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Содержание" sheetId="1" r:id="rId4"/>
    <sheet state="visible" name="Калькулятор " sheetId="2" r:id="rId5"/>
    <sheet state="visible" name="P30 V" sheetId="3" r:id="rId6"/>
    <sheet state="visible" name="P30 H" sheetId="4" r:id="rId7"/>
    <sheet state="visible" name="P60-30" sheetId="5" r:id="rId8"/>
    <sheet state="visible" name="P60 V" sheetId="6" r:id="rId9"/>
    <sheet state="visible" name="P60 H" sheetId="7" r:id="rId10"/>
    <sheet state="visible" name="S V" sheetId="8" r:id="rId11"/>
    <sheet state="visible" name="S H" sheetId="9" r:id="rId12"/>
    <sheet state="visible" name="SP V" sheetId="10" r:id="rId13"/>
    <sheet state="visible" name="SP H" sheetId="11" r:id="rId14"/>
    <sheet state="visible" name="Q40 V" sheetId="12" r:id="rId15"/>
    <sheet state="visible" name="Q40 H" sheetId="13" r:id="rId16"/>
    <sheet state="visible" name="Q60 V" sheetId="14" r:id="rId17"/>
    <sheet state="visible" name="Q60 H" sheetId="15" r:id="rId18"/>
    <sheet state="hidden" name="Q60 T" sheetId="16" r:id="rId19"/>
    <sheet state="visible" name="Q80 V" sheetId="17" r:id="rId20"/>
    <sheet state="visible" name="Q80 H" sheetId="18" r:id="rId21"/>
    <sheet state="visible" name="R32 V" sheetId="19" r:id="rId22"/>
    <sheet state="visible" name="R32 H" sheetId="20" r:id="rId23"/>
    <sheet state="visible" name="R42 V" sheetId="21" r:id="rId24"/>
    <sheet state="visible" name="R42 H" sheetId="22" r:id="rId25"/>
    <sheet state="visible" name="R89 V" sheetId="23" r:id="rId26"/>
    <sheet state="visible" name="R89 H" sheetId="24" r:id="rId27"/>
    <sheet state="visible" name="RT1,RT2" sheetId="25" r:id="rId28"/>
    <sheet state="visible" name="RT1W, RT2W" sheetId="26" r:id="rId29"/>
    <sheet state="visible" name="QT1,QT2" sheetId="27" r:id="rId30"/>
    <sheet state="visible" name="Напольные" sheetId="28" r:id="rId31"/>
    <sheet state="visible" name="ПС Стайл" sheetId="29" r:id="rId32"/>
    <sheet state="visible" name="ПС Стайл R" sheetId="30" r:id="rId33"/>
    <sheet state="visible" name="Аксессуары" sheetId="31" r:id="rId34"/>
    <sheet state="visible" name="Колеровка" sheetId="32" r:id="rId35"/>
    <sheet state="hidden" name="Основа" sheetId="33" r:id="rId36"/>
  </sheets>
  <definedNames>
    <definedName name="H">#REF!</definedName>
    <definedName localSheetId="15" name="H">#REF!</definedName>
    <definedName name="_C3">#REF!</definedName>
    <definedName name="_C2">#REF!</definedName>
    <definedName localSheetId="29" name="_C2">#REF!</definedName>
    <definedName localSheetId="15" name="_C3">#REF!</definedName>
    <definedName localSheetId="20" name="_C3">#REF!</definedName>
    <definedName localSheetId="21" name="H">#REF!</definedName>
    <definedName localSheetId="21" name="_C3">#REF!</definedName>
    <definedName localSheetId="4" name="H">#REF!</definedName>
    <definedName localSheetId="4" name="_C2">#REF!</definedName>
    <definedName localSheetId="29" name="_C1">#REF!</definedName>
    <definedName localSheetId="15" name="_C1">#REF!</definedName>
    <definedName localSheetId="15" name="_C2">#REF!</definedName>
    <definedName localSheetId="4" name="_R1">#REF!</definedName>
    <definedName localSheetId="4" name="_C1">#REF!</definedName>
    <definedName name="_R2">#REF!</definedName>
    <definedName localSheetId="20" name="_R2">#REF!</definedName>
    <definedName localSheetId="29" name="H">#REF!</definedName>
    <definedName name="_C1">#REF!</definedName>
    <definedName localSheetId="21" name="_C2">#REF!</definedName>
    <definedName localSheetId="29" name="_R1">#REF!</definedName>
    <definedName name="_R1">#REF!</definedName>
    <definedName localSheetId="21" name="_R1">#REF!</definedName>
    <definedName localSheetId="20" name="H">#REF!</definedName>
    <definedName localSheetId="29" name="_C3">#REF!</definedName>
    <definedName localSheetId="21" name="_R2">#REF!</definedName>
    <definedName localSheetId="20" name="_C1">#REF!</definedName>
    <definedName localSheetId="4" name="_C3">#REF!</definedName>
    <definedName localSheetId="15" name="_R1">#REF!</definedName>
    <definedName localSheetId="4" name="_R2">#REF!</definedName>
    <definedName localSheetId="15" name="_R2">#REF!</definedName>
    <definedName localSheetId="21" name="_C1">#REF!</definedName>
    <definedName localSheetId="20" name="_R1">#REF!</definedName>
    <definedName localSheetId="29" name="_R2">#REF!</definedName>
    <definedName localSheetId="20" name="_C2">#REF!</definedName>
  </definedNames>
  <calcPr/>
</workbook>
</file>

<file path=xl/sharedStrings.xml><?xml version="1.0" encoding="utf-8"?>
<sst xmlns="http://schemas.openxmlformats.org/spreadsheetml/2006/main" count="10523" uniqueCount="7475">
  <si>
    <t>Аббревиатура</t>
  </si>
  <si>
    <t>Расшифровка</t>
  </si>
  <si>
    <t>V</t>
  </si>
  <si>
    <t>Вертикальный</t>
  </si>
  <si>
    <t>H</t>
  </si>
  <si>
    <t>Горизонтальный</t>
  </si>
  <si>
    <t>Цифра</t>
  </si>
  <si>
    <t>Кол-во секций</t>
  </si>
  <si>
    <t>П50</t>
  </si>
  <si>
    <t>Нижнее правое под бинокль межосевое 50 мм</t>
  </si>
  <si>
    <t>Тел.:+7(495)735-66-17</t>
  </si>
  <si>
    <t>Л50</t>
  </si>
  <si>
    <t>Нижнее левое под бинокль межосевое 50 мм</t>
  </si>
  <si>
    <t xml:space="preserve">ООО «Компания СТС-К»
</t>
  </si>
  <si>
    <t>050</t>
  </si>
  <si>
    <t>Нижнее  под бинокль по центру межосевое 50 мм</t>
  </si>
  <si>
    <t>ЛП</t>
  </si>
  <si>
    <t>Нижнее подключение справа и слева (левое-правое)</t>
  </si>
  <si>
    <t>RAL</t>
  </si>
  <si>
    <t>Покраска во ВСЕ ЦВЕТА RAL и VR (кроме BRONZE, GOLD, OLD GOLD) БЕСПЛАТНО</t>
  </si>
  <si>
    <t>Покраска в ЦВЕТА BRONZE, GOLD, OLD GOLD +50%, в лаке (WHMA0048 не изготавливаются)</t>
  </si>
  <si>
    <t>Кронштейны, воздухоотводчики в комплекте</t>
  </si>
  <si>
    <t>Дизайн радиаторы VELAR (Россия)</t>
  </si>
  <si>
    <t>Гарантия 10 лет! Давление 16 бар!</t>
  </si>
  <si>
    <t>Прямоугольнный и квадратный профиль</t>
  </si>
  <si>
    <t>Круглый и овальный профиль</t>
  </si>
  <si>
    <t>Радиатор стальной трубчатый VELAR P30 (вертикальный)</t>
  </si>
  <si>
    <t>перейти в прайс</t>
  </si>
  <si>
    <t>Радиатор стальной трубчатый VELAR S (вертикальный)</t>
  </si>
  <si>
    <t>Радиатор стальной трубчатый VELAR P30 (горизонтальный)</t>
  </si>
  <si>
    <t>Радиатор стальной трубчатый VELAR S (горизонтальный)</t>
  </si>
  <si>
    <t>Радиатор стальной трубчатый VELAR P60/30 (горизонтальный)</t>
  </si>
  <si>
    <t>Радиатор стальной трубчатый VELAR SP (вертикальный)</t>
  </si>
  <si>
    <t>Радиатор стальной трубчатый VELAR P60 (вертикальный)</t>
  </si>
  <si>
    <t>Радиатор стальной трубчатый VELAR SP (горизонтальный)</t>
  </si>
  <si>
    <t>Радиатор стальной трубчатый VELAR P60 (горизонтальный)</t>
  </si>
  <si>
    <t>Радиатор стальной трубчатый VELAR R32 (вертикальный)</t>
  </si>
  <si>
    <t>Радиатор стальной трубчатый VELAR Q40 (вертикальный)</t>
  </si>
  <si>
    <t>Радиатор стальной трубчатый VELAR R32 (горизонтальный)</t>
  </si>
  <si>
    <t>Радиатор стальной трубчатый VELAR Q40 (горизонтальный)</t>
  </si>
  <si>
    <t>Радиатор стальной трубчатый VELAR R42 (вертикальный)</t>
  </si>
  <si>
    <t>Радиатор стальной трубчатый VELAR Q60 (вертикальный)</t>
  </si>
  <si>
    <t>Радиатор стальной трубчатый VELAR R42 (горизонтальный)</t>
  </si>
  <si>
    <t>Радиатор стальной трубчатый VELAR Q60 (горизонтальный)</t>
  </si>
  <si>
    <t>Радиатор стальной трубчатый VELAR R89 (вертикальный)</t>
  </si>
  <si>
    <t>Радиатор стальной трубчатый VELAR Q80 (вертикальный)</t>
  </si>
  <si>
    <t>Радиатор стальной трубчатый VELAR R89 (горизонтальный)</t>
  </si>
  <si>
    <t>Радиатор стальной трубчатый VELAR Q80 (горизонтальный)</t>
  </si>
  <si>
    <t>Радиатор стальной трубчатый VELAR RT1, RT2 (вертикальный)</t>
  </si>
  <si>
    <t>Радиатор стальной трубчатый VELAR QT1,QT2(вертикальный)</t>
  </si>
  <si>
    <t>Радиатор стальной трубчатый VELAR RT1W, RT2W (вертикальный)</t>
  </si>
  <si>
    <t>Радиатор стальной трубчатый VELAR QT2(вертикальный)</t>
  </si>
  <si>
    <t>Напольные радиаторы P200, P300, Q500</t>
  </si>
  <si>
    <t>Полотенцесушители секционные СТАЙЛ R, вода, электрика</t>
  </si>
  <si>
    <t>Полотенцесушители секционные СТАЙЛ, вода, электрика</t>
  </si>
  <si>
    <t>Аксессуары</t>
  </si>
  <si>
    <t>Фирменные цвета VELAR</t>
  </si>
  <si>
    <t>Формирование артикула</t>
  </si>
  <si>
    <t>Внесите данные в ячейки выделенные желтым цветом. Код цвета для RAL- 4 цифры, для WH- 3 или 4 цифры (например 119, 0040)</t>
  </si>
  <si>
    <t>Выбрать ΔТ</t>
  </si>
  <si>
    <t>Масса, кг</t>
  </si>
  <si>
    <t>Профиль</t>
  </si>
  <si>
    <t>Расположение V/H</t>
  </si>
  <si>
    <t>Длина профиля, мм</t>
  </si>
  <si>
    <t>Размеры Длина х Высота</t>
  </si>
  <si>
    <t>Подключение</t>
  </si>
  <si>
    <t>Цвет</t>
  </si>
  <si>
    <t>Артикул</t>
  </si>
  <si>
    <t>Наименование</t>
  </si>
  <si>
    <t>Цена, руб</t>
  </si>
  <si>
    <t>ΔT70 (95/85/20)C</t>
  </si>
  <si>
    <t>цвет</t>
  </si>
  <si>
    <t>к</t>
  </si>
  <si>
    <t>P30</t>
  </si>
  <si>
    <t>Боковое</t>
  </si>
  <si>
    <t>111</t>
  </si>
  <si>
    <t>P60</t>
  </si>
  <si>
    <t>ΔT60 (90/70/20)C</t>
  </si>
  <si>
    <t>Q40</t>
  </si>
  <si>
    <t>ΔT50 (75/65/20)C</t>
  </si>
  <si>
    <t>Q60</t>
  </si>
  <si>
    <t>Q80</t>
  </si>
  <si>
    <t>S</t>
  </si>
  <si>
    <t>SP</t>
  </si>
  <si>
    <t>R32</t>
  </si>
  <si>
    <t>R42</t>
  </si>
  <si>
    <t>R89</t>
  </si>
  <si>
    <t>RT1</t>
  </si>
  <si>
    <t>RT2</t>
  </si>
  <si>
    <t>ТП50</t>
  </si>
  <si>
    <t>RT1W</t>
  </si>
  <si>
    <t>RT2W</t>
  </si>
  <si>
    <t>QT1</t>
  </si>
  <si>
    <t>QT2</t>
  </si>
  <si>
    <t>9023</t>
  </si>
  <si>
    <t/>
  </si>
  <si>
    <t>содержание</t>
  </si>
  <si>
    <t xml:space="preserve">Гарантия 10 лет </t>
  </si>
  <si>
    <t>VELAR P30 V  (вертикальный) из профильной трубы 30х60 (30мм-видимая часть профиля) толщина 2,0 мм</t>
  </si>
  <si>
    <t>Покраска в ЦВЕТА BRONZE, GOLD, OLD GOLD +50%</t>
  </si>
  <si>
    <t>Встроенный вентиль</t>
  </si>
  <si>
    <t>подключения ТЛ50, ТП50 - 7500 руб к стоимости радиатора (только для P30V)</t>
  </si>
  <si>
    <t>Теплоотдача ΔТ=70⁰С (95/85/20) Вт</t>
  </si>
  <si>
    <t>Покраска в другие ЦВЕТА RAL и VR БЕСПЛАТНО</t>
  </si>
  <si>
    <t>опция 2 опоры</t>
  </si>
  <si>
    <t>плюс 15 см к размерам вертикального радиатора, стоимость + 3450 руб</t>
  </si>
  <si>
    <t>VELAR P30 V (вертикальный)</t>
  </si>
  <si>
    <t>Цена со скидкой</t>
  </si>
  <si>
    <t>Теплоотдача ΔТ=60⁰С (90/70/20) Вт</t>
  </si>
  <si>
    <t>Длина L, мм</t>
  </si>
  <si>
    <t>Высота H, мм</t>
  </si>
  <si>
    <t>Теплоотдача ΔТ=50⁰С (75/65/20) Вт</t>
  </si>
  <si>
    <t>Цена, руб с НДС</t>
  </si>
  <si>
    <t>Технические характеристики</t>
  </si>
  <si>
    <t>Межосевое расстояние N, мм</t>
  </si>
  <si>
    <t>Глубина, мм</t>
  </si>
  <si>
    <t>Межосевое расстояние Е, мм</t>
  </si>
  <si>
    <t>Расстояние D,мм</t>
  </si>
  <si>
    <t xml:space="preserve">Bес радиатора и объем воды </t>
  </si>
  <si>
    <t>Bес, без воды</t>
  </si>
  <si>
    <t>Объем , Л</t>
  </si>
  <si>
    <t>15/65</t>
  </si>
  <si>
    <t>65/115</t>
  </si>
  <si>
    <t>115/165</t>
  </si>
  <si>
    <t>165/215</t>
  </si>
  <si>
    <t>215/265</t>
  </si>
  <si>
    <t>265/315</t>
  </si>
  <si>
    <t>315/365</t>
  </si>
  <si>
    <t>365/415</t>
  </si>
  <si>
    <t>415/465</t>
  </si>
  <si>
    <t>VELAR P30 H  (горизонтальный) из профильной трубы 30х60 (30мм-видимая часть профиля), толщина 2,0 мм</t>
  </si>
  <si>
    <t>опция 2 ноги</t>
  </si>
  <si>
    <t>плюс 10 см к размерам горизонтального радиатора, стоимость + 4600 руб</t>
  </si>
  <si>
    <t>VELAR P30 H (горизонт.)</t>
  </si>
  <si>
    <t>Межосевое расстояние E, мм</t>
  </si>
  <si>
    <t>P60/30</t>
  </si>
  <si>
    <t>Горизонтальный радиатор, из профильной трубы 30х60</t>
  </si>
  <si>
    <t>Подключение- боковое 400, 500 мм, нижнее Л50, П50, 050, ЛП</t>
  </si>
  <si>
    <r>
      <rPr>
        <rFont val="Calibri"/>
        <b/>
        <color theme="1"/>
        <sz val="16.0"/>
      </rPr>
      <t xml:space="preserve">Покраска только в цвета </t>
    </r>
    <r>
      <rPr>
        <rFont val="Calibri"/>
        <b/>
        <color rgb="FFFF0000"/>
        <sz val="16.0"/>
      </rPr>
      <t>МУАР и АНТИК!!!</t>
    </r>
  </si>
  <si>
    <t>VELAR P60/30</t>
  </si>
  <si>
    <t>Модель</t>
  </si>
  <si>
    <t>Высота, мм</t>
  </si>
  <si>
    <t>Межосевое (боковое) расстояние N, мм</t>
  </si>
  <si>
    <t>P60/30-460</t>
  </si>
  <si>
    <t>P60/30-560</t>
  </si>
  <si>
    <t>*Глубина с учетом кронштейнов 78 мм</t>
  </si>
  <si>
    <t xml:space="preserve"> </t>
  </si>
  <si>
    <t xml:space="preserve">Электрический полотенцесушитель P60/30 E, с нагревателями MOA или KTX </t>
  </si>
  <si>
    <r>
      <rPr>
        <rFont val="Calibri"/>
        <color theme="1"/>
      </rPr>
      <t xml:space="preserve">Цены указаны </t>
    </r>
    <r>
      <rPr>
        <rFont val="Calibri"/>
        <b/>
        <color rgb="FFFF0000"/>
        <sz val="11.0"/>
      </rPr>
      <t>без</t>
    </r>
    <r>
      <rPr>
        <rFont val="Calibri"/>
        <color theme="1"/>
        <sz val="11.0"/>
      </rPr>
      <t xml:space="preserve"> стоимости ТЭНа!!!</t>
    </r>
  </si>
  <si>
    <t>Мощность ТЭНа, Вт</t>
  </si>
  <si>
    <t>Ширина L, мм</t>
  </si>
  <si>
    <t>База 460</t>
  </si>
  <si>
    <t>База 560</t>
  </si>
  <si>
    <t>P60/30 E-860</t>
  </si>
  <si>
    <t>P60/30 E-1040</t>
  </si>
  <si>
    <t>P60/30 E-1180</t>
  </si>
  <si>
    <t>** ВАЖНО!!! При заказе указывайте сторону установки нагревателя, ТЭН выписывается отдельно.</t>
  </si>
  <si>
    <t>Вес, кг</t>
  </si>
  <si>
    <t>VELAR P60 V  (вертикальный) из профильной трубы 60х30 (60мм-видимая часть профиля)</t>
  </si>
  <si>
    <t>VELAR P60 V (вертикальный)</t>
  </si>
  <si>
    <t>Расстояние, D,мм</t>
  </si>
  <si>
    <t>38/104</t>
  </si>
  <si>
    <t>104/170</t>
  </si>
  <si>
    <t>170/236</t>
  </si>
  <si>
    <t>236/302</t>
  </si>
  <si>
    <t>302/368</t>
  </si>
  <si>
    <t>37.7</t>
  </si>
  <si>
    <t>368/434</t>
  </si>
  <si>
    <t>VELAR P60 H  (горизонтальный) из профильной трубы 60х30 (60мм-видимая часть профиля)</t>
  </si>
  <si>
    <t>плюс 10 см к размерам горизонтального радиатора, 
стоимость + 4600 руб</t>
  </si>
  <si>
    <t>VELAR P60 H (горизонт.)</t>
  </si>
  <si>
    <t>VELAR S V  (вертикальный) из овальной профильной трубы 30х50 (30мм-видимая часть профиля)</t>
  </si>
  <si>
    <t>VELAR S V (вертикальный)</t>
  </si>
  <si>
    <t>VELAR S H  (горизонтальный) из овальной профильной трубы 30х50 (30мм-видимая часть профиля)</t>
  </si>
  <si>
    <t>VELAR S H (горизонт.)</t>
  </si>
  <si>
    <t>VELAR SP V  (вертикальный) из овальной профильной трубы 30х50 (50мм-видимая часть профиля)</t>
  </si>
  <si>
    <t>VELAR SP V (вертикальный)</t>
  </si>
  <si>
    <t>28/84</t>
  </si>
  <si>
    <t>84/140</t>
  </si>
  <si>
    <t>140/196</t>
  </si>
  <si>
    <t>196/252</t>
  </si>
  <si>
    <t>252/308</t>
  </si>
  <si>
    <t>308/336</t>
  </si>
  <si>
    <t>VELAR SP H  (горизонтальный) из овальной профильной трубы 30х50 (50мм-видимая часть профиля)</t>
  </si>
  <si>
    <t>VELAR SP H (горизонт.)</t>
  </si>
  <si>
    <t>VELAR Q40 V  (вертикальный) из профильной трубы 40х40</t>
  </si>
  <si>
    <t>VELAR Q40 V (вертикальный)</t>
  </si>
  <si>
    <t>25/85</t>
  </si>
  <si>
    <t>85/145</t>
  </si>
  <si>
    <t>145/205</t>
  </si>
  <si>
    <t>205/265</t>
  </si>
  <si>
    <t>265/325</t>
  </si>
  <si>
    <t>325/385</t>
  </si>
  <si>
    <t>VELAR Q40 H  (горизонтальный) из профильной трубы 40х40</t>
  </si>
  <si>
    <t>VELAR Q40 H (горизонт.)</t>
  </si>
  <si>
    <t xml:space="preserve">  </t>
  </si>
  <si>
    <t>VELAR Q60 V  (вертикальный) из профильной трубы 60х60</t>
  </si>
  <si>
    <t>VELAR Q60 V (вертикальный)</t>
  </si>
  <si>
    <t>Глубина,V мм</t>
  </si>
  <si>
    <t>45/125</t>
  </si>
  <si>
    <t>125/205</t>
  </si>
  <si>
    <t>205/285</t>
  </si>
  <si>
    <t>285/365</t>
  </si>
  <si>
    <t>365/445</t>
  </si>
  <si>
    <t>VELAR Q60 H  (горизонтальный) из профильной трубы 60х60</t>
  </si>
  <si>
    <t>VELAR Q60 H (горизонтальный)</t>
  </si>
  <si>
    <t>VELAR Q60T V  (вертикальный, турбо) из профильной трубы 60х60</t>
  </si>
  <si>
    <t>ИНФОРМАЦИЯ НЕВЕРНА!!!!!</t>
  </si>
  <si>
    <t>Возможно только боковое подключение</t>
  </si>
  <si>
    <t>VELAR Q60T V (вертикальный)</t>
  </si>
  <si>
    <t>VELAR Q80 V  (вертикальный) из профильной трубы 80х80</t>
  </si>
  <si>
    <r>
      <rPr>
        <rFont val="Calibri"/>
        <b/>
        <color theme="1"/>
        <sz val="16.0"/>
      </rPr>
      <t xml:space="preserve">Покраска только в цвета </t>
    </r>
    <r>
      <rPr>
        <rFont val="Calibri"/>
        <b/>
        <color rgb="FFFF0000"/>
        <sz val="16.0"/>
      </rPr>
      <t>МУАР!!!</t>
    </r>
  </si>
  <si>
    <t>VELAR Q80 V (вертикальный)</t>
  </si>
  <si>
    <t>40/140</t>
  </si>
  <si>
    <t>140/240</t>
  </si>
  <si>
    <t>240/340</t>
  </si>
  <si>
    <t>VELAR Q80 H  (горизонтальный) из профильной трубы 80х80</t>
  </si>
  <si>
    <r>
      <rPr>
        <rFont val="Calibri"/>
        <b/>
        <color theme="1"/>
        <sz val="16.0"/>
      </rPr>
      <t xml:space="preserve">Покраска только в цвета </t>
    </r>
    <r>
      <rPr>
        <rFont val="Calibri"/>
        <b/>
        <color rgb="FFFF0000"/>
        <sz val="16.0"/>
      </rPr>
      <t>МУАР!!!</t>
    </r>
  </si>
  <si>
    <t>VELAR Q80 H (горизонт.)</t>
  </si>
  <si>
    <t>Длина H, мм</t>
  </si>
  <si>
    <t>VELAR R32 V  (вертикальный) из круглой трубы 32</t>
  </si>
  <si>
    <t>* Только нижнее подключение !!!</t>
  </si>
  <si>
    <t>VELAR R32 V (вертикальный)</t>
  </si>
  <si>
    <t>16/66</t>
  </si>
  <si>
    <t>66/116</t>
  </si>
  <si>
    <t>116/166</t>
  </si>
  <si>
    <t>166/216</t>
  </si>
  <si>
    <t>216/266</t>
  </si>
  <si>
    <t>266/316</t>
  </si>
  <si>
    <t>VELAR R32 H  (горизонтальный) из круглой трубы 32</t>
  </si>
  <si>
    <t>* Только боковое подключение !!!</t>
  </si>
  <si>
    <t>VELAR R32 H (горизонт.)</t>
  </si>
  <si>
    <t>VELAR R42 V  (вертикальный) из круглой трубы 42 мм</t>
  </si>
  <si>
    <t>* Боковое и нижнее подключение !!!</t>
  </si>
  <si>
    <t>VELAR R42 V (вертикальный)</t>
  </si>
  <si>
    <t>Длина L, мм (без втулок)</t>
  </si>
  <si>
    <t>21/71</t>
  </si>
  <si>
    <t>71/121</t>
  </si>
  <si>
    <t>121/171</t>
  </si>
  <si>
    <t>171/221</t>
  </si>
  <si>
    <t>221/271</t>
  </si>
  <si>
    <t>271/321</t>
  </si>
  <si>
    <t>VELAR R42  (горизонтальный) из круглой трубы 42 мм</t>
  </si>
  <si>
    <t>VELAR R42 Н (горизонтальный)</t>
  </si>
  <si>
    <t>Высота L, мм</t>
  </si>
  <si>
    <t>VELAR R89 V  (вертикальный) из круглой трубы 89</t>
  </si>
  <si>
    <t>* Только нижнее подлючение !!!</t>
  </si>
  <si>
    <r>
      <rPr>
        <rFont val="Calibri"/>
        <b/>
        <color theme="1"/>
        <sz val="16.0"/>
      </rPr>
      <t xml:space="preserve">Покраска только в цвета </t>
    </r>
    <r>
      <rPr>
        <rFont val="Calibri"/>
        <b/>
        <color rgb="FFFF0000"/>
        <sz val="16.0"/>
      </rPr>
      <t>МУАР!!!</t>
    </r>
  </si>
  <si>
    <t>VELAR R89 V (вертикальный)</t>
  </si>
  <si>
    <t>Расстояние D, мм</t>
  </si>
  <si>
    <t>44,5/153,5</t>
  </si>
  <si>
    <t>153,5/262,5</t>
  </si>
  <si>
    <t>262,5/371,5</t>
  </si>
  <si>
    <t>VELAR R89 H  (горизонтальный) из круглой трубы 89</t>
  </si>
  <si>
    <r>
      <rPr>
        <rFont val="Calibri"/>
        <b/>
        <color theme="1"/>
        <sz val="16.0"/>
      </rPr>
      <t xml:space="preserve">Покраска только в цвета </t>
    </r>
    <r>
      <rPr>
        <rFont val="Calibri"/>
        <b/>
        <color rgb="FFFF0000"/>
        <sz val="16.0"/>
      </rPr>
      <t>МУАР!!!</t>
    </r>
  </si>
  <si>
    <t>VELAR R89 H (горизонт.)</t>
  </si>
  <si>
    <t>VELAR RT1 (1-рядный), RT2 (2-рядный),  V (вертикальный)</t>
  </si>
  <si>
    <t>Радиатор из круглой трубы 32 мм</t>
  </si>
  <si>
    <t>Ноги (отдельно, неприварные)</t>
  </si>
  <si>
    <t>высота ноги 10 см стоимость комплекта (2шт) 3450 руб</t>
  </si>
  <si>
    <t>VELAR RT1, RT2</t>
  </si>
  <si>
    <t>Глубина, V мм (c учетом кронштейнов)</t>
  </si>
  <si>
    <t>VELAR RT1W (1-рядный), RT2W (2-рядный),  V (вертикальный)</t>
  </si>
  <si>
    <t>Радиатор из круглой витой трубы 32 мм</t>
  </si>
  <si>
    <t>VELAR RT1W, RT2W</t>
  </si>
  <si>
    <t>Глубина, V мм</t>
  </si>
  <si>
    <t>VELAR QT1 (1-рядный), QT2 (2-рядный),  V (вертикальный)</t>
  </si>
  <si>
    <t>Радиатор из профильной трубы 40х40</t>
  </si>
  <si>
    <t xml:space="preserve">VELAR QT1, QT2 </t>
  </si>
  <si>
    <t>Подключения</t>
  </si>
  <si>
    <t>P200</t>
  </si>
  <si>
    <t>Напольный 2-рядный радиатор, из профильной трубы 30х60</t>
  </si>
  <si>
    <t>Л50, П50, ЛП, Боковое</t>
  </si>
  <si>
    <t>P300</t>
  </si>
  <si>
    <t>Напольный 3-рядный радиатор, из профильной трубы 30х60</t>
  </si>
  <si>
    <t>Л50, П50, ЛП</t>
  </si>
  <si>
    <t>Q500</t>
  </si>
  <si>
    <t>Напольный 4-рядный радиатор, из профильной трубы 40х40</t>
  </si>
  <si>
    <t>Подключение 050 не изготавливается</t>
  </si>
  <si>
    <t>VELAR P200, P300, Q500</t>
  </si>
  <si>
    <t>2-рядный</t>
  </si>
  <si>
    <t>3-рядный</t>
  </si>
  <si>
    <t>4-рядный</t>
  </si>
  <si>
    <t>Межосевое расстояние E мм</t>
  </si>
  <si>
    <t xml:space="preserve">          ООО ПРОФКАСТ
Ленинградская область, Волхонское шоссе, дом 4/2, корпус 1
тел.: (812) 309-76-45 • www.velarwh.ru</t>
  </si>
  <si>
    <t>Опции!!!</t>
  </si>
  <si>
    <r>
      <rPr>
        <rFont val="Calibri"/>
        <b/>
        <color theme="1"/>
        <sz val="11.0"/>
      </rPr>
      <t xml:space="preserve">Окраска пс на </t>
    </r>
    <r>
      <rPr>
        <rFont val="Calibri"/>
        <b/>
        <color rgb="FFFF0000"/>
        <sz val="11.0"/>
      </rPr>
      <t>воду</t>
    </r>
    <r>
      <rPr>
        <rFont val="Calibri"/>
        <b/>
        <color theme="1"/>
        <sz val="11.0"/>
      </rPr>
      <t xml:space="preserve"> по шкале RAL + 4000 рублей к базовой цене                                                                      Полотенцесушители на воду могут комплектоваться тэном проводным или с маскировочным элементом + 13500 рублей к базовой цене                                                                                                   Комплектация тэном с блоком управления + 15500 рублей к базовой цене                                                                                          </t>
    </r>
  </si>
  <si>
    <t xml:space="preserve">                                                                   Полотенцесушители VELAR (Россия) Стайл Проф</t>
  </si>
  <si>
    <t>Из квадратной трубы 30х30</t>
  </si>
  <si>
    <r>
      <rPr>
        <rFont val="Calibri"/>
        <color theme="1"/>
        <sz val="14.0"/>
      </rPr>
      <t xml:space="preserve">На </t>
    </r>
    <r>
      <rPr>
        <rFont val="Calibri"/>
        <b/>
        <color rgb="FFFF0000"/>
        <sz val="14.0"/>
      </rPr>
      <t>ВОДУ</t>
    </r>
    <r>
      <rPr>
        <rFont val="Calibri"/>
        <color theme="1"/>
        <sz val="14.0"/>
      </rPr>
      <t xml:space="preserve"> - из нержавеющей стали, комплект поставки: полотецесушитель, крепление, маевский, заглушка. Подключение: 1/2" вн</t>
    </r>
  </si>
  <si>
    <t>Цена, розница, руб</t>
  </si>
  <si>
    <t>наименование</t>
  </si>
  <si>
    <t>Размер В*Ш, мм</t>
  </si>
  <si>
    <r>
      <rPr>
        <rFont val="Calibri"/>
        <b/>
        <color rgb="FFFF0000"/>
        <sz val="12.0"/>
      </rPr>
      <t xml:space="preserve">Вода, </t>
    </r>
    <r>
      <rPr>
        <rFont val="Calibri"/>
        <b val="0"/>
        <color rgb="FFFF0000"/>
        <sz val="12.0"/>
      </rPr>
      <t>нерж. сталь</t>
    </r>
  </si>
  <si>
    <r>
      <rPr>
        <rFont val="Calibri"/>
        <b/>
        <color rgb="FFFF0000"/>
        <sz val="11.0"/>
      </rPr>
      <t>Электрика</t>
    </r>
    <r>
      <rPr>
        <rFont val="Calibri"/>
        <color theme="1"/>
        <sz val="11.0"/>
      </rPr>
      <t>, с сухим ТЭНом, скрытое подключение</t>
    </r>
  </si>
  <si>
    <t>Межосевое расстояние, мм</t>
  </si>
  <si>
    <t>Цена</t>
  </si>
  <si>
    <r>
      <rPr>
        <rFont val="Calibri"/>
        <b/>
        <color theme="1"/>
        <sz val="10.0"/>
      </rPr>
      <t xml:space="preserve">Стайл INOX </t>
    </r>
    <r>
      <rPr>
        <rFont val="Calibri"/>
        <color theme="1"/>
        <sz val="10.0"/>
      </rPr>
      <t>нерж. сталь, хром, RAL9005, 9016, Антрацит</t>
    </r>
  </si>
  <si>
    <r>
      <rPr>
        <rFont val="Calibri"/>
        <b/>
        <color theme="1"/>
        <sz val="10.0"/>
      </rPr>
      <t>Стайл IRON</t>
    </r>
    <r>
      <rPr>
        <rFont val="Calibri"/>
        <color theme="1"/>
        <sz val="10.0"/>
      </rPr>
      <t>, RAL9005/9016</t>
    </r>
  </si>
  <si>
    <t>Полотенцесушитель VELAR Стайл профильный 600 2 сек, хром,+ 2 кр</t>
  </si>
  <si>
    <t>600*90</t>
  </si>
  <si>
    <t>Хром</t>
  </si>
  <si>
    <t>нет модели</t>
  </si>
  <si>
    <t>Полотенцесушитель VELAR Стайл профильный 600 3 сек, хром,+ 3 кр</t>
  </si>
  <si>
    <t>600*150</t>
  </si>
  <si>
    <t>Полотенцесушитель VELAR Стайл профильный 600 4 сек, хром,+ 4 кр</t>
  </si>
  <si>
    <t>600*210</t>
  </si>
  <si>
    <t>Полотенцесушитель VELAR Стайл профильный 600 5 сек, хром,+ 5 кр</t>
  </si>
  <si>
    <t>600*270</t>
  </si>
  <si>
    <t>Полотенцесушитель VELAR Стайл профильный 600 6 сек, хром,+ 6 кр</t>
  </si>
  <si>
    <t>600*330</t>
  </si>
  <si>
    <t>Полотенцесушитель VELAR Стайл профильный 800 2 сек, хром, + 2 кр</t>
  </si>
  <si>
    <t>800*90</t>
  </si>
  <si>
    <t>Полотенцесушитель VELAR Стайл профильный 800 3 сек, хром, + 3 кр</t>
  </si>
  <si>
    <t>800*150</t>
  </si>
  <si>
    <t>Полотенцесушитель VELAR Стайл профильный 800 4 сек, хром, + 4 кр</t>
  </si>
  <si>
    <t>800*210</t>
  </si>
  <si>
    <t>Полотенцесушитель VELAR Стайл профильный 800 5 сек, хром, + 5 кр</t>
  </si>
  <si>
    <t>800*270</t>
  </si>
  <si>
    <t>Полотенцесушитель VELAR Стайл профильный 800 6 сек, хром, + 6 кр</t>
  </si>
  <si>
    <t>800*330</t>
  </si>
  <si>
    <t>Полотенцесушитель VELAR Стайл профильный 1000 1 сек, хром, + 1 кр</t>
  </si>
  <si>
    <t>1000*30</t>
  </si>
  <si>
    <t>Полотенцесушитель VELAR Стайл профильный 1000 2 сек, хром, + 2 кр</t>
  </si>
  <si>
    <t>1000*90</t>
  </si>
  <si>
    <t>Полотенцесушитель VELAR Стайл профильный 1000 3 сек, хром, + 3 кр</t>
  </si>
  <si>
    <t>1000*150</t>
  </si>
  <si>
    <t>Полотенцесушитель VELAR Стайл профильный 1000 4 сек, хром, + 4 кр</t>
  </si>
  <si>
    <t>1000*210</t>
  </si>
  <si>
    <t>Полотенцесушитель VELAR Стайл профильный 1000 5 сек, хром, + 5 кр</t>
  </si>
  <si>
    <t>1000*270</t>
  </si>
  <si>
    <t>Полотенцесушитель VELAR Стайл профильный 1000 6 сек, хром, + 6 кр</t>
  </si>
  <si>
    <t>1000*330</t>
  </si>
  <si>
    <t>Полотенцесушитель VELAR Стайл профильный 1200 1 сек, хром, + 1 кр</t>
  </si>
  <si>
    <t>Полотенцесушитель VELAR Стайл профильный 1200 2 сек, хром, + 2 кр</t>
  </si>
  <si>
    <t>1200*90</t>
  </si>
  <si>
    <t>Полотенцесушитель VELAR Стайл профильный 1200 3 сек, хром, + 3 кр</t>
  </si>
  <si>
    <t>1200*150</t>
  </si>
  <si>
    <t>Полотенцесушитель VELAR Стайл профильный 1200 4 сек, хром, + 4 кр</t>
  </si>
  <si>
    <t>1200*210</t>
  </si>
  <si>
    <t>Полотенцесушитель VELAR Стайл профильный 1200 5 сек, хром, + 5 кр</t>
  </si>
  <si>
    <t>1200*270</t>
  </si>
  <si>
    <t>Полотенцесушитель VELAR Стайл профильный 1200 6 сек, хром, + 6 кр</t>
  </si>
  <si>
    <t>1200*330</t>
  </si>
  <si>
    <t>Полотенцесушитель VELAR Стайл профильный 1500 1 сек, хром, + 1 кр</t>
  </si>
  <si>
    <t>1500*30</t>
  </si>
  <si>
    <t>Полотенцесушитель VELAR Стайл профильный 1500 2 сек, хром, + 2 кр</t>
  </si>
  <si>
    <t>1500*90</t>
  </si>
  <si>
    <t>Полотенцесушитель VELAR Стайл профильный 1500 3 сек, хром, + 3 кр</t>
  </si>
  <si>
    <t>1500*150</t>
  </si>
  <si>
    <t>Полотенцесушитель VELAR Стайл профильный 1500 4 сек, хром, + 4 кр</t>
  </si>
  <si>
    <t>1500*210</t>
  </si>
  <si>
    <t>Полотенцесушитель VELAR Стайл профильный 1500 5 сек, хром, + 5 кр</t>
  </si>
  <si>
    <t>1500*270</t>
  </si>
  <si>
    <t>Полотенцесушитель VELAR Стайл профильный 1500 6 сек, хром, + 6 кр</t>
  </si>
  <si>
    <t>1500*330</t>
  </si>
  <si>
    <t>Полотенцесушитель VELAR Стайл профильный 1800 1 сек, хром, + 1 кр</t>
  </si>
  <si>
    <t>1800*30</t>
  </si>
  <si>
    <t>20250*</t>
  </si>
  <si>
    <t>Полотенцесушитель VELAR Стайл профильный 1800 2 сек, RAL, + 2 кр</t>
  </si>
  <si>
    <t>1800*90</t>
  </si>
  <si>
    <t>RAL 9005 9016</t>
  </si>
  <si>
    <t>28100*</t>
  </si>
  <si>
    <t>Полотенцесушитель VELAR Стайл профильный 1800 3 сек, RAL, + 3 кр</t>
  </si>
  <si>
    <t>1800*150</t>
  </si>
  <si>
    <t>39100*</t>
  </si>
  <si>
    <t>Полотенцесушитель VELAR Стайл профильный 1800 4 сек, RAL, + 4 кр</t>
  </si>
  <si>
    <t>1800*210</t>
  </si>
  <si>
    <t>Полотенцесушитель VELAR Стайл профильный 1800 5 сек, RAL, + 5 кр</t>
  </si>
  <si>
    <t>1800*270</t>
  </si>
  <si>
    <t>Полотенцесушитель VELAR Стайл профильный 1800 6 сек, RAL, + 6 кр</t>
  </si>
  <si>
    <t>1800*330</t>
  </si>
  <si>
    <t>Комплектующие для водяных моделей:</t>
  </si>
  <si>
    <t>* в цвете RAL</t>
  </si>
  <si>
    <t>Комплект вентилей угловых  (2 шт) 1/2''х1/2'' г/ш хром (855-404), квадратные отражатели и втулки 1/2 НР в комплекте</t>
  </si>
  <si>
    <t>Комплект вентилей угловых  (2 шт) 3/4''х1/2'' г/ш хром (855-504), без эксцентриков 3/4-1/2 и квадратных отражателей</t>
  </si>
  <si>
    <t>Комплект квадратных уголков (2 шт) 3/4''х1/2'' г/ш</t>
  </si>
  <si>
    <t>Отражатель 3/4'' квадратный (2 шт.) (20 мм)</t>
  </si>
  <si>
    <t>Полотенцесушители серии Стайл Проф из нержавеющей стали на воду (ГВС, отопление) базово изготавливаются в хроме.</t>
  </si>
  <si>
    <r>
      <rPr>
        <rFont val="Calibri"/>
        <b/>
        <color theme="1"/>
        <sz val="11.0"/>
      </rPr>
      <t>Полотенцесушители серии Стайл Проф высотой 1800 мм в цвете</t>
    </r>
    <r>
      <rPr>
        <rFont val="Calibri"/>
        <b/>
        <color rgb="FFFF0000"/>
        <sz val="11.0"/>
      </rPr>
      <t xml:space="preserve"> хром не изготавливаются, базовые цвета RAL9016 мат, RAL9005 мат</t>
    </r>
  </si>
  <si>
    <t>На полотенцесушители серии Стайл, Стайл IRON могут быть установлены дополнительные крючки по центру изделия, цена одного крючка 800 рублей.</t>
  </si>
  <si>
    <t>Все электрические полотенцесушители с сухим ТЭНом Стайл IRON Проф поставляются без вилки, с маскировочным элементом для скрытого монтажа.</t>
  </si>
  <si>
    <t>Блок управления расположен на корпусе полотенцесушителя и снабжен таймером.</t>
  </si>
  <si>
    <t>Электрические полотенцесушители серии Стайл Проф из нержавеющей стали изготавливаются в 4-х базовых цветах: Хром, RAL9016 мат, RAL9005 мат и Антрацит</t>
  </si>
  <si>
    <t>Полотенцесушители серии Стайл IRON Проф производятся в трех базовых цветах: RAL9016 мат, RAL9005 мат и Антрацит, окраска в другие цвета - по запросу.</t>
  </si>
  <si>
    <t xml:space="preserve">          ООО ПРОФКАСТ
Ленинградская область, Волхонское шоссе, дом 4/2, корпус 1
тел.: (812) 309-76-45 • www.velarwh.ru 
</t>
  </si>
  <si>
    <r>
      <rPr>
        <rFont val="Calibri"/>
        <b/>
        <color theme="1"/>
        <sz val="11.0"/>
      </rPr>
      <t xml:space="preserve">Окраска пс на </t>
    </r>
    <r>
      <rPr>
        <rFont val="Calibri"/>
        <b/>
        <color rgb="FFFF0000"/>
        <sz val="11.0"/>
      </rPr>
      <t>воду</t>
    </r>
    <r>
      <rPr>
        <rFont val="Calibri"/>
        <b/>
        <color theme="1"/>
        <sz val="11.0"/>
      </rPr>
      <t xml:space="preserve"> по шкале RAL + 4000 рублей к базовой цене                                                                      Полотенцесушители на воду могут комплектоваться тэном проводным или с маскировочным элементом + 13500 рублей к базовой цене                                                                                                   Комплектация тэном с блоком управления + 15500 рублей к базовой цене                                                                                          </t>
    </r>
  </si>
  <si>
    <t xml:space="preserve">                                                                   Полотенцесушители VELAR (Россия) Стайл</t>
  </si>
  <si>
    <t>Из круглой трубы 32 мм</t>
  </si>
  <si>
    <r>
      <rPr>
        <rFont val="Calibri"/>
        <color theme="1"/>
        <sz val="14.0"/>
      </rPr>
      <t xml:space="preserve">На </t>
    </r>
    <r>
      <rPr>
        <rFont val="Calibri"/>
        <b/>
        <color rgb="FFFF0000"/>
        <sz val="14.0"/>
      </rPr>
      <t>ВОДУ</t>
    </r>
    <r>
      <rPr>
        <rFont val="Calibri"/>
        <color theme="1"/>
        <sz val="14.0"/>
      </rPr>
      <t xml:space="preserve"> - из нержавеющей стали, комплект поставки: полотецесушитель, крепление, маевский, заглушка. Подключение: 1/2" вн</t>
    </r>
  </si>
  <si>
    <r>
      <rPr>
        <rFont val="Calibri"/>
        <b/>
        <color rgb="FFFF0000"/>
        <sz val="14.0"/>
      </rPr>
      <t xml:space="preserve">Вода, </t>
    </r>
    <r>
      <rPr>
        <rFont val="Calibri"/>
        <b val="0"/>
        <color rgb="FFFF0000"/>
        <sz val="11.0"/>
      </rPr>
      <t>нерж. сталь</t>
    </r>
  </si>
  <si>
    <r>
      <rPr>
        <rFont val="Calibri"/>
        <b/>
        <color rgb="FFFF0000"/>
        <sz val="14.0"/>
      </rPr>
      <t>Электрика</t>
    </r>
    <r>
      <rPr>
        <rFont val="Calibri"/>
        <color theme="1"/>
        <sz val="14.0"/>
      </rPr>
      <t>, с сухим ТЭНом, скрытое подключение</t>
    </r>
  </si>
  <si>
    <r>
      <rPr>
        <rFont val="Calibri"/>
        <b/>
        <color theme="1"/>
        <sz val="10.0"/>
      </rPr>
      <t xml:space="preserve">Стайл R INOX </t>
    </r>
    <r>
      <rPr>
        <rFont val="Calibri"/>
        <color theme="1"/>
        <sz val="10.0"/>
      </rPr>
      <t>нерж. сталь, хром, RAL9005, 9016, антрацит</t>
    </r>
  </si>
  <si>
    <r>
      <rPr>
        <rFont val="Calibri"/>
        <b/>
        <color theme="1"/>
        <sz val="11.0"/>
      </rPr>
      <t>Стайл R IRON</t>
    </r>
    <r>
      <rPr>
        <rFont val="Calibri"/>
        <color theme="1"/>
        <sz val="11.0"/>
      </rPr>
      <t>, RAL9005/9016</t>
    </r>
  </si>
  <si>
    <t>Полотенцесушитель VELAR Стайл R 600 2 сек, хром,+ 2 кр</t>
  </si>
  <si>
    <t>600*112</t>
  </si>
  <si>
    <t>Полотенцесушитель VELAR Стайл R 600 3 сек, хром,+ 3 кр</t>
  </si>
  <si>
    <t>600*152</t>
  </si>
  <si>
    <t>Полотенцесушитель VELAR Стайл R 600 4 сек, хром,+ 4 кр</t>
  </si>
  <si>
    <t>600*212</t>
  </si>
  <si>
    <t>Полотенцесушитель VELAR Стайл R 600 5 сек, хром,+ 5 кр</t>
  </si>
  <si>
    <t>600*272</t>
  </si>
  <si>
    <t>Полотенцесушитель VELAR Стайл R 600 6 сек, хром,+ 6 кр</t>
  </si>
  <si>
    <t>600*332</t>
  </si>
  <si>
    <t>Полотенцесушитель VELAR Стайл R 800 2 сек, хром, + 2 кр</t>
  </si>
  <si>
    <t>800*112</t>
  </si>
  <si>
    <t>800*92</t>
  </si>
  <si>
    <t>Полотенцесушитель VELAR Стайл R 800 3 сек, хром, + 3 кр</t>
  </si>
  <si>
    <t>800*152</t>
  </si>
  <si>
    <t>Полотенцесушитель VELAR Стайл R 800 4 сек, хром, + 4 кр</t>
  </si>
  <si>
    <t>800*212</t>
  </si>
  <si>
    <t>Полотенцесушитель VELAR Стайл R 800 5 сек, хром, + 5 кр</t>
  </si>
  <si>
    <t>800*272</t>
  </si>
  <si>
    <t>Полотенцесушитель VELAR Стайл R 800 6 сек, хром, + 6 кр</t>
  </si>
  <si>
    <t>800*332</t>
  </si>
  <si>
    <t>Полотенцесушитель VELAR Стайл R 1000 1 сек, хром, + 1 кр</t>
  </si>
  <si>
    <t>1000*32</t>
  </si>
  <si>
    <t>Полотенцесушитель VELAR Стайл R 1000 2 сек, хром, + 2 кр</t>
  </si>
  <si>
    <t>1000*112</t>
  </si>
  <si>
    <t>1000*92</t>
  </si>
  <si>
    <t>Полотенцесушитель VELAR Стайл R 1000 3 сек, хром, + 3 кр</t>
  </si>
  <si>
    <t>1000*152</t>
  </si>
  <si>
    <t>Полотенцесушитель VELAR Стайл R 1000 4 сек, хром, + 4 кр</t>
  </si>
  <si>
    <t>1000*212</t>
  </si>
  <si>
    <t>Полотенцесушитель VELAR Стайл R 1000 5 сек, хром, + 5 кр</t>
  </si>
  <si>
    <t>1000*272</t>
  </si>
  <si>
    <t>Полотенцесушитель VELAR Стайл R 1000 6 сек, хром, + 6 кр</t>
  </si>
  <si>
    <t>1000*332</t>
  </si>
  <si>
    <t>Полотенцесушитель VELAR Стайл R 1200 1 сек, хром, + 1 кр</t>
  </si>
  <si>
    <t>1200*32</t>
  </si>
  <si>
    <t>Полотенцесушитель VELAR Стайл R 1200 2 сек, хром, + 2 кр</t>
  </si>
  <si>
    <t>1200*112</t>
  </si>
  <si>
    <t>1200*92</t>
  </si>
  <si>
    <t>Полотенцесушитель VELAR Стайл R 1200 3 сек, хром, + 3 кр</t>
  </si>
  <si>
    <t>1200*152</t>
  </si>
  <si>
    <t>Полотенцесушитель VELAR Стайл R 1200 4 сек, хром, + 4 кр</t>
  </si>
  <si>
    <t>1200*212</t>
  </si>
  <si>
    <t>Полотенцесушитель VELAR Стайл R 1200 5 сек, хром, + 5 кр</t>
  </si>
  <si>
    <t>1200*272</t>
  </si>
  <si>
    <t>Полотенцесушитель VELAR Стайл R 1200 6 сек, хром, + 6 кр</t>
  </si>
  <si>
    <t>1200*332</t>
  </si>
  <si>
    <t>Полотенцесушитель VELAR Стайл R 1500 1 сек, хром, + 1 кр</t>
  </si>
  <si>
    <t>1500*32</t>
  </si>
  <si>
    <t>Полотенцесушитель VELAR Стайл R 1500 2 сек, хром, + 2 кр</t>
  </si>
  <si>
    <t>1500*112</t>
  </si>
  <si>
    <t>1500*92</t>
  </si>
  <si>
    <t>Полотенцесушитель VELAR Стайл R 1500 3 сек, хром, + 3 кр</t>
  </si>
  <si>
    <t>1500*152</t>
  </si>
  <si>
    <t>Полотенцесушитель VELAR Стайл R 1500 4 сек, хром, + 4 кр</t>
  </si>
  <si>
    <t>1500*212</t>
  </si>
  <si>
    <t>Полотенцесушитель VELAR Стайл R 1500 5 сек, хром, + 5 кр</t>
  </si>
  <si>
    <t>1500*272</t>
  </si>
  <si>
    <t>Полотенцесушитель VELAR Стайл R 1500 6 сек, хром, + 6 кр</t>
  </si>
  <si>
    <t>1500*332</t>
  </si>
  <si>
    <t>Полотенцесушитель VELAR Стайл R 1800 1 сек, RAL, + 1 кр</t>
  </si>
  <si>
    <t>1800*32</t>
  </si>
  <si>
    <t>17000*</t>
  </si>
  <si>
    <t>Полотенцесушитель VELAR Стайл R 1800 2 сек, RAL, + 2 кр</t>
  </si>
  <si>
    <t>1800*112</t>
  </si>
  <si>
    <t>1800*92</t>
  </si>
  <si>
    <t>24850*</t>
  </si>
  <si>
    <t>Полотенцесушитель VELAR Стайл R 1800 3 сек, RAL, + 3 кр</t>
  </si>
  <si>
    <t>1800*152</t>
  </si>
  <si>
    <t>35800*</t>
  </si>
  <si>
    <t>Полотенцесушитель VELAR Стайл R 1800 4 сек, RAL, + 4 кр</t>
  </si>
  <si>
    <t>1800*212</t>
  </si>
  <si>
    <t>Полотенцесушитель VELAR Стайл R 1800 5 сек, RAL, + 5 кр</t>
  </si>
  <si>
    <t>1800*272</t>
  </si>
  <si>
    <t>Полотенцесушитель VELAR Стайл R 1800 6 сек, RAL, + 6 кр</t>
  </si>
  <si>
    <t>1800*332</t>
  </si>
  <si>
    <t>Вентили комплект (2 шт)запорный угловой 3/4''х1/2'' г/ш (4703), без эксцентриков 3/4-1/2 и отражателей</t>
  </si>
  <si>
    <t>Отражатель 3/4'' (2 шт.) (20 мм)</t>
  </si>
  <si>
    <t>Полотенцесушители серии Стайл R из нержавеющей стали на воду (ГВС, отопление) базово изготавливаются в хроме.</t>
  </si>
  <si>
    <r>
      <rPr>
        <rFont val="Calibri"/>
        <b/>
        <color theme="1"/>
        <sz val="11.0"/>
      </rPr>
      <t>Полотенцесушители серии Стайл R высотой 1800 мм в цвете</t>
    </r>
    <r>
      <rPr>
        <rFont val="Calibri"/>
        <b/>
        <color rgb="FFFF0000"/>
        <sz val="11.0"/>
      </rPr>
      <t xml:space="preserve"> хром не изготавливаются, базовые цвета RAL9016 мат, RAL9005 мат</t>
    </r>
  </si>
  <si>
    <t>На полотенцесушители серии Стайл R, Стайл IRON R могут быть установлены дополнительные крючки по центру изделия, цена одного крючка 800 рублей.</t>
  </si>
  <si>
    <t>Все электрические полотенцесушители с сухим ТЭНом Стайл IRON R поставляются без вилки, с маскировочным элементом для скрытого монтажа.</t>
  </si>
  <si>
    <t>Электрические полотенцесушители серии Стайл R из нержавеющей стали изготавливаются в 4-х базовых цветах: Хром, RAL9016 мат, RAL9005 мат и Антрацит</t>
  </si>
  <si>
    <t>Полотенцесушители серии Стайл IRON R производятся в трех базовых цветах: RAL9016 мат, RAL9005 мат и Антрацит, окраска в другие цвета - по запросу.</t>
  </si>
  <si>
    <t xml:space="preserve"> Комплектация ТЭНом</t>
  </si>
  <si>
    <t>витой провод или для скрытого подключения</t>
  </si>
  <si>
    <t>Высота вертикальных радиаторов в электрическом исполнении: 750-2000мм</t>
  </si>
  <si>
    <t>Длина горизонтальных радиаторов в электрическом исполнении 750-1500 мм</t>
  </si>
  <si>
    <t>ВАЖНО!!! Мощность ТЭНа не должна превышать мощность радиатора при ΔT50 (75/65/20C)</t>
  </si>
  <si>
    <t>фото</t>
  </si>
  <si>
    <t>розница руб</t>
  </si>
  <si>
    <r>
      <rPr>
        <rFont val="Calibri"/>
        <b/>
        <color theme="1"/>
        <sz val="11.0"/>
      </rPr>
      <t>MOA</t>
    </r>
    <r>
      <rPr>
        <rFont val="Calibri"/>
        <b/>
        <color rgb="FFFF0000"/>
        <sz val="11.0"/>
      </rPr>
      <t>* возможность поставки уточняйте</t>
    </r>
  </si>
  <si>
    <t>Функции:</t>
  </si>
  <si>
    <t>Цвет:</t>
  </si>
  <si>
    <t xml:space="preserve"> - регулировка температуры 30-65</t>
  </si>
  <si>
    <t>белый</t>
  </si>
  <si>
    <t xml:space="preserve"> - таймер 2 часа</t>
  </si>
  <si>
    <t>черный</t>
  </si>
  <si>
    <t>Мощность, Вт: 1000 Вт, 1200 Вт</t>
  </si>
  <si>
    <t>хром</t>
  </si>
  <si>
    <t>KTX4</t>
  </si>
  <si>
    <t xml:space="preserve">Цвет: </t>
  </si>
  <si>
    <t xml:space="preserve"> - регулировка температуры 30-60</t>
  </si>
  <si>
    <t xml:space="preserve"> - таймер 1-4 часа</t>
  </si>
  <si>
    <t xml:space="preserve"> - LED индикатор синего цвета</t>
  </si>
  <si>
    <t>Мощность, Вт: 1000 Вт</t>
  </si>
  <si>
    <r>
      <rPr>
        <rFont val="Calibri"/>
        <color theme="1"/>
        <sz val="11.0"/>
      </rPr>
      <t xml:space="preserve">KTX4 со скрытым подключением </t>
    </r>
    <r>
      <rPr>
        <rFont val="Calibri"/>
        <b/>
        <color rgb="FFFF0000"/>
        <sz val="11.0"/>
      </rPr>
      <t>не устанавливается</t>
    </r>
    <r>
      <rPr>
        <rFont val="Calibri"/>
        <color theme="1"/>
        <sz val="11.0"/>
      </rPr>
      <t xml:space="preserve"> на модели </t>
    </r>
    <r>
      <rPr>
        <rFont val="Calibri"/>
        <b/>
        <color rgb="FFFF0000"/>
        <sz val="11.0"/>
      </rPr>
      <t>P60, SP, Q40, Q60, R32</t>
    </r>
  </si>
  <si>
    <t>Аксессуары для радиаторов</t>
  </si>
  <si>
    <t>артикул</t>
  </si>
  <si>
    <t>Металлические крючки (для P30, P60, Q40)</t>
  </si>
  <si>
    <t>Металлические крючки</t>
  </si>
  <si>
    <t>Комплект крючков метал. для радиаторов RAL 9016 мат (2 шт)</t>
  </si>
  <si>
    <t>WHV1119016</t>
  </si>
  <si>
    <t>Комплект крючков метал. для радиаторов RAL 9005 мат (2 шт)</t>
  </si>
  <si>
    <t>WHV1119005</t>
  </si>
  <si>
    <t>Комплект крючков метал. для радиаторов RAL  (2 шт)</t>
  </si>
  <si>
    <t>WHV111RAL</t>
  </si>
  <si>
    <t>Пластиковые крючки</t>
  </si>
  <si>
    <t>Комплект крючков пласт. для радиаторов RAL 9005  (2 шт)</t>
  </si>
  <si>
    <t>WHV2229005</t>
  </si>
  <si>
    <t>Комплект крючков пласт. для радиаторов RAL 9001  (2 шт)</t>
  </si>
  <si>
    <t>WHV2229001</t>
  </si>
  <si>
    <t>Комплект крючков пласт. для радиаторов RAL 3028  (2 шт)</t>
  </si>
  <si>
    <t>WHV2223028</t>
  </si>
  <si>
    <t>Комплект крючков пласт. для радиаторов RAL 7033  (2 шт)</t>
  </si>
  <si>
    <t>WHV2227033</t>
  </si>
  <si>
    <t>Комплект крючков пласт. для радиаторов RAL  (2 шт)</t>
  </si>
  <si>
    <t>WHV222RAL</t>
  </si>
  <si>
    <t>в упаковке 2 шт</t>
  </si>
  <si>
    <t>Полки алюминиевые для радиаторов P30 V</t>
  </si>
  <si>
    <t>Полки алюминиевые</t>
  </si>
  <si>
    <t>Полка-вешалка Р30-6 RAL 9016 алюм. для рад-ров P30V от 6 секц.</t>
  </si>
  <si>
    <t xml:space="preserve"> Р30-69016</t>
  </si>
  <si>
    <t>Полка-вешалка Р30-6 RAL 9005 алюм. для рад-ров P30V от 6 секц.</t>
  </si>
  <si>
    <t xml:space="preserve"> Р30-69005</t>
  </si>
  <si>
    <t>Полка-вешалка Р30-6 RAL  алюм. для рад-ров P30V от 6 секц.</t>
  </si>
  <si>
    <t xml:space="preserve"> Р30-6RAL</t>
  </si>
  <si>
    <t>Полка-вешалка Р30-8 RAL 9016 алюм. для рад-ров P30V от 8 секц.</t>
  </si>
  <si>
    <t xml:space="preserve"> Р30-89016</t>
  </si>
  <si>
    <t>Полка-вешалка Р30-8 RAL 9005 алюм. для рад-ров P30V от 8 секц.</t>
  </si>
  <si>
    <t xml:space="preserve"> Р30-89005</t>
  </si>
  <si>
    <t>Полка-вешалка Р30-8 RAL  алюм. для рад-ров P30V от 8 секц.</t>
  </si>
  <si>
    <t xml:space="preserve"> Р30-8RAL</t>
  </si>
  <si>
    <t>Полка-вешалка Р30-10 RAL9016 алюм. для рад-ров P30V от 10 секц.</t>
  </si>
  <si>
    <t xml:space="preserve"> Р30-109016</t>
  </si>
  <si>
    <t>Полка-вешалка Р30-10 RAL9005 алюм. для рад-ров P30V от 10 секц.</t>
  </si>
  <si>
    <t xml:space="preserve"> Р30-109005</t>
  </si>
  <si>
    <t>Полка-вешалка Р30-10 RAL алюм. для рад-ров P30V от 10 секц.</t>
  </si>
  <si>
    <t xml:space="preserve"> Р30-10RAL</t>
  </si>
  <si>
    <t>Крепления  для радиаторов</t>
  </si>
  <si>
    <t>Ножки отдельные для P30 H комплект 2шт</t>
  </si>
  <si>
    <t>RAL, VR</t>
  </si>
  <si>
    <t>Ножки отдельные для RT1, RT1W комплект 2шт</t>
  </si>
  <si>
    <t>Ножки отдельные для RT2, RT2W комплект 2шт</t>
  </si>
  <si>
    <t>Ножки отдельные для QT1 комплект 2шт</t>
  </si>
  <si>
    <t xml:space="preserve">без фото </t>
  </si>
  <si>
    <t>Ножки отдельные для QT2 комплект 2шт</t>
  </si>
  <si>
    <t>Кронштейн для вертикального радиатора (кроме RT, QT), 1шт</t>
  </si>
  <si>
    <t>RAL9016, RAL9005</t>
  </si>
  <si>
    <t>Другие цвета кроме RAL9016,9005</t>
  </si>
  <si>
    <t>Кронштейн для вертикального радиатора RT, QT, 1шт</t>
  </si>
  <si>
    <t>Кронштейн для горизонтального радиатора, 1шт</t>
  </si>
  <si>
    <t>Цвета Velar</t>
  </si>
  <si>
    <t>с 01/01/25</t>
  </si>
  <si>
    <t>РЦ2024</t>
  </si>
  <si>
    <t>РЦ</t>
  </si>
  <si>
    <t>секций</t>
  </si>
  <si>
    <t>глубина</t>
  </si>
  <si>
    <t>длина</t>
  </si>
  <si>
    <t>высота</t>
  </si>
  <si>
    <t>межцентр</t>
  </si>
  <si>
    <t>95/85/20</t>
  </si>
  <si>
    <t>90/70/20</t>
  </si>
  <si>
    <t>75/65/20</t>
  </si>
  <si>
    <t>вес</t>
  </si>
  <si>
    <t>подкл.</t>
  </si>
  <si>
    <t>кронштейн</t>
  </si>
  <si>
    <t xml:space="preserve">Цвет </t>
  </si>
  <si>
    <t>К</t>
  </si>
  <si>
    <t>P30 500 H2</t>
  </si>
  <si>
    <t xml:space="preserve">Радиатор стальной трубчатый P30 500 H -2 секц. </t>
  </si>
  <si>
    <t>бок</t>
  </si>
  <si>
    <t>9005</t>
  </si>
  <si>
    <t>RAL 9005</t>
  </si>
  <si>
    <t>P30 500 H3</t>
  </si>
  <si>
    <t xml:space="preserve">Радиатор стальной трубчатый P30 500 H -3 секц. </t>
  </si>
  <si>
    <t>9005мат</t>
  </si>
  <si>
    <t>RAL 9005 мат</t>
  </si>
  <si>
    <t>P30 500 H4</t>
  </si>
  <si>
    <t xml:space="preserve">Радиатор стальной трубчатый P30 500 H -4 секц. </t>
  </si>
  <si>
    <t>9016</t>
  </si>
  <si>
    <t>RAL 9016</t>
  </si>
  <si>
    <t>P30 500 H5</t>
  </si>
  <si>
    <t xml:space="preserve">Радиатор стальной трубчатый P30 500 H -5 секц. </t>
  </si>
  <si>
    <t>9016мат</t>
  </si>
  <si>
    <t>RAL 9016 мат</t>
  </si>
  <si>
    <t>P30 500 H6</t>
  </si>
  <si>
    <t xml:space="preserve">Радиатор стальной трубчатый P30 500 H -6 секц. </t>
  </si>
  <si>
    <t>BRONZE</t>
  </si>
  <si>
    <t>P30 500 H7</t>
  </si>
  <si>
    <t xml:space="preserve">Радиатор стальной трубчатый P30 500 H -7 секц. </t>
  </si>
  <si>
    <t>ТЛ50</t>
  </si>
  <si>
    <t>GOLD</t>
  </si>
  <si>
    <t>P30 500 H8</t>
  </si>
  <si>
    <t xml:space="preserve">Радиатор стальной трубчатый P30 500 H -8 секц. </t>
  </si>
  <si>
    <t>OLD GOLD</t>
  </si>
  <si>
    <t>P30 500 H9</t>
  </si>
  <si>
    <t xml:space="preserve">Радиатор стальной трубчатый P30 500 H -9 секц. </t>
  </si>
  <si>
    <t>109</t>
  </si>
  <si>
    <t>WHR109</t>
  </si>
  <si>
    <t>P30 500 H10</t>
  </si>
  <si>
    <t xml:space="preserve">Радиатор стальной трубчатый P30 500 H -10 секц. </t>
  </si>
  <si>
    <t>110</t>
  </si>
  <si>
    <t>WHR110</t>
  </si>
  <si>
    <t>P30 500 H11</t>
  </si>
  <si>
    <t xml:space="preserve">Радиатор стальной трубчатый P30 500 H -11 секц. </t>
  </si>
  <si>
    <t>WHR111</t>
  </si>
  <si>
    <t>P30 500 H12</t>
  </si>
  <si>
    <t xml:space="preserve">Радиатор стальной трубчатый P30 500 H -12 секц. </t>
  </si>
  <si>
    <t>112</t>
  </si>
  <si>
    <t>WHR112</t>
  </si>
  <si>
    <t>P30 500 H13</t>
  </si>
  <si>
    <t xml:space="preserve">Радиатор стальной трубчатый P30 500 H -13 секц. </t>
  </si>
  <si>
    <t>113</t>
  </si>
  <si>
    <t>WHR113</t>
  </si>
  <si>
    <t>P30 500 H14</t>
  </si>
  <si>
    <t xml:space="preserve">Радиатор стальной трубчатый P30 500 H -14 секц. </t>
  </si>
  <si>
    <t>114</t>
  </si>
  <si>
    <t>WHR114</t>
  </si>
  <si>
    <t>115</t>
  </si>
  <si>
    <t>WHR115</t>
  </si>
  <si>
    <t>Ширина 550 мм</t>
  </si>
  <si>
    <t>116</t>
  </si>
  <si>
    <t>WHR116</t>
  </si>
  <si>
    <t>P30 550 H2</t>
  </si>
  <si>
    <t xml:space="preserve">Радиатор стальной трубчатый P30 550 H -2 секц. </t>
  </si>
  <si>
    <t>117</t>
  </si>
  <si>
    <t>WHR117</t>
  </si>
  <si>
    <t>P30 550 H3</t>
  </si>
  <si>
    <t xml:space="preserve">Радиатор стальной трубчатый P30 550 H -3 секц. </t>
  </si>
  <si>
    <t>118</t>
  </si>
  <si>
    <t>WHR118</t>
  </si>
  <si>
    <t>P30 550 H4</t>
  </si>
  <si>
    <t xml:space="preserve">Радиатор стальной трубчатый P30 550 H -4 секц. </t>
  </si>
  <si>
    <t>119</t>
  </si>
  <si>
    <t>WHR119</t>
  </si>
  <si>
    <t>P30 550 H5</t>
  </si>
  <si>
    <t xml:space="preserve">Радиатор стальной трубчатый P30 550 H -5 секц. </t>
  </si>
  <si>
    <t>120</t>
  </si>
  <si>
    <t>WHR120</t>
  </si>
  <si>
    <t>P30 550 H6</t>
  </si>
  <si>
    <t xml:space="preserve">Радиатор стальной трубчатый P30 550 H -6 секц. </t>
  </si>
  <si>
    <t>121</t>
  </si>
  <si>
    <t>WHR121</t>
  </si>
  <si>
    <t>P30 550 H7</t>
  </si>
  <si>
    <t xml:space="preserve">Радиатор стальной трубчатый P30 550 H -7 секц. </t>
  </si>
  <si>
    <t>122</t>
  </si>
  <si>
    <t>WHR122</t>
  </si>
  <si>
    <t>P30 550 H8</t>
  </si>
  <si>
    <t xml:space="preserve">Радиатор стальной трубчатый P30 550 H -8 секц. </t>
  </si>
  <si>
    <t>123</t>
  </si>
  <si>
    <t>WHR123</t>
  </si>
  <si>
    <t>P30 550 H9</t>
  </si>
  <si>
    <t xml:space="preserve">Радиатор стальной трубчатый P30 550 H -9 секц. </t>
  </si>
  <si>
    <t>124</t>
  </si>
  <si>
    <t>WHR124</t>
  </si>
  <si>
    <t>P30 550 H10</t>
  </si>
  <si>
    <t xml:space="preserve">Радиатор стальной трубчатый P30 550 H -10 секц. </t>
  </si>
  <si>
    <t>125</t>
  </si>
  <si>
    <t>WHR125</t>
  </si>
  <si>
    <t>P30 550 H11</t>
  </si>
  <si>
    <t xml:space="preserve">Радиатор стальной трубчатый P30 550 H -11 секц. </t>
  </si>
  <si>
    <t>126</t>
  </si>
  <si>
    <t>WHR126</t>
  </si>
  <si>
    <t>P30 550 H12</t>
  </si>
  <si>
    <t xml:space="preserve">Радиатор стальной трубчатый P30 550 H -12 секц. </t>
  </si>
  <si>
    <t>127</t>
  </si>
  <si>
    <t>WHR127</t>
  </si>
  <si>
    <t>P30 550 H13</t>
  </si>
  <si>
    <t xml:space="preserve">Радиатор стальной трубчатый P30 550 H -13 секц. </t>
  </si>
  <si>
    <t>128</t>
  </si>
  <si>
    <t>WHR128</t>
  </si>
  <si>
    <t>P30 550 H14</t>
  </si>
  <si>
    <t xml:space="preserve">Радиатор стальной трубчатый P30 550 H -14 секц. </t>
  </si>
  <si>
    <t>401</t>
  </si>
  <si>
    <t>WHS401</t>
  </si>
  <si>
    <t>402</t>
  </si>
  <si>
    <t>WHS402</t>
  </si>
  <si>
    <t>Ширина  750 мм</t>
  </si>
  <si>
    <t>403</t>
  </si>
  <si>
    <t>WHS403</t>
  </si>
  <si>
    <t>P30 750 H2</t>
  </si>
  <si>
    <t xml:space="preserve">Радиатор стальной трубчатый P30 750 H -2 секц. </t>
  </si>
  <si>
    <t>404</t>
  </si>
  <si>
    <t>WHS404</t>
  </si>
  <si>
    <t>P30 750 H3</t>
  </si>
  <si>
    <t xml:space="preserve">Радиатор стальной трубчатый P30 750 H -3 секц. </t>
  </si>
  <si>
    <t>405</t>
  </si>
  <si>
    <t>WHS405</t>
  </si>
  <si>
    <t>P30 750 H4</t>
  </si>
  <si>
    <t xml:space="preserve">Радиатор стальной трубчатый P30 750 H -4 секц. </t>
  </si>
  <si>
    <t>406</t>
  </si>
  <si>
    <t>WHS406</t>
  </si>
  <si>
    <t>P30 750 H5</t>
  </si>
  <si>
    <t xml:space="preserve">Радиатор стальной трубчатый P30 750 H -5 секц. </t>
  </si>
  <si>
    <t>407</t>
  </si>
  <si>
    <t>WHS407</t>
  </si>
  <si>
    <t>P30 750 H6</t>
  </si>
  <si>
    <t xml:space="preserve">Радиатор стальной трубчатый P30 750 H -6 секц. </t>
  </si>
  <si>
    <t>408</t>
  </si>
  <si>
    <t>WHS408</t>
  </si>
  <si>
    <t>P30 750 H7</t>
  </si>
  <si>
    <t xml:space="preserve">Радиатор стальной трубчатый P30 750 H -7 секц. </t>
  </si>
  <si>
    <t>409</t>
  </si>
  <si>
    <t>WHS409</t>
  </si>
  <si>
    <t>P30 750 H8</t>
  </si>
  <si>
    <t xml:space="preserve">Радиатор стальной трубчатый P30 750 H -8 секц. </t>
  </si>
  <si>
    <t>410</t>
  </si>
  <si>
    <t>WHS410</t>
  </si>
  <si>
    <t>P30 750 H9</t>
  </si>
  <si>
    <t xml:space="preserve">Радиатор стальной трубчатый P30 750 H -9 секц. </t>
  </si>
  <si>
    <t>411</t>
  </si>
  <si>
    <t>WHS411</t>
  </si>
  <si>
    <t>P30 750 H10</t>
  </si>
  <si>
    <t xml:space="preserve">Радиатор стальной трубчатый P30 750 H -10 секц. </t>
  </si>
  <si>
    <t>412</t>
  </si>
  <si>
    <t>WHS412</t>
  </si>
  <si>
    <t>P30 750 H11</t>
  </si>
  <si>
    <t xml:space="preserve">Радиатор стальной трубчатый P30 750 H -11 секц. </t>
  </si>
  <si>
    <t>413</t>
  </si>
  <si>
    <t>WHS413</t>
  </si>
  <si>
    <t>P30 750 H12</t>
  </si>
  <si>
    <t xml:space="preserve">Радиатор стальной трубчатый P30 750 H -12 секц. </t>
  </si>
  <si>
    <t>414</t>
  </si>
  <si>
    <t>WHS414</t>
  </si>
  <si>
    <t>P30 750 H13</t>
  </si>
  <si>
    <t xml:space="preserve">Радиатор стальной трубчатый P30 750 H -13 секц. </t>
  </si>
  <si>
    <t>415</t>
  </si>
  <si>
    <t>WHS415</t>
  </si>
  <si>
    <t>P30 750 H14</t>
  </si>
  <si>
    <t xml:space="preserve">Радиатор стальной трубчатый P30 750 H -14 секц. </t>
  </si>
  <si>
    <t>416</t>
  </si>
  <si>
    <t>WHS416</t>
  </si>
  <si>
    <t>417</t>
  </si>
  <si>
    <t>WHS417</t>
  </si>
  <si>
    <t>Ширина  1000 мм</t>
  </si>
  <si>
    <t>418</t>
  </si>
  <si>
    <t>WHS418</t>
  </si>
  <si>
    <t>P30 1000 H2</t>
  </si>
  <si>
    <t xml:space="preserve">Радиатор стальной трубчатый P30 1000 H -2 секц. </t>
  </si>
  <si>
    <t>419</t>
  </si>
  <si>
    <t>WHS419</t>
  </si>
  <si>
    <t>P30 1000 H3</t>
  </si>
  <si>
    <t xml:space="preserve">Радиатор стальной трубчатый P30 1000 H -3 секц. </t>
  </si>
  <si>
    <t>420</t>
  </si>
  <si>
    <t>WHS420</t>
  </si>
  <si>
    <t>P30 1000 H4</t>
  </si>
  <si>
    <t xml:space="preserve">Радиатор стальной трубчатый P30 1000 H -4 секц. </t>
  </si>
  <si>
    <t>0010</t>
  </si>
  <si>
    <t>WHMA0010</t>
  </si>
  <si>
    <t>P30 1000 H5</t>
  </si>
  <si>
    <t xml:space="preserve">Радиатор стальной трубчатый P30 1000 H -5 секц. </t>
  </si>
  <si>
    <t>0012</t>
  </si>
  <si>
    <t>WHMA0012</t>
  </si>
  <si>
    <t>P30 1000 H6</t>
  </si>
  <si>
    <t xml:space="preserve">Радиатор стальной трубчатый P30 1000 H -6 секц. </t>
  </si>
  <si>
    <t>0014</t>
  </si>
  <si>
    <t>WHMA0014</t>
  </si>
  <si>
    <t>P30 1000 H7</t>
  </si>
  <si>
    <t xml:space="preserve">Радиатор стальной трубчатый P30 1000 H -7 секц. </t>
  </si>
  <si>
    <t>0016</t>
  </si>
  <si>
    <t>WHMA0016</t>
  </si>
  <si>
    <t>P30 1000 H8</t>
  </si>
  <si>
    <t xml:space="preserve">Радиатор стальной трубчатый P30 1000 H -8 секц. </t>
  </si>
  <si>
    <t>0018</t>
  </si>
  <si>
    <t>WHMA0018</t>
  </si>
  <si>
    <t>P30 1000 H9</t>
  </si>
  <si>
    <t xml:space="preserve">Радиатор стальной трубчатый P30 1000 H -9 секц. </t>
  </si>
  <si>
    <t>0020</t>
  </si>
  <si>
    <t>WHMA0020</t>
  </si>
  <si>
    <t>P30 1000 H10</t>
  </si>
  <si>
    <t xml:space="preserve">Радиатор стальной трубчатый P30 1000 H -10 секц. </t>
  </si>
  <si>
    <t>0022</t>
  </si>
  <si>
    <t>WHMA0022</t>
  </si>
  <si>
    <t>P30 1000 H11</t>
  </si>
  <si>
    <t xml:space="preserve">Радиатор стальной трубчатый P30 1000 H -11 секц. </t>
  </si>
  <si>
    <t>0024</t>
  </si>
  <si>
    <t>WHMA0024</t>
  </si>
  <si>
    <t>P30 1000 H12</t>
  </si>
  <si>
    <t xml:space="preserve">Радиатор стальной трубчатый P30 1000 H -12 секц. </t>
  </si>
  <si>
    <t>0026</t>
  </si>
  <si>
    <t>WHMA0026</t>
  </si>
  <si>
    <t>P30 1000 H13</t>
  </si>
  <si>
    <t xml:space="preserve">Радиатор стальной трубчатый P30 1000 H -13 секц. </t>
  </si>
  <si>
    <t>0028</t>
  </si>
  <si>
    <t>WHMA0028</t>
  </si>
  <si>
    <t>P30 1000 H14</t>
  </si>
  <si>
    <t xml:space="preserve">Радиатор стальной трубчатый P30 1000 H -14 секц. </t>
  </si>
  <si>
    <t>0030</t>
  </si>
  <si>
    <t>WHMA0030</t>
  </si>
  <si>
    <t>0032</t>
  </si>
  <si>
    <t>WHMA0032</t>
  </si>
  <si>
    <t>Ширина  1250 мм</t>
  </si>
  <si>
    <t>0034</t>
  </si>
  <si>
    <t>WHMA0034</t>
  </si>
  <si>
    <t>P30 1250 H2</t>
  </si>
  <si>
    <t xml:space="preserve">Радиатор стальной трубчатый P30 1250 H -2 секц. </t>
  </si>
  <si>
    <t>0036</t>
  </si>
  <si>
    <t>WHMA0036</t>
  </si>
  <si>
    <t>P30 1250 H3</t>
  </si>
  <si>
    <t xml:space="preserve">Радиатор стальной трубчатый P30 1250 H -3 секц. </t>
  </si>
  <si>
    <t>0038</t>
  </si>
  <si>
    <t>WHMA0038</t>
  </si>
  <si>
    <t>P30 1250 H4</t>
  </si>
  <si>
    <t xml:space="preserve">Радиатор стальной трубчатый P30 1250 H -4 секц. </t>
  </si>
  <si>
    <t>0040</t>
  </si>
  <si>
    <t>WHMA0040</t>
  </si>
  <si>
    <t>P30 1250 H5</t>
  </si>
  <si>
    <t xml:space="preserve">Радиатор стальной трубчатый P30 1250 H -5 секц. </t>
  </si>
  <si>
    <t>0042</t>
  </si>
  <si>
    <t>WHMA0042</t>
  </si>
  <si>
    <t>P30 1250 H6</t>
  </si>
  <si>
    <t xml:space="preserve">Радиатор стальной трубчатый P30 1250 H -6 секц. </t>
  </si>
  <si>
    <t>0044</t>
  </si>
  <si>
    <t>WHMA0044</t>
  </si>
  <si>
    <t>P30 1250 H7</t>
  </si>
  <si>
    <t xml:space="preserve">Радиатор стальной трубчатый P30 1250 H -7 секц. </t>
  </si>
  <si>
    <t>0046</t>
  </si>
  <si>
    <t>WHMA0046</t>
  </si>
  <si>
    <t>P30 1250 H8</t>
  </si>
  <si>
    <t xml:space="preserve">Радиатор стальной трубчатый P30 1250 H -8 секц. </t>
  </si>
  <si>
    <t>1000</t>
  </si>
  <si>
    <t>RAL 1000</t>
  </si>
  <si>
    <t>P30 1250 H9</t>
  </si>
  <si>
    <t xml:space="preserve">Радиатор стальной трубчатый P30 1250 H -9 секц. </t>
  </si>
  <si>
    <t>1001</t>
  </si>
  <si>
    <t>RAL 1001</t>
  </si>
  <si>
    <t>P30 1250 H10</t>
  </si>
  <si>
    <t xml:space="preserve">Радиатор стальной трубчатый P30 1250 H -10 секц. </t>
  </si>
  <si>
    <t>1002</t>
  </si>
  <si>
    <t>RAL 1002</t>
  </si>
  <si>
    <t>P30 1250 H11</t>
  </si>
  <si>
    <t xml:space="preserve">Радиатор стальной трубчатый P30 1250 H -11 секц. </t>
  </si>
  <si>
    <t>1003</t>
  </si>
  <si>
    <t>RAL 1003</t>
  </si>
  <si>
    <t>P30 1250 H12</t>
  </si>
  <si>
    <t xml:space="preserve">Радиатор стальной трубчатый P30 1250 H -12 секц. </t>
  </si>
  <si>
    <t>1004</t>
  </si>
  <si>
    <t>RAL 1004</t>
  </si>
  <si>
    <t>P30 1250 H13</t>
  </si>
  <si>
    <t xml:space="preserve">Радиатор стальной трубчатый P30 1250 H -13 секц. </t>
  </si>
  <si>
    <t>1005</t>
  </si>
  <si>
    <t>RAL 1005</t>
  </si>
  <si>
    <t>P30 1250 H14</t>
  </si>
  <si>
    <t xml:space="preserve">Радиатор стальной трубчатый P30 1250 H -14 секц. </t>
  </si>
  <si>
    <t>1006</t>
  </si>
  <si>
    <t>RAL 1006</t>
  </si>
  <si>
    <t>1007</t>
  </si>
  <si>
    <t>RAL 1007</t>
  </si>
  <si>
    <t>Ширина  1500 мм</t>
  </si>
  <si>
    <t>1011</t>
  </si>
  <si>
    <t>RAL 1011</t>
  </si>
  <si>
    <t>P30 1500 H2</t>
  </si>
  <si>
    <t xml:space="preserve">Радиатор стальной трубчатый P30 1500 H -2 секц. </t>
  </si>
  <si>
    <t>1012</t>
  </si>
  <si>
    <t>RAL 1012</t>
  </si>
  <si>
    <t>P30 1500 H3</t>
  </si>
  <si>
    <t xml:space="preserve">Радиатор стальной трубчатый P30 1500 H -3 секц. </t>
  </si>
  <si>
    <t>1013</t>
  </si>
  <si>
    <t>RAL 1013</t>
  </si>
  <si>
    <t>P30 1500 H4</t>
  </si>
  <si>
    <t xml:space="preserve">Радиатор стальной трубчатый P30 1500 H -4 секц. </t>
  </si>
  <si>
    <t>1014</t>
  </si>
  <si>
    <t>RAL 1014</t>
  </si>
  <si>
    <t>P30 1500 H5</t>
  </si>
  <si>
    <t xml:space="preserve">Радиатор стальной трубчатый P30 1500 H -5 секц. </t>
  </si>
  <si>
    <t>1015</t>
  </si>
  <si>
    <t>RAL 1015</t>
  </si>
  <si>
    <t>P30 1500 H6</t>
  </si>
  <si>
    <t xml:space="preserve">Радиатор стальной трубчатый P30 1500 H -6 секц. </t>
  </si>
  <si>
    <t>1016</t>
  </si>
  <si>
    <t>RAL 1016</t>
  </si>
  <si>
    <t>P30 1500 H7</t>
  </si>
  <si>
    <t xml:space="preserve">Радиатор стальной трубчатый P30 1500 H -7 секц. </t>
  </si>
  <si>
    <t>1017</t>
  </si>
  <si>
    <t>RAL 1017</t>
  </si>
  <si>
    <t>P30 1500 H8</t>
  </si>
  <si>
    <t xml:space="preserve">Радиатор стальной трубчатый P30 1500 H -8 секц. </t>
  </si>
  <si>
    <t>1018</t>
  </si>
  <si>
    <t>RAL 1018</t>
  </si>
  <si>
    <t>P30 1500 H9</t>
  </si>
  <si>
    <t xml:space="preserve">Радиатор стальной трубчатый P30 1500 H -9 секц. </t>
  </si>
  <si>
    <t>1019</t>
  </si>
  <si>
    <t>RAL 1019</t>
  </si>
  <si>
    <t>P30 1500 H10</t>
  </si>
  <si>
    <t xml:space="preserve">Радиатор стальной трубчатый P30 1500 H -10 секц. </t>
  </si>
  <si>
    <t>1020</t>
  </si>
  <si>
    <t>RAL 1020</t>
  </si>
  <si>
    <t>P30 1500 H11</t>
  </si>
  <si>
    <t xml:space="preserve">Радиатор стальной трубчатый P30 1500 H -11 секц. </t>
  </si>
  <si>
    <t>1021</t>
  </si>
  <si>
    <t>RAL 1021</t>
  </si>
  <si>
    <t>P30 1500 H12</t>
  </si>
  <si>
    <t xml:space="preserve">Радиатор стальной трубчатый P30 1500 H -12 секц. </t>
  </si>
  <si>
    <t>1023</t>
  </si>
  <si>
    <t>RAL 1023</t>
  </si>
  <si>
    <t>P30 1500 H13</t>
  </si>
  <si>
    <t xml:space="preserve">Радиатор стальной трубчатый P30 1500 H -13 секц. </t>
  </si>
  <si>
    <t>1024</t>
  </si>
  <si>
    <t>RAL 1024</t>
  </si>
  <si>
    <t>P30 1500 H14</t>
  </si>
  <si>
    <t xml:space="preserve">Радиатор стальной трубчатый P30 1500 H -14 секц. </t>
  </si>
  <si>
    <t>1026</t>
  </si>
  <si>
    <t>RAL 1026</t>
  </si>
  <si>
    <t>1027</t>
  </si>
  <si>
    <t>RAL 1027</t>
  </si>
  <si>
    <t>Ширина  1750 мм</t>
  </si>
  <si>
    <t>1028</t>
  </si>
  <si>
    <t>RAL 1028</t>
  </si>
  <si>
    <t>P30 1750 H2</t>
  </si>
  <si>
    <t xml:space="preserve">Радиатор стальной трубчатый P30 1750 H -2 секц. </t>
  </si>
  <si>
    <t>1032</t>
  </si>
  <si>
    <t>RAL 1032</t>
  </si>
  <si>
    <t>P30 1750 H3</t>
  </si>
  <si>
    <t xml:space="preserve">Радиатор стальной трубчатый P30 1750 H -3 секц. </t>
  </si>
  <si>
    <t>1033</t>
  </si>
  <si>
    <t>RAL 1033</t>
  </si>
  <si>
    <t>P30 1750 H4</t>
  </si>
  <si>
    <t xml:space="preserve">Радиатор стальной трубчатый P30 1750 H -4 секц. </t>
  </si>
  <si>
    <t>1034</t>
  </si>
  <si>
    <t>RAL 1034</t>
  </si>
  <si>
    <t>P30 1750 H5</t>
  </si>
  <si>
    <t xml:space="preserve">Радиатор стальной трубчатый P30 1750 H -5 секц. </t>
  </si>
  <si>
    <t>1035</t>
  </si>
  <si>
    <t>RAL 1035</t>
  </si>
  <si>
    <t>P30 1750 H6</t>
  </si>
  <si>
    <t xml:space="preserve">Радиатор стальной трубчатый P30 1750 H -6 секц. </t>
  </si>
  <si>
    <t>1036</t>
  </si>
  <si>
    <t>RAL 1036</t>
  </si>
  <si>
    <t>P30 1750 H7</t>
  </si>
  <si>
    <t xml:space="preserve">Радиатор стальной трубчатый P30 1750 H -7 секц. </t>
  </si>
  <si>
    <t>1037</t>
  </si>
  <si>
    <t>RAL 1037</t>
  </si>
  <si>
    <t>P30 1750 H8</t>
  </si>
  <si>
    <t xml:space="preserve">Радиатор стальной трубчатый P30 1750 H -8 секц. </t>
  </si>
  <si>
    <t>2000</t>
  </si>
  <si>
    <t>RAL 2000</t>
  </si>
  <si>
    <t>P30 1750 H9</t>
  </si>
  <si>
    <t xml:space="preserve">Радиатор стальной трубчатый P30 1750 H -9 секц. </t>
  </si>
  <si>
    <t>2001</t>
  </si>
  <si>
    <t>RAL 2001</t>
  </si>
  <si>
    <t>P30 1750 H10</t>
  </si>
  <si>
    <t xml:space="preserve">Радиатор стальной трубчатый P30 1750 H -10 секц. </t>
  </si>
  <si>
    <t>2002</t>
  </si>
  <si>
    <t>RAL 2002</t>
  </si>
  <si>
    <t>P30 1750 H11</t>
  </si>
  <si>
    <t xml:space="preserve">Радиатор стальной трубчатый P30 1750 H -11 секц. </t>
  </si>
  <si>
    <t>2003</t>
  </si>
  <si>
    <t>RAL 2003</t>
  </si>
  <si>
    <t>P30 1750 H12</t>
  </si>
  <si>
    <t xml:space="preserve">Радиатор стальной трубчатый P30 1750 H -12 секц. </t>
  </si>
  <si>
    <t>2004</t>
  </si>
  <si>
    <t>RAL 2004</t>
  </si>
  <si>
    <t>P30 1750 H13</t>
  </si>
  <si>
    <t xml:space="preserve">Радиатор стальной трубчатый P30 1750 H -13 секц. </t>
  </si>
  <si>
    <t>2005</t>
  </si>
  <si>
    <t>RAL 2005</t>
  </si>
  <si>
    <t>P30 1750 H14</t>
  </si>
  <si>
    <t xml:space="preserve">Радиатор стальной трубчатый P30 1750 H -14 секц. </t>
  </si>
  <si>
    <t>2007</t>
  </si>
  <si>
    <t>RAL 2007</t>
  </si>
  <si>
    <t>2008</t>
  </si>
  <si>
    <t>RAL 2008</t>
  </si>
  <si>
    <t>Ширина  2000 мм</t>
  </si>
  <si>
    <t>2009</t>
  </si>
  <si>
    <t>RAL 2009</t>
  </si>
  <si>
    <t>P30 2000 H2</t>
  </si>
  <si>
    <t xml:space="preserve">Радиатор стальной трубчатый P30 2000 H -2 секц. </t>
  </si>
  <si>
    <t>2010</t>
  </si>
  <si>
    <t>RAL 2010</t>
  </si>
  <si>
    <t>P30 2000 H3</t>
  </si>
  <si>
    <t xml:space="preserve">Радиатор стальной трубчатый P30 2000 H -3 секц. </t>
  </si>
  <si>
    <t>2011</t>
  </si>
  <si>
    <t>RAL 2011</t>
  </si>
  <si>
    <t>P30 2000 H4</t>
  </si>
  <si>
    <t xml:space="preserve">Радиатор стальной трубчатый P30 2000 H -4 секц. </t>
  </si>
  <si>
    <t>2012</t>
  </si>
  <si>
    <t>RAL 2012</t>
  </si>
  <si>
    <t>P30 2000 H5</t>
  </si>
  <si>
    <t xml:space="preserve">Радиатор стальной трубчатый P30 2000 H -5 секц. </t>
  </si>
  <si>
    <t>2013</t>
  </si>
  <si>
    <t>RAL 2013</t>
  </si>
  <si>
    <t>P30 2000 H6</t>
  </si>
  <si>
    <t xml:space="preserve">Радиатор стальной трубчатый P30 2000 H -6 секц. </t>
  </si>
  <si>
    <t>2017</t>
  </si>
  <si>
    <t>RAL 2017</t>
  </si>
  <si>
    <t>P30 2000 H7</t>
  </si>
  <si>
    <t xml:space="preserve">Радиатор стальной трубчатый P30 2000 H -7 секц. </t>
  </si>
  <si>
    <t>3000</t>
  </si>
  <si>
    <t>RAL 3000</t>
  </si>
  <si>
    <t>P30 2000 H8</t>
  </si>
  <si>
    <t xml:space="preserve">Радиатор стальной трубчатый P30 2000 H -8 секц. </t>
  </si>
  <si>
    <t>3001</t>
  </si>
  <si>
    <t>RAL 3001</t>
  </si>
  <si>
    <t>P30 2000 H9</t>
  </si>
  <si>
    <t xml:space="preserve">Радиатор стальной трубчатый P30 2000 H -9 секц. </t>
  </si>
  <si>
    <t>3002</t>
  </si>
  <si>
    <t>RAL 3002</t>
  </si>
  <si>
    <t>P30 2000 H10</t>
  </si>
  <si>
    <t xml:space="preserve">Радиатор стальной трубчатый P30 2000 H -10 секц. </t>
  </si>
  <si>
    <t>3003</t>
  </si>
  <si>
    <t>RAL 3003</t>
  </si>
  <si>
    <t>P30 2000 H11</t>
  </si>
  <si>
    <t xml:space="preserve">Радиатор стальной трубчатый P30 2000 H -11 секц. </t>
  </si>
  <si>
    <t>3004</t>
  </si>
  <si>
    <t>RAL 3004</t>
  </si>
  <si>
    <t>P30 2000 H12</t>
  </si>
  <si>
    <t xml:space="preserve">Радиатор стальной трубчатый P30 2000 H -12 секц. </t>
  </si>
  <si>
    <t>3005</t>
  </si>
  <si>
    <t>RAL 3005</t>
  </si>
  <si>
    <t>P30 2000 H13</t>
  </si>
  <si>
    <t xml:space="preserve">Радиатор стальной трубчатый P30 2000 H -13 секц. </t>
  </si>
  <si>
    <t>3007</t>
  </si>
  <si>
    <t>RAL 3007</t>
  </si>
  <si>
    <t>P30 2000 H14</t>
  </si>
  <si>
    <t xml:space="preserve">Радиатор стальной трубчатый P30 2000 H -14 секц. </t>
  </si>
  <si>
    <t>3009</t>
  </si>
  <si>
    <t>RAL 3009</t>
  </si>
  <si>
    <t>3011</t>
  </si>
  <si>
    <t>RAL 3011</t>
  </si>
  <si>
    <t>Ширина  2200 мм</t>
  </si>
  <si>
    <t>3012</t>
  </si>
  <si>
    <t>RAL 3012</t>
  </si>
  <si>
    <t>P30 2200 H2</t>
  </si>
  <si>
    <t xml:space="preserve">Радиатор стальной трубчатый P30 2200 H -2 секц. </t>
  </si>
  <si>
    <t>3013</t>
  </si>
  <si>
    <t>RAL 3013</t>
  </si>
  <si>
    <t>P30 2200 H3</t>
  </si>
  <si>
    <t xml:space="preserve">Радиатор стальной трубчатый P30 2200 H -3 секц. </t>
  </si>
  <si>
    <t>3014</t>
  </si>
  <si>
    <t>RAL 3014</t>
  </si>
  <si>
    <t>P30 2200 H4</t>
  </si>
  <si>
    <t xml:space="preserve">Радиатор стальной трубчатый P30 2200 H -4 секц. </t>
  </si>
  <si>
    <t>3015</t>
  </si>
  <si>
    <t>RAL 3015</t>
  </si>
  <si>
    <t>P30 2200 H5</t>
  </si>
  <si>
    <t xml:space="preserve">Радиатор стальной трубчатый P30 2200 H -5 секц. </t>
  </si>
  <si>
    <t>3016</t>
  </si>
  <si>
    <t>RAL 3016</t>
  </si>
  <si>
    <t>P30 2200 H6</t>
  </si>
  <si>
    <t xml:space="preserve">Радиатор стальной трубчатый P30 2200 H -6 секц. </t>
  </si>
  <si>
    <t>3017</t>
  </si>
  <si>
    <t>RAL 3017</t>
  </si>
  <si>
    <t>P30 2200 H7</t>
  </si>
  <si>
    <t xml:space="preserve">Радиатор стальной трубчатый P30 2200 H -7 секц. </t>
  </si>
  <si>
    <t>3018</t>
  </si>
  <si>
    <t>RAL 3018</t>
  </si>
  <si>
    <t>P30 2200 H8</t>
  </si>
  <si>
    <t xml:space="preserve">Радиатор стальной трубчатый P30 2200 H -8 секц. </t>
  </si>
  <si>
    <t>3020</t>
  </si>
  <si>
    <t>RAL 3020</t>
  </si>
  <si>
    <t>P30 2200 H9</t>
  </si>
  <si>
    <t xml:space="preserve">Радиатор стальной трубчатый P30 2200 H -9 секц. </t>
  </si>
  <si>
    <t>3022</t>
  </si>
  <si>
    <t>RAL 3022</t>
  </si>
  <si>
    <t>P30 2200 H10</t>
  </si>
  <si>
    <t xml:space="preserve">Радиатор стальной трубчатый P30 2200 H -10 секц. </t>
  </si>
  <si>
    <t>3024</t>
  </si>
  <si>
    <t>RAL 3024</t>
  </si>
  <si>
    <t>P30 2200 H11</t>
  </si>
  <si>
    <t xml:space="preserve">Радиатор стальной трубчатый P30 2200 H -11 секц. </t>
  </si>
  <si>
    <t>3026</t>
  </si>
  <si>
    <t>RAL 3026</t>
  </si>
  <si>
    <t>P30 2200 H12</t>
  </si>
  <si>
    <t xml:space="preserve">Радиатор стальной трубчатый P30 2200 H -12 секц. </t>
  </si>
  <si>
    <t>3027</t>
  </si>
  <si>
    <t>RAL 3027</t>
  </si>
  <si>
    <t>P30 2200 H13</t>
  </si>
  <si>
    <t xml:space="preserve">Радиатор стальной трубчатый P30 2200 H -13 секц. </t>
  </si>
  <si>
    <t>3028</t>
  </si>
  <si>
    <t>RAL 3028</t>
  </si>
  <si>
    <t>P30 2200 H14</t>
  </si>
  <si>
    <t xml:space="preserve">Радиатор стальной трубчатый P30 2200 H -14 секц. </t>
  </si>
  <si>
    <t>3031</t>
  </si>
  <si>
    <t>RAL 3031</t>
  </si>
  <si>
    <t>3032</t>
  </si>
  <si>
    <t>RAL 3032</t>
  </si>
  <si>
    <t>Ширина  2250 мм</t>
  </si>
  <si>
    <t>3033</t>
  </si>
  <si>
    <t>RAL 3033</t>
  </si>
  <si>
    <t>P30 2250 H2</t>
  </si>
  <si>
    <t xml:space="preserve">Радиатор стальной трубчатый P30 2250 H -2 секц. </t>
  </si>
  <si>
    <t>4001</t>
  </si>
  <si>
    <t>RAL 4001</t>
  </si>
  <si>
    <t>P30 2250 H3</t>
  </si>
  <si>
    <t xml:space="preserve">Радиатор стальной трубчатый P30 2250 H -3 секц. </t>
  </si>
  <si>
    <t>4002</t>
  </si>
  <si>
    <t>RAL 4002</t>
  </si>
  <si>
    <t>P30 2250 H4</t>
  </si>
  <si>
    <t xml:space="preserve">Радиатор стальной трубчатый P30 2250 H -4 секц. </t>
  </si>
  <si>
    <t>4003</t>
  </si>
  <si>
    <t>RAL 4003</t>
  </si>
  <si>
    <t>P30 2250 H5</t>
  </si>
  <si>
    <t xml:space="preserve">Радиатор стальной трубчатый P30 2250 H -5 секц. </t>
  </si>
  <si>
    <t>4004</t>
  </si>
  <si>
    <t>RAL 4004</t>
  </si>
  <si>
    <t>P30 2250 H6</t>
  </si>
  <si>
    <t xml:space="preserve">Радиатор стальной трубчатый P30 2250 H -6 секц. </t>
  </si>
  <si>
    <t>4005</t>
  </si>
  <si>
    <t>RAL 4005</t>
  </si>
  <si>
    <t>P30 2250 H7</t>
  </si>
  <si>
    <t xml:space="preserve">Радиатор стальной трубчатый P30 2250 H -7 секц. </t>
  </si>
  <si>
    <t>4006</t>
  </si>
  <si>
    <t>RAL 4006</t>
  </si>
  <si>
    <t>P30 2250 H8</t>
  </si>
  <si>
    <t xml:space="preserve">Радиатор стальной трубчатый P30 2250 H -8 секц. </t>
  </si>
  <si>
    <t>4007</t>
  </si>
  <si>
    <t>RAL 4007</t>
  </si>
  <si>
    <t>P30 2250 H9</t>
  </si>
  <si>
    <t xml:space="preserve">Радиатор стальной трубчатый P30 2250 H -9 секц. </t>
  </si>
  <si>
    <t>4008</t>
  </si>
  <si>
    <t>RAL 4008</t>
  </si>
  <si>
    <t>P30 2250 H10</t>
  </si>
  <si>
    <t xml:space="preserve">Радиатор стальной трубчатый P30 2250 H -10 секц. </t>
  </si>
  <si>
    <t>4009</t>
  </si>
  <si>
    <t>RAL 4009</t>
  </si>
  <si>
    <t>P30 2250 H11</t>
  </si>
  <si>
    <t xml:space="preserve">Радиатор стальной трубчатый P30 2250 H -11 секц. </t>
  </si>
  <si>
    <t>4010</t>
  </si>
  <si>
    <t>RAL 4010</t>
  </si>
  <si>
    <t>P30 2250 H12</t>
  </si>
  <si>
    <t xml:space="preserve">Радиатор стальной трубчатый P30 2250 H -12 секц. </t>
  </si>
  <si>
    <t>4011</t>
  </si>
  <si>
    <t>RAL 4011</t>
  </si>
  <si>
    <t>P30 2250 H13</t>
  </si>
  <si>
    <t xml:space="preserve">Радиатор стальной трубчатый P30 2250 H -13 секц. </t>
  </si>
  <si>
    <t>4012</t>
  </si>
  <si>
    <t>RAL 4012</t>
  </si>
  <si>
    <t>P30 2250 H14</t>
  </si>
  <si>
    <t xml:space="preserve">Радиатор стальной трубчатый P30 2250 H -14 секц. </t>
  </si>
  <si>
    <t>5000</t>
  </si>
  <si>
    <t>RAL 5000</t>
  </si>
  <si>
    <t>5001</t>
  </si>
  <si>
    <t>RAL 5001</t>
  </si>
  <si>
    <t>Ширина  2500 мм</t>
  </si>
  <si>
    <t>5002</t>
  </si>
  <si>
    <t>RAL 5002</t>
  </si>
  <si>
    <t>P30 2500 H2</t>
  </si>
  <si>
    <t xml:space="preserve">Радиатор стальной трубчатый P30 2500 H -2 секц. </t>
  </si>
  <si>
    <t>5003</t>
  </si>
  <si>
    <t>RAL 5003</t>
  </si>
  <si>
    <t>P30 2500 H3</t>
  </si>
  <si>
    <t xml:space="preserve">Радиатор стальной трубчатый P30 2500 H -3 секц. </t>
  </si>
  <si>
    <t>5004</t>
  </si>
  <si>
    <t>RAL 5004</t>
  </si>
  <si>
    <t>P30 2500 H4</t>
  </si>
  <si>
    <t xml:space="preserve">Радиатор стальной трубчатый P30 2500 H -4 секц. </t>
  </si>
  <si>
    <t>5005</t>
  </si>
  <si>
    <t>RAL 5005</t>
  </si>
  <si>
    <t>P30 2500 H5</t>
  </si>
  <si>
    <t xml:space="preserve">Радиатор стальной трубчатый P30 2500 H -5 секц. </t>
  </si>
  <si>
    <t>5007</t>
  </si>
  <si>
    <t>RAL 5007</t>
  </si>
  <si>
    <t>P30 2500 H6</t>
  </si>
  <si>
    <t xml:space="preserve">Радиатор стальной трубчатый P30 2500 H -6 секц. </t>
  </si>
  <si>
    <t>5008</t>
  </si>
  <si>
    <t>RAL 5008</t>
  </si>
  <si>
    <t>P30 2500 H7</t>
  </si>
  <si>
    <t xml:space="preserve">Радиатор стальной трубчатый P30 2500 H -7 секц. </t>
  </si>
  <si>
    <t>5009</t>
  </si>
  <si>
    <t>RAL 5009</t>
  </si>
  <si>
    <t>P30 2500 H8</t>
  </si>
  <si>
    <t xml:space="preserve">Радиатор стальной трубчатый P30 2500 H -8 секц. </t>
  </si>
  <si>
    <t>5010</t>
  </si>
  <si>
    <t>RAL 5010</t>
  </si>
  <si>
    <t>P30 2500 H9</t>
  </si>
  <si>
    <t xml:space="preserve">Радиатор стальной трубчатый P30 2500 H -9 секц. </t>
  </si>
  <si>
    <t>5011</t>
  </si>
  <si>
    <t>RAL 5011</t>
  </si>
  <si>
    <t>P30 2500 H10</t>
  </si>
  <si>
    <t xml:space="preserve">Радиатор стальной трубчатый P30 2500 H -10 секц. </t>
  </si>
  <si>
    <t>5012</t>
  </si>
  <si>
    <t>RAL 5012</t>
  </si>
  <si>
    <t>P30 2500 H11</t>
  </si>
  <si>
    <t xml:space="preserve">Радиатор стальной трубчатый P30 2500 H -11 секц. </t>
  </si>
  <si>
    <t>5013</t>
  </si>
  <si>
    <t>RAL 5013</t>
  </si>
  <si>
    <t>P30 2500 H12</t>
  </si>
  <si>
    <t xml:space="preserve">Радиатор стальной трубчатый P30 2500 H -12 секц. </t>
  </si>
  <si>
    <t>5014</t>
  </si>
  <si>
    <t>RAL 5014</t>
  </si>
  <si>
    <t>P30 2500 H13</t>
  </si>
  <si>
    <t xml:space="preserve">Радиатор стальной трубчатый P30 2500 H -13 секц. </t>
  </si>
  <si>
    <t>5015</t>
  </si>
  <si>
    <t>RAL 5015</t>
  </si>
  <si>
    <t>P30 2500 H14</t>
  </si>
  <si>
    <t xml:space="preserve">Радиатор стальной трубчатый P30 2500 H -14 секц. </t>
  </si>
  <si>
    <t>5017</t>
  </si>
  <si>
    <t>RAL 5017</t>
  </si>
  <si>
    <t>5018</t>
  </si>
  <si>
    <t>RAL 5018</t>
  </si>
  <si>
    <t>Ширина  3000 мм</t>
  </si>
  <si>
    <t>5019</t>
  </si>
  <si>
    <t>RAL 5019</t>
  </si>
  <si>
    <t>P30 3000 H2</t>
  </si>
  <si>
    <t xml:space="preserve">Радиатор стальной трубчатый P30 3000 H -2 секц. </t>
  </si>
  <si>
    <t>5020</t>
  </si>
  <si>
    <t>RAL 5020</t>
  </si>
  <si>
    <t>P30 3000 H3</t>
  </si>
  <si>
    <t xml:space="preserve">Радиатор стальной трубчатый P30 3000 H -3 секц. </t>
  </si>
  <si>
    <t>5021</t>
  </si>
  <si>
    <t>RAL 5021</t>
  </si>
  <si>
    <t>P30 3000 H4</t>
  </si>
  <si>
    <t xml:space="preserve">Радиатор стальной трубчатый P30 3000 H -4 секц. </t>
  </si>
  <si>
    <t>5022</t>
  </si>
  <si>
    <t>RAL 5022</t>
  </si>
  <si>
    <t>P30 3000 H5</t>
  </si>
  <si>
    <t xml:space="preserve">Радиатор стальной трубчатый P30 3000 H -5 секц. </t>
  </si>
  <si>
    <t>5023</t>
  </si>
  <si>
    <t>RAL 5023</t>
  </si>
  <si>
    <t>P30 3000 H6</t>
  </si>
  <si>
    <t xml:space="preserve">Радиатор стальной трубчатый P30 3000 H -6 секц. </t>
  </si>
  <si>
    <t>5024</t>
  </si>
  <si>
    <t>RAL 5024</t>
  </si>
  <si>
    <t>P30 3000 H7</t>
  </si>
  <si>
    <t xml:space="preserve">Радиатор стальной трубчатый P30 3000 H -7 секц. </t>
  </si>
  <si>
    <t>5025</t>
  </si>
  <si>
    <t>RAL 5025</t>
  </si>
  <si>
    <t>P30 3000 H8</t>
  </si>
  <si>
    <t xml:space="preserve">Радиатор стальной трубчатый P30 3000 H -8 секц. </t>
  </si>
  <si>
    <t>5026</t>
  </si>
  <si>
    <t>RAL 5026</t>
  </si>
  <si>
    <t>P30 3000 H9</t>
  </si>
  <si>
    <t xml:space="preserve">Радиатор стальной трубчатый P30 3000 H -9 секц. </t>
  </si>
  <si>
    <t>6000</t>
  </si>
  <si>
    <t>RAL 6000</t>
  </si>
  <si>
    <t>P30 3000 H10</t>
  </si>
  <si>
    <t xml:space="preserve">Радиатор стальной трубчатый P30 3000 H -10 секц. </t>
  </si>
  <si>
    <t>6001</t>
  </si>
  <si>
    <t>RAL 6001</t>
  </si>
  <si>
    <t>P30 3000 H11</t>
  </si>
  <si>
    <t xml:space="preserve">Радиатор стальной трубчатый P30 3000 H -11 секц. </t>
  </si>
  <si>
    <t>6002</t>
  </si>
  <si>
    <t>RAL 6002</t>
  </si>
  <si>
    <t>P30 3000 H12</t>
  </si>
  <si>
    <t xml:space="preserve">Радиатор стальной трубчатый P30 3000 H -12 секц. </t>
  </si>
  <si>
    <t>6003</t>
  </si>
  <si>
    <t>RAL 6003</t>
  </si>
  <si>
    <t>P30 3000 H13</t>
  </si>
  <si>
    <t xml:space="preserve">Радиатор стальной трубчатый P30 3000 H -13 секц. </t>
  </si>
  <si>
    <t>6004</t>
  </si>
  <si>
    <t>RAL 6004</t>
  </si>
  <si>
    <t>P30 3000 H14</t>
  </si>
  <si>
    <t xml:space="preserve">Радиатор стальной трубчатый P30 3000 H -14 секц. </t>
  </si>
  <si>
    <t>6005</t>
  </si>
  <si>
    <t>RAL 6005</t>
  </si>
  <si>
    <t>6006</t>
  </si>
  <si>
    <t>RAL 6006</t>
  </si>
  <si>
    <t>P30 270 V2</t>
  </si>
  <si>
    <t xml:space="preserve">Радиатор стальной трубчатый P30 270 V -2 секц. </t>
  </si>
  <si>
    <t>вертикальный</t>
  </si>
  <si>
    <t>6007</t>
  </si>
  <si>
    <t>RAL 6007</t>
  </si>
  <si>
    <t>P30 270 V3</t>
  </si>
  <si>
    <t xml:space="preserve">Радиатор стальной трубчатый P30 270 V -3 секц. </t>
  </si>
  <si>
    <t>6008</t>
  </si>
  <si>
    <t>RAL 6008</t>
  </si>
  <si>
    <t>P30 270 V4</t>
  </si>
  <si>
    <t xml:space="preserve">Радиатор стальной трубчатый P30 270 V -4 секц. </t>
  </si>
  <si>
    <t>6009</t>
  </si>
  <si>
    <t>RAL 6009</t>
  </si>
  <si>
    <t>P30 270 V5</t>
  </si>
  <si>
    <t xml:space="preserve">Радиатор стальной трубчатый P30 270 V -5 секц. </t>
  </si>
  <si>
    <t>6010</t>
  </si>
  <si>
    <t>RAL 6010</t>
  </si>
  <si>
    <t>P30 270 V6</t>
  </si>
  <si>
    <t xml:space="preserve">Радиатор стальной трубчатый P30 270 V -6 секц. </t>
  </si>
  <si>
    <t>6011</t>
  </si>
  <si>
    <t>RAL 6011</t>
  </si>
  <si>
    <t>P30 270 V7</t>
  </si>
  <si>
    <t xml:space="preserve">Радиатор стальной трубчатый P30 270 V -7 секц. </t>
  </si>
  <si>
    <t>6012</t>
  </si>
  <si>
    <t>RAL 6012</t>
  </si>
  <si>
    <t>P30 270 V8</t>
  </si>
  <si>
    <t xml:space="preserve">Радиатор стальной трубчатый P30 270 V -8 секц. </t>
  </si>
  <si>
    <t>6013</t>
  </si>
  <si>
    <t>RAL 6013</t>
  </si>
  <si>
    <t>P30 270 V9</t>
  </si>
  <si>
    <t xml:space="preserve">Радиатор стальной трубчатый P30 270 V -9 секц. </t>
  </si>
  <si>
    <t>6014</t>
  </si>
  <si>
    <t>RAL 6014</t>
  </si>
  <si>
    <t>P30 270 V10</t>
  </si>
  <si>
    <t xml:space="preserve">Радиатор стальной трубчатый P30 270 V -10 секц. </t>
  </si>
  <si>
    <t>6015</t>
  </si>
  <si>
    <t>RAL 6015</t>
  </si>
  <si>
    <t>P30 270 V11</t>
  </si>
  <si>
    <t xml:space="preserve">Радиатор стальной трубчатый P30 270 V -11 секц. </t>
  </si>
  <si>
    <t>6016</t>
  </si>
  <si>
    <t>RAL 6016</t>
  </si>
  <si>
    <t>P30 270 V12</t>
  </si>
  <si>
    <t xml:space="preserve">Радиатор стальной трубчатый P30 270 V -12 секц. </t>
  </si>
  <si>
    <t>6017</t>
  </si>
  <si>
    <t>RAL 6017</t>
  </si>
  <si>
    <t>P30 270 V13</t>
  </si>
  <si>
    <t xml:space="preserve">Радиатор стальной трубчатый P30 270 V -13 секц. </t>
  </si>
  <si>
    <t>6018</t>
  </si>
  <si>
    <t>RAL 6018</t>
  </si>
  <si>
    <t>P30 270 V14</t>
  </si>
  <si>
    <t xml:space="preserve">Радиатор стальной трубчатый P30 270 V -14 секц. </t>
  </si>
  <si>
    <t>6019</t>
  </si>
  <si>
    <t>RAL 6019</t>
  </si>
  <si>
    <t>P30 270 V15</t>
  </si>
  <si>
    <t xml:space="preserve">Радиатор стальной трубчатый P30 270 V -15 секц. </t>
  </si>
  <si>
    <t>6020</t>
  </si>
  <si>
    <t>RAL 6020</t>
  </si>
  <si>
    <t>P30 270 V16</t>
  </si>
  <si>
    <t xml:space="preserve">Радиатор стальной трубчатый P30 270 V -16 секц. </t>
  </si>
  <si>
    <t>6021</t>
  </si>
  <si>
    <t>RAL 6021</t>
  </si>
  <si>
    <t>P30 270 V17</t>
  </si>
  <si>
    <t xml:space="preserve">Радиатор стальной трубчатый P30 270 V -17 секц. </t>
  </si>
  <si>
    <t>6022</t>
  </si>
  <si>
    <t>RAL 6022</t>
  </si>
  <si>
    <t>P30 270 V18</t>
  </si>
  <si>
    <t xml:space="preserve">Радиатор стальной трубчатый P30 270 V -18 секц. </t>
  </si>
  <si>
    <t>6024</t>
  </si>
  <si>
    <t>RAL 6024</t>
  </si>
  <si>
    <t>P30 270 V19</t>
  </si>
  <si>
    <t xml:space="preserve">Радиатор стальной трубчатый P30 270 V -19 секц. </t>
  </si>
  <si>
    <t>6025</t>
  </si>
  <si>
    <t>RAL 6025</t>
  </si>
  <si>
    <t>P30 270 V20</t>
  </si>
  <si>
    <t xml:space="preserve">Радиатор стальной трубчатый P30 270 V -20 секц. </t>
  </si>
  <si>
    <t>6026</t>
  </si>
  <si>
    <t>RAL 6026</t>
  </si>
  <si>
    <t>P30 270 V21</t>
  </si>
  <si>
    <t xml:space="preserve">Радиатор стальной трубчатый P30 270 V -21 секц. </t>
  </si>
  <si>
    <t>6027</t>
  </si>
  <si>
    <t>RAL 6027</t>
  </si>
  <si>
    <t>P30 270 V22</t>
  </si>
  <si>
    <t xml:space="preserve">Радиатор стальной трубчатый P30 270 V -22 секц. </t>
  </si>
  <si>
    <t>6028</t>
  </si>
  <si>
    <t>RAL 6028</t>
  </si>
  <si>
    <t>P30 270 V23</t>
  </si>
  <si>
    <t xml:space="preserve">Радиатор стальной трубчатый P30 270 V -23 секц. </t>
  </si>
  <si>
    <t>6029</t>
  </si>
  <si>
    <t>RAL 6029</t>
  </si>
  <si>
    <t>P30 270 V24</t>
  </si>
  <si>
    <t xml:space="preserve">Радиатор стальной трубчатый P30 270 V -24 секц. </t>
  </si>
  <si>
    <t>6032</t>
  </si>
  <si>
    <t>RAL 6032</t>
  </si>
  <si>
    <t>P30 270 V25</t>
  </si>
  <si>
    <t xml:space="preserve">Радиатор стальной трубчатый P30 270 V -25 секц. </t>
  </si>
  <si>
    <t>6033</t>
  </si>
  <si>
    <t>RAL 6033</t>
  </si>
  <si>
    <t>P30 270 V26</t>
  </si>
  <si>
    <t xml:space="preserve">Радиатор стальной трубчатый P30 270 V -26 секц. </t>
  </si>
  <si>
    <t>6034</t>
  </si>
  <si>
    <t>RAL 6034</t>
  </si>
  <si>
    <t>P30 270 V27</t>
  </si>
  <si>
    <t xml:space="preserve">Радиатор стальной трубчатый P30 270 V -27 секц. </t>
  </si>
  <si>
    <t>6035</t>
  </si>
  <si>
    <t>RAL 6035</t>
  </si>
  <si>
    <t>P30 270 V28</t>
  </si>
  <si>
    <t xml:space="preserve">Радиатор стальной трубчатый P30 270 V -28 секц. </t>
  </si>
  <si>
    <t>6036</t>
  </si>
  <si>
    <t>RAL 6036</t>
  </si>
  <si>
    <t>P30 270 V29</t>
  </si>
  <si>
    <t xml:space="preserve">Радиатор стальной трубчатый P30 270 V -29 секц. </t>
  </si>
  <si>
    <t>6037</t>
  </si>
  <si>
    <t>RAL 6037</t>
  </si>
  <si>
    <t>P30 270 V30</t>
  </si>
  <si>
    <t xml:space="preserve">Радиатор стальной трубчатый P30 270 V -30 секц. </t>
  </si>
  <si>
    <t>6038</t>
  </si>
  <si>
    <t>RAL 6038</t>
  </si>
  <si>
    <t>P30 270 V31</t>
  </si>
  <si>
    <t xml:space="preserve">Радиатор стальной трубчатый P30 270 V -31 секц. </t>
  </si>
  <si>
    <t>7000</t>
  </si>
  <si>
    <t>RAL 7000</t>
  </si>
  <si>
    <t>P30 270 V32</t>
  </si>
  <si>
    <t xml:space="preserve">Радиатор стальной трубчатый P30 270 V -32 секц. </t>
  </si>
  <si>
    <t>7001</t>
  </si>
  <si>
    <t>RAL 7001</t>
  </si>
  <si>
    <t>P30 270 V33</t>
  </si>
  <si>
    <t xml:space="preserve">Радиатор стальной трубчатый P30 270 V -33 секц. </t>
  </si>
  <si>
    <t>7002</t>
  </si>
  <si>
    <t>RAL 7002</t>
  </si>
  <si>
    <t>P30 270 V34</t>
  </si>
  <si>
    <t xml:space="preserve">Радиатор стальной трубчатый P30 270 V -34 секц. </t>
  </si>
  <si>
    <t>7003</t>
  </si>
  <si>
    <t>RAL 7003</t>
  </si>
  <si>
    <t>P30 270 V35</t>
  </si>
  <si>
    <t xml:space="preserve">Радиатор стальной трубчатый P30 270 V -35 секц. </t>
  </si>
  <si>
    <t>7004</t>
  </si>
  <si>
    <t>RAL 7004</t>
  </si>
  <si>
    <t>P30 270 V36</t>
  </si>
  <si>
    <t xml:space="preserve">Радиатор стальной трубчатый P30 270 V -36 секц. </t>
  </si>
  <si>
    <t>7005</t>
  </si>
  <si>
    <t>RAL 7005</t>
  </si>
  <si>
    <t>P30 270 V37</t>
  </si>
  <si>
    <t xml:space="preserve">Радиатор стальной трубчатый P30 270 V -37 секц. </t>
  </si>
  <si>
    <t>7006</t>
  </si>
  <si>
    <t>RAL 7006</t>
  </si>
  <si>
    <t>P30 270 V38</t>
  </si>
  <si>
    <t xml:space="preserve">Радиатор стальной трубчатый P30 270 V -38 секц. </t>
  </si>
  <si>
    <t>7008</t>
  </si>
  <si>
    <t>RAL 7008</t>
  </si>
  <si>
    <t>7009</t>
  </si>
  <si>
    <t>RAL 7009</t>
  </si>
  <si>
    <t>Высота 420 мм</t>
  </si>
  <si>
    <t>7010</t>
  </si>
  <si>
    <t>RAL 7010</t>
  </si>
  <si>
    <t>P30 420 V2</t>
  </si>
  <si>
    <t xml:space="preserve">Радиатор стальной трубчатый P30 420 V -2 секц. </t>
  </si>
  <si>
    <t>7011</t>
  </si>
  <si>
    <t>RAL 7011</t>
  </si>
  <si>
    <t>P30 420 V3</t>
  </si>
  <si>
    <t xml:space="preserve">Радиатор стальной трубчатый P30 420 V -3 секц. </t>
  </si>
  <si>
    <t>7012</t>
  </si>
  <si>
    <t>RAL 7012</t>
  </si>
  <si>
    <t>P30 420 V4</t>
  </si>
  <si>
    <t xml:space="preserve">Радиатор стальной трубчатый P30 420 V -4 секц. </t>
  </si>
  <si>
    <t>7013</t>
  </si>
  <si>
    <t>RAL 7013</t>
  </si>
  <si>
    <t>P30 420 V5</t>
  </si>
  <si>
    <t xml:space="preserve">Радиатор стальной трубчатый P30 420 V -5 секц. </t>
  </si>
  <si>
    <t>7015</t>
  </si>
  <si>
    <t>RAL 7015</t>
  </si>
  <si>
    <t>P30 420 V6</t>
  </si>
  <si>
    <t xml:space="preserve">Радиатор стальной трубчатый P30 420 V -6 секц. </t>
  </si>
  <si>
    <t>7016</t>
  </si>
  <si>
    <t>RAL 7016</t>
  </si>
  <si>
    <t>P30 420 V7</t>
  </si>
  <si>
    <t xml:space="preserve">Радиатор стальной трубчатый P30 420 V -7 секц. </t>
  </si>
  <si>
    <t>7021</t>
  </si>
  <si>
    <t>RAL 7021</t>
  </si>
  <si>
    <t>P30 420 V8</t>
  </si>
  <si>
    <t xml:space="preserve">Радиатор стальной трубчатый P30 420 V -8 секц. </t>
  </si>
  <si>
    <t>7022</t>
  </si>
  <si>
    <t>RAL 7022</t>
  </si>
  <si>
    <t>P30 420 V9</t>
  </si>
  <si>
    <t xml:space="preserve">Радиатор стальной трубчатый P30 420 V -9 секц. </t>
  </si>
  <si>
    <t>7023</t>
  </si>
  <si>
    <t>RAL 7023</t>
  </si>
  <si>
    <t>P30 420 V10</t>
  </si>
  <si>
    <t xml:space="preserve">Радиатор стальной трубчатый P30 420 V -10 секц. </t>
  </si>
  <si>
    <t>7024</t>
  </si>
  <si>
    <t>RAL 7024</t>
  </si>
  <si>
    <t>P30 420 V11</t>
  </si>
  <si>
    <t xml:space="preserve">Радиатор стальной трубчатый P30 420 V -11 секц. </t>
  </si>
  <si>
    <t>7026</t>
  </si>
  <si>
    <t>RAL 7026</t>
  </si>
  <si>
    <t>P30 420 V12</t>
  </si>
  <si>
    <t xml:space="preserve">Радиатор стальной трубчатый P30 420 V -12 секц. </t>
  </si>
  <si>
    <t>7030</t>
  </si>
  <si>
    <t>RAL 7030</t>
  </si>
  <si>
    <t>P30 420 V13</t>
  </si>
  <si>
    <t xml:space="preserve">Радиатор стальной трубчатый P30 420 V -13 секц. </t>
  </si>
  <si>
    <t>7031</t>
  </si>
  <si>
    <t>RAL 7031</t>
  </si>
  <si>
    <t>P30 420 V14</t>
  </si>
  <si>
    <t xml:space="preserve">Радиатор стальной трубчатый P30 420 V -14 секц. </t>
  </si>
  <si>
    <t>7032</t>
  </si>
  <si>
    <t>RAL 7032</t>
  </si>
  <si>
    <t>P30 420 V15</t>
  </si>
  <si>
    <t xml:space="preserve">Радиатор стальной трубчатый P30 420 V -15 секц. </t>
  </si>
  <si>
    <t>7033</t>
  </si>
  <si>
    <t>RAL 7033</t>
  </si>
  <si>
    <t>P30 420 V16</t>
  </si>
  <si>
    <t xml:space="preserve">Радиатор стальной трубчатый P30 420 V -16 секц. </t>
  </si>
  <si>
    <t>7034</t>
  </si>
  <si>
    <t>RAL 7034</t>
  </si>
  <si>
    <t>P30 420 V17</t>
  </si>
  <si>
    <t xml:space="preserve">Радиатор стальной трубчатый P30 420 V -17 секц. </t>
  </si>
  <si>
    <t>7035</t>
  </si>
  <si>
    <t>RAL 7035</t>
  </si>
  <si>
    <t>P30 420 V18</t>
  </si>
  <si>
    <t xml:space="preserve">Радиатор стальной трубчатый P30 420 V -18 секц. </t>
  </si>
  <si>
    <t>7036</t>
  </si>
  <si>
    <t>RAL 7036</t>
  </si>
  <si>
    <t>P30 420 V19</t>
  </si>
  <si>
    <t xml:space="preserve">Радиатор стальной трубчатый P30 420 V -19 секц. </t>
  </si>
  <si>
    <t>7037</t>
  </si>
  <si>
    <t>RAL 7037</t>
  </si>
  <si>
    <t>P30 420 V20</t>
  </si>
  <si>
    <t xml:space="preserve">Радиатор стальной трубчатый P30 420 V -20 секц. </t>
  </si>
  <si>
    <t>7038</t>
  </si>
  <si>
    <t>RAL 7038</t>
  </si>
  <si>
    <t>P30 420 V21</t>
  </si>
  <si>
    <t xml:space="preserve">Радиатор стальной трубчатый P30 420 V -21 секц. </t>
  </si>
  <si>
    <t>7039</t>
  </si>
  <si>
    <t>RAL 7039</t>
  </si>
  <si>
    <t>P30 420 V22</t>
  </si>
  <si>
    <t xml:space="preserve">Радиатор стальной трубчатый P30 420 V -22 секц. </t>
  </si>
  <si>
    <t>7040</t>
  </si>
  <si>
    <t>RAL 7040</t>
  </si>
  <si>
    <t>P30 420 V23</t>
  </si>
  <si>
    <t xml:space="preserve">Радиатор стальной трубчатый P30 420 V -23 секц. </t>
  </si>
  <si>
    <t>7042</t>
  </si>
  <si>
    <t>RAL 7042</t>
  </si>
  <si>
    <t>P30 420 V24</t>
  </si>
  <si>
    <t xml:space="preserve">Радиатор стальной трубчатый P30 420 V -24 секц. </t>
  </si>
  <si>
    <t>7043</t>
  </si>
  <si>
    <t>RAL 7043</t>
  </si>
  <si>
    <t>P30 420 V25</t>
  </si>
  <si>
    <t xml:space="preserve">Радиатор стальной трубчатый P30 420 V -25 секц. </t>
  </si>
  <si>
    <t>7044</t>
  </si>
  <si>
    <t>RAL 7044</t>
  </si>
  <si>
    <t>P30 420 V26</t>
  </si>
  <si>
    <t xml:space="preserve">Радиатор стальной трубчатый P30 420 V -26 секц. </t>
  </si>
  <si>
    <t>7045</t>
  </si>
  <si>
    <t>RAL 7045</t>
  </si>
  <si>
    <t>P30 420 V27</t>
  </si>
  <si>
    <t xml:space="preserve">Радиатор стальной трубчатый P30 420 V -27 секц. </t>
  </si>
  <si>
    <t>7046</t>
  </si>
  <si>
    <t>RAL 7046</t>
  </si>
  <si>
    <t>P30 420 V28</t>
  </si>
  <si>
    <t xml:space="preserve">Радиатор стальной трубчатый P30 420 V -28 секц. </t>
  </si>
  <si>
    <t>7047</t>
  </si>
  <si>
    <t>RAL 7047</t>
  </si>
  <si>
    <t>P30 420 V29</t>
  </si>
  <si>
    <t xml:space="preserve">Радиатор стальной трубчатый P30 420 V -29 секц. </t>
  </si>
  <si>
    <t>7048</t>
  </si>
  <si>
    <t>RAL 7048</t>
  </si>
  <si>
    <t>P30 420 V30</t>
  </si>
  <si>
    <t xml:space="preserve">Радиатор стальной трубчатый P30 420 V -30 секц. </t>
  </si>
  <si>
    <t>8000</t>
  </si>
  <si>
    <t>RAL 8000</t>
  </si>
  <si>
    <t>P30 420 V31</t>
  </si>
  <si>
    <t xml:space="preserve">Радиатор стальной трубчатый P30 420 V -31 секц. </t>
  </si>
  <si>
    <t>8001</t>
  </si>
  <si>
    <t>RAL 8001</t>
  </si>
  <si>
    <t>P30 420 V32</t>
  </si>
  <si>
    <t xml:space="preserve">Радиатор стальной трубчатый P30 420 V -32 секц. </t>
  </si>
  <si>
    <t>8002</t>
  </si>
  <si>
    <t>RAL 8002</t>
  </si>
  <si>
    <t>P30 420 V33</t>
  </si>
  <si>
    <t xml:space="preserve">Радиатор стальной трубчатый P30 420 V -33 секц. </t>
  </si>
  <si>
    <t>8003</t>
  </si>
  <si>
    <t>RAL 8003</t>
  </si>
  <si>
    <t>P30 420 V34</t>
  </si>
  <si>
    <t xml:space="preserve">Радиатор стальной трубчатый P30 420 V -34 секц. </t>
  </si>
  <si>
    <t>8004</t>
  </si>
  <si>
    <t>RAL 8004</t>
  </si>
  <si>
    <t>P30 420 V35</t>
  </si>
  <si>
    <t xml:space="preserve">Радиатор стальной трубчатый P30 420 V -35 секц. </t>
  </si>
  <si>
    <t>8007</t>
  </si>
  <si>
    <t>RAL 8007</t>
  </si>
  <si>
    <t>P30 420 V36</t>
  </si>
  <si>
    <t xml:space="preserve">Радиатор стальной трубчатый P30 420 V -36 секц. </t>
  </si>
  <si>
    <t>8008</t>
  </si>
  <si>
    <t>RAL 8008</t>
  </si>
  <si>
    <t>P30 420 V37</t>
  </si>
  <si>
    <t xml:space="preserve">Радиатор стальной трубчатый P30 420 V -37 секц. </t>
  </si>
  <si>
    <t>8011</t>
  </si>
  <si>
    <t>RAL 8011</t>
  </si>
  <si>
    <t>P30 420 V38</t>
  </si>
  <si>
    <t xml:space="preserve">Радиатор стальной трубчатый P30 420 V -38 секц. </t>
  </si>
  <si>
    <t>8012</t>
  </si>
  <si>
    <t>RAL 8012</t>
  </si>
  <si>
    <t>8014</t>
  </si>
  <si>
    <t>RAL 8014</t>
  </si>
  <si>
    <t>Высота 500 мм</t>
  </si>
  <si>
    <t>8015</t>
  </si>
  <si>
    <t>RAL 8015</t>
  </si>
  <si>
    <t>P30 500 V2</t>
  </si>
  <si>
    <t xml:space="preserve">Радиатор стальной трубчатый P30 500 V -2 секц. </t>
  </si>
  <si>
    <t>8016</t>
  </si>
  <si>
    <t>RAL 8016</t>
  </si>
  <si>
    <t>P30 500 V3</t>
  </si>
  <si>
    <t xml:space="preserve">Радиатор стальной трубчатый P30 500 V -3 секц. </t>
  </si>
  <si>
    <t>8017</t>
  </si>
  <si>
    <t>RAL 8017</t>
  </si>
  <si>
    <t>P30 500 V4</t>
  </si>
  <si>
    <t xml:space="preserve">Радиатор стальной трубчатый P30 500 V -4 секц. </t>
  </si>
  <si>
    <t>8019</t>
  </si>
  <si>
    <t>RAL 8019</t>
  </si>
  <si>
    <t>P30 500 V5</t>
  </si>
  <si>
    <t xml:space="preserve">Радиатор стальной трубчатый P30 500 V -5 секц. </t>
  </si>
  <si>
    <t>8022</t>
  </si>
  <si>
    <t>RAL 8022</t>
  </si>
  <si>
    <t>P30 500 V6</t>
  </si>
  <si>
    <t xml:space="preserve">Радиатор стальной трубчатый P30 500 V -6 секц. </t>
  </si>
  <si>
    <t>8023</t>
  </si>
  <si>
    <t>RAL 8023</t>
  </si>
  <si>
    <t>P30 500 V7</t>
  </si>
  <si>
    <t xml:space="preserve">Радиатор стальной трубчатый P30 500 V -7 секц. </t>
  </si>
  <si>
    <t>8024</t>
  </si>
  <si>
    <t>RAL 8024</t>
  </si>
  <si>
    <t>P30 500 V8</t>
  </si>
  <si>
    <t xml:space="preserve">Радиатор стальной трубчатый P30 500 V -8 секц. </t>
  </si>
  <si>
    <t>8025</t>
  </si>
  <si>
    <t>RAL 8025</t>
  </si>
  <si>
    <t>P30 500 V9</t>
  </si>
  <si>
    <t xml:space="preserve">Радиатор стальной трубчатый P30 500 V -9 секц. </t>
  </si>
  <si>
    <t>8028</t>
  </si>
  <si>
    <t>RAL 8028</t>
  </si>
  <si>
    <t>P30 500 V10</t>
  </si>
  <si>
    <t xml:space="preserve">Радиатор стальной трубчатый P30 500 V -10 секц. </t>
  </si>
  <si>
    <t>8029</t>
  </si>
  <si>
    <t>RAL 8029</t>
  </si>
  <si>
    <t>P30 500 V11</t>
  </si>
  <si>
    <t xml:space="preserve">Радиатор стальной трубчатый P30 500 V -11 секц. </t>
  </si>
  <si>
    <t>9001</t>
  </si>
  <si>
    <t>RAL 9001</t>
  </si>
  <si>
    <t>P30 500 V12</t>
  </si>
  <si>
    <t xml:space="preserve">Радиатор стальной трубчатый P30 500 V -12 секц. </t>
  </si>
  <si>
    <t>9002</t>
  </si>
  <si>
    <t>RAL 9002</t>
  </si>
  <si>
    <t>P30 500 V13</t>
  </si>
  <si>
    <t xml:space="preserve">Радиатор стальной трубчатый P30 500 V -13 секц. </t>
  </si>
  <si>
    <t>9003</t>
  </si>
  <si>
    <t>RAL 9003</t>
  </si>
  <si>
    <t>P30 500 V14</t>
  </si>
  <si>
    <t xml:space="preserve">Радиатор стальной трубчатый P30 500 V -14 секц. </t>
  </si>
  <si>
    <t>9004</t>
  </si>
  <si>
    <t>RAL 9004</t>
  </si>
  <si>
    <t>P30 500 V15</t>
  </si>
  <si>
    <t xml:space="preserve">Радиатор стальной трубчатый P30 500 V -15 секц. </t>
  </si>
  <si>
    <t>9006</t>
  </si>
  <si>
    <t>RAL 9006</t>
  </si>
  <si>
    <t>P30 500 V16</t>
  </si>
  <si>
    <t xml:space="preserve">Радиатор стальной трубчатый P30 500 V -16 секц. </t>
  </si>
  <si>
    <t>9007</t>
  </si>
  <si>
    <t>RAL 9007</t>
  </si>
  <si>
    <t>P30 500 V17</t>
  </si>
  <si>
    <t xml:space="preserve">Радиатор стальной трубчатый P30 500 V -17 секц. </t>
  </si>
  <si>
    <t>9010</t>
  </si>
  <si>
    <t>RAL 9010</t>
  </si>
  <si>
    <t>P30 500 V18</t>
  </si>
  <si>
    <t xml:space="preserve">Радиатор стальной трубчатый P30 500 V -18 секц. </t>
  </si>
  <si>
    <t>9011</t>
  </si>
  <si>
    <t>RAL 9011</t>
  </si>
  <si>
    <t>P30 500 V19</t>
  </si>
  <si>
    <t xml:space="preserve">Радиатор стальной трубчатый P30 500 V -19 секц. </t>
  </si>
  <si>
    <t>9012</t>
  </si>
  <si>
    <t>RAL 9012</t>
  </si>
  <si>
    <t>P30 500 V20</t>
  </si>
  <si>
    <t xml:space="preserve">Радиатор стальной трубчатый P30 500 V -20 секц. </t>
  </si>
  <si>
    <t>9017</t>
  </si>
  <si>
    <t>RAL 9017</t>
  </si>
  <si>
    <t>P30 500 V21</t>
  </si>
  <si>
    <t xml:space="preserve">Радиатор стальной трубчатый P30 500 V -21 секц. </t>
  </si>
  <si>
    <t>9018</t>
  </si>
  <si>
    <t>RAL 9018</t>
  </si>
  <si>
    <t>P30 500 V22</t>
  </si>
  <si>
    <t xml:space="preserve">Радиатор стальной трубчатый P30 500 V -22 секц. </t>
  </si>
  <si>
    <t>9022</t>
  </si>
  <si>
    <t>RAL 9022</t>
  </si>
  <si>
    <t>P30 500 V23</t>
  </si>
  <si>
    <t xml:space="preserve">Радиатор стальной трубчатый P30 500 V -23 секц. </t>
  </si>
  <si>
    <t>RAL 9023</t>
  </si>
  <si>
    <t>P30 500 V24</t>
  </si>
  <si>
    <t xml:space="preserve">Радиатор стальной трубчатый P30 500 V -24 секц. </t>
  </si>
  <si>
    <t>P30 500 V25</t>
  </si>
  <si>
    <t xml:space="preserve">Радиатор стальной трубчатый P30 500 V -25 секц. </t>
  </si>
  <si>
    <t>P30 500 V26</t>
  </si>
  <si>
    <t xml:space="preserve">Радиатор стальной трубчатый P30 500 V -26 секц. </t>
  </si>
  <si>
    <t>P30 500 V27</t>
  </si>
  <si>
    <t xml:space="preserve">Радиатор стальной трубчатый P30 500 V -27 секц. </t>
  </si>
  <si>
    <t>P30 500 V28</t>
  </si>
  <si>
    <t xml:space="preserve">Радиатор стальной трубчатый P30 500 V -28 секц. </t>
  </si>
  <si>
    <t>P30 500 V29</t>
  </si>
  <si>
    <t xml:space="preserve">Радиатор стальной трубчатый P30 500 V -29 секц. </t>
  </si>
  <si>
    <t>P30 500 V30</t>
  </si>
  <si>
    <t xml:space="preserve">Радиатор стальной трубчатый P30 500 V -30 секц. </t>
  </si>
  <si>
    <t>P30 500 V31</t>
  </si>
  <si>
    <t xml:space="preserve">Радиатор стальной трубчатый P30 500 V -31 секц. </t>
  </si>
  <si>
    <t>P30 500 V32</t>
  </si>
  <si>
    <t xml:space="preserve">Радиатор стальной трубчатый P30 500 V -32 секц. </t>
  </si>
  <si>
    <t>P30 500 V33</t>
  </si>
  <si>
    <t xml:space="preserve">Радиатор стальной трубчатый P30 500 V -33 секц. </t>
  </si>
  <si>
    <t>P30 500 V34</t>
  </si>
  <si>
    <t xml:space="preserve">Радиатор стальной трубчатый P30 500 V -34 секц. </t>
  </si>
  <si>
    <t>P30 500 V35</t>
  </si>
  <si>
    <t xml:space="preserve">Радиатор стальной трубчатый P30 500 V -35 секц. </t>
  </si>
  <si>
    <t>P30 500 V36</t>
  </si>
  <si>
    <t xml:space="preserve">Радиатор стальной трубчатый P30 500 V -36 секц. </t>
  </si>
  <si>
    <t>P30 500 V37</t>
  </si>
  <si>
    <t xml:space="preserve">Радиатор стальной трубчатый P30 500 V -37 секц. </t>
  </si>
  <si>
    <t>P30 500 V38</t>
  </si>
  <si>
    <t xml:space="preserve">Радиатор стальной трубчатый P30 500 V -38 секц. </t>
  </si>
  <si>
    <t>Высота 550 мм</t>
  </si>
  <si>
    <t>P30 550 V2</t>
  </si>
  <si>
    <t xml:space="preserve">Радиатор стальной трубчатый P30 550 V -2 секц. </t>
  </si>
  <si>
    <t>P30 550 V3</t>
  </si>
  <si>
    <t xml:space="preserve">Радиатор стальной трубчатый P30 550 V -3 секц. </t>
  </si>
  <si>
    <t>P30 550 V4</t>
  </si>
  <si>
    <t xml:space="preserve">Радиатор стальной трубчатый P30 550 V -4 секц. </t>
  </si>
  <si>
    <t>P30 550 V5</t>
  </si>
  <si>
    <t xml:space="preserve">Радиатор стальной трубчатый P30 550 V -5 секц. </t>
  </si>
  <si>
    <t>P30 550 V6</t>
  </si>
  <si>
    <t xml:space="preserve">Радиатор стальной трубчатый P30 550 V -6 секц. </t>
  </si>
  <si>
    <t>P30 550 V7</t>
  </si>
  <si>
    <t xml:space="preserve">Радиатор стальной трубчатый P30 550 V -7 секц. </t>
  </si>
  <si>
    <t>P30 550 V8</t>
  </si>
  <si>
    <t xml:space="preserve">Радиатор стальной трубчатый P30 550 V -8 секц. </t>
  </si>
  <si>
    <t>P30 550 V9</t>
  </si>
  <si>
    <t xml:space="preserve">Радиатор стальной трубчатый P30 550 V -9 секц. </t>
  </si>
  <si>
    <t>P30 550 V10</t>
  </si>
  <si>
    <t xml:space="preserve">Радиатор стальной трубчатый P30 550 V -10 секц. </t>
  </si>
  <si>
    <t>P30 550 V11</t>
  </si>
  <si>
    <t xml:space="preserve">Радиатор стальной трубчатый P30 550 V -11 секц. </t>
  </si>
  <si>
    <t>P30 550 V12</t>
  </si>
  <si>
    <t xml:space="preserve">Радиатор стальной трубчатый P30 550 V -12 секц. </t>
  </si>
  <si>
    <t>P30 550 V13</t>
  </si>
  <si>
    <t xml:space="preserve">Радиатор стальной трубчатый P30 550 V -13 секц. </t>
  </si>
  <si>
    <t>P30 550 V14</t>
  </si>
  <si>
    <t xml:space="preserve">Радиатор стальной трубчатый P30 550 V -14 секц. </t>
  </si>
  <si>
    <t>P30 550 V15</t>
  </si>
  <si>
    <t xml:space="preserve">Радиатор стальной трубчатый P30 550 V -15 секц. </t>
  </si>
  <si>
    <t>P30 550 V16</t>
  </si>
  <si>
    <t xml:space="preserve">Радиатор стальной трубчатый P30 550 V -16 секц. </t>
  </si>
  <si>
    <t>P30 550 V17</t>
  </si>
  <si>
    <t xml:space="preserve">Радиатор стальной трубчатый P30 550 V -17 секц. </t>
  </si>
  <si>
    <t>P30 550 V18</t>
  </si>
  <si>
    <t xml:space="preserve">Радиатор стальной трубчатый P30 550 V -18 секц. </t>
  </si>
  <si>
    <t>P30 550 V19</t>
  </si>
  <si>
    <t xml:space="preserve">Радиатор стальной трубчатый P30 550 V -19 секц. </t>
  </si>
  <si>
    <t>P30 550 V20</t>
  </si>
  <si>
    <t xml:space="preserve">Радиатор стальной трубчатый P30 550 V -20 секц. </t>
  </si>
  <si>
    <t>P30 550 V21</t>
  </si>
  <si>
    <t xml:space="preserve">Радиатор стальной трубчатый P30 550 V -21 секц. </t>
  </si>
  <si>
    <t>P30 550 V22</t>
  </si>
  <si>
    <t xml:space="preserve">Радиатор стальной трубчатый P30 550 V -22 секц. </t>
  </si>
  <si>
    <t>P30 550 V23</t>
  </si>
  <si>
    <t xml:space="preserve">Радиатор стальной трубчатый P30 550 V -23 секц. </t>
  </si>
  <si>
    <t>P30 550 V24</t>
  </si>
  <si>
    <t xml:space="preserve">Радиатор стальной трубчатый P30 550 V -24 секц. </t>
  </si>
  <si>
    <t>P30 550 V25</t>
  </si>
  <si>
    <t xml:space="preserve">Радиатор стальной трубчатый P30 550 V -25 секц. </t>
  </si>
  <si>
    <t>P30 550 V26</t>
  </si>
  <si>
    <t xml:space="preserve">Радиатор стальной трубчатый P30 550 V -26 секц. </t>
  </si>
  <si>
    <t>P30 550 V27</t>
  </si>
  <si>
    <t xml:space="preserve">Радиатор стальной трубчатый P30 550 V -27 секц. </t>
  </si>
  <si>
    <t>P30 550 V28</t>
  </si>
  <si>
    <t xml:space="preserve">Радиатор стальной трубчатый P30 550 V -28 секц. </t>
  </si>
  <si>
    <t>P30 550 V29</t>
  </si>
  <si>
    <t xml:space="preserve">Радиатор стальной трубчатый P30 550 V -29 секц. </t>
  </si>
  <si>
    <t>P30 550 V30</t>
  </si>
  <si>
    <t xml:space="preserve">Радиатор стальной трубчатый P30 550 V -30 секц. </t>
  </si>
  <si>
    <t>P30 550 V31</t>
  </si>
  <si>
    <t xml:space="preserve">Радиатор стальной трубчатый P30 550 V -31 секц. </t>
  </si>
  <si>
    <t>P30 550 V32</t>
  </si>
  <si>
    <t xml:space="preserve">Радиатор стальной трубчатый P30 550 V -32 секц. </t>
  </si>
  <si>
    <t>P30 550 V33</t>
  </si>
  <si>
    <t xml:space="preserve">Радиатор стальной трубчатый P30 550 V -33 секц. </t>
  </si>
  <si>
    <t>P30 550 V34</t>
  </si>
  <si>
    <t xml:space="preserve">Радиатор стальной трубчатый P30 550 V -34 секц. </t>
  </si>
  <si>
    <t>P30 550 V35</t>
  </si>
  <si>
    <t xml:space="preserve">Радиатор стальной трубчатый P30 550 V -35 секц. </t>
  </si>
  <si>
    <t>P30 550 V36</t>
  </si>
  <si>
    <t xml:space="preserve">Радиатор стальной трубчатый P30 550 V -36 секц. </t>
  </si>
  <si>
    <t>P30 550 V37</t>
  </si>
  <si>
    <t xml:space="preserve">Радиатор стальной трубчатый P30 550 V -37 секц. </t>
  </si>
  <si>
    <t>P30 550 V38</t>
  </si>
  <si>
    <t xml:space="preserve">Радиатор стальной трубчатый P30 550 V -38 секц. </t>
  </si>
  <si>
    <t>Высота 570 мм</t>
  </si>
  <si>
    <t>P30 570 V2</t>
  </si>
  <si>
    <t xml:space="preserve">Радиатор стальной трубчатый P30 570 V -2 секц. </t>
  </si>
  <si>
    <t>P30 570 V3</t>
  </si>
  <si>
    <t xml:space="preserve">Радиатор стальной трубчатый P30 570 V -3 секц. </t>
  </si>
  <si>
    <t>P30 570 V4</t>
  </si>
  <si>
    <t xml:space="preserve">Радиатор стальной трубчатый P30 570 V -4 секц. </t>
  </si>
  <si>
    <t>P30 570 V5</t>
  </si>
  <si>
    <t xml:space="preserve">Радиатор стальной трубчатый P30 570 V -5 секц. </t>
  </si>
  <si>
    <t>P30 570 V6</t>
  </si>
  <si>
    <t xml:space="preserve">Радиатор стальной трубчатый P30 570 V -6 секц. </t>
  </si>
  <si>
    <t>P30 570 V7</t>
  </si>
  <si>
    <t xml:space="preserve">Радиатор стальной трубчатый P30 570 V -7 секц. </t>
  </si>
  <si>
    <t>P30 570 V8</t>
  </si>
  <si>
    <t xml:space="preserve">Радиатор стальной трубчатый P30 570 V -8 секц. </t>
  </si>
  <si>
    <t>P30 570 V9</t>
  </si>
  <si>
    <t xml:space="preserve">Радиатор стальной трубчатый P30 570 V -9 секц. </t>
  </si>
  <si>
    <t>P30 570 V10</t>
  </si>
  <si>
    <t xml:space="preserve">Радиатор стальной трубчатый P30 570 V -10 секц. </t>
  </si>
  <si>
    <t>P30 570 V11</t>
  </si>
  <si>
    <t xml:space="preserve">Радиатор стальной трубчатый P30 570 V -11 секц. </t>
  </si>
  <si>
    <t>P30 570 V12</t>
  </si>
  <si>
    <t xml:space="preserve">Радиатор стальной трубчатый P30 570 V -12 секц. </t>
  </si>
  <si>
    <t>P30 570 V13</t>
  </si>
  <si>
    <t xml:space="preserve">Радиатор стальной трубчатый P30 570 V -13 секц. </t>
  </si>
  <si>
    <t>P30 570 V14</t>
  </si>
  <si>
    <t xml:space="preserve">Радиатор стальной трубчатый P30 570 V -14 секц. </t>
  </si>
  <si>
    <t>P30 570 V15</t>
  </si>
  <si>
    <t xml:space="preserve">Радиатор стальной трубчатый P30 570 V -15 секц. </t>
  </si>
  <si>
    <t>P30 570 V16</t>
  </si>
  <si>
    <t xml:space="preserve">Радиатор стальной трубчатый P30 570 V -16 секц. </t>
  </si>
  <si>
    <t>P30 570 V17</t>
  </si>
  <si>
    <t xml:space="preserve">Радиатор стальной трубчатый P30 570 V -17 секц. </t>
  </si>
  <si>
    <t>P30 570 V18</t>
  </si>
  <si>
    <t xml:space="preserve">Радиатор стальной трубчатый P30 570 V -18 секц. </t>
  </si>
  <si>
    <t>P30 570 V19</t>
  </si>
  <si>
    <t xml:space="preserve">Радиатор стальной трубчатый P30 570 V -19 секц. </t>
  </si>
  <si>
    <t>P30 570 V20</t>
  </si>
  <si>
    <t xml:space="preserve">Радиатор стальной трубчатый P30 570 V -20 секц. </t>
  </si>
  <si>
    <t>P30 570 V21</t>
  </si>
  <si>
    <t xml:space="preserve">Радиатор стальной трубчатый P30 570 V -21 секц. </t>
  </si>
  <si>
    <t>P30 570 V22</t>
  </si>
  <si>
    <t xml:space="preserve">Радиатор стальной трубчатый P30 570 V -22 секц. </t>
  </si>
  <si>
    <t>P30 570 V23</t>
  </si>
  <si>
    <t xml:space="preserve">Радиатор стальной трубчатый P30 570 V -23 секц. </t>
  </si>
  <si>
    <t>P30 570 V24</t>
  </si>
  <si>
    <t xml:space="preserve">Радиатор стальной трубчатый P30 570 V -24 секц. </t>
  </si>
  <si>
    <t>P30 570 V25</t>
  </si>
  <si>
    <t xml:space="preserve">Радиатор стальной трубчатый P30 570 V -25 секц. </t>
  </si>
  <si>
    <t>P30 570 V26</t>
  </si>
  <si>
    <t xml:space="preserve">Радиатор стальной трубчатый P30 570 V -26 секц. </t>
  </si>
  <si>
    <t>P30 570 V27</t>
  </si>
  <si>
    <t xml:space="preserve">Радиатор стальной трубчатый P30 570 V -27 секц. </t>
  </si>
  <si>
    <t>P30 570 V28</t>
  </si>
  <si>
    <t xml:space="preserve">Радиатор стальной трубчатый P30 570 V -28 секц. </t>
  </si>
  <si>
    <t>P30 570 V29</t>
  </si>
  <si>
    <t xml:space="preserve">Радиатор стальной трубчатый P30 570 V -29 секц. </t>
  </si>
  <si>
    <t>P30 570 V30</t>
  </si>
  <si>
    <t xml:space="preserve">Радиатор стальной трубчатый P30 570 V -30 секц. </t>
  </si>
  <si>
    <t>P30 570 V31</t>
  </si>
  <si>
    <t xml:space="preserve">Радиатор стальной трубчатый P30 570 V -31 секц. </t>
  </si>
  <si>
    <t>P30 570 V32</t>
  </si>
  <si>
    <t xml:space="preserve">Радиатор стальной трубчатый P30 570 V -32 секц. </t>
  </si>
  <si>
    <t>P30 570 V33</t>
  </si>
  <si>
    <t xml:space="preserve">Радиатор стальной трубчатый P30 570 V -33 секц. </t>
  </si>
  <si>
    <t>P30 570 V34</t>
  </si>
  <si>
    <t xml:space="preserve">Радиатор стальной трубчатый P30 570 V -34 секц. </t>
  </si>
  <si>
    <t>P30 570 V35</t>
  </si>
  <si>
    <t xml:space="preserve">Радиатор стальной трубчатый P30 570 V -35 секц. </t>
  </si>
  <si>
    <t>P30 570 V36</t>
  </si>
  <si>
    <t xml:space="preserve">Радиатор стальной трубчатый P30 570 V -36 секц. </t>
  </si>
  <si>
    <t>P30 570 V37</t>
  </si>
  <si>
    <t xml:space="preserve">Радиатор стальной трубчатый P30 570 V -37 секц. </t>
  </si>
  <si>
    <t>P30 570 V38</t>
  </si>
  <si>
    <t xml:space="preserve">Радиатор стальной трубчатый P30 570 V -38 секц. </t>
  </si>
  <si>
    <t>Высота  750 мм</t>
  </si>
  <si>
    <t>P30 750 V2</t>
  </si>
  <si>
    <t xml:space="preserve">Радиатор стальной трубчатый P30 750 V -2 секц. </t>
  </si>
  <si>
    <t>P30 750 V3</t>
  </si>
  <si>
    <t xml:space="preserve">Радиатор стальной трубчатый P30 750 V -3 секц. </t>
  </si>
  <si>
    <t>P30 750 V4</t>
  </si>
  <si>
    <t xml:space="preserve">Радиатор стальной трубчатый P30 750 V -4 секц. </t>
  </si>
  <si>
    <t>P30 750 V5</t>
  </si>
  <si>
    <t xml:space="preserve">Радиатор стальной трубчатый P30 750 V -5 секц. </t>
  </si>
  <si>
    <t>P30 750 V6</t>
  </si>
  <si>
    <t xml:space="preserve">Радиатор стальной трубчатый P30 750 V -6 секц. </t>
  </si>
  <si>
    <t>P30 750 V7</t>
  </si>
  <si>
    <t xml:space="preserve">Радиатор стальной трубчатый P30 750 V -7 секц. </t>
  </si>
  <si>
    <t>P30 750 V8</t>
  </si>
  <si>
    <t xml:space="preserve">Радиатор стальной трубчатый P30 750 V -8 секц. </t>
  </si>
  <si>
    <t>P30 750 V9</t>
  </si>
  <si>
    <t xml:space="preserve">Радиатор стальной трубчатый P30 750 V -9 секц. </t>
  </si>
  <si>
    <t>P30 750 V10</t>
  </si>
  <si>
    <t xml:space="preserve">Радиатор стальной трубчатый P30 750 V -10 секц. </t>
  </si>
  <si>
    <t>P30 750 V11</t>
  </si>
  <si>
    <t xml:space="preserve">Радиатор стальной трубчатый P30 750 V -11 секц. </t>
  </si>
  <si>
    <t>P30 750 V12</t>
  </si>
  <si>
    <t xml:space="preserve">Радиатор стальной трубчатый P30 750 V -12 секц. </t>
  </si>
  <si>
    <t>P30 750 V13</t>
  </si>
  <si>
    <t xml:space="preserve">Радиатор стальной трубчатый P30 750 V -13 секц. </t>
  </si>
  <si>
    <t>P30 750 V14</t>
  </si>
  <si>
    <t xml:space="preserve">Радиатор стальной трубчатый P30 750 V -14 секц. </t>
  </si>
  <si>
    <t>Высота  1000 мм</t>
  </si>
  <si>
    <t>P30 1000 V2</t>
  </si>
  <si>
    <t xml:space="preserve">Радиатор стальной трубчатый P30 1000 V -2 секц. </t>
  </si>
  <si>
    <t>P30 1000 V3</t>
  </si>
  <si>
    <t xml:space="preserve">Радиатор стальной трубчатый P30 1000 V -3 секц. </t>
  </si>
  <si>
    <t>P30 1000 V4</t>
  </si>
  <si>
    <t xml:space="preserve">Радиатор стальной трубчатый P30 1000 V -4 секц. </t>
  </si>
  <si>
    <t>P30 1000 V5</t>
  </si>
  <si>
    <t xml:space="preserve">Радиатор стальной трубчатый P30 1000 V -5 секц. </t>
  </si>
  <si>
    <t>P30 1000 V6</t>
  </si>
  <si>
    <t xml:space="preserve">Радиатор стальной трубчатый P30 1000 V -6 секц. </t>
  </si>
  <si>
    <t>P30 1000 V7</t>
  </si>
  <si>
    <t xml:space="preserve">Радиатор стальной трубчатый P30 1000 V -7 секц. </t>
  </si>
  <si>
    <t>P30 1000 V8</t>
  </si>
  <si>
    <t xml:space="preserve">Радиатор стальной трубчатый P30 1000 V -8 секц. </t>
  </si>
  <si>
    <t>P30 1000 V9</t>
  </si>
  <si>
    <t xml:space="preserve">Радиатор стальной трубчатый P30 1000 V -9 секц. </t>
  </si>
  <si>
    <t>P30 1000 V10</t>
  </si>
  <si>
    <t xml:space="preserve">Радиатор стальной трубчатый P30 1000 V -10 секц. </t>
  </si>
  <si>
    <t>P30 1000 V11</t>
  </si>
  <si>
    <t xml:space="preserve">Радиатор стальной трубчатый P30 1000 V -11 секц. </t>
  </si>
  <si>
    <t>P30 1000 V12</t>
  </si>
  <si>
    <t xml:space="preserve">Радиатор стальной трубчатый P30 1000 V -12 секц. </t>
  </si>
  <si>
    <t>P30 1000 V13</t>
  </si>
  <si>
    <t xml:space="preserve">Радиатор стальной трубчатый P30 1000 V -13 секц. </t>
  </si>
  <si>
    <t>P30 1000 V14</t>
  </si>
  <si>
    <t xml:space="preserve">Радиатор стальной трубчатый P30 1000 V -14 секц. </t>
  </si>
  <si>
    <t>Высота 1250 мм</t>
  </si>
  <si>
    <t>P30 1250 V2</t>
  </si>
  <si>
    <t xml:space="preserve">Радиатор стальной трубчатый P30 1250 V -2 секц. </t>
  </si>
  <si>
    <t>P30 1250 V3</t>
  </si>
  <si>
    <t xml:space="preserve">Радиатор стальной трубчатый P30 1250 V -3 секц. </t>
  </si>
  <si>
    <t>P30 1250 V4</t>
  </si>
  <si>
    <t xml:space="preserve">Радиатор стальной трубчатый P30 1250 V -4 секц. </t>
  </si>
  <si>
    <t>P30 1250 V5</t>
  </si>
  <si>
    <t xml:space="preserve">Радиатор стальной трубчатый P30 1250 V -5 секц. </t>
  </si>
  <si>
    <t>P30 1250 V6</t>
  </si>
  <si>
    <t xml:space="preserve">Радиатор стальной трубчатый P30 1250 V -6 секц. </t>
  </si>
  <si>
    <t>P30 1250 V7</t>
  </si>
  <si>
    <t xml:space="preserve">Радиатор стальной трубчатый P30 1250 V -7 секц. </t>
  </si>
  <si>
    <t>P30 1250 V8</t>
  </si>
  <si>
    <t xml:space="preserve">Радиатор стальной трубчатый P30 1250 V -8 секц. </t>
  </si>
  <si>
    <t>P30 1250 V9</t>
  </si>
  <si>
    <t xml:space="preserve">Радиатор стальной трубчатый P30 1250 V -9 секц. </t>
  </si>
  <si>
    <t>P30 1250 V10</t>
  </si>
  <si>
    <t xml:space="preserve">Радиатор стальной трубчатый P30 1250 V -10 секц. </t>
  </si>
  <si>
    <t>P30 1250 V11</t>
  </si>
  <si>
    <t xml:space="preserve">Радиатор стальной трубчатый P30 1250 V -11 секц. </t>
  </si>
  <si>
    <t>P30 1250 V12</t>
  </si>
  <si>
    <t xml:space="preserve">Радиатор стальной трубчатый P30 1250 V -12 секц. </t>
  </si>
  <si>
    <t>P30 1250 V13</t>
  </si>
  <si>
    <t xml:space="preserve">Радиатор стальной трубчатый P30 1250 V -13 секц. </t>
  </si>
  <si>
    <t>P30 1250 V14</t>
  </si>
  <si>
    <t xml:space="preserve">Радиатор стальной трубчатый P30 1250 V -14 секц. </t>
  </si>
  <si>
    <t>Высота 1500 мм</t>
  </si>
  <si>
    <t>P30 1500 V2</t>
  </si>
  <si>
    <t xml:space="preserve">Радиатор стальной трубчатый P30 1500 V -2 секц. </t>
  </si>
  <si>
    <t>P30 1500 V3</t>
  </si>
  <si>
    <t xml:space="preserve">Радиатор стальной трубчатый P30 1500 V -3 секц. </t>
  </si>
  <si>
    <t>P30 1500 V4</t>
  </si>
  <si>
    <t xml:space="preserve">Радиатор стальной трубчатый P30 1500 V -4 секц. </t>
  </si>
  <si>
    <t>P30 1500 V5</t>
  </si>
  <si>
    <t xml:space="preserve">Радиатор стальной трубчатый P30 1500 V -5 секц. </t>
  </si>
  <si>
    <t>P30 1500 V6</t>
  </si>
  <si>
    <t xml:space="preserve">Радиатор стальной трубчатый P30 1500 V -6 секц. </t>
  </si>
  <si>
    <t>P30 1500 V7</t>
  </si>
  <si>
    <t xml:space="preserve">Радиатор стальной трубчатый P30 1500 V -7 секц. </t>
  </si>
  <si>
    <t>P30 1500 V8</t>
  </si>
  <si>
    <t xml:space="preserve">Радиатор стальной трубчатый P30 1500 V -8 секц. </t>
  </si>
  <si>
    <t>P30 1500 V9</t>
  </si>
  <si>
    <t xml:space="preserve">Радиатор стальной трубчатый P30 1500 V -9 секц. </t>
  </si>
  <si>
    <t>P30 1500 V10</t>
  </si>
  <si>
    <t xml:space="preserve">Радиатор стальной трубчатый P30 1500 V -10 секц. </t>
  </si>
  <si>
    <t>P30 1500 V11</t>
  </si>
  <si>
    <t xml:space="preserve">Радиатор стальной трубчатый P30 1500 V -11 секц. </t>
  </si>
  <si>
    <t>P30 1500 V12</t>
  </si>
  <si>
    <t xml:space="preserve">Радиатор стальной трубчатый P30 1500 V -12 секц. </t>
  </si>
  <si>
    <t>P30 1500 V13</t>
  </si>
  <si>
    <t xml:space="preserve">Радиатор стальной трубчатый P30 1500 V -13 секц. </t>
  </si>
  <si>
    <t>P30 1500 V14</t>
  </si>
  <si>
    <t xml:space="preserve">Радиатор стальной трубчатый P30 1500 V -14 секц. </t>
  </si>
  <si>
    <t>Высота  1750 мм</t>
  </si>
  <si>
    <t>P30 1750 V2</t>
  </si>
  <si>
    <t xml:space="preserve">Радиатор стальной трубчатый P30 1750 V -2 секц. </t>
  </si>
  <si>
    <t>P30 1750 V3</t>
  </si>
  <si>
    <t xml:space="preserve">Радиатор стальной трубчатый P30 1750 V -3 секц. </t>
  </si>
  <si>
    <t>P30 1750 V4</t>
  </si>
  <si>
    <t xml:space="preserve">Радиатор стальной трубчатый P30 1750 V -4 секц. </t>
  </si>
  <si>
    <t>P30 1750 V5</t>
  </si>
  <si>
    <t xml:space="preserve">Радиатор стальной трубчатый P30 1750 V -5 секц. </t>
  </si>
  <si>
    <t>P30 1750 V6</t>
  </si>
  <si>
    <t xml:space="preserve">Радиатор стальной трубчатый P30 1750 V -6 секц. </t>
  </si>
  <si>
    <t>P30 1750 V7</t>
  </si>
  <si>
    <t xml:space="preserve">Радиатор стальной трубчатый P30 1750 V -7 секц. </t>
  </si>
  <si>
    <t>P30 1750 V8</t>
  </si>
  <si>
    <t xml:space="preserve">Радиатор стальной трубчатый P30 1750 V -8 секц. </t>
  </si>
  <si>
    <t>P30 1750 V9</t>
  </si>
  <si>
    <t xml:space="preserve">Радиатор стальной трубчатый P30 1750 V -9 секц. </t>
  </si>
  <si>
    <t>P30 1750 V10</t>
  </si>
  <si>
    <t xml:space="preserve">Радиатор стальной трубчатый P30 1750 V -10 секц. </t>
  </si>
  <si>
    <t>P30 1750 V11</t>
  </si>
  <si>
    <t xml:space="preserve">Радиатор стальной трубчатый P30 1750 V -11 секц. </t>
  </si>
  <si>
    <t>P30 1750 V12</t>
  </si>
  <si>
    <t xml:space="preserve">Радиатор стальной трубчатый P30 1750 V -12 секц. </t>
  </si>
  <si>
    <t>P30 1750 V13</t>
  </si>
  <si>
    <t xml:space="preserve">Радиатор стальной трубчатый P30 1750 V -13 секц. </t>
  </si>
  <si>
    <t>P30 1750 V14</t>
  </si>
  <si>
    <t xml:space="preserve">Радиатор стальной трубчатый P30 1750 V -14 секц. </t>
  </si>
  <si>
    <t>Высота  2000 мм</t>
  </si>
  <si>
    <t>P30 2000 V2</t>
  </si>
  <si>
    <t xml:space="preserve">Радиатор стальной трубчатый P30 2000 V -2 секц. </t>
  </si>
  <si>
    <t>P30 2000 V3</t>
  </si>
  <si>
    <t xml:space="preserve">Радиатор стальной трубчатый P30 2000 V -3 секц. </t>
  </si>
  <si>
    <t>P30 2000 V4</t>
  </si>
  <si>
    <t xml:space="preserve">Радиатор стальной трубчатый P30 2000 V -4 секц. </t>
  </si>
  <si>
    <t>P30 2000 V5</t>
  </si>
  <si>
    <t xml:space="preserve">Радиатор стальной трубчатый P30 2000 V -5 секц. </t>
  </si>
  <si>
    <t>P30 2000 V6</t>
  </si>
  <si>
    <t xml:space="preserve">Радиатор стальной трубчатый P30 2000 V -6 секц. </t>
  </si>
  <si>
    <t>P30 2000 V7</t>
  </si>
  <si>
    <t xml:space="preserve">Радиатор стальной трубчатый P30 2000 V -7 секц. </t>
  </si>
  <si>
    <t>P30 2000 V8</t>
  </si>
  <si>
    <t xml:space="preserve">Радиатор стальной трубчатый P30 2000 V -8 секц. </t>
  </si>
  <si>
    <t>P30 2000 V9</t>
  </si>
  <si>
    <t xml:space="preserve">Радиатор стальной трубчатый P30 2000 V -9 секц. </t>
  </si>
  <si>
    <t>P30 2000 V10</t>
  </si>
  <si>
    <t xml:space="preserve">Радиатор стальной трубчатый P30 2000 V -10 секц. </t>
  </si>
  <si>
    <t>P30 2000 V11</t>
  </si>
  <si>
    <t xml:space="preserve">Радиатор стальной трубчатый P30 2000 V -11 секц. </t>
  </si>
  <si>
    <t>P30 2000 V12</t>
  </si>
  <si>
    <t xml:space="preserve">Радиатор стальной трубчатый P30 2000 V -12 секц. </t>
  </si>
  <si>
    <t>P30 2000 V13</t>
  </si>
  <si>
    <t xml:space="preserve">Радиатор стальной трубчатый P30 2000 V -13 секц. </t>
  </si>
  <si>
    <t>P30 2000 V14</t>
  </si>
  <si>
    <t xml:space="preserve">Радиатор стальной трубчатый P30 2000 V -14 секц. </t>
  </si>
  <si>
    <t>Высота  2200 мм</t>
  </si>
  <si>
    <t>P30 2200 V2</t>
  </si>
  <si>
    <t xml:space="preserve">Радиатор стальной трубчатый P30 2200 V -2 секц. </t>
  </si>
  <si>
    <t>P30 2200 V3</t>
  </si>
  <si>
    <t xml:space="preserve">Радиатор стальной трубчатый P30 2200 V -3 секц. </t>
  </si>
  <si>
    <t>P30 2200 V4</t>
  </si>
  <si>
    <t xml:space="preserve">Радиатор стальной трубчатый P30 2200 V -4 секц. </t>
  </si>
  <si>
    <t>P30 2200 V5</t>
  </si>
  <si>
    <t xml:space="preserve">Радиатор стальной трубчатый P30 2200 V -5 секц. </t>
  </si>
  <si>
    <t>P30 2200 V6</t>
  </si>
  <si>
    <t xml:space="preserve">Радиатор стальной трубчатый P30 2200 V -6 секц. </t>
  </si>
  <si>
    <t>P30 2200 V7</t>
  </si>
  <si>
    <t xml:space="preserve">Радиатор стальной трубчатый P30 2200 V -7 секц. </t>
  </si>
  <si>
    <t>P30 2200 V8</t>
  </si>
  <si>
    <t xml:space="preserve">Радиатор стальной трубчатый P30 2200 V -8 секц. </t>
  </si>
  <si>
    <t>P30 2200 V9</t>
  </si>
  <si>
    <t xml:space="preserve">Радиатор стальной трубчатый P30 2200 V -9 секц. </t>
  </si>
  <si>
    <t>P30 2200 V10</t>
  </si>
  <si>
    <t xml:space="preserve">Радиатор стальной трубчатый P30 2200 V -10 секц. </t>
  </si>
  <si>
    <t>P30 2200 V11</t>
  </si>
  <si>
    <t xml:space="preserve">Радиатор стальной трубчатый P30 2200 V -11 секц. </t>
  </si>
  <si>
    <t>P30 2200 V12</t>
  </si>
  <si>
    <t xml:space="preserve">Радиатор стальной трубчатый P30 2200 V -12 секц. </t>
  </si>
  <si>
    <t>P30 2200 V13</t>
  </si>
  <si>
    <t xml:space="preserve">Радиатор стальной трубчатый P30 2200 V -13 секц. </t>
  </si>
  <si>
    <t>P30 2200 V14</t>
  </si>
  <si>
    <t xml:space="preserve">Радиатор стальной трубчатый P30 2200 V -14 секц. </t>
  </si>
  <si>
    <t>Высота  2250 мм</t>
  </si>
  <si>
    <t>P30 2250 V2</t>
  </si>
  <si>
    <t xml:space="preserve">Радиатор стальной трубчатый P30 2250 V -2 секц. </t>
  </si>
  <si>
    <t>P30 2250 V3</t>
  </si>
  <si>
    <t xml:space="preserve">Радиатор стальной трубчатый P30 2250 V -3 секц. </t>
  </si>
  <si>
    <t>P30 2250 V4</t>
  </si>
  <si>
    <t xml:space="preserve">Радиатор стальной трубчатый P30 2250 V -4 секц. </t>
  </si>
  <si>
    <t>P30 2250 V5</t>
  </si>
  <si>
    <t xml:space="preserve">Радиатор стальной трубчатый P30 2250 V -5 секц. </t>
  </si>
  <si>
    <t>P30 2250 V6</t>
  </si>
  <si>
    <t xml:space="preserve">Радиатор стальной трубчатый P30 2250 V -6 секц. </t>
  </si>
  <si>
    <t>P30 2250 V7</t>
  </si>
  <si>
    <t xml:space="preserve">Радиатор стальной трубчатый P30 2250 V -7 секц. </t>
  </si>
  <si>
    <t>P30 2250 V8</t>
  </si>
  <si>
    <t xml:space="preserve">Радиатор стальной трубчатый P30 2250 V -8 секц. </t>
  </si>
  <si>
    <t>P30 2250 V9</t>
  </si>
  <si>
    <t xml:space="preserve">Радиатор стальной трубчатый P30 2250 V -9 секц. </t>
  </si>
  <si>
    <t>P30 2250 V10</t>
  </si>
  <si>
    <t xml:space="preserve">Радиатор стальной трубчатый P30 2250 V -10 секц. </t>
  </si>
  <si>
    <t>P30 2250 V11</t>
  </si>
  <si>
    <t xml:space="preserve">Радиатор стальной трубчатый P30 2250 V -11 секц. </t>
  </si>
  <si>
    <t>P30 2250 V12</t>
  </si>
  <si>
    <t xml:space="preserve">Радиатор стальной трубчатый P30 2250 V -12 секц. </t>
  </si>
  <si>
    <t>P30 2250 V13</t>
  </si>
  <si>
    <t xml:space="preserve">Радиатор стальной трубчатый P30 2250 V -13 секц. </t>
  </si>
  <si>
    <t>P30 2250 V14</t>
  </si>
  <si>
    <t xml:space="preserve">Радиатор стальной трубчатый P30 2250 V -14 секц. </t>
  </si>
  <si>
    <t>Высота  2500 мм</t>
  </si>
  <si>
    <t>P30 2500 V2</t>
  </si>
  <si>
    <t xml:space="preserve">Радиатор стальной трубчатый P30 2500 V -2 секц. </t>
  </si>
  <si>
    <t>P30 2500 V3</t>
  </si>
  <si>
    <t xml:space="preserve">Радиатор стальной трубчатый P30 2500 V -3 секц. </t>
  </si>
  <si>
    <t>P30 2500 V4</t>
  </si>
  <si>
    <t xml:space="preserve">Радиатор стальной трубчатый P30 2500 V -4 секц. </t>
  </si>
  <si>
    <t>P30 2500 V5</t>
  </si>
  <si>
    <t xml:space="preserve">Радиатор стальной трубчатый P30 2500 V -5 секц. </t>
  </si>
  <si>
    <t>P30 2500 V6</t>
  </si>
  <si>
    <t xml:space="preserve">Радиатор стальной трубчатый P30 2500 V -6 секц. </t>
  </si>
  <si>
    <t>P30 2500 V7</t>
  </si>
  <si>
    <t xml:space="preserve">Радиатор стальной трубчатый P30 2500 V -7 секц. </t>
  </si>
  <si>
    <t>P30 2500 V8</t>
  </si>
  <si>
    <t xml:space="preserve">Радиатор стальной трубчатый P30 2500 V -8 секц. </t>
  </si>
  <si>
    <t>P30 2500 V9</t>
  </si>
  <si>
    <t xml:space="preserve">Радиатор стальной трубчатый P30 2500 V -9 секц. </t>
  </si>
  <si>
    <t>P30 2500 V10</t>
  </si>
  <si>
    <t xml:space="preserve">Радиатор стальной трубчатый P30 2500 V -10 секц. </t>
  </si>
  <si>
    <t>P30 2500 V11</t>
  </si>
  <si>
    <t xml:space="preserve">Радиатор стальной трубчатый P30 2500 V -11 секц. </t>
  </si>
  <si>
    <t>P30 2500 V12</t>
  </si>
  <si>
    <t xml:space="preserve">Радиатор стальной трубчатый P30 2500 V -12 секц. </t>
  </si>
  <si>
    <t>P30 2500 V13</t>
  </si>
  <si>
    <t xml:space="preserve">Радиатор стальной трубчатый P30 2500 V -13 секц. </t>
  </si>
  <si>
    <t>P30 2500 V14</t>
  </si>
  <si>
    <t xml:space="preserve">Радиатор стальной трубчатый P30 2500 V -14 секц. </t>
  </si>
  <si>
    <t>Высота  3000 мм</t>
  </si>
  <si>
    <t>P30 3000 V2</t>
  </si>
  <si>
    <t xml:space="preserve">Радиатор стальной трубчатый P30 3000 V -2 секц. </t>
  </si>
  <si>
    <t>P30 3000 V3</t>
  </si>
  <si>
    <t xml:space="preserve">Радиатор стальной трубчатый P30 3000 V -3 секц. </t>
  </si>
  <si>
    <t>P30 3000 V4</t>
  </si>
  <si>
    <t xml:space="preserve">Радиатор стальной трубчатый P30 3000 V -4 секц. </t>
  </si>
  <si>
    <t>P30 3000 V5</t>
  </si>
  <si>
    <t xml:space="preserve">Радиатор стальной трубчатый P30 3000 V -5 секц. </t>
  </si>
  <si>
    <t>P30 3000 V6</t>
  </si>
  <si>
    <t xml:space="preserve">Радиатор стальной трубчатый P30 3000 V -6 секц. </t>
  </si>
  <si>
    <t>P30 3000 V7</t>
  </si>
  <si>
    <t xml:space="preserve">Радиатор стальной трубчатый P30 3000 V -7 секц. </t>
  </si>
  <si>
    <t>P30 3000 V8</t>
  </si>
  <si>
    <t xml:space="preserve">Радиатор стальной трубчатый P30 3000 V -8 секц. </t>
  </si>
  <si>
    <t>P30 3000 V9</t>
  </si>
  <si>
    <t xml:space="preserve">Радиатор стальной трубчатый P30 3000 V -9 секц. </t>
  </si>
  <si>
    <t>P30 3000 V10</t>
  </si>
  <si>
    <t xml:space="preserve">Радиатор стальной трубчатый P30 3000 V -10 секц. </t>
  </si>
  <si>
    <t>P30 3000 V11</t>
  </si>
  <si>
    <t xml:space="preserve">Радиатор стальной трубчатый P30 3000 V -11 секц. </t>
  </si>
  <si>
    <t>P30 3000 V12</t>
  </si>
  <si>
    <t xml:space="preserve">Радиатор стальной трубчатый P30 3000 V -12 секц. </t>
  </si>
  <si>
    <t>P30 3000 V13</t>
  </si>
  <si>
    <t xml:space="preserve">Радиатор стальной трубчатый P30 3000 V -13 секц. </t>
  </si>
  <si>
    <t>P30 3000 V14</t>
  </si>
  <si>
    <t xml:space="preserve">Радиатор стальной трубчатый P30 3000 V -14 секц. </t>
  </si>
  <si>
    <t>P60 500 H2</t>
  </si>
  <si>
    <t xml:space="preserve">Радиатор стальной трубчатый P60 500 H -2 секц. </t>
  </si>
  <si>
    <t>горизонтальный</t>
  </si>
  <si>
    <t>P60 500 H3</t>
  </si>
  <si>
    <t xml:space="preserve">Радиатор стальной трубчатый P60 500 H -3 секц. </t>
  </si>
  <si>
    <t>P60 500 H4</t>
  </si>
  <si>
    <t xml:space="preserve">Радиатор стальной трубчатый P60 500 H -4 секц. </t>
  </si>
  <si>
    <t>P60 500 H5</t>
  </si>
  <si>
    <t xml:space="preserve">Радиатор стальной трубчатый P60 500 H -5 секц. </t>
  </si>
  <si>
    <t>P60 500 H6</t>
  </si>
  <si>
    <t xml:space="preserve">Радиатор стальной трубчатый P60 500 H -6 секц. </t>
  </si>
  <si>
    <t>P60 500 H7</t>
  </si>
  <si>
    <t xml:space="preserve">Радиатор стальной трубчатый P60 500 H -7 секц. </t>
  </si>
  <si>
    <t>P60 500 H8</t>
  </si>
  <si>
    <t xml:space="preserve">Радиатор стальной трубчатый P60 500 H -8 секц. </t>
  </si>
  <si>
    <t>P60 500 H9</t>
  </si>
  <si>
    <t xml:space="preserve">Радиатор стальной трубчатый P60 500 H -9 секц. </t>
  </si>
  <si>
    <t>P60 500 H10</t>
  </si>
  <si>
    <t xml:space="preserve">Радиатор стальной трубчатый P60 500 H -10 секц. </t>
  </si>
  <si>
    <t>P60 500 H11</t>
  </si>
  <si>
    <t xml:space="preserve">Радиатор стальной трубчатый P60 500 H -11 секц. </t>
  </si>
  <si>
    <t>P60 500 H12</t>
  </si>
  <si>
    <t xml:space="preserve">Радиатор стальной трубчатый P60 500 H -12 секц. </t>
  </si>
  <si>
    <t>P60 500 H13</t>
  </si>
  <si>
    <t xml:space="preserve">Радиатор стальной трубчатый P60 500 H -13 секц. </t>
  </si>
  <si>
    <t>P60 500 H14</t>
  </si>
  <si>
    <t xml:space="preserve">Радиатор стальной трубчатый P60 500 H -14 секц. </t>
  </si>
  <si>
    <t>P60 550 H2</t>
  </si>
  <si>
    <t xml:space="preserve">Радиатор стальной трубчатый P60 550 H -2 секц. </t>
  </si>
  <si>
    <t>P60 550 H3</t>
  </si>
  <si>
    <t xml:space="preserve">Радиатор стальной трубчатый P60 550 H -3 секц. </t>
  </si>
  <si>
    <t>P60 550 H4</t>
  </si>
  <si>
    <t xml:space="preserve">Радиатор стальной трубчатый P60 550 H -4 секц. </t>
  </si>
  <si>
    <t>P60 550 H5</t>
  </si>
  <si>
    <t xml:space="preserve">Радиатор стальной трубчатый P60 550 H -5 секц. </t>
  </si>
  <si>
    <t>P60 550 H6</t>
  </si>
  <si>
    <t xml:space="preserve">Радиатор стальной трубчатый P60 550 H -6 секц. </t>
  </si>
  <si>
    <t>P60 550 H7</t>
  </si>
  <si>
    <t xml:space="preserve">Радиатор стальной трубчатый P60 550 H -7 секц. </t>
  </si>
  <si>
    <t>P60 550 H8</t>
  </si>
  <si>
    <t xml:space="preserve">Радиатор стальной трубчатый P60 550 H -8 секц. </t>
  </si>
  <si>
    <t>P60 550 H9</t>
  </si>
  <si>
    <t xml:space="preserve">Радиатор стальной трубчатый P60 550 H -9 секц. </t>
  </si>
  <si>
    <t>P60 550 H10</t>
  </si>
  <si>
    <t xml:space="preserve">Радиатор стальной трубчатый P60 550 H -10 секц. </t>
  </si>
  <si>
    <t>P60 550 H11</t>
  </si>
  <si>
    <t xml:space="preserve">Радиатор стальной трубчатый P60 550 H -11 секц. </t>
  </si>
  <si>
    <t>P60 550 H12</t>
  </si>
  <si>
    <t xml:space="preserve">Радиатор стальной трубчатый P60 550 H -12 секц. </t>
  </si>
  <si>
    <t>P60 550 H13</t>
  </si>
  <si>
    <t xml:space="preserve">Радиатор стальной трубчатый P60 550 H -13 секц. </t>
  </si>
  <si>
    <t>P60 550 H14</t>
  </si>
  <si>
    <t xml:space="preserve">Радиатор стальной трубчатый P60 550 H -14 секц. </t>
  </si>
  <si>
    <t>P60 750 H2</t>
  </si>
  <si>
    <t xml:space="preserve">Радиатор стальной трубчатый P60 750 H -2 секц. </t>
  </si>
  <si>
    <t>P60 750 H3</t>
  </si>
  <si>
    <t xml:space="preserve">Радиатор стальной трубчатый P60 750 H -3 секц. </t>
  </si>
  <si>
    <t>P60 750 H4</t>
  </si>
  <si>
    <t xml:space="preserve">Радиатор стальной трубчатый P60 750 H -4 секц. </t>
  </si>
  <si>
    <t>P60 750 H5</t>
  </si>
  <si>
    <t xml:space="preserve">Радиатор стальной трубчатый P60 750 H -5 секц. </t>
  </si>
  <si>
    <t>P60 750 H6</t>
  </si>
  <si>
    <t xml:space="preserve">Радиатор стальной трубчатый P60 750 H -6 секц. </t>
  </si>
  <si>
    <t>P60 750 H7</t>
  </si>
  <si>
    <t xml:space="preserve">Радиатор стальной трубчатый P60 750 H -7 секц. </t>
  </si>
  <si>
    <t>P60 750 H8</t>
  </si>
  <si>
    <t xml:space="preserve">Радиатор стальной трубчатый P60 750 H -8 секц. </t>
  </si>
  <si>
    <t>P60 750 H9</t>
  </si>
  <si>
    <t xml:space="preserve">Радиатор стальной трубчатый P60 750 H -9 секц. </t>
  </si>
  <si>
    <t>P60 750 H10</t>
  </si>
  <si>
    <t xml:space="preserve">Радиатор стальной трубчатый P60 750 H -10 секц. </t>
  </si>
  <si>
    <t>P60 750 H11</t>
  </si>
  <si>
    <t xml:space="preserve">Радиатор стальной трубчатый P60 750 H -11 секц. </t>
  </si>
  <si>
    <t>P60 750 H12</t>
  </si>
  <si>
    <t xml:space="preserve">Радиатор стальной трубчатый P60 750 H -12 секц. </t>
  </si>
  <si>
    <t>P60 750 H13</t>
  </si>
  <si>
    <t xml:space="preserve">Радиатор стальной трубчатый P60 750 H -13 секц. </t>
  </si>
  <si>
    <t>P60 750 H14</t>
  </si>
  <si>
    <t xml:space="preserve">Радиатор стальной трубчатый P60 750 H -14 секц. </t>
  </si>
  <si>
    <t>P60 1000 H2</t>
  </si>
  <si>
    <t xml:space="preserve">Радиатор стальной трубчатый P60 1000 H -2 секц. </t>
  </si>
  <si>
    <t>P60 1000 H3</t>
  </si>
  <si>
    <t xml:space="preserve">Радиатор стальной трубчатый P60 1000 H -3 секц. </t>
  </si>
  <si>
    <t>P60 1000 H4</t>
  </si>
  <si>
    <t xml:space="preserve">Радиатор стальной трубчатый P60 1000 H -4 секц. </t>
  </si>
  <si>
    <t>P60 1000 H5</t>
  </si>
  <si>
    <t xml:space="preserve">Радиатор стальной трубчатый P60 1000 H -5 секц. </t>
  </si>
  <si>
    <t>P60 1000 H6</t>
  </si>
  <si>
    <t xml:space="preserve">Радиатор стальной трубчатый P60 1000 H -6 секц. </t>
  </si>
  <si>
    <t>P60 1000 H7</t>
  </si>
  <si>
    <t xml:space="preserve">Радиатор стальной трубчатый P60 1000 H -7 секц. </t>
  </si>
  <si>
    <t>P60 1000 H8</t>
  </si>
  <si>
    <t xml:space="preserve">Радиатор стальной трубчатый P60 1000 H -8 секц. </t>
  </si>
  <si>
    <t>P60 1000 H9</t>
  </si>
  <si>
    <t xml:space="preserve">Радиатор стальной трубчатый P60 1000 H -9 секц. </t>
  </si>
  <si>
    <t>P60 1000 H10</t>
  </si>
  <si>
    <t xml:space="preserve">Радиатор стальной трубчатый P60 1000 H -10 секц. </t>
  </si>
  <si>
    <t>P60 1000 H11</t>
  </si>
  <si>
    <t xml:space="preserve">Радиатор стальной трубчатый P60 1000 H -11 секц. </t>
  </si>
  <si>
    <t>P60 1000 H12</t>
  </si>
  <si>
    <t xml:space="preserve">Радиатор стальной трубчатый P60 1000 H -12 секц. </t>
  </si>
  <si>
    <t>P60 1000 H13</t>
  </si>
  <si>
    <t xml:space="preserve">Радиатор стальной трубчатый P60 1000 H -13 секц. </t>
  </si>
  <si>
    <t>P60 1000 H14</t>
  </si>
  <si>
    <t xml:space="preserve">Радиатор стальной трубчатый P60 1000 H -14 секц. </t>
  </si>
  <si>
    <t>P60 1250 H2</t>
  </si>
  <si>
    <t xml:space="preserve">Радиатор стальной трубчатый P60 1250 H -2 секц. </t>
  </si>
  <si>
    <t>P60 1250 H3</t>
  </si>
  <si>
    <t xml:space="preserve">Радиатор стальной трубчатый P60 1250 H -3 секц. </t>
  </si>
  <si>
    <t>P60 1250 H4</t>
  </si>
  <si>
    <t xml:space="preserve">Радиатор стальной трубчатый P60 1250 H -4 секц. </t>
  </si>
  <si>
    <t>P60 1250 H5</t>
  </si>
  <si>
    <t xml:space="preserve">Радиатор стальной трубчатый P60 1250 H -5 секц. </t>
  </si>
  <si>
    <t>P60 1250 H6</t>
  </si>
  <si>
    <t xml:space="preserve">Радиатор стальной трубчатый P60 1250 H -6 секц. </t>
  </si>
  <si>
    <t>P60 1250 H7</t>
  </si>
  <si>
    <t xml:space="preserve">Радиатор стальной трубчатый P60 1250 H -7 секц. </t>
  </si>
  <si>
    <t>P60 1250 H8</t>
  </si>
  <si>
    <t xml:space="preserve">Радиатор стальной трубчатый P60 1250 H -8 секц. </t>
  </si>
  <si>
    <t>P60 1250 H9</t>
  </si>
  <si>
    <t xml:space="preserve">Радиатор стальной трубчатый P60 1250 H -9 секц. </t>
  </si>
  <si>
    <t>P60 1250 H10</t>
  </si>
  <si>
    <t xml:space="preserve">Радиатор стальной трубчатый P60 1250 H -10 секц. </t>
  </si>
  <si>
    <t>P60 1250 H11</t>
  </si>
  <si>
    <t xml:space="preserve">Радиатор стальной трубчатый P60 1250 H -11 секц. </t>
  </si>
  <si>
    <t>P60 1250 H12</t>
  </si>
  <si>
    <t xml:space="preserve">Радиатор стальной трубчатый P60 1250 H -12 секц. </t>
  </si>
  <si>
    <t>P60 1250 H13</t>
  </si>
  <si>
    <t xml:space="preserve">Радиатор стальной трубчатый P60 1250 H -13 секц. </t>
  </si>
  <si>
    <t>P60 1250 H14</t>
  </si>
  <si>
    <t xml:space="preserve">Радиатор стальной трубчатый P60 1250 H -14 секц. </t>
  </si>
  <si>
    <t>P60 1500 H2</t>
  </si>
  <si>
    <t xml:space="preserve">Радиатор стальной трубчатый P60 1500 H -2 секц. </t>
  </si>
  <si>
    <t>P60 1500 H3</t>
  </si>
  <si>
    <t xml:space="preserve">Радиатор стальной трубчатый P60 1500 H -3 секц. </t>
  </si>
  <si>
    <t>P60 1500 H4</t>
  </si>
  <si>
    <t xml:space="preserve">Радиатор стальной трубчатый P60 1500 H -4 секц. </t>
  </si>
  <si>
    <t>P60 1500 H5</t>
  </si>
  <si>
    <t xml:space="preserve">Радиатор стальной трубчатый P60 1500 H -5 секц. </t>
  </si>
  <si>
    <t>P60 1500 H6</t>
  </si>
  <si>
    <t xml:space="preserve">Радиатор стальной трубчатый P60 1500 H -6 секц. </t>
  </si>
  <si>
    <t>P60 1500 H7</t>
  </si>
  <si>
    <t xml:space="preserve">Радиатор стальной трубчатый P60 1500 H -7 секц. </t>
  </si>
  <si>
    <t>P60 1500 H8</t>
  </si>
  <si>
    <t xml:space="preserve">Радиатор стальной трубчатый P60 1500 H -8 секц. </t>
  </si>
  <si>
    <t>P60 1500 H9</t>
  </si>
  <si>
    <t xml:space="preserve">Радиатор стальной трубчатый P60 1500 H -9 секц. </t>
  </si>
  <si>
    <t>P60 1500 H10</t>
  </si>
  <si>
    <t xml:space="preserve">Радиатор стальной трубчатый P60 1500 H -10 секц. </t>
  </si>
  <si>
    <t>P60 1500 H11</t>
  </si>
  <si>
    <t xml:space="preserve">Радиатор стальной трубчатый P60 1500 H -11 секц. </t>
  </si>
  <si>
    <t>P60 1500 H12</t>
  </si>
  <si>
    <t xml:space="preserve">Радиатор стальной трубчатый P60 1500 H -12 секц. </t>
  </si>
  <si>
    <t>P60 1500 H13</t>
  </si>
  <si>
    <t xml:space="preserve">Радиатор стальной трубчатый P60 1500 H -13 секц. </t>
  </si>
  <si>
    <t>P60 1500 H14</t>
  </si>
  <si>
    <t xml:space="preserve">Радиатор стальной трубчатый P60 1500 H -14 секц. </t>
  </si>
  <si>
    <t>P60 1750 H2</t>
  </si>
  <si>
    <t xml:space="preserve">Радиатор стальной трубчатый P60 1750 H -2 секц. </t>
  </si>
  <si>
    <t>P60 1750 H3</t>
  </si>
  <si>
    <t xml:space="preserve">Радиатор стальной трубчатый P60 1750 H -3 секц. </t>
  </si>
  <si>
    <t>P60 1750 H4</t>
  </si>
  <si>
    <t xml:space="preserve">Радиатор стальной трубчатый P60 1750 H -4 секц. </t>
  </si>
  <si>
    <t>P60 1750 H5</t>
  </si>
  <si>
    <t xml:space="preserve">Радиатор стальной трубчатый P60 1750 H -5 секц. </t>
  </si>
  <si>
    <t>P60 1750 H6</t>
  </si>
  <si>
    <t xml:space="preserve">Радиатор стальной трубчатый P60 1750 H -6 секц. </t>
  </si>
  <si>
    <t>P60 1750 H7</t>
  </si>
  <si>
    <t xml:space="preserve">Радиатор стальной трубчатый P60 1750 H -7 секц. </t>
  </si>
  <si>
    <t>P60 1750 H8</t>
  </si>
  <si>
    <t xml:space="preserve">Радиатор стальной трубчатый P60 1750 H -8 секц. </t>
  </si>
  <si>
    <t>P60 1750 H9</t>
  </si>
  <si>
    <t xml:space="preserve">Радиатор стальной трубчатый P60 1750 H -9 секц. </t>
  </si>
  <si>
    <t>P60 1750 H10</t>
  </si>
  <si>
    <t xml:space="preserve">Радиатор стальной трубчатый P60 1750 H -10 секц. </t>
  </si>
  <si>
    <t>P60 1750 H11</t>
  </si>
  <si>
    <t xml:space="preserve">Радиатор стальной трубчатый P60 1750 H -11 секц. </t>
  </si>
  <si>
    <t>P60 1750 H12</t>
  </si>
  <si>
    <t xml:space="preserve">Радиатор стальной трубчатый P60 1750 H -12 секц. </t>
  </si>
  <si>
    <t>P60 1750 H13</t>
  </si>
  <si>
    <t xml:space="preserve">Радиатор стальной трубчатый P60 1750 H -13 секц. </t>
  </si>
  <si>
    <t>P60 1750 H14</t>
  </si>
  <si>
    <t xml:space="preserve">Радиатор стальной трубчатый P60 1750 H -14 секц. </t>
  </si>
  <si>
    <t>P60 2000 H2</t>
  </si>
  <si>
    <t xml:space="preserve">Радиатор стальной трубчатый P60 2000 H -2 секц. </t>
  </si>
  <si>
    <t>P60 2000 H3</t>
  </si>
  <si>
    <t xml:space="preserve">Радиатор стальной трубчатый P60 2000 H -3 секц. </t>
  </si>
  <si>
    <t>P60 2000 H4</t>
  </si>
  <si>
    <t xml:space="preserve">Радиатор стальной трубчатый P60 2000 H -4 секц. </t>
  </si>
  <si>
    <t>P60 2000 H5</t>
  </si>
  <si>
    <t xml:space="preserve">Радиатор стальной трубчатый P60 2000 H -5 секц. </t>
  </si>
  <si>
    <t>P60 2000 H6</t>
  </si>
  <si>
    <t xml:space="preserve">Радиатор стальной трубчатый P60 2000 H -6 секц. </t>
  </si>
  <si>
    <t>P60 2000 H7</t>
  </si>
  <si>
    <t xml:space="preserve">Радиатор стальной трубчатый P60 2000 H -7 секц. </t>
  </si>
  <si>
    <t>P60 2000 H8</t>
  </si>
  <si>
    <t xml:space="preserve">Радиатор стальной трубчатый P60 2000 H -8 секц. </t>
  </si>
  <si>
    <t>P60 2000 H9</t>
  </si>
  <si>
    <t xml:space="preserve">Радиатор стальной трубчатый P60 2000 H -9 секц. </t>
  </si>
  <si>
    <t>P60 2000 H10</t>
  </si>
  <si>
    <t xml:space="preserve">Радиатор стальной трубчатый P60 2000 H -10 секц. </t>
  </si>
  <si>
    <t>P60 2000 H11</t>
  </si>
  <si>
    <t xml:space="preserve">Радиатор стальной трубчатый P60 2000 H -11 секц. </t>
  </si>
  <si>
    <t>P60 2000 H12</t>
  </si>
  <si>
    <t xml:space="preserve">Радиатор стальной трубчатый P60 2000 H -12 секц. </t>
  </si>
  <si>
    <t>P60 2000 H13</t>
  </si>
  <si>
    <t xml:space="preserve">Радиатор стальной трубчатый P60 2000 H -13 секц. </t>
  </si>
  <si>
    <t>P60 2000 H14</t>
  </si>
  <si>
    <t xml:space="preserve">Радиатор стальной трубчатый P60 2000 H -14 секц. </t>
  </si>
  <si>
    <t>P60 2200 H2</t>
  </si>
  <si>
    <t xml:space="preserve">Радиатор стальной трубчатый P60 2200 H -2 секц. </t>
  </si>
  <si>
    <t>P60 2200 H3</t>
  </si>
  <si>
    <t xml:space="preserve">Радиатор стальной трубчатый P60 2200 H -3 секц. </t>
  </si>
  <si>
    <t>P60 2200 H4</t>
  </si>
  <si>
    <t xml:space="preserve">Радиатор стальной трубчатый P60 2200 H -4 секц. </t>
  </si>
  <si>
    <t>P60 2200 H5</t>
  </si>
  <si>
    <t xml:space="preserve">Радиатор стальной трубчатый P60 2200 H -5 секц. </t>
  </si>
  <si>
    <t>P60 2200 H6</t>
  </si>
  <si>
    <t xml:space="preserve">Радиатор стальной трубчатый P60 2200 H -6 секц. </t>
  </si>
  <si>
    <t>P60 2200 H7</t>
  </si>
  <si>
    <t xml:space="preserve">Радиатор стальной трубчатый P60 2200 H -7 секц. </t>
  </si>
  <si>
    <t>P60 2200 H8</t>
  </si>
  <si>
    <t xml:space="preserve">Радиатор стальной трубчатый P60 2200 H -8 секц. </t>
  </si>
  <si>
    <t>P60 2200 H9</t>
  </si>
  <si>
    <t xml:space="preserve">Радиатор стальной трубчатый P60 2200 H -9 секц. </t>
  </si>
  <si>
    <t>P60 2200 H10</t>
  </si>
  <si>
    <t xml:space="preserve">Радиатор стальной трубчатый P60 2200 H -10 секц. </t>
  </si>
  <si>
    <t>P60 2200 H11</t>
  </si>
  <si>
    <t xml:space="preserve">Радиатор стальной трубчатый P60 2200 H -11 секц. </t>
  </si>
  <si>
    <t>P60 2200 H12</t>
  </si>
  <si>
    <t xml:space="preserve">Радиатор стальной трубчатый P60 2200 H -12 секц. </t>
  </si>
  <si>
    <t>P60 2200 H13</t>
  </si>
  <si>
    <t xml:space="preserve">Радиатор стальной трубчатый P60 2200 H -13 секц. </t>
  </si>
  <si>
    <t>P60 2200 H14</t>
  </si>
  <si>
    <t xml:space="preserve">Радиатор стальной трубчатый P60 2200 H -14 секц. </t>
  </si>
  <si>
    <t>P60 2250 H2</t>
  </si>
  <si>
    <t xml:space="preserve">Радиатор стальной трубчатый P60 2250 H -2 секц. </t>
  </si>
  <si>
    <t>P60 2250 H3</t>
  </si>
  <si>
    <t xml:space="preserve">Радиатор стальной трубчатый P60 2250 H -3 секц. </t>
  </si>
  <si>
    <t>P60 2250 H4</t>
  </si>
  <si>
    <t xml:space="preserve">Радиатор стальной трубчатый P60 2250 H -4 секц. </t>
  </si>
  <si>
    <t>P60 2250 H5</t>
  </si>
  <si>
    <t xml:space="preserve">Радиатор стальной трубчатый P60 2250 H -5 секц. </t>
  </si>
  <si>
    <t>P60 2250 H6</t>
  </si>
  <si>
    <t xml:space="preserve">Радиатор стальной трубчатый P60 2250 H -6 секц. </t>
  </si>
  <si>
    <t>P60 2250 H7</t>
  </si>
  <si>
    <t xml:space="preserve">Радиатор стальной трубчатый P60 2250 H -7 секц. </t>
  </si>
  <si>
    <t>P60 2250 H8</t>
  </si>
  <si>
    <t xml:space="preserve">Радиатор стальной трубчатый P60 2250 H -8 секц. </t>
  </si>
  <si>
    <t>P60 2250 H9</t>
  </si>
  <si>
    <t xml:space="preserve">Радиатор стальной трубчатый P60 2250 H -9 секц. </t>
  </si>
  <si>
    <t>P60 2250 H10</t>
  </si>
  <si>
    <t xml:space="preserve">Радиатор стальной трубчатый P60 2250 H -10 секц. </t>
  </si>
  <si>
    <t>P60 2250 H11</t>
  </si>
  <si>
    <t xml:space="preserve">Радиатор стальной трубчатый P60 2250 H -11 секц. </t>
  </si>
  <si>
    <t>P60 2250 H12</t>
  </si>
  <si>
    <t xml:space="preserve">Радиатор стальной трубчатый P60 2250 H -12 секц. </t>
  </si>
  <si>
    <t>P60 2250 H13</t>
  </si>
  <si>
    <t xml:space="preserve">Радиатор стальной трубчатый P60 2250 H -13 секц. </t>
  </si>
  <si>
    <t>P60 2250 H14</t>
  </si>
  <si>
    <t xml:space="preserve">Радиатор стальной трубчатый P60 2250 H -14 секц. </t>
  </si>
  <si>
    <t>P60 2500 H2</t>
  </si>
  <si>
    <t xml:space="preserve">Радиатор стальной трубчатый P60 2500 H -2 секц. </t>
  </si>
  <si>
    <t>P60 2500 H3</t>
  </si>
  <si>
    <t xml:space="preserve">Радиатор стальной трубчатый P60 2500 H -3 секц. </t>
  </si>
  <si>
    <t>P60 2500 H4</t>
  </si>
  <si>
    <t xml:space="preserve">Радиатор стальной трубчатый P60 2500 H -4 секц. </t>
  </si>
  <si>
    <t>P60 2500 H5</t>
  </si>
  <si>
    <t xml:space="preserve">Радиатор стальной трубчатый P60 2500 H -5 секц. </t>
  </si>
  <si>
    <t>P60 2500 H6</t>
  </si>
  <si>
    <t xml:space="preserve">Радиатор стальной трубчатый P60 2500 H -6 секц. </t>
  </si>
  <si>
    <t>P60 2500 H7</t>
  </si>
  <si>
    <t xml:space="preserve">Радиатор стальной трубчатый P60 2500 H -7 секц. </t>
  </si>
  <si>
    <t>P60 2500 H8</t>
  </si>
  <si>
    <t xml:space="preserve">Радиатор стальной трубчатый P60 2500 H -8 секц. </t>
  </si>
  <si>
    <t>P60 2500 H9</t>
  </si>
  <si>
    <t xml:space="preserve">Радиатор стальной трубчатый P60 2500 H -9 секц. </t>
  </si>
  <si>
    <t>P60 2500 H10</t>
  </si>
  <si>
    <t xml:space="preserve">Радиатор стальной трубчатый P60 2500 H -10 секц. </t>
  </si>
  <si>
    <t>P60 2500 H11</t>
  </si>
  <si>
    <t xml:space="preserve">Радиатор стальной трубчатый P60 2500 H -11 секц. </t>
  </si>
  <si>
    <t>P60 2500 H12</t>
  </si>
  <si>
    <t xml:space="preserve">Радиатор стальной трубчатый P60 2500 H -12 секц. </t>
  </si>
  <si>
    <t>P60 2500 H13</t>
  </si>
  <si>
    <t xml:space="preserve">Радиатор стальной трубчатый P60 2500 H -13 секц. </t>
  </si>
  <si>
    <t>P60 2500 H14</t>
  </si>
  <si>
    <t xml:space="preserve">Радиатор стальной трубчатый P60 2500 H -14 секц. </t>
  </si>
  <si>
    <t>P60 3000 H2</t>
  </si>
  <si>
    <t xml:space="preserve">Радиатор стальной трубчатый P60 3000 H -2 секц. </t>
  </si>
  <si>
    <t>P60 3000 H3</t>
  </si>
  <si>
    <t xml:space="preserve">Радиатор стальной трубчатый P60 3000 H -3 секц. </t>
  </si>
  <si>
    <t>P60 3000 H4</t>
  </si>
  <si>
    <t xml:space="preserve">Радиатор стальной трубчатый P60 3000 H -4 секц. </t>
  </si>
  <si>
    <t>P60 3000 H5</t>
  </si>
  <si>
    <t xml:space="preserve">Радиатор стальной трубчатый P60 3000 H -5 секц. </t>
  </si>
  <si>
    <t>P60 3000 H6</t>
  </si>
  <si>
    <t xml:space="preserve">Радиатор стальной трубчатый P60 3000 H -6 секц. </t>
  </si>
  <si>
    <t>P60 3000 H7</t>
  </si>
  <si>
    <t xml:space="preserve">Радиатор стальной трубчатый P60 3000 H -7 секц. </t>
  </si>
  <si>
    <t>P60 3000 H8</t>
  </si>
  <si>
    <t xml:space="preserve">Радиатор стальной трубчатый P60 3000 H -8 секц. </t>
  </si>
  <si>
    <t>P60 3000 H9</t>
  </si>
  <si>
    <t xml:space="preserve">Радиатор стальной трубчатый P60 3000 H -9 секц. </t>
  </si>
  <si>
    <t>P60 3000 H10</t>
  </si>
  <si>
    <t xml:space="preserve">Радиатор стальной трубчатый P60 3000 H -10 секц. </t>
  </si>
  <si>
    <t>P60 3000 H11</t>
  </si>
  <si>
    <t xml:space="preserve">Радиатор стальной трубчатый P60 3000 H -11 секц. </t>
  </si>
  <si>
    <t>P60 3000 H12</t>
  </si>
  <si>
    <t xml:space="preserve">Радиатор стальной трубчатый P60 3000 H -12 секц. </t>
  </si>
  <si>
    <t>P60 3000 H13</t>
  </si>
  <si>
    <t xml:space="preserve">Радиатор стальной трубчатый P60 3000 H -13 секц. </t>
  </si>
  <si>
    <t>P60 3000 H14</t>
  </si>
  <si>
    <t xml:space="preserve">Радиатор стальной трубчатый P60 3000 H -14 секц. </t>
  </si>
  <si>
    <t>P60 270 V2</t>
  </si>
  <si>
    <t xml:space="preserve">Радиатор стальной трубчатый P60 270 V -2 секц. </t>
  </si>
  <si>
    <t>P60 270 V3</t>
  </si>
  <si>
    <t xml:space="preserve">Радиатор стальной трубчатый P60 270 V -3 секц. </t>
  </si>
  <si>
    <t>P60 270 V4</t>
  </si>
  <si>
    <t xml:space="preserve">Радиатор стальной трубчатый P60 270 V -4 секц. </t>
  </si>
  <si>
    <t>P60 270 V5</t>
  </si>
  <si>
    <t xml:space="preserve">Радиатор стальной трубчатый P60 270 V -5 секц. </t>
  </si>
  <si>
    <t>P60 270 V6</t>
  </si>
  <si>
    <t xml:space="preserve">Радиатор стальной трубчатый P60 270 V -6 секц. </t>
  </si>
  <si>
    <t>P60 270 V7</t>
  </si>
  <si>
    <t xml:space="preserve">Радиатор стальной трубчатый P60 270 V -7 секц. </t>
  </si>
  <si>
    <t>P60 270 V8</t>
  </si>
  <si>
    <t xml:space="preserve">Радиатор стальной трубчатый P60 270 V -8 секц. </t>
  </si>
  <si>
    <t>P60 270 V9</t>
  </si>
  <si>
    <t xml:space="preserve">Радиатор стальной трубчатый P60 270 V -9 секц. </t>
  </si>
  <si>
    <t>P60 270 V10</t>
  </si>
  <si>
    <t xml:space="preserve">Радиатор стальной трубчатый P60 270 V -10 секц. </t>
  </si>
  <si>
    <t>P60 270 V11</t>
  </si>
  <si>
    <t xml:space="preserve">Радиатор стальной трубчатый P60 270 V -11 секц. </t>
  </si>
  <si>
    <t>P60 270 V12</t>
  </si>
  <si>
    <t xml:space="preserve">Радиатор стальной трубчатый P60 270 V -12 секц. </t>
  </si>
  <si>
    <t>P60 270 V13</t>
  </si>
  <si>
    <t xml:space="preserve">Радиатор стальной трубчатый P60 270 V -13 секц. </t>
  </si>
  <si>
    <t>P60 270 V14</t>
  </si>
  <si>
    <t xml:space="preserve">Радиатор стальной трубчатый P60 270 V -14 секц. </t>
  </si>
  <si>
    <t>P60 420 V2</t>
  </si>
  <si>
    <t xml:space="preserve">Радиатор стальной трубчатый P60 420 V -2 секц. </t>
  </si>
  <si>
    <t>P60 420 V3</t>
  </si>
  <si>
    <t xml:space="preserve">Радиатор стальной трубчатый P60 420 V -3 секц. </t>
  </si>
  <si>
    <t>P60 420 V4</t>
  </si>
  <si>
    <t xml:space="preserve">Радиатор стальной трубчатый P60 420 V -4 секц. </t>
  </si>
  <si>
    <t>P60 420 V5</t>
  </si>
  <si>
    <t xml:space="preserve">Радиатор стальной трубчатый P60 420 V -5 секц. </t>
  </si>
  <si>
    <t>P60 420 V6</t>
  </si>
  <si>
    <t xml:space="preserve">Радиатор стальной трубчатый P60 420 V -6 секц. </t>
  </si>
  <si>
    <t>P60 420 V7</t>
  </si>
  <si>
    <t xml:space="preserve">Радиатор стальной трубчатый P60 420 V -7 секц. </t>
  </si>
  <si>
    <t>P60 420 V8</t>
  </si>
  <si>
    <t xml:space="preserve">Радиатор стальной трубчатый P60 420 V -8 секц. </t>
  </si>
  <si>
    <t>P60 420 V9</t>
  </si>
  <si>
    <t xml:space="preserve">Радиатор стальной трубчатый P60 420 V -9 секц. </t>
  </si>
  <si>
    <t>P60 420 V10</t>
  </si>
  <si>
    <t xml:space="preserve">Радиатор стальной трубчатый P60 420 V -10 секц. </t>
  </si>
  <si>
    <t>P60 420 V11</t>
  </si>
  <si>
    <t xml:space="preserve">Радиатор стальной трубчатый P60 420 V -11 секц. </t>
  </si>
  <si>
    <t>P60 420 V12</t>
  </si>
  <si>
    <t xml:space="preserve">Радиатор стальной трубчатый P60 420 V -12 секц. </t>
  </si>
  <si>
    <t>P60 420 V13</t>
  </si>
  <si>
    <t xml:space="preserve">Радиатор стальной трубчатый P60 420 V -13 секц. </t>
  </si>
  <si>
    <t>P60 420 V14</t>
  </si>
  <si>
    <t xml:space="preserve">Радиатор стальной трубчатый P60 420 V -14 секц. </t>
  </si>
  <si>
    <t>P60 500 V2</t>
  </si>
  <si>
    <t xml:space="preserve">Радиатор стальной трубчатый P60 500 V -2 секц. </t>
  </si>
  <si>
    <t>P60 500 V3</t>
  </si>
  <si>
    <t xml:space="preserve">Радиатор стальной трубчатый P60 500 V -3 секц. </t>
  </si>
  <si>
    <t>P60 500 V4</t>
  </si>
  <si>
    <t xml:space="preserve">Радиатор стальной трубчатый P60 500 V -4 секц. </t>
  </si>
  <si>
    <t>P60 500 V5</t>
  </si>
  <si>
    <t xml:space="preserve">Радиатор стальной трубчатый P60 500 V -5 секц. </t>
  </si>
  <si>
    <t>P60 500 V6</t>
  </si>
  <si>
    <t xml:space="preserve">Радиатор стальной трубчатый P60 500 V -6 секц. </t>
  </si>
  <si>
    <t>P60 500 V7</t>
  </si>
  <si>
    <t xml:space="preserve">Радиатор стальной трубчатый P60 500 V -7 секц. </t>
  </si>
  <si>
    <t>P60 500 V8</t>
  </si>
  <si>
    <t xml:space="preserve">Радиатор стальной трубчатый P60 500 V -8 секц. </t>
  </si>
  <si>
    <t>P60 500 V9</t>
  </si>
  <si>
    <t xml:space="preserve">Радиатор стальной трубчатый P60 500 V -9 секц. </t>
  </si>
  <si>
    <t>P60 500 V10</t>
  </si>
  <si>
    <t xml:space="preserve">Радиатор стальной трубчатый P60 500 V -10 секц. </t>
  </si>
  <si>
    <t>P60 500 V11</t>
  </si>
  <si>
    <t xml:space="preserve">Радиатор стальной трубчатый P60 500 V -11 секц. </t>
  </si>
  <si>
    <t>P60 500 V12</t>
  </si>
  <si>
    <t xml:space="preserve">Радиатор стальной трубчатый P60 500 V -12 секц. </t>
  </si>
  <si>
    <t>P60 500 V13</t>
  </si>
  <si>
    <t xml:space="preserve">Радиатор стальной трубчатый P60 500 V -13 секц. </t>
  </si>
  <si>
    <t>P60 500 V14</t>
  </si>
  <si>
    <t xml:space="preserve">Радиатор стальной трубчатый P60 500 V -14 секц. </t>
  </si>
  <si>
    <t>P60 550 V2</t>
  </si>
  <si>
    <t xml:space="preserve">Радиатор стальной трубчатый P60 550 V -2 секц. </t>
  </si>
  <si>
    <t>P60 550 V3</t>
  </si>
  <si>
    <t xml:space="preserve">Радиатор стальной трубчатый P60 550 V -3 секц. </t>
  </si>
  <si>
    <t>P60 550 V4</t>
  </si>
  <si>
    <t xml:space="preserve">Радиатор стальной трубчатый P60 550 V -4 секц. </t>
  </si>
  <si>
    <t>P60 550 V5</t>
  </si>
  <si>
    <t xml:space="preserve">Радиатор стальной трубчатый P60 550 V -5 секц. </t>
  </si>
  <si>
    <t>P60 550 V6</t>
  </si>
  <si>
    <t xml:space="preserve">Радиатор стальной трубчатый P60 550 V -6 секц. </t>
  </si>
  <si>
    <t>P60 550 V7</t>
  </si>
  <si>
    <t xml:space="preserve">Радиатор стальной трубчатый P60 550 V -7 секц. </t>
  </si>
  <si>
    <t>P60 550 V8</t>
  </si>
  <si>
    <t xml:space="preserve">Радиатор стальной трубчатый P60 550 V -8 секц. </t>
  </si>
  <si>
    <t>P60 550 V9</t>
  </si>
  <si>
    <t xml:space="preserve">Радиатор стальной трубчатый P60 550 V -9 секц. </t>
  </si>
  <si>
    <t>P60 550 V10</t>
  </si>
  <si>
    <t xml:space="preserve">Радиатор стальной трубчатый P60 550 V -10 секц. </t>
  </si>
  <si>
    <t>P60 550 V11</t>
  </si>
  <si>
    <t xml:space="preserve">Радиатор стальной трубчатый P60 550 V -11 секц. </t>
  </si>
  <si>
    <t>P60 550 V12</t>
  </si>
  <si>
    <t xml:space="preserve">Радиатор стальной трубчатый P60 550 V -12 секц. </t>
  </si>
  <si>
    <t>P60 550 V13</t>
  </si>
  <si>
    <t xml:space="preserve">Радиатор стальной трубчатый P60 550 V -13 секц. </t>
  </si>
  <si>
    <t>P60 550 V14</t>
  </si>
  <si>
    <t xml:space="preserve">Радиатор стальной трубчатый P60 550 V -14 секц. </t>
  </si>
  <si>
    <t>P60 570 V2</t>
  </si>
  <si>
    <t xml:space="preserve">Радиатор стальной трубчатый P60 570 V -2 секц. </t>
  </si>
  <si>
    <t>P60 570 V3</t>
  </si>
  <si>
    <t xml:space="preserve">Радиатор стальной трубчатый P60 570 V -3 секц. </t>
  </si>
  <si>
    <t>P60 570 V4</t>
  </si>
  <si>
    <t xml:space="preserve">Радиатор стальной трубчатый P60 570 V -4 секц. </t>
  </si>
  <si>
    <t>P60 570 V5</t>
  </si>
  <si>
    <t xml:space="preserve">Радиатор стальной трубчатый P60 570 V -5 секц. </t>
  </si>
  <si>
    <t>P60 570 V6</t>
  </si>
  <si>
    <t xml:space="preserve">Радиатор стальной трубчатый P60 570 V -6 секц. </t>
  </si>
  <si>
    <t>P60 570 V7</t>
  </si>
  <si>
    <t xml:space="preserve">Радиатор стальной трубчатый P60 570 V -7 секц. </t>
  </si>
  <si>
    <t>P60 570 V8</t>
  </si>
  <si>
    <t xml:space="preserve">Радиатор стальной трубчатый P60 570 V -8 секц. </t>
  </si>
  <si>
    <t>P60 570 V9</t>
  </si>
  <si>
    <t xml:space="preserve">Радиатор стальной трубчатый P60 570 V -9 секц. </t>
  </si>
  <si>
    <t>P60 570 V10</t>
  </si>
  <si>
    <t xml:space="preserve">Радиатор стальной трубчатый P60 570 V -10 секц. </t>
  </si>
  <si>
    <t>P60 570 V11</t>
  </si>
  <si>
    <t xml:space="preserve">Радиатор стальной трубчатый P60 570 V -11 секц. </t>
  </si>
  <si>
    <t>P60 570 V12</t>
  </si>
  <si>
    <t xml:space="preserve">Радиатор стальной трубчатый P60 570 V -12 секц. </t>
  </si>
  <si>
    <t>P60 570 V13</t>
  </si>
  <si>
    <t xml:space="preserve">Радиатор стальной трубчатый P60 570 V -13 секц. </t>
  </si>
  <si>
    <t>P60 570 V14</t>
  </si>
  <si>
    <t xml:space="preserve">Радиатор стальной трубчатый P60 570 V -14 секц. </t>
  </si>
  <si>
    <t>P60 750 V2</t>
  </si>
  <si>
    <t xml:space="preserve">Радиатор стальной трубчатый P60 750 V -2 секц. </t>
  </si>
  <si>
    <t>P60 750 V3</t>
  </si>
  <si>
    <t xml:space="preserve">Радиатор стальной трубчатый P60 750 V -3 секц. </t>
  </si>
  <si>
    <t>P60 750 V4</t>
  </si>
  <si>
    <t xml:space="preserve">Радиатор стальной трубчатый P60 750 V -4 секц. </t>
  </si>
  <si>
    <t>P60 750 V5</t>
  </si>
  <si>
    <t xml:space="preserve">Радиатор стальной трубчатый P60 750 V -5 секц. </t>
  </si>
  <si>
    <t>P60 750 V6</t>
  </si>
  <si>
    <t xml:space="preserve">Радиатор стальной трубчатый P60 750 V -6 секц. </t>
  </si>
  <si>
    <t>P60 750 V7</t>
  </si>
  <si>
    <t xml:space="preserve">Радиатор стальной трубчатый P60 750 V -7 секц. </t>
  </si>
  <si>
    <t>P60 750 V8</t>
  </si>
  <si>
    <t xml:space="preserve">Радиатор стальной трубчатый P60 750 V -8 секц. </t>
  </si>
  <si>
    <t>P60 750 V9</t>
  </si>
  <si>
    <t xml:space="preserve">Радиатор стальной трубчатый P60 750 V -9 секц. </t>
  </si>
  <si>
    <t>P60 750 V10</t>
  </si>
  <si>
    <t xml:space="preserve">Радиатор стальной трубчатый P60 750 V -10 секц. </t>
  </si>
  <si>
    <t>P60 750 V11</t>
  </si>
  <si>
    <t xml:space="preserve">Радиатор стальной трубчатый P60 750 V -11 секц. </t>
  </si>
  <si>
    <t>P60 750 V12</t>
  </si>
  <si>
    <t xml:space="preserve">Радиатор стальной трубчатый P60 750 V -12 секц. </t>
  </si>
  <si>
    <t>P60 750 V13</t>
  </si>
  <si>
    <t xml:space="preserve">Радиатор стальной трубчатый P60 750 V -13 секц. </t>
  </si>
  <si>
    <t>P60 750 V14</t>
  </si>
  <si>
    <t xml:space="preserve">Радиатор стальной трубчатый P60 750 V -14 секц. </t>
  </si>
  <si>
    <t>P60 1000 V2</t>
  </si>
  <si>
    <t xml:space="preserve">Радиатор стальной трубчатый P60 1000 V -2 секц. </t>
  </si>
  <si>
    <t>P60 1000 V3</t>
  </si>
  <si>
    <t xml:space="preserve">Радиатор стальной трубчатый P60 1000 V -3 секц. </t>
  </si>
  <si>
    <t>P60 1000 V4</t>
  </si>
  <si>
    <t xml:space="preserve">Радиатор стальной трубчатый P60 1000 V -4 секц. </t>
  </si>
  <si>
    <t>P60 1000 V5</t>
  </si>
  <si>
    <t xml:space="preserve">Радиатор стальной трубчатый P60 1000 V -5 секц. </t>
  </si>
  <si>
    <t>P60 1000 V6</t>
  </si>
  <si>
    <t xml:space="preserve">Радиатор стальной трубчатый P60 1000 V -6 секц. </t>
  </si>
  <si>
    <t>P60 1000 V7</t>
  </si>
  <si>
    <t xml:space="preserve">Радиатор стальной трубчатый P60 1000 V -7 секц. </t>
  </si>
  <si>
    <t>P60 1000 V8</t>
  </si>
  <si>
    <t xml:space="preserve">Радиатор стальной трубчатый P60 1000 V -8 секц. </t>
  </si>
  <si>
    <t>P60 1000 V9</t>
  </si>
  <si>
    <t xml:space="preserve">Радиатор стальной трубчатый P60 1000 V -9 секц. </t>
  </si>
  <si>
    <t>P60 1000 V10</t>
  </si>
  <si>
    <t xml:space="preserve">Радиатор стальной трубчатый P60 1000 V -10 секц. </t>
  </si>
  <si>
    <t>P60 1000 V11</t>
  </si>
  <si>
    <t xml:space="preserve">Радиатор стальной трубчатый P60 1000 V -11 секц. </t>
  </si>
  <si>
    <t>P60 1000 V12</t>
  </si>
  <si>
    <t xml:space="preserve">Радиатор стальной трубчатый P60 1000 V -12 секц. </t>
  </si>
  <si>
    <t>P60 1000 V13</t>
  </si>
  <si>
    <t xml:space="preserve">Радиатор стальной трубчатый P60 1000 V -13 секц. </t>
  </si>
  <si>
    <t>P60 1000 V14</t>
  </si>
  <si>
    <t xml:space="preserve">Радиатор стальной трубчатый P60 1000 V -14 секц. </t>
  </si>
  <si>
    <t>P60 1250 V2</t>
  </si>
  <si>
    <t xml:space="preserve">Радиатор стальной трубчатый P60 1250 V -2 секц. </t>
  </si>
  <si>
    <t>P60 1250 V3</t>
  </si>
  <si>
    <t xml:space="preserve">Радиатор стальной трубчатый P60 1250 V -3 секц. </t>
  </si>
  <si>
    <t>P60 1250 V4</t>
  </si>
  <si>
    <t xml:space="preserve">Радиатор стальной трубчатый P60 1250 V -4 секц. </t>
  </si>
  <si>
    <t>P60 1250 V5</t>
  </si>
  <si>
    <t xml:space="preserve">Радиатор стальной трубчатый P60 1250 V -5 секц. </t>
  </si>
  <si>
    <t>P60 1250 V6</t>
  </si>
  <si>
    <t xml:space="preserve">Радиатор стальной трубчатый P60 1250 V -6 секц. </t>
  </si>
  <si>
    <t>P60 1250 V7</t>
  </si>
  <si>
    <t xml:space="preserve">Радиатор стальной трубчатый P60 1250 V -7 секц. </t>
  </si>
  <si>
    <t>P60 1250 V8</t>
  </si>
  <si>
    <t xml:space="preserve">Радиатор стальной трубчатый P60 1250 V -8 секц. </t>
  </si>
  <si>
    <t>P60 1250 V9</t>
  </si>
  <si>
    <t xml:space="preserve">Радиатор стальной трубчатый P60 1250 V -9 секц. </t>
  </si>
  <si>
    <t>P60 1250 V10</t>
  </si>
  <si>
    <t xml:space="preserve">Радиатор стальной трубчатый P60 1250 V -10 секц. </t>
  </si>
  <si>
    <t>P60 1250 V11</t>
  </si>
  <si>
    <t xml:space="preserve">Радиатор стальной трубчатый P60 1250 V -11 секц. </t>
  </si>
  <si>
    <t>P60 1250 V12</t>
  </si>
  <si>
    <t xml:space="preserve">Радиатор стальной трубчатый P60 1250 V -12 секц. </t>
  </si>
  <si>
    <t>P60 1250 V13</t>
  </si>
  <si>
    <t xml:space="preserve">Радиатор стальной трубчатый P60 1250 V -13 секц. </t>
  </si>
  <si>
    <t>P60 1250 V14</t>
  </si>
  <si>
    <t xml:space="preserve">Радиатор стальной трубчатый P60 1250 V -14 секц. </t>
  </si>
  <si>
    <t>P60 1500 V2</t>
  </si>
  <si>
    <t xml:space="preserve">Радиатор стальной трубчатый P60 1500 V -2 секц. </t>
  </si>
  <si>
    <t>P60 1500 V3</t>
  </si>
  <si>
    <t xml:space="preserve">Радиатор стальной трубчатый P60 1500 V -3 секц. </t>
  </si>
  <si>
    <t>P60 1500 V4</t>
  </si>
  <si>
    <t xml:space="preserve">Радиатор стальной трубчатый P60 1500 V -4 секц. </t>
  </si>
  <si>
    <t>P60 1500 V5</t>
  </si>
  <si>
    <t xml:space="preserve">Радиатор стальной трубчатый P60 1500 V -5 секц. </t>
  </si>
  <si>
    <t>P60 1500 V6</t>
  </si>
  <si>
    <t xml:space="preserve">Радиатор стальной трубчатый P60 1500 V -6 секц. </t>
  </si>
  <si>
    <t>P60 1500 V7</t>
  </si>
  <si>
    <t xml:space="preserve">Радиатор стальной трубчатый P60 1500 V -7 секц. </t>
  </si>
  <si>
    <t>P60 1500 V8</t>
  </si>
  <si>
    <t xml:space="preserve">Радиатор стальной трубчатый P60 1500 V -8 секц. </t>
  </si>
  <si>
    <t>P60 1500 V9</t>
  </si>
  <si>
    <t xml:space="preserve">Радиатор стальной трубчатый P60 1500 V -9 секц. </t>
  </si>
  <si>
    <t>P60 1500 V10</t>
  </si>
  <si>
    <t xml:space="preserve">Радиатор стальной трубчатый P60 1500 V -10 секц. </t>
  </si>
  <si>
    <t>P60 1500 V11</t>
  </si>
  <si>
    <t xml:space="preserve">Радиатор стальной трубчатый P60 1500 V -11 секц. </t>
  </si>
  <si>
    <t>P60 1500 V12</t>
  </si>
  <si>
    <t xml:space="preserve">Радиатор стальной трубчатый P60 1500 V -12 секц. </t>
  </si>
  <si>
    <t>P60 1500 V13</t>
  </si>
  <si>
    <t xml:space="preserve">Радиатор стальной трубчатый P60 1500 V -13 секц. </t>
  </si>
  <si>
    <t>P60 1500 V14</t>
  </si>
  <si>
    <t xml:space="preserve">Радиатор стальной трубчатый P60 1500 V -14 секц. </t>
  </si>
  <si>
    <t>P60 1750 V2</t>
  </si>
  <si>
    <t xml:space="preserve">Радиатор стальной трубчатый P60 1750 V -2 секц. </t>
  </si>
  <si>
    <t>P60 1750 V3</t>
  </si>
  <si>
    <t xml:space="preserve">Радиатор стальной трубчатый P60 1750 V -3 секц. </t>
  </si>
  <si>
    <t>P60 1750 V4</t>
  </si>
  <si>
    <t xml:space="preserve">Радиатор стальной трубчатый P60 1750 V -4 секц. </t>
  </si>
  <si>
    <t>P60 1750 V5</t>
  </si>
  <si>
    <t xml:space="preserve">Радиатор стальной трубчатый P60 1750 V -5 секц. </t>
  </si>
  <si>
    <t>P60 1750 V6</t>
  </si>
  <si>
    <t xml:space="preserve">Радиатор стальной трубчатый P60 1750 V -6 секц. </t>
  </si>
  <si>
    <t>P60 1750 V7</t>
  </si>
  <si>
    <t xml:space="preserve">Радиатор стальной трубчатый P60 1750 V -7 секц. </t>
  </si>
  <si>
    <t>P60 1750 V8</t>
  </si>
  <si>
    <t xml:space="preserve">Радиатор стальной трубчатый P60 1750 V -8 секц. </t>
  </si>
  <si>
    <t>P60 1750 V9</t>
  </si>
  <si>
    <t xml:space="preserve">Радиатор стальной трубчатый P60 1750 V -9 секц. </t>
  </si>
  <si>
    <t>P60 1750 V10</t>
  </si>
  <si>
    <t xml:space="preserve">Радиатор стальной трубчатый P60 1750 V -10 секц. </t>
  </si>
  <si>
    <t>P60 1750 V11</t>
  </si>
  <si>
    <t xml:space="preserve">Радиатор стальной трубчатый P60 1750 V -11 секц. </t>
  </si>
  <si>
    <t>P60 1750 V12</t>
  </si>
  <si>
    <t xml:space="preserve">Радиатор стальной трубчатый P60 1750 V -12 секц. </t>
  </si>
  <si>
    <t>P60 1750 V13</t>
  </si>
  <si>
    <t xml:space="preserve">Радиатор стальной трубчатый P60 1750 V -13 секц. </t>
  </si>
  <si>
    <t>P60 1750 V14</t>
  </si>
  <si>
    <t xml:space="preserve">Радиатор стальной трубчатый P60 1750 V -14 секц. </t>
  </si>
  <si>
    <t>P60 2000 V2</t>
  </si>
  <si>
    <t xml:space="preserve">Радиатор стальной трубчатый P60 2000 V -2 секц. </t>
  </si>
  <si>
    <t>P60 2000 V3</t>
  </si>
  <si>
    <t xml:space="preserve">Радиатор стальной трубчатый P60 2000 V -3 секц. </t>
  </si>
  <si>
    <t>P60 2000 V4</t>
  </si>
  <si>
    <t xml:space="preserve">Радиатор стальной трубчатый P60 2000 V -4 секц. </t>
  </si>
  <si>
    <t>P60 2000 V5</t>
  </si>
  <si>
    <t xml:space="preserve">Радиатор стальной трубчатый P60 2000 V -5 секц. </t>
  </si>
  <si>
    <t>P60 2000 V6</t>
  </si>
  <si>
    <t xml:space="preserve">Радиатор стальной трубчатый P60 2000 V -6 секц. </t>
  </si>
  <si>
    <t>P60 2000 V7</t>
  </si>
  <si>
    <t xml:space="preserve">Радиатор стальной трубчатый P60 2000 V -7 секц. </t>
  </si>
  <si>
    <t>P60 2000 V8</t>
  </si>
  <si>
    <t xml:space="preserve">Радиатор стальной трубчатый P60 2000 V -8 секц. </t>
  </si>
  <si>
    <t>P60 2000 V9</t>
  </si>
  <si>
    <t xml:space="preserve">Радиатор стальной трубчатый P60 2000 V -9 секц. </t>
  </si>
  <si>
    <t>P60 2000 V10</t>
  </si>
  <si>
    <t xml:space="preserve">Радиатор стальной трубчатый P60 2000 V -10 секц. </t>
  </si>
  <si>
    <t>P60 2000 V11</t>
  </si>
  <si>
    <t xml:space="preserve">Радиатор стальной трубчатый P60 2000 V -11 секц. </t>
  </si>
  <si>
    <t>P60 2000 V12</t>
  </si>
  <si>
    <t xml:space="preserve">Радиатор стальной трубчатый P60 2000 V -12 секц. </t>
  </si>
  <si>
    <t>P60 2000 V13</t>
  </si>
  <si>
    <t xml:space="preserve">Радиатор стальной трубчатый P60 2000 V -13 секц. </t>
  </si>
  <si>
    <t>P60 2000 V14</t>
  </si>
  <si>
    <t xml:space="preserve">Радиатор стальной трубчатый P60 2000 V -14 секц. </t>
  </si>
  <si>
    <t>P60 2200 V2</t>
  </si>
  <si>
    <t xml:space="preserve">Радиатор стальной трубчатый P60 2200 V -2 секц. </t>
  </si>
  <si>
    <t>P60 2200 V3</t>
  </si>
  <si>
    <t xml:space="preserve">Радиатор стальной трубчатый P60 2200 V -3 секц. </t>
  </si>
  <si>
    <t>P60 2200 V4</t>
  </si>
  <si>
    <t xml:space="preserve">Радиатор стальной трубчатый P60 2200 V -4 секц. </t>
  </si>
  <si>
    <t>P60 2200 V5</t>
  </si>
  <si>
    <t xml:space="preserve">Радиатор стальной трубчатый P60 2200 V -5 секц. </t>
  </si>
  <si>
    <t>P60 2200 V6</t>
  </si>
  <si>
    <t xml:space="preserve">Радиатор стальной трубчатый P60 2200 V -6 секц. </t>
  </si>
  <si>
    <t>P60 2200 V7</t>
  </si>
  <si>
    <t xml:space="preserve">Радиатор стальной трубчатый P60 2200 V -7 секц. </t>
  </si>
  <si>
    <t>P60 2200 V8</t>
  </si>
  <si>
    <t xml:space="preserve">Радиатор стальной трубчатый P60 2200 V -8 секц. </t>
  </si>
  <si>
    <t>P60 2200 V9</t>
  </si>
  <si>
    <t xml:space="preserve">Радиатор стальной трубчатый P60 2200 V -9 секц. </t>
  </si>
  <si>
    <t>P60 2200 V10</t>
  </si>
  <si>
    <t xml:space="preserve">Радиатор стальной трубчатый P60 2200 V -10 секц. </t>
  </si>
  <si>
    <t>P60 2200 V11</t>
  </si>
  <si>
    <t xml:space="preserve">Радиатор стальной трубчатый P60 2200 V -11 секц. </t>
  </si>
  <si>
    <t>P60 2200 V12</t>
  </si>
  <si>
    <t xml:space="preserve">Радиатор стальной трубчатый P60 2200 V -12 секц. </t>
  </si>
  <si>
    <t>P60 2200 V13</t>
  </si>
  <si>
    <t xml:space="preserve">Радиатор стальной трубчатый P60 2200 V -13 секц. </t>
  </si>
  <si>
    <t>P60 2200 V14</t>
  </si>
  <si>
    <t xml:space="preserve">Радиатор стальной трубчатый P60 2200 V -14 секц. </t>
  </si>
  <si>
    <t>P60 2250 V2</t>
  </si>
  <si>
    <t xml:space="preserve">Радиатор стальной трубчатый P60 2250 V -2 секц. </t>
  </si>
  <si>
    <t>P60 2250 V3</t>
  </si>
  <si>
    <t xml:space="preserve">Радиатор стальной трубчатый P60 2250 V -3 секц. </t>
  </si>
  <si>
    <t>P60 2250 V4</t>
  </si>
  <si>
    <t xml:space="preserve">Радиатор стальной трубчатый P60 2250 V -4 секц. </t>
  </si>
  <si>
    <t>P60 2250 V5</t>
  </si>
  <si>
    <t xml:space="preserve">Радиатор стальной трубчатый P60 2250 V -5 секц. </t>
  </si>
  <si>
    <t>P60 2250 V6</t>
  </si>
  <si>
    <t xml:space="preserve">Радиатор стальной трубчатый P60 2250 V -6 секц. </t>
  </si>
  <si>
    <t>P60 2250 V7</t>
  </si>
  <si>
    <t xml:space="preserve">Радиатор стальной трубчатый P60 2250 V -7 секц. </t>
  </si>
  <si>
    <t>P60 2250 V8</t>
  </si>
  <si>
    <t xml:space="preserve">Радиатор стальной трубчатый P60 2250 V -8 секц. </t>
  </si>
  <si>
    <t>P60 2250 V9</t>
  </si>
  <si>
    <t xml:space="preserve">Радиатор стальной трубчатый P60 2250 V -9 секц. </t>
  </si>
  <si>
    <t>P60 2250 V10</t>
  </si>
  <si>
    <t xml:space="preserve">Радиатор стальной трубчатый P60 2250 V -10 секц. </t>
  </si>
  <si>
    <t>P60 2250 V11</t>
  </si>
  <si>
    <t xml:space="preserve">Радиатор стальной трубчатый P60 2250 V -11 секц. </t>
  </si>
  <si>
    <t>P60 2250 V12</t>
  </si>
  <si>
    <t xml:space="preserve">Радиатор стальной трубчатый P60 2250 V -12 секц. </t>
  </si>
  <si>
    <t>P60 2250 V13</t>
  </si>
  <si>
    <t xml:space="preserve">Радиатор стальной трубчатый P60 2250 V -13 секц. </t>
  </si>
  <si>
    <t>P60 2250 V14</t>
  </si>
  <si>
    <t xml:space="preserve">Радиатор стальной трубчатый P60 2250 V -14 секц. </t>
  </si>
  <si>
    <t>P60 2500 V2</t>
  </si>
  <si>
    <t xml:space="preserve">Радиатор стальной трубчатый P60 2500 V -2 секц. </t>
  </si>
  <si>
    <t>P60 2500 V3</t>
  </si>
  <si>
    <t xml:space="preserve">Радиатор стальной трубчатый P60 2500 V -3 секц. </t>
  </si>
  <si>
    <t>P60 2500 V4</t>
  </si>
  <si>
    <t xml:space="preserve">Радиатор стальной трубчатый P60 2500 V -4 секц. </t>
  </si>
  <si>
    <t>P60 2500 V5</t>
  </si>
  <si>
    <t xml:space="preserve">Радиатор стальной трубчатый P60 2500 V -5 секц. </t>
  </si>
  <si>
    <t>P60 2500 V6</t>
  </si>
  <si>
    <t xml:space="preserve">Радиатор стальной трубчатый P60 2500 V -6 секц. </t>
  </si>
  <si>
    <t>P60 2500 V7</t>
  </si>
  <si>
    <t xml:space="preserve">Радиатор стальной трубчатый P60 2500 V -7 секц. </t>
  </si>
  <si>
    <t>P60 2500 V8</t>
  </si>
  <si>
    <t xml:space="preserve">Радиатор стальной трубчатый P60 2500 V -8 секц. </t>
  </si>
  <si>
    <t>P60 2500 V9</t>
  </si>
  <si>
    <t xml:space="preserve">Радиатор стальной трубчатый P60 2500 V -9 секц. </t>
  </si>
  <si>
    <t>P60 2500 V10</t>
  </si>
  <si>
    <t xml:space="preserve">Радиатор стальной трубчатый P60 2500 V -10 секц. </t>
  </si>
  <si>
    <t>P60 2500 V11</t>
  </si>
  <si>
    <t xml:space="preserve">Радиатор стальной трубчатый P60 2500 V -11 секц. </t>
  </si>
  <si>
    <t>P60 2500 V12</t>
  </si>
  <si>
    <t xml:space="preserve">Радиатор стальной трубчатый P60 2500 V -12 секц. </t>
  </si>
  <si>
    <t>P60 2500 V13</t>
  </si>
  <si>
    <t xml:space="preserve">Радиатор стальной трубчатый P60 2500 V -13 секц. </t>
  </si>
  <si>
    <t>P60 2500 V14</t>
  </si>
  <si>
    <t xml:space="preserve">Радиатор стальной трубчатый P60 2500 V -14 секц. </t>
  </si>
  <si>
    <t>P60 3000 V2</t>
  </si>
  <si>
    <t xml:space="preserve">Радиатор стальной трубчатый P60 3000 V -2 секц. </t>
  </si>
  <si>
    <t>P60 3000 V3</t>
  </si>
  <si>
    <t xml:space="preserve">Радиатор стальной трубчатый P60 3000 V -3 секц. </t>
  </si>
  <si>
    <t>P60 3000 V4</t>
  </si>
  <si>
    <t xml:space="preserve">Радиатор стальной трубчатый P60 3000 V -4 секц. </t>
  </si>
  <si>
    <t>P60 3000 V5</t>
  </si>
  <si>
    <t xml:space="preserve">Радиатор стальной трубчатый P60 3000 V -5 секц. </t>
  </si>
  <si>
    <t>P60 3000 V6</t>
  </si>
  <si>
    <t xml:space="preserve">Радиатор стальной трубчатый P60 3000 V -6 секц. </t>
  </si>
  <si>
    <t>P60 3000 V7</t>
  </si>
  <si>
    <t xml:space="preserve">Радиатор стальной трубчатый P60 3000 V -7 секц. </t>
  </si>
  <si>
    <t>P60 3000 V8</t>
  </si>
  <si>
    <t xml:space="preserve">Радиатор стальной трубчатый P60 3000 V -8 секц. </t>
  </si>
  <si>
    <t>P60 3000 V9</t>
  </si>
  <si>
    <t xml:space="preserve">Радиатор стальной трубчатый P60 3000 V -9 секц. </t>
  </si>
  <si>
    <t>P60 3000 V10</t>
  </si>
  <si>
    <t xml:space="preserve">Радиатор стальной трубчатый P60 3000 V -10 секц. </t>
  </si>
  <si>
    <t>P60 3000 V11</t>
  </si>
  <si>
    <t xml:space="preserve">Радиатор стальной трубчатый P60 3000 V -11 секц. </t>
  </si>
  <si>
    <t>P60 3000 V12</t>
  </si>
  <si>
    <t xml:space="preserve">Радиатор стальной трубчатый P60 3000 V -12 секц. </t>
  </si>
  <si>
    <t>P60 3000 V13</t>
  </si>
  <si>
    <t xml:space="preserve">Радиатор стальной трубчатый P60 3000 V -13 секц. </t>
  </si>
  <si>
    <t>P60 3000 V14</t>
  </si>
  <si>
    <t xml:space="preserve">Радиатор стальной трубчатый P60 3000 V -14 секц. </t>
  </si>
  <si>
    <t>Q40 500 H2</t>
  </si>
  <si>
    <t xml:space="preserve">Радиатор стальной трубчатый Q40 500 H -2 секц. </t>
  </si>
  <si>
    <t>Q40 500 H3</t>
  </si>
  <si>
    <t xml:space="preserve">Радиатор стальной трубчатый Q40 500 H -3 секц. </t>
  </si>
  <si>
    <t>Q40 500 H4</t>
  </si>
  <si>
    <t xml:space="preserve">Радиатор стальной трубчатый Q40 500 H -4 секц. </t>
  </si>
  <si>
    <t>Q40 500 H5</t>
  </si>
  <si>
    <t xml:space="preserve">Радиатор стальной трубчатый Q40 500 H -5 секц. </t>
  </si>
  <si>
    <t>Q40 500 H6</t>
  </si>
  <si>
    <t xml:space="preserve">Радиатор стальной трубчатый Q40 500 H -6 секц. </t>
  </si>
  <si>
    <t>Q40 500 H7</t>
  </si>
  <si>
    <t xml:space="preserve">Радиатор стальной трубчатый Q40 500 H -7 секц. </t>
  </si>
  <si>
    <t>Q40 500 H8</t>
  </si>
  <si>
    <t xml:space="preserve">Радиатор стальной трубчатый Q40 500 H -8 секц. </t>
  </si>
  <si>
    <t>Q40 500 H9</t>
  </si>
  <si>
    <t xml:space="preserve">Радиатор стальной трубчатый Q40 500 H -9 секц. </t>
  </si>
  <si>
    <t>Q40 500 H10</t>
  </si>
  <si>
    <t xml:space="preserve">Радиатор стальной трубчатый Q40 500 H -10 секц. </t>
  </si>
  <si>
    <t>Q40 500 H11</t>
  </si>
  <si>
    <t xml:space="preserve">Радиатор стальной трубчатый Q40 500 H -11 секц. </t>
  </si>
  <si>
    <t>Q40 500 H12</t>
  </si>
  <si>
    <t xml:space="preserve">Радиатор стальной трубчатый Q40 500 H -12 секц. </t>
  </si>
  <si>
    <t>Q40 500 H13</t>
  </si>
  <si>
    <t xml:space="preserve">Радиатор стальной трубчатый Q40 500 H -13 секц. </t>
  </si>
  <si>
    <t>Q40 500 H14</t>
  </si>
  <si>
    <t xml:space="preserve">Радиатор стальной трубчатый Q40 500 H -14 секц. </t>
  </si>
  <si>
    <t>Q40 550 H2</t>
  </si>
  <si>
    <t xml:space="preserve">Радиатор стальной трубчатый Q40 550 H -2 секц. </t>
  </si>
  <si>
    <t>Q40 550 H3</t>
  </si>
  <si>
    <t xml:space="preserve">Радиатор стальной трубчатый Q40 550 H -3 секц. </t>
  </si>
  <si>
    <t>Q40 550 H4</t>
  </si>
  <si>
    <t xml:space="preserve">Радиатор стальной трубчатый Q40 550 H -4 секц. </t>
  </si>
  <si>
    <t>Q40 550 H5</t>
  </si>
  <si>
    <t xml:space="preserve">Радиатор стальной трубчатый Q40 550 H -5 секц. </t>
  </si>
  <si>
    <t>Q40 550 H6</t>
  </si>
  <si>
    <t xml:space="preserve">Радиатор стальной трубчатый Q40 550 H -6 секц. </t>
  </si>
  <si>
    <t>Q40 550 H7</t>
  </si>
  <si>
    <t xml:space="preserve">Радиатор стальной трубчатый Q40 550 H -7 секц. </t>
  </si>
  <si>
    <t>Q40 550 H8</t>
  </si>
  <si>
    <t xml:space="preserve">Радиатор стальной трубчатый Q40 550 H -8 секц. </t>
  </si>
  <si>
    <t>Q40 550 H9</t>
  </si>
  <si>
    <t xml:space="preserve">Радиатор стальной трубчатый Q40 550 H -9 секц. </t>
  </si>
  <si>
    <t>Q40 550 H10</t>
  </si>
  <si>
    <t xml:space="preserve">Радиатор стальной трубчатый Q40 550 H -10 секц. </t>
  </si>
  <si>
    <t>Q40 550 H11</t>
  </si>
  <si>
    <t xml:space="preserve">Радиатор стальной трубчатый Q40 550 H -11 секц. </t>
  </si>
  <si>
    <t>Q40 550 H12</t>
  </si>
  <si>
    <t xml:space="preserve">Радиатор стальной трубчатый Q40 550 H -12 секц. </t>
  </si>
  <si>
    <t>Q40 550 H13</t>
  </si>
  <si>
    <t xml:space="preserve">Радиатор стальной трубчатый Q40 550 H -13 секц. </t>
  </si>
  <si>
    <t>Q40 550 H14</t>
  </si>
  <si>
    <t xml:space="preserve">Радиатор стальной трубчатый Q40 550 H -14 секц. </t>
  </si>
  <si>
    <t>Q40 750 H2</t>
  </si>
  <si>
    <t xml:space="preserve">Радиатор стальной трубчатый Q40 750 H -2 секц. </t>
  </si>
  <si>
    <t>Q40 750 H3</t>
  </si>
  <si>
    <t xml:space="preserve">Радиатор стальной трубчатый Q40 750 H -3 секц. </t>
  </si>
  <si>
    <t>Q40 750 H4</t>
  </si>
  <si>
    <t xml:space="preserve">Радиатор стальной трубчатый Q40 750 H -4 секц. </t>
  </si>
  <si>
    <t>Q40 750 H5</t>
  </si>
  <si>
    <t xml:space="preserve">Радиатор стальной трубчатый Q40 750 H -5 секц. </t>
  </si>
  <si>
    <t>Q40 750 H6</t>
  </si>
  <si>
    <t xml:space="preserve">Радиатор стальной трубчатый Q40 750 H -6 секц. </t>
  </si>
  <si>
    <t>Q40 750 H7</t>
  </si>
  <si>
    <t xml:space="preserve">Радиатор стальной трубчатый Q40 750 H -7 секц. </t>
  </si>
  <si>
    <t>Q40 750 H8</t>
  </si>
  <si>
    <t xml:space="preserve">Радиатор стальной трубчатый Q40 750 H -8 секц. </t>
  </si>
  <si>
    <t>Q40 750 H9</t>
  </si>
  <si>
    <t xml:space="preserve">Радиатор стальной трубчатый Q40 750 H -9 секц. </t>
  </si>
  <si>
    <t>Q40 750 H10</t>
  </si>
  <si>
    <t xml:space="preserve">Радиатор стальной трубчатый Q40 750 H -10 секц. </t>
  </si>
  <si>
    <t>Q40 750 H11</t>
  </si>
  <si>
    <t xml:space="preserve">Радиатор стальной трубчатый Q40 750 H -11 секц. </t>
  </si>
  <si>
    <t>Q40 750 H12</t>
  </si>
  <si>
    <t xml:space="preserve">Радиатор стальной трубчатый Q40 750 H -12 секц. </t>
  </si>
  <si>
    <t>Q40 750 H13</t>
  </si>
  <si>
    <t xml:space="preserve">Радиатор стальной трубчатый Q40 750 H -13 секц. </t>
  </si>
  <si>
    <t>Q40 750 H14</t>
  </si>
  <si>
    <t xml:space="preserve">Радиатор стальной трубчатый Q40 750 H -14 секц. </t>
  </si>
  <si>
    <t>Q40 1000 H2</t>
  </si>
  <si>
    <t xml:space="preserve">Радиатор стальной трубчатый Q40 1000 H -2 секц. </t>
  </si>
  <si>
    <t>Q40 1000 H3</t>
  </si>
  <si>
    <t xml:space="preserve">Радиатор стальной трубчатый Q40 1000 H -3 секц. </t>
  </si>
  <si>
    <t>Q40 1000 H4</t>
  </si>
  <si>
    <t xml:space="preserve">Радиатор стальной трубчатый Q40 1000 H -4 секц. </t>
  </si>
  <si>
    <t>Q40 1000 H5</t>
  </si>
  <si>
    <t xml:space="preserve">Радиатор стальной трубчатый Q40 1000 H -5 секц. </t>
  </si>
  <si>
    <t>Q40 1000 H6</t>
  </si>
  <si>
    <t xml:space="preserve">Радиатор стальной трубчатый Q40 1000 H -6 секц. </t>
  </si>
  <si>
    <t>Q40 1000 H7</t>
  </si>
  <si>
    <t xml:space="preserve">Радиатор стальной трубчатый Q40 1000 H -7 секц. </t>
  </si>
  <si>
    <t>Q40 1000 H8</t>
  </si>
  <si>
    <t xml:space="preserve">Радиатор стальной трубчатый Q40 1000 H -8 секц. </t>
  </si>
  <si>
    <t>Q40 1000 H9</t>
  </si>
  <si>
    <t xml:space="preserve">Радиатор стальной трубчатый Q40 1000 H -9 секц. </t>
  </si>
  <si>
    <t>Q40 1000 H10</t>
  </si>
  <si>
    <t xml:space="preserve">Радиатор стальной трубчатый Q40 1000 H -10 секц. </t>
  </si>
  <si>
    <t>Q40 1000 H11</t>
  </si>
  <si>
    <t xml:space="preserve">Радиатор стальной трубчатый Q40 1000 H -11 секц. </t>
  </si>
  <si>
    <t>Q40 1000 H12</t>
  </si>
  <si>
    <t xml:space="preserve">Радиатор стальной трубчатый Q40 1000 H -12 секц. </t>
  </si>
  <si>
    <t>Q40 1000 H13</t>
  </si>
  <si>
    <t xml:space="preserve">Радиатор стальной трубчатый Q40 1000 H -13 секц. </t>
  </si>
  <si>
    <t>Q40 1000 H14</t>
  </si>
  <si>
    <t xml:space="preserve">Радиатор стальной трубчатый Q40 1000 H -14 секц. </t>
  </si>
  <si>
    <t>Q40 1250 H2</t>
  </si>
  <si>
    <t xml:space="preserve">Радиатор стальной трубчатый Q40 1250 H -2 секц. </t>
  </si>
  <si>
    <t>Q40 1250 H3</t>
  </si>
  <si>
    <t xml:space="preserve">Радиатор стальной трубчатый Q40 1250 H -3 секц. </t>
  </si>
  <si>
    <t>Q40 1250 H4</t>
  </si>
  <si>
    <t xml:space="preserve">Радиатор стальной трубчатый Q40 1250 H -4 секц. </t>
  </si>
  <si>
    <t>Q40 1250 H5</t>
  </si>
  <si>
    <t xml:space="preserve">Радиатор стальной трубчатый Q40 1250 H -5 секц. </t>
  </si>
  <si>
    <t>Q40 1250 H6</t>
  </si>
  <si>
    <t xml:space="preserve">Радиатор стальной трубчатый Q40 1250 H -6 секц. </t>
  </si>
  <si>
    <t>Q40 1250 H7</t>
  </si>
  <si>
    <t xml:space="preserve">Радиатор стальной трубчатый Q40 1250 H -7 секц. </t>
  </si>
  <si>
    <t>Q40 1250 H8</t>
  </si>
  <si>
    <t xml:space="preserve">Радиатор стальной трубчатый Q40 1250 H -8 секц. </t>
  </si>
  <si>
    <t>Q40 1250 H9</t>
  </si>
  <si>
    <t xml:space="preserve">Радиатор стальной трубчатый Q40 1250 H -9 секц. </t>
  </si>
  <si>
    <t>Q40 1250 H10</t>
  </si>
  <si>
    <t xml:space="preserve">Радиатор стальной трубчатый Q40 1250 H -10 секц. </t>
  </si>
  <si>
    <t>Q40 1250 H11</t>
  </si>
  <si>
    <t xml:space="preserve">Радиатор стальной трубчатый Q40 1250 H -11 секц. </t>
  </si>
  <si>
    <t>Q40 1250 H12</t>
  </si>
  <si>
    <t xml:space="preserve">Радиатор стальной трубчатый Q40 1250 H -12 секц. </t>
  </si>
  <si>
    <t>Q40 1250 H13</t>
  </si>
  <si>
    <t xml:space="preserve">Радиатор стальной трубчатый Q40 1250 H -13 секц. </t>
  </si>
  <si>
    <t>Q40 1250 H14</t>
  </si>
  <si>
    <t xml:space="preserve">Радиатор стальной трубчатый Q40 1250 H -14 секц. </t>
  </si>
  <si>
    <t>Q40 1500 H2</t>
  </si>
  <si>
    <t xml:space="preserve">Радиатор стальной трубчатый Q40 1500 H -2 секц. </t>
  </si>
  <si>
    <t>Q40 1500 H3</t>
  </si>
  <si>
    <t xml:space="preserve">Радиатор стальной трубчатый Q40 1500 H -3 секц. </t>
  </si>
  <si>
    <t>Q40 1500 H4</t>
  </si>
  <si>
    <t xml:space="preserve">Радиатор стальной трубчатый Q40 1500 H -4 секц. </t>
  </si>
  <si>
    <t>Q40 1500 H5</t>
  </si>
  <si>
    <t xml:space="preserve">Радиатор стальной трубчатый Q40 1500 H -5 секц. </t>
  </si>
  <si>
    <t>Q40 1500 H6</t>
  </si>
  <si>
    <t xml:space="preserve">Радиатор стальной трубчатый Q40 1500 H -6 секц. </t>
  </si>
  <si>
    <t>Q40 1500 H7</t>
  </si>
  <si>
    <t xml:space="preserve">Радиатор стальной трубчатый Q40 1500 H -7 секц. </t>
  </si>
  <si>
    <t>Q40 1500 H8</t>
  </si>
  <si>
    <t xml:space="preserve">Радиатор стальной трубчатый Q40 1500 H -8 секц. </t>
  </si>
  <si>
    <t>Q40 1500 H9</t>
  </si>
  <si>
    <t xml:space="preserve">Радиатор стальной трубчатый Q40 1500 H -9 секц. </t>
  </si>
  <si>
    <t>Q40 1500 H10</t>
  </si>
  <si>
    <t xml:space="preserve">Радиатор стальной трубчатый Q40 1500 H -10 секц. </t>
  </si>
  <si>
    <t>Q40 1500 H11</t>
  </si>
  <si>
    <t xml:space="preserve">Радиатор стальной трубчатый Q40 1500 H -11 секц. </t>
  </si>
  <si>
    <t>Q40 1500 H12</t>
  </si>
  <si>
    <t xml:space="preserve">Радиатор стальной трубчатый Q40 1500 H -12 секц. </t>
  </si>
  <si>
    <t>Q40 1500 H13</t>
  </si>
  <si>
    <t xml:space="preserve">Радиатор стальной трубчатый Q40 1500 H -13 секц. </t>
  </si>
  <si>
    <t>Q40 1500 H14</t>
  </si>
  <si>
    <t xml:space="preserve">Радиатор стальной трубчатый Q40 1500 H -14 секц. </t>
  </si>
  <si>
    <t>Q40 1750 H2</t>
  </si>
  <si>
    <t xml:space="preserve">Радиатор стальной трубчатый Q40 1750 H -2 секц. </t>
  </si>
  <si>
    <t>Q40 1750 H3</t>
  </si>
  <si>
    <t xml:space="preserve">Радиатор стальной трубчатый Q40 1750 H -3 секц. </t>
  </si>
  <si>
    <t>Q40 1750 H4</t>
  </si>
  <si>
    <t xml:space="preserve">Радиатор стальной трубчатый Q40 1750 H -4 секц. </t>
  </si>
  <si>
    <t>Q40 1750 H5</t>
  </si>
  <si>
    <t xml:space="preserve">Радиатор стальной трубчатый Q40 1750 H -5 секц. </t>
  </si>
  <si>
    <t>Q40 1750 H6</t>
  </si>
  <si>
    <t xml:space="preserve">Радиатор стальной трубчатый Q40 1750 H -6 секц. </t>
  </si>
  <si>
    <t>Q40 1750 H7</t>
  </si>
  <si>
    <t xml:space="preserve">Радиатор стальной трубчатый Q40 1750 H -7 секц. </t>
  </si>
  <si>
    <t>Q40 1750 H8</t>
  </si>
  <si>
    <t xml:space="preserve">Радиатор стальной трубчатый Q40 1750 H -8 секц. </t>
  </si>
  <si>
    <t>Q40 1750 H9</t>
  </si>
  <si>
    <t xml:space="preserve">Радиатор стальной трубчатый Q40 1750 H -9 секц. </t>
  </si>
  <si>
    <t>Q40 1750 H10</t>
  </si>
  <si>
    <t xml:space="preserve">Радиатор стальной трубчатый Q40 1750 H -10 секц. </t>
  </si>
  <si>
    <t>Q40 1750 H11</t>
  </si>
  <si>
    <t xml:space="preserve">Радиатор стальной трубчатый Q40 1750 H -11 секц. </t>
  </si>
  <si>
    <t>Q40 1750 H12</t>
  </si>
  <si>
    <t xml:space="preserve">Радиатор стальной трубчатый Q40 1750 H -12 секц. </t>
  </si>
  <si>
    <t>Q40 1750 H13</t>
  </si>
  <si>
    <t xml:space="preserve">Радиатор стальной трубчатый Q40 1750 H -13 секц. </t>
  </si>
  <si>
    <t>Q40 1750 H14</t>
  </si>
  <si>
    <t xml:space="preserve">Радиатор стальной трубчатый Q40 1750 H -14 секц. </t>
  </si>
  <si>
    <t>Q40 2000 H2</t>
  </si>
  <si>
    <t xml:space="preserve">Радиатор стальной трубчатый Q40 2000 H -2 секц. </t>
  </si>
  <si>
    <t>Q40 2000 H3</t>
  </si>
  <si>
    <t xml:space="preserve">Радиатор стальной трубчатый Q40 2000 H -3 секц. </t>
  </si>
  <si>
    <t>Q40 2000 H4</t>
  </si>
  <si>
    <t xml:space="preserve">Радиатор стальной трубчатый Q40 2000 H -4 секц. </t>
  </si>
  <si>
    <t>Q40 2000 H5</t>
  </si>
  <si>
    <t xml:space="preserve">Радиатор стальной трубчатый Q40 2000 H -5 секц. </t>
  </si>
  <si>
    <t>Q40 2000 H6</t>
  </si>
  <si>
    <t xml:space="preserve">Радиатор стальной трубчатый Q40 2000 H -6 секц. </t>
  </si>
  <si>
    <t>Q40 2000 H7</t>
  </si>
  <si>
    <t xml:space="preserve">Радиатор стальной трубчатый Q40 2000 H -7 секц. </t>
  </si>
  <si>
    <t>Q40 2000 H8</t>
  </si>
  <si>
    <t xml:space="preserve">Радиатор стальной трубчатый Q40 2000 H -8 секц. </t>
  </si>
  <si>
    <t>Q40 2000 H9</t>
  </si>
  <si>
    <t xml:space="preserve">Радиатор стальной трубчатый Q40 2000 H -9 секц. </t>
  </si>
  <si>
    <t>Q40 2000 H10</t>
  </si>
  <si>
    <t xml:space="preserve">Радиатор стальной трубчатый Q40 2000 H -10 секц. </t>
  </si>
  <si>
    <t>Q40 2000 H11</t>
  </si>
  <si>
    <t xml:space="preserve">Радиатор стальной трубчатый Q40 2000 H -11 секц. </t>
  </si>
  <si>
    <t>Q40 2000 H12</t>
  </si>
  <si>
    <t xml:space="preserve">Радиатор стальной трубчатый Q40 2000 H -12 секц. </t>
  </si>
  <si>
    <t>Q40 2000 H13</t>
  </si>
  <si>
    <t xml:space="preserve">Радиатор стальной трубчатый Q40 2000 H -13 секц. </t>
  </si>
  <si>
    <t>Q40 2000 H14</t>
  </si>
  <si>
    <t xml:space="preserve">Радиатор стальной трубчатый Q40 2000 H -14 секц. </t>
  </si>
  <si>
    <t>Q40 2200 H2</t>
  </si>
  <si>
    <t xml:space="preserve">Радиатор стальной трубчатый Q40 2200 H -2 секц. </t>
  </si>
  <si>
    <t>Q40 2200 H3</t>
  </si>
  <si>
    <t xml:space="preserve">Радиатор стальной трубчатый Q40 2200 H -3 секц. </t>
  </si>
  <si>
    <t>Q40 2200 H4</t>
  </si>
  <si>
    <t xml:space="preserve">Радиатор стальной трубчатый Q40 2200 H -4 секц. </t>
  </si>
  <si>
    <t>Q40 2200 H5</t>
  </si>
  <si>
    <t xml:space="preserve">Радиатор стальной трубчатый Q40 2200 H -5 секц. </t>
  </si>
  <si>
    <t>Q40 2200 H6</t>
  </si>
  <si>
    <t xml:space="preserve">Радиатор стальной трубчатый Q40 2200 H -6 секц. </t>
  </si>
  <si>
    <t>Q40 2200 H7</t>
  </si>
  <si>
    <t xml:space="preserve">Радиатор стальной трубчатый Q40 2200 H -7 секц. </t>
  </si>
  <si>
    <t>Q40 2200 H8</t>
  </si>
  <si>
    <t xml:space="preserve">Радиатор стальной трубчатый Q40 2200 H -8 секц. </t>
  </si>
  <si>
    <t>Q40 2200 H9</t>
  </si>
  <si>
    <t xml:space="preserve">Радиатор стальной трубчатый Q40 2200 H -9 секц. </t>
  </si>
  <si>
    <t>Q40 2200 H10</t>
  </si>
  <si>
    <t xml:space="preserve">Радиатор стальной трубчатый Q40 2200 H -10 секц. </t>
  </si>
  <si>
    <t>Q40 2200 H11</t>
  </si>
  <si>
    <t xml:space="preserve">Радиатор стальной трубчатый Q40 2200 H -11 секц. </t>
  </si>
  <si>
    <t>Q40 2200 H12</t>
  </si>
  <si>
    <t xml:space="preserve">Радиатор стальной трубчатый Q40 2200 H -12 секц. </t>
  </si>
  <si>
    <t>Q40 2200 H13</t>
  </si>
  <si>
    <t xml:space="preserve">Радиатор стальной трубчатый Q40 2200 H -13 секц. </t>
  </si>
  <si>
    <t>Q40 2200 H14</t>
  </si>
  <si>
    <t xml:space="preserve">Радиатор стальной трубчатый Q40 2200 H -14 секц. </t>
  </si>
  <si>
    <t>Q40 2250 H2</t>
  </si>
  <si>
    <t xml:space="preserve">Радиатор стальной трубчатый Q40 2250 H -2 секц. </t>
  </si>
  <si>
    <t>Q40 2250 H3</t>
  </si>
  <si>
    <t xml:space="preserve">Радиатор стальной трубчатый Q40 2250 H -3 секц. </t>
  </si>
  <si>
    <t>Q40 2250 H4</t>
  </si>
  <si>
    <t xml:space="preserve">Радиатор стальной трубчатый Q40 2250 H -4 секц. </t>
  </si>
  <si>
    <t>Q40 2250 H5</t>
  </si>
  <si>
    <t xml:space="preserve">Радиатор стальной трубчатый Q40 2250 H -5 секц. </t>
  </si>
  <si>
    <t>Q40 2250 H6</t>
  </si>
  <si>
    <t xml:space="preserve">Радиатор стальной трубчатый Q40 2250 H -6 секц. </t>
  </si>
  <si>
    <t>Q40 2250 H7</t>
  </si>
  <si>
    <t xml:space="preserve">Радиатор стальной трубчатый Q40 2250 H -7 секц. </t>
  </si>
  <si>
    <t>Q40 2250 H8</t>
  </si>
  <si>
    <t xml:space="preserve">Радиатор стальной трубчатый Q40 2250 H -8 секц. </t>
  </si>
  <si>
    <t>Q40 2250 H9</t>
  </si>
  <si>
    <t xml:space="preserve">Радиатор стальной трубчатый Q40 2250 H -9 секц. </t>
  </si>
  <si>
    <t>Q40 2250 H10</t>
  </si>
  <si>
    <t xml:space="preserve">Радиатор стальной трубчатый Q40 2250 H -10 секц. </t>
  </si>
  <si>
    <t>Q40 2250 H11</t>
  </si>
  <si>
    <t xml:space="preserve">Радиатор стальной трубчатый Q40 2250 H -11 секц. </t>
  </si>
  <si>
    <t>Q40 2250 H12</t>
  </si>
  <si>
    <t xml:space="preserve">Радиатор стальной трубчатый Q40 2250 H -12 секц. </t>
  </si>
  <si>
    <t>Q40 2250 H13</t>
  </si>
  <si>
    <t xml:space="preserve">Радиатор стальной трубчатый Q40 2250 H -13 секц. </t>
  </si>
  <si>
    <t>Q40 2250 H14</t>
  </si>
  <si>
    <t xml:space="preserve">Радиатор стальной трубчатый Q40 2250 H -14 секц. </t>
  </si>
  <si>
    <t>Q40 2500 H2</t>
  </si>
  <si>
    <t xml:space="preserve">Радиатор стальной трубчатый Q40 2500 H -2 секц. </t>
  </si>
  <si>
    <t>Q40 2500 H3</t>
  </si>
  <si>
    <t xml:space="preserve">Радиатор стальной трубчатый Q40 2500 H -3 секц. </t>
  </si>
  <si>
    <t>Q40 2500 H4</t>
  </si>
  <si>
    <t xml:space="preserve">Радиатор стальной трубчатый Q40 2500 H -4 секц. </t>
  </si>
  <si>
    <t>Q40 2500 H5</t>
  </si>
  <si>
    <t xml:space="preserve">Радиатор стальной трубчатый Q40 2500 H -5 секц. </t>
  </si>
  <si>
    <t>Q40 2500 H6</t>
  </si>
  <si>
    <t xml:space="preserve">Радиатор стальной трубчатый Q40 2500 H -6 секц. </t>
  </si>
  <si>
    <t>Q40 2500 H7</t>
  </si>
  <si>
    <t xml:space="preserve">Радиатор стальной трубчатый Q40 2500 H -7 секц. </t>
  </si>
  <si>
    <t>Q40 2500 H8</t>
  </si>
  <si>
    <t xml:space="preserve">Радиатор стальной трубчатый Q40 2500 H -8 секц. </t>
  </si>
  <si>
    <t>Q40 2500 H9</t>
  </si>
  <si>
    <t xml:space="preserve">Радиатор стальной трубчатый Q40 2500 H -9 секц. </t>
  </si>
  <si>
    <t>Q40 2500 H10</t>
  </si>
  <si>
    <t xml:space="preserve">Радиатор стальной трубчатый Q40 2500 H -10 секц. </t>
  </si>
  <si>
    <t>Q40 2500 H11</t>
  </si>
  <si>
    <t xml:space="preserve">Радиатор стальной трубчатый Q40 2500 H -11 секц. </t>
  </si>
  <si>
    <t>Q40 2500 H12</t>
  </si>
  <si>
    <t xml:space="preserve">Радиатор стальной трубчатый Q40 2500 H -12 секц. </t>
  </si>
  <si>
    <t>Q40 2500 H13</t>
  </si>
  <si>
    <t xml:space="preserve">Радиатор стальной трубчатый Q40 2500 H -13 секц. </t>
  </si>
  <si>
    <t>Q40 2500 H14</t>
  </si>
  <si>
    <t xml:space="preserve">Радиатор стальной трубчатый Q40 2500 H -14 секц. </t>
  </si>
  <si>
    <t>Q40 3000 H2</t>
  </si>
  <si>
    <t xml:space="preserve">Радиатор стальной трубчатый Q40 3000 H -2 секц. </t>
  </si>
  <si>
    <t>Q40 3000 H3</t>
  </si>
  <si>
    <t xml:space="preserve">Радиатор стальной трубчатый Q40 3000 H -3 секц. </t>
  </si>
  <si>
    <t>Q40 3000 H4</t>
  </si>
  <si>
    <t xml:space="preserve">Радиатор стальной трубчатый Q40 3000 H -4 секц. </t>
  </si>
  <si>
    <t>Q40 3000 H5</t>
  </si>
  <si>
    <t xml:space="preserve">Радиатор стальной трубчатый Q40 3000 H -5 секц. </t>
  </si>
  <si>
    <t>Q40 3000 H6</t>
  </si>
  <si>
    <t xml:space="preserve">Радиатор стальной трубчатый Q40 3000 H -6 секц. </t>
  </si>
  <si>
    <t>Q40 3000 H7</t>
  </si>
  <si>
    <t xml:space="preserve">Радиатор стальной трубчатый Q40 3000 H -7 секц. </t>
  </si>
  <si>
    <t>Q40 3000 H8</t>
  </si>
  <si>
    <t xml:space="preserve">Радиатор стальной трубчатый Q40 3000 H -8 секц. </t>
  </si>
  <si>
    <t>Q40 3000 H9</t>
  </si>
  <si>
    <t xml:space="preserve">Радиатор стальной трубчатый Q40 3000 H -9 секц. </t>
  </si>
  <si>
    <t>Q40 3000 H10</t>
  </si>
  <si>
    <t xml:space="preserve">Радиатор стальной трубчатый Q40 3000 H -10 секц. </t>
  </si>
  <si>
    <t>Q40 3000 H11</t>
  </si>
  <si>
    <t xml:space="preserve">Радиатор стальной трубчатый Q40 3000 H -11 секц. </t>
  </si>
  <si>
    <t>Q40 3000 H12</t>
  </si>
  <si>
    <t xml:space="preserve">Радиатор стальной трубчатый Q40 3000 H -12 секц. </t>
  </si>
  <si>
    <t>Q40 3000 H13</t>
  </si>
  <si>
    <t xml:space="preserve">Радиатор стальной трубчатый Q40 3000 H -13 секц. </t>
  </si>
  <si>
    <t>Q40 3000 H14</t>
  </si>
  <si>
    <t xml:space="preserve">Радиатор стальной трубчатый Q40 3000 H -14 секц. </t>
  </si>
  <si>
    <t>Q40 270 V2</t>
  </si>
  <si>
    <t xml:space="preserve">Радиатор стальной трубчатый Q40 270 V -2 секц. </t>
  </si>
  <si>
    <t>Q40 270 V3</t>
  </si>
  <si>
    <t xml:space="preserve">Радиатор стальной трубчатый Q40 270 V -3 секц. </t>
  </si>
  <si>
    <t>Q40 270 V4</t>
  </si>
  <si>
    <t xml:space="preserve">Радиатор стальной трубчатый Q40 270 V -4 секц. </t>
  </si>
  <si>
    <t>Q40 270 V5</t>
  </si>
  <si>
    <t xml:space="preserve">Радиатор стальной трубчатый Q40 270 V -5 секц. </t>
  </si>
  <si>
    <t>Q40 270 V6</t>
  </si>
  <si>
    <t xml:space="preserve">Радиатор стальной трубчатый Q40 270 V -6 секц. </t>
  </si>
  <si>
    <t>Q40 270 V7</t>
  </si>
  <si>
    <t xml:space="preserve">Радиатор стальной трубчатый Q40 270 V -7 секц. </t>
  </si>
  <si>
    <t>Q40 270 V8</t>
  </si>
  <si>
    <t xml:space="preserve">Радиатор стальной трубчатый Q40 270 V -8 секц. </t>
  </si>
  <si>
    <t>Q40 270 V9</t>
  </si>
  <si>
    <t xml:space="preserve">Радиатор стальной трубчатый Q40 270 V -9 секц. </t>
  </si>
  <si>
    <t>Q40 270 V10</t>
  </si>
  <si>
    <t xml:space="preserve">Радиатор стальной трубчатый Q40 270 V -10 секц. </t>
  </si>
  <si>
    <t>Q40 270 V11</t>
  </si>
  <si>
    <t xml:space="preserve">Радиатор стальной трубчатый Q40 270 V -11 секц. </t>
  </si>
  <si>
    <t>Q40 270 V12</t>
  </si>
  <si>
    <t xml:space="preserve">Радиатор стальной трубчатый Q40 270 V -12 секц. </t>
  </si>
  <si>
    <t>Q40 270 V13</t>
  </si>
  <si>
    <t xml:space="preserve">Радиатор стальной трубчатый Q40 270 V -13 секц. </t>
  </si>
  <si>
    <t>Q40 270 V14</t>
  </si>
  <si>
    <t xml:space="preserve">Радиатор стальной трубчатый Q40 270 V -14 секц. </t>
  </si>
  <si>
    <t>Q40 420 V2</t>
  </si>
  <si>
    <t xml:space="preserve">Радиатор стальной трубчатый Q40 420 V -2 секц. </t>
  </si>
  <si>
    <t>Q40 420 V3</t>
  </si>
  <si>
    <t xml:space="preserve">Радиатор стальной трубчатый Q40 420 V -3 секц. </t>
  </si>
  <si>
    <t>Q40 420 V4</t>
  </si>
  <si>
    <t xml:space="preserve">Радиатор стальной трубчатый Q40 420 V -4 секц. </t>
  </si>
  <si>
    <t>Q40 420 V5</t>
  </si>
  <si>
    <t xml:space="preserve">Радиатор стальной трубчатый Q40 420 V -5 секц. </t>
  </si>
  <si>
    <t>Q40 420 V6</t>
  </si>
  <si>
    <t xml:space="preserve">Радиатор стальной трубчатый Q40 420 V -6 секц. </t>
  </si>
  <si>
    <t>Q40 420 V7</t>
  </si>
  <si>
    <t xml:space="preserve">Радиатор стальной трубчатый Q40 420 V -7 секц. </t>
  </si>
  <si>
    <t>Q40 420 V8</t>
  </si>
  <si>
    <t xml:space="preserve">Радиатор стальной трубчатый Q40 420 V -8 секц. </t>
  </si>
  <si>
    <t>Q40 420 V9</t>
  </si>
  <si>
    <t xml:space="preserve">Радиатор стальной трубчатый Q40 420 V -9 секц. </t>
  </si>
  <si>
    <t>Q40 420 V10</t>
  </si>
  <si>
    <t xml:space="preserve">Радиатор стальной трубчатый Q40 420 V -10 секц. </t>
  </si>
  <si>
    <t>Q40 420 V11</t>
  </si>
  <si>
    <t xml:space="preserve">Радиатор стальной трубчатый Q40 420 V -11 секц. </t>
  </si>
  <si>
    <t>Q40 420 V12</t>
  </si>
  <si>
    <t xml:space="preserve">Радиатор стальной трубчатый Q40 420 V -12 секц. </t>
  </si>
  <si>
    <t>Q40 420 V13</t>
  </si>
  <si>
    <t xml:space="preserve">Радиатор стальной трубчатый Q40 420 V -13 секц. </t>
  </si>
  <si>
    <t>Q40 420 V14</t>
  </si>
  <si>
    <t xml:space="preserve">Радиатор стальной трубчатый Q40 420 V -14 секц. </t>
  </si>
  <si>
    <t>Q40 500 V2</t>
  </si>
  <si>
    <t xml:space="preserve">Радиатор стальной трубчатый Q40 500 V -2 секц. </t>
  </si>
  <si>
    <t>Q40 500 V3</t>
  </si>
  <si>
    <t xml:space="preserve">Радиатор стальной трубчатый Q40 500 V -3 секц. </t>
  </si>
  <si>
    <t>Q40 500 V4</t>
  </si>
  <si>
    <t xml:space="preserve">Радиатор стальной трубчатый Q40 500 V -4 секц. </t>
  </si>
  <si>
    <t>Q40 500 V5</t>
  </si>
  <si>
    <t xml:space="preserve">Радиатор стальной трубчатый Q40 500 V -5 секц. </t>
  </si>
  <si>
    <t>Q40 500 V6</t>
  </si>
  <si>
    <t xml:space="preserve">Радиатор стальной трубчатый Q40 500 V -6 секц. </t>
  </si>
  <si>
    <t>Q40 500 V7</t>
  </si>
  <si>
    <t xml:space="preserve">Радиатор стальной трубчатый Q40 500 V -7 секц. </t>
  </si>
  <si>
    <t>Q40 500 V8</t>
  </si>
  <si>
    <t xml:space="preserve">Радиатор стальной трубчатый Q40 500 V -8 секц. </t>
  </si>
  <si>
    <t>Q40 500 V9</t>
  </si>
  <si>
    <t xml:space="preserve">Радиатор стальной трубчатый Q40 500 V -9 секц. </t>
  </si>
  <si>
    <t>Q40 500 V10</t>
  </si>
  <si>
    <t xml:space="preserve">Радиатор стальной трубчатый Q40 500 V -10 секц. </t>
  </si>
  <si>
    <t>Q40 500 V11</t>
  </si>
  <si>
    <t xml:space="preserve">Радиатор стальной трубчатый Q40 500 V -11 секц. </t>
  </si>
  <si>
    <t>Q40 500 V12</t>
  </si>
  <si>
    <t xml:space="preserve">Радиатор стальной трубчатый Q40 500 V -12 секц. </t>
  </si>
  <si>
    <t>Q40 500 V13</t>
  </si>
  <si>
    <t xml:space="preserve">Радиатор стальной трубчатый Q40 500 V -13 секц. </t>
  </si>
  <si>
    <t>Q40 500 V14</t>
  </si>
  <si>
    <t xml:space="preserve">Радиатор стальной трубчатый Q40 500 V -14 секц. </t>
  </si>
  <si>
    <t>Q40 550 V2</t>
  </si>
  <si>
    <t xml:space="preserve">Радиатор стальной трубчатый Q40 550 V -2 секц. </t>
  </si>
  <si>
    <t>Q40 550 V3</t>
  </si>
  <si>
    <t xml:space="preserve">Радиатор стальной трубчатый Q40 550 V -3 секц. </t>
  </si>
  <si>
    <t>Q40 550 V4</t>
  </si>
  <si>
    <t xml:space="preserve">Радиатор стальной трубчатый Q40 550 V -4 секц. </t>
  </si>
  <si>
    <t>Q40 550 V5</t>
  </si>
  <si>
    <t xml:space="preserve">Радиатор стальной трубчатый Q40 550 V -5 секц. </t>
  </si>
  <si>
    <t>Q40 550 V6</t>
  </si>
  <si>
    <t xml:space="preserve">Радиатор стальной трубчатый Q40 550 V -6 секц. </t>
  </si>
  <si>
    <t>Q40 550 V7</t>
  </si>
  <si>
    <t xml:space="preserve">Радиатор стальной трубчатый Q40 550 V -7 секц. </t>
  </si>
  <si>
    <t>Q40 550 V8</t>
  </si>
  <si>
    <t xml:space="preserve">Радиатор стальной трубчатый Q40 550 V -8 секц. </t>
  </si>
  <si>
    <t>Q40 550 V9</t>
  </si>
  <si>
    <t xml:space="preserve">Радиатор стальной трубчатый Q40 550 V -9 секц. </t>
  </si>
  <si>
    <t>Q40 550 V10</t>
  </si>
  <si>
    <t xml:space="preserve">Радиатор стальной трубчатый Q40 550 V -10 секц. </t>
  </si>
  <si>
    <t>Q40 550 V11</t>
  </si>
  <si>
    <t xml:space="preserve">Радиатор стальной трубчатый Q40 550 V -11 секц. </t>
  </si>
  <si>
    <t>Q40 550 V12</t>
  </si>
  <si>
    <t xml:space="preserve">Радиатор стальной трубчатый Q40 550 V -12 секц. </t>
  </si>
  <si>
    <t>Q40 550 V13</t>
  </si>
  <si>
    <t xml:space="preserve">Радиатор стальной трубчатый Q40 550 V -13 секц. </t>
  </si>
  <si>
    <t>Q40 550 V14</t>
  </si>
  <si>
    <t xml:space="preserve">Радиатор стальной трубчатый Q40 550 V -14 секц. </t>
  </si>
  <si>
    <t>Q40 570 V2</t>
  </si>
  <si>
    <t xml:space="preserve">Радиатор стальной трубчатый Q40 570 V -2 секц. </t>
  </si>
  <si>
    <t>Q40 570 V3</t>
  </si>
  <si>
    <t xml:space="preserve">Радиатор стальной трубчатый Q40 570 V -3 секц. </t>
  </si>
  <si>
    <t>Q40 570 V4</t>
  </si>
  <si>
    <t xml:space="preserve">Радиатор стальной трубчатый Q40 570 V -4 секц. </t>
  </si>
  <si>
    <t>Q40 570 V5</t>
  </si>
  <si>
    <t xml:space="preserve">Радиатор стальной трубчатый Q40 570 V -5 секц. </t>
  </si>
  <si>
    <t>Q40 570 V6</t>
  </si>
  <si>
    <t xml:space="preserve">Радиатор стальной трубчатый Q40 570 V -6 секц. </t>
  </si>
  <si>
    <t>Q40 570 V7</t>
  </si>
  <si>
    <t xml:space="preserve">Радиатор стальной трубчатый Q40 570 V -7 секц. </t>
  </si>
  <si>
    <t>Q40 570 V8</t>
  </si>
  <si>
    <t xml:space="preserve">Радиатор стальной трубчатый Q40 570 V -8 секц. </t>
  </si>
  <si>
    <t>Q40 570 V9</t>
  </si>
  <si>
    <t xml:space="preserve">Радиатор стальной трубчатый Q40 570 V -9 секц. </t>
  </si>
  <si>
    <t>Q40 570 V10</t>
  </si>
  <si>
    <t xml:space="preserve">Радиатор стальной трубчатый Q40 570 V -10 секц. </t>
  </si>
  <si>
    <t>Q40 570 V11</t>
  </si>
  <si>
    <t xml:space="preserve">Радиатор стальной трубчатый Q40 570 V -11 секц. </t>
  </si>
  <si>
    <t>Q40 570 V12</t>
  </si>
  <si>
    <t xml:space="preserve">Радиатор стальной трубчатый Q40 570 V -12 секц. </t>
  </si>
  <si>
    <t>Q40 570 V13</t>
  </si>
  <si>
    <t xml:space="preserve">Радиатор стальной трубчатый Q40 570 V -13 секц. </t>
  </si>
  <si>
    <t>Q40 570 V14</t>
  </si>
  <si>
    <t xml:space="preserve">Радиатор стальной трубчатый Q40 570 V -14 секц. </t>
  </si>
  <si>
    <t>Q40 750 V2</t>
  </si>
  <si>
    <t xml:space="preserve">Радиатор стальной трубчатый Q40 750 V -2 секц. </t>
  </si>
  <si>
    <t>Q40 750 V3</t>
  </si>
  <si>
    <t xml:space="preserve">Радиатор стальной трубчатый Q40 750 V -3 секц. </t>
  </si>
  <si>
    <t>Q40 750 V4</t>
  </si>
  <si>
    <t xml:space="preserve">Радиатор стальной трубчатый Q40 750 V -4 секц. </t>
  </si>
  <si>
    <t>Q40 750 V5</t>
  </si>
  <si>
    <t xml:space="preserve">Радиатор стальной трубчатый Q40 750 V -5 секц. </t>
  </si>
  <si>
    <t>Q40 750 V6</t>
  </si>
  <si>
    <t xml:space="preserve">Радиатор стальной трубчатый Q40 750 V -6 секц. </t>
  </si>
  <si>
    <t>Q40 750 V7</t>
  </si>
  <si>
    <t xml:space="preserve">Радиатор стальной трубчатый Q40 750 V -7 секц. </t>
  </si>
  <si>
    <t>Q40 750 V8</t>
  </si>
  <si>
    <t xml:space="preserve">Радиатор стальной трубчатый Q40 750 V -8 секц. </t>
  </si>
  <si>
    <t>Q40 750 V9</t>
  </si>
  <si>
    <t xml:space="preserve">Радиатор стальной трубчатый Q40 750 V -9 секц. </t>
  </si>
  <si>
    <t>Q40 750 V10</t>
  </si>
  <si>
    <t xml:space="preserve">Радиатор стальной трубчатый Q40 750 V -10 секц. </t>
  </si>
  <si>
    <t>Q40 750 V11</t>
  </si>
  <si>
    <t xml:space="preserve">Радиатор стальной трубчатый Q40 750 V -11 секц. </t>
  </si>
  <si>
    <t>Q40 750 V12</t>
  </si>
  <si>
    <t xml:space="preserve">Радиатор стальной трубчатый Q40 750 V -12 секц. </t>
  </si>
  <si>
    <t>Q40 750 V13</t>
  </si>
  <si>
    <t xml:space="preserve">Радиатор стальной трубчатый Q40 750 V -13 секц. </t>
  </si>
  <si>
    <t>Q40 750 V14</t>
  </si>
  <si>
    <t xml:space="preserve">Радиатор стальной трубчатый Q40 750 V -14 секц. </t>
  </si>
  <si>
    <t>Q40 1000 V2</t>
  </si>
  <si>
    <t xml:space="preserve">Радиатор стальной трубчатый Q40 1000 V -2 секц. </t>
  </si>
  <si>
    <t>Q40 1000 V3</t>
  </si>
  <si>
    <t xml:space="preserve">Радиатор стальной трубчатый Q40 1000 V -3 секц. </t>
  </si>
  <si>
    <t>Q40 1000 V4</t>
  </si>
  <si>
    <t xml:space="preserve">Радиатор стальной трубчатый Q40 1000 V -4 секц. </t>
  </si>
  <si>
    <t>Q40 1000 V5</t>
  </si>
  <si>
    <t xml:space="preserve">Радиатор стальной трубчатый Q40 1000 V -5 секц. </t>
  </si>
  <si>
    <t>Q40 1000 V6</t>
  </si>
  <si>
    <t xml:space="preserve">Радиатор стальной трубчатый Q40 1000 V -6 секц. </t>
  </si>
  <si>
    <t>Q40 1000 V7</t>
  </si>
  <si>
    <t xml:space="preserve">Радиатор стальной трубчатый Q40 1000 V -7 секц. </t>
  </si>
  <si>
    <t>Q40 1000 V8</t>
  </si>
  <si>
    <t xml:space="preserve">Радиатор стальной трубчатый Q40 1000 V -8 секц. </t>
  </si>
  <si>
    <t>Q40 1000 V9</t>
  </si>
  <si>
    <t xml:space="preserve">Радиатор стальной трубчатый Q40 1000 V -9 секц. </t>
  </si>
  <si>
    <t>Q40 1000 V10</t>
  </si>
  <si>
    <t xml:space="preserve">Радиатор стальной трубчатый Q40 1000 V -10 секц. </t>
  </si>
  <si>
    <t>Q40 1000 V11</t>
  </si>
  <si>
    <t xml:space="preserve">Радиатор стальной трубчатый Q40 1000 V -11 секц. </t>
  </si>
  <si>
    <t>Q40 1000 V12</t>
  </si>
  <si>
    <t xml:space="preserve">Радиатор стальной трубчатый Q40 1000 V -12 секц. </t>
  </si>
  <si>
    <t>Q40 1000 V13</t>
  </si>
  <si>
    <t xml:space="preserve">Радиатор стальной трубчатый Q40 1000 V -13 секц. </t>
  </si>
  <si>
    <t>Q40 1000 V14</t>
  </si>
  <si>
    <t xml:space="preserve">Радиатор стальной трубчатый Q40 1000 V -14 секц. </t>
  </si>
  <si>
    <t>Q40 1250 V2</t>
  </si>
  <si>
    <t xml:space="preserve">Радиатор стальной трубчатый Q40 1250 V -2 секц. </t>
  </si>
  <si>
    <t>Q40 1250 V3</t>
  </si>
  <si>
    <t xml:space="preserve">Радиатор стальной трубчатый Q40 1250 V -3 секц. </t>
  </si>
  <si>
    <t>Q40 1250 V4</t>
  </si>
  <si>
    <t xml:space="preserve">Радиатор стальной трубчатый Q40 1250 V -4 секц. </t>
  </si>
  <si>
    <t>Q40 1250 V5</t>
  </si>
  <si>
    <t xml:space="preserve">Радиатор стальной трубчатый Q40 1250 V -5 секц. </t>
  </si>
  <si>
    <t>Q40 1250 V6</t>
  </si>
  <si>
    <t xml:space="preserve">Радиатор стальной трубчатый Q40 1250 V -6 секц. </t>
  </si>
  <si>
    <t>Q40 1250 V7</t>
  </si>
  <si>
    <t xml:space="preserve">Радиатор стальной трубчатый Q40 1250 V -7 секц. </t>
  </si>
  <si>
    <t>Q40 1250 V8</t>
  </si>
  <si>
    <t xml:space="preserve">Радиатор стальной трубчатый Q40 1250 V -8 секц. </t>
  </si>
  <si>
    <t>Q40 1250 V9</t>
  </si>
  <si>
    <t xml:space="preserve">Радиатор стальной трубчатый Q40 1250 V -9 секц. </t>
  </si>
  <si>
    <t>Q40 1250 V10</t>
  </si>
  <si>
    <t xml:space="preserve">Радиатор стальной трубчатый Q40 1250 V -10 секц. </t>
  </si>
  <si>
    <t>Q40 1250 V11</t>
  </si>
  <si>
    <t xml:space="preserve">Радиатор стальной трубчатый Q40 1250 V -11 секц. </t>
  </si>
  <si>
    <t>Q40 1250 V12</t>
  </si>
  <si>
    <t xml:space="preserve">Радиатор стальной трубчатый Q40 1250 V -12 секц. </t>
  </si>
  <si>
    <t>Q40 1250 V13</t>
  </si>
  <si>
    <t xml:space="preserve">Радиатор стальной трубчатый Q40 1250 V -13 секц. </t>
  </si>
  <si>
    <t>Q40 1250 V14</t>
  </si>
  <si>
    <t xml:space="preserve">Радиатор стальной трубчатый Q40 1250 V -14 секц. </t>
  </si>
  <si>
    <t>Q40 1500 V2</t>
  </si>
  <si>
    <t xml:space="preserve">Радиатор стальной трубчатый Q40 1500 V -2 секц. </t>
  </si>
  <si>
    <t>Q40 1500 V3</t>
  </si>
  <si>
    <t xml:space="preserve">Радиатор стальной трубчатый Q40 1500 V -3 секц. </t>
  </si>
  <si>
    <t>Q40 1500 V4</t>
  </si>
  <si>
    <t xml:space="preserve">Радиатор стальной трубчатый Q40 1500 V -4 секц. </t>
  </si>
  <si>
    <t>Q40 1500 V5</t>
  </si>
  <si>
    <t xml:space="preserve">Радиатор стальной трубчатый Q40 1500 V -5 секц. </t>
  </si>
  <si>
    <t>Q40 1500 V6</t>
  </si>
  <si>
    <t xml:space="preserve">Радиатор стальной трубчатый Q40 1500 V -6 секц. </t>
  </si>
  <si>
    <t>Q40 1500 V7</t>
  </si>
  <si>
    <t xml:space="preserve">Радиатор стальной трубчатый Q40 1500 V -7 секц. </t>
  </si>
  <si>
    <t>Q40 1500 V8</t>
  </si>
  <si>
    <t xml:space="preserve">Радиатор стальной трубчатый Q40 1500 V -8 секц. </t>
  </si>
  <si>
    <t>Q40 1500 V9</t>
  </si>
  <si>
    <t xml:space="preserve">Радиатор стальной трубчатый Q40 1500 V -9 секц. </t>
  </si>
  <si>
    <t>Q40 1500 V10</t>
  </si>
  <si>
    <t xml:space="preserve">Радиатор стальной трубчатый Q40 1500 V -10 секц. </t>
  </si>
  <si>
    <t>Q40 1500 V11</t>
  </si>
  <si>
    <t xml:space="preserve">Радиатор стальной трубчатый Q40 1500 V -11 секц. </t>
  </si>
  <si>
    <t>Q40 1500 V12</t>
  </si>
  <si>
    <t xml:space="preserve">Радиатор стальной трубчатый Q40 1500 V -12 секц. </t>
  </si>
  <si>
    <t>Q40 1500 V13</t>
  </si>
  <si>
    <t xml:space="preserve">Радиатор стальной трубчатый Q40 1500 V -13 секц. </t>
  </si>
  <si>
    <t>Q40 1500 V14</t>
  </si>
  <si>
    <t xml:space="preserve">Радиатор стальной трубчатый Q40 1500 V -14 секц. </t>
  </si>
  <si>
    <t>Q40 1750 V2</t>
  </si>
  <si>
    <t xml:space="preserve">Радиатор стальной трубчатый Q40 1750 V -2 секц. </t>
  </si>
  <si>
    <t>Q40 1750 V3</t>
  </si>
  <si>
    <t xml:space="preserve">Радиатор стальной трубчатый Q40 1750 V -3 секц. </t>
  </si>
  <si>
    <t>Q40 1750 V4</t>
  </si>
  <si>
    <t xml:space="preserve">Радиатор стальной трубчатый Q40 1750 V -4 секц. </t>
  </si>
  <si>
    <t>Q40 1750 V5</t>
  </si>
  <si>
    <t xml:space="preserve">Радиатор стальной трубчатый Q40 1750 V -5 секц. </t>
  </si>
  <si>
    <t>Q40 1750 V6</t>
  </si>
  <si>
    <t xml:space="preserve">Радиатор стальной трубчатый Q40 1750 V -6 секц. </t>
  </si>
  <si>
    <t>Q40 1750 V7</t>
  </si>
  <si>
    <t xml:space="preserve">Радиатор стальной трубчатый Q40 1750 V -7 секц. </t>
  </si>
  <si>
    <t>Q40 1750 V8</t>
  </si>
  <si>
    <t xml:space="preserve">Радиатор стальной трубчатый Q40 1750 V -8 секц. </t>
  </si>
  <si>
    <t>Q40 1750 V9</t>
  </si>
  <si>
    <t xml:space="preserve">Радиатор стальной трубчатый Q40 1750 V -9 секц. </t>
  </si>
  <si>
    <t>Q40 1750 V10</t>
  </si>
  <si>
    <t xml:space="preserve">Радиатор стальной трубчатый Q40 1750 V -10 секц. </t>
  </si>
  <si>
    <t>Q40 1750 V11</t>
  </si>
  <si>
    <t xml:space="preserve">Радиатор стальной трубчатый Q40 1750 V -11 секц. </t>
  </si>
  <si>
    <t>Q40 1750 V12</t>
  </si>
  <si>
    <t xml:space="preserve">Радиатор стальной трубчатый Q40 1750 V -12 секц. </t>
  </si>
  <si>
    <t>Q40 1750 V13</t>
  </si>
  <si>
    <t xml:space="preserve">Радиатор стальной трубчатый Q40 1750 V -13 секц. </t>
  </si>
  <si>
    <t>Q40 1750 V14</t>
  </si>
  <si>
    <t xml:space="preserve">Радиатор стальной трубчатый Q40 1750 V -14 секц. </t>
  </si>
  <si>
    <t>Q40 2000 V2</t>
  </si>
  <si>
    <t xml:space="preserve">Радиатор стальной трубчатый Q40 2000 V -2 секц. </t>
  </si>
  <si>
    <t>Q40 2000 V3</t>
  </si>
  <si>
    <t xml:space="preserve">Радиатор стальной трубчатый Q40 2000 V -3 секц. </t>
  </si>
  <si>
    <t>Q40 2000 V4</t>
  </si>
  <si>
    <t xml:space="preserve">Радиатор стальной трубчатый Q40 2000 V -4 секц. </t>
  </si>
  <si>
    <t>Q40 2000 V5</t>
  </si>
  <si>
    <t xml:space="preserve">Радиатор стальной трубчатый Q40 2000 V -5 секц. </t>
  </si>
  <si>
    <t>Q40 2000 V6</t>
  </si>
  <si>
    <t xml:space="preserve">Радиатор стальной трубчатый Q40 2000 V -6 секц. </t>
  </si>
  <si>
    <t>Q40 2000 V7</t>
  </si>
  <si>
    <t xml:space="preserve">Радиатор стальной трубчатый Q40 2000 V -7 секц. </t>
  </si>
  <si>
    <t>Q40 2000 V8</t>
  </si>
  <si>
    <t xml:space="preserve">Радиатор стальной трубчатый Q40 2000 V -8 секц. </t>
  </si>
  <si>
    <t>Q40 2000 V9</t>
  </si>
  <si>
    <t xml:space="preserve">Радиатор стальной трубчатый Q40 2000 V -9 секц. </t>
  </si>
  <si>
    <t>Q40 2000 V10</t>
  </si>
  <si>
    <t xml:space="preserve">Радиатор стальной трубчатый Q40 2000 V -10 секц. </t>
  </si>
  <si>
    <t>Q40 2000 V11</t>
  </si>
  <si>
    <t xml:space="preserve">Радиатор стальной трубчатый Q40 2000 V -11 секц. </t>
  </si>
  <si>
    <t>Q40 2000 V12</t>
  </si>
  <si>
    <t xml:space="preserve">Радиатор стальной трубчатый Q40 2000 V -12 секц. </t>
  </si>
  <si>
    <t>Q40 2000 V13</t>
  </si>
  <si>
    <t xml:space="preserve">Радиатор стальной трубчатый Q40 2000 V -13 секц. </t>
  </si>
  <si>
    <t>Q40 2000 V14</t>
  </si>
  <si>
    <t xml:space="preserve">Радиатор стальной трубчатый Q40 2000 V -14 секц. </t>
  </si>
  <si>
    <t>Q40 2200 V2</t>
  </si>
  <si>
    <t xml:space="preserve">Радиатор стальной трубчатый Q40 2200 V -2 секц. </t>
  </si>
  <si>
    <t>Q40 2200 V3</t>
  </si>
  <si>
    <t xml:space="preserve">Радиатор стальной трубчатый Q40 2200 V -3 секц. </t>
  </si>
  <si>
    <t>Q40 2200 V4</t>
  </si>
  <si>
    <t xml:space="preserve">Радиатор стальной трубчатый Q40 2200 V -4 секц. </t>
  </si>
  <si>
    <t>Q40 2200 V5</t>
  </si>
  <si>
    <t xml:space="preserve">Радиатор стальной трубчатый Q40 2200 V -5 секц. </t>
  </si>
  <si>
    <t>Q40 2200 V6</t>
  </si>
  <si>
    <t xml:space="preserve">Радиатор стальной трубчатый Q40 2200 V -6 секц. </t>
  </si>
  <si>
    <t>Q40 2200 V7</t>
  </si>
  <si>
    <t xml:space="preserve">Радиатор стальной трубчатый Q40 2200 V -7 секц. </t>
  </si>
  <si>
    <t>Q40 2200 V8</t>
  </si>
  <si>
    <t xml:space="preserve">Радиатор стальной трубчатый Q40 2200 V -8 секц. </t>
  </si>
  <si>
    <t>Q40 2200 V9</t>
  </si>
  <si>
    <t xml:space="preserve">Радиатор стальной трубчатый Q40 2200 V -9 секц. </t>
  </si>
  <si>
    <t>Q40 2200 V10</t>
  </si>
  <si>
    <t xml:space="preserve">Радиатор стальной трубчатый Q40 2200 V -10 секц. </t>
  </si>
  <si>
    <t>Q40 2200 V11</t>
  </si>
  <si>
    <t xml:space="preserve">Радиатор стальной трубчатый Q40 2200 V -11 секц. </t>
  </si>
  <si>
    <t>Q40 2200 V12</t>
  </si>
  <si>
    <t xml:space="preserve">Радиатор стальной трубчатый Q40 2200 V -12 секц. </t>
  </si>
  <si>
    <t>Q40 2200 V13</t>
  </si>
  <si>
    <t xml:space="preserve">Радиатор стальной трубчатый Q40 2200 V -13 секц. </t>
  </si>
  <si>
    <t>Q40 2200 V14</t>
  </si>
  <si>
    <t xml:space="preserve">Радиатор стальной трубчатый Q40 2200 V -14 секц. </t>
  </si>
  <si>
    <t>Q40 2250 V2</t>
  </si>
  <si>
    <t xml:space="preserve">Радиатор стальной трубчатый Q40 2250 V -2 секц. </t>
  </si>
  <si>
    <t>Q40 2250 V3</t>
  </si>
  <si>
    <t xml:space="preserve">Радиатор стальной трубчатый Q40 2250 V -3 секц. </t>
  </si>
  <si>
    <t>Q40 2250 V4</t>
  </si>
  <si>
    <t xml:space="preserve">Радиатор стальной трубчатый Q40 2250 V -4 секц. </t>
  </si>
  <si>
    <t>Q40 2250 V5</t>
  </si>
  <si>
    <t xml:space="preserve">Радиатор стальной трубчатый Q40 2250 V -5 секц. </t>
  </si>
  <si>
    <t>Q40 2250 V6</t>
  </si>
  <si>
    <t xml:space="preserve">Радиатор стальной трубчатый Q40 2250 V -6 секц. </t>
  </si>
  <si>
    <t>Q40 2250 V7</t>
  </si>
  <si>
    <t xml:space="preserve">Радиатор стальной трубчатый Q40 2250 V -7 секц. </t>
  </si>
  <si>
    <t>Q40 2250 V8</t>
  </si>
  <si>
    <t xml:space="preserve">Радиатор стальной трубчатый Q40 2250 V -8 секц. </t>
  </si>
  <si>
    <t>Q40 2250 V9</t>
  </si>
  <si>
    <t xml:space="preserve">Радиатор стальной трубчатый Q40 2250 V -9 секц. </t>
  </si>
  <si>
    <t>Q40 2250 V10</t>
  </si>
  <si>
    <t xml:space="preserve">Радиатор стальной трубчатый Q40 2250 V -10 секц. </t>
  </si>
  <si>
    <t>Q40 2250 V11</t>
  </si>
  <si>
    <t xml:space="preserve">Радиатор стальной трубчатый Q40 2250 V -11 секц. </t>
  </si>
  <si>
    <t>Q40 2250 V12</t>
  </si>
  <si>
    <t xml:space="preserve">Радиатор стальной трубчатый Q40 2250 V -12 секц. </t>
  </si>
  <si>
    <t>Q40 2250 V13</t>
  </si>
  <si>
    <t xml:space="preserve">Радиатор стальной трубчатый Q40 2250 V -13 секц. </t>
  </si>
  <si>
    <t>Q40 2250 V14</t>
  </si>
  <si>
    <t xml:space="preserve">Радиатор стальной трубчатый Q40 2250 V -14 секц. </t>
  </si>
  <si>
    <t>Q40 2500 V2</t>
  </si>
  <si>
    <t xml:space="preserve">Радиатор стальной трубчатый Q40 2500 V -2 секц. </t>
  </si>
  <si>
    <t>Q40 2500 V3</t>
  </si>
  <si>
    <t xml:space="preserve">Радиатор стальной трубчатый Q40 2500 V -3 секц. </t>
  </si>
  <si>
    <t>Q40 2500 V4</t>
  </si>
  <si>
    <t xml:space="preserve">Радиатор стальной трубчатый Q40 2500 V -4 секц. </t>
  </si>
  <si>
    <t>Q40 2500 V5</t>
  </si>
  <si>
    <t xml:space="preserve">Радиатор стальной трубчатый Q40 2500 V -5 секц. </t>
  </si>
  <si>
    <t>Q40 2500 V6</t>
  </si>
  <si>
    <t xml:space="preserve">Радиатор стальной трубчатый Q40 2500 V -6 секц. </t>
  </si>
  <si>
    <t>Q40 2500 V7</t>
  </si>
  <si>
    <t xml:space="preserve">Радиатор стальной трубчатый Q40 2500 V -7 секц. </t>
  </si>
  <si>
    <t>Q40 2500 V8</t>
  </si>
  <si>
    <t xml:space="preserve">Радиатор стальной трубчатый Q40 2500 V -8 секц. </t>
  </si>
  <si>
    <t>Q40 2500 V9</t>
  </si>
  <si>
    <t xml:space="preserve">Радиатор стальной трубчатый Q40 2500 V -9 секц. </t>
  </si>
  <si>
    <t>Q40 2500 V10</t>
  </si>
  <si>
    <t xml:space="preserve">Радиатор стальной трубчатый Q40 2500 V -10 секц. </t>
  </si>
  <si>
    <t>Q40 2500 V11</t>
  </si>
  <si>
    <t xml:space="preserve">Радиатор стальной трубчатый Q40 2500 V -11 секц. </t>
  </si>
  <si>
    <t>Q40 2500 V12</t>
  </si>
  <si>
    <t xml:space="preserve">Радиатор стальной трубчатый Q40 2500 V -12 секц. </t>
  </si>
  <si>
    <t>Q40 2500 V13</t>
  </si>
  <si>
    <t xml:space="preserve">Радиатор стальной трубчатый Q40 2500 V -13 секц. </t>
  </si>
  <si>
    <t>Q40 2500 V14</t>
  </si>
  <si>
    <t xml:space="preserve">Радиатор стальной трубчатый Q40 2500 V -14 секц. </t>
  </si>
  <si>
    <t>Q40 3000 V2</t>
  </si>
  <si>
    <t xml:space="preserve">Радиатор стальной трубчатый Q40 3000 V -2 секц. </t>
  </si>
  <si>
    <t>Q40 3000 V3</t>
  </si>
  <si>
    <t xml:space="preserve">Радиатор стальной трубчатый Q40 3000 V -3 секц. </t>
  </si>
  <si>
    <t>Q40 3000 V4</t>
  </si>
  <si>
    <t xml:space="preserve">Радиатор стальной трубчатый Q40 3000 V -4 секц. </t>
  </si>
  <si>
    <t>Q40 3000 V5</t>
  </si>
  <si>
    <t xml:space="preserve">Радиатор стальной трубчатый Q40 3000 V -5 секц. </t>
  </si>
  <si>
    <t>Q40 3000 V6</t>
  </si>
  <si>
    <t xml:space="preserve">Радиатор стальной трубчатый Q40 3000 V -6 секц. </t>
  </si>
  <si>
    <t>Q40 3000 V7</t>
  </si>
  <si>
    <t xml:space="preserve">Радиатор стальной трубчатый Q40 3000 V -7 секц. </t>
  </si>
  <si>
    <t>Q40 3000 V8</t>
  </si>
  <si>
    <t xml:space="preserve">Радиатор стальной трубчатый Q40 3000 V -8 секц. </t>
  </si>
  <si>
    <t>Q40 3000 V9</t>
  </si>
  <si>
    <t xml:space="preserve">Радиатор стальной трубчатый Q40 3000 V -9 секц. </t>
  </si>
  <si>
    <t>Q40 3000 V10</t>
  </si>
  <si>
    <t xml:space="preserve">Радиатор стальной трубчатый Q40 3000 V -10 секц. </t>
  </si>
  <si>
    <t>Q40 3000 V11</t>
  </si>
  <si>
    <t xml:space="preserve">Радиатор стальной трубчатый Q40 3000 V -11 секц. </t>
  </si>
  <si>
    <t>Q40 3000 V12</t>
  </si>
  <si>
    <t xml:space="preserve">Радиатор стальной трубчатый Q40 3000 V -12 секц. </t>
  </si>
  <si>
    <t>Q40 3000 V13</t>
  </si>
  <si>
    <t xml:space="preserve">Радиатор стальной трубчатый Q40 3000 V -13 секц. </t>
  </si>
  <si>
    <t>Q40 3000 V14</t>
  </si>
  <si>
    <t xml:space="preserve">Радиатор стальной трубчатый Q40 3000 V -14 секц. </t>
  </si>
  <si>
    <t>Q60 500 V2</t>
  </si>
  <si>
    <t xml:space="preserve">Радиатор стальной трубчатый Q60 500 V -2 секц. </t>
  </si>
  <si>
    <t>Q60 500 V3</t>
  </si>
  <si>
    <t xml:space="preserve">Радиатор стальной трубчатый Q60 500 V -3 секц. </t>
  </si>
  <si>
    <t>Q60 500 V4</t>
  </si>
  <si>
    <t xml:space="preserve">Радиатор стальной трубчатый Q60 500 V -4 секц. </t>
  </si>
  <si>
    <t>Q60 500 V5</t>
  </si>
  <si>
    <t xml:space="preserve">Радиатор стальной трубчатый Q60 500 V -5 секц. </t>
  </si>
  <si>
    <t>Q60 500 V6</t>
  </si>
  <si>
    <t xml:space="preserve">Радиатор стальной трубчатый Q60 500 V -6 секц. </t>
  </si>
  <si>
    <t>Q60 500 V7</t>
  </si>
  <si>
    <t xml:space="preserve">Радиатор стальной трубчатый Q60 500 V -7 секц. </t>
  </si>
  <si>
    <t>Q60 500 V8</t>
  </si>
  <si>
    <t xml:space="preserve">Радиатор стальной трубчатый Q60 500 V -8 секц. </t>
  </si>
  <si>
    <t>Q60 500 V9</t>
  </si>
  <si>
    <t xml:space="preserve">Радиатор стальной трубчатый Q60 500 V -9 секц. </t>
  </si>
  <si>
    <t>Q60 500 V10</t>
  </si>
  <si>
    <t xml:space="preserve">Радиатор стальной трубчатый Q60 500 V -10 секц. </t>
  </si>
  <si>
    <t>Q60 500 V11</t>
  </si>
  <si>
    <t xml:space="preserve">Радиатор стальной трубчатый Q60 500 V -11 секц. </t>
  </si>
  <si>
    <t>Q60 500 V12</t>
  </si>
  <si>
    <t xml:space="preserve">Радиатор стальной трубчатый Q60 500 V -12 секц. </t>
  </si>
  <si>
    <t>Q60 750 V2</t>
  </si>
  <si>
    <t xml:space="preserve">Радиатор стальной трубчатый Q60 750 V -2 секц. </t>
  </si>
  <si>
    <t>Q60 750 V3</t>
  </si>
  <si>
    <t xml:space="preserve">Радиатор стальной трубчатый Q60 750 V -3 секц. </t>
  </si>
  <si>
    <t>Q60 750 V4</t>
  </si>
  <si>
    <t xml:space="preserve">Радиатор стальной трубчатый Q60 750 V -4 секц. </t>
  </si>
  <si>
    <t>Q60 750 V5</t>
  </si>
  <si>
    <t xml:space="preserve">Радиатор стальной трубчатый Q60 750 V -5 секц. </t>
  </si>
  <si>
    <t>Q60 750 V6</t>
  </si>
  <si>
    <t xml:space="preserve">Радиатор стальной трубчатый Q60 750 V -6 секц. </t>
  </si>
  <si>
    <t>Q60 750 V7</t>
  </si>
  <si>
    <t xml:space="preserve">Радиатор стальной трубчатый Q60 750 V -7 секц. </t>
  </si>
  <si>
    <t>Q60 750 V8</t>
  </si>
  <si>
    <t xml:space="preserve">Радиатор стальной трубчатый Q60 750 V -8 секц. </t>
  </si>
  <si>
    <t>Q60 750 V9</t>
  </si>
  <si>
    <t xml:space="preserve">Радиатор стальной трубчатый Q60 750 V -9 секц. </t>
  </si>
  <si>
    <t>Q60 750 V10</t>
  </si>
  <si>
    <t xml:space="preserve">Радиатор стальной трубчатый Q60 750 V -10 секц. </t>
  </si>
  <si>
    <t>Q60 750 V11</t>
  </si>
  <si>
    <t xml:space="preserve">Радиатор стальной трубчатый Q60 750 V -11 секц. </t>
  </si>
  <si>
    <t>Q60 750 V12</t>
  </si>
  <si>
    <t xml:space="preserve">Радиатор стальной трубчатый Q60 750 V -12 секц. </t>
  </si>
  <si>
    <t>Q60 1000 V2</t>
  </si>
  <si>
    <t xml:space="preserve">Радиатор стальной трубчатый Q60 1000 V -2 секц. </t>
  </si>
  <si>
    <t>Q60 1000 V3</t>
  </si>
  <si>
    <t xml:space="preserve">Радиатор стальной трубчатый Q60 1000 V -3 секц. </t>
  </si>
  <si>
    <t>Q60 1000 V4</t>
  </si>
  <si>
    <t xml:space="preserve">Радиатор стальной трубчатый Q60 1000 V -4 секц. </t>
  </si>
  <si>
    <t>Q60 1000 V5</t>
  </si>
  <si>
    <t xml:space="preserve">Радиатор стальной трубчатый Q60 1000 V -5 секц. </t>
  </si>
  <si>
    <t>Q60 1000 V6</t>
  </si>
  <si>
    <t xml:space="preserve">Радиатор стальной трубчатый Q60 1000 V -6 секц. </t>
  </si>
  <si>
    <t>Q60 1000 V7</t>
  </si>
  <si>
    <t xml:space="preserve">Радиатор стальной трубчатый Q60 1000 V -7 секц. </t>
  </si>
  <si>
    <t>Q60 1000 V8</t>
  </si>
  <si>
    <t xml:space="preserve">Радиатор стальной трубчатый Q60 1000 V -8 секц. </t>
  </si>
  <si>
    <t>Q60 1000 V9</t>
  </si>
  <si>
    <t xml:space="preserve">Радиатор стальной трубчатый Q60 1000 V -9 секц. </t>
  </si>
  <si>
    <t>Q60 1000 V10</t>
  </si>
  <si>
    <t xml:space="preserve">Радиатор стальной трубчатый Q60 1000 V -10 секц. </t>
  </si>
  <si>
    <t>Q60 1000 V11</t>
  </si>
  <si>
    <t xml:space="preserve">Радиатор стальной трубчатый Q60 1000 V -11 секц. </t>
  </si>
  <si>
    <t>Q60 1000 V12</t>
  </si>
  <si>
    <t xml:space="preserve">Радиатор стальной трубчатый Q60 1000 V -12 секц. </t>
  </si>
  <si>
    <t>Q60 1250 V2</t>
  </si>
  <si>
    <t xml:space="preserve">Радиатор стальной трубчатый Q60 1250 V -2 секц. </t>
  </si>
  <si>
    <t>Q60 1250 V3</t>
  </si>
  <si>
    <t xml:space="preserve">Радиатор стальной трубчатый Q60 1250 V -3 секц. </t>
  </si>
  <si>
    <t>Q60 1250 V4</t>
  </si>
  <si>
    <t xml:space="preserve">Радиатор стальной трубчатый Q60 1250 V -4 секц. </t>
  </si>
  <si>
    <t>Q60 1250 V5</t>
  </si>
  <si>
    <t xml:space="preserve">Радиатор стальной трубчатый Q60 1250 V -5 секц. </t>
  </si>
  <si>
    <t>Q60 1250 V6</t>
  </si>
  <si>
    <t xml:space="preserve">Радиатор стальной трубчатый Q60 1250 V -6 секц. </t>
  </si>
  <si>
    <t>Q60 1250 V7</t>
  </si>
  <si>
    <t xml:space="preserve">Радиатор стальной трубчатый Q60 1250 V -7 секц. </t>
  </si>
  <si>
    <t>Q60 1250 V8</t>
  </si>
  <si>
    <t xml:space="preserve">Радиатор стальной трубчатый Q60 1250 V -8 секц. </t>
  </si>
  <si>
    <t>Q60 1250 V9</t>
  </si>
  <si>
    <t xml:space="preserve">Радиатор стальной трубчатый Q60 1250 V -9 секц. </t>
  </si>
  <si>
    <t>Q60 1250 V10</t>
  </si>
  <si>
    <t xml:space="preserve">Радиатор стальной трубчатый Q60 1250 V -10 секц. </t>
  </si>
  <si>
    <t>Q60 1250 V11</t>
  </si>
  <si>
    <t xml:space="preserve">Радиатор стальной трубчатый Q60 1250 V -11 секц. </t>
  </si>
  <si>
    <t>Q60 1250 V12</t>
  </si>
  <si>
    <t xml:space="preserve">Радиатор стальной трубчатый Q60 1250 V -12 секц. </t>
  </si>
  <si>
    <t>Q60 1500 V2</t>
  </si>
  <si>
    <t xml:space="preserve">Радиатор стальной трубчатый Q60 1500 V -2 секц. </t>
  </si>
  <si>
    <t>Q60 1500 V3</t>
  </si>
  <si>
    <t xml:space="preserve">Радиатор стальной трубчатый Q60 1500 V -3 секц. </t>
  </si>
  <si>
    <t>Q60 1500 V4</t>
  </si>
  <si>
    <t xml:space="preserve">Радиатор стальной трубчатый Q60 1500 V -4 секц. </t>
  </si>
  <si>
    <t>Q60 1500 V5</t>
  </si>
  <si>
    <t xml:space="preserve">Радиатор стальной трубчатый Q60 1500 V -5 секц. </t>
  </si>
  <si>
    <t>Q60 1500 V6</t>
  </si>
  <si>
    <t xml:space="preserve">Радиатор стальной трубчатый Q60 1500 V -6 секц. </t>
  </si>
  <si>
    <t>Q60 1500 V7</t>
  </si>
  <si>
    <t xml:space="preserve">Радиатор стальной трубчатый Q60 1500 V -7 секц. </t>
  </si>
  <si>
    <t>Q60 1500 V8</t>
  </si>
  <si>
    <t xml:space="preserve">Радиатор стальной трубчатый Q60 1500 V -8 секц. </t>
  </si>
  <si>
    <t>Q60 1500 V9</t>
  </si>
  <si>
    <t xml:space="preserve">Радиатор стальной трубчатый Q60 1500 V -9 секц. </t>
  </si>
  <si>
    <t>Q60 1500 V10</t>
  </si>
  <si>
    <t xml:space="preserve">Радиатор стальной трубчатый Q60 1500 V -10 секц. </t>
  </si>
  <si>
    <t>Q60 1500 V11</t>
  </si>
  <si>
    <t xml:space="preserve">Радиатор стальной трубчатый Q60 1500 V -11 секц. </t>
  </si>
  <si>
    <t>Q60 1500 V12</t>
  </si>
  <si>
    <t xml:space="preserve">Радиатор стальной трубчатый Q60 1500 V -12 секц. </t>
  </si>
  <si>
    <t>Q60 1750 V2</t>
  </si>
  <si>
    <t xml:space="preserve">Радиатор стальной трубчатый Q60 1750 V -2 секц. </t>
  </si>
  <si>
    <t>Q60 1750 V3</t>
  </si>
  <si>
    <t xml:space="preserve">Радиатор стальной трубчатый Q60 1750 V -3 секц. </t>
  </si>
  <si>
    <t>Q60 1750 V4</t>
  </si>
  <si>
    <t xml:space="preserve">Радиатор стальной трубчатый Q60 1750 V -4 секц. </t>
  </si>
  <si>
    <t>Q60 1750 V5</t>
  </si>
  <si>
    <t xml:space="preserve">Радиатор стальной трубчатый Q60 1750 V -5 секц. </t>
  </si>
  <si>
    <t>Q60 1750 V6</t>
  </si>
  <si>
    <t xml:space="preserve">Радиатор стальной трубчатый Q60 1750 V -6 секц. </t>
  </si>
  <si>
    <t>Q60 1750 V7</t>
  </si>
  <si>
    <t xml:space="preserve">Радиатор стальной трубчатый Q60 1750 V -7 секц. </t>
  </si>
  <si>
    <t>Q60 1750 V8</t>
  </si>
  <si>
    <t xml:space="preserve">Радиатор стальной трубчатый Q60 1750 V -8 секц. </t>
  </si>
  <si>
    <t>Q60 1750 V9</t>
  </si>
  <si>
    <t xml:space="preserve">Радиатор стальной трубчатый Q60 1750 V -9 секц. </t>
  </si>
  <si>
    <t>Q60 1750 V10</t>
  </si>
  <si>
    <t xml:space="preserve">Радиатор стальной трубчатый Q60 1750 V -10 секц. </t>
  </si>
  <si>
    <t>Q60 1750 V11</t>
  </si>
  <si>
    <t xml:space="preserve">Радиатор стальной трубчатый Q60 1750 V -11 секц. </t>
  </si>
  <si>
    <t>Q60 1750 V12</t>
  </si>
  <si>
    <t xml:space="preserve">Радиатор стальной трубчатый Q60 1750 V -12 секц. </t>
  </si>
  <si>
    <t>Q60 2000 V2</t>
  </si>
  <si>
    <t xml:space="preserve">Радиатор стальной трубчатый Q60 2000 V -2 секц. </t>
  </si>
  <si>
    <t>Q60 2000 V3</t>
  </si>
  <si>
    <t xml:space="preserve">Радиатор стальной трубчатый Q60 2000 V -3 секц. </t>
  </si>
  <si>
    <t>Q60 2000 V4</t>
  </si>
  <si>
    <t xml:space="preserve">Радиатор стальной трубчатый Q60 2000 V -4 секц. </t>
  </si>
  <si>
    <t>Q60 2000 V5</t>
  </si>
  <si>
    <t xml:space="preserve">Радиатор стальной трубчатый Q60 2000 V -5 секц. </t>
  </si>
  <si>
    <t>Q60 2000 V6</t>
  </si>
  <si>
    <t xml:space="preserve">Радиатор стальной трубчатый Q60 2000 V -6 секц. </t>
  </si>
  <si>
    <t>Q60 2000 V7</t>
  </si>
  <si>
    <t xml:space="preserve">Радиатор стальной трубчатый Q60 2000 V -7 секц. </t>
  </si>
  <si>
    <t>Q60 2000 V8</t>
  </si>
  <si>
    <t xml:space="preserve">Радиатор стальной трубчатый Q60 2000 V -8 секц. </t>
  </si>
  <si>
    <t>Q60 2000 V9</t>
  </si>
  <si>
    <t xml:space="preserve">Радиатор стальной трубчатый Q60 2000 V -9 секц. </t>
  </si>
  <si>
    <t>Q60 2000 V10</t>
  </si>
  <si>
    <t xml:space="preserve">Радиатор стальной трубчатый Q60 2000 V -10 секц. </t>
  </si>
  <si>
    <t>Q60 2250 V2</t>
  </si>
  <si>
    <t xml:space="preserve">Радиатор стальной трубчатый Q60 2250 V -2 секц. </t>
  </si>
  <si>
    <t>Q60 2250 V3</t>
  </si>
  <si>
    <t xml:space="preserve">Радиатор стальной трубчатый Q60 2250 V -3 секц. </t>
  </si>
  <si>
    <t>Q60 2250 V4</t>
  </si>
  <si>
    <t xml:space="preserve">Радиатор стальной трубчатый Q60 2250 V -4 секц. </t>
  </si>
  <si>
    <t>Q60 2250 V5</t>
  </si>
  <si>
    <t xml:space="preserve">Радиатор стальной трубчатый Q60 2250 V -5 секц. </t>
  </si>
  <si>
    <t>Q60 2250 V6</t>
  </si>
  <si>
    <t xml:space="preserve">Радиатор стальной трубчатый Q60 2250 V -6 секц. </t>
  </si>
  <si>
    <t>Q60 2250 V7</t>
  </si>
  <si>
    <t xml:space="preserve">Радиатор стальной трубчатый Q60 2250 V -7 секц. </t>
  </si>
  <si>
    <t>Q60 2250 V8</t>
  </si>
  <si>
    <t xml:space="preserve">Радиатор стальной трубчатый Q60 2250 V -8 секц. </t>
  </si>
  <si>
    <t>Q60 2500 V2</t>
  </si>
  <si>
    <t xml:space="preserve">Радиатор стальной трубчатый Q60 2500 V -2 секц. </t>
  </si>
  <si>
    <t>Q60 2500 V3</t>
  </si>
  <si>
    <t xml:space="preserve">Радиатор стальной трубчатый Q60 2500 V -3 секц. </t>
  </si>
  <si>
    <t>Q60 2500 V4</t>
  </si>
  <si>
    <t xml:space="preserve">Радиатор стальной трубчатый Q60 2500 V -4 секц. </t>
  </si>
  <si>
    <t>Q60 2500 V5</t>
  </si>
  <si>
    <t xml:space="preserve">Радиатор стальной трубчатый Q60 2500 V -5 секц. </t>
  </si>
  <si>
    <t>Q60 2500 V6</t>
  </si>
  <si>
    <t xml:space="preserve">Радиатор стальной трубчатый Q60 2500 V -6 секц. </t>
  </si>
  <si>
    <t>Q60 3000 V2</t>
  </si>
  <si>
    <t xml:space="preserve">Радиатор стальной трубчатый Q60 3000 V -2 секц. </t>
  </si>
  <si>
    <t>Q60 3000 V3</t>
  </si>
  <si>
    <t xml:space="preserve">Радиатор стальной трубчатый Q60 3000 V -3 секц. </t>
  </si>
  <si>
    <t>Q60 3000 V4</t>
  </si>
  <si>
    <t xml:space="preserve">Радиатор стальной трубчатый Q60 3000 V -4 секц. </t>
  </si>
  <si>
    <t>Q60 3000 V5</t>
  </si>
  <si>
    <t xml:space="preserve">Радиатор стальной трубчатый Q60 3000 V -5 секц. </t>
  </si>
  <si>
    <t>Q60 3000 V6</t>
  </si>
  <si>
    <t xml:space="preserve">Радиатор стальной трубчатый Q60 3000 V -6 секц. </t>
  </si>
  <si>
    <t>Ширина 500 мм</t>
  </si>
  <si>
    <t>Q60 500 H2</t>
  </si>
  <si>
    <t xml:space="preserve">Радиатор стальной трубчатый Q60 500 H -2 секц. </t>
  </si>
  <si>
    <t>Q60 500 H3</t>
  </si>
  <si>
    <t xml:space="preserve">Радиатор стальной трубчатый Q60 500 H -3 секц. </t>
  </si>
  <si>
    <t>Q60 500 H4</t>
  </si>
  <si>
    <t xml:space="preserve">Радиатор стальной трубчатый Q60 500 H -4 секц. </t>
  </si>
  <si>
    <t>Q60 500 H5</t>
  </si>
  <si>
    <t xml:space="preserve">Радиатор стальной трубчатый Q60 500 H -5 секц. </t>
  </si>
  <si>
    <t>Q60 500 H6</t>
  </si>
  <si>
    <t xml:space="preserve">Радиатор стальной трубчатый Q60 500 H -6 секц. </t>
  </si>
  <si>
    <t>Q60 500 H7</t>
  </si>
  <si>
    <t xml:space="preserve">Радиатор стальной трубчатый Q60 500 H -7 секц. </t>
  </si>
  <si>
    <t>Q60 500 H8</t>
  </si>
  <si>
    <t xml:space="preserve">Радиатор стальной трубчатый Q60 500 H -8 секц. </t>
  </si>
  <si>
    <t>Q60 500 H9</t>
  </si>
  <si>
    <t xml:space="preserve">Радиатор стальной трубчатый Q60 500 H -9 секц. </t>
  </si>
  <si>
    <t>Q60 500 H10</t>
  </si>
  <si>
    <t xml:space="preserve">Радиатор стальной трубчатый Q60 500 H -10 секц. </t>
  </si>
  <si>
    <t>Q60 500 H11</t>
  </si>
  <si>
    <t xml:space="preserve">Радиатор стальной трубчатый Q60 500 H -11 секц. </t>
  </si>
  <si>
    <t>Q60 500 H12</t>
  </si>
  <si>
    <t xml:space="preserve">Радиатор стальной трубчатый Q60 500 H -12 секц. </t>
  </si>
  <si>
    <t>Q60 750 H2</t>
  </si>
  <si>
    <t xml:space="preserve">Радиатор стальной трубчатый Q60 750 H -2 секц. </t>
  </si>
  <si>
    <t>Q60 750 H3</t>
  </si>
  <si>
    <t xml:space="preserve">Радиатор стальной трубчатый Q60 750 H -3 секц. </t>
  </si>
  <si>
    <t>Q60 750 H4</t>
  </si>
  <si>
    <t xml:space="preserve">Радиатор стальной трубчатый Q60 750 H -4 секц. </t>
  </si>
  <si>
    <t>Q60 750 H5</t>
  </si>
  <si>
    <t xml:space="preserve">Радиатор стальной трубчатый Q60 750 H -5 секц. </t>
  </si>
  <si>
    <t>Q60 750 H6</t>
  </si>
  <si>
    <t xml:space="preserve">Радиатор стальной трубчатый Q60 750 H -6 секц. </t>
  </si>
  <si>
    <t>Q60 750 H7</t>
  </si>
  <si>
    <t xml:space="preserve">Радиатор стальной трубчатый Q60 750 H -7 секц. </t>
  </si>
  <si>
    <t>Q60 750 H8</t>
  </si>
  <si>
    <t xml:space="preserve">Радиатор стальной трубчатый Q60 750 H -8 секц. </t>
  </si>
  <si>
    <t>Q60 750 H9</t>
  </si>
  <si>
    <t xml:space="preserve">Радиатор стальной трубчатый Q60 750 H -9 секц. </t>
  </si>
  <si>
    <t>Q60 750 H10</t>
  </si>
  <si>
    <t xml:space="preserve">Радиатор стальной трубчатый Q60 750 H -10 секц. </t>
  </si>
  <si>
    <t>Q60 750 H11</t>
  </si>
  <si>
    <t xml:space="preserve">Радиатор стальной трубчатый Q60 750 H -11 секц. </t>
  </si>
  <si>
    <t>Q60 750 H12</t>
  </si>
  <si>
    <t xml:space="preserve">Радиатор стальной трубчатый Q60 750 H -12 секц. </t>
  </si>
  <si>
    <t>Q60 1000 H2</t>
  </si>
  <si>
    <t xml:space="preserve">Радиатор стальной трубчатый Q60 1000 H -2 секц. </t>
  </si>
  <si>
    <t>Q60 1000 H3</t>
  </si>
  <si>
    <t xml:space="preserve">Радиатор стальной трубчатый Q60 1000 H -3 секц. </t>
  </si>
  <si>
    <t>Q60 1000 H4</t>
  </si>
  <si>
    <t xml:space="preserve">Радиатор стальной трубчатый Q60 1000 H -4 секц. </t>
  </si>
  <si>
    <t>Q60 1000 H5</t>
  </si>
  <si>
    <t xml:space="preserve">Радиатор стальной трубчатый Q60 1000 H -5 секц. </t>
  </si>
  <si>
    <t>Q60 1000 H6</t>
  </si>
  <si>
    <t xml:space="preserve">Радиатор стальной трубчатый Q60 1000 H -6 секц. </t>
  </si>
  <si>
    <t>Q60 1000 H7</t>
  </si>
  <si>
    <t xml:space="preserve">Радиатор стальной трубчатый Q60 1000 H -7 секц. </t>
  </si>
  <si>
    <t>Q60 1000 H8</t>
  </si>
  <si>
    <t xml:space="preserve">Радиатор стальной трубчатый Q60 1000 H -8 секц. </t>
  </si>
  <si>
    <t>Q60 1000 H9</t>
  </si>
  <si>
    <t xml:space="preserve">Радиатор стальной трубчатый Q60 1000 H -9 секц. </t>
  </si>
  <si>
    <t>Q60 1000 H10</t>
  </si>
  <si>
    <t xml:space="preserve">Радиатор стальной трубчатый Q60 1000 H -10 секц. </t>
  </si>
  <si>
    <t>Q60 1000 H11</t>
  </si>
  <si>
    <t xml:space="preserve">Радиатор стальной трубчатый Q60 1000 H -11 секц. </t>
  </si>
  <si>
    <t>Q60 1000 H12</t>
  </si>
  <si>
    <t xml:space="preserve">Радиатор стальной трубчатый Q60 1000 H -12 секц. </t>
  </si>
  <si>
    <t>Ширина 1250 мм</t>
  </si>
  <si>
    <t>Q60 1250 H2</t>
  </si>
  <si>
    <t xml:space="preserve">Радиатор стальной трубчатый Q60 1250 H -2 секц. </t>
  </si>
  <si>
    <t>Q60 1250 H3</t>
  </si>
  <si>
    <t xml:space="preserve">Радиатор стальной трубчатый Q60 1250 H -3 секц. </t>
  </si>
  <si>
    <t>Q60 1250 H4</t>
  </si>
  <si>
    <t xml:space="preserve">Радиатор стальной трубчатый Q60 1250 H -4 секц. </t>
  </si>
  <si>
    <t>Q60 1250 H5</t>
  </si>
  <si>
    <t xml:space="preserve">Радиатор стальной трубчатый Q60 1250 H -5 секц. </t>
  </si>
  <si>
    <t>Q60 1250 H6</t>
  </si>
  <si>
    <t xml:space="preserve">Радиатор стальной трубчатый Q60 1250 H -6 секц. </t>
  </si>
  <si>
    <t>Q60 1250 H7</t>
  </si>
  <si>
    <t xml:space="preserve">Радиатор стальной трубчатый Q60 1250 H -7 секц. </t>
  </si>
  <si>
    <t>Q60 1250 H8</t>
  </si>
  <si>
    <t xml:space="preserve">Радиатор стальной трубчатый Q60 1250 H -8 секц. </t>
  </si>
  <si>
    <t>Q60 1250 H9</t>
  </si>
  <si>
    <t xml:space="preserve">Радиатор стальной трубчатый Q60 1250 H -9 секц. </t>
  </si>
  <si>
    <t>Q60 1250 H10</t>
  </si>
  <si>
    <t xml:space="preserve">Радиатор стальной трубчатый Q60 1250 H -10 секц. </t>
  </si>
  <si>
    <t>Q60 1250 H11</t>
  </si>
  <si>
    <t xml:space="preserve">Радиатор стальной трубчатый Q60 1250 H -11 секц. </t>
  </si>
  <si>
    <t>Q60 1250 H12</t>
  </si>
  <si>
    <t xml:space="preserve">Радиатор стальной трубчатый Q60 1250 H -12 секц. </t>
  </si>
  <si>
    <t>Ширина 1500 мм</t>
  </si>
  <si>
    <t>Q60 1500 H2</t>
  </si>
  <si>
    <t xml:space="preserve">Радиатор стальной трубчатый Q60 1500 H -2 секц. </t>
  </si>
  <si>
    <t>Q60 1500 H3</t>
  </si>
  <si>
    <t xml:space="preserve">Радиатор стальной трубчатый Q60 1500 H -3 секц. </t>
  </si>
  <si>
    <t>Q60 1500 H4</t>
  </si>
  <si>
    <t xml:space="preserve">Радиатор стальной трубчатый Q60 1500 H -4 секц. </t>
  </si>
  <si>
    <t>Q60 1500 H5</t>
  </si>
  <si>
    <t xml:space="preserve">Радиатор стальной трубчатый Q60 1500 H -5 секц. </t>
  </si>
  <si>
    <t>Q60 1500 H6</t>
  </si>
  <si>
    <t xml:space="preserve">Радиатор стальной трубчатый Q60 1500 H -6 секц. </t>
  </si>
  <si>
    <t>Q60 1500 H7</t>
  </si>
  <si>
    <t xml:space="preserve">Радиатор стальной трубчатый Q60 1500 H -7 секц. </t>
  </si>
  <si>
    <t>Q60 1500 H8</t>
  </si>
  <si>
    <t xml:space="preserve">Радиатор стальной трубчатый Q60 1500 H -8 секц. </t>
  </si>
  <si>
    <t>Q60 1500 H9</t>
  </si>
  <si>
    <t xml:space="preserve">Радиатор стальной трубчатый Q60 1500 H -9 секц. </t>
  </si>
  <si>
    <t>Q60 1500 H10</t>
  </si>
  <si>
    <t xml:space="preserve">Радиатор стальной трубчатый Q60 1500 H -10 секц. </t>
  </si>
  <si>
    <t>Q60 1500 H11</t>
  </si>
  <si>
    <t xml:space="preserve">Радиатор стальной трубчатый Q60 1500 H -11 секц. </t>
  </si>
  <si>
    <t>Q60 1500 H12</t>
  </si>
  <si>
    <t xml:space="preserve">Радиатор стальной трубчатый Q60 1500 H -12 секц. </t>
  </si>
  <si>
    <t>Q60 1750 H2</t>
  </si>
  <si>
    <t xml:space="preserve">Радиатор стальной трубчатый Q60 1750 H -2 секц. </t>
  </si>
  <si>
    <t>Q60 1750 H3</t>
  </si>
  <si>
    <t xml:space="preserve">Радиатор стальной трубчатый Q60 1750 H -3 секц. </t>
  </si>
  <si>
    <t>Q60 1750 H4</t>
  </si>
  <si>
    <t xml:space="preserve">Радиатор стальной трубчатый Q60 1750 H -4 секц. </t>
  </si>
  <si>
    <t>Q60 1750 H5</t>
  </si>
  <si>
    <t xml:space="preserve">Радиатор стальной трубчатый Q60 1750 H -5 секц. </t>
  </si>
  <si>
    <t>Q60 1750 H6</t>
  </si>
  <si>
    <t xml:space="preserve">Радиатор стальной трубчатый Q60 1750 H -6 секц. </t>
  </si>
  <si>
    <t>Q60 1750 H7</t>
  </si>
  <si>
    <t xml:space="preserve">Радиатор стальной трубчатый Q60 1750 H -7 секц. </t>
  </si>
  <si>
    <t>Q60 1750 H8</t>
  </si>
  <si>
    <t xml:space="preserve">Радиатор стальной трубчатый Q60 1750 H -8 секц. </t>
  </si>
  <si>
    <t>Q60 1750 H9</t>
  </si>
  <si>
    <t xml:space="preserve">Радиатор стальной трубчатый Q60 1750 H -9 секц. </t>
  </si>
  <si>
    <t>Q60 1750 H10</t>
  </si>
  <si>
    <t xml:space="preserve">Радиатор стальной трубчатый Q60 1750 H -10 секц. </t>
  </si>
  <si>
    <t>Q60 1750 H11</t>
  </si>
  <si>
    <t xml:space="preserve">Радиатор стальной трубчатый Q60 1750 H -11 секц. </t>
  </si>
  <si>
    <t>Q60 1750 H12</t>
  </si>
  <si>
    <t xml:space="preserve">Радиатор стальной трубчатый Q60 1750 H -12 секц. </t>
  </si>
  <si>
    <t>Q60 2000 H2</t>
  </si>
  <si>
    <t xml:space="preserve">Радиатор стальной трубчатый Q60 2000 H -2 секц. </t>
  </si>
  <si>
    <t>Q60 2000 H3</t>
  </si>
  <si>
    <t xml:space="preserve">Радиатор стальной трубчатый Q60 2000 H -3 секц. </t>
  </si>
  <si>
    <t>Q60 2000 H4</t>
  </si>
  <si>
    <t xml:space="preserve">Радиатор стальной трубчатый Q60 2000 H -4 секц. </t>
  </si>
  <si>
    <t>Q60 2000 H5</t>
  </si>
  <si>
    <t xml:space="preserve">Радиатор стальной трубчатый Q60 2000 H -5 секц. </t>
  </si>
  <si>
    <t>Q60 2000 H6</t>
  </si>
  <si>
    <t xml:space="preserve">Радиатор стальной трубчатый Q60 2000 H -6 секц. </t>
  </si>
  <si>
    <t>Q60 2000 H7</t>
  </si>
  <si>
    <t xml:space="preserve">Радиатор стальной трубчатый Q60 2000 H -7 секц. </t>
  </si>
  <si>
    <t>Q60 2000 H8</t>
  </si>
  <si>
    <t xml:space="preserve">Радиатор стальной трубчатый Q60 2000 H -8 секц. </t>
  </si>
  <si>
    <t>Q60 2000 H9</t>
  </si>
  <si>
    <t xml:space="preserve">Радиатор стальной трубчатый Q60 2000 H -9 секц. </t>
  </si>
  <si>
    <t>Q60 2000 H10</t>
  </si>
  <si>
    <t xml:space="preserve">Радиатор стальной трубчатый Q60 2000 H -10 секц. </t>
  </si>
  <si>
    <t>Q60 2250 H2</t>
  </si>
  <si>
    <t xml:space="preserve">Радиатор стальной трубчатый Q60 2250 H -2 секц. </t>
  </si>
  <si>
    <t>Q60 2250 H3</t>
  </si>
  <si>
    <t xml:space="preserve">Радиатор стальной трубчатый Q60 2250 H -3 секц. </t>
  </si>
  <si>
    <t>Q60 2250 H4</t>
  </si>
  <si>
    <t xml:space="preserve">Радиатор стальной трубчатый Q60 2250 H -4 секц. </t>
  </si>
  <si>
    <t>Q60 2250 H5</t>
  </si>
  <si>
    <t xml:space="preserve">Радиатор стальной трубчатый Q60 2250 H -5 секц. </t>
  </si>
  <si>
    <t>Q60 2250 H6</t>
  </si>
  <si>
    <t xml:space="preserve">Радиатор стальной трубчатый Q60 2250 H -6 секц. </t>
  </si>
  <si>
    <t>Q60 2250 H7</t>
  </si>
  <si>
    <t xml:space="preserve">Радиатор стальной трубчатый Q60 2250 H -7 секц. </t>
  </si>
  <si>
    <t>Q60 2250 H8</t>
  </si>
  <si>
    <t xml:space="preserve">Радиатор стальной трубчатый Q60 2250 H -8 секц. </t>
  </si>
  <si>
    <t>Q60 2500 H2</t>
  </si>
  <si>
    <t xml:space="preserve">Радиатор стальной трубчатый Q60 2500 H -2 секц. </t>
  </si>
  <si>
    <t>Q60 2500 H3</t>
  </si>
  <si>
    <t xml:space="preserve">Радиатор стальной трубчатый Q60 2500 H -3 секц. </t>
  </si>
  <si>
    <t>Q60 2500 H4</t>
  </si>
  <si>
    <t xml:space="preserve">Радиатор стальной трубчатый Q60 2500 H -4 секц. </t>
  </si>
  <si>
    <t>Q60 2500 H5</t>
  </si>
  <si>
    <t xml:space="preserve">Радиатор стальной трубчатый Q60 2500 H -5 секц. </t>
  </si>
  <si>
    <t>Q60 2500 H6</t>
  </si>
  <si>
    <t xml:space="preserve">Радиатор стальной трубчатый Q60 2500 H -6 секц. </t>
  </si>
  <si>
    <t>Q60 3000 H2</t>
  </si>
  <si>
    <t xml:space="preserve">Радиатор стальной трубчатый Q60 3000 H -2 секц. </t>
  </si>
  <si>
    <t>Q60 3000 H3</t>
  </si>
  <si>
    <t xml:space="preserve">Радиатор стальной трубчатый Q60 3000 H -3 секц. </t>
  </si>
  <si>
    <t>Q60 3000 H4</t>
  </si>
  <si>
    <t xml:space="preserve">Радиатор стальной трубчатый Q60 3000 H -4 секц. </t>
  </si>
  <si>
    <t>Q60 3000 H5</t>
  </si>
  <si>
    <t xml:space="preserve">Радиатор стальной трубчатый Q60 3000 H -5 секц. </t>
  </si>
  <si>
    <t>Q60 3000 H6</t>
  </si>
  <si>
    <t xml:space="preserve">Радиатор стальной трубчатый Q60 3000 H -6 секц. </t>
  </si>
  <si>
    <t>S 500 H2</t>
  </si>
  <si>
    <t xml:space="preserve">Радиатор стальной трубчатый S 500 H -2 секц. </t>
  </si>
  <si>
    <t>S 500 H3</t>
  </si>
  <si>
    <t xml:space="preserve">Радиатор стальной трубчатый S 500 H -3 секц. </t>
  </si>
  <si>
    <t>S 500 H4</t>
  </si>
  <si>
    <t xml:space="preserve">Радиатор стальной трубчатый S 500 H -4 секц. </t>
  </si>
  <si>
    <t>S 500 H5</t>
  </si>
  <si>
    <t xml:space="preserve">Радиатор стальной трубчатый S 500 H -5 секц. </t>
  </si>
  <si>
    <t>S 500 H6</t>
  </si>
  <si>
    <t xml:space="preserve">Радиатор стальной трубчатый S 500 H -6 секц. </t>
  </si>
  <si>
    <t>S 500 H7</t>
  </si>
  <si>
    <t xml:space="preserve">Радиатор стальной трубчатый S 500 H -7 секц. </t>
  </si>
  <si>
    <t>S 500 H8</t>
  </si>
  <si>
    <t xml:space="preserve">Радиатор стальной трубчатый S 500 H -8 секц. </t>
  </si>
  <si>
    <t>S 500 H9</t>
  </si>
  <si>
    <t xml:space="preserve">Радиатор стальной трубчатый S 500 H -9 секц. </t>
  </si>
  <si>
    <t>S 500 H10</t>
  </si>
  <si>
    <t xml:space="preserve">Радиатор стальной трубчатый S 500 H -10 секц. </t>
  </si>
  <si>
    <t>S 500 H11</t>
  </si>
  <si>
    <t xml:space="preserve">Радиатор стальной трубчатый S 500 H -11 секц. </t>
  </si>
  <si>
    <t>S 500 H12</t>
  </si>
  <si>
    <t xml:space="preserve">Радиатор стальной трубчатый S 500 H -12 секц. </t>
  </si>
  <si>
    <t>S 500 H13</t>
  </si>
  <si>
    <t xml:space="preserve">Радиатор стальной трубчатый S 500 H -13 секц. </t>
  </si>
  <si>
    <t>S 500 H14</t>
  </si>
  <si>
    <t xml:space="preserve">Радиатор стальной трубчатый S 500 H -14 секц. </t>
  </si>
  <si>
    <t>S 550 H2</t>
  </si>
  <si>
    <t xml:space="preserve">Радиатор стальной трубчатый S 550 H -2 секц. </t>
  </si>
  <si>
    <t>S 550 H3</t>
  </si>
  <si>
    <t xml:space="preserve">Радиатор стальной трубчатый S 550 H -3 секц. </t>
  </si>
  <si>
    <t>S 550 H4</t>
  </si>
  <si>
    <t xml:space="preserve">Радиатор стальной трубчатый S 550 H -4 секц. </t>
  </si>
  <si>
    <t>S 550 H5</t>
  </si>
  <si>
    <t xml:space="preserve">Радиатор стальной трубчатый S 550 H -5 секц. </t>
  </si>
  <si>
    <t>S 550 H6</t>
  </si>
  <si>
    <t xml:space="preserve">Радиатор стальной трубчатый S 550 H -6 секц. </t>
  </si>
  <si>
    <t>S 550 H7</t>
  </si>
  <si>
    <t xml:space="preserve">Радиатор стальной трубчатый S 550 H -7 секц. </t>
  </si>
  <si>
    <t>S 550 H8</t>
  </si>
  <si>
    <t xml:space="preserve">Радиатор стальной трубчатый S 550 H -8 секц. </t>
  </si>
  <si>
    <t>S 550 H9</t>
  </si>
  <si>
    <t xml:space="preserve">Радиатор стальной трубчатый S 550 H -9 секц. </t>
  </si>
  <si>
    <t>S 550 H10</t>
  </si>
  <si>
    <t xml:space="preserve">Радиатор стальной трубчатый S 550 H -10 секц. </t>
  </si>
  <si>
    <t>S 550 H11</t>
  </si>
  <si>
    <t xml:space="preserve">Радиатор стальной трубчатый S 550 H -11 секц. </t>
  </si>
  <si>
    <t>S 550 H12</t>
  </si>
  <si>
    <t xml:space="preserve">Радиатор стальной трубчатый S 550 H -12 секц. </t>
  </si>
  <si>
    <t>S 550 H13</t>
  </si>
  <si>
    <t xml:space="preserve">Радиатор стальной трубчатый S 550 H -13 секц. </t>
  </si>
  <si>
    <t>S 550 H14</t>
  </si>
  <si>
    <t xml:space="preserve">Радиатор стальной трубчатый S 550 H -14 секц. </t>
  </si>
  <si>
    <t>S 750 H2</t>
  </si>
  <si>
    <t xml:space="preserve">Радиатор стальной трубчатый S 750 H -2 секц. </t>
  </si>
  <si>
    <t>S 750 H3</t>
  </si>
  <si>
    <t xml:space="preserve">Радиатор стальной трубчатый S 750 H -3 секц. </t>
  </si>
  <si>
    <t>S 750 H4</t>
  </si>
  <si>
    <t xml:space="preserve">Радиатор стальной трубчатый S 750 H -4 секц. </t>
  </si>
  <si>
    <t>S 750 H5</t>
  </si>
  <si>
    <t xml:space="preserve">Радиатор стальной трубчатый S 750 H -5 секц. </t>
  </si>
  <si>
    <t>S 750 H6</t>
  </si>
  <si>
    <t xml:space="preserve">Радиатор стальной трубчатый S 750 H -6 секц. </t>
  </si>
  <si>
    <t>S 750 H7</t>
  </si>
  <si>
    <t xml:space="preserve">Радиатор стальной трубчатый S 750 H -7 секц. </t>
  </si>
  <si>
    <t>S 750 H8</t>
  </si>
  <si>
    <t xml:space="preserve">Радиатор стальной трубчатый S 750 H -8 секц. </t>
  </si>
  <si>
    <t>S 750 H9</t>
  </si>
  <si>
    <t xml:space="preserve">Радиатор стальной трубчатый S 750 H -9 секц. </t>
  </si>
  <si>
    <t>S 750 H10</t>
  </si>
  <si>
    <t xml:space="preserve">Радиатор стальной трубчатый S 750 H -10 секц. </t>
  </si>
  <si>
    <t>S 750 H11</t>
  </si>
  <si>
    <t xml:space="preserve">Радиатор стальной трубчатый S 750 H -11 секц. </t>
  </si>
  <si>
    <t>S 750 H12</t>
  </si>
  <si>
    <t xml:space="preserve">Радиатор стальной трубчатый S 750 H -12 секц. </t>
  </si>
  <si>
    <t>S 750 H13</t>
  </si>
  <si>
    <t xml:space="preserve">Радиатор стальной трубчатый S 750 H -13 секц. </t>
  </si>
  <si>
    <t>S 750 H14</t>
  </si>
  <si>
    <t xml:space="preserve">Радиатор стальной трубчатый S 750 H -14 секц. </t>
  </si>
  <si>
    <t>S 1000 H2</t>
  </si>
  <si>
    <t xml:space="preserve">Радиатор стальной трубчатый S 1000 H -2 секц. </t>
  </si>
  <si>
    <t>S 1000 H3</t>
  </si>
  <si>
    <t xml:space="preserve">Радиатор стальной трубчатый S 1000 H -3 секц. </t>
  </si>
  <si>
    <t>S 1000 H4</t>
  </si>
  <si>
    <t xml:space="preserve">Радиатор стальной трубчатый S 1000 H -4 секц. </t>
  </si>
  <si>
    <t>S 1000 H5</t>
  </si>
  <si>
    <t xml:space="preserve">Радиатор стальной трубчатый S 1000 H -5 секц. </t>
  </si>
  <si>
    <t>S 1000 H6</t>
  </si>
  <si>
    <t xml:space="preserve">Радиатор стальной трубчатый S 1000 H -6 секц. </t>
  </si>
  <si>
    <t>S 1000 H7</t>
  </si>
  <si>
    <t xml:space="preserve">Радиатор стальной трубчатый S 1000 H -7 секц. </t>
  </si>
  <si>
    <t>S 1000 H8</t>
  </si>
  <si>
    <t xml:space="preserve">Радиатор стальной трубчатый S 1000 H -8 секц. </t>
  </si>
  <si>
    <t>S 1000 H9</t>
  </si>
  <si>
    <t xml:space="preserve">Радиатор стальной трубчатый S 1000 H -9 секц. </t>
  </si>
  <si>
    <t>S 1000 H10</t>
  </si>
  <si>
    <t xml:space="preserve">Радиатор стальной трубчатый S 1000 H -10 секц. </t>
  </si>
  <si>
    <t>S 1000 H11</t>
  </si>
  <si>
    <t xml:space="preserve">Радиатор стальной трубчатый S 1000 H -11 секц. </t>
  </si>
  <si>
    <t>S 1000 H12</t>
  </si>
  <si>
    <t xml:space="preserve">Радиатор стальной трубчатый S 1000 H -12 секц. </t>
  </si>
  <si>
    <t>S 1000 H13</t>
  </si>
  <si>
    <t xml:space="preserve">Радиатор стальной трубчатый S 1000 H -13 секц. </t>
  </si>
  <si>
    <t>S 1000 H14</t>
  </si>
  <si>
    <t xml:space="preserve">Радиатор стальной трубчатый S 1000 H -14 секц. </t>
  </si>
  <si>
    <t>S 1250 H2</t>
  </si>
  <si>
    <t xml:space="preserve">Радиатор стальной трубчатый S 1250 H -2 секц. </t>
  </si>
  <si>
    <t>S 1250 H3</t>
  </si>
  <si>
    <t xml:space="preserve">Радиатор стальной трубчатый S 1250 H -3 секц. </t>
  </si>
  <si>
    <t>S 1250 H4</t>
  </si>
  <si>
    <t xml:space="preserve">Радиатор стальной трубчатый S 1250 H -4 секц. </t>
  </si>
  <si>
    <t>S 1250 H5</t>
  </si>
  <si>
    <t xml:space="preserve">Радиатор стальной трубчатый S 1250 H -5 секц. </t>
  </si>
  <si>
    <t>S 1250 H6</t>
  </si>
  <si>
    <t xml:space="preserve">Радиатор стальной трубчатый S 1250 H -6 секц. </t>
  </si>
  <si>
    <t>S 1250 H7</t>
  </si>
  <si>
    <t xml:space="preserve">Радиатор стальной трубчатый S 1250 H -7 секц. </t>
  </si>
  <si>
    <t>S 1250 H8</t>
  </si>
  <si>
    <t xml:space="preserve">Радиатор стальной трубчатый S 1250 H -8 секц. </t>
  </si>
  <si>
    <t>S 1250 H9</t>
  </si>
  <si>
    <t xml:space="preserve">Радиатор стальной трубчатый S 1250 H -9 секц. </t>
  </si>
  <si>
    <t>S 1250 H10</t>
  </si>
  <si>
    <t xml:space="preserve">Радиатор стальной трубчатый S 1250 H -10 секц. </t>
  </si>
  <si>
    <t>S 1250 H11</t>
  </si>
  <si>
    <t xml:space="preserve">Радиатор стальной трубчатый S 1250 H -11 секц. </t>
  </si>
  <si>
    <t>S 1250 H12</t>
  </si>
  <si>
    <t xml:space="preserve">Радиатор стальной трубчатый S 1250 H -12 секц. </t>
  </si>
  <si>
    <t>S 1250 H13</t>
  </si>
  <si>
    <t xml:space="preserve">Радиатор стальной трубчатый S 1250 H -13 секц. </t>
  </si>
  <si>
    <t>S 1250 H14</t>
  </si>
  <si>
    <t xml:space="preserve">Радиатор стальной трубчатый S 1250 H -14 секц. </t>
  </si>
  <si>
    <t>S 1500 H2</t>
  </si>
  <si>
    <t xml:space="preserve">Радиатор стальной трубчатый S 1500 H -2 секц. </t>
  </si>
  <si>
    <t>S 1500 H3</t>
  </si>
  <si>
    <t xml:space="preserve">Радиатор стальной трубчатый S 1500 H -3 секц. </t>
  </si>
  <si>
    <t>S 1500 H4</t>
  </si>
  <si>
    <t xml:space="preserve">Радиатор стальной трубчатый S 1500 H -4 секц. </t>
  </si>
  <si>
    <t>S 1500 H5</t>
  </si>
  <si>
    <t xml:space="preserve">Радиатор стальной трубчатый S 1500 H -5 секц. </t>
  </si>
  <si>
    <t>S 1500 H6</t>
  </si>
  <si>
    <t xml:space="preserve">Радиатор стальной трубчатый S 1500 H -6 секц. </t>
  </si>
  <si>
    <t>S 1500 H7</t>
  </si>
  <si>
    <t xml:space="preserve">Радиатор стальной трубчатый S 1500 H -7 секц. </t>
  </si>
  <si>
    <t>S 1500 H8</t>
  </si>
  <si>
    <t xml:space="preserve">Радиатор стальной трубчатый S 1500 H -8 секц. </t>
  </si>
  <si>
    <t>S 1500 H9</t>
  </si>
  <si>
    <t xml:space="preserve">Радиатор стальной трубчатый S 1500 H -9 секц. </t>
  </si>
  <si>
    <t>S 1500 H10</t>
  </si>
  <si>
    <t xml:space="preserve">Радиатор стальной трубчатый S 1500 H -10 секц. </t>
  </si>
  <si>
    <t>S 1500 H11</t>
  </si>
  <si>
    <t xml:space="preserve">Радиатор стальной трубчатый S 1500 H -11 секц. </t>
  </si>
  <si>
    <t>S 1500 H12</t>
  </si>
  <si>
    <t xml:space="preserve">Радиатор стальной трубчатый S 1500 H -12 секц. </t>
  </si>
  <si>
    <t>S 1500 H13</t>
  </si>
  <si>
    <t xml:space="preserve">Радиатор стальной трубчатый S 1500 H -13 секц. </t>
  </si>
  <si>
    <t>S 1500 H14</t>
  </si>
  <si>
    <t xml:space="preserve">Радиатор стальной трубчатый S 1500 H -14 секц. </t>
  </si>
  <si>
    <t>S 1750 H2</t>
  </si>
  <si>
    <t xml:space="preserve">Радиатор стальной трубчатый S 1750 H -2 секц. </t>
  </si>
  <si>
    <t>S 1750 H3</t>
  </si>
  <si>
    <t xml:space="preserve">Радиатор стальной трубчатый S 1750 H -3 секц. </t>
  </si>
  <si>
    <t>S 1750 H4</t>
  </si>
  <si>
    <t xml:space="preserve">Радиатор стальной трубчатый S 1750 H -4 секц. </t>
  </si>
  <si>
    <t>S 1750 H5</t>
  </si>
  <si>
    <t xml:space="preserve">Радиатор стальной трубчатый S 1750 H -5 секц. </t>
  </si>
  <si>
    <t>S 1750 H6</t>
  </si>
  <si>
    <t xml:space="preserve">Радиатор стальной трубчатый S 1750 H -6 секц. </t>
  </si>
  <si>
    <t>S 1750 H7</t>
  </si>
  <si>
    <t xml:space="preserve">Радиатор стальной трубчатый S 1750 H -7 секц. </t>
  </si>
  <si>
    <t>S 1750 H8</t>
  </si>
  <si>
    <t xml:space="preserve">Радиатор стальной трубчатый S 1750 H -8 секц. </t>
  </si>
  <si>
    <t>S 1750 H9</t>
  </si>
  <si>
    <t xml:space="preserve">Радиатор стальной трубчатый S 1750 H -9 секц. </t>
  </si>
  <si>
    <t>S 1750 H10</t>
  </si>
  <si>
    <t xml:space="preserve">Радиатор стальной трубчатый S 1750 H -10 секц. </t>
  </si>
  <si>
    <t>S 1750 H11</t>
  </si>
  <si>
    <t xml:space="preserve">Радиатор стальной трубчатый S 1750 H -11 секц. </t>
  </si>
  <si>
    <t>S 1750 H12</t>
  </si>
  <si>
    <t xml:space="preserve">Радиатор стальной трубчатый S 1750 H -12 секц. </t>
  </si>
  <si>
    <t>S 1750 H13</t>
  </si>
  <si>
    <t xml:space="preserve">Радиатор стальной трубчатый S 1750 H -13 секц. </t>
  </si>
  <si>
    <t>S 1750 H14</t>
  </si>
  <si>
    <t xml:space="preserve">Радиатор стальной трубчатый S 1750 H -14 секц. </t>
  </si>
  <si>
    <t>S 2000 H2</t>
  </si>
  <si>
    <t xml:space="preserve">Радиатор стальной трубчатый S 2000 H -2 секц. </t>
  </si>
  <si>
    <t>S 2000 H3</t>
  </si>
  <si>
    <t xml:space="preserve">Радиатор стальной трубчатый S 2000 H -3 секц. </t>
  </si>
  <si>
    <t>S 2000 H4</t>
  </si>
  <si>
    <t xml:space="preserve">Радиатор стальной трубчатый S 2000 H -4 секц. </t>
  </si>
  <si>
    <t>S 2000 H5</t>
  </si>
  <si>
    <t xml:space="preserve">Радиатор стальной трубчатый S 2000 H -5 секц. </t>
  </si>
  <si>
    <t>S 2000 H6</t>
  </si>
  <si>
    <t xml:space="preserve">Радиатор стальной трубчатый S 2000 H -6 секц. </t>
  </si>
  <si>
    <t>S 2000 H7</t>
  </si>
  <si>
    <t xml:space="preserve">Радиатор стальной трубчатый S 2000 H -7 секц. </t>
  </si>
  <si>
    <t>S 2000 H8</t>
  </si>
  <si>
    <t xml:space="preserve">Радиатор стальной трубчатый S 2000 H -8 секц. </t>
  </si>
  <si>
    <t>S 2000 H9</t>
  </si>
  <si>
    <t xml:space="preserve">Радиатор стальной трубчатый S 2000 H -9 секц. </t>
  </si>
  <si>
    <t>S 2000 H10</t>
  </si>
  <si>
    <t xml:space="preserve">Радиатор стальной трубчатый S 2000 H -10 секц. </t>
  </si>
  <si>
    <t>S 2000 H11</t>
  </si>
  <si>
    <t xml:space="preserve">Радиатор стальной трубчатый S 2000 H -11 секц. </t>
  </si>
  <si>
    <t>S 2000 H12</t>
  </si>
  <si>
    <t xml:space="preserve">Радиатор стальной трубчатый S 2000 H -12 секц. </t>
  </si>
  <si>
    <t>S 2000 H13</t>
  </si>
  <si>
    <t xml:space="preserve">Радиатор стальной трубчатый S 2000 H -13 секц. </t>
  </si>
  <si>
    <t>S 2000 H14</t>
  </si>
  <si>
    <t xml:space="preserve">Радиатор стальной трубчатый S 2000 H -14 секц. </t>
  </si>
  <si>
    <t>S 2200 H2</t>
  </si>
  <si>
    <t xml:space="preserve">Радиатор стальной трубчатый S 2200 H -2 секц. </t>
  </si>
  <si>
    <t>S 2200 H3</t>
  </si>
  <si>
    <t xml:space="preserve">Радиатор стальной трубчатый S 2200 H -3 секц. </t>
  </si>
  <si>
    <t>S 2200 H4</t>
  </si>
  <si>
    <t xml:space="preserve">Радиатор стальной трубчатый S 2200 H -4 секц. </t>
  </si>
  <si>
    <t>S 2200 H5</t>
  </si>
  <si>
    <t xml:space="preserve">Радиатор стальной трубчатый S 2200 H -5 секц. </t>
  </si>
  <si>
    <t>S 2200 H6</t>
  </si>
  <si>
    <t xml:space="preserve">Радиатор стальной трубчатый S 2200 H -6 секц. </t>
  </si>
  <si>
    <t>S 2200 H7</t>
  </si>
  <si>
    <t xml:space="preserve">Радиатор стальной трубчатый S 2200 H -7 секц. </t>
  </si>
  <si>
    <t>S 2200 H8</t>
  </si>
  <si>
    <t xml:space="preserve">Радиатор стальной трубчатый S 2200 H -8 секц. </t>
  </si>
  <si>
    <t>S 2200 H9</t>
  </si>
  <si>
    <t xml:space="preserve">Радиатор стальной трубчатый S 2200 H -9 секц. </t>
  </si>
  <si>
    <t>S 2200 H10</t>
  </si>
  <si>
    <t xml:space="preserve">Радиатор стальной трубчатый S 2200 H -10 секц. </t>
  </si>
  <si>
    <t>S 2200 H11</t>
  </si>
  <si>
    <t xml:space="preserve">Радиатор стальной трубчатый S 2200 H -11 секц. </t>
  </si>
  <si>
    <t>S 2200 H12</t>
  </si>
  <si>
    <t xml:space="preserve">Радиатор стальной трубчатый S 2200 H -12 секц. </t>
  </si>
  <si>
    <t>S 2200 H13</t>
  </si>
  <si>
    <t xml:space="preserve">Радиатор стальной трубчатый S 2200 H -13 секц. </t>
  </si>
  <si>
    <t>S 2200 H14</t>
  </si>
  <si>
    <t xml:space="preserve">Радиатор стальной трубчатый S 2200 H -14 секц. </t>
  </si>
  <si>
    <t>S 2250 H2</t>
  </si>
  <si>
    <t xml:space="preserve">Радиатор стальной трубчатый S 2250 H -2 секц. </t>
  </si>
  <si>
    <t>S 2250 H3</t>
  </si>
  <si>
    <t xml:space="preserve">Радиатор стальной трубчатый S 2250 H -3 секц. </t>
  </si>
  <si>
    <t>S 2250 H4</t>
  </si>
  <si>
    <t xml:space="preserve">Радиатор стальной трубчатый S 2250 H -4 секц. </t>
  </si>
  <si>
    <t>S 2250 H5</t>
  </si>
  <si>
    <t xml:space="preserve">Радиатор стальной трубчатый S 2250 H -5 секц. </t>
  </si>
  <si>
    <t>S 2250 H6</t>
  </si>
  <si>
    <t xml:space="preserve">Радиатор стальной трубчатый S 2250 H -6 секц. </t>
  </si>
  <si>
    <t>S 2250 H7</t>
  </si>
  <si>
    <t xml:space="preserve">Радиатор стальной трубчатый S 2250 H -7 секц. </t>
  </si>
  <si>
    <t>S 2250 H8</t>
  </si>
  <si>
    <t xml:space="preserve">Радиатор стальной трубчатый S 2250 H -8 секц. </t>
  </si>
  <si>
    <t>S 2250 H9</t>
  </si>
  <si>
    <t xml:space="preserve">Радиатор стальной трубчатый S 2250 H -9 секц. </t>
  </si>
  <si>
    <t>S 2250 H10</t>
  </si>
  <si>
    <t xml:space="preserve">Радиатор стальной трубчатый S 2250 H -10 секц. </t>
  </si>
  <si>
    <t>S 2250 H11</t>
  </si>
  <si>
    <t xml:space="preserve">Радиатор стальной трубчатый S 2250 H -11 секц. </t>
  </si>
  <si>
    <t>S 2250 H12</t>
  </si>
  <si>
    <t xml:space="preserve">Радиатор стальной трубчатый S 2250 H -12 секц. </t>
  </si>
  <si>
    <t>S 2250 H13</t>
  </si>
  <si>
    <t xml:space="preserve">Радиатор стальной трубчатый S 2250 H -13 секц. </t>
  </si>
  <si>
    <t>S 2250 H14</t>
  </si>
  <si>
    <t xml:space="preserve">Радиатор стальной трубчатый S 2250 H -14 секц. </t>
  </si>
  <si>
    <t>S 2500 H2</t>
  </si>
  <si>
    <t xml:space="preserve">Радиатор стальной трубчатый S 2500 H -2 секц. </t>
  </si>
  <si>
    <t>S 2500 H3</t>
  </si>
  <si>
    <t xml:space="preserve">Радиатор стальной трубчатый S 2500 H -3 секц. </t>
  </si>
  <si>
    <t>S 2500 H4</t>
  </si>
  <si>
    <t xml:space="preserve">Радиатор стальной трубчатый S 2500 H -4 секц. </t>
  </si>
  <si>
    <t>S 2500 H5</t>
  </si>
  <si>
    <t xml:space="preserve">Радиатор стальной трубчатый S 2500 H -5 секц. </t>
  </si>
  <si>
    <t>S 2500 H6</t>
  </si>
  <si>
    <t xml:space="preserve">Радиатор стальной трубчатый S 2500 H -6 секц. </t>
  </si>
  <si>
    <t>S 2500 H7</t>
  </si>
  <si>
    <t xml:space="preserve">Радиатор стальной трубчатый S 2500 H -7 секц. </t>
  </si>
  <si>
    <t>S 2500 H8</t>
  </si>
  <si>
    <t xml:space="preserve">Радиатор стальной трубчатый S 2500 H -8 секц. </t>
  </si>
  <si>
    <t>S 2500 H9</t>
  </si>
  <si>
    <t xml:space="preserve">Радиатор стальной трубчатый S 2500 H -9 секц. </t>
  </si>
  <si>
    <t>S 2500 H10</t>
  </si>
  <si>
    <t xml:space="preserve">Радиатор стальной трубчатый S 2500 H -10 секц. </t>
  </si>
  <si>
    <t>S 2500 H11</t>
  </si>
  <si>
    <t xml:space="preserve">Радиатор стальной трубчатый S 2500 H -11 секц. </t>
  </si>
  <si>
    <t>S 2500 H12</t>
  </si>
  <si>
    <t xml:space="preserve">Радиатор стальной трубчатый S 2500 H -12 секц. </t>
  </si>
  <si>
    <t>S 2500 H13</t>
  </si>
  <si>
    <t xml:space="preserve">Радиатор стальной трубчатый S 2500 H -13 секц. </t>
  </si>
  <si>
    <t>S 2500 H14</t>
  </si>
  <si>
    <t xml:space="preserve">Радиатор стальной трубчатый S 2500 H -14 секц. </t>
  </si>
  <si>
    <t>S 3000 H2</t>
  </si>
  <si>
    <t xml:space="preserve">Радиатор стальной трубчатый S 3000 H -2 секц. </t>
  </si>
  <si>
    <t>S 3000 H3</t>
  </si>
  <si>
    <t xml:space="preserve">Радиатор стальной трубчатый S 3000 H -3 секц. </t>
  </si>
  <si>
    <t>S 3000 H4</t>
  </si>
  <si>
    <t xml:space="preserve">Радиатор стальной трубчатый S 3000 H -4 секц. </t>
  </si>
  <si>
    <t>S 3000 H5</t>
  </si>
  <si>
    <t xml:space="preserve">Радиатор стальной трубчатый S 3000 H -5 секц. </t>
  </si>
  <si>
    <t>S 3000 H6</t>
  </si>
  <si>
    <t xml:space="preserve">Радиатор стальной трубчатый S 3000 H -6 секц. </t>
  </si>
  <si>
    <t>S 3000 H7</t>
  </si>
  <si>
    <t xml:space="preserve">Радиатор стальной трубчатый S 3000 H -7 секц. </t>
  </si>
  <si>
    <t>S 3000 H8</t>
  </si>
  <si>
    <t xml:space="preserve">Радиатор стальной трубчатый S 3000 H -8 секц. </t>
  </si>
  <si>
    <t>S 3000 H9</t>
  </si>
  <si>
    <t xml:space="preserve">Радиатор стальной трубчатый S 3000 H -9 секц. </t>
  </si>
  <si>
    <t>S 3000 H10</t>
  </si>
  <si>
    <t xml:space="preserve">Радиатор стальной трубчатый S 3000 H -10 секц. </t>
  </si>
  <si>
    <t>S 3000 H11</t>
  </si>
  <si>
    <t xml:space="preserve">Радиатор стальной трубчатый S 3000 H -11 секц. </t>
  </si>
  <si>
    <t>S 3000 H12</t>
  </si>
  <si>
    <t xml:space="preserve">Радиатор стальной трубчатый S 3000 H -12 секц. </t>
  </si>
  <si>
    <t>S 3000 H13</t>
  </si>
  <si>
    <t xml:space="preserve">Радиатор стальной трубчатый S 3000 H -13 секц. </t>
  </si>
  <si>
    <t>S 3000 H14</t>
  </si>
  <si>
    <t xml:space="preserve">Радиатор стальной трубчатый S 3000 H -14 секц. </t>
  </si>
  <si>
    <t>S 270 V2</t>
  </si>
  <si>
    <t xml:space="preserve">Радиатор стальной трубчатый S 270 V -2 секц. </t>
  </si>
  <si>
    <t>S 270 V3</t>
  </si>
  <si>
    <t xml:space="preserve">Радиатор стальной трубчатый S 270 V -3 секц. </t>
  </si>
  <si>
    <t>S 270 V4</t>
  </si>
  <si>
    <t xml:space="preserve">Радиатор стальной трубчатый S 270 V -4 секц. </t>
  </si>
  <si>
    <t>S 270 V5</t>
  </si>
  <si>
    <t xml:space="preserve">Радиатор стальной трубчатый S 270 V -5 секц. </t>
  </si>
  <si>
    <t>S 270 V6</t>
  </si>
  <si>
    <t xml:space="preserve">Радиатор стальной трубчатый S 270 V -6 секц. </t>
  </si>
  <si>
    <t>S 270 V7</t>
  </si>
  <si>
    <t xml:space="preserve">Радиатор стальной трубчатый S 270 V -7 секц. </t>
  </si>
  <si>
    <t>S 270 V8</t>
  </si>
  <si>
    <t xml:space="preserve">Радиатор стальной трубчатый S 270 V -8 секц. </t>
  </si>
  <si>
    <t>S 270 V9</t>
  </si>
  <si>
    <t xml:space="preserve">Радиатор стальной трубчатый S 270 V -9 секц. </t>
  </si>
  <si>
    <t>S 270 V10</t>
  </si>
  <si>
    <t xml:space="preserve">Радиатор стальной трубчатый S 270 V -10 секц. </t>
  </si>
  <si>
    <t>S 270 V11</t>
  </si>
  <si>
    <t xml:space="preserve">Радиатор стальной трубчатый S 270 V -11 секц. </t>
  </si>
  <si>
    <t>S 270 V12</t>
  </si>
  <si>
    <t xml:space="preserve">Радиатор стальной трубчатый S 270 V -12 секц. </t>
  </si>
  <si>
    <t>S 270 V13</t>
  </si>
  <si>
    <t xml:space="preserve">Радиатор стальной трубчатый S 270 V -13 секц. </t>
  </si>
  <si>
    <t>S 270 V14</t>
  </si>
  <si>
    <t xml:space="preserve">Радиатор стальной трубчатый S 270 V -14 секц. </t>
  </si>
  <si>
    <t>S 420 V2</t>
  </si>
  <si>
    <t xml:space="preserve">Радиатор стальной трубчатый S 420 V -2 секц. </t>
  </si>
  <si>
    <t>S 420 V3</t>
  </si>
  <si>
    <t xml:space="preserve">Радиатор стальной трубчатый S 420 V -3 секц. </t>
  </si>
  <si>
    <t>S 420 V4</t>
  </si>
  <si>
    <t xml:space="preserve">Радиатор стальной трубчатый S 420 V -4 секц. </t>
  </si>
  <si>
    <t>S 420 V5</t>
  </si>
  <si>
    <t xml:space="preserve">Радиатор стальной трубчатый S 420 V -5 секц. </t>
  </si>
  <si>
    <t>S 420 V6</t>
  </si>
  <si>
    <t xml:space="preserve">Радиатор стальной трубчатый S 420 V -6 секц. </t>
  </si>
  <si>
    <t>S 420 V7</t>
  </si>
  <si>
    <t xml:space="preserve">Радиатор стальной трубчатый S 420 V -7 секц. </t>
  </si>
  <si>
    <t>S 420 V8</t>
  </si>
  <si>
    <t xml:space="preserve">Радиатор стальной трубчатый S 420 V -8 секц. </t>
  </si>
  <si>
    <t>S 420 V9</t>
  </si>
  <si>
    <t xml:space="preserve">Радиатор стальной трубчатый S 420 V -9 секц. </t>
  </si>
  <si>
    <t>S 420 V10</t>
  </si>
  <si>
    <t xml:space="preserve">Радиатор стальной трубчатый S 420 V -10 секц. </t>
  </si>
  <si>
    <t>S 420 V11</t>
  </si>
  <si>
    <t xml:space="preserve">Радиатор стальной трубчатый S 420 V -11 секц. </t>
  </si>
  <si>
    <t>S 420 V12</t>
  </si>
  <si>
    <t xml:space="preserve">Радиатор стальной трубчатый S 420 V -12 секц. </t>
  </si>
  <si>
    <t>S 420 V13</t>
  </si>
  <si>
    <t xml:space="preserve">Радиатор стальной трубчатый S 420 V -13 секц. </t>
  </si>
  <si>
    <t>S 420 V14</t>
  </si>
  <si>
    <t xml:space="preserve">Радиатор стальной трубчатый S 420 V -14 секц. </t>
  </si>
  <si>
    <t>S 500 V2</t>
  </si>
  <si>
    <t xml:space="preserve">Радиатор стальной трубчатый S 500 V -2 секц. </t>
  </si>
  <si>
    <t>S 500 V3</t>
  </si>
  <si>
    <t xml:space="preserve">Радиатор стальной трубчатый S 500 V -3 секц. </t>
  </si>
  <si>
    <t>S 500 V4</t>
  </si>
  <si>
    <t xml:space="preserve">Радиатор стальной трубчатый S 500 V -4 секц. </t>
  </si>
  <si>
    <t>S 500 V5</t>
  </si>
  <si>
    <t xml:space="preserve">Радиатор стальной трубчатый S 500 V -5 секц. </t>
  </si>
  <si>
    <t>S 500 V6</t>
  </si>
  <si>
    <t xml:space="preserve">Радиатор стальной трубчатый S 500 V -6 секц. </t>
  </si>
  <si>
    <t>S 500 V7</t>
  </si>
  <si>
    <t xml:space="preserve">Радиатор стальной трубчатый S 500 V -7 секц. </t>
  </si>
  <si>
    <t>S 500 V8</t>
  </si>
  <si>
    <t xml:space="preserve">Радиатор стальной трубчатый S 500 V -8 секц. </t>
  </si>
  <si>
    <t>S 500 V9</t>
  </si>
  <si>
    <t xml:space="preserve">Радиатор стальной трубчатый S 500 V -9 секц. </t>
  </si>
  <si>
    <t>S 500 V10</t>
  </si>
  <si>
    <t xml:space="preserve">Радиатор стальной трубчатый S 500 V -10 секц. </t>
  </si>
  <si>
    <t>S 500 V11</t>
  </si>
  <si>
    <t xml:space="preserve">Радиатор стальной трубчатый S 500 V -11 секц. </t>
  </si>
  <si>
    <t>S 500 V12</t>
  </si>
  <si>
    <t xml:space="preserve">Радиатор стальной трубчатый S 500 V -12 секц. </t>
  </si>
  <si>
    <t>S 500 V13</t>
  </si>
  <si>
    <t xml:space="preserve">Радиатор стальной трубчатый S 500 V -13 секц. </t>
  </si>
  <si>
    <t>S 500 V14</t>
  </si>
  <si>
    <t xml:space="preserve">Радиатор стальной трубчатый S 500 V -14 секц. </t>
  </si>
  <si>
    <t>S 550 V2</t>
  </si>
  <si>
    <t xml:space="preserve">Радиатор стальной трубчатый S 550 V -2 секц. </t>
  </si>
  <si>
    <t>S 550 V3</t>
  </si>
  <si>
    <t xml:space="preserve">Радиатор стальной трубчатый S 550 V -3 секц. </t>
  </si>
  <si>
    <t>S 550 V4</t>
  </si>
  <si>
    <t xml:space="preserve">Радиатор стальной трубчатый S 550 V -4 секц. </t>
  </si>
  <si>
    <t>S 550 V5</t>
  </si>
  <si>
    <t xml:space="preserve">Радиатор стальной трубчатый S 550 V -5 секц. </t>
  </si>
  <si>
    <t>S 550 V6</t>
  </si>
  <si>
    <t xml:space="preserve">Радиатор стальной трубчатый S 550 V -6 секц. </t>
  </si>
  <si>
    <t>S 550 V7</t>
  </si>
  <si>
    <t xml:space="preserve">Радиатор стальной трубчатый S 550 V -7 секц. </t>
  </si>
  <si>
    <t>S 550 V8</t>
  </si>
  <si>
    <t xml:space="preserve">Радиатор стальной трубчатый S 550 V -8 секц. </t>
  </si>
  <si>
    <t>S 550 V9</t>
  </si>
  <si>
    <t xml:space="preserve">Радиатор стальной трубчатый S 550 V -9 секц. </t>
  </si>
  <si>
    <t>S 550 V10</t>
  </si>
  <si>
    <t xml:space="preserve">Радиатор стальной трубчатый S 550 V -10 секц. </t>
  </si>
  <si>
    <t>S 550 V11</t>
  </si>
  <si>
    <t xml:space="preserve">Радиатор стальной трубчатый S 550 V -11 секц. </t>
  </si>
  <si>
    <t>S 550 V12</t>
  </si>
  <si>
    <t xml:space="preserve">Радиатор стальной трубчатый S 550 V -12 секц. </t>
  </si>
  <si>
    <t>S 550 V13</t>
  </si>
  <si>
    <t xml:space="preserve">Радиатор стальной трубчатый S 550 V -13 секц. </t>
  </si>
  <si>
    <t>S 550 V14</t>
  </si>
  <si>
    <t xml:space="preserve">Радиатор стальной трубчатый S 550 V -14 секц. </t>
  </si>
  <si>
    <t>S 570 V2</t>
  </si>
  <si>
    <t xml:space="preserve">Радиатор стальной трубчатый S 570 V -2 секц. </t>
  </si>
  <si>
    <t>S 570 V3</t>
  </si>
  <si>
    <t xml:space="preserve">Радиатор стальной трубчатый S 570 V -3 секц. </t>
  </si>
  <si>
    <t>S 570 V4</t>
  </si>
  <si>
    <t xml:space="preserve">Радиатор стальной трубчатый S 570 V -4 секц. </t>
  </si>
  <si>
    <t>S 570 V5</t>
  </si>
  <si>
    <t xml:space="preserve">Радиатор стальной трубчатый S 570 V -5 секц. </t>
  </si>
  <si>
    <t>S 570 V6</t>
  </si>
  <si>
    <t xml:space="preserve">Радиатор стальной трубчатый S 570 V -6 секц. </t>
  </si>
  <si>
    <t>S 570 V7</t>
  </si>
  <si>
    <t xml:space="preserve">Радиатор стальной трубчатый S 570 V -7 секц. </t>
  </si>
  <si>
    <t>S 570 V8</t>
  </si>
  <si>
    <t xml:space="preserve">Радиатор стальной трубчатый S 570 V -8 секц. </t>
  </si>
  <si>
    <t>S 570 V9</t>
  </si>
  <si>
    <t xml:space="preserve">Радиатор стальной трубчатый S 570 V -9 секц. </t>
  </si>
  <si>
    <t>S 570 V10</t>
  </si>
  <si>
    <t xml:space="preserve">Радиатор стальной трубчатый S 570 V -10 секц. </t>
  </si>
  <si>
    <t>S 570 V11</t>
  </si>
  <si>
    <t xml:space="preserve">Радиатор стальной трубчатый S 570 V -11 секц. </t>
  </si>
  <si>
    <t>S 570 V12</t>
  </si>
  <si>
    <t xml:space="preserve">Радиатор стальной трубчатый S 570 V -12 секц. </t>
  </si>
  <si>
    <t>S 570 V13</t>
  </si>
  <si>
    <t xml:space="preserve">Радиатор стальной трубчатый S 570 V -13 секц. </t>
  </si>
  <si>
    <t>S 570 V14</t>
  </si>
  <si>
    <t xml:space="preserve">Радиатор стальной трубчатый S 570 V -14 секц. </t>
  </si>
  <si>
    <t>S 750 V2</t>
  </si>
  <si>
    <t xml:space="preserve">Радиатор стальной трубчатый S 750 V -2 секц. </t>
  </si>
  <si>
    <t>S 750 V3</t>
  </si>
  <si>
    <t xml:space="preserve">Радиатор стальной трубчатый S 750 V -3 секц. </t>
  </si>
  <si>
    <t>S 750 V4</t>
  </si>
  <si>
    <t xml:space="preserve">Радиатор стальной трубчатый S 750 V -4 секц. </t>
  </si>
  <si>
    <t>S 750 V5</t>
  </si>
  <si>
    <t xml:space="preserve">Радиатор стальной трубчатый S 750 V -5 секц. </t>
  </si>
  <si>
    <t>S 750 V6</t>
  </si>
  <si>
    <t xml:space="preserve">Радиатор стальной трубчатый S 750 V -6 секц. </t>
  </si>
  <si>
    <t>S 750 V7</t>
  </si>
  <si>
    <t xml:space="preserve">Радиатор стальной трубчатый S 750 V -7 секц. </t>
  </si>
  <si>
    <t>S 750 V8</t>
  </si>
  <si>
    <t xml:space="preserve">Радиатор стальной трубчатый S 750 V -8 секц. </t>
  </si>
  <si>
    <t>S 750 V9</t>
  </si>
  <si>
    <t xml:space="preserve">Радиатор стальной трубчатый S 750 V -9 секц. </t>
  </si>
  <si>
    <t>S 750 V10</t>
  </si>
  <si>
    <t xml:space="preserve">Радиатор стальной трубчатый S 750 V -10 секц. </t>
  </si>
  <si>
    <t>S 750 V11</t>
  </si>
  <si>
    <t xml:space="preserve">Радиатор стальной трубчатый S 750 V -11 секц. </t>
  </si>
  <si>
    <t>S 750 V12</t>
  </si>
  <si>
    <t xml:space="preserve">Радиатор стальной трубчатый S 750 V -12 секц. </t>
  </si>
  <si>
    <t>S 750 V13</t>
  </si>
  <si>
    <t xml:space="preserve">Радиатор стальной трубчатый S 750 V -13 секц. </t>
  </si>
  <si>
    <t>S 750 V14</t>
  </si>
  <si>
    <t xml:space="preserve">Радиатор стальной трубчатый S 750 V -14 секц. </t>
  </si>
  <si>
    <t>S 1000 V2</t>
  </si>
  <si>
    <t xml:space="preserve">Радиатор стальной трубчатый S 1000 V -2 секц. </t>
  </si>
  <si>
    <t>S 1000 V3</t>
  </si>
  <si>
    <t xml:space="preserve">Радиатор стальной трубчатый S 1000 V -3 секц. </t>
  </si>
  <si>
    <t>S 1000 V4</t>
  </si>
  <si>
    <t xml:space="preserve">Радиатор стальной трубчатый S 1000 V -4 секц. </t>
  </si>
  <si>
    <t>S 1000 V5</t>
  </si>
  <si>
    <t xml:space="preserve">Радиатор стальной трубчатый S 1000 V -5 секц. </t>
  </si>
  <si>
    <t>S 1000 V6</t>
  </si>
  <si>
    <t xml:space="preserve">Радиатор стальной трубчатый S 1000 V -6 секц. </t>
  </si>
  <si>
    <t>S 1000 V7</t>
  </si>
  <si>
    <t xml:space="preserve">Радиатор стальной трубчатый S 1000 V -7 секц. </t>
  </si>
  <si>
    <t>S 1000 V8</t>
  </si>
  <si>
    <t xml:space="preserve">Радиатор стальной трубчатый S 1000 V -8 секц. </t>
  </si>
  <si>
    <t>S 1000 V9</t>
  </si>
  <si>
    <t xml:space="preserve">Радиатор стальной трубчатый S 1000 V -9 секц. </t>
  </si>
  <si>
    <t>S 1000 V10</t>
  </si>
  <si>
    <t xml:space="preserve">Радиатор стальной трубчатый S 1000 V -10 секц. </t>
  </si>
  <si>
    <t>S 1000 V11</t>
  </si>
  <si>
    <t xml:space="preserve">Радиатор стальной трубчатый S 1000 V -11 секц. </t>
  </si>
  <si>
    <t>S 1000 V12</t>
  </si>
  <si>
    <t xml:space="preserve">Радиатор стальной трубчатый S 1000 V -12 секц. </t>
  </si>
  <si>
    <t>S 1000 V13</t>
  </si>
  <si>
    <t xml:space="preserve">Радиатор стальной трубчатый S 1000 V -13 секц. </t>
  </si>
  <si>
    <t>S 1000 V14</t>
  </si>
  <si>
    <t xml:space="preserve">Радиатор стальной трубчатый S 1000 V -14 секц. </t>
  </si>
  <si>
    <t>S 1250 V2</t>
  </si>
  <si>
    <t xml:space="preserve">Радиатор стальной трубчатый S 1250 V -2 секц. </t>
  </si>
  <si>
    <t>S 1250 V3</t>
  </si>
  <si>
    <t xml:space="preserve">Радиатор стальной трубчатый S 1250 V -3 секц. </t>
  </si>
  <si>
    <t>S 1250 V4</t>
  </si>
  <si>
    <t xml:space="preserve">Радиатор стальной трубчатый S 1250 V -4 секц. </t>
  </si>
  <si>
    <t>S 1250 V5</t>
  </si>
  <si>
    <t xml:space="preserve">Радиатор стальной трубчатый S 1250 V -5 секц. </t>
  </si>
  <si>
    <t>S 1250 V6</t>
  </si>
  <si>
    <t xml:space="preserve">Радиатор стальной трубчатый S 1250 V -6 секц. </t>
  </si>
  <si>
    <t>S 1250 V7</t>
  </si>
  <si>
    <t xml:space="preserve">Радиатор стальной трубчатый S 1250 V -7 секц. </t>
  </si>
  <si>
    <t>S 1250 V8</t>
  </si>
  <si>
    <t xml:space="preserve">Радиатор стальной трубчатый S 1250 V -8 секц. </t>
  </si>
  <si>
    <t>S 1250 V9</t>
  </si>
  <si>
    <t xml:space="preserve">Радиатор стальной трубчатый S 1250 V -9 секц. </t>
  </si>
  <si>
    <t>S 1250 V10</t>
  </si>
  <si>
    <t xml:space="preserve">Радиатор стальной трубчатый S 1250 V -10 секц. </t>
  </si>
  <si>
    <t>S 1250 V11</t>
  </si>
  <si>
    <t xml:space="preserve">Радиатор стальной трубчатый S 1250 V -11 секц. </t>
  </si>
  <si>
    <t>S 1250 V12</t>
  </si>
  <si>
    <t xml:space="preserve">Радиатор стальной трубчатый S 1250 V -12 секц. </t>
  </si>
  <si>
    <t>S 1250 V13</t>
  </si>
  <si>
    <t xml:space="preserve">Радиатор стальной трубчатый S 1250 V -13 секц. </t>
  </si>
  <si>
    <t>S 1250 V14</t>
  </si>
  <si>
    <t xml:space="preserve">Радиатор стальной трубчатый S 1250 V -14 секц. </t>
  </si>
  <si>
    <t>S 1500 V2</t>
  </si>
  <si>
    <t xml:space="preserve">Радиатор стальной трубчатый S 1500 V -2 секц. </t>
  </si>
  <si>
    <t>S 1500 V3</t>
  </si>
  <si>
    <t xml:space="preserve">Радиатор стальной трубчатый S 1500 V -3 секц. </t>
  </si>
  <si>
    <t>S 1500 V4</t>
  </si>
  <si>
    <t xml:space="preserve">Радиатор стальной трубчатый S 1500 V -4 секц. </t>
  </si>
  <si>
    <t>S 1500 V5</t>
  </si>
  <si>
    <t xml:space="preserve">Радиатор стальной трубчатый S 1500 V -5 секц. </t>
  </si>
  <si>
    <t>S 1500 V6</t>
  </si>
  <si>
    <t xml:space="preserve">Радиатор стальной трубчатый S 1500 V -6 секц. </t>
  </si>
  <si>
    <t>S 1500 V7</t>
  </si>
  <si>
    <t xml:space="preserve">Радиатор стальной трубчатый S 1500 V -7 секц. </t>
  </si>
  <si>
    <t>S 1500 V8</t>
  </si>
  <si>
    <t xml:space="preserve">Радиатор стальной трубчатый S 1500 V -8 секц. </t>
  </si>
  <si>
    <t>S 1500 V9</t>
  </si>
  <si>
    <t xml:space="preserve">Радиатор стальной трубчатый S 1500 V -9 секц. </t>
  </si>
  <si>
    <t>S 1500 V10</t>
  </si>
  <si>
    <t xml:space="preserve">Радиатор стальной трубчатый S 1500 V -10 секц. </t>
  </si>
  <si>
    <t>S 1500 V11</t>
  </si>
  <si>
    <t xml:space="preserve">Радиатор стальной трубчатый S 1500 V -11 секц. </t>
  </si>
  <si>
    <t>S 1500 V12</t>
  </si>
  <si>
    <t xml:space="preserve">Радиатор стальной трубчатый S 1500 V -12 секц. </t>
  </si>
  <si>
    <t>S 1500 V13</t>
  </si>
  <si>
    <t xml:space="preserve">Радиатор стальной трубчатый S 1500 V -13 секц. </t>
  </si>
  <si>
    <t>S 1500 V14</t>
  </si>
  <si>
    <t xml:space="preserve">Радиатор стальной трубчатый S 1500 V -14 секц. </t>
  </si>
  <si>
    <t>S 1750 V2</t>
  </si>
  <si>
    <t xml:space="preserve">Радиатор стальной трубчатый S 1750 V -2 секц. </t>
  </si>
  <si>
    <t>S 1750 V3</t>
  </si>
  <si>
    <t xml:space="preserve">Радиатор стальной трубчатый S 1750 V -3 секц. </t>
  </si>
  <si>
    <t>S 1750 V4</t>
  </si>
  <si>
    <t xml:space="preserve">Радиатор стальной трубчатый S 1750 V -4 секц. </t>
  </si>
  <si>
    <t>S 1750 V5</t>
  </si>
  <si>
    <t xml:space="preserve">Радиатор стальной трубчатый S 1750 V -5 секц. </t>
  </si>
  <si>
    <t>S 1750 V6</t>
  </si>
  <si>
    <t xml:space="preserve">Радиатор стальной трубчатый S 1750 V -6 секц. </t>
  </si>
  <si>
    <t>S 1750 V7</t>
  </si>
  <si>
    <t xml:space="preserve">Радиатор стальной трубчатый S 1750 V -7 секц. </t>
  </si>
  <si>
    <t>S 1750 V8</t>
  </si>
  <si>
    <t xml:space="preserve">Радиатор стальной трубчатый S 1750 V -8 секц. </t>
  </si>
  <si>
    <t>S 1750 V9</t>
  </si>
  <si>
    <t xml:space="preserve">Радиатор стальной трубчатый S 1750 V -9 секц. </t>
  </si>
  <si>
    <t>S 1750 V10</t>
  </si>
  <si>
    <t xml:space="preserve">Радиатор стальной трубчатый S 1750 V -10 секц. </t>
  </si>
  <si>
    <t>S 1750 V11</t>
  </si>
  <si>
    <t xml:space="preserve">Радиатор стальной трубчатый S 1750 V -11 секц. </t>
  </si>
  <si>
    <t>S 1750 V12</t>
  </si>
  <si>
    <t xml:space="preserve">Радиатор стальной трубчатый S 1750 V -12 секц. </t>
  </si>
  <si>
    <t>S 1750 V13</t>
  </si>
  <si>
    <t xml:space="preserve">Радиатор стальной трубчатый S 1750 V -13 секц. </t>
  </si>
  <si>
    <t>S 1750 V14</t>
  </si>
  <si>
    <t xml:space="preserve">Радиатор стальной трубчатый S 1750 V -14 секц. </t>
  </si>
  <si>
    <t>S 2000 V2</t>
  </si>
  <si>
    <t xml:space="preserve">Радиатор стальной трубчатый S 2000 V -2 секц. </t>
  </si>
  <si>
    <t>S 2000 V3</t>
  </si>
  <si>
    <t xml:space="preserve">Радиатор стальной трубчатый S 2000 V -3 секц. </t>
  </si>
  <si>
    <t>S 2000 V4</t>
  </si>
  <si>
    <t xml:space="preserve">Радиатор стальной трубчатый S 2000 V -4 секц. </t>
  </si>
  <si>
    <t>S 2000 V5</t>
  </si>
  <si>
    <t xml:space="preserve">Радиатор стальной трубчатый S 2000 V -5 секц. </t>
  </si>
  <si>
    <t>S 2000 V6</t>
  </si>
  <si>
    <t xml:space="preserve">Радиатор стальной трубчатый S 2000 V -6 секц. </t>
  </si>
  <si>
    <t>S 2000 V7</t>
  </si>
  <si>
    <t xml:space="preserve">Радиатор стальной трубчатый S 2000 V -7 секц. </t>
  </si>
  <si>
    <t>S 2000 V8</t>
  </si>
  <si>
    <t xml:space="preserve">Радиатор стальной трубчатый S 2000 V -8 секц. </t>
  </si>
  <si>
    <t>S 2000 V9</t>
  </si>
  <si>
    <t xml:space="preserve">Радиатор стальной трубчатый S 2000 V -9 секц. </t>
  </si>
  <si>
    <t>S 2000 V10</t>
  </si>
  <si>
    <t xml:space="preserve">Радиатор стальной трубчатый S 2000 V -10 секц. </t>
  </si>
  <si>
    <t>S 2000 V11</t>
  </si>
  <si>
    <t xml:space="preserve">Радиатор стальной трубчатый S 2000 V -11 секц. </t>
  </si>
  <si>
    <t>S 2000 V12</t>
  </si>
  <si>
    <t xml:space="preserve">Радиатор стальной трубчатый S 2000 V -12 секц. </t>
  </si>
  <si>
    <t>S 2000 V13</t>
  </si>
  <si>
    <t xml:space="preserve">Радиатор стальной трубчатый S 2000 V -13 секц. </t>
  </si>
  <si>
    <t>S 2000 V14</t>
  </si>
  <si>
    <t xml:space="preserve">Радиатор стальной трубчатый S 2000 V -14 секц. </t>
  </si>
  <si>
    <t>S 2200 V2</t>
  </si>
  <si>
    <t xml:space="preserve">Радиатор стальной трубчатый S 2200 V -2 секц. </t>
  </si>
  <si>
    <t>S 2200 V3</t>
  </si>
  <si>
    <t xml:space="preserve">Радиатор стальной трубчатый S 2200 V -3 секц. </t>
  </si>
  <si>
    <t>S 2200 V4</t>
  </si>
  <si>
    <t xml:space="preserve">Радиатор стальной трубчатый S 2200 V -4 секц. </t>
  </si>
  <si>
    <t>S 2200 V5</t>
  </si>
  <si>
    <t xml:space="preserve">Радиатор стальной трубчатый S 2200 V -5 секц. </t>
  </si>
  <si>
    <t>S 2200 V6</t>
  </si>
  <si>
    <t xml:space="preserve">Радиатор стальной трубчатый S 2200 V -6 секц. </t>
  </si>
  <si>
    <t>S 2200 V7</t>
  </si>
  <si>
    <t xml:space="preserve">Радиатор стальной трубчатый S 2200 V -7 секц. </t>
  </si>
  <si>
    <t>S 2200 V8</t>
  </si>
  <si>
    <t xml:space="preserve">Радиатор стальной трубчатый S 2200 V -8 секц. </t>
  </si>
  <si>
    <t>S 2200 V9</t>
  </si>
  <si>
    <t xml:space="preserve">Радиатор стальной трубчатый S 2200 V -9 секц. </t>
  </si>
  <si>
    <t>S 2200 V10</t>
  </si>
  <si>
    <t xml:space="preserve">Радиатор стальной трубчатый S 2200 V -10 секц. </t>
  </si>
  <si>
    <t>S 2200 V11</t>
  </si>
  <si>
    <t xml:space="preserve">Радиатор стальной трубчатый S 2200 V -11 секц. </t>
  </si>
  <si>
    <t>S 2200 V12</t>
  </si>
  <si>
    <t xml:space="preserve">Радиатор стальной трубчатый S 2200 V -12 секц. </t>
  </si>
  <si>
    <t>S 2200 V13</t>
  </si>
  <si>
    <t xml:space="preserve">Радиатор стальной трубчатый S 2200 V -13 секц. </t>
  </si>
  <si>
    <t>S 2200 V14</t>
  </si>
  <si>
    <t xml:space="preserve">Радиатор стальной трубчатый S 2200 V -14 секц. </t>
  </si>
  <si>
    <t>S 2250 V2</t>
  </si>
  <si>
    <t xml:space="preserve">Радиатор стальной трубчатый S 2250 V -2 секц. </t>
  </si>
  <si>
    <t>S 2250 V3</t>
  </si>
  <si>
    <t xml:space="preserve">Радиатор стальной трубчатый S 2250 V -3 секц. </t>
  </si>
  <si>
    <t>S 2250 V4</t>
  </si>
  <si>
    <t xml:space="preserve">Радиатор стальной трубчатый S 2250 V -4 секц. </t>
  </si>
  <si>
    <t>S 2250 V5</t>
  </si>
  <si>
    <t xml:space="preserve">Радиатор стальной трубчатый S 2250 V -5 секц. </t>
  </si>
  <si>
    <t>S 2250 V6</t>
  </si>
  <si>
    <t xml:space="preserve">Радиатор стальной трубчатый S 2250 V -6 секц. </t>
  </si>
  <si>
    <t>S 2250 V7</t>
  </si>
  <si>
    <t xml:space="preserve">Радиатор стальной трубчатый S 2250 V -7 секц. </t>
  </si>
  <si>
    <t>S 2250 V8</t>
  </si>
  <si>
    <t xml:space="preserve">Радиатор стальной трубчатый S 2250 V -8 секц. </t>
  </si>
  <si>
    <t>S 2250 V9</t>
  </si>
  <si>
    <t xml:space="preserve">Радиатор стальной трубчатый S 2250 V -9 секц. </t>
  </si>
  <si>
    <t>S 2250 V10</t>
  </si>
  <si>
    <t xml:space="preserve">Радиатор стальной трубчатый S 2250 V -10 секц. </t>
  </si>
  <si>
    <t>S 2250 V11</t>
  </si>
  <si>
    <t xml:space="preserve">Радиатор стальной трубчатый S 2250 V -11 секц. </t>
  </si>
  <si>
    <t>S 2250 V12</t>
  </si>
  <si>
    <t xml:space="preserve">Радиатор стальной трубчатый S 2250 V -12 секц. </t>
  </si>
  <si>
    <t>S 2250 V13</t>
  </si>
  <si>
    <t xml:space="preserve">Радиатор стальной трубчатый S 2250 V -13 секц. </t>
  </si>
  <si>
    <t>S 2250 V14</t>
  </si>
  <si>
    <t xml:space="preserve">Радиатор стальной трубчатый S 2250 V -14 секц. </t>
  </si>
  <si>
    <t>S 2500 V2</t>
  </si>
  <si>
    <t xml:space="preserve">Радиатор стальной трубчатый S 2500 V -2 секц. </t>
  </si>
  <si>
    <t>S 2500 V3</t>
  </si>
  <si>
    <t xml:space="preserve">Радиатор стальной трубчатый S 2500 V -3 секц. </t>
  </si>
  <si>
    <t>S 2500 V4</t>
  </si>
  <si>
    <t xml:space="preserve">Радиатор стальной трубчатый S 2500 V -4 секц. </t>
  </si>
  <si>
    <t>S 2500 V5</t>
  </si>
  <si>
    <t xml:space="preserve">Радиатор стальной трубчатый S 2500 V -5 секц. </t>
  </si>
  <si>
    <t>S 2500 V6</t>
  </si>
  <si>
    <t xml:space="preserve">Радиатор стальной трубчатый S 2500 V -6 секц. </t>
  </si>
  <si>
    <t>S 2500 V7</t>
  </si>
  <si>
    <t xml:space="preserve">Радиатор стальной трубчатый S 2500 V -7 секц. </t>
  </si>
  <si>
    <t>S 2500 V8</t>
  </si>
  <si>
    <t xml:space="preserve">Радиатор стальной трубчатый S 2500 V -8 секц. </t>
  </si>
  <si>
    <t>S 2500 V9</t>
  </si>
  <si>
    <t xml:space="preserve">Радиатор стальной трубчатый S 2500 V -9 секц. </t>
  </si>
  <si>
    <t>S 2500 V10</t>
  </si>
  <si>
    <t xml:space="preserve">Радиатор стальной трубчатый S 2500 V -10 секц. </t>
  </si>
  <si>
    <t>S 2500 V11</t>
  </si>
  <si>
    <t xml:space="preserve">Радиатор стальной трубчатый S 2500 V -11 секц. </t>
  </si>
  <si>
    <t>S 2500 V12</t>
  </si>
  <si>
    <t xml:space="preserve">Радиатор стальной трубчатый S 2500 V -12 секц. </t>
  </si>
  <si>
    <t>S 2500 V13</t>
  </si>
  <si>
    <t xml:space="preserve">Радиатор стальной трубчатый S 2500 V -13 секц. </t>
  </si>
  <si>
    <t>S 2500 V14</t>
  </si>
  <si>
    <t xml:space="preserve">Радиатор стальной трубчатый S 2500 V -14 секц. </t>
  </si>
  <si>
    <t>S 3000 V2</t>
  </si>
  <si>
    <t xml:space="preserve">Радиатор стальной трубчатый S 3000 V -2 секц. </t>
  </si>
  <si>
    <t>S 3000 V3</t>
  </si>
  <si>
    <t xml:space="preserve">Радиатор стальной трубчатый S 3000 V -3 секц. </t>
  </si>
  <si>
    <t>S 3000 V4</t>
  </si>
  <si>
    <t xml:space="preserve">Радиатор стальной трубчатый S 3000 V -4 секц. </t>
  </si>
  <si>
    <t>S 3000 V5</t>
  </si>
  <si>
    <t xml:space="preserve">Радиатор стальной трубчатый S 3000 V -5 секц. </t>
  </si>
  <si>
    <t>S 3000 V6</t>
  </si>
  <si>
    <t xml:space="preserve">Радиатор стальной трубчатый S 3000 V -6 секц. </t>
  </si>
  <si>
    <t>S 3000 V7</t>
  </si>
  <si>
    <t xml:space="preserve">Радиатор стальной трубчатый S 3000 V -7 секц. </t>
  </si>
  <si>
    <t>S 3000 V8</t>
  </si>
  <si>
    <t xml:space="preserve">Радиатор стальной трубчатый S 3000 V -8 секц. </t>
  </si>
  <si>
    <t>S 3000 V9</t>
  </si>
  <si>
    <t xml:space="preserve">Радиатор стальной трубчатый S 3000 V -9 секц. </t>
  </si>
  <si>
    <t>S 3000 V10</t>
  </si>
  <si>
    <t xml:space="preserve">Радиатор стальной трубчатый S 3000 V -10 секц. </t>
  </si>
  <si>
    <t>S 3000 V11</t>
  </si>
  <si>
    <t xml:space="preserve">Радиатор стальной трубчатый S 3000 V -11 секц. </t>
  </si>
  <si>
    <t>S 3000 V12</t>
  </si>
  <si>
    <t xml:space="preserve">Радиатор стальной трубчатый S 3000 V -12 секц. </t>
  </si>
  <si>
    <t>S 3000 V13</t>
  </si>
  <si>
    <t xml:space="preserve">Радиатор стальной трубчатый S 3000 V -13 секц. </t>
  </si>
  <si>
    <t>S 3000 V14</t>
  </si>
  <si>
    <t xml:space="preserve">Радиатор стальной трубчатый S 3000 V -14 секц. </t>
  </si>
  <si>
    <t>SP 500 H2</t>
  </si>
  <si>
    <t xml:space="preserve">Радиатор стальной трубчатый SP 500 H -2 секц. </t>
  </si>
  <si>
    <t>SP 500 H3</t>
  </si>
  <si>
    <t xml:space="preserve">Радиатор стальной трубчатый SP 500 H -3 секц. </t>
  </si>
  <si>
    <t>SP 500 H4</t>
  </si>
  <si>
    <t xml:space="preserve">Радиатор стальной трубчатый SP 500 H -4 секц. </t>
  </si>
  <si>
    <t>SP 500 H5</t>
  </si>
  <si>
    <t xml:space="preserve">Радиатор стальной трубчатый SP 500 H -5 секц. </t>
  </si>
  <si>
    <t>SP 500 H6</t>
  </si>
  <si>
    <t xml:space="preserve">Радиатор стальной трубчатый SP 500 H -6 секц. </t>
  </si>
  <si>
    <t>SP 500 H7</t>
  </si>
  <si>
    <t xml:space="preserve">Радиатор стальной трубчатый SP 500 H -7 секц. </t>
  </si>
  <si>
    <t>SP 500 H8</t>
  </si>
  <si>
    <t xml:space="preserve">Радиатор стальной трубчатый SP 500 H -8 секц. </t>
  </si>
  <si>
    <t>SP 500 H9</t>
  </si>
  <si>
    <t xml:space="preserve">Радиатор стальной трубчатый SP 500 H -9 секц. </t>
  </si>
  <si>
    <t>SP 500 H10</t>
  </si>
  <si>
    <t xml:space="preserve">Радиатор стальной трубчатый SP 500 H -10 секц. </t>
  </si>
  <si>
    <t>SP 500 H11</t>
  </si>
  <si>
    <t xml:space="preserve">Радиатор стальной трубчатый SP 500 H -11 секц. </t>
  </si>
  <si>
    <t>SP 500 H12</t>
  </si>
  <si>
    <t xml:space="preserve">Радиатор стальной трубчатый SP 500 H -12 секц. </t>
  </si>
  <si>
    <t>SP 500 H13</t>
  </si>
  <si>
    <t xml:space="preserve">Радиатор стальной трубчатый SP 500 H -13 секц. </t>
  </si>
  <si>
    <t>SP 500 H14</t>
  </si>
  <si>
    <t xml:space="preserve">Радиатор стальной трубчатый SP 500 H -14 секц. </t>
  </si>
  <si>
    <t>SP 550 H2</t>
  </si>
  <si>
    <t xml:space="preserve">Радиатор стальной трубчатый SP 550 H -2 секц. </t>
  </si>
  <si>
    <t>SP 550 H3</t>
  </si>
  <si>
    <t xml:space="preserve">Радиатор стальной трубчатый SP 550 H -3 секц. </t>
  </si>
  <si>
    <t>SP 550 H4</t>
  </si>
  <si>
    <t xml:space="preserve">Радиатор стальной трубчатый SP 550 H -4 секц. </t>
  </si>
  <si>
    <t>SP 550 H5</t>
  </si>
  <si>
    <t xml:space="preserve">Радиатор стальной трубчатый SP 550 H -5 секц. </t>
  </si>
  <si>
    <t>SP 550 H6</t>
  </si>
  <si>
    <t xml:space="preserve">Радиатор стальной трубчатый SP 550 H -6 секц. </t>
  </si>
  <si>
    <t>SP 550 H7</t>
  </si>
  <si>
    <t xml:space="preserve">Радиатор стальной трубчатый SP 550 H -7 секц. </t>
  </si>
  <si>
    <t>SP 550 H8</t>
  </si>
  <si>
    <t xml:space="preserve">Радиатор стальной трубчатый SP 550 H -8 секц. </t>
  </si>
  <si>
    <t>SP 550 H9</t>
  </si>
  <si>
    <t xml:space="preserve">Радиатор стальной трубчатый SP 550 H -9 секц. </t>
  </si>
  <si>
    <t>SP 550 H10</t>
  </si>
  <si>
    <t xml:space="preserve">Радиатор стальной трубчатый SP 550 H -10 секц. </t>
  </si>
  <si>
    <t>SP 550 H11</t>
  </si>
  <si>
    <t xml:space="preserve">Радиатор стальной трубчатый SP 550 H -11 секц. </t>
  </si>
  <si>
    <t>SP 550 H12</t>
  </si>
  <si>
    <t xml:space="preserve">Радиатор стальной трубчатый SP 550 H -12 секц. </t>
  </si>
  <si>
    <t>SP 550 H13</t>
  </si>
  <si>
    <t xml:space="preserve">Радиатор стальной трубчатый SP 550 H -13 секц. </t>
  </si>
  <si>
    <t>SP 550 H14</t>
  </si>
  <si>
    <t xml:space="preserve">Радиатор стальной трубчатый SP 550 H -14 секц. </t>
  </si>
  <si>
    <t>SP 750 H2</t>
  </si>
  <si>
    <t xml:space="preserve">Радиатор стальной трубчатый SP 750 H -2 секц. </t>
  </si>
  <si>
    <t>SP 750 H3</t>
  </si>
  <si>
    <t xml:space="preserve">Радиатор стальной трубчатый SP 750 H -3 секц. </t>
  </si>
  <si>
    <t>SP 750 H4</t>
  </si>
  <si>
    <t xml:space="preserve">Радиатор стальной трубчатый SP 750 H -4 секц. </t>
  </si>
  <si>
    <t>SP 750 H5</t>
  </si>
  <si>
    <t xml:space="preserve">Радиатор стальной трубчатый SP 750 H -5 секц. </t>
  </si>
  <si>
    <t>SP 750 H6</t>
  </si>
  <si>
    <t xml:space="preserve">Радиатор стальной трубчатый SP 750 H -6 секц. </t>
  </si>
  <si>
    <t>SP 750 H7</t>
  </si>
  <si>
    <t xml:space="preserve">Радиатор стальной трубчатый SP 750 H -7 секц. </t>
  </si>
  <si>
    <t>SP 750 H8</t>
  </si>
  <si>
    <t xml:space="preserve">Радиатор стальной трубчатый SP 750 H -8 секц. </t>
  </si>
  <si>
    <t>SP 750 H9</t>
  </si>
  <si>
    <t xml:space="preserve">Радиатор стальной трубчатый SP 750 H -9 секц. </t>
  </si>
  <si>
    <t>SP 750 H10</t>
  </si>
  <si>
    <t xml:space="preserve">Радиатор стальной трубчатый SP 750 H -10 секц. </t>
  </si>
  <si>
    <t>SP 750 H11</t>
  </si>
  <si>
    <t xml:space="preserve">Радиатор стальной трубчатый SP 750 H -11 секц. </t>
  </si>
  <si>
    <t>SP 750 H12</t>
  </si>
  <si>
    <t xml:space="preserve">Радиатор стальной трубчатый SP 750 H -12 секц. </t>
  </si>
  <si>
    <t>SP 750 H13</t>
  </si>
  <si>
    <t xml:space="preserve">Радиатор стальной трубчатый SP 750 H -13 секц. </t>
  </si>
  <si>
    <t>SP 750 H14</t>
  </si>
  <si>
    <t xml:space="preserve">Радиатор стальной трубчатый SP 750 H -14 секц. </t>
  </si>
  <si>
    <t>SP 1000 H2</t>
  </si>
  <si>
    <t xml:space="preserve">Радиатор стальной трубчатый SP 1000 H -2 секц. </t>
  </si>
  <si>
    <t>SP 1000 H3</t>
  </si>
  <si>
    <t xml:space="preserve">Радиатор стальной трубчатый SP 1000 H -3 секц. </t>
  </si>
  <si>
    <t>SP 1000 H4</t>
  </si>
  <si>
    <t xml:space="preserve">Радиатор стальной трубчатый SP 1000 H -4 секц. </t>
  </si>
  <si>
    <t>SP 1000 H5</t>
  </si>
  <si>
    <t xml:space="preserve">Радиатор стальной трубчатый SP 1000 H -5 секц. </t>
  </si>
  <si>
    <t>SP 1000 H6</t>
  </si>
  <si>
    <t xml:space="preserve">Радиатор стальной трубчатый SP 1000 H -6 секц. </t>
  </si>
  <si>
    <t>SP 1000 H7</t>
  </si>
  <si>
    <t xml:space="preserve">Радиатор стальной трубчатый SP 1000 H -7 секц. </t>
  </si>
  <si>
    <t>SP 1000 H8</t>
  </si>
  <si>
    <t xml:space="preserve">Радиатор стальной трубчатый SP 1000 H -8 секц. </t>
  </si>
  <si>
    <t>SP 1000 H9</t>
  </si>
  <si>
    <t xml:space="preserve">Радиатор стальной трубчатый SP 1000 H -9 секц. </t>
  </si>
  <si>
    <t>SP 1000 H10</t>
  </si>
  <si>
    <t xml:space="preserve">Радиатор стальной трубчатый SP 1000 H -10 секц. </t>
  </si>
  <si>
    <t>SP 1000 H11</t>
  </si>
  <si>
    <t xml:space="preserve">Радиатор стальной трубчатый SP 1000 H -11 секц. </t>
  </si>
  <si>
    <t>SP 1000 H12</t>
  </si>
  <si>
    <t xml:space="preserve">Радиатор стальной трубчатый SP 1000 H -12 секц. </t>
  </si>
  <si>
    <t>SP 1000 H13</t>
  </si>
  <si>
    <t xml:space="preserve">Радиатор стальной трубчатый SP 1000 H -13 секц. </t>
  </si>
  <si>
    <t>SP 1000 H14</t>
  </si>
  <si>
    <t xml:space="preserve">Радиатор стальной трубчатый SP 1000 H -14 секц. </t>
  </si>
  <si>
    <t>SP 1250 H2</t>
  </si>
  <si>
    <t xml:space="preserve">Радиатор стальной трубчатый SP 1250 H -2 секц. </t>
  </si>
  <si>
    <t>SP 1250 H3</t>
  </si>
  <si>
    <t xml:space="preserve">Радиатор стальной трубчатый SP 1250 H -3 секц. </t>
  </si>
  <si>
    <t>SP 1250 H4</t>
  </si>
  <si>
    <t xml:space="preserve">Радиатор стальной трубчатый SP 1250 H -4 секц. </t>
  </si>
  <si>
    <t>SP 1250 H5</t>
  </si>
  <si>
    <t xml:space="preserve">Радиатор стальной трубчатый SP 1250 H -5 секц. </t>
  </si>
  <si>
    <t>SP 1250 H6</t>
  </si>
  <si>
    <t xml:space="preserve">Радиатор стальной трубчатый SP 1250 H -6 секц. </t>
  </si>
  <si>
    <t>SP 1250 H7</t>
  </si>
  <si>
    <t xml:space="preserve">Радиатор стальной трубчатый SP 1250 H -7 секц. </t>
  </si>
  <si>
    <t>SP 1250 H8</t>
  </si>
  <si>
    <t xml:space="preserve">Радиатор стальной трубчатый SP 1250 H -8 секц. </t>
  </si>
  <si>
    <t>SP 1250 H9</t>
  </si>
  <si>
    <t xml:space="preserve">Радиатор стальной трубчатый SP 1250 H -9 секц. </t>
  </si>
  <si>
    <t>SP 1250 H10</t>
  </si>
  <si>
    <t xml:space="preserve">Радиатор стальной трубчатый SP 1250 H -10 секц. </t>
  </si>
  <si>
    <t>SP 1250 H11</t>
  </si>
  <si>
    <t xml:space="preserve">Радиатор стальной трубчатый SP 1250 H -11 секц. </t>
  </si>
  <si>
    <t>SP 1250 H12</t>
  </si>
  <si>
    <t xml:space="preserve">Радиатор стальной трубчатый SP 1250 H -12 секц. </t>
  </si>
  <si>
    <t>SP 1250 H13</t>
  </si>
  <si>
    <t xml:space="preserve">Радиатор стальной трубчатый SP 1250 H -13 секц. </t>
  </si>
  <si>
    <t>SP 1250 H14</t>
  </si>
  <si>
    <t xml:space="preserve">Радиатор стальной трубчатый SP 1250 H -14 секц. </t>
  </si>
  <si>
    <t>SP 1500 H2</t>
  </si>
  <si>
    <t xml:space="preserve">Радиатор стальной трубчатый SP 1500 H -2 секц. </t>
  </si>
  <si>
    <t>SP 1500 H3</t>
  </si>
  <si>
    <t xml:space="preserve">Радиатор стальной трубчатый SP 1500 H -3 секц. </t>
  </si>
  <si>
    <t>SP 1500 H4</t>
  </si>
  <si>
    <t xml:space="preserve">Радиатор стальной трубчатый SP 1500 H -4 секц. </t>
  </si>
  <si>
    <t>SP 1500 H5</t>
  </si>
  <si>
    <t xml:space="preserve">Радиатор стальной трубчатый SP 1500 H -5 секц. </t>
  </si>
  <si>
    <t>SP 1500 H6</t>
  </si>
  <si>
    <t xml:space="preserve">Радиатор стальной трубчатый SP 1500 H -6 секц. </t>
  </si>
  <si>
    <t>SP 1500 H7</t>
  </si>
  <si>
    <t xml:space="preserve">Радиатор стальной трубчатый SP 1500 H -7 секц. </t>
  </si>
  <si>
    <t>SP 1500 H8</t>
  </si>
  <si>
    <t xml:space="preserve">Радиатор стальной трубчатый SP 1500 H -8 секц. </t>
  </si>
  <si>
    <t>SP 1500 H9</t>
  </si>
  <si>
    <t xml:space="preserve">Радиатор стальной трубчатый SP 1500 H -9 секц. </t>
  </si>
  <si>
    <t>SP 1500 H10</t>
  </si>
  <si>
    <t xml:space="preserve">Радиатор стальной трубчатый SP 1500 H -10 секц. </t>
  </si>
  <si>
    <t>SP 1500 H11</t>
  </si>
  <si>
    <t xml:space="preserve">Радиатор стальной трубчатый SP 1500 H -11 секц. </t>
  </si>
  <si>
    <t>SP 1500 H12</t>
  </si>
  <si>
    <t xml:space="preserve">Радиатор стальной трубчатый SP 1500 H -12 секц. </t>
  </si>
  <si>
    <t>SP 1500 H13</t>
  </si>
  <si>
    <t xml:space="preserve">Радиатор стальной трубчатый SP 1500 H -13 секц. </t>
  </si>
  <si>
    <t>SP 1500 H14</t>
  </si>
  <si>
    <t xml:space="preserve">Радиатор стальной трубчатый SP 1500 H -14 секц. </t>
  </si>
  <si>
    <t>SP 1750 H2</t>
  </si>
  <si>
    <t xml:space="preserve">Радиатор стальной трубчатый SP 1750 H -2 секц. </t>
  </si>
  <si>
    <t>SP 1750 H3</t>
  </si>
  <si>
    <t xml:space="preserve">Радиатор стальной трубчатый SP 1750 H -3 секц. </t>
  </si>
  <si>
    <t>SP 1750 H4</t>
  </si>
  <si>
    <t xml:space="preserve">Радиатор стальной трубчатый SP 1750 H -4 секц. </t>
  </si>
  <si>
    <t>SP 1750 H5</t>
  </si>
  <si>
    <t xml:space="preserve">Радиатор стальной трубчатый SP 1750 H -5 секц. </t>
  </si>
  <si>
    <t>SP 1750 H6</t>
  </si>
  <si>
    <t xml:space="preserve">Радиатор стальной трубчатый SP 1750 H -6 секц. </t>
  </si>
  <si>
    <t>SP 1750 H7</t>
  </si>
  <si>
    <t xml:space="preserve">Радиатор стальной трубчатый SP 1750 H -7 секц. </t>
  </si>
  <si>
    <t>SP 1750 H8</t>
  </si>
  <si>
    <t xml:space="preserve">Радиатор стальной трубчатый SP 1750 H -8 секц. </t>
  </si>
  <si>
    <t>SP 1750 H9</t>
  </si>
  <si>
    <t xml:space="preserve">Радиатор стальной трубчатый SP 1750 H -9 секц. </t>
  </si>
  <si>
    <t>SP 1750 H10</t>
  </si>
  <si>
    <t xml:space="preserve">Радиатор стальной трубчатый SP 1750 H -10 секц. </t>
  </si>
  <si>
    <t>SP 1750 H11</t>
  </si>
  <si>
    <t xml:space="preserve">Радиатор стальной трубчатый SP 1750 H -11 секц. </t>
  </si>
  <si>
    <t>SP 1750 H12</t>
  </si>
  <si>
    <t xml:space="preserve">Радиатор стальной трубчатый SP 1750 H -12 секц. </t>
  </si>
  <si>
    <t>SP 1750 H13</t>
  </si>
  <si>
    <t xml:space="preserve">Радиатор стальной трубчатый SP 1750 H -13 секц. </t>
  </si>
  <si>
    <t>SP 1750 H14</t>
  </si>
  <si>
    <t xml:space="preserve">Радиатор стальной трубчатый SP 1750 H -14 секц. </t>
  </si>
  <si>
    <t>SP 2000 H2</t>
  </si>
  <si>
    <t xml:space="preserve">Радиатор стальной трубчатый SP 2000 H -2 секц. </t>
  </si>
  <si>
    <t>SP 2000 H3</t>
  </si>
  <si>
    <t xml:space="preserve">Радиатор стальной трубчатый SP 2000 H -3 секц. </t>
  </si>
  <si>
    <t>SP 2000 H4</t>
  </si>
  <si>
    <t xml:space="preserve">Радиатор стальной трубчатый SP 2000 H -4 секц. </t>
  </si>
  <si>
    <t>SP 2000 H5</t>
  </si>
  <si>
    <t xml:space="preserve">Радиатор стальной трубчатый SP 2000 H -5 секц. </t>
  </si>
  <si>
    <t>SP 2000 H6</t>
  </si>
  <si>
    <t xml:space="preserve">Радиатор стальной трубчатый SP 2000 H -6 секц. </t>
  </si>
  <si>
    <t>SP 2000 H7</t>
  </si>
  <si>
    <t xml:space="preserve">Радиатор стальной трубчатый SP 2000 H -7 секц. </t>
  </si>
  <si>
    <t>SP 2000 H8</t>
  </si>
  <si>
    <t xml:space="preserve">Радиатор стальной трубчатый SP 2000 H -8 секц. </t>
  </si>
  <si>
    <t>SP 2000 H9</t>
  </si>
  <si>
    <t xml:space="preserve">Радиатор стальной трубчатый SP 2000 H -9 секц. </t>
  </si>
  <si>
    <t>SP 2000 H10</t>
  </si>
  <si>
    <t xml:space="preserve">Радиатор стальной трубчатый SP 2000 H -10 секц. </t>
  </si>
  <si>
    <t>SP 2000 H11</t>
  </si>
  <si>
    <t xml:space="preserve">Радиатор стальной трубчатый SP 2000 H -11 секц. </t>
  </si>
  <si>
    <t>SP 2000 H12</t>
  </si>
  <si>
    <t xml:space="preserve">Радиатор стальной трубчатый SP 2000 H -12 секц. </t>
  </si>
  <si>
    <t>SP 2000 H13</t>
  </si>
  <si>
    <t xml:space="preserve">Радиатор стальной трубчатый SP 2000 H -13 секц. </t>
  </si>
  <si>
    <t>SP 2000 H14</t>
  </si>
  <si>
    <t xml:space="preserve">Радиатор стальной трубчатый SP 2000 H -14 секц. </t>
  </si>
  <si>
    <t>SP 2200 H2</t>
  </si>
  <si>
    <t xml:space="preserve">Радиатор стальной трубчатый SP 2200 H -2 секц. </t>
  </si>
  <si>
    <t>SP 2200 H3</t>
  </si>
  <si>
    <t xml:space="preserve">Радиатор стальной трубчатый SP 2200 H -3 секц. </t>
  </si>
  <si>
    <t>SP 2200 H4</t>
  </si>
  <si>
    <t xml:space="preserve">Радиатор стальной трубчатый SP 2200 H -4 секц. </t>
  </si>
  <si>
    <t>SP 2200 H5</t>
  </si>
  <si>
    <t xml:space="preserve">Радиатор стальной трубчатый SP 2200 H -5 секц. </t>
  </si>
  <si>
    <t>SP 2200 H6</t>
  </si>
  <si>
    <t xml:space="preserve">Радиатор стальной трубчатый SP 2200 H -6 секц. </t>
  </si>
  <si>
    <t>SP 2200 H7</t>
  </si>
  <si>
    <t xml:space="preserve">Радиатор стальной трубчатый SP 2200 H -7 секц. </t>
  </si>
  <si>
    <t>SP 2200 H8</t>
  </si>
  <si>
    <t xml:space="preserve">Радиатор стальной трубчатый SP 2200 H -8 секц. </t>
  </si>
  <si>
    <t>SP 2200 H9</t>
  </si>
  <si>
    <t xml:space="preserve">Радиатор стальной трубчатый SP 2200 H -9 секц. </t>
  </si>
  <si>
    <t>SP 2200 H10</t>
  </si>
  <si>
    <t xml:space="preserve">Радиатор стальной трубчатый SP 2200 H -10 секц. </t>
  </si>
  <si>
    <t>SP 2200 H11</t>
  </si>
  <si>
    <t xml:space="preserve">Радиатор стальной трубчатый SP 2200 H -11 секц. </t>
  </si>
  <si>
    <t>SP 2200 H12</t>
  </si>
  <si>
    <t xml:space="preserve">Радиатор стальной трубчатый SP 2200 H -12 секц. </t>
  </si>
  <si>
    <t>SP 2200 H13</t>
  </si>
  <si>
    <t xml:space="preserve">Радиатор стальной трубчатый SP 2200 H -13 секц. </t>
  </si>
  <si>
    <t>SP 2200 H14</t>
  </si>
  <si>
    <t xml:space="preserve">Радиатор стальной трубчатый SP 2200 H -14 секц. </t>
  </si>
  <si>
    <t>SP 2250 H2</t>
  </si>
  <si>
    <t xml:space="preserve">Радиатор стальной трубчатый SP 2250 H -2 секц. </t>
  </si>
  <si>
    <t>SP 2250 H3</t>
  </si>
  <si>
    <t xml:space="preserve">Радиатор стальной трубчатый SP 2250 H -3 секц. </t>
  </si>
  <si>
    <t>SP 2250 H4</t>
  </si>
  <si>
    <t xml:space="preserve">Радиатор стальной трубчатый SP 2250 H -4 секц. </t>
  </si>
  <si>
    <t>SP 2250 H5</t>
  </si>
  <si>
    <t xml:space="preserve">Радиатор стальной трубчатый SP 2250 H -5 секц. </t>
  </si>
  <si>
    <t>SP 2250 H6</t>
  </si>
  <si>
    <t xml:space="preserve">Радиатор стальной трубчатый SP 2250 H -6 секц. </t>
  </si>
  <si>
    <t>SP 2250 H7</t>
  </si>
  <si>
    <t xml:space="preserve">Радиатор стальной трубчатый SP 2250 H -7 секц. </t>
  </si>
  <si>
    <t>SP 2250 H8</t>
  </si>
  <si>
    <t xml:space="preserve">Радиатор стальной трубчатый SP 2250 H -8 секц. </t>
  </si>
  <si>
    <t>SP 2250 H9</t>
  </si>
  <si>
    <t xml:space="preserve">Радиатор стальной трубчатый SP 2250 H -9 секц. </t>
  </si>
  <si>
    <t>SP 2250 H10</t>
  </si>
  <si>
    <t xml:space="preserve">Радиатор стальной трубчатый SP 2250 H -10 секц. </t>
  </si>
  <si>
    <t>SP 2250 H11</t>
  </si>
  <si>
    <t xml:space="preserve">Радиатор стальной трубчатый SP 2250 H -11 секц. </t>
  </si>
  <si>
    <t>SP 2250 H12</t>
  </si>
  <si>
    <t xml:space="preserve">Радиатор стальной трубчатый SP 2250 H -12 секц. </t>
  </si>
  <si>
    <t>SP 2250 H13</t>
  </si>
  <si>
    <t xml:space="preserve">Радиатор стальной трубчатый SP 2250 H -13 секц. </t>
  </si>
  <si>
    <t>SP 2250 H14</t>
  </si>
  <si>
    <t xml:space="preserve">Радиатор стальной трубчатый SP 2250 H -14 секц. </t>
  </si>
  <si>
    <t>SP 2500 H2</t>
  </si>
  <si>
    <t xml:space="preserve">Радиатор стальной трубчатый SP 2500 H -2 секц. </t>
  </si>
  <si>
    <t>SP 2500 H3</t>
  </si>
  <si>
    <t xml:space="preserve">Радиатор стальной трубчатый SP 2500 H -3 секц. </t>
  </si>
  <si>
    <t>SP 2500 H4</t>
  </si>
  <si>
    <t xml:space="preserve">Радиатор стальной трубчатый SP 2500 H -4 секц. </t>
  </si>
  <si>
    <t>SP 2500 H5</t>
  </si>
  <si>
    <t xml:space="preserve">Радиатор стальной трубчатый SP 2500 H -5 секц. </t>
  </si>
  <si>
    <t>SP 2500 H6</t>
  </si>
  <si>
    <t xml:space="preserve">Радиатор стальной трубчатый SP 2500 H -6 секц. </t>
  </si>
  <si>
    <t>SP 2500 H7</t>
  </si>
  <si>
    <t xml:space="preserve">Радиатор стальной трубчатый SP 2500 H -7 секц. </t>
  </si>
  <si>
    <t>SP 2500 H8</t>
  </si>
  <si>
    <t xml:space="preserve">Радиатор стальной трубчатый SP 2500 H -8 секц. </t>
  </si>
  <si>
    <t>SP 2500 H9</t>
  </si>
  <si>
    <t xml:space="preserve">Радиатор стальной трубчатый SP 2500 H -9 секц. </t>
  </si>
  <si>
    <t>SP 2500 H10</t>
  </si>
  <si>
    <t xml:space="preserve">Радиатор стальной трубчатый SP 2500 H -10 секц. </t>
  </si>
  <si>
    <t>SP 2500 H11</t>
  </si>
  <si>
    <t xml:space="preserve">Радиатор стальной трубчатый SP 2500 H -11 секц. </t>
  </si>
  <si>
    <t>SP 2500 H12</t>
  </si>
  <si>
    <t xml:space="preserve">Радиатор стальной трубчатый SP 2500 H -12 секц. </t>
  </si>
  <si>
    <t>SP 2500 H13</t>
  </si>
  <si>
    <t xml:space="preserve">Радиатор стальной трубчатый SP 2500 H -13 секц. </t>
  </si>
  <si>
    <t>SP 2500 H14</t>
  </si>
  <si>
    <t xml:space="preserve">Радиатор стальной трубчатый SP 2500 H -14 секц. </t>
  </si>
  <si>
    <t>SP 3000 H2</t>
  </si>
  <si>
    <t xml:space="preserve">Радиатор стальной трубчатый SP 3000 H -2 секц. </t>
  </si>
  <si>
    <t>SP 3000 H3</t>
  </si>
  <si>
    <t xml:space="preserve">Радиатор стальной трубчатый SP 3000 H -3 секц. </t>
  </si>
  <si>
    <t>SP 3000 H4</t>
  </si>
  <si>
    <t xml:space="preserve">Радиатор стальной трубчатый SP 3000 H -4 секц. </t>
  </si>
  <si>
    <t>SP 3000 H5</t>
  </si>
  <si>
    <t xml:space="preserve">Радиатор стальной трубчатый SP 3000 H -5 секц. </t>
  </si>
  <si>
    <t>SP 3000 H6</t>
  </si>
  <si>
    <t xml:space="preserve">Радиатор стальной трубчатый SP 3000 H -6 секц. </t>
  </si>
  <si>
    <t>SP 3000 H7</t>
  </si>
  <si>
    <t xml:space="preserve">Радиатор стальной трубчатый SP 3000 H -7 секц. </t>
  </si>
  <si>
    <t>SP 3000 H8</t>
  </si>
  <si>
    <t xml:space="preserve">Радиатор стальной трубчатый SP 3000 H -8 секц. </t>
  </si>
  <si>
    <t>SP 3000 H9</t>
  </si>
  <si>
    <t xml:space="preserve">Радиатор стальной трубчатый SP 3000 H -9 секц. </t>
  </si>
  <si>
    <t>SP 3000 H10</t>
  </si>
  <si>
    <t xml:space="preserve">Радиатор стальной трубчатый SP 3000 H -10 секц. </t>
  </si>
  <si>
    <t>SP 3000 H11</t>
  </si>
  <si>
    <t xml:space="preserve">Радиатор стальной трубчатый SP 3000 H -11 секц. </t>
  </si>
  <si>
    <t>SP 3000 H12</t>
  </si>
  <si>
    <t xml:space="preserve">Радиатор стальной трубчатый SP 3000 H -12 секц. </t>
  </si>
  <si>
    <t>SP 3000 H13</t>
  </si>
  <si>
    <t xml:space="preserve">Радиатор стальной трубчатый SP 3000 H -13 секц. </t>
  </si>
  <si>
    <t>SP 3000 H14</t>
  </si>
  <si>
    <t xml:space="preserve">Радиатор стальной трубчатый SP 3000 H -14 секц. </t>
  </si>
  <si>
    <t>SP 270 V2</t>
  </si>
  <si>
    <t xml:space="preserve">Радиатор стальной трубчатый SP 270 V -2 секц. </t>
  </si>
  <si>
    <t>SP 270 V3</t>
  </si>
  <si>
    <t xml:space="preserve">Радиатор стальной трубчатый SP 270 V -3 секц. </t>
  </si>
  <si>
    <t>SP 270 V4</t>
  </si>
  <si>
    <t xml:space="preserve">Радиатор стальной трубчатый SP 270 V -4 секц. </t>
  </si>
  <si>
    <t>SP 270 V5</t>
  </si>
  <si>
    <t xml:space="preserve">Радиатор стальной трубчатый SP 270 V -5 секц. </t>
  </si>
  <si>
    <t>SP 270 V6</t>
  </si>
  <si>
    <t xml:space="preserve">Радиатор стальной трубчатый SP 270 V -6 секц. </t>
  </si>
  <si>
    <t>SP 270 V7</t>
  </si>
  <si>
    <t xml:space="preserve">Радиатор стальной трубчатый SP 270 V -7 секц. </t>
  </si>
  <si>
    <t>SP 270 V8</t>
  </si>
  <si>
    <t xml:space="preserve">Радиатор стальной трубчатый SP 270 V -8 секц. </t>
  </si>
  <si>
    <t>SP 270 V9</t>
  </si>
  <si>
    <t xml:space="preserve">Радиатор стальной трубчатый SP 270 V -9 секц. </t>
  </si>
  <si>
    <t>SP 270 V10</t>
  </si>
  <si>
    <t xml:space="preserve">Радиатор стальной трубчатый SP 270 V -10 секц. </t>
  </si>
  <si>
    <t>SP 270 V11</t>
  </si>
  <si>
    <t xml:space="preserve">Радиатор стальной трубчатый SP 270 V -11 секц. </t>
  </si>
  <si>
    <t>SP 270 V12</t>
  </si>
  <si>
    <t xml:space="preserve">Радиатор стальной трубчатый SP 270 V -12 секц. </t>
  </si>
  <si>
    <t>SP 270 V13</t>
  </si>
  <si>
    <t xml:space="preserve">Радиатор стальной трубчатый SP 270 V -13 секц. </t>
  </si>
  <si>
    <t>SP 270 V14</t>
  </si>
  <si>
    <t xml:space="preserve">Радиатор стальной трубчатый SP 270 V -14 секц. </t>
  </si>
  <si>
    <t>SP 420 V2</t>
  </si>
  <si>
    <t xml:space="preserve">Радиатор стальной трубчатый SP 420 V -2 секц. </t>
  </si>
  <si>
    <t>SP 420 V3</t>
  </si>
  <si>
    <t xml:space="preserve">Радиатор стальной трубчатый SP 420 V -3 секц. </t>
  </si>
  <si>
    <t>SP 420 V4</t>
  </si>
  <si>
    <t xml:space="preserve">Радиатор стальной трубчатый SP 420 V -4 секц. </t>
  </si>
  <si>
    <t>SP 420 V5</t>
  </si>
  <si>
    <t xml:space="preserve">Радиатор стальной трубчатый SP 420 V -5 секц. </t>
  </si>
  <si>
    <t>SP 420 V6</t>
  </si>
  <si>
    <t xml:space="preserve">Радиатор стальной трубчатый SP 420 V -6 секц. </t>
  </si>
  <si>
    <t>SP 420 V7</t>
  </si>
  <si>
    <t xml:space="preserve">Радиатор стальной трубчатый SP 420 V -7 секц. </t>
  </si>
  <si>
    <t>SP 420 V8</t>
  </si>
  <si>
    <t xml:space="preserve">Радиатор стальной трубчатый SP 420 V -8 секц. </t>
  </si>
  <si>
    <t>SP 420 V9</t>
  </si>
  <si>
    <t xml:space="preserve">Радиатор стальной трубчатый SP 420 V -9 секц. </t>
  </si>
  <si>
    <t>SP 420 V10</t>
  </si>
  <si>
    <t xml:space="preserve">Радиатор стальной трубчатый SP 420 V -10 секц. </t>
  </si>
  <si>
    <t>SP 420 V11</t>
  </si>
  <si>
    <t xml:space="preserve">Радиатор стальной трубчатый SP 420 V -11 секц. </t>
  </si>
  <si>
    <t>SP 420 V12</t>
  </si>
  <si>
    <t xml:space="preserve">Радиатор стальной трубчатый SP 420 V -12 секц. </t>
  </si>
  <si>
    <t>SP 420 V13</t>
  </si>
  <si>
    <t xml:space="preserve">Радиатор стальной трубчатый SP 420 V -13 секц. </t>
  </si>
  <si>
    <t>SP 420 V14</t>
  </si>
  <si>
    <t xml:space="preserve">Радиатор стальной трубчатый SP 420 V -14 секц. </t>
  </si>
  <si>
    <t>SP 500 V2</t>
  </si>
  <si>
    <t xml:space="preserve">Радиатор стальной трубчатый SP 500 V -2 секц. </t>
  </si>
  <si>
    <t>SP 500 V3</t>
  </si>
  <si>
    <t xml:space="preserve">Радиатор стальной трубчатый SP 500 V -3 секц. </t>
  </si>
  <si>
    <t>SP 500 V4</t>
  </si>
  <si>
    <t xml:space="preserve">Радиатор стальной трубчатый SP 500 V -4 секц. </t>
  </si>
  <si>
    <t>SP 500 V5</t>
  </si>
  <si>
    <t xml:space="preserve">Радиатор стальной трубчатый SP 500 V -5 секц. </t>
  </si>
  <si>
    <t>SP 500 V6</t>
  </si>
  <si>
    <t xml:space="preserve">Радиатор стальной трубчатый SP 500 V -6 секц. </t>
  </si>
  <si>
    <t>SP 500 V7</t>
  </si>
  <si>
    <t xml:space="preserve">Радиатор стальной трубчатый SP 500 V -7 секц. </t>
  </si>
  <si>
    <t>SP 500 V8</t>
  </si>
  <si>
    <t xml:space="preserve">Радиатор стальной трубчатый SP 500 V -8 секц. </t>
  </si>
  <si>
    <t>SP 500 V9</t>
  </si>
  <si>
    <t xml:space="preserve">Радиатор стальной трубчатый SP 500 V -9 секц. </t>
  </si>
  <si>
    <t>SP 500 V10</t>
  </si>
  <si>
    <t xml:space="preserve">Радиатор стальной трубчатый SP 500 V -10 секц. </t>
  </si>
  <si>
    <t>SP 500 V11</t>
  </si>
  <si>
    <t xml:space="preserve">Радиатор стальной трубчатый SP 500 V -11 секц. </t>
  </si>
  <si>
    <t>SP 500 V12</t>
  </si>
  <si>
    <t xml:space="preserve">Радиатор стальной трубчатый SP 500 V -12 секц. </t>
  </si>
  <si>
    <t>SP 500 V13</t>
  </si>
  <si>
    <t xml:space="preserve">Радиатор стальной трубчатый SP 500 V -13 секц. </t>
  </si>
  <si>
    <t>SP 500 V14</t>
  </si>
  <si>
    <t xml:space="preserve">Радиатор стальной трубчатый SP 500 V -14 секц. </t>
  </si>
  <si>
    <t>SP 550 V2</t>
  </si>
  <si>
    <t xml:space="preserve">Радиатор стальной трубчатый SP 550 V -2 секц. </t>
  </si>
  <si>
    <t>SP 550 V3</t>
  </si>
  <si>
    <t xml:space="preserve">Радиатор стальной трубчатый SP 550 V -3 секц. </t>
  </si>
  <si>
    <t>SP 550 V4</t>
  </si>
  <si>
    <t xml:space="preserve">Радиатор стальной трубчатый SP 550 V -4 секц. </t>
  </si>
  <si>
    <t>SP 550 V5</t>
  </si>
  <si>
    <t xml:space="preserve">Радиатор стальной трубчатый SP 550 V -5 секц. </t>
  </si>
  <si>
    <t>SP 550 V6</t>
  </si>
  <si>
    <t xml:space="preserve">Радиатор стальной трубчатый SP 550 V -6 секц. </t>
  </si>
  <si>
    <t>SP 550 V7</t>
  </si>
  <si>
    <t xml:space="preserve">Радиатор стальной трубчатый SP 550 V -7 секц. </t>
  </si>
  <si>
    <t>SP 550 V8</t>
  </si>
  <si>
    <t xml:space="preserve">Радиатор стальной трубчатый SP 550 V -8 секц. </t>
  </si>
  <si>
    <t>SP 550 V9</t>
  </si>
  <si>
    <t xml:space="preserve">Радиатор стальной трубчатый SP 550 V -9 секц. </t>
  </si>
  <si>
    <t>SP 550 V10</t>
  </si>
  <si>
    <t xml:space="preserve">Радиатор стальной трубчатый SP 550 V -10 секц. </t>
  </si>
  <si>
    <t>SP 550 V11</t>
  </si>
  <si>
    <t xml:space="preserve">Радиатор стальной трубчатый SP 550 V -11 секц. </t>
  </si>
  <si>
    <t>SP 550 V12</t>
  </si>
  <si>
    <t xml:space="preserve">Радиатор стальной трубчатый SP 550 V -12 секц. </t>
  </si>
  <si>
    <t>SP 550 V13</t>
  </si>
  <si>
    <t xml:space="preserve">Радиатор стальной трубчатый SP 550 V -13 секц. </t>
  </si>
  <si>
    <t>SP 550 V14</t>
  </si>
  <si>
    <t xml:space="preserve">Радиатор стальной трубчатый SP 550 V -14 секц. </t>
  </si>
  <si>
    <t>SP 570 V2</t>
  </si>
  <si>
    <t xml:space="preserve">Радиатор стальной трубчатый SP 570 V -2 секц. </t>
  </si>
  <si>
    <t>SP 570 V3</t>
  </si>
  <si>
    <t xml:space="preserve">Радиатор стальной трубчатый SP 570 V -3 секц. </t>
  </si>
  <si>
    <t>SP 570 V4</t>
  </si>
  <si>
    <t xml:space="preserve">Радиатор стальной трубчатый SP 570 V -4 секц. </t>
  </si>
  <si>
    <t>SP 570 V5</t>
  </si>
  <si>
    <t xml:space="preserve">Радиатор стальной трубчатый SP 570 V -5 секц. </t>
  </si>
  <si>
    <t>SP 570 V6</t>
  </si>
  <si>
    <t xml:space="preserve">Радиатор стальной трубчатый SP 570 V -6 секц. </t>
  </si>
  <si>
    <t>SP 570 V7</t>
  </si>
  <si>
    <t xml:space="preserve">Радиатор стальной трубчатый SP 570 V -7 секц. </t>
  </si>
  <si>
    <t>SP 570 V8</t>
  </si>
  <si>
    <t xml:space="preserve">Радиатор стальной трубчатый SP 570 V -8 секц. </t>
  </si>
  <si>
    <t>SP 570 V9</t>
  </si>
  <si>
    <t xml:space="preserve">Радиатор стальной трубчатый SP 570 V -9 секц. </t>
  </si>
  <si>
    <t>SP 570 V10</t>
  </si>
  <si>
    <t xml:space="preserve">Радиатор стальной трубчатый SP 570 V -10 секц. </t>
  </si>
  <si>
    <t>SP 570 V11</t>
  </si>
  <si>
    <t xml:space="preserve">Радиатор стальной трубчатый SP 570 V -11 секц. </t>
  </si>
  <si>
    <t>SP 570 V12</t>
  </si>
  <si>
    <t xml:space="preserve">Радиатор стальной трубчатый SP 570 V -12 секц. </t>
  </si>
  <si>
    <t>SP 570 V13</t>
  </si>
  <si>
    <t xml:space="preserve">Радиатор стальной трубчатый SP 570 V -13 секц. </t>
  </si>
  <si>
    <t>SP 570 V14</t>
  </si>
  <si>
    <t xml:space="preserve">Радиатор стальной трубчатый SP 570 V -14 секц. </t>
  </si>
  <si>
    <t>SP 750 V2</t>
  </si>
  <si>
    <t xml:space="preserve">Радиатор стальной трубчатый SP 750 V -2 секц. </t>
  </si>
  <si>
    <t>SP 750 V3</t>
  </si>
  <si>
    <t xml:space="preserve">Радиатор стальной трубчатый SP 750 V -3 секц. </t>
  </si>
  <si>
    <t>SP 750 V4</t>
  </si>
  <si>
    <t xml:space="preserve">Радиатор стальной трубчатый SP 750 V -4 секц. </t>
  </si>
  <si>
    <t>SP 750 V5</t>
  </si>
  <si>
    <t xml:space="preserve">Радиатор стальной трубчатый SP 750 V -5 секц. </t>
  </si>
  <si>
    <t>SP 750 V6</t>
  </si>
  <si>
    <t xml:space="preserve">Радиатор стальной трубчатый SP 750 V -6 секц. </t>
  </si>
  <si>
    <t>SP 750 V7</t>
  </si>
  <si>
    <t xml:space="preserve">Радиатор стальной трубчатый SP 750 V -7 секц. </t>
  </si>
  <si>
    <t>SP 750 V8</t>
  </si>
  <si>
    <t xml:space="preserve">Радиатор стальной трубчатый SP 750 V -8 секц. </t>
  </si>
  <si>
    <t>SP 750 V9</t>
  </si>
  <si>
    <t xml:space="preserve">Радиатор стальной трубчатый SP 750 V -9 секц. </t>
  </si>
  <si>
    <t>SP 750 V10</t>
  </si>
  <si>
    <t xml:space="preserve">Радиатор стальной трубчатый SP 750 V -10 секц. </t>
  </si>
  <si>
    <t>SP 750 V11</t>
  </si>
  <si>
    <t xml:space="preserve">Радиатор стальной трубчатый SP 750 V -11 секц. </t>
  </si>
  <si>
    <t>SP 750 V12</t>
  </si>
  <si>
    <t xml:space="preserve">Радиатор стальной трубчатый SP 750 V -12 секц. </t>
  </si>
  <si>
    <t>SP 750 V13</t>
  </si>
  <si>
    <t xml:space="preserve">Радиатор стальной трубчатый SP 750 V -13 секц. </t>
  </si>
  <si>
    <t>SP 750 V14</t>
  </si>
  <si>
    <t xml:space="preserve">Радиатор стальной трубчатый SP 750 V -14 секц. </t>
  </si>
  <si>
    <t>SP 1000 V2</t>
  </si>
  <si>
    <t xml:space="preserve">Радиатор стальной трубчатый SP 1000 V -2 секц. </t>
  </si>
  <si>
    <t>SP 1000 V3</t>
  </si>
  <si>
    <t xml:space="preserve">Радиатор стальной трубчатый SP 1000 V -3 секц. </t>
  </si>
  <si>
    <t>SP 1000 V4</t>
  </si>
  <si>
    <t xml:space="preserve">Радиатор стальной трубчатый SP 1000 V -4 секц. </t>
  </si>
  <si>
    <t>SP 1000 V5</t>
  </si>
  <si>
    <t xml:space="preserve">Радиатор стальной трубчатый SP 1000 V -5 секц. </t>
  </si>
  <si>
    <t>SP 1000 V6</t>
  </si>
  <si>
    <t xml:space="preserve">Радиатор стальной трубчатый SP 1000 V -6 секц. </t>
  </si>
  <si>
    <t>SP 1000 V7</t>
  </si>
  <si>
    <t xml:space="preserve">Радиатор стальной трубчатый SP 1000 V -7 секц. </t>
  </si>
  <si>
    <t>SP 1000 V8</t>
  </si>
  <si>
    <t xml:space="preserve">Радиатор стальной трубчатый SP 1000 V -8 секц. </t>
  </si>
  <si>
    <t>SP 1000 V9</t>
  </si>
  <si>
    <t xml:space="preserve">Радиатор стальной трубчатый SP 1000 V -9 секц. </t>
  </si>
  <si>
    <t>SP 1000 V10</t>
  </si>
  <si>
    <t xml:space="preserve">Радиатор стальной трубчатый SP 1000 V -10 секц. </t>
  </si>
  <si>
    <t>SP 1000 V11</t>
  </si>
  <si>
    <t xml:space="preserve">Радиатор стальной трубчатый SP 1000 V -11 секц. </t>
  </si>
  <si>
    <t>SP 1000 V12</t>
  </si>
  <si>
    <t xml:space="preserve">Радиатор стальной трубчатый SP 1000 V -12 секц. </t>
  </si>
  <si>
    <t>SP 1000 V13</t>
  </si>
  <si>
    <t xml:space="preserve">Радиатор стальной трубчатый SP 1000 V -13 секц. </t>
  </si>
  <si>
    <t>SP 1000 V14</t>
  </si>
  <si>
    <t xml:space="preserve">Радиатор стальной трубчатый SP 1000 V -14 секц. </t>
  </si>
  <si>
    <t>SP 1250 V2</t>
  </si>
  <si>
    <t xml:space="preserve">Радиатор стальной трубчатый SP 1250 V -2 секц. </t>
  </si>
  <si>
    <t>SP 1250 V3</t>
  </si>
  <si>
    <t xml:space="preserve">Радиатор стальной трубчатый SP 1250 V -3 секц. </t>
  </si>
  <si>
    <t>SP 1250 V4</t>
  </si>
  <si>
    <t xml:space="preserve">Радиатор стальной трубчатый SP 1250 V -4 секц. </t>
  </si>
  <si>
    <t>SP 1250 V5</t>
  </si>
  <si>
    <t xml:space="preserve">Радиатор стальной трубчатый SP 1250 V -5 секц. </t>
  </si>
  <si>
    <t>SP 1250 V6</t>
  </si>
  <si>
    <t xml:space="preserve">Радиатор стальной трубчатый SP 1250 V -6 секц. </t>
  </si>
  <si>
    <t>SP 1250 V7</t>
  </si>
  <si>
    <t xml:space="preserve">Радиатор стальной трубчатый SP 1250 V -7 секц. </t>
  </si>
  <si>
    <t>SP 1250 V8</t>
  </si>
  <si>
    <t xml:space="preserve">Радиатор стальной трубчатый SP 1250 V -8 секц. </t>
  </si>
  <si>
    <t>SP 1250 V9</t>
  </si>
  <si>
    <t xml:space="preserve">Радиатор стальной трубчатый SP 1250 V -9 секц. </t>
  </si>
  <si>
    <t>SP 1250 V10</t>
  </si>
  <si>
    <t xml:space="preserve">Радиатор стальной трубчатый SP 1250 V -10 секц. </t>
  </si>
  <si>
    <t>SP 1250 V11</t>
  </si>
  <si>
    <t xml:space="preserve">Радиатор стальной трубчатый SP 1250 V -11 секц. </t>
  </si>
  <si>
    <t>SP 1250 V12</t>
  </si>
  <si>
    <t xml:space="preserve">Радиатор стальной трубчатый SP 1250 V -12 секц. </t>
  </si>
  <si>
    <t>SP 1250 V13</t>
  </si>
  <si>
    <t xml:space="preserve">Радиатор стальной трубчатый SP 1250 V -13 секц. </t>
  </si>
  <si>
    <t>SP 1250 V14</t>
  </si>
  <si>
    <t xml:space="preserve">Радиатор стальной трубчатый SP 1250 V -14 секц. </t>
  </si>
  <si>
    <t>SP 1500 V2</t>
  </si>
  <si>
    <t xml:space="preserve">Радиатор стальной трубчатый SP 1500 V -2 секц. </t>
  </si>
  <si>
    <t>SP 1500 V3</t>
  </si>
  <si>
    <t xml:space="preserve">Радиатор стальной трубчатый SP 1500 V -3 секц. </t>
  </si>
  <si>
    <t>SP 1500 V4</t>
  </si>
  <si>
    <t xml:space="preserve">Радиатор стальной трубчатый SP 1500 V -4 секц. </t>
  </si>
  <si>
    <t>SP 1500 V5</t>
  </si>
  <si>
    <t xml:space="preserve">Радиатор стальной трубчатый SP 1500 V -5 секц. </t>
  </si>
  <si>
    <t>SP 1500 V6</t>
  </si>
  <si>
    <t xml:space="preserve">Радиатор стальной трубчатый SP 1500 V -6 секц. </t>
  </si>
  <si>
    <t>SP 1500 V7</t>
  </si>
  <si>
    <t xml:space="preserve">Радиатор стальной трубчатый SP 1500 V -7 секц. </t>
  </si>
  <si>
    <t>SP 1500 V8</t>
  </si>
  <si>
    <t xml:space="preserve">Радиатор стальной трубчатый SP 1500 V -8 секц. </t>
  </si>
  <si>
    <t>SP 1500 V9</t>
  </si>
  <si>
    <t xml:space="preserve">Радиатор стальной трубчатый SP 1500 V -9 секц. </t>
  </si>
  <si>
    <t>SP 1500 V10</t>
  </si>
  <si>
    <t xml:space="preserve">Радиатор стальной трубчатый SP 1500 V -10 секц. </t>
  </si>
  <si>
    <t>SP 1500 V11</t>
  </si>
  <si>
    <t xml:space="preserve">Радиатор стальной трубчатый SP 1500 V -11 секц. </t>
  </si>
  <si>
    <t>SP 1500 V12</t>
  </si>
  <si>
    <t xml:space="preserve">Радиатор стальной трубчатый SP 1500 V -12 секц. </t>
  </si>
  <si>
    <t>SP 1500 V13</t>
  </si>
  <si>
    <t xml:space="preserve">Радиатор стальной трубчатый SP 1500 V -13 секц. </t>
  </si>
  <si>
    <t>SP 1500 V14</t>
  </si>
  <si>
    <t xml:space="preserve">Радиатор стальной трубчатый SP 1500 V -14 секц. </t>
  </si>
  <si>
    <t>SP 1750 V2</t>
  </si>
  <si>
    <t xml:space="preserve">Радиатор стальной трубчатый SP 1750 V -2 секц. </t>
  </si>
  <si>
    <t>SP 1750 V3</t>
  </si>
  <si>
    <t xml:space="preserve">Радиатор стальной трубчатый SP 1750 V -3 секц. </t>
  </si>
  <si>
    <t>SP 1750 V4</t>
  </si>
  <si>
    <t xml:space="preserve">Радиатор стальной трубчатый SP 1750 V -4 секц. </t>
  </si>
  <si>
    <t>SP 1750 V5</t>
  </si>
  <si>
    <t xml:space="preserve">Радиатор стальной трубчатый SP 1750 V -5 секц. </t>
  </si>
  <si>
    <t>SP 1750 V6</t>
  </si>
  <si>
    <t xml:space="preserve">Радиатор стальной трубчатый SP 1750 V -6 секц. </t>
  </si>
  <si>
    <t>SP 1750 V7</t>
  </si>
  <si>
    <t xml:space="preserve">Радиатор стальной трубчатый SP 1750 V -7 секц. </t>
  </si>
  <si>
    <t>SP 1750 V8</t>
  </si>
  <si>
    <t xml:space="preserve">Радиатор стальной трубчатый SP 1750 V -8 секц. </t>
  </si>
  <si>
    <t>SP 1750 V9</t>
  </si>
  <si>
    <t xml:space="preserve">Радиатор стальной трубчатый SP 1750 V -9 секц. </t>
  </si>
  <si>
    <t>SP 1750 V10</t>
  </si>
  <si>
    <t xml:space="preserve">Радиатор стальной трубчатый SP 1750 V -10 секц. </t>
  </si>
  <si>
    <t>SP 1750 V11</t>
  </si>
  <si>
    <t xml:space="preserve">Радиатор стальной трубчатый SP 1750 V -11 секц. </t>
  </si>
  <si>
    <t>SP 1750 V12</t>
  </si>
  <si>
    <t xml:space="preserve">Радиатор стальной трубчатый SP 1750 V -12 секц. </t>
  </si>
  <si>
    <t>SP 1750 V13</t>
  </si>
  <si>
    <t xml:space="preserve">Радиатор стальной трубчатый SP 1750 V -13 секц. </t>
  </si>
  <si>
    <t>SP 1750 V14</t>
  </si>
  <si>
    <t xml:space="preserve">Радиатор стальной трубчатый SP 1750 V -14 секц. </t>
  </si>
  <si>
    <t>SP 2000 V2</t>
  </si>
  <si>
    <t xml:space="preserve">Радиатор стальной трубчатый SP 2000 V -2 секц. </t>
  </si>
  <si>
    <t>SP 2000 V3</t>
  </si>
  <si>
    <t xml:space="preserve">Радиатор стальной трубчатый SP 2000 V -3 секц. </t>
  </si>
  <si>
    <t>SP 2000 V4</t>
  </si>
  <si>
    <t xml:space="preserve">Радиатор стальной трубчатый SP 2000 V -4 секц. </t>
  </si>
  <si>
    <t>SP 2000 V5</t>
  </si>
  <si>
    <t xml:space="preserve">Радиатор стальной трубчатый SP 2000 V -5 секц. </t>
  </si>
  <si>
    <t>SP 2000 V6</t>
  </si>
  <si>
    <t xml:space="preserve">Радиатор стальной трубчатый SP 2000 V -6 секц. </t>
  </si>
  <si>
    <t>SP 2000 V7</t>
  </si>
  <si>
    <t xml:space="preserve">Радиатор стальной трубчатый SP 2000 V -7 секц. </t>
  </si>
  <si>
    <t>SP 2000 V8</t>
  </si>
  <si>
    <t xml:space="preserve">Радиатор стальной трубчатый SP 2000 V -8 секц. </t>
  </si>
  <si>
    <t>SP 2000 V9</t>
  </si>
  <si>
    <t xml:space="preserve">Радиатор стальной трубчатый SP 2000 V -9 секц. </t>
  </si>
  <si>
    <t>SP 2000 V10</t>
  </si>
  <si>
    <t xml:space="preserve">Радиатор стальной трубчатый SP 2000 V -10 секц. </t>
  </si>
  <si>
    <t>SP 2000 V11</t>
  </si>
  <si>
    <t xml:space="preserve">Радиатор стальной трубчатый SP 2000 V -11 секц. </t>
  </si>
  <si>
    <t>SP 2000 V12</t>
  </si>
  <si>
    <t xml:space="preserve">Радиатор стальной трубчатый SP 2000 V -12 секц. </t>
  </si>
  <si>
    <t>SP 2000 V13</t>
  </si>
  <si>
    <t xml:space="preserve">Радиатор стальной трубчатый SP 2000 V -13 секц. </t>
  </si>
  <si>
    <t>SP 2000 V14</t>
  </si>
  <si>
    <t xml:space="preserve">Радиатор стальной трубчатый SP 2000 V -14 секц. </t>
  </si>
  <si>
    <t>SP 2200 V2</t>
  </si>
  <si>
    <t xml:space="preserve">Радиатор стальной трубчатый SP 2200 V -2 секц. </t>
  </si>
  <si>
    <t>SP 2200 V3</t>
  </si>
  <si>
    <t xml:space="preserve">Радиатор стальной трубчатый SP 2200 V -3 секц. </t>
  </si>
  <si>
    <t>SP 2200 V4</t>
  </si>
  <si>
    <t xml:space="preserve">Радиатор стальной трубчатый SP 2200 V -4 секц. </t>
  </si>
  <si>
    <t>SP 2200 V5</t>
  </si>
  <si>
    <t xml:space="preserve">Радиатор стальной трубчатый SP 2200 V -5 секц. </t>
  </si>
  <si>
    <t>SP 2200 V6</t>
  </si>
  <si>
    <t xml:space="preserve">Радиатор стальной трубчатый SP 2200 V -6 секц. </t>
  </si>
  <si>
    <t>SP 2200 V7</t>
  </si>
  <si>
    <t xml:space="preserve">Радиатор стальной трубчатый SP 2200 V -7 секц. </t>
  </si>
  <si>
    <t>SP 2200 V8</t>
  </si>
  <si>
    <t xml:space="preserve">Радиатор стальной трубчатый SP 2200 V -8 секц. </t>
  </si>
  <si>
    <t>SP 2200 V9</t>
  </si>
  <si>
    <t xml:space="preserve">Радиатор стальной трубчатый SP 2200 V -9 секц. </t>
  </si>
  <si>
    <t>SP 2200 V10</t>
  </si>
  <si>
    <t xml:space="preserve">Радиатор стальной трубчатый SP 2200 V -10 секц. </t>
  </si>
  <si>
    <t>SP 2200 V11</t>
  </si>
  <si>
    <t xml:space="preserve">Радиатор стальной трубчатый SP 2200 V -11 секц. </t>
  </si>
  <si>
    <t>SP 2200 V12</t>
  </si>
  <si>
    <t xml:space="preserve">Радиатор стальной трубчатый SP 2200 V -12 секц. </t>
  </si>
  <si>
    <t>SP 2200 V13</t>
  </si>
  <si>
    <t xml:space="preserve">Радиатор стальной трубчатый SP 2200 V -13 секц. </t>
  </si>
  <si>
    <t>SP 2200 V14</t>
  </si>
  <si>
    <t xml:space="preserve">Радиатор стальной трубчатый SP 2200 V -14 секц. </t>
  </si>
  <si>
    <t>SP 2250 V2</t>
  </si>
  <si>
    <t xml:space="preserve">Радиатор стальной трубчатый SP 2250 V -2 секц. </t>
  </si>
  <si>
    <t>SP 2250 V3</t>
  </si>
  <si>
    <t xml:space="preserve">Радиатор стальной трубчатый SP 2250 V -3 секц. </t>
  </si>
  <si>
    <t>SP 2250 V4</t>
  </si>
  <si>
    <t xml:space="preserve">Радиатор стальной трубчатый SP 2250 V -4 секц. </t>
  </si>
  <si>
    <t>SP 2250 V5</t>
  </si>
  <si>
    <t xml:space="preserve">Радиатор стальной трубчатый SP 2250 V -5 секц. </t>
  </si>
  <si>
    <t>SP 2250 V6</t>
  </si>
  <si>
    <t xml:space="preserve">Радиатор стальной трубчатый SP 2250 V -6 секц. </t>
  </si>
  <si>
    <t>SP 2250 V7</t>
  </si>
  <si>
    <t xml:space="preserve">Радиатор стальной трубчатый SP 2250 V -7 секц. </t>
  </si>
  <si>
    <t>SP 2250 V8</t>
  </si>
  <si>
    <t xml:space="preserve">Радиатор стальной трубчатый SP 2250 V -8 секц. </t>
  </si>
  <si>
    <t>SP 2250 V9</t>
  </si>
  <si>
    <t xml:space="preserve">Радиатор стальной трубчатый SP 2250 V -9 секц. </t>
  </si>
  <si>
    <t>SP 2250 V10</t>
  </si>
  <si>
    <t xml:space="preserve">Радиатор стальной трубчатый SP 2250 V -10 секц. </t>
  </si>
  <si>
    <t>SP 2250 V11</t>
  </si>
  <si>
    <t xml:space="preserve">Радиатор стальной трубчатый SP 2250 V -11 секц. </t>
  </si>
  <si>
    <t>SP 2250 V12</t>
  </si>
  <si>
    <t xml:space="preserve">Радиатор стальной трубчатый SP 2250 V -12 секц. </t>
  </si>
  <si>
    <t>SP 2250 V13</t>
  </si>
  <si>
    <t xml:space="preserve">Радиатор стальной трубчатый SP 2250 V -13 секц. </t>
  </si>
  <si>
    <t>SP 2250 V14</t>
  </si>
  <si>
    <t xml:space="preserve">Радиатор стальной трубчатый SP 2250 V -14 секц. </t>
  </si>
  <si>
    <t>SP 2500 V2</t>
  </si>
  <si>
    <t xml:space="preserve">Радиатор стальной трубчатый SP 2500 V -2 секц. </t>
  </si>
  <si>
    <t>SP 2500 V3</t>
  </si>
  <si>
    <t xml:space="preserve">Радиатор стальной трубчатый SP 2500 V -3 секц. </t>
  </si>
  <si>
    <t>SP 2500 V4</t>
  </si>
  <si>
    <t xml:space="preserve">Радиатор стальной трубчатый SP 2500 V -4 секц. </t>
  </si>
  <si>
    <t>SP 2500 V5</t>
  </si>
  <si>
    <t xml:space="preserve">Радиатор стальной трубчатый SP 2500 V -5 секц. </t>
  </si>
  <si>
    <t>SP 2500 V6</t>
  </si>
  <si>
    <t xml:space="preserve">Радиатор стальной трубчатый SP 2500 V -6 секц. </t>
  </si>
  <si>
    <t>SP 2500 V7</t>
  </si>
  <si>
    <t xml:space="preserve">Радиатор стальной трубчатый SP 2500 V -7 секц. </t>
  </si>
  <si>
    <t>SP 2500 V8</t>
  </si>
  <si>
    <t xml:space="preserve">Радиатор стальной трубчатый SP 2500 V -8 секц. </t>
  </si>
  <si>
    <t>SP 2500 V9</t>
  </si>
  <si>
    <t xml:space="preserve">Радиатор стальной трубчатый SP 2500 V -9 секц. </t>
  </si>
  <si>
    <t>SP 2500 V10</t>
  </si>
  <si>
    <t xml:space="preserve">Радиатор стальной трубчатый SP 2500 V -10 секц. </t>
  </si>
  <si>
    <t>SP 2500 V11</t>
  </si>
  <si>
    <t xml:space="preserve">Радиатор стальной трубчатый SP 2500 V -11 секц. </t>
  </si>
  <si>
    <t>SP 2500 V12</t>
  </si>
  <si>
    <t xml:space="preserve">Радиатор стальной трубчатый SP 2500 V -12 секц. </t>
  </si>
  <si>
    <t>SP 2500 V13</t>
  </si>
  <si>
    <t xml:space="preserve">Радиатор стальной трубчатый SP 2500 V -13 секц. </t>
  </si>
  <si>
    <t>SP 2500 V14</t>
  </si>
  <si>
    <t xml:space="preserve">Радиатор стальной трубчатый SP 2500 V -14 секц. </t>
  </si>
  <si>
    <t>SP 3000 V2</t>
  </si>
  <si>
    <t xml:space="preserve">Радиатор стальной трубчатый SP 3000 V -2 секц. </t>
  </si>
  <si>
    <t>SP 3000 V3</t>
  </si>
  <si>
    <t xml:space="preserve">Радиатор стальной трубчатый SP 3000 V -3 секц. </t>
  </si>
  <si>
    <t>SP 3000 V4</t>
  </si>
  <si>
    <t xml:space="preserve">Радиатор стальной трубчатый SP 3000 V -4 секц. </t>
  </si>
  <si>
    <t>SP 3000 V5</t>
  </si>
  <si>
    <t xml:space="preserve">Радиатор стальной трубчатый SP 3000 V -5 секц. </t>
  </si>
  <si>
    <t>SP 3000 V6</t>
  </si>
  <si>
    <t xml:space="preserve">Радиатор стальной трубчатый SP 3000 V -6 секц. </t>
  </si>
  <si>
    <t>SP 3000 V7</t>
  </si>
  <si>
    <t xml:space="preserve">Радиатор стальной трубчатый SP 3000 V -7 секц. </t>
  </si>
  <si>
    <t>SP 3000 V8</t>
  </si>
  <si>
    <t xml:space="preserve">Радиатор стальной трубчатый SP 3000 V -8 секц. </t>
  </si>
  <si>
    <t>SP 3000 V9</t>
  </si>
  <si>
    <t xml:space="preserve">Радиатор стальной трубчатый SP 3000 V -9 секц. </t>
  </si>
  <si>
    <t>SP 3000 V10</t>
  </si>
  <si>
    <t xml:space="preserve">Радиатор стальной трубчатый SP 3000 V -10 секц. </t>
  </si>
  <si>
    <t>SP 3000 V11</t>
  </si>
  <si>
    <t xml:space="preserve">Радиатор стальной трубчатый SP 3000 V -11 секц. </t>
  </si>
  <si>
    <t>SP 3000 V12</t>
  </si>
  <si>
    <t xml:space="preserve">Радиатор стальной трубчатый SP 3000 V -12 секц. </t>
  </si>
  <si>
    <t>SP 3000 V13</t>
  </si>
  <si>
    <t xml:space="preserve">Радиатор стальной трубчатый SP 3000 V -13 секц. </t>
  </si>
  <si>
    <t>SP 3000 V14</t>
  </si>
  <si>
    <t xml:space="preserve">Радиатор стальной трубчатый SP 3000 V -14 секц. </t>
  </si>
  <si>
    <t>R32 500 H2</t>
  </si>
  <si>
    <t xml:space="preserve">Радиатор стальной трубчатый R32 500 H -2 секц. </t>
  </si>
  <si>
    <t>R32 500 H3</t>
  </si>
  <si>
    <t xml:space="preserve">Радиатор стальной трубчатый R32 500 H -3 секц. </t>
  </si>
  <si>
    <t>R32 500 H4</t>
  </si>
  <si>
    <t xml:space="preserve">Радиатор стальной трубчатый R32 500 H -4 секц. </t>
  </si>
  <si>
    <t>R32 500 H5</t>
  </si>
  <si>
    <t>Радиатор стальной трубчатый R32 500 H -5 секц.</t>
  </si>
  <si>
    <t>R32 500 H6</t>
  </si>
  <si>
    <t xml:space="preserve">Радиатор стальной трубчатый R32 500 H -6 секц. </t>
  </si>
  <si>
    <t>R32 500 H7</t>
  </si>
  <si>
    <t xml:space="preserve">Радиатор стальной трубчатый R32 500 H -7 секц. </t>
  </si>
  <si>
    <t>R32 500 H8</t>
  </si>
  <si>
    <t>Радиатор стальной трубчатый R32 500 H -8 секц.</t>
  </si>
  <si>
    <t>R32 500 H9</t>
  </si>
  <si>
    <t>Радиатор стальной трубчатый R32 500 H -9 секц.</t>
  </si>
  <si>
    <t>R32 500 H10</t>
  </si>
  <si>
    <t>Радиатор стальной трубчатый R32 500 H -10 секц.</t>
  </si>
  <si>
    <t>R32 500 H11</t>
  </si>
  <si>
    <t>Радиатор стальной трубчатый R32 500 H -11 секц.</t>
  </si>
  <si>
    <t>R32 500 H12</t>
  </si>
  <si>
    <t>Радиатор стальной трубчатый R32 500 H -12 секц.</t>
  </si>
  <si>
    <t>R32 500 H13</t>
  </si>
  <si>
    <t>Радиатор стальной трубчатый R32 500 H -13 секц.</t>
  </si>
  <si>
    <t>R32 500 H14</t>
  </si>
  <si>
    <t>Радиатор стальной трубчатый R32 500 H -14 секц.</t>
  </si>
  <si>
    <t>R32 550 H2</t>
  </si>
  <si>
    <t xml:space="preserve">Радиатор стальной трубчатый R32 550 H -2 секц. </t>
  </si>
  <si>
    <t>R32 550 H3</t>
  </si>
  <si>
    <t xml:space="preserve">Радиатор стальной трубчатый R32 550 H -3 секц. </t>
  </si>
  <si>
    <t>R32 550 H4</t>
  </si>
  <si>
    <t xml:space="preserve">Радиатор стальной трубчатый R32 550 H -4 секц. </t>
  </si>
  <si>
    <t>R32 550 H5</t>
  </si>
  <si>
    <t>Радиатор стальной трубчатый R32 550 H -5 секц.</t>
  </si>
  <si>
    <t>R32 550 H6</t>
  </si>
  <si>
    <t xml:space="preserve">Радиатор стальной трубчатый R32 550 H -6 секц. </t>
  </si>
  <si>
    <t>R32 550 H7</t>
  </si>
  <si>
    <t xml:space="preserve">Радиатор стальной трубчатый R32 550 H -7 секц. </t>
  </si>
  <si>
    <t>R32 550 H8</t>
  </si>
  <si>
    <t>Радиатор стальной трубчатый R32 550 H -8 секц.</t>
  </si>
  <si>
    <t>R32 550 H9</t>
  </si>
  <si>
    <t>Радиатор стальной трубчатый R32 550 H -9 секц.</t>
  </si>
  <si>
    <t>R32 550 H10</t>
  </si>
  <si>
    <t>Радиатор стальной трубчатый R32 550 H -10 секц.</t>
  </si>
  <si>
    <t>R32 550 H11</t>
  </si>
  <si>
    <t>Радиатор стальной трубчатый R32 550 H -11 секц.</t>
  </si>
  <si>
    <t>R32 550 H12</t>
  </si>
  <si>
    <t>Радиатор стальной трубчатый R32 550 H -12 секц.</t>
  </si>
  <si>
    <t>R32 550 H13</t>
  </si>
  <si>
    <t>Радиатор стальной трубчатый R32 550 H -13 секц.</t>
  </si>
  <si>
    <t>R32 550 H14</t>
  </si>
  <si>
    <t>Радиатор стальной трубчатый R32 550 H -14 секц.</t>
  </si>
  <si>
    <t>R32 750 H2</t>
  </si>
  <si>
    <t xml:space="preserve">Радиатор стальной трубчатый R32 750 H -2 секц. </t>
  </si>
  <si>
    <t>R32 750 H3</t>
  </si>
  <si>
    <t xml:space="preserve">Радиатор стальной трубчатый R32 750 H -3 секц. </t>
  </si>
  <si>
    <t>R32 750 H4</t>
  </si>
  <si>
    <t xml:space="preserve">Радиатор стальной трубчатый R32 750 H -4 секц. </t>
  </si>
  <si>
    <t>R32 750 H5</t>
  </si>
  <si>
    <t>Радиатор стальной трубчатый R32 750 H -5 секц.</t>
  </si>
  <si>
    <t>R32 750 H6</t>
  </si>
  <si>
    <t xml:space="preserve">Радиатор стальной трубчатый R32 750 H -6 секц. </t>
  </si>
  <si>
    <t>R32 750 H7</t>
  </si>
  <si>
    <t xml:space="preserve">Радиатор стальной трубчатый R32 750 H -7 секц. </t>
  </si>
  <si>
    <t>R32 750 H8</t>
  </si>
  <si>
    <t>Радиатор стальной трубчатый R32 750 H -8 секц.</t>
  </si>
  <si>
    <t>R32 750 H9</t>
  </si>
  <si>
    <t>Радиатор стальной трубчатый R32 750 H -9 секц.</t>
  </si>
  <si>
    <t>R32 750 H10</t>
  </si>
  <si>
    <t>Радиатор стальной трубчатый R32 750 H -10 секц.</t>
  </si>
  <si>
    <t>R32 750 H11</t>
  </si>
  <si>
    <t>Радиатор стальной трубчатый R32 750 H -11 секц.</t>
  </si>
  <si>
    <t>R32 750 H12</t>
  </si>
  <si>
    <t>Радиатор стальной трубчатый R32 750 H -12 секц.</t>
  </si>
  <si>
    <t>R32 750 H13</t>
  </si>
  <si>
    <t>Радиатор стальной трубчатый R32 750 H -13 секц.</t>
  </si>
  <si>
    <t>R32 750 H14</t>
  </si>
  <si>
    <t>Радиатор стальной трубчатый R32 750 H -14 секц.</t>
  </si>
  <si>
    <t>R32 1000 H2</t>
  </si>
  <si>
    <t xml:space="preserve">Радиатор стальной трубчатый R32 1000 H -2 секц. </t>
  </si>
  <si>
    <t>R32 1000 H3</t>
  </si>
  <si>
    <t xml:space="preserve">Радиатор стальной трубчатый R32 1000 H -3 секц. </t>
  </si>
  <si>
    <t>R32 1000 H4</t>
  </si>
  <si>
    <t xml:space="preserve">Радиатор стальной трубчатый R32 1000 H -4 секц. </t>
  </si>
  <si>
    <t>R32 1000 H5</t>
  </si>
  <si>
    <t>Радиатор стальной трубчатый R32 1000 H -5 секц.</t>
  </si>
  <si>
    <t>R32 1000 H6</t>
  </si>
  <si>
    <t xml:space="preserve">Радиатор стальной трубчатый R32 1000 H -6 секц. </t>
  </si>
  <si>
    <t>R32 1000 H7</t>
  </si>
  <si>
    <t xml:space="preserve">Радиатор стальной трубчатый R32 1000 H -7 секц. </t>
  </si>
  <si>
    <t>R32 1000 H8</t>
  </si>
  <si>
    <t>Радиатор стальной трубчатый R32 1000 H -8 секц.</t>
  </si>
  <si>
    <t>R32 1000 H9</t>
  </si>
  <si>
    <t>Радиатор стальной трубчатый R32 1000 H -9 секц.</t>
  </si>
  <si>
    <t>R32 1000 H10</t>
  </si>
  <si>
    <t>Радиатор стальной трубчатый R32 1000 H -10 секц.</t>
  </si>
  <si>
    <t>R32 1000 H11</t>
  </si>
  <si>
    <t>Радиатор стальной трубчатый R32 1000 H -11 секц.</t>
  </si>
  <si>
    <t>R32 1000 H12</t>
  </si>
  <si>
    <t>Радиатор стальной трубчатый R32 1000 H -12 секц.</t>
  </si>
  <si>
    <t>R32 1000 H13</t>
  </si>
  <si>
    <t>Радиатор стальной трубчатый R32 1000 H -13 секц.</t>
  </si>
  <si>
    <t>R32 1000 H14</t>
  </si>
  <si>
    <t>Радиатор стальной трубчатый R32 1000 H -14 секц.</t>
  </si>
  <si>
    <t>R32 1250 H2</t>
  </si>
  <si>
    <t xml:space="preserve">Радиатор стальной трубчатый R32 1250 H -2 секц. </t>
  </si>
  <si>
    <t>R32 1250 H3</t>
  </si>
  <si>
    <t xml:space="preserve">Радиатор стальной трубчатый R32 1250 H -3 секц. </t>
  </si>
  <si>
    <t>R32 1250 H4</t>
  </si>
  <si>
    <t xml:space="preserve">Радиатор стальной трубчатый R32 1250 H -4 секц. </t>
  </si>
  <si>
    <t>R32 1250 H5</t>
  </si>
  <si>
    <t>Радиатор стальной трубчатый R32 1250 H -5 секц.</t>
  </si>
  <si>
    <t>R32 1250 H6</t>
  </si>
  <si>
    <t xml:space="preserve">Радиатор стальной трубчатый R32 1250 H -6 секц. </t>
  </si>
  <si>
    <t>R32 1250 H7</t>
  </si>
  <si>
    <t xml:space="preserve">Радиатор стальной трубчатый R32 1250 H -7 секц. </t>
  </si>
  <si>
    <t>R32 1250 H8</t>
  </si>
  <si>
    <t>Радиатор стальной трубчатый R32 1250 H -8 секц.</t>
  </si>
  <si>
    <t>R32 1250 H9</t>
  </si>
  <si>
    <t>Радиатор стальной трубчатый R32 1250 H -9 секц.</t>
  </si>
  <si>
    <t>R32 1250 H10</t>
  </si>
  <si>
    <t>Радиатор стальной трубчатый R32 1250 H -10 секц.</t>
  </si>
  <si>
    <t>R32 1250 H11</t>
  </si>
  <si>
    <t>Радиатор стальной трубчатый R32 1250 H -11 секц.</t>
  </si>
  <si>
    <t>R32 1250 H12</t>
  </si>
  <si>
    <t>Радиатор стальной трубчатый R32 1250 H -12 секц.</t>
  </si>
  <si>
    <t>R32 1250 H13</t>
  </si>
  <si>
    <t>Радиатор стальной трубчатый R32 1250 H -13 секц.</t>
  </si>
  <si>
    <t>R32 1250 H14</t>
  </si>
  <si>
    <t>Радиатор стальной трубчатый R32 1250 H -14 секц.</t>
  </si>
  <si>
    <t>R32 1500 H2</t>
  </si>
  <si>
    <t xml:space="preserve">Радиатор стальной трубчатый R32 1500 H -2 секц. </t>
  </si>
  <si>
    <t>R32 1500 H3</t>
  </si>
  <si>
    <t xml:space="preserve">Радиатор стальной трубчатый R32 1500 H -3 секц. </t>
  </si>
  <si>
    <t>R32 1500 H4</t>
  </si>
  <si>
    <t xml:space="preserve">Радиатор стальной трубчатый R32 1500 H -4 секц. </t>
  </si>
  <si>
    <t>R32 1500 H5</t>
  </si>
  <si>
    <t>Радиатор стальной трубчатый R32 1500 H -5 секц.</t>
  </si>
  <si>
    <t>R32 1500 H6</t>
  </si>
  <si>
    <t xml:space="preserve">Радиатор стальной трубчатый R32 1500 H -6 секц. </t>
  </si>
  <si>
    <t>R32 1500 H7</t>
  </si>
  <si>
    <t xml:space="preserve">Радиатор стальной трубчатый R32 1500 H -7 секц. </t>
  </si>
  <si>
    <t>R32 1500 H8</t>
  </si>
  <si>
    <t>Радиатор стальной трубчатый R32 1500 H -8 секц.</t>
  </si>
  <si>
    <t>R32 1500 H9</t>
  </si>
  <si>
    <t>Радиатор стальной трубчатый R32 1500 H -9 секц.</t>
  </si>
  <si>
    <t>R32 1500 H10</t>
  </si>
  <si>
    <t>Радиатор стальной трубчатый R32 1500 H -10 секц.</t>
  </si>
  <si>
    <t>R32 1500 H11</t>
  </si>
  <si>
    <t>Радиатор стальной трубчатый R32 1500 H -11 секц.</t>
  </si>
  <si>
    <t>R32 1500 H12</t>
  </si>
  <si>
    <t>Радиатор стальной трубчатый R32 1500 H -12 секц.</t>
  </si>
  <si>
    <t>R32 1500 H13</t>
  </si>
  <si>
    <t>Радиатор стальной трубчатый R32 1500 H -13 секц.</t>
  </si>
  <si>
    <t>R32 1500 H14</t>
  </si>
  <si>
    <t>Радиатор стальной трубчатый R32 1500 H -14 секц.</t>
  </si>
  <si>
    <t>R32 1750 H2</t>
  </si>
  <si>
    <t xml:space="preserve">Радиатор стальной трубчатый R32 1750 H -2 секц. </t>
  </si>
  <si>
    <t>R32 1750 H3</t>
  </si>
  <si>
    <t xml:space="preserve">Радиатор стальной трубчатый R32 1750 H -3 секц. </t>
  </si>
  <si>
    <t>R32 1750 H4</t>
  </si>
  <si>
    <t xml:space="preserve">Радиатор стальной трубчатый R32 1750 H -4 секц. </t>
  </si>
  <si>
    <t>R32 1750 H5</t>
  </si>
  <si>
    <t>Радиатор стальной трубчатый R32 1750 H -5 секц.</t>
  </si>
  <si>
    <t>R32 1750 H6</t>
  </si>
  <si>
    <t xml:space="preserve">Радиатор стальной трубчатый R32 1750 H -6 секц. </t>
  </si>
  <si>
    <t>R32 1750 H7</t>
  </si>
  <si>
    <t xml:space="preserve">Радиатор стальной трубчатый R32 1750 H -7 секц. </t>
  </si>
  <si>
    <t>R32 1750 H8</t>
  </si>
  <si>
    <t>Радиатор стальной трубчатый R32 1750 H -8 секц.</t>
  </si>
  <si>
    <t>R32 1750 H9</t>
  </si>
  <si>
    <t>Радиатор стальной трубчатый R32 1750 H -9 секц.</t>
  </si>
  <si>
    <t>R32 1750 H10</t>
  </si>
  <si>
    <t>Радиатор стальной трубчатый R32 1750 H -10 секц.</t>
  </si>
  <si>
    <t>R32 1750 H11</t>
  </si>
  <si>
    <t>Радиатор стальной трубчатый R32 1750 H -11 секц.</t>
  </si>
  <si>
    <t>R32 1750 H12</t>
  </si>
  <si>
    <t>Радиатор стальной трубчатый R32 1750 H -12 секц.</t>
  </si>
  <si>
    <t>R32 1750 H13</t>
  </si>
  <si>
    <t>Радиатор стальной трубчатый R32 1750 H -13 секц.</t>
  </si>
  <si>
    <t>R32 1750 H14</t>
  </si>
  <si>
    <t>Радиатор стальной трубчатый R32 1750 H -14 секц.</t>
  </si>
  <si>
    <t>R32 2000 H2</t>
  </si>
  <si>
    <t xml:space="preserve">Радиатор стальной трубчатый R32 2000 H -2 секц. </t>
  </si>
  <si>
    <t>R32 2000 H3</t>
  </si>
  <si>
    <t xml:space="preserve">Радиатор стальной трубчатый R32 2000 H -3 секц. </t>
  </si>
  <si>
    <t>R32 2000 H4</t>
  </si>
  <si>
    <t xml:space="preserve">Радиатор стальной трубчатый R32 2000 H -4 секц. </t>
  </si>
  <si>
    <t>R32 2000 H5</t>
  </si>
  <si>
    <t>Радиатор стальной трубчатый R32 2000 H -5 секц.</t>
  </si>
  <si>
    <t>R32 2000 H6</t>
  </si>
  <si>
    <t xml:space="preserve">Радиатор стальной трубчатый R32 2000 H -6 секц. </t>
  </si>
  <si>
    <t>R32 2000 H7</t>
  </si>
  <si>
    <t xml:space="preserve">Радиатор стальной трубчатый R32 2000 H -7 секц. </t>
  </si>
  <si>
    <t>R32 2000 H8</t>
  </si>
  <si>
    <t>Радиатор стальной трубчатый R32 2000 H -8 секц.</t>
  </si>
  <si>
    <t>R32 2000 H9</t>
  </si>
  <si>
    <t>Радиатор стальной трубчатый R32 2000 H -9 секц.</t>
  </si>
  <si>
    <t>R32 2000 H10</t>
  </si>
  <si>
    <t>Радиатор стальной трубчатый R32 2000 H -10 секц.</t>
  </si>
  <si>
    <t>R32 2000 H11</t>
  </si>
  <si>
    <t>Радиатор стальной трубчатый R32 2000 H -11 секц.</t>
  </si>
  <si>
    <t>R32 2000 H12</t>
  </si>
  <si>
    <t>Радиатор стальной трубчатый R32 2000 H -12 секц.</t>
  </si>
  <si>
    <t>R32 2000 H13</t>
  </si>
  <si>
    <t>Радиатор стальной трубчатый R32 2000 H -13 секц.</t>
  </si>
  <si>
    <t>R32 2000 H14</t>
  </si>
  <si>
    <t>Радиатор стальной трубчатый R32 2000 H -14 секц.</t>
  </si>
  <si>
    <t>R32 2200 H2</t>
  </si>
  <si>
    <t xml:space="preserve">Радиатор стальной трубчатый R32 2200 H -2 секц. </t>
  </si>
  <si>
    <t>R32 2200 H3</t>
  </si>
  <si>
    <t xml:space="preserve">Радиатор стальной трубчатый R32 2200 H -3 секц. </t>
  </si>
  <si>
    <t>R32 2200 H4</t>
  </si>
  <si>
    <t xml:space="preserve">Радиатор стальной трубчатый R32 2200 H -4 секц. </t>
  </si>
  <si>
    <t>R32 2200 H5</t>
  </si>
  <si>
    <t>Радиатор стальной трубчатый R32 2200 H -5 секц.</t>
  </si>
  <si>
    <t>R32 2200 H6</t>
  </si>
  <si>
    <t xml:space="preserve">Радиатор стальной трубчатый R32 2200 H -6 секц. </t>
  </si>
  <si>
    <t>R32 2200 H7</t>
  </si>
  <si>
    <t xml:space="preserve">Радиатор стальной трубчатый R32 2200 H -7 секц. </t>
  </si>
  <si>
    <t>R32 2200 H8</t>
  </si>
  <si>
    <t>Радиатор стальной трубчатый R32 2200 H -8 секц.</t>
  </si>
  <si>
    <t>R32 2200 H9</t>
  </si>
  <si>
    <t>Радиатор стальной трубчатый R32 2200 H -9 секц.</t>
  </si>
  <si>
    <t>R32 2200 H10</t>
  </si>
  <si>
    <t>Радиатор стальной трубчатый R32 2200 H -10 секц.</t>
  </si>
  <si>
    <t>R32 2200 H11</t>
  </si>
  <si>
    <t>Радиатор стальной трубчатый R32 2200 H -11 секц.</t>
  </si>
  <si>
    <t>R32 2200 H12</t>
  </si>
  <si>
    <t>Радиатор стальной трубчатый R32 2200 H -12 секц.</t>
  </si>
  <si>
    <t>R32 2200 H13</t>
  </si>
  <si>
    <t>Радиатор стальной трубчатый R32 2200 H -13 секц.</t>
  </si>
  <si>
    <t>R32 2200 H14</t>
  </si>
  <si>
    <t>Радиатор стальной трубчатый R32 2200 H -14 секц.</t>
  </si>
  <si>
    <t>R32 2250 H2</t>
  </si>
  <si>
    <t xml:space="preserve">Радиатор стальной трубчатый R32 2250 H -2 секц. </t>
  </si>
  <si>
    <t>R32 2250 H3</t>
  </si>
  <si>
    <t xml:space="preserve">Радиатор стальной трубчатый R32 2250 H -3 секц. </t>
  </si>
  <si>
    <t>R32 2250 H4</t>
  </si>
  <si>
    <t xml:space="preserve">Радиатор стальной трубчатый R32 2250 H -4 секц. </t>
  </si>
  <si>
    <t>R32 2250 H5</t>
  </si>
  <si>
    <t>Радиатор стальной трубчатый R32 2250 H -5 секц.</t>
  </si>
  <si>
    <t>R32 2250 H6</t>
  </si>
  <si>
    <t xml:space="preserve">Радиатор стальной трубчатый R32 2250 H -6 секц. </t>
  </si>
  <si>
    <t>R32 2250 H7</t>
  </si>
  <si>
    <t xml:space="preserve">Радиатор стальной трубчатый R32 2250 H -7 секц. </t>
  </si>
  <si>
    <t>R32 2250 H8</t>
  </si>
  <si>
    <t>Радиатор стальной трубчатый R32 2250 H -8 секц.</t>
  </si>
  <si>
    <t>R32 2250 H9</t>
  </si>
  <si>
    <t>Радиатор стальной трубчатый R32 2250 H -9 секц.</t>
  </si>
  <si>
    <t>R32 2250 H10</t>
  </si>
  <si>
    <t>Радиатор стальной трубчатый R32 2250 H -10 секц.</t>
  </si>
  <si>
    <t>R32 2250 H11</t>
  </si>
  <si>
    <t>Радиатор стальной трубчатый R32 2250 H -11 секц.</t>
  </si>
  <si>
    <t>R32 2250 H12</t>
  </si>
  <si>
    <t>Радиатор стальной трубчатый R32 2250 H -12 секц.</t>
  </si>
  <si>
    <t>R32 2250 H13</t>
  </si>
  <si>
    <t>Радиатор стальной трубчатый R32 2250 H -13 секц.</t>
  </si>
  <si>
    <t>R32 2250 H14</t>
  </si>
  <si>
    <t>Радиатор стальной трубчатый R32 2250 H -14 секц.</t>
  </si>
  <si>
    <t>R32 2500 H2</t>
  </si>
  <si>
    <t xml:space="preserve">Радиатор стальной трубчатый R32 2500 H -2 секц. </t>
  </si>
  <si>
    <t>R32 2500 H3</t>
  </si>
  <si>
    <t xml:space="preserve">Радиатор стальной трубчатый R32 2500 H -3 секц. </t>
  </si>
  <si>
    <t>R32 2500 H4</t>
  </si>
  <si>
    <t xml:space="preserve">Радиатор стальной трубчатый R32 2500 H -4 секц. </t>
  </si>
  <si>
    <t>R32 2500 H5</t>
  </si>
  <si>
    <t>Радиатор стальной трубчатый R32 2500 H -5 секц.</t>
  </si>
  <si>
    <t>R32 2500 H6</t>
  </si>
  <si>
    <t xml:space="preserve">Радиатор стальной трубчатый R32 2500 H -6 секц. </t>
  </si>
  <si>
    <t>R32 2500 H7</t>
  </si>
  <si>
    <t xml:space="preserve">Радиатор стальной трубчатый R32 2500 H -7 секц. </t>
  </si>
  <si>
    <t>R32 2500 H8</t>
  </si>
  <si>
    <t>Радиатор стальной трубчатый R32 2500 H -8 секц.</t>
  </si>
  <si>
    <t>R32 2500 H9</t>
  </si>
  <si>
    <t>Радиатор стальной трубчатый R32 2500 H -9 секц.</t>
  </si>
  <si>
    <t>R32 2500 H10</t>
  </si>
  <si>
    <t>Радиатор стальной трубчатый R32 2500 H -10 секц.</t>
  </si>
  <si>
    <t>R32 2500 H11</t>
  </si>
  <si>
    <t>Радиатор стальной трубчатый R32 2500 H -11 секц.</t>
  </si>
  <si>
    <t>R32 2500 H12</t>
  </si>
  <si>
    <t>Радиатор стальной трубчатый R32 2500 H -12 секц.</t>
  </si>
  <si>
    <t>R32 2500 H13</t>
  </si>
  <si>
    <t>Радиатор стальной трубчатый R32 2500 H -13 секц.</t>
  </si>
  <si>
    <t>R32 2500 H14</t>
  </si>
  <si>
    <t>Радиатор стальной трубчатый R32 2500 H -14 секц.</t>
  </si>
  <si>
    <t>R32 3000 H2</t>
  </si>
  <si>
    <t xml:space="preserve">Радиатор стальной трубчатый R32 3000 H -2 секц. </t>
  </si>
  <si>
    <t>R32 3000 H3</t>
  </si>
  <si>
    <t xml:space="preserve">Радиатор стальной трубчатый R32 3000 H -3 секц. </t>
  </si>
  <si>
    <t>R32 3000 H4</t>
  </si>
  <si>
    <t xml:space="preserve">Радиатор стальной трубчатый R32 3000 H -4 секц. </t>
  </si>
  <si>
    <t>R32 3000 H5</t>
  </si>
  <si>
    <t>Радиатор стальной трубчатый R32 3000 H -5 секц.</t>
  </si>
  <si>
    <t>R32 3000 H6</t>
  </si>
  <si>
    <t xml:space="preserve">Радиатор стальной трубчатый R32 3000 H -6 секц. </t>
  </si>
  <si>
    <t>R32 3000 H7</t>
  </si>
  <si>
    <t xml:space="preserve">Радиатор стальной трубчатый R32 3000 H -7 секц. </t>
  </si>
  <si>
    <t>R32 3000 H8</t>
  </si>
  <si>
    <t>Радиатор стальной трубчатый R32 3000 H -8 секц.</t>
  </si>
  <si>
    <t>R32 3000 H9</t>
  </si>
  <si>
    <t>Радиатор стальной трубчатый R32 3000 H -9 секц.</t>
  </si>
  <si>
    <t>R32 3000 H10</t>
  </si>
  <si>
    <t>Радиатор стальной трубчатый R32 3000 H -10 секц.</t>
  </si>
  <si>
    <t>R32 3000 H11</t>
  </si>
  <si>
    <t>Радиатор стальной трубчатый R32 3000 H -11 секц.</t>
  </si>
  <si>
    <t>R32 3000 H12</t>
  </si>
  <si>
    <t>Радиатор стальной трубчатый R32 3000 H -12 секц.</t>
  </si>
  <si>
    <t>R32 3000 H13</t>
  </si>
  <si>
    <t>Радиатор стальной трубчатый R32 3000 H -13 секц.</t>
  </si>
  <si>
    <t>R32 3000 H14</t>
  </si>
  <si>
    <t>Радиатор стальной трубчатый R32 3000 H -14 секц.</t>
  </si>
  <si>
    <t>R32 500 V2</t>
  </si>
  <si>
    <t xml:space="preserve">Радиатор стальной трубчатый R32 500 V -2 секц. </t>
  </si>
  <si>
    <t>50/50</t>
  </si>
  <si>
    <t>R32 500 V3</t>
  </si>
  <si>
    <t xml:space="preserve">Радиатор стальной трубчатый R32 500 V -3 секц. </t>
  </si>
  <si>
    <t>100/50</t>
  </si>
  <si>
    <t>R32 500 V4</t>
  </si>
  <si>
    <t xml:space="preserve">Радиатор стальной трубчатый R32 500 V -4 секц. </t>
  </si>
  <si>
    <t>150/50</t>
  </si>
  <si>
    <t>R32 500 V5</t>
  </si>
  <si>
    <t>Радиатор стальной трубчатый R32 500 V -5 секц.</t>
  </si>
  <si>
    <t>200/50</t>
  </si>
  <si>
    <t>R32 500 V6</t>
  </si>
  <si>
    <t xml:space="preserve">Радиатор стальной трубчатый R32 500 V -6 секц. </t>
  </si>
  <si>
    <t>250/50</t>
  </si>
  <si>
    <t>R32 500 V7</t>
  </si>
  <si>
    <t xml:space="preserve">Радиатор стальной трубчатый R32 500 V -7 секц. </t>
  </si>
  <si>
    <t>300/50</t>
  </si>
  <si>
    <t>R32 500 V8</t>
  </si>
  <si>
    <t>Радиатор стальной трубчатый R32 500 V -8 секц.</t>
  </si>
  <si>
    <t>350/50</t>
  </si>
  <si>
    <t>R32 500 V9</t>
  </si>
  <si>
    <t>Радиатор стальной трубчатый R32 500 V -9 секц.</t>
  </si>
  <si>
    <t>400/50</t>
  </si>
  <si>
    <t>R32 500 V10</t>
  </si>
  <si>
    <t>Радиатор стальной трубчатый R32 500 V -10 секц.</t>
  </si>
  <si>
    <t>450/50</t>
  </si>
  <si>
    <t>R32 500 V11</t>
  </si>
  <si>
    <t>Радиатор стальной трубчатый R32 500 V -11 секц.</t>
  </si>
  <si>
    <t>500/50</t>
  </si>
  <si>
    <t>R32 500 V12</t>
  </si>
  <si>
    <t>Радиатор стальной трубчатый R32 500 V -12 секц.</t>
  </si>
  <si>
    <t>550/50</t>
  </si>
  <si>
    <t>R32 500 V13</t>
  </si>
  <si>
    <t>Радиатор стальной трубчатый R32 500 V -13 секц.</t>
  </si>
  <si>
    <t>600/50</t>
  </si>
  <si>
    <t>R32 500 V14</t>
  </si>
  <si>
    <t>Радиатор стальной трубчатый R32 500 V -14 секц.</t>
  </si>
  <si>
    <t>650/50</t>
  </si>
  <si>
    <t>R32 550 V2</t>
  </si>
  <si>
    <t xml:space="preserve">Радиатор стальной трубчатый R32 550 V -2 секц. </t>
  </si>
  <si>
    <t>R32 550 V3</t>
  </si>
  <si>
    <t xml:space="preserve">Радиатор стальной трубчатый R32 550 V -3 секц. </t>
  </si>
  <si>
    <t>R32 550 V4</t>
  </si>
  <si>
    <t xml:space="preserve">Радиатор стальной трубчатый R32 550 V -4 секц. </t>
  </si>
  <si>
    <t>R32 550 V5</t>
  </si>
  <si>
    <t>Радиатор стальной трубчатый R32 550 V -5 секц.</t>
  </si>
  <si>
    <t>R32 550 V6</t>
  </si>
  <si>
    <t xml:space="preserve">Радиатор стальной трубчатый R32 550 V -6 секц. </t>
  </si>
  <si>
    <t>R32 550 V7</t>
  </si>
  <si>
    <t xml:space="preserve">Радиатор стальной трубчатый R32 550 V -7 секц. </t>
  </si>
  <si>
    <t>R32 550 V8</t>
  </si>
  <si>
    <t>Радиатор стальной трубчатый R32 550 V -8 секц.</t>
  </si>
  <si>
    <t>R32 550 V9</t>
  </si>
  <si>
    <t>Радиатор стальной трубчатый R32 550 V -9 секц.</t>
  </si>
  <si>
    <t>R32 550 V10</t>
  </si>
  <si>
    <t>Радиатор стальной трубчатый R32 550 V -10 секц.</t>
  </si>
  <si>
    <t>R32 550 V11</t>
  </si>
  <si>
    <t>Радиатор стальной трубчатый R32 550 V -11 секц.</t>
  </si>
  <si>
    <t>R32 550 V12</t>
  </si>
  <si>
    <t>Радиатор стальной трубчатый R32 550 V -12 секц.</t>
  </si>
  <si>
    <t>R32 550 V13</t>
  </si>
  <si>
    <t>Радиатор стальной трубчатый R32 550 V -13 секц.</t>
  </si>
  <si>
    <t>R32 550 V14</t>
  </si>
  <si>
    <t>Радиатор стальной трубчатый R32 550 V -14 секц.</t>
  </si>
  <si>
    <t>R32 750 V2</t>
  </si>
  <si>
    <t xml:space="preserve">Радиатор стальной трубчатый R32 750 V -2 секц. </t>
  </si>
  <si>
    <t>R32 750 V3</t>
  </si>
  <si>
    <t xml:space="preserve">Радиатор стальной трубчатый R32 750 V -3 секц. </t>
  </si>
  <si>
    <t>R32 750 V4</t>
  </si>
  <si>
    <t xml:space="preserve">Радиатор стальной трубчатый R32 750 V -4 секц. </t>
  </si>
  <si>
    <t>R32 750 V5</t>
  </si>
  <si>
    <t>Радиатор стальной трубчатый R32 750 V -5 секц.</t>
  </si>
  <si>
    <t>R32 750 V6</t>
  </si>
  <si>
    <t xml:space="preserve">Радиатор стальной трубчатый R32 750 V -6 секц. </t>
  </si>
  <si>
    <t>R32 750 V7</t>
  </si>
  <si>
    <t xml:space="preserve">Радиатор стальной трубчатый R32 750 V -7 секц. </t>
  </si>
  <si>
    <t>R32 750 V8</t>
  </si>
  <si>
    <t>Радиатор стальной трубчатый R32 750 V -8 секц.</t>
  </si>
  <si>
    <t>R32 750 V9</t>
  </si>
  <si>
    <t>Радиатор стальной трубчатый R32 750 V -9 секц.</t>
  </si>
  <si>
    <t>R32 750 V10</t>
  </si>
  <si>
    <t>Радиатор стальной трубчатый R32 750 V -10 секц.</t>
  </si>
  <si>
    <t>R32 750 V11</t>
  </si>
  <si>
    <t>Радиатор стальной трубчатый R32 750 V -11 секц.</t>
  </si>
  <si>
    <t>R32 750 V12</t>
  </si>
  <si>
    <t>Радиатор стальной трубчатый R32 750 V -12 секц.</t>
  </si>
  <si>
    <t>R32 750 V13</t>
  </si>
  <si>
    <t>Радиатор стальной трубчатый R32 750 V -13 секц.</t>
  </si>
  <si>
    <t>R32 750 V14</t>
  </si>
  <si>
    <t>Радиатор стальной трубчатый R32 750 V -14 секц.</t>
  </si>
  <si>
    <t>R32 1000 V2</t>
  </si>
  <si>
    <t xml:space="preserve">Радиатор стальной трубчатый R32 1000 V -2 секц. </t>
  </si>
  <si>
    <t>R32 1000 V3</t>
  </si>
  <si>
    <t xml:space="preserve">Радиатор стальной трубчатый R32 1000 V -3 секц. </t>
  </si>
  <si>
    <t>R32 1000 V4</t>
  </si>
  <si>
    <t xml:space="preserve">Радиатор стальной трубчатый R32 1000 V -4 секц. </t>
  </si>
  <si>
    <t>R32 1000 V5</t>
  </si>
  <si>
    <t>Радиатор стальной трубчатый R32 1000 V -5 секц.</t>
  </si>
  <si>
    <t>R32 1000 V6</t>
  </si>
  <si>
    <t xml:space="preserve">Радиатор стальной трубчатый R32 1000 V -6 секц. </t>
  </si>
  <si>
    <t>R32 1000 V7</t>
  </si>
  <si>
    <t xml:space="preserve">Радиатор стальной трубчатый R32 1000 V -7 секц. </t>
  </si>
  <si>
    <t>R32 1000 V8</t>
  </si>
  <si>
    <t>Радиатор стальной трубчатый R32 1000 V -8 секц.</t>
  </si>
  <si>
    <t>R32 1000 V9</t>
  </si>
  <si>
    <t>Радиатор стальной трубчатый R32 1000 V -9 секц.</t>
  </si>
  <si>
    <t>R32 1000 V10</t>
  </si>
  <si>
    <t>Радиатор стальной трубчатый R32 1000 V -10 секц.</t>
  </si>
  <si>
    <t>R32 1000 V11</t>
  </si>
  <si>
    <t>Радиатор стальной трубчатый R32 1000 V -11 секц.</t>
  </si>
  <si>
    <t>R32 1000 V12</t>
  </si>
  <si>
    <t>Радиатор стальной трубчатый R32 1000 V -12 секц.</t>
  </si>
  <si>
    <t>R32 1000 V13</t>
  </si>
  <si>
    <t>Радиатор стальной трубчатый R32 1000 V -13 секц.</t>
  </si>
  <si>
    <t>R32 1000 V14</t>
  </si>
  <si>
    <t>Радиатор стальной трубчатый R32 1000 V -14 секц.</t>
  </si>
  <si>
    <t>R32 1250 V2</t>
  </si>
  <si>
    <t xml:space="preserve">Радиатор стальной трубчатый R32 1250 V -2 секц. </t>
  </si>
  <si>
    <t>R32 1250 V3</t>
  </si>
  <si>
    <t xml:space="preserve">Радиатор стальной трубчатый R32 1250 V -3 секц. </t>
  </si>
  <si>
    <t>R32 1250 V4</t>
  </si>
  <si>
    <t xml:space="preserve">Радиатор стальной трубчатый R32 1250 V -4 секц. </t>
  </si>
  <si>
    <t>R32 1250 V5</t>
  </si>
  <si>
    <t>Радиатор стальной трубчатый R32 1250 V -5 секц.</t>
  </si>
  <si>
    <t>R32 1250 V6</t>
  </si>
  <si>
    <t xml:space="preserve">Радиатор стальной трубчатый R32 1250 V -6 секц. </t>
  </si>
  <si>
    <t>R32 1250 V7</t>
  </si>
  <si>
    <t xml:space="preserve">Радиатор стальной трубчатый R32 1250 V -7 секц. </t>
  </si>
  <si>
    <t>R32 1250 V8</t>
  </si>
  <si>
    <t>Радиатор стальной трубчатый R32 1250 V -8 секц.</t>
  </si>
  <si>
    <t>R32 1250 V9</t>
  </si>
  <si>
    <t>Радиатор стальной трубчатый R32 1250 V -9 секц.</t>
  </si>
  <si>
    <t>R32 1250 V10</t>
  </si>
  <si>
    <t>Радиатор стальной трубчатый R32 1250 V -10 секц.</t>
  </si>
  <si>
    <t>R32 1250 V11</t>
  </si>
  <si>
    <t>Радиатор стальной трубчатый R32 1250 V -11 секц.</t>
  </si>
  <si>
    <t>R32 1250 V12</t>
  </si>
  <si>
    <t>Радиатор стальной трубчатый R32 1250 V -12 секц.</t>
  </si>
  <si>
    <t>R32 1250 V13</t>
  </si>
  <si>
    <t>Радиатор стальной трубчатый R32 1250 V -13 секц.</t>
  </si>
  <si>
    <t>R32 1250 V14</t>
  </si>
  <si>
    <t>Радиатор стальной трубчатый R32 1250 V -14 секц.</t>
  </si>
  <si>
    <t>R32 1500 V2</t>
  </si>
  <si>
    <t xml:space="preserve">Радиатор стальной трубчатый R32 1500 V -2 секц. </t>
  </si>
  <si>
    <t>R32 1500 V3</t>
  </si>
  <si>
    <t xml:space="preserve">Радиатор стальной трубчатый R32 1500 V -3 секц. </t>
  </si>
  <si>
    <t>R32 1500 V4</t>
  </si>
  <si>
    <t xml:space="preserve">Радиатор стальной трубчатый R32 1500 V -4 секц. </t>
  </si>
  <si>
    <t>R32 1500 V5</t>
  </si>
  <si>
    <t>Радиатор стальной трубчатый R32 1500 V -5 секц.</t>
  </si>
  <si>
    <t>R32 1500 V6</t>
  </si>
  <si>
    <t xml:space="preserve">Радиатор стальной трубчатый R32 1500 V -6 секц. </t>
  </si>
  <si>
    <t>R32 1500 V7</t>
  </si>
  <si>
    <t xml:space="preserve">Радиатор стальной трубчатый R32 1500 V -7 секц. </t>
  </si>
  <si>
    <t>R32 1500 V8</t>
  </si>
  <si>
    <t>Радиатор стальной трубчатый R32 1500 V -8 секц.</t>
  </si>
  <si>
    <t>R32 1500 V9</t>
  </si>
  <si>
    <t>Радиатор стальной трубчатый R32 1500 V -9 секц.</t>
  </si>
  <si>
    <t>R32 1500 V10</t>
  </si>
  <si>
    <t>Радиатор стальной трубчатый R32 1500 V -10 секц.</t>
  </si>
  <si>
    <t>R32 1500 V11</t>
  </si>
  <si>
    <t>Радиатор стальной трубчатый R32 1500 V -11 секц.</t>
  </si>
  <si>
    <t>R32 1500 V12</t>
  </si>
  <si>
    <t>Радиатор стальной трубчатый R32 1500 V -12 секц.</t>
  </si>
  <si>
    <t>R32 1500 V13</t>
  </si>
  <si>
    <t>Радиатор стальной трубчатый R32 1500 V -13 секц.</t>
  </si>
  <si>
    <t>R32 1500 V14</t>
  </si>
  <si>
    <t>Радиатор стальной трубчатый R32 1500 V -14 секц.</t>
  </si>
  <si>
    <t>R32 1750 V2</t>
  </si>
  <si>
    <t xml:space="preserve">Радиатор стальной трубчатый R32 1750 V -2 секц. </t>
  </si>
  <si>
    <t>R32 1750 V3</t>
  </si>
  <si>
    <t xml:space="preserve">Радиатор стальной трубчатый R32 1750 V -3 секц. </t>
  </si>
  <si>
    <t>R32 1750 V4</t>
  </si>
  <si>
    <t xml:space="preserve">Радиатор стальной трубчатый R32 1750 V -4 секц. </t>
  </si>
  <si>
    <t>R32 1750 V5</t>
  </si>
  <si>
    <t>Радиатор стальной трубчатый R32 1750 V -5 секц.</t>
  </si>
  <si>
    <t>R32 1750 V6</t>
  </si>
  <si>
    <t xml:space="preserve">Радиатор стальной трубчатый R32 1750 V -6 секц. </t>
  </si>
  <si>
    <t>R32 1750 V7</t>
  </si>
  <si>
    <t xml:space="preserve">Радиатор стальной трубчатый R32 1750 V -7 секц. </t>
  </si>
  <si>
    <t>R32 1750 V8</t>
  </si>
  <si>
    <t>Радиатор стальной трубчатый R32 1750 V -8 секц.</t>
  </si>
  <si>
    <t>R32 1750 V9</t>
  </si>
  <si>
    <t>Радиатор стальной трубчатый R32 1750 V -9 секц.</t>
  </si>
  <si>
    <t>R32 1750 V10</t>
  </si>
  <si>
    <t>Радиатор стальной трубчатый R32 1750 V -10 секц.</t>
  </si>
  <si>
    <t>R32 1750 V11</t>
  </si>
  <si>
    <t>Радиатор стальной трубчатый R32 1750 V -11 секц.</t>
  </si>
  <si>
    <t>R32 1750 V12</t>
  </si>
  <si>
    <t>Радиатор стальной трубчатый R32 1750 V -12 секц.</t>
  </si>
  <si>
    <t>R32 1750 V13</t>
  </si>
  <si>
    <t>Радиатор стальной трубчатый R32 1750 V -13 секц.</t>
  </si>
  <si>
    <t>R32 1750 V14</t>
  </si>
  <si>
    <t>Радиатор стальной трубчатый R32 1750 V -14 секц.</t>
  </si>
  <si>
    <t>R32 2000 V2</t>
  </si>
  <si>
    <t xml:space="preserve">Радиатор стальной трубчатый R32 2000 V -2 секц. </t>
  </si>
  <si>
    <t>R32 2000 V3</t>
  </si>
  <si>
    <t xml:space="preserve">Радиатор стальной трубчатый R32 2000 V -3 секц. </t>
  </si>
  <si>
    <t>R32 2000 V4</t>
  </si>
  <si>
    <t xml:space="preserve">Радиатор стальной трубчатый R32 2000 V -4 секц. </t>
  </si>
  <si>
    <t>R32 2000 V5</t>
  </si>
  <si>
    <t>Радиатор стальной трубчатый R32 2000 V -5 секц.</t>
  </si>
  <si>
    <t>R32 2000 V6</t>
  </si>
  <si>
    <t xml:space="preserve">Радиатор стальной трубчатый R32 2000 V -6 секц. </t>
  </si>
  <si>
    <t>R32 2000 V7</t>
  </si>
  <si>
    <t xml:space="preserve">Радиатор стальной трубчатый R32 2000 V -7 секц. </t>
  </si>
  <si>
    <t>R32 2000 V8</t>
  </si>
  <si>
    <t>Радиатор стальной трубчатый R32 2000 V -8 секц.</t>
  </si>
  <si>
    <t>R32 2000 V9</t>
  </si>
  <si>
    <t>Радиатор стальной трубчатый R32 2000 V -9 секц.</t>
  </si>
  <si>
    <t>R32 2000 V10</t>
  </si>
  <si>
    <t>Радиатор стальной трубчатый R32 2000 V -10 секц.</t>
  </si>
  <si>
    <t>R32 2000 V11</t>
  </si>
  <si>
    <t>Радиатор стальной трубчатый R32 2000 V -11 секц.</t>
  </si>
  <si>
    <t>R32 2000 V12</t>
  </si>
  <si>
    <t>Радиатор стальной трубчатый R32 2000 V -12 секц.</t>
  </si>
  <si>
    <t>R32 2000 V13</t>
  </si>
  <si>
    <t>Радиатор стальной трубчатый R32 2000 V -13 секц.</t>
  </si>
  <si>
    <t>R32 2000 V14</t>
  </si>
  <si>
    <t>Радиатор стальной трубчатый R32 2000 V -14 секц.</t>
  </si>
  <si>
    <t>R32 2200 V2</t>
  </si>
  <si>
    <t xml:space="preserve">Радиатор стальной трубчатый R32 2200 V -2 секц. </t>
  </si>
  <si>
    <t>R32 2200 V3</t>
  </si>
  <si>
    <t xml:space="preserve">Радиатор стальной трубчатый R32 2200 V -3 секц. </t>
  </si>
  <si>
    <t>R32 2200 V4</t>
  </si>
  <si>
    <t xml:space="preserve">Радиатор стальной трубчатый R32 2200 V -4 секц. </t>
  </si>
  <si>
    <t>R32 2200 V5</t>
  </si>
  <si>
    <t>Радиатор стальной трубчатый R32 2200 V -5 секц.</t>
  </si>
  <si>
    <t>R32 2200 V6</t>
  </si>
  <si>
    <t xml:space="preserve">Радиатор стальной трубчатый R32 2200 V -6 секц. </t>
  </si>
  <si>
    <t>R32 2200 V7</t>
  </si>
  <si>
    <t xml:space="preserve">Радиатор стальной трубчатый R32 2200 V -7 секц. </t>
  </si>
  <si>
    <t>R32 2200 V8</t>
  </si>
  <si>
    <t>Радиатор стальной трубчатый R32 2200 V -8 секц.</t>
  </si>
  <si>
    <t>R32 2200 V9</t>
  </si>
  <si>
    <t>Радиатор стальной трубчатый R32 2200 V -9 секц.</t>
  </si>
  <si>
    <t>R32 2200 V10</t>
  </si>
  <si>
    <t>Радиатор стальной трубчатый R32 2200 V -10 секц.</t>
  </si>
  <si>
    <t>R32 2200 V11</t>
  </si>
  <si>
    <t>Радиатор стальной трубчатый R32 2200 V -11 секц.</t>
  </si>
  <si>
    <t>R32 2200 V12</t>
  </si>
  <si>
    <t>Радиатор стальной трубчатый R32 2200 V -12 секц.</t>
  </si>
  <si>
    <t>R32 2200 V13</t>
  </si>
  <si>
    <t>Радиатор стальной трубчатый R32 2200 V -13 секц.</t>
  </si>
  <si>
    <t>R32 2200 V14</t>
  </si>
  <si>
    <t>Радиатор стальной трубчатый R32 2200 V -14 секц.</t>
  </si>
  <si>
    <t>R32 2250 V2</t>
  </si>
  <si>
    <t xml:space="preserve">Радиатор стальной трубчатый R32 2250 V -2 секц. </t>
  </si>
  <si>
    <t>R32 2250 V3</t>
  </si>
  <si>
    <t xml:space="preserve">Радиатор стальной трубчатый R32 2250 V -3 секц. </t>
  </si>
  <si>
    <t>R32 2250 V4</t>
  </si>
  <si>
    <t xml:space="preserve">Радиатор стальной трубчатый R32 2250 V -4 секц. </t>
  </si>
  <si>
    <t>R32 2250 V5</t>
  </si>
  <si>
    <t>Радиатор стальной трубчатый R32 2250 V -5 секц.</t>
  </si>
  <si>
    <t>R32 2250 V6</t>
  </si>
  <si>
    <t xml:space="preserve">Радиатор стальной трубчатый R32 2250 V -6 секц. </t>
  </si>
  <si>
    <t>R32 2250 V7</t>
  </si>
  <si>
    <t xml:space="preserve">Радиатор стальной трубчатый R32 2250 V -7 секц. </t>
  </si>
  <si>
    <t>R32 2250 V8</t>
  </si>
  <si>
    <t>Радиатор стальной трубчатый R32 2250 V -8 секц.</t>
  </si>
  <si>
    <t>R32 2250 V9</t>
  </si>
  <si>
    <t>Радиатор стальной трубчатый R32 2250 V -9 секц.</t>
  </si>
  <si>
    <t>R32 2250 V10</t>
  </si>
  <si>
    <t>Радиатор стальной трубчатый R32 2250 V -10 секц.</t>
  </si>
  <si>
    <t>R32 2250 V11</t>
  </si>
  <si>
    <t>Радиатор стальной трубчатый R32 2250 V -11 секц.</t>
  </si>
  <si>
    <t>R32 2250 V12</t>
  </si>
  <si>
    <t>Радиатор стальной трубчатый R32 2250 V -12 секц.</t>
  </si>
  <si>
    <t>R32 2250 V13</t>
  </si>
  <si>
    <t>Радиатор стальной трубчатый R32 2250 V -13 секц.</t>
  </si>
  <si>
    <t>R32 2250 V14</t>
  </si>
  <si>
    <t>Радиатор стальной трубчатый R32 2250 V -14 секц.</t>
  </si>
  <si>
    <t>R32 2500 V2</t>
  </si>
  <si>
    <t xml:space="preserve">Радиатор стальной трубчатый R32 2500 V -2 секц. </t>
  </si>
  <si>
    <t>R32 2500 V3</t>
  </si>
  <si>
    <t xml:space="preserve">Радиатор стальной трубчатый R32 2500 V -3 секц. </t>
  </si>
  <si>
    <t>R32 2500 V4</t>
  </si>
  <si>
    <t xml:space="preserve">Радиатор стальной трубчатый R32 2500 V -4 секц. </t>
  </si>
  <si>
    <t>R32 2500 V5</t>
  </si>
  <si>
    <t>Радиатор стальной трубчатый R32 2500 V -5 секц.</t>
  </si>
  <si>
    <t>R32 2500 V6</t>
  </si>
  <si>
    <t xml:space="preserve">Радиатор стальной трубчатый R32 2500 V -6 секц. </t>
  </si>
  <si>
    <t>R32 2500 V7</t>
  </si>
  <si>
    <t xml:space="preserve">Радиатор стальной трубчатый R32 2500 V -7 секц. </t>
  </si>
  <si>
    <t>R32 2500 V8</t>
  </si>
  <si>
    <t>Радиатор стальной трубчатый R32 2500 V -8 секц.</t>
  </si>
  <si>
    <t>R32 2500 V9</t>
  </si>
  <si>
    <t>Радиатор стальной трубчатый R32 2500 V -9 секц.</t>
  </si>
  <si>
    <t>R32 2500 V10</t>
  </si>
  <si>
    <t>Радиатор стальной трубчатый R32 2500 V -10 секц.</t>
  </si>
  <si>
    <t>R32 2500 V11</t>
  </si>
  <si>
    <t>Радиатор стальной трубчатый R32 2500 V -11 секц.</t>
  </si>
  <si>
    <t>R32 2500 V12</t>
  </si>
  <si>
    <t>Радиатор стальной трубчатый R32 2500 V -12 секц.</t>
  </si>
  <si>
    <t>R32 2500 V13</t>
  </si>
  <si>
    <t>Радиатор стальной трубчатый R32 2500 V -13 секц.</t>
  </si>
  <si>
    <t>R32 2500 V14</t>
  </si>
  <si>
    <t>Радиатор стальной трубчатый R32 2500 V -14 секц.</t>
  </si>
  <si>
    <t>R32 3000 V2</t>
  </si>
  <si>
    <t xml:space="preserve">Радиатор стальной трубчатый R32 3000 V -2 секц. </t>
  </si>
  <si>
    <t>R32 3000 V3</t>
  </si>
  <si>
    <t xml:space="preserve">Радиатор стальной трубчатый R32 3000 V -3 секц. </t>
  </si>
  <si>
    <t>R32 3000 V4</t>
  </si>
  <si>
    <t xml:space="preserve">Радиатор стальной трубчатый R32 3000 V -4 секц. </t>
  </si>
  <si>
    <t>R32 3000 V5</t>
  </si>
  <si>
    <t>Радиатор стальной трубчатый R32 3000 V -5 секц.</t>
  </si>
  <si>
    <t>R32 3000 V6</t>
  </si>
  <si>
    <t xml:space="preserve">Радиатор стальной трубчатый R32 3000 V -6 секц. </t>
  </si>
  <si>
    <t>R32 3000 V7</t>
  </si>
  <si>
    <t xml:space="preserve">Радиатор стальной трубчатый R32 3000 V -7 секц. </t>
  </si>
  <si>
    <t>R32 3000 V8</t>
  </si>
  <si>
    <t>Радиатор стальной трубчатый R32 3000 V -8 секц.</t>
  </si>
  <si>
    <t>R32 3000 V9</t>
  </si>
  <si>
    <t>Радиатор стальной трубчатый R32 3000 V -9 секц.</t>
  </si>
  <si>
    <t>R32 3000 V10</t>
  </si>
  <si>
    <t>Радиатор стальной трубчатый R32 3000 V -10 секц.</t>
  </si>
  <si>
    <t>R32 3000 V11</t>
  </si>
  <si>
    <t>Радиатор стальной трубчатый R32 3000 V -11 секц.</t>
  </si>
  <si>
    <t>R32 3000 V12</t>
  </si>
  <si>
    <t>Радиатор стальной трубчатый R32 3000 V -12 секц.</t>
  </si>
  <si>
    <t>R32 3000 V13</t>
  </si>
  <si>
    <t>Радиатор стальной трубчатый R32 3000 V -13 секц.</t>
  </si>
  <si>
    <t>R32 3000 V14</t>
  </si>
  <si>
    <t>Радиатор стальной трубчатый R32 3000 V -14 секц.</t>
  </si>
  <si>
    <t>Q80 500 H2</t>
  </si>
  <si>
    <t xml:space="preserve">Радиатор стальной трубчатый Q80 500 H -2 секц. </t>
  </si>
  <si>
    <t>Q80 500 H3</t>
  </si>
  <si>
    <t xml:space="preserve">Радиатор стальной трубчатый Q80 500 H -3 секц. </t>
  </si>
  <si>
    <t>Q80 500 H4</t>
  </si>
  <si>
    <t xml:space="preserve">Радиатор стальной трубчатый Q80 500 H -4 секц. </t>
  </si>
  <si>
    <t>Q80 500 H5</t>
  </si>
  <si>
    <t xml:space="preserve">Радиатор стальной трубчатый Q80 500 H -5 секц. </t>
  </si>
  <si>
    <t>Q80 500 H6</t>
  </si>
  <si>
    <t xml:space="preserve">Радиатор стальной трубчатый Q80 500 H -6 секц. </t>
  </si>
  <si>
    <t>Q80 500 H7</t>
  </si>
  <si>
    <t xml:space="preserve">Радиатор стальной трубчатый Q80 500 H -7 секц. </t>
  </si>
  <si>
    <t>Q80 500 H8</t>
  </si>
  <si>
    <t xml:space="preserve">Радиатор стальной трубчатый Q80 500 H -8 секц. </t>
  </si>
  <si>
    <t>Q80 550 H2</t>
  </si>
  <si>
    <t xml:space="preserve">Радиатор стальной трубчатый Q80 550 H -2 секц. </t>
  </si>
  <si>
    <t>Q80 550 H3</t>
  </si>
  <si>
    <t xml:space="preserve">Радиатор стальной трубчатый Q80 550 H -3 секц. </t>
  </si>
  <si>
    <t>Q80 550 H4</t>
  </si>
  <si>
    <t xml:space="preserve">Радиатор стальной трубчатый Q80 550 H -4 секц. </t>
  </si>
  <si>
    <t>Q80 550 H5</t>
  </si>
  <si>
    <t xml:space="preserve">Радиатор стальной трубчатый Q80 550 H -5 секц. </t>
  </si>
  <si>
    <t>Q80 550 H6</t>
  </si>
  <si>
    <t xml:space="preserve">Радиатор стальной трубчатый Q80 550 H -6 секц. </t>
  </si>
  <si>
    <t>Q80 550 H7</t>
  </si>
  <si>
    <t xml:space="preserve">Радиатор стальной трубчатый Q80 550 H -7 секц. </t>
  </si>
  <si>
    <t>Q80 550 H8</t>
  </si>
  <si>
    <t xml:space="preserve">Радиатор стальной трубчатый Q80 550 H -8 секц. </t>
  </si>
  <si>
    <t>Q80 750 H2</t>
  </si>
  <si>
    <t xml:space="preserve">Радиатор стальной трубчатый Q80 750 H -2 секц. </t>
  </si>
  <si>
    <t>Q80 750 H3</t>
  </si>
  <si>
    <t xml:space="preserve">Радиатор стальной трубчатый Q80 750 H -3 секц. </t>
  </si>
  <si>
    <t>Q80 750 H4</t>
  </si>
  <si>
    <t xml:space="preserve">Радиатор стальной трубчатый Q80 750 H -4 секц. </t>
  </si>
  <si>
    <t>Q80 750 H5</t>
  </si>
  <si>
    <t xml:space="preserve">Радиатор стальной трубчатый Q80 750 H -5 секц. </t>
  </si>
  <si>
    <t>Q80 750 H6</t>
  </si>
  <si>
    <t xml:space="preserve">Радиатор стальной трубчатый Q80 750 H -6 секц. </t>
  </si>
  <si>
    <t>Q80 750 H7</t>
  </si>
  <si>
    <t xml:space="preserve">Радиатор стальной трубчатый Q80 750 H -7 секц. </t>
  </si>
  <si>
    <t>Q80 750 H8</t>
  </si>
  <si>
    <t xml:space="preserve">Радиатор стальной трубчатый Q80 750 H -8 секц. </t>
  </si>
  <si>
    <t>Q80 1000 H2</t>
  </si>
  <si>
    <t xml:space="preserve">Радиатор стальной трубчатый Q80 1000 H -2 секц. </t>
  </si>
  <si>
    <t>Q80 1000 H3</t>
  </si>
  <si>
    <t xml:space="preserve">Радиатор стальной трубчатый Q80 1000 H -3 секц. </t>
  </si>
  <si>
    <t>Q80 1000 H4</t>
  </si>
  <si>
    <t xml:space="preserve">Радиатор стальной трубчатый Q80 1000 H -4 секц. </t>
  </si>
  <si>
    <t>Q80 1000 H5</t>
  </si>
  <si>
    <t xml:space="preserve">Радиатор стальной трубчатый Q80 1000 H -5 секц. </t>
  </si>
  <si>
    <t>Q80 1000 H6</t>
  </si>
  <si>
    <t xml:space="preserve">Радиатор стальной трубчатый Q80 1000 H -6 секц. </t>
  </si>
  <si>
    <t>Q80 1000 H7</t>
  </si>
  <si>
    <t xml:space="preserve">Радиатор стальной трубчатый Q80 1000 H -7 секц. </t>
  </si>
  <si>
    <t>Q80 1000 H8</t>
  </si>
  <si>
    <t xml:space="preserve">Радиатор стальной трубчатый Q80 1000 H -8 секц. </t>
  </si>
  <si>
    <t>Q80 1250 H2</t>
  </si>
  <si>
    <t xml:space="preserve">Радиатор стальной трубчатый Q80 1250 H -2 секц. </t>
  </si>
  <si>
    <t>Q80 1250 H3</t>
  </si>
  <si>
    <t xml:space="preserve">Радиатор стальной трубчатый Q80 1250 H -3 секц. </t>
  </si>
  <si>
    <t>Q80 1250 H4</t>
  </si>
  <si>
    <t xml:space="preserve">Радиатор стальной трубчатый Q80 1250 H -4 секц. </t>
  </si>
  <si>
    <t>Q80 1250 H5</t>
  </si>
  <si>
    <t xml:space="preserve">Радиатор стальной трубчатый Q80 1250 H -5 секц. </t>
  </si>
  <si>
    <t>Q80 1250 H6</t>
  </si>
  <si>
    <t xml:space="preserve">Радиатор стальной трубчатый Q80 1250 H -6 секц. </t>
  </si>
  <si>
    <t>Q80 1250 H7</t>
  </si>
  <si>
    <t xml:space="preserve">Радиатор стальной трубчатый Q80 1250 H -7 секц. </t>
  </si>
  <si>
    <t>Q80 1250 H8</t>
  </si>
  <si>
    <t xml:space="preserve">Радиатор стальной трубчатый Q80 1250 H -8 секц. </t>
  </si>
  <si>
    <t>Q80 1500 H2</t>
  </si>
  <si>
    <t xml:space="preserve">Радиатор стальной трубчатый Q80 1500 H -2 секц. </t>
  </si>
  <si>
    <t>Q80 1500 H3</t>
  </si>
  <si>
    <t xml:space="preserve">Радиатор стальной трубчатый Q80 1500 H -3 секц. </t>
  </si>
  <si>
    <t>Q80 1500 H4</t>
  </si>
  <si>
    <t xml:space="preserve">Радиатор стальной трубчатый Q80 1500 H -4 секц. </t>
  </si>
  <si>
    <t>Q80 1500 H5</t>
  </si>
  <si>
    <t xml:space="preserve">Радиатор стальной трубчатый Q80 1500 H -5 секц. </t>
  </si>
  <si>
    <t>Q80 1500 H6</t>
  </si>
  <si>
    <t xml:space="preserve">Радиатор стальной трубчатый Q80 1500 H -6 секц. </t>
  </si>
  <si>
    <t>Q80 1500 H7</t>
  </si>
  <si>
    <t xml:space="preserve">Радиатор стальной трубчатый Q80 1500 H -7 секц. </t>
  </si>
  <si>
    <t>Q80 1750 H2</t>
  </si>
  <si>
    <t xml:space="preserve">Радиатор стальной трубчатый Q80 1750 H -2 секц. </t>
  </si>
  <si>
    <t>Q80 1750 H3</t>
  </si>
  <si>
    <t xml:space="preserve">Радиатор стальной трубчатый Q80 1750 H -3 секц. </t>
  </si>
  <si>
    <t>Q80 1750 H4</t>
  </si>
  <si>
    <t xml:space="preserve">Радиатор стальной трубчатый Q80 1750 H -4 секц. </t>
  </si>
  <si>
    <t>Q80 1750 H5</t>
  </si>
  <si>
    <t xml:space="preserve">Радиатор стальной трубчатый Q80 1750 H -5 секц. </t>
  </si>
  <si>
    <t>Q80 1750 H6</t>
  </si>
  <si>
    <t xml:space="preserve">Радиатор стальной трубчатый Q80 1750 H -6 секц. </t>
  </si>
  <si>
    <t>Q80 2000 H2</t>
  </si>
  <si>
    <t xml:space="preserve">Радиатор стальной трубчатый Q80 2000 H -2 секц. </t>
  </si>
  <si>
    <t>Q80 2000 H3</t>
  </si>
  <si>
    <t xml:space="preserve">Радиатор стальной трубчатый Q80 2000 H -3 секц. </t>
  </si>
  <si>
    <t>Q80 2000 H4</t>
  </si>
  <si>
    <t xml:space="preserve">Радиатор стальной трубчатый Q80 2000 H -4 секц. </t>
  </si>
  <si>
    <t>Q80 2000 H5</t>
  </si>
  <si>
    <t xml:space="preserve">Радиатор стальной трубчатый Q80 2000 H -5 секц. </t>
  </si>
  <si>
    <t>Q80 2000 H6</t>
  </si>
  <si>
    <t xml:space="preserve">Радиатор стальной трубчатый Q80 2000 H -6 секц. </t>
  </si>
  <si>
    <t>Q80 2200 H2</t>
  </si>
  <si>
    <t xml:space="preserve">Радиатор стальной трубчатый Q80 2200 H -2 секц. </t>
  </si>
  <si>
    <t>Q80 2200 H3</t>
  </si>
  <si>
    <t xml:space="preserve">Радиатор стальной трубчатый Q80 2200 H -3 секц. </t>
  </si>
  <si>
    <t>Q80 2200 H4</t>
  </si>
  <si>
    <t xml:space="preserve">Радиатор стальной трубчатый Q80 2200 H -4 секц. </t>
  </si>
  <si>
    <t>Q80 2200 H5</t>
  </si>
  <si>
    <t xml:space="preserve">Радиатор стальной трубчатый Q80 2200 H -5 секц. </t>
  </si>
  <si>
    <t>Q80 2250 H2</t>
  </si>
  <si>
    <t xml:space="preserve">Радиатор стальной трубчатый Q80 2250 H -2 секц. </t>
  </si>
  <si>
    <t>Q80 2250 H3</t>
  </si>
  <si>
    <t xml:space="preserve">Радиатор стальной трубчатый Q80 2250 H -3 секц. </t>
  </si>
  <si>
    <t>Q80 2250 H4</t>
  </si>
  <si>
    <t xml:space="preserve">Радиатор стальной трубчатый Q80 2250 H -4 секц. </t>
  </si>
  <si>
    <t>Q80 2250 H5</t>
  </si>
  <si>
    <t xml:space="preserve">Радиатор стальной трубчатый Q80 2250 H -5 секц. </t>
  </si>
  <si>
    <t>Q80 2500 H2</t>
  </si>
  <si>
    <t xml:space="preserve">Радиатор стальной трубчатый Q80 2500 H -2 секц. </t>
  </si>
  <si>
    <t>Q80 2500 H3</t>
  </si>
  <si>
    <t xml:space="preserve">Радиатор стальной трубчатый Q80 2500 H -3 секц. </t>
  </si>
  <si>
    <t>Q80 2500 H4</t>
  </si>
  <si>
    <t xml:space="preserve">Радиатор стальной трубчатый Q80 2500 H -4 секц. </t>
  </si>
  <si>
    <t>Q80 3000 H2</t>
  </si>
  <si>
    <t xml:space="preserve">Радиатор стальной трубчатый Q80 3000 H -2 секц. </t>
  </si>
  <si>
    <t>Q80 3000 H3</t>
  </si>
  <si>
    <t xml:space="preserve">Радиатор стальной трубчатый Q80 3000 H -3 секц. </t>
  </si>
  <si>
    <t>Q80 500 V2</t>
  </si>
  <si>
    <t xml:space="preserve">Радиатор стальной трубчатый Q80  500 V -2 секц. </t>
  </si>
  <si>
    <t>Q80 500 V3</t>
  </si>
  <si>
    <t xml:space="preserve">Радиатор стальной трубчатый Q80  500 V -3 секц. </t>
  </si>
  <si>
    <t>Q80 500 V4</t>
  </si>
  <si>
    <t xml:space="preserve">Радиатор стальной трубчатый Q80  500 V -4 секц. </t>
  </si>
  <si>
    <t>Q80 500 V5</t>
  </si>
  <si>
    <t xml:space="preserve">Радиатор стальной трубчатый Q80  500 V -5 секц. </t>
  </si>
  <si>
    <t>Q80 500 V6</t>
  </si>
  <si>
    <t xml:space="preserve">Радиатор стальной трубчатый Q80  500 V -6 секц. </t>
  </si>
  <si>
    <t>Q80 500 V7</t>
  </si>
  <si>
    <t xml:space="preserve">Радиатор стальной трубчатый Q80  500 V -7 секц. </t>
  </si>
  <si>
    <t>Q80 500 V8</t>
  </si>
  <si>
    <t xml:space="preserve">Радиатор стальной трубчатый Q80  500 V -8 секц. </t>
  </si>
  <si>
    <t>Q80 550 V2</t>
  </si>
  <si>
    <t xml:space="preserve">Радиатор стальной трубчатый Q80  550 V -2 секц. </t>
  </si>
  <si>
    <t>Q80 550 V3</t>
  </si>
  <si>
    <t xml:space="preserve">Радиатор стальной трубчатый Q80  550 V -3 секц. </t>
  </si>
  <si>
    <t>Q80 550 V4</t>
  </si>
  <si>
    <t xml:space="preserve">Радиатор стальной трубчатый Q80  550 V -4 секц. </t>
  </si>
  <si>
    <t>Q80 550 V5</t>
  </si>
  <si>
    <t xml:space="preserve">Радиатор стальной трубчатый Q80  550 V -5 секц. </t>
  </si>
  <si>
    <t>Q80 550 V6</t>
  </si>
  <si>
    <t xml:space="preserve">Радиатор стальной трубчатый Q80  550 V -6 секц. </t>
  </si>
  <si>
    <t>Q80 550 V7</t>
  </si>
  <si>
    <t xml:space="preserve">Радиатор стальной трубчатый Q80  550 V -7 секц. </t>
  </si>
  <si>
    <t>Q80 550 V8</t>
  </si>
  <si>
    <t xml:space="preserve">Радиатор стальной трубчатый Q80  550 V -8 секц. </t>
  </si>
  <si>
    <t>Q80 750 V2</t>
  </si>
  <si>
    <t xml:space="preserve">Радиатор стальной трубчатый Q80  750 V -2 секц. </t>
  </si>
  <si>
    <t>Q80 750 V3</t>
  </si>
  <si>
    <t xml:space="preserve">Радиатор стальной трубчатый Q80  750 V -3 секц. </t>
  </si>
  <si>
    <t>Q80 750 V4</t>
  </si>
  <si>
    <t xml:space="preserve">Радиатор стальной трубчатый Q80  750 V -4 секц. </t>
  </si>
  <si>
    <t>Q80 750 V5</t>
  </si>
  <si>
    <t xml:space="preserve">Радиатор стальной трубчатый Q80  750 V -5 секц. </t>
  </si>
  <si>
    <t>Q80 750 V6</t>
  </si>
  <si>
    <t xml:space="preserve">Радиатор стальной трубчатый Q80  750 V -6 секц. </t>
  </si>
  <si>
    <t>Q80 750 V7</t>
  </si>
  <si>
    <t xml:space="preserve">Радиатор стальной трубчатый Q80  750 V -7 секц. </t>
  </si>
  <si>
    <t>Q80 750 V8</t>
  </si>
  <si>
    <t xml:space="preserve">Радиатор стальной трубчатый Q80  750 V -8 секц. </t>
  </si>
  <si>
    <t>Q80 1000 V2</t>
  </si>
  <si>
    <t xml:space="preserve">Радиатор стальной трубчатый Q80  1000 V -2 секц. </t>
  </si>
  <si>
    <t>Q80 1000 V3</t>
  </si>
  <si>
    <t xml:space="preserve">Радиатор стальной трубчатый Q80  1000 V -3 секц. </t>
  </si>
  <si>
    <t>Q80 1000 V4</t>
  </si>
  <si>
    <t xml:space="preserve">Радиатор стальной трубчатый Q80  1000 V -4 секц. </t>
  </si>
  <si>
    <t>Q80 1000 V5</t>
  </si>
  <si>
    <t xml:space="preserve">Радиатор стальной трубчатый Q80  1000 V -5 секц. </t>
  </si>
  <si>
    <t>Q80 1000 V6</t>
  </si>
  <si>
    <t xml:space="preserve">Радиатор стальной трубчатый Q80  1000 V -6 секц. </t>
  </si>
  <si>
    <t>Q80 1000 V7</t>
  </si>
  <si>
    <t xml:space="preserve">Радиатор стальной трубчатый Q80  1000 V -7 секц. </t>
  </si>
  <si>
    <t>Q80 1000 V8</t>
  </si>
  <si>
    <t xml:space="preserve">Радиатор стальной трубчатый Q80  1000 V -8 секц. </t>
  </si>
  <si>
    <t>Q80 1250 V2</t>
  </si>
  <si>
    <t xml:space="preserve">Радиатор стальной трубчатый Q80  1250 V -2 секц. </t>
  </si>
  <si>
    <t>Q80 1250 V3</t>
  </si>
  <si>
    <t xml:space="preserve">Радиатор стальной трубчатый Q80  1250 V -3 секц. </t>
  </si>
  <si>
    <t>Q80 1250 V4</t>
  </si>
  <si>
    <t xml:space="preserve">Радиатор стальной трубчатый Q80  1250 V -4 секц. </t>
  </si>
  <si>
    <t>Q80 1250 V5</t>
  </si>
  <si>
    <t xml:space="preserve">Радиатор стальной трубчатый Q80  1250 V -5 секц. </t>
  </si>
  <si>
    <t>Q80 1250 V6</t>
  </si>
  <si>
    <t xml:space="preserve">Радиатор стальной трубчатый Q80  1250 V -6 секц. </t>
  </si>
  <si>
    <t>Q80 1250 V7</t>
  </si>
  <si>
    <t xml:space="preserve">Радиатор стальной трубчатый Q80  1250 V -7 секц. </t>
  </si>
  <si>
    <t>Q80 1250 V8</t>
  </si>
  <si>
    <t xml:space="preserve">Радиатор стальной трубчатый Q80  1250 V -8 секц. </t>
  </si>
  <si>
    <t>Q80 1500 V2</t>
  </si>
  <si>
    <t xml:space="preserve">Радиатор стальной трубчатый Q80  1500 V -2 секц. </t>
  </si>
  <si>
    <t>Q80 1500 V3</t>
  </si>
  <si>
    <t xml:space="preserve">Радиатор стальной трубчатый Q80  1500 V -3 секц. </t>
  </si>
  <si>
    <t>Q80 1500 V4</t>
  </si>
  <si>
    <t xml:space="preserve">Радиатор стальной трубчатый Q80  1500 V -4 секц. </t>
  </si>
  <si>
    <t>Q80 1500 V5</t>
  </si>
  <si>
    <t xml:space="preserve">Радиатор стальной трубчатый Q80  1500 V -5 секц. </t>
  </si>
  <si>
    <t>Q80 1500 V6</t>
  </si>
  <si>
    <t xml:space="preserve">Радиатор стальной трубчатый Q80  1500 V -6 секц. </t>
  </si>
  <si>
    <t>Q80 1500 V7</t>
  </si>
  <si>
    <t xml:space="preserve">Радиатор стальной трубчатый Q80  1500 V -7 секц. </t>
  </si>
  <si>
    <t>Q80 1750 V2</t>
  </si>
  <si>
    <t xml:space="preserve">Радиатор стальной трубчатый Q80  1750 V -2 секц. </t>
  </si>
  <si>
    <t>Q80 1750 V3</t>
  </si>
  <si>
    <t xml:space="preserve">Радиатор стальной трубчатый Q80  1750 V -3 секц. </t>
  </si>
  <si>
    <t>Q80 1750 V4</t>
  </si>
  <si>
    <t xml:space="preserve">Радиатор стальной трубчатый Q80  1750 V -4 секц. </t>
  </si>
  <si>
    <t>Q80 1750 V5</t>
  </si>
  <si>
    <t xml:space="preserve">Радиатор стальной трубчатый Q80  1750 V -5 секц. </t>
  </si>
  <si>
    <t>Q80 1750 V6</t>
  </si>
  <si>
    <t xml:space="preserve">Радиатор стальной трубчатый Q80  1750 V -6 секц. </t>
  </si>
  <si>
    <t>Q80 2000 V2</t>
  </si>
  <si>
    <t xml:space="preserve">Радиатор стальной трубчатый Q80  2000 V -2 секц. </t>
  </si>
  <si>
    <t>Q80 2000 V3</t>
  </si>
  <si>
    <t xml:space="preserve">Радиатор стальной трубчатый Q80  2000 V -3 секц. </t>
  </si>
  <si>
    <t>Q80 2000 V4</t>
  </si>
  <si>
    <t xml:space="preserve">Радиатор стальной трубчатый Q80  2000 V -4 секц. </t>
  </si>
  <si>
    <t>Q80 2000 V5</t>
  </si>
  <si>
    <t xml:space="preserve">Радиатор стальной трубчатый Q80  2000 V -5 секц. </t>
  </si>
  <si>
    <t>Q80 2000 V6</t>
  </si>
  <si>
    <t xml:space="preserve">Радиатор стальной трубчатый Q80 2000 V -6 секц. </t>
  </si>
  <si>
    <t>Q80 2200 V2</t>
  </si>
  <si>
    <t xml:space="preserve">Радиатор стальной трубчатый Q80  2200 V -2 секц. </t>
  </si>
  <si>
    <t>Q80 2200 V3</t>
  </si>
  <si>
    <t xml:space="preserve">Радиатор стальной трубчатый Q80  2200 V -3 секц. </t>
  </si>
  <si>
    <t>Q80 2200 V4</t>
  </si>
  <si>
    <t xml:space="preserve">Радиатор стальной трубчатый Q80  2200 V -4 секц. </t>
  </si>
  <si>
    <t>Q80 2200 V5</t>
  </si>
  <si>
    <t xml:space="preserve">Радиатор стальной трубчатый Q80  2200 V -5 секц. </t>
  </si>
  <si>
    <t>Q80 2250 V2</t>
  </si>
  <si>
    <t xml:space="preserve">Радиатор стальной трубчатый Q80  2250 V -2 секц. </t>
  </si>
  <si>
    <t>Q80 2250 V3</t>
  </si>
  <si>
    <t xml:space="preserve">Радиатор стальной трубчатый Q80  2250 V -3 секц. </t>
  </si>
  <si>
    <t>Q80 2250 V4</t>
  </si>
  <si>
    <t xml:space="preserve">Радиатор стальной трубчатый Q80  2250 V -4 секц. </t>
  </si>
  <si>
    <t>Q80 2250 V5</t>
  </si>
  <si>
    <t xml:space="preserve">Радиатор стальной трубчатый Q80  2250 V -5 секц. </t>
  </si>
  <si>
    <t>Q80 2500 V2</t>
  </si>
  <si>
    <t xml:space="preserve">Радиатор стальной трубчатый Q80  2500 V -2 секц. </t>
  </si>
  <si>
    <t>Q80 2500 V3</t>
  </si>
  <si>
    <t xml:space="preserve">Радиатор стальной трубчатый Q80  2500 V -3 секц. </t>
  </si>
  <si>
    <t>Q80 2500 V4</t>
  </si>
  <si>
    <t xml:space="preserve">Радиатор стальной трубчатый Q80  2500 V -4 секц. </t>
  </si>
  <si>
    <t>Q80 3000 V2</t>
  </si>
  <si>
    <t xml:space="preserve">Радиатор стальной трубчатый Q80  3000 V -2 секц. </t>
  </si>
  <si>
    <t>Q80 3000 V3</t>
  </si>
  <si>
    <t xml:space="preserve">Радиатор стальной трубчатый Q80  3000 V -3 секц. </t>
  </si>
  <si>
    <t>R89 500 H2</t>
  </si>
  <si>
    <t xml:space="preserve">Радиатор стальной трубчатый R89 500 H -2 секц. </t>
  </si>
  <si>
    <t>R89 500 H3</t>
  </si>
  <si>
    <t xml:space="preserve">Радиатор стальной трубчатый R89 500 H -3 секц. </t>
  </si>
  <si>
    <t>R89 500 H4</t>
  </si>
  <si>
    <t xml:space="preserve">Радиатор стальной трубчатый R89 500 H -4 секц. </t>
  </si>
  <si>
    <t>R89 500 H5</t>
  </si>
  <si>
    <t>Радиатор стальной трубчатый R89 500 H -5 секц.</t>
  </si>
  <si>
    <t>R89 500 H6</t>
  </si>
  <si>
    <t xml:space="preserve">Радиатор стальной трубчатый R89 500 H -6 секц. </t>
  </si>
  <si>
    <t>R89 500 H7</t>
  </si>
  <si>
    <t xml:space="preserve">Радиатор стальной трубчатый R89 500 H -7 секц. </t>
  </si>
  <si>
    <t>R89 500 H8</t>
  </si>
  <si>
    <t>Радиатор стальной трубчатый R89 500 H -8 секц.</t>
  </si>
  <si>
    <t>R89 550 H2</t>
  </si>
  <si>
    <t xml:space="preserve">Радиатор стальной трубчатый R89 550 H -2 секц. </t>
  </si>
  <si>
    <t>R89 550 H3</t>
  </si>
  <si>
    <t xml:space="preserve">Радиатор стальной трубчатый R89 550 H -3 секц. </t>
  </si>
  <si>
    <t>R89 550 H4</t>
  </si>
  <si>
    <t xml:space="preserve">Радиатор стальной трубчатый R89 550 H -4 секц. </t>
  </si>
  <si>
    <t>R89 550 H5</t>
  </si>
  <si>
    <t>Радиатор стальной трубчатый R89 550 H -5 секц.</t>
  </si>
  <si>
    <t>R89 550 H6</t>
  </si>
  <si>
    <t xml:space="preserve">Радиатор стальной трубчатый R89 550 H -6 секц. </t>
  </si>
  <si>
    <t>R89 550 H7</t>
  </si>
  <si>
    <t xml:space="preserve">Радиатор стальной трубчатый R89 550 H -7 секц. </t>
  </si>
  <si>
    <t>R89 550 H8</t>
  </si>
  <si>
    <t>Радиатор стальной трубчатый R89 550 H -8 секц.</t>
  </si>
  <si>
    <t>R89 750 H2</t>
  </si>
  <si>
    <t xml:space="preserve">Радиатор стальной трубчатый R89 750 H -2 секц. </t>
  </si>
  <si>
    <t>R89 750 H3</t>
  </si>
  <si>
    <t xml:space="preserve">Радиатор стальной трубчатый R89 750 H -3 секц. </t>
  </si>
  <si>
    <t>R89 750 H4</t>
  </si>
  <si>
    <t xml:space="preserve">Радиатор стальной трубчатый R89 750 H -4 секц. </t>
  </si>
  <si>
    <t>R89 750 H5</t>
  </si>
  <si>
    <t>Радиатор стальной трубчатый R89 750 H -5 секц.</t>
  </si>
  <si>
    <t>R89 750 H6</t>
  </si>
  <si>
    <t xml:space="preserve">Радиатор стальной трубчатый R89 750 H -6 секц. </t>
  </si>
  <si>
    <t>R89 750 H7</t>
  </si>
  <si>
    <t xml:space="preserve">Радиатор стальной трубчатый R89 750 H -7 секц. </t>
  </si>
  <si>
    <t>R89 750 H8</t>
  </si>
  <si>
    <t>Радиатор стальной трубчатый R89 750 H -8 секц.</t>
  </si>
  <si>
    <t>R89 1000 H2</t>
  </si>
  <si>
    <t xml:space="preserve">Радиатор стальной трубчатый R89 1000 H -2 секц. </t>
  </si>
  <si>
    <t>R89 1000 H3</t>
  </si>
  <si>
    <t xml:space="preserve">Радиатор стальной трубчатый R89 1000 H -3 секц. </t>
  </si>
  <si>
    <t>R89 1000 H4</t>
  </si>
  <si>
    <t xml:space="preserve">Радиатор стальной трубчатый R89 1000 H -4 секц. </t>
  </si>
  <si>
    <t>R89 1000 H5</t>
  </si>
  <si>
    <t>Радиатор стальной трубчатый R89 1000 H -5 секц.</t>
  </si>
  <si>
    <t>R89 1000 H6</t>
  </si>
  <si>
    <t xml:space="preserve">Радиатор стальной трубчатый R89 1000 H -6 секц. </t>
  </si>
  <si>
    <t>R89 1000 H7</t>
  </si>
  <si>
    <t xml:space="preserve">Радиатор стальной трубчатый R89 1000 H -7 секц. </t>
  </si>
  <si>
    <t>R89 1000 H8</t>
  </si>
  <si>
    <t>Радиатор стальной трубчатый R89 1000 H -8 секц.</t>
  </si>
  <si>
    <t>R89 1250 H2</t>
  </si>
  <si>
    <t xml:space="preserve">Радиатор стальной трубчатый R89 1250 H -2 секц. </t>
  </si>
  <si>
    <t>R89 1250 H3</t>
  </si>
  <si>
    <t xml:space="preserve">Радиатор стальной трубчатый R89 1250 H -3 секц. </t>
  </si>
  <si>
    <t>R89 1250 H4</t>
  </si>
  <si>
    <t xml:space="preserve">Радиатор стальной трубчатый R89 1250 H -4 секц. </t>
  </si>
  <si>
    <t>R89 1250 H5</t>
  </si>
  <si>
    <t>Радиатор стальной трубчатый R89 1250 H -5 секц.</t>
  </si>
  <si>
    <t>R89 1250 H6</t>
  </si>
  <si>
    <t xml:space="preserve">Радиатор стальной трубчатый R89 1250 H -6 секц. </t>
  </si>
  <si>
    <t>R89 1250 H7</t>
  </si>
  <si>
    <t xml:space="preserve">Радиатор стальной трубчатый R89 1250 H -7 секц. </t>
  </si>
  <si>
    <t>R89 1250 H8</t>
  </si>
  <si>
    <t>Радиатор стальной трубчатый R89 1250 H -8 секц.</t>
  </si>
  <si>
    <t>R89 1500 H2</t>
  </si>
  <si>
    <t xml:space="preserve">Радиатор стальной трубчатый R89 1500 H -2 секц. </t>
  </si>
  <si>
    <t>R89 1500 H3</t>
  </si>
  <si>
    <t xml:space="preserve">Радиатор стальной трубчатый R89 1500 H -3 секц. </t>
  </si>
  <si>
    <t>R89 1500 H4</t>
  </si>
  <si>
    <t xml:space="preserve">Радиатор стальной трубчатый R89 1500 H -4 секц. </t>
  </si>
  <si>
    <t>R89 1500 H5</t>
  </si>
  <si>
    <t>Радиатор стальной трубчатый R89 1500 H -5 секц.</t>
  </si>
  <si>
    <t>R89 1500 H6</t>
  </si>
  <si>
    <t xml:space="preserve">Радиатор стальной трубчатый R89 1500 H -6 секц. </t>
  </si>
  <si>
    <t>R89 1500 H7</t>
  </si>
  <si>
    <t xml:space="preserve">Радиатор стальной трубчатый R89 1500 H -7 секц. </t>
  </si>
  <si>
    <t>R89 1750 H2</t>
  </si>
  <si>
    <t xml:space="preserve">Радиатор стальной трубчатый R89 1750 H -2 секц. </t>
  </si>
  <si>
    <t>R89 1750 H3</t>
  </si>
  <si>
    <t xml:space="preserve">Радиатор стальной трубчатый R89 1750 H -3 секц. </t>
  </si>
  <si>
    <t>R89 1750 H4</t>
  </si>
  <si>
    <t xml:space="preserve">Радиатор стальной трубчатый R89 1750 H -4 секц. </t>
  </si>
  <si>
    <t>R89 1750 H5</t>
  </si>
  <si>
    <t>Радиатор стальной трубчатый R89 1750 H -5 секц.</t>
  </si>
  <si>
    <t>R89 1750 H6</t>
  </si>
  <si>
    <t xml:space="preserve">Радиатор стальной трубчатый R89 1750 H -6 секц. </t>
  </si>
  <si>
    <t>R89 2000 H2</t>
  </si>
  <si>
    <t xml:space="preserve">Радиатор стальной трубчатый R89 2000 H -2 секц. </t>
  </si>
  <si>
    <t>R89 2000 H3</t>
  </si>
  <si>
    <t xml:space="preserve">Радиатор стальной трубчатый R89 2000 H -3 секц. </t>
  </si>
  <si>
    <t>R89 2000 H4</t>
  </si>
  <si>
    <t xml:space="preserve">Радиатор стальной трубчатый R89 2000 H -4 секц. </t>
  </si>
  <si>
    <t>R89 2000 H5</t>
  </si>
  <si>
    <t>Радиатор стальной трубчатый R89 2000 H -5 секц.</t>
  </si>
  <si>
    <t>R89 2200 H2</t>
  </si>
  <si>
    <t xml:space="preserve">Радиатор стальной трубчатый R89 2200 H -2 секц. </t>
  </si>
  <si>
    <t>R89 2200 H3</t>
  </si>
  <si>
    <t xml:space="preserve">Радиатор стальной трубчатый R89 2200 H -3 секц. </t>
  </si>
  <si>
    <t>R89 2200 H4</t>
  </si>
  <si>
    <t xml:space="preserve">Радиатор стальной трубчатый R89 2200 H -4 секц. </t>
  </si>
  <si>
    <t>R89 2250 H2</t>
  </si>
  <si>
    <t xml:space="preserve">Радиатор стальной трубчатый R89 2250 H -2 секц. </t>
  </si>
  <si>
    <t>R89 2250 H3</t>
  </si>
  <si>
    <t xml:space="preserve">Радиатор стальной трубчатый R89 2250 H -3 секц. </t>
  </si>
  <si>
    <t>R89 2250 H4</t>
  </si>
  <si>
    <t xml:space="preserve">Радиатор стальной трубчатый R89 2250 H -4 секц. </t>
  </si>
  <si>
    <t>R89 2500 H2</t>
  </si>
  <si>
    <t xml:space="preserve">Радиатор стальной трубчатый R89 2500 H -2 секц. </t>
  </si>
  <si>
    <t>R89 2500 H3</t>
  </si>
  <si>
    <t xml:space="preserve">Радиатор стальной трубчатый R89 2500 H -3 секц. </t>
  </si>
  <si>
    <t>R89 2500 H4</t>
  </si>
  <si>
    <t xml:space="preserve">Радиатор стальной трубчатый R89 2500 H -4 секц. </t>
  </si>
  <si>
    <t>R89 3000 H2</t>
  </si>
  <si>
    <t xml:space="preserve">Радиатор стальной трубчатый R89 3000 H -2 секц. </t>
  </si>
  <si>
    <t>R89 3000 H3</t>
  </si>
  <si>
    <t xml:space="preserve">Радиатор стальной трубчатый R89 3000 H -3 секц. </t>
  </si>
  <si>
    <t>R89 500 V2</t>
  </si>
  <si>
    <t xml:space="preserve">Радиатор стальной трубчатый R89 500 V -2 секц. </t>
  </si>
  <si>
    <t>R89 500 V3</t>
  </si>
  <si>
    <t xml:space="preserve">Радиатор стальной трубчатый R89 500 V -3 секц. </t>
  </si>
  <si>
    <t>R89 500 V4</t>
  </si>
  <si>
    <t xml:space="preserve">Радиатор стальной трубчатый R89 500 V -4 секц. </t>
  </si>
  <si>
    <t>R89 500 V5</t>
  </si>
  <si>
    <t>Радиатор стальной трубчатый R89 500 V -5 секц.</t>
  </si>
  <si>
    <t>R89 500 V6</t>
  </si>
  <si>
    <t xml:space="preserve">Радиатор стальной трубчатый R89 500 V -6 секц. </t>
  </si>
  <si>
    <t>R89 500 V7</t>
  </si>
  <si>
    <t xml:space="preserve">Радиатор стальной трубчатый R89 500 V -7 секц. </t>
  </si>
  <si>
    <t>R89 500 V8</t>
  </si>
  <si>
    <t>Радиатор стальной трубчатый R89 500 V -8 секц.</t>
  </si>
  <si>
    <t>Vысота 550 мм</t>
  </si>
  <si>
    <t>R89 550 V2</t>
  </si>
  <si>
    <t xml:space="preserve">Радиатор стальной трубчатый R89 550 V -2 секц. </t>
  </si>
  <si>
    <t>R89 550 V3</t>
  </si>
  <si>
    <t xml:space="preserve">Радиатор стальной трубчатый R89 550 V -3 секц. </t>
  </si>
  <si>
    <t>R89 550 V4</t>
  </si>
  <si>
    <t xml:space="preserve">Радиатор стальной трубчатый R89 550 V -4 секц. </t>
  </si>
  <si>
    <t>R89 550 V5</t>
  </si>
  <si>
    <t>Радиатор стальной трубчатый R89 550 V -5 секц.</t>
  </si>
  <si>
    <t>R89 550 V6</t>
  </si>
  <si>
    <t xml:space="preserve">Радиатор стальной трубчатый R89 550 V -6 секц. </t>
  </si>
  <si>
    <t>R89 550 V7</t>
  </si>
  <si>
    <t xml:space="preserve">Радиатор стальной трубчатый R89 550 V -7 секц. </t>
  </si>
  <si>
    <t>R89 550 V8</t>
  </si>
  <si>
    <t>Радиатор стальной трубчатый R89 550 V -8 секц.</t>
  </si>
  <si>
    <t>Vысота  750 мм</t>
  </si>
  <si>
    <t>R89 750 V2</t>
  </si>
  <si>
    <t xml:space="preserve">Радиатор стальной трубчатый R89 750 V -2 секц. </t>
  </si>
  <si>
    <t>R89 750 V3</t>
  </si>
  <si>
    <t xml:space="preserve">Радиатор стальной трубчатый R89 750 V -3 секц. </t>
  </si>
  <si>
    <t>R89 750 V4</t>
  </si>
  <si>
    <t xml:space="preserve">Радиатор стальной трубчатый R89 750 V -4 секц. </t>
  </si>
  <si>
    <t>R89 750 V5</t>
  </si>
  <si>
    <t>Радиатор стальной трубчатый R89 750 V -5 секц.</t>
  </si>
  <si>
    <t>R89 750 V6</t>
  </si>
  <si>
    <t xml:space="preserve">Радиатор стальной трубчатый R89 750 V -6 секц. </t>
  </si>
  <si>
    <t>R89 750 V7</t>
  </si>
  <si>
    <t xml:space="preserve">Радиатор стальной трубчатый R89 750 V -7 секц. </t>
  </si>
  <si>
    <t>R89 750 V8</t>
  </si>
  <si>
    <t>Радиатор стальной трубчатый R89 750 V -8 секц.</t>
  </si>
  <si>
    <t>Vысота  1000 мм</t>
  </si>
  <si>
    <t>R89 1000 V2</t>
  </si>
  <si>
    <t xml:space="preserve">Радиатор стальной трубчатый R89 1000 V -2 секц. </t>
  </si>
  <si>
    <t>R89 1000 V3</t>
  </si>
  <si>
    <t xml:space="preserve">Радиатор стальной трубчатый R89 1000 V -3 секц. </t>
  </si>
  <si>
    <t>R89 1000 V4</t>
  </si>
  <si>
    <t xml:space="preserve">Радиатор стальной трубчатый R89 1000 V -4 секц. </t>
  </si>
  <si>
    <t>R89 1000 V5</t>
  </si>
  <si>
    <t>Радиатор стальной трубчатый R89 1000 V -5 секц.</t>
  </si>
  <si>
    <t>R89 1000 V6</t>
  </si>
  <si>
    <t xml:space="preserve">Радиатор стальной трубчатый R89 1000 V -6 секц. </t>
  </si>
  <si>
    <t>R89 1000 V7</t>
  </si>
  <si>
    <t xml:space="preserve">Радиатор стальной трубчатый R89 1000 V -7 секц. </t>
  </si>
  <si>
    <t>R89 1000 V8</t>
  </si>
  <si>
    <t>Радиатор стальной трубчатый R89 1000 V -8 секц.</t>
  </si>
  <si>
    <t>Vысота 1250 мм</t>
  </si>
  <si>
    <t>R89 1250 V2</t>
  </si>
  <si>
    <t xml:space="preserve">Радиатор стальной трубчатый R89 1250 V -2 секц. </t>
  </si>
  <si>
    <t>R89 1250 V3</t>
  </si>
  <si>
    <t xml:space="preserve">Радиатор стальной трубчатый R89 1250 V -3 секц. </t>
  </si>
  <si>
    <t>R89 1250 V4</t>
  </si>
  <si>
    <t xml:space="preserve">Радиатор стальной трубчатый R89 1250 V -4 секц. </t>
  </si>
  <si>
    <t>R89 1250 V5</t>
  </si>
  <si>
    <t>Радиатор стальной трубчатый R89 1250 V -5 секц.</t>
  </si>
  <si>
    <t>R89 1250 V6</t>
  </si>
  <si>
    <t xml:space="preserve">Радиатор стальной трубчатый R89 1250 V -6 секц. </t>
  </si>
  <si>
    <t>R89 1250 V7</t>
  </si>
  <si>
    <t xml:space="preserve">Радиатор стальной трубчатый R89 1250 V -7 секц. </t>
  </si>
  <si>
    <t>R89 1250 V8</t>
  </si>
  <si>
    <t>Радиатор стальной трубчатый R89 1250 V -8 секц.</t>
  </si>
  <si>
    <t>Vысота 1500 мм</t>
  </si>
  <si>
    <t>R89 1500 V2</t>
  </si>
  <si>
    <t xml:space="preserve">Радиатор стальной трубчатый R89 1500 V -2 секц. </t>
  </si>
  <si>
    <t>R89 1500 V3</t>
  </si>
  <si>
    <t xml:space="preserve">Радиатор стальной трубчатый R89 1500 V -3 секц. </t>
  </si>
  <si>
    <t>R89 1500 V4</t>
  </si>
  <si>
    <t xml:space="preserve">Радиатор стальной трубчатый R89 1500 V -4 секц. </t>
  </si>
  <si>
    <t>R89 1500 V5</t>
  </si>
  <si>
    <t>Радиатор стальной трубчатый R89 1500 V -5 секц.</t>
  </si>
  <si>
    <t>R89 1500 V6</t>
  </si>
  <si>
    <t xml:space="preserve">Радиатор стальной трубчатый R89 1500 V -6 секц. </t>
  </si>
  <si>
    <t>R89 1500 V7</t>
  </si>
  <si>
    <t xml:space="preserve">Радиатор стальной трубчатый R89 1500 V -7 секц. </t>
  </si>
  <si>
    <t>Vысота  1750 мм</t>
  </si>
  <si>
    <t>R89 1750 V2</t>
  </si>
  <si>
    <t xml:space="preserve">Радиатор стальной трубчатый R89 1750 V -2 секц. </t>
  </si>
  <si>
    <t>R89 1750 V3</t>
  </si>
  <si>
    <t xml:space="preserve">Радиатор стальной трубчатый R89 1750 V -3 секц. </t>
  </si>
  <si>
    <t>R89 1750 V4</t>
  </si>
  <si>
    <t xml:space="preserve">Радиатор стальной трубчатый R89 1750 V -4 секц. </t>
  </si>
  <si>
    <t>R89 1750 V5</t>
  </si>
  <si>
    <t>Радиатор стальной трубчатый R89 1750 V -5 секц.</t>
  </si>
  <si>
    <t>R89 1750 V6</t>
  </si>
  <si>
    <t xml:space="preserve">Радиатор стальной трубчатый R89 1750 V -6 секц. </t>
  </si>
  <si>
    <t>Vысота  2000 мм</t>
  </si>
  <si>
    <t>R89 2000 V2</t>
  </si>
  <si>
    <t xml:space="preserve">Радиатор стальной трубчатый R89 2000 V -2 секц. </t>
  </si>
  <si>
    <t>R89 2000 V3</t>
  </si>
  <si>
    <t xml:space="preserve">Радиатор стальной трубчатый R89 2000 V -3 секц. </t>
  </si>
  <si>
    <t>R89 2000 V4</t>
  </si>
  <si>
    <t xml:space="preserve">Радиатор стальной трубчатый R89 2000 V -4 секц. </t>
  </si>
  <si>
    <t>R89 2000 V5</t>
  </si>
  <si>
    <t>Радиатор стальной трубчатый R89 2000 V -5 секц.</t>
  </si>
  <si>
    <t>Vысота  2200 мм</t>
  </si>
  <si>
    <t>R89 2200 V2</t>
  </si>
  <si>
    <t xml:space="preserve">Радиатор стальной трубчатый R89 2200 V -2 секц. </t>
  </si>
  <si>
    <t>R89 2200 V3</t>
  </si>
  <si>
    <t xml:space="preserve">Радиатор стальной трубчатый R89 2200 V -3 секц. </t>
  </si>
  <si>
    <t>R89 2200 V4</t>
  </si>
  <si>
    <t xml:space="preserve">Радиатор стальной трубчатый R89 2200 V -4 секц. </t>
  </si>
  <si>
    <t>Vысота  2250 мм</t>
  </si>
  <si>
    <t>R89 2250 V2</t>
  </si>
  <si>
    <t xml:space="preserve">Радиатор стальной трубчатый R89 2250 V -2 секц. </t>
  </si>
  <si>
    <t>R89 2250 V3</t>
  </si>
  <si>
    <t xml:space="preserve">Радиатор стальной трубчатый R89 2250 V -3 секц. </t>
  </si>
  <si>
    <t>R89 2250 V4</t>
  </si>
  <si>
    <t xml:space="preserve">Радиатор стальной трубчатый R89 2250 V -4 секц. </t>
  </si>
  <si>
    <t>Vысота  2500 мм</t>
  </si>
  <si>
    <t>R89 2500 V2</t>
  </si>
  <si>
    <t xml:space="preserve">Радиатор стальной трубчатый R89 2500 V -2 секц. </t>
  </si>
  <si>
    <t>R89 2500 V3</t>
  </si>
  <si>
    <t xml:space="preserve">Радиатор стальной трубчатый R89 2500 V -3 секц. </t>
  </si>
  <si>
    <t>R89 2500 V4</t>
  </si>
  <si>
    <t xml:space="preserve">Радиатор стальной трубчатый R89 2500 V -4 секц. </t>
  </si>
  <si>
    <t>Vысота  3000 мм</t>
  </si>
  <si>
    <t>R89 3000 V2</t>
  </si>
  <si>
    <t xml:space="preserve">Радиатор стальной трубчатый R89 3000 V -2 секц. </t>
  </si>
  <si>
    <t>R89 3000 V3</t>
  </si>
  <si>
    <t xml:space="preserve">Радиатор стальной трубчатый R89 3000 V -3 секц. </t>
  </si>
  <si>
    <t>RT1 1750 V4</t>
  </si>
  <si>
    <t xml:space="preserve">Радиатор стальной трубчатый RT1 1750 V -4 секц. </t>
  </si>
  <si>
    <t>1708/50/158</t>
  </si>
  <si>
    <t>RT1 1750 V6</t>
  </si>
  <si>
    <t xml:space="preserve">Радиатор стальной трубчатый RT1 1750 V -6 секц. </t>
  </si>
  <si>
    <t>1708/50/266</t>
  </si>
  <si>
    <t>RT1 1750 V8</t>
  </si>
  <si>
    <t>Радиатор стальной трубчатый RT1 1750 V -8 секц.</t>
  </si>
  <si>
    <t>1708/50/370</t>
  </si>
  <si>
    <t>RT1 1750 V10</t>
  </si>
  <si>
    <t>Радиатор стальной трубчатый RT1 1750 V -10 секц.</t>
  </si>
  <si>
    <t>1708/50/476</t>
  </si>
  <si>
    <t>RT1 1750 V12</t>
  </si>
  <si>
    <t>Радиатор стальной трубчатый RT1 1750 V -12 секц.</t>
  </si>
  <si>
    <t>1708/50/580</t>
  </si>
  <si>
    <t>RT1 1750 V14</t>
  </si>
  <si>
    <t>Радиатор стальной трубчатый RT1 1750 V -14 секц.</t>
  </si>
  <si>
    <t>1708/50/684</t>
  </si>
  <si>
    <t>RT1 2000 V4</t>
  </si>
  <si>
    <t xml:space="preserve">Радиатор стальной трубчатый RT1 2000 V -4 секц. </t>
  </si>
  <si>
    <t>1958/50/158</t>
  </si>
  <si>
    <t>RT1 2000 V6</t>
  </si>
  <si>
    <t xml:space="preserve">Радиатор стальной трубчатый RT1 2000 V -6 секц. </t>
  </si>
  <si>
    <t>1958/50/266</t>
  </si>
  <si>
    <t>RT1 2000 V8</t>
  </si>
  <si>
    <t>Радиатор стальной трубчатый RT1 2000 V -8 секц.</t>
  </si>
  <si>
    <t>1958/50/370</t>
  </si>
  <si>
    <t>RT1 2000 V10</t>
  </si>
  <si>
    <t>Радиатор стальной трубчатый RT1 2000 V -10 секц.</t>
  </si>
  <si>
    <t>1958/50/476</t>
  </si>
  <si>
    <t>RT1 2000 V12</t>
  </si>
  <si>
    <t>Радиатор стальной трубчатый RT1 2000 V -12 секц.</t>
  </si>
  <si>
    <t>1958/50/580</t>
  </si>
  <si>
    <t>RT1 2000 V14</t>
  </si>
  <si>
    <t>Радиатор стальной трубчатый RT1 2000 V -14 секц.</t>
  </si>
  <si>
    <t>1958/50/684</t>
  </si>
  <si>
    <t>RT1 2250 V4</t>
  </si>
  <si>
    <t xml:space="preserve">Радиатор стальной трубчатый RT1 2250 V -4 секц. </t>
  </si>
  <si>
    <t>2208/50/158</t>
  </si>
  <si>
    <t>RT1 2250 V6</t>
  </si>
  <si>
    <t xml:space="preserve">Радиатор стальной трубчатый RT1 2250 V -6 секц. </t>
  </si>
  <si>
    <t>2208/50/266</t>
  </si>
  <si>
    <t>RT1 2250 V8</t>
  </si>
  <si>
    <t>Радиатор стальной трубчатый RT1 2250 V -8 секц.</t>
  </si>
  <si>
    <t>2208/50/370</t>
  </si>
  <si>
    <t>RT1 2250 V10</t>
  </si>
  <si>
    <t>Радиатор стальной трубчатый RT1 2250 V -10 секц.</t>
  </si>
  <si>
    <t>2208/50/476</t>
  </si>
  <si>
    <t>RT1 2250 V12</t>
  </si>
  <si>
    <t>Радиатор стальной трубчатый RT1 2250 V -12 секц.</t>
  </si>
  <si>
    <t>2208/50/580</t>
  </si>
  <si>
    <t>RT1 2250 V14</t>
  </si>
  <si>
    <t>Радиатор стальной трубчатый RT1 2250 V -14 секц.</t>
  </si>
  <si>
    <t>2208/50/684</t>
  </si>
  <si>
    <t>RT1 2500 V4</t>
  </si>
  <si>
    <t xml:space="preserve">Радиатор стальной трубчатый RT1 2500 V -4 секц. </t>
  </si>
  <si>
    <t>2458/50/158</t>
  </si>
  <si>
    <t>RT1 2500 V6</t>
  </si>
  <si>
    <t xml:space="preserve">Радиатор стальной трубчатый RT1 2500 V -6 секц. </t>
  </si>
  <si>
    <t>2458/50/266</t>
  </si>
  <si>
    <t>RT1 2500 V8</t>
  </si>
  <si>
    <t>Радиатор стальной трубчатый RT1 2500 V -8 секц.</t>
  </si>
  <si>
    <t>2458/50/370</t>
  </si>
  <si>
    <t>RT1 2500 V10</t>
  </si>
  <si>
    <t>Радиатор стальной трубчатый RT1 2500 V -10 секц.</t>
  </si>
  <si>
    <t>2458/50/476</t>
  </si>
  <si>
    <t>RT1 2500 V12</t>
  </si>
  <si>
    <t>Радиатор стальной трубчатый RT1 2500 V -12 секц.</t>
  </si>
  <si>
    <t>2458/50/580</t>
  </si>
  <si>
    <t>RT1 2500 V14</t>
  </si>
  <si>
    <t>Радиатор стальной трубчатый RT1 2500 V -14 секц.</t>
  </si>
  <si>
    <t>2458/50/684</t>
  </si>
  <si>
    <t>RT2 1750 V4</t>
  </si>
  <si>
    <t xml:space="preserve">Радиатор стальной трубчатый RT2 1750 V -4 секц. </t>
  </si>
  <si>
    <t>RT2 1750 V6</t>
  </si>
  <si>
    <t xml:space="preserve">Радиатор стальной трубчатый RT2 1750 V -6 секц. </t>
  </si>
  <si>
    <t>RT2 1750 V8</t>
  </si>
  <si>
    <t>Радиатор стальной трубчатый RT2 1750 V -8 секц.</t>
  </si>
  <si>
    <t>RT2 1750 V10</t>
  </si>
  <si>
    <t>Радиатор стальной трубчатый RT2 1750 V -10 секц.</t>
  </si>
  <si>
    <t>RT2 2000 V4</t>
  </si>
  <si>
    <t xml:space="preserve">Радиатор стальной трубчатый RT2 2000 V -4 секц. </t>
  </si>
  <si>
    <t>RT2 2000 V6</t>
  </si>
  <si>
    <t xml:space="preserve">Радиатор стальной трубчатый RT2 2000 V -6 секц. </t>
  </si>
  <si>
    <t>RT2 2000 V8</t>
  </si>
  <si>
    <t>Радиатор стальной трубчатый RT2 2000 V -8 секц.</t>
  </si>
  <si>
    <t>RT2 2000 V10</t>
  </si>
  <si>
    <t>Радиатор стальной трубчатый RT2 2000 V -10 секц.</t>
  </si>
  <si>
    <t>RT2 2250 V4</t>
  </si>
  <si>
    <t xml:space="preserve">Радиатор стальной трубчатый RT2 2250 V -4 секц. </t>
  </si>
  <si>
    <t>RT2 2250 V6</t>
  </si>
  <si>
    <t xml:space="preserve">Радиатор стальной трубчатый RT2 2250 V -6 секц. </t>
  </si>
  <si>
    <t>RT2 2250 V8</t>
  </si>
  <si>
    <t>Радиатор стальной трубчатый RT2 2250 V -8 секц.</t>
  </si>
  <si>
    <t>RT2 2250 V10</t>
  </si>
  <si>
    <t>Радиатор стальной трубчатый RT2 2250 V -10 секц.</t>
  </si>
  <si>
    <t>RT2 2500 V4</t>
  </si>
  <si>
    <t xml:space="preserve">Радиатор стальной трубчатый RT2 2500 V -4 секц. </t>
  </si>
  <si>
    <t>RT2 2500 V6</t>
  </si>
  <si>
    <t xml:space="preserve">Радиатор стальной трубчатый RT2 2500 V -6 секц. </t>
  </si>
  <si>
    <t>RT2 2500 V8</t>
  </si>
  <si>
    <t>Радиатор стальной трубчатый RT2 2500 V -8 секц.</t>
  </si>
  <si>
    <t>RT2 2500 V10</t>
  </si>
  <si>
    <t>Радиатор стальной трубчатый RT2 2500 V -10 секц.</t>
  </si>
  <si>
    <t>RT1W 1750 V4</t>
  </si>
  <si>
    <t xml:space="preserve">Радиатор стальной трубчатый RT1W 1750 V -4 секц. </t>
  </si>
  <si>
    <t>RT1W 1750 V6</t>
  </si>
  <si>
    <t xml:space="preserve">Радиатор стальной трубчатый RT1W 1750 V -6 секц. </t>
  </si>
  <si>
    <t>RT1W 1750 V8</t>
  </si>
  <si>
    <t>Радиатор стальной трубчатый RT1W 1750 V -8 секц.</t>
  </si>
  <si>
    <t>RT1W 1750 V10</t>
  </si>
  <si>
    <t>Радиатор стальной трубчатый RT1W 1750 V -10 секц.</t>
  </si>
  <si>
    <t>RT1W 1750 V12</t>
  </si>
  <si>
    <t>Радиатор стальной трубчатый RT1W 1750 V -12 секц.</t>
  </si>
  <si>
    <t>RT1W 1750 V14</t>
  </si>
  <si>
    <t>Радиатор стальной трубчатый RT1W 1750 V -14 секц.</t>
  </si>
  <si>
    <t>RT1W 2000 V4</t>
  </si>
  <si>
    <t xml:space="preserve">Радиатор стальной трубчатый RT1W 2000 V -4 секц. </t>
  </si>
  <si>
    <t>RT1W 2000 V6</t>
  </si>
  <si>
    <t xml:space="preserve">Радиатор стальной трубчатый RT1W 2000 V -6 секц. </t>
  </si>
  <si>
    <t>RT1W 2000 V8</t>
  </si>
  <si>
    <t>Радиатор стальной трубчатый RT1W 2000 V -8 секц.</t>
  </si>
  <si>
    <t>RT1W 2000 V10</t>
  </si>
  <si>
    <t>Радиатор стальной трубчатый RT1W 2000 V -10 секц.</t>
  </si>
  <si>
    <t>RT1W 2000 V12</t>
  </si>
  <si>
    <t>Радиатор стальной трубчатый RT1W 2000 V -12 секц.</t>
  </si>
  <si>
    <t>RT1W 2000 V14</t>
  </si>
  <si>
    <t>Радиатор стальной трубчатый RT1W 2000 V -14 секц.</t>
  </si>
  <si>
    <t>RT1W 2250 V4</t>
  </si>
  <si>
    <t xml:space="preserve">Радиатор стальной трубчатый RT1W 2250 V -4 секц. </t>
  </si>
  <si>
    <t>RT1W 2250 V6</t>
  </si>
  <si>
    <t xml:space="preserve">Радиатор стальной трубчатый RT1W 2250 V -6 секц. </t>
  </si>
  <si>
    <t>RT1W 2250 V8</t>
  </si>
  <si>
    <t>Радиатор стальной трубчатый RT1W 2250 V -8 секц.</t>
  </si>
  <si>
    <t>RT1W 2250 V10</t>
  </si>
  <si>
    <t>Радиатор стальной трубчатый RT1W 2250 V -10 секц.</t>
  </si>
  <si>
    <t>RT1W 2250 V12</t>
  </si>
  <si>
    <t>Радиатор стальной трубчатый RT1W 2250 V -12 секц.</t>
  </si>
  <si>
    <t>RT1W 2250 V14</t>
  </si>
  <si>
    <t>Радиатор стальной трубчатый RT1W 2250 V -14 секц.</t>
  </si>
  <si>
    <t>RT1W 2500 V4</t>
  </si>
  <si>
    <t xml:space="preserve">Радиатор стальной трубчатый RT1W 2500 V -4 секц. </t>
  </si>
  <si>
    <t>RT1W 2500 V6</t>
  </si>
  <si>
    <t xml:space="preserve">Радиатор стальной трубчатый RT1W 2500 V -6 секц. </t>
  </si>
  <si>
    <t>RT1W 2500 V8</t>
  </si>
  <si>
    <t>Радиатор стальной трубчатый RT1W 2500 V -8 секц.</t>
  </si>
  <si>
    <t>RT1W 2500 V10</t>
  </si>
  <si>
    <t>Радиатор стальной трубчатый RT1W 2500 V -10 секц.</t>
  </si>
  <si>
    <t>RT1W 2500 V12</t>
  </si>
  <si>
    <t>Радиатор стальной трубчатый RT1W 2500 V -12 секц.</t>
  </si>
  <si>
    <t>RT1W 2500 V14</t>
  </si>
  <si>
    <t>Радиатор стальной трубчатый RT1W 2500 V -14 секц.</t>
  </si>
  <si>
    <t>RT2W 1750 V4</t>
  </si>
  <si>
    <t xml:space="preserve">Радиатор стальной трубчатый RT2W 1750 V -4 секц. </t>
  </si>
  <si>
    <t>RT2W 1750 V6</t>
  </si>
  <si>
    <t xml:space="preserve">Радиатор стальной трубчатый RT2W 1750 V -6 секц. </t>
  </si>
  <si>
    <t>RT2W 1750 V8</t>
  </si>
  <si>
    <t>Радиатор стальной трубчатый RT2W 1750 V -8 секц.</t>
  </si>
  <si>
    <t>RT2W 1750 V10</t>
  </si>
  <si>
    <t>Радиатор стальной трубчатый RT2W 1750 V -10 секц.</t>
  </si>
  <si>
    <t>RT2W 2000 V4</t>
  </si>
  <si>
    <t xml:space="preserve">Радиатор стальной трубчатый RT2W 2000 V -4 секц. </t>
  </si>
  <si>
    <t>RT2W 2000 V6</t>
  </si>
  <si>
    <t xml:space="preserve">Радиатор стальной трубчатый RT2W 2000 V -6 секц. </t>
  </si>
  <si>
    <t>RT2W 2000 V8</t>
  </si>
  <si>
    <t>Радиатор стальной трубчатый RT2W 2000 V -8 секц.</t>
  </si>
  <si>
    <t>RT2W 2000 V10</t>
  </si>
  <si>
    <t>Радиатор стальной трубчатый RT2W 2000 V -10 секц.</t>
  </si>
  <si>
    <t>RT2W 2250 V4</t>
  </si>
  <si>
    <t xml:space="preserve">Радиатор стальной трубчатый RT2W 2250 V -4 секц. </t>
  </si>
  <si>
    <t>RT2W 2250 V6</t>
  </si>
  <si>
    <t xml:space="preserve">Радиатор стальной трубчатый RT2W 2250 V -6 секц. </t>
  </si>
  <si>
    <t>RT2W 2250 V8</t>
  </si>
  <si>
    <t>Радиатор стальной трубчатый RT2W 2250 V -8 секц.</t>
  </si>
  <si>
    <t>RT2W 2250 V10</t>
  </si>
  <si>
    <t>Радиатор стальной трубчатый RT2W 2250 V -10 секц.</t>
  </si>
  <si>
    <t>RT2W 2500 V4</t>
  </si>
  <si>
    <t xml:space="preserve">Радиатор стальной трубчатый RT2W 2500 V -4 секц. </t>
  </si>
  <si>
    <t>RT2W 2500 V6</t>
  </si>
  <si>
    <t xml:space="preserve">Радиатор стальной трубчатый RT2W 2500 V -6 секц. </t>
  </si>
  <si>
    <t>RT2W 2500 V8</t>
  </si>
  <si>
    <t>Радиатор стальной трубчатый RT2W 2500 V -8 секц.</t>
  </si>
  <si>
    <t>RT2W 2500 V10</t>
  </si>
  <si>
    <t>Радиатор стальной трубчатый RT2W 2500 V -10 секц.</t>
  </si>
  <si>
    <t>QT1 1750 V4</t>
  </si>
  <si>
    <t xml:space="preserve">Радиатор стальной трубчатый QT1 1750 V -4 секц. </t>
  </si>
  <si>
    <t>1711/50/194</t>
  </si>
  <si>
    <t>QT1 1750 V6</t>
  </si>
  <si>
    <t xml:space="preserve">Радиатор стальной трубчатый QT1 1750 V -6 секц. </t>
  </si>
  <si>
    <t>1711/50/314</t>
  </si>
  <si>
    <t>QT1 1750 V8</t>
  </si>
  <si>
    <t>Радиатор стальной трубчатый QT1 1750 V -8 секц.</t>
  </si>
  <si>
    <t>1711/50/434</t>
  </si>
  <si>
    <t>QT1 1750 V10</t>
  </si>
  <si>
    <t>Радиатор стальной трубчатый QT1 1750 V -10 секц.</t>
  </si>
  <si>
    <t>1711/50/554</t>
  </si>
  <si>
    <t>QT1 1750 V12</t>
  </si>
  <si>
    <t>Радиатор стальной трубчатый QT1 1750 V -12 секц.</t>
  </si>
  <si>
    <t>1711/50/674</t>
  </si>
  <si>
    <t>QT1 1750 V14</t>
  </si>
  <si>
    <t>Радиатор стальной трубчатый QT1 1750 V -14 секц.</t>
  </si>
  <si>
    <t>1711/50/794</t>
  </si>
  <si>
    <t>QT1 2000 V4</t>
  </si>
  <si>
    <t xml:space="preserve">Радиатор стальной трубчатый QT1 2000 V -4 секц. </t>
  </si>
  <si>
    <t>1961/50/194</t>
  </si>
  <si>
    <t>QT1 2000 V6</t>
  </si>
  <si>
    <t xml:space="preserve">Радиатор стальной трубчатый QT1 2000 V -6 секц. </t>
  </si>
  <si>
    <t>1961/50/314</t>
  </si>
  <si>
    <t>QT1 2000 V8</t>
  </si>
  <si>
    <t>Радиатор стальной трубчатый QT1 2000 V -8 секц.</t>
  </si>
  <si>
    <t>1961/50/434</t>
  </si>
  <si>
    <t>QT1 2000 V10</t>
  </si>
  <si>
    <t>Радиатор стальной трубчатый QT1 2000 V -10 секц.</t>
  </si>
  <si>
    <t>1961/50/554</t>
  </si>
  <si>
    <t>QT1 2000 V12</t>
  </si>
  <si>
    <t>Радиатор стальной трубчатый QT1 2000 V -12 секц.</t>
  </si>
  <si>
    <t>1961/50/674</t>
  </si>
  <si>
    <t>QT1 2000 V14</t>
  </si>
  <si>
    <t>Радиатор стальной трубчатый QT1 2000 V -14 секц.</t>
  </si>
  <si>
    <t>1961/50/794</t>
  </si>
  <si>
    <t>QT1 2250 V4</t>
  </si>
  <si>
    <t xml:space="preserve">Радиатор стальной трубчатый QT1 2250 V -4 секц. </t>
  </si>
  <si>
    <t>2211/50/194</t>
  </si>
  <si>
    <t>QT1 2250 V6</t>
  </si>
  <si>
    <t xml:space="preserve">Радиатор стальной трубчатый QT1 2250 V -6 секц. </t>
  </si>
  <si>
    <t>2211/50/314</t>
  </si>
  <si>
    <t>QT1 2250 V8</t>
  </si>
  <si>
    <t>Радиатор стальной трубчатый QT1 2250 V -8 секц.</t>
  </si>
  <si>
    <t>2211/50/434</t>
  </si>
  <si>
    <t>QT1 2250 V10</t>
  </si>
  <si>
    <t>Радиатор стальной трубчатый QT1 2250 V -10 секц.</t>
  </si>
  <si>
    <t>2211/50/554</t>
  </si>
  <si>
    <t>QT1 2250 V12</t>
  </si>
  <si>
    <t>Радиатор стальной трубчатый QT1 2250 V -12 секц.</t>
  </si>
  <si>
    <t>2211/50/674</t>
  </si>
  <si>
    <t>QT1 2250 V14</t>
  </si>
  <si>
    <t>Радиатор стальной трубчатый QT1 2250 V -14 секц.</t>
  </si>
  <si>
    <t>2211/50/794</t>
  </si>
  <si>
    <t>QT1 2500 V4</t>
  </si>
  <si>
    <t xml:space="preserve">Радиатор стальной трубчатый QT1 2500 V -4 секц. </t>
  </si>
  <si>
    <t>2461/50/194</t>
  </si>
  <si>
    <t>QT1 2500 V6</t>
  </si>
  <si>
    <t xml:space="preserve">Радиатор стальной трубчатый QT1 2500 V -6 секц. </t>
  </si>
  <si>
    <t>2461/50/314</t>
  </si>
  <si>
    <t>QT1 2500 V8</t>
  </si>
  <si>
    <t>Радиатор стальной трубчатый QT1 2500 V -8 секц.</t>
  </si>
  <si>
    <t>2461/50/434</t>
  </si>
  <si>
    <t>QT1 2500 V10</t>
  </si>
  <si>
    <t>Радиатор стальной трубчатый QT1 2500 V -10 секц.</t>
  </si>
  <si>
    <t>2461/50/554</t>
  </si>
  <si>
    <t>QT1 2500 V12</t>
  </si>
  <si>
    <t>Радиатор стальной трубчатый QT1 2500 V -12 секц.</t>
  </si>
  <si>
    <t>2461/50/674</t>
  </si>
  <si>
    <t>QT1 2500 V14</t>
  </si>
  <si>
    <t>Радиатор стальной трубчатый QT1 2500 V -14 секц.</t>
  </si>
  <si>
    <t>2461/50/794</t>
  </si>
  <si>
    <t>QT2 1750 V4</t>
  </si>
  <si>
    <t xml:space="preserve">Радиатор стальной трубчатый QT2 1750 V -4 секц. </t>
  </si>
  <si>
    <t>QT2 1750 V6</t>
  </si>
  <si>
    <t xml:space="preserve">Радиатор стальной трубчатый QT2 1750 V -6 секц. </t>
  </si>
  <si>
    <t>QT2 1750 V8</t>
  </si>
  <si>
    <t>Радиатор стальной трубчатый QT2 1750 V -8 секц.</t>
  </si>
  <si>
    <t>QT2 1750 V10</t>
  </si>
  <si>
    <t>Радиатор стальной трубчатый QT2 1750 V -10 секц.</t>
  </si>
  <si>
    <t>QT2 2000 V4</t>
  </si>
  <si>
    <t xml:space="preserve">Радиатор стальной трубчатый QT2 2000 V -4 секц. </t>
  </si>
  <si>
    <t>QT2 2000 V6</t>
  </si>
  <si>
    <t xml:space="preserve">Радиатор стальной трубчатый QT2 2000 V -6 секц. </t>
  </si>
  <si>
    <t>QT2 2000 V8</t>
  </si>
  <si>
    <t>Радиатор стальной трубчатый QT2 2000 V -8 секц.</t>
  </si>
  <si>
    <t>QT2 2000 V10</t>
  </si>
  <si>
    <t>Радиатор стальной трубчатый QT2 2000 V -10 секц.</t>
  </si>
  <si>
    <t>QT2 2250 V4</t>
  </si>
  <si>
    <t xml:space="preserve">Радиатор стальной трубчатый QT2 2250 V -4 секц. </t>
  </si>
  <si>
    <t>QT2 2250 V6</t>
  </si>
  <si>
    <t xml:space="preserve">Радиатор стальной трубчатый QT2 2250 V -6 секц. </t>
  </si>
  <si>
    <t>QT2 2250 V8</t>
  </si>
  <si>
    <t>Радиатор стальной трубчатый QT2 2250 V -8 секц.</t>
  </si>
  <si>
    <t>QT2 2250 V10</t>
  </si>
  <si>
    <t>Радиатор стальной трубчатый QT2 2250 V -10 секц.</t>
  </si>
  <si>
    <t>QT2 2500 V4</t>
  </si>
  <si>
    <t xml:space="preserve">Радиатор стальной трубчатый QT2 2500 V -4 секц. </t>
  </si>
  <si>
    <t>QT2 2500 V6</t>
  </si>
  <si>
    <t xml:space="preserve">Радиатор стальной трубчатый QT2 2500 V -6 секц. </t>
  </si>
  <si>
    <t>QT2 2500 V8</t>
  </si>
  <si>
    <t>Радиатор стальной трубчатый QT2 2500 V -8 секц.</t>
  </si>
  <si>
    <t>QT2 2500 V10</t>
  </si>
  <si>
    <t>Радиатор стальной трубчатый QT2 2500 V -10 секц.</t>
  </si>
  <si>
    <t>P200 750</t>
  </si>
  <si>
    <t xml:space="preserve">Радиатор P200 напольный 2х рядный 750 </t>
  </si>
  <si>
    <t>Напольный</t>
  </si>
  <si>
    <t>P200 1000</t>
  </si>
  <si>
    <t xml:space="preserve">Радиатор P200 напольный 2х рядный 1000 </t>
  </si>
  <si>
    <t>P200 1250</t>
  </si>
  <si>
    <t xml:space="preserve">Радиатор P200 напольный 2х рядный 1250 </t>
  </si>
  <si>
    <t>P200 1500</t>
  </si>
  <si>
    <t xml:space="preserve">Радиатор P200 напольный 2х рядный 1500 </t>
  </si>
  <si>
    <t>P200 1750</t>
  </si>
  <si>
    <t>Радиатор P200 напольный 2х рядный 1750</t>
  </si>
  <si>
    <t>P200 2000</t>
  </si>
  <si>
    <t>Радиатор P200 напольный 2х рядный 2000</t>
  </si>
  <si>
    <t>P200 2250</t>
  </si>
  <si>
    <t>Радиатор P200 напольный 2х рядный 2250</t>
  </si>
  <si>
    <t>P200 2500</t>
  </si>
  <si>
    <t>Радиатор P200 напольный 2х рядный 2500</t>
  </si>
  <si>
    <t>Высота 300 мм</t>
  </si>
  <si>
    <t>P300 750</t>
  </si>
  <si>
    <t xml:space="preserve">Радиатор P300 напольный 3х рядный 750 </t>
  </si>
  <si>
    <t>P300 1000</t>
  </si>
  <si>
    <t xml:space="preserve">Радиатор P300 напольный 3х рядный 1000 </t>
  </si>
  <si>
    <t>P300 1250</t>
  </si>
  <si>
    <t xml:space="preserve">Радиатор P300 напольный 3х рядный 1250 </t>
  </si>
  <si>
    <t>P300 1500</t>
  </si>
  <si>
    <t xml:space="preserve">Радиатор P300 напольный 3х рядный 1500 </t>
  </si>
  <si>
    <t>P300 1750</t>
  </si>
  <si>
    <t>Радиатор P300 напольный 3х рядный 1750</t>
  </si>
  <si>
    <t>P300 2000</t>
  </si>
  <si>
    <t>Радиатор P300 напольный 3х рядный 2000</t>
  </si>
  <si>
    <t>P300 2250</t>
  </si>
  <si>
    <t xml:space="preserve">Радиатор P300 напольный 3х рядный 2250 </t>
  </si>
  <si>
    <t>P300 2500</t>
  </si>
  <si>
    <t>Радиатор P300 напольный 3х рядный 2500</t>
  </si>
  <si>
    <t>Q500 750</t>
  </si>
  <si>
    <t xml:space="preserve">Радиатор Q500 напольный 4х рядный 750 </t>
  </si>
  <si>
    <t>Q500 1000</t>
  </si>
  <si>
    <t xml:space="preserve">Радиатор Q500 напольный 4х рядный 1000 </t>
  </si>
  <si>
    <t>Q500 1250</t>
  </si>
  <si>
    <t xml:space="preserve">Радиатор Q500 напольный 4х рядный 1250 </t>
  </si>
  <si>
    <t>Q500 1500</t>
  </si>
  <si>
    <t xml:space="preserve">Радиатор Q500 напольный 4х рядный 1500 </t>
  </si>
  <si>
    <t>P60/30-460-820</t>
  </si>
  <si>
    <t>P60/30-460-1010</t>
  </si>
  <si>
    <t>P60/30-460-1200</t>
  </si>
  <si>
    <t>P60/30-460-1485</t>
  </si>
  <si>
    <t>P60/30-560-820</t>
  </si>
  <si>
    <t>P60/30-560-1010</t>
  </si>
  <si>
    <t>P60/30-560-1200</t>
  </si>
  <si>
    <t>P60/30-560-1485</t>
  </si>
  <si>
    <t>P60/30 E-860-460</t>
  </si>
  <si>
    <t>P60/30 E-1040-460</t>
  </si>
  <si>
    <t>P60/30 E-1180-460</t>
  </si>
  <si>
    <t>P60/30 E-860-560</t>
  </si>
  <si>
    <t>P60/30 E-1040-560</t>
  </si>
  <si>
    <t>P60/30 E-1180-560</t>
  </si>
  <si>
    <t>#VALUE!</t>
  </si>
  <si>
    <t>R42 500 H2</t>
  </si>
  <si>
    <t xml:space="preserve">Радиатор стальной трубчатый R42 500 H -2 секц. </t>
  </si>
  <si>
    <t>R42 500 H3</t>
  </si>
  <si>
    <t xml:space="preserve">Радиатор стальной трубчатый R42 500 H -3 секц. </t>
  </si>
  <si>
    <t>R42 500 H4</t>
  </si>
  <si>
    <t xml:space="preserve">Радиатор стальной трубчатый R42 500 H -4 секц. </t>
  </si>
  <si>
    <t>R42 500 H5</t>
  </si>
  <si>
    <t>Радиатор стальной трубчатый R42 500 H -5 секц.</t>
  </si>
  <si>
    <t>R42 500 H6</t>
  </si>
  <si>
    <t xml:space="preserve">Радиатор стальной трубчатый R42 500 H -6 секц. </t>
  </si>
  <si>
    <t>R42 500 H7</t>
  </si>
  <si>
    <t xml:space="preserve">Радиатор стальной трубчатый R42 500 H -7 секц. </t>
  </si>
  <si>
    <t>R42 500 H8</t>
  </si>
  <si>
    <t>Радиатор стальной трубчатый R42 500 H -8 секц.</t>
  </si>
  <si>
    <t>R42 500 H9</t>
  </si>
  <si>
    <t>Радиатор стальной трубчатый R42 500 H -9 секц.</t>
  </si>
  <si>
    <t>R42 500 H10</t>
  </si>
  <si>
    <t>Радиатор стальной трубчатый R42 500 H -10 секц.</t>
  </si>
  <si>
    <t>R42 500 H11</t>
  </si>
  <si>
    <t>Радиатор стальной трубчатый R42 500 H -11 секц.</t>
  </si>
  <si>
    <t>R42 500 H12</t>
  </si>
  <si>
    <t>Радиатор стальной трубчатый R42 500 H -12 секц.</t>
  </si>
  <si>
    <t>R42 500 H13</t>
  </si>
  <si>
    <t>Радиатор стальной трубчатый R42 500 H -13 секц.</t>
  </si>
  <si>
    <t>R42 500 H14</t>
  </si>
  <si>
    <t>Радиатор стальной трубчатый R42 500 H -14 секц.</t>
  </si>
  <si>
    <t>R42 750 H2</t>
  </si>
  <si>
    <t xml:space="preserve">Радиатор стальной трубчатый R42 750 H -2 секц. </t>
  </si>
  <si>
    <t>R42 750 H3</t>
  </si>
  <si>
    <t xml:space="preserve">Радиатор стальной трубчатый R42 750 H -3 секц. </t>
  </si>
  <si>
    <t>R42 750 H4</t>
  </si>
  <si>
    <t xml:space="preserve">Радиатор стальной трубчатый R42 750 H -4 секц. </t>
  </si>
  <si>
    <t>R42 750 H5</t>
  </si>
  <si>
    <t>Радиатор стальной трубчатый R42 750 H -5 секц.</t>
  </si>
  <si>
    <t>R42 750 H6</t>
  </si>
  <si>
    <t xml:space="preserve">Радиатор стальной трубчатый R42 750 H -6 секц. </t>
  </si>
  <si>
    <t>R42 750 H7</t>
  </si>
  <si>
    <t xml:space="preserve">Радиатор стальной трубчатый R42 750 H -7 секц. </t>
  </si>
  <si>
    <t>R42 750 H8</t>
  </si>
  <si>
    <t>Радиатор стальной трубчатый R42 750 H -8 секц.</t>
  </si>
  <si>
    <t>R42 750 H9</t>
  </si>
  <si>
    <t>Радиатор стальной трубчатый R42 750 H -9 секц.</t>
  </si>
  <si>
    <t>R42 750 H10</t>
  </si>
  <si>
    <t>Радиатор стальной трубчатый R42 750 H -10 секц.</t>
  </si>
  <si>
    <t>R42 750 H11</t>
  </si>
  <si>
    <t>Радиатор стальной трубчатый R42 750 H -11 секц.</t>
  </si>
  <si>
    <t>R42 750 H12</t>
  </si>
  <si>
    <t>Радиатор стальной трубчатый R42 750 H -12 секц.</t>
  </si>
  <si>
    <t>R42 750 H13</t>
  </si>
  <si>
    <t>Радиатор стальной трубчатый R42 750 H -13 секц.</t>
  </si>
  <si>
    <t>R42 750 H14</t>
  </si>
  <si>
    <t>Радиатор стальной трубчатый R42 750 H -14 секц.</t>
  </si>
  <si>
    <t>R42 1000 H2</t>
  </si>
  <si>
    <t xml:space="preserve">Радиатор стальной трубчатый R42 1000 H -2 секц. </t>
  </si>
  <si>
    <t>R42 1000 H3</t>
  </si>
  <si>
    <t xml:space="preserve">Радиатор стальной трубчатый R42 1000 H -3 секц. </t>
  </si>
  <si>
    <t>R42 1000 H4</t>
  </si>
  <si>
    <t xml:space="preserve">Радиатор стальной трубчатый R42 1000 H -4 секц. </t>
  </si>
  <si>
    <t>R42 1000 H5</t>
  </si>
  <si>
    <t>Радиатор стальной трубчатый R42 1000 H -5 секц.</t>
  </si>
  <si>
    <t>R42 1000 H6</t>
  </si>
  <si>
    <t xml:space="preserve">Радиатор стальной трубчатый R42 1000 H -6 секц. </t>
  </si>
  <si>
    <t>R42 1000 H7</t>
  </si>
  <si>
    <t xml:space="preserve">Радиатор стальной трубчатый R42 1000 H -7 секц. </t>
  </si>
  <si>
    <t>R42 1000 H8</t>
  </si>
  <si>
    <t>Радиатор стальной трубчатый R42 1000 H -8 секц.</t>
  </si>
  <si>
    <t>R42 1000 H9</t>
  </si>
  <si>
    <t>Радиатор стальной трубчатый R42 1000 H -9 секц.</t>
  </si>
  <si>
    <t>R42 1000 H10</t>
  </si>
  <si>
    <t>Радиатор стальной трубчатый R42 1000 H -10 секц.</t>
  </si>
  <si>
    <t>R42 1000 H11</t>
  </si>
  <si>
    <t>Радиатор стальной трубчатый R42 1000 H -11 секц.</t>
  </si>
  <si>
    <t>R42 1000 H12</t>
  </si>
  <si>
    <t>Радиатор стальной трубчатый R42 1000 H -12 секц.</t>
  </si>
  <si>
    <t>R42 1000 H13</t>
  </si>
  <si>
    <t>Радиатор стальной трубчатый R42 1000 H -13 секц.</t>
  </si>
  <si>
    <t>R42 1000 H14</t>
  </si>
  <si>
    <t>Радиатор стальной трубчатый R42 1000 H -14 секц.</t>
  </si>
  <si>
    <t>R42 1250 H2</t>
  </si>
  <si>
    <t xml:space="preserve">Радиатор стальной трубчатый R42 1250 H -2 секц. </t>
  </si>
  <si>
    <t>R42 1250 H3</t>
  </si>
  <si>
    <t xml:space="preserve">Радиатор стальной трубчатый R42 1250 H -3 секц. </t>
  </si>
  <si>
    <t>R42 1250 H4</t>
  </si>
  <si>
    <t xml:space="preserve">Радиатор стальной трубчатый R42 1250 H -4 секц. </t>
  </si>
  <si>
    <t>R42 1250 H5</t>
  </si>
  <si>
    <t>Радиатор стальной трубчатый R42 1250 H -5 секц.</t>
  </si>
  <si>
    <t>R42 1250 H6</t>
  </si>
  <si>
    <t xml:space="preserve">Радиатор стальной трубчатый R42 1250 H -6 секц. </t>
  </si>
  <si>
    <t>R42 1250 H7</t>
  </si>
  <si>
    <t xml:space="preserve">Радиатор стальной трубчатый R42 1250 H -7 секц. </t>
  </si>
  <si>
    <t>R42 1250 H8</t>
  </si>
  <si>
    <t>Радиатор стальной трубчатый R42 1250 H -8 секц.</t>
  </si>
  <si>
    <t>R42 1250 H9</t>
  </si>
  <si>
    <t>Радиатор стальной трубчатый R42 1250 H -9 секц.</t>
  </si>
  <si>
    <t>R42 1250 H10</t>
  </si>
  <si>
    <t>Радиатор стальной трубчатый R42 1250 H -10 секц.</t>
  </si>
  <si>
    <t>R42 1250 H11</t>
  </si>
  <si>
    <t>Радиатор стальной трубчатый R42 1250 H -11 секц.</t>
  </si>
  <si>
    <t>R42 1250 H12</t>
  </si>
  <si>
    <t>Радиатор стальной трубчатый R42 1250 H -12 секц.</t>
  </si>
  <si>
    <t>R42 1250 H13</t>
  </si>
  <si>
    <t>Радиатор стальной трубчатый R42 1250 H -13 секц.</t>
  </si>
  <si>
    <t>R42 1250 H14</t>
  </si>
  <si>
    <t>Радиатор стальной трубчатый R42 1250 H -14 секц.</t>
  </si>
  <si>
    <t>R42 1500 H2</t>
  </si>
  <si>
    <t xml:space="preserve">Радиатор стальной трубчатый R42 1500 H -2 секц. </t>
  </si>
  <si>
    <t>R42 1500 H3</t>
  </si>
  <si>
    <t xml:space="preserve">Радиатор стальной трубчатый R42 1500 H -3 секц. </t>
  </si>
  <si>
    <t>R42 1500 H4</t>
  </si>
  <si>
    <t xml:space="preserve">Радиатор стальной трубчатый R42 1500 H -4 секц. </t>
  </si>
  <si>
    <t>R42 1500 H5</t>
  </si>
  <si>
    <t>Радиатор стальной трубчатый R42 1500 H -5 секц.</t>
  </si>
  <si>
    <t>R42 1500 H6</t>
  </si>
  <si>
    <t xml:space="preserve">Радиатор стальной трубчатый R42 1500 H -6 секц. </t>
  </si>
  <si>
    <t>R42 1500 H7</t>
  </si>
  <si>
    <t xml:space="preserve">Радиатор стальной трубчатый R42 1500 H -7 секц. </t>
  </si>
  <si>
    <t>R42 1500 H8</t>
  </si>
  <si>
    <t>Радиатор стальной трубчатый R42 1500 H -8 секц.</t>
  </si>
  <si>
    <t>R42 1500 H9</t>
  </si>
  <si>
    <t>Радиатор стальной трубчатый R42 1500 H -9 секц.</t>
  </si>
  <si>
    <t>R42 1500 H10</t>
  </si>
  <si>
    <t>Радиатор стальной трубчатый R42 1500 H -10 секц.</t>
  </si>
  <si>
    <t>R42 1500 H11</t>
  </si>
  <si>
    <t>Радиатор стальной трубчатый R42 1500 H -11 секц.</t>
  </si>
  <si>
    <t>R42 1500 H12</t>
  </si>
  <si>
    <t>Радиатор стальной трубчатый R42 1500 H -12 секц.</t>
  </si>
  <si>
    <t>R42 1500 H13</t>
  </si>
  <si>
    <t>Радиатор стальной трубчатый R42 1500 H -13 секц.</t>
  </si>
  <si>
    <t>R42 1500 H14</t>
  </si>
  <si>
    <t>Радиатор стальной трубчатый R42 1500 H -14 секц.</t>
  </si>
  <si>
    <t>R42 1750 H2</t>
  </si>
  <si>
    <t xml:space="preserve">Радиатор стальной трубчатый R42 1750 H -2 секц. </t>
  </si>
  <si>
    <t>R42 1750 H3</t>
  </si>
  <si>
    <t xml:space="preserve">Радиатор стальной трубчатый R42 1750 H -3 секц. </t>
  </si>
  <si>
    <t>R42 1750 H4</t>
  </si>
  <si>
    <t xml:space="preserve">Радиатор стальной трубчатый R42 1750 H -4 секц. </t>
  </si>
  <si>
    <t>R42 1750 H5</t>
  </si>
  <si>
    <t>Радиатор стальной трубчатый R42 1750 H -5 секц.</t>
  </si>
  <si>
    <t>R42 1750 H6</t>
  </si>
  <si>
    <t xml:space="preserve">Радиатор стальной трубчатый R42 1750 H -6 секц. </t>
  </si>
  <si>
    <t>R42 1750 H7</t>
  </si>
  <si>
    <t xml:space="preserve">Радиатор стальной трубчатый R42 1750 H -7 секц. </t>
  </si>
  <si>
    <t>R42 1750 H8</t>
  </si>
  <si>
    <t>Радиатор стальной трубчатый R42 1750 H -8 секц.</t>
  </si>
  <si>
    <t>R42 1750 H9</t>
  </si>
  <si>
    <t>Радиатор стальной трубчатый R42 1750 H -9 секц.</t>
  </si>
  <si>
    <t>R42 1750 H10</t>
  </si>
  <si>
    <t>Радиатор стальной трубчатый R42 1750 H -10 секц.</t>
  </si>
  <si>
    <t>R42 1750 H11</t>
  </si>
  <si>
    <t>Радиатор стальной трубчатый R42 1750 H -11 секц.</t>
  </si>
  <si>
    <t>R42 1750 H12</t>
  </si>
  <si>
    <t>Радиатор стальной трубчатый R42 1750 H -12 секц.</t>
  </si>
  <si>
    <t>R42 1750 H13</t>
  </si>
  <si>
    <t>Радиатор стальной трубчатый R42 1750 H -13 секц.</t>
  </si>
  <si>
    <t>R42 1750 H14</t>
  </si>
  <si>
    <t>Радиатор стальной трубчатый R42 1750 H -14 секц.</t>
  </si>
  <si>
    <t>R42 2000 H2</t>
  </si>
  <si>
    <t xml:space="preserve">Радиатор стальной трубчатый R42 2000 H -2 секц. </t>
  </si>
  <si>
    <t>R42 2000 H3</t>
  </si>
  <si>
    <t xml:space="preserve">Радиатор стальной трубчатый R42 2000 H -3 секц. </t>
  </si>
  <si>
    <t>R42 2000 H4</t>
  </si>
  <si>
    <t xml:space="preserve">Радиатор стальной трубчатый R42 2000 H -4 секц. </t>
  </si>
  <si>
    <t>R42 2000 H5</t>
  </si>
  <si>
    <t>Радиатор стальной трубчатый R42 2000 H -5 секц.</t>
  </si>
  <si>
    <t>R42 2000 H6</t>
  </si>
  <si>
    <t xml:space="preserve">Радиатор стальной трубчатый R42 2000 H -6 секц. </t>
  </si>
  <si>
    <t>R42 2000 H7</t>
  </si>
  <si>
    <t xml:space="preserve">Радиатор стальной трубчатый R42 2000 H -7 секц. </t>
  </si>
  <si>
    <t>R42 2000 H8</t>
  </si>
  <si>
    <t>Радиатор стальной трубчатый R42 2000 H -8 секц.</t>
  </si>
  <si>
    <t>R42 2000 H9</t>
  </si>
  <si>
    <t>Радиатор стальной трубчатый R42 2000 H -9 секц.</t>
  </si>
  <si>
    <t>R42 2000 H10</t>
  </si>
  <si>
    <t>Радиатор стальной трубчатый R42 2000 H -10 секц.</t>
  </si>
  <si>
    <t>R42 2000 H11</t>
  </si>
  <si>
    <t>Радиатор стальной трубчатый R42 2000 H -11 секц.</t>
  </si>
  <si>
    <t>R42 2000 H12</t>
  </si>
  <si>
    <t>Радиатор стальной трубчатый R42 2000 H -12 секц.</t>
  </si>
  <si>
    <t>R42 2000 H13</t>
  </si>
  <si>
    <t>Радиатор стальной трубчатый R42 2000 H -13 секц.</t>
  </si>
  <si>
    <t>R42 2000 H14</t>
  </si>
  <si>
    <t>Радиатор стальной трубчатый R42 2000 H -14 секц.</t>
  </si>
  <si>
    <t>R42 2250 H2</t>
  </si>
  <si>
    <t xml:space="preserve">Радиатор стальной трубчатый R42 2250 H -2 секц. </t>
  </si>
  <si>
    <t>R42 2250 H3</t>
  </si>
  <si>
    <t xml:space="preserve">Радиатор стальной трубчатый R42 2250 H -3 секц. </t>
  </si>
  <si>
    <t>R42 2250 H4</t>
  </si>
  <si>
    <t xml:space="preserve">Радиатор стальной трубчатый R42 2250 H -4 секц. </t>
  </si>
  <si>
    <t>R42 2250 H5</t>
  </si>
  <si>
    <t>Радиатор стальной трубчатый R42 2250 H -5 секц.</t>
  </si>
  <si>
    <t>R42 2250 H6</t>
  </si>
  <si>
    <t xml:space="preserve">Радиатор стальной трубчатый R42 2250 H -6 секц. </t>
  </si>
  <si>
    <t>R42 2250 H7</t>
  </si>
  <si>
    <t xml:space="preserve">Радиатор стальной трубчатый R42 2250 H -7 секц. </t>
  </si>
  <si>
    <t>R42 2250 H8</t>
  </si>
  <si>
    <t>Радиатор стальной трубчатый R42 2250 H -8 секц.</t>
  </si>
  <si>
    <t>R42 2250 H9</t>
  </si>
  <si>
    <t>Радиатор стальной трубчатый R42 2250 H -9 секц.</t>
  </si>
  <si>
    <t>R42 2250 H10</t>
  </si>
  <si>
    <t>Радиатор стальной трубчатый R42 2250 H -10 секц.</t>
  </si>
  <si>
    <t>R42 2250 H11</t>
  </si>
  <si>
    <t>Радиатор стальной трубчатый R42 2250 H -11 секц.</t>
  </si>
  <si>
    <t>R42 2250 H12</t>
  </si>
  <si>
    <t>Радиатор стальной трубчатый R42 2250 H -12 секц.</t>
  </si>
  <si>
    <t>R42 2250 H13</t>
  </si>
  <si>
    <t>Радиатор стальной трубчатый R42 2250 H -13 секц.</t>
  </si>
  <si>
    <t>R42 2250 H14</t>
  </si>
  <si>
    <t>Радиатор стальной трубчатый R42 2250 H -14 секц.</t>
  </si>
  <si>
    <t>R42 2500 H2</t>
  </si>
  <si>
    <t xml:space="preserve">Радиатор стальной трубчатый R42 2500 H -2 секц. </t>
  </si>
  <si>
    <t>R42 2500 H3</t>
  </si>
  <si>
    <t xml:space="preserve">Радиатор стальной трубчатый R42 2500 H -3 секц. </t>
  </si>
  <si>
    <t>R42 2500 H4</t>
  </si>
  <si>
    <t xml:space="preserve">Радиатор стальной трубчатый R42 2500 H -4 секц. </t>
  </si>
  <si>
    <t>R42 2500 H5</t>
  </si>
  <si>
    <t>Радиатор стальной трубчатый R42 2500 H -5 секц.</t>
  </si>
  <si>
    <t>R42 2500 H6</t>
  </si>
  <si>
    <t xml:space="preserve">Радиатор стальной трубчатый R42 2500 H -6 секц. </t>
  </si>
  <si>
    <t>R42 2500 H7</t>
  </si>
  <si>
    <t xml:space="preserve">Радиатор стальной трубчатый R42 2500 H -7 секц. </t>
  </si>
  <si>
    <t>R42 2500 H8</t>
  </si>
  <si>
    <t>Радиатор стальной трубчатый R42 2500 H -8 секц.</t>
  </si>
  <si>
    <t>R42 2500 H9</t>
  </si>
  <si>
    <t>Радиатор стальной трубчатый R42 2500 H -9 секц.</t>
  </si>
  <si>
    <t>R42 2500 H10</t>
  </si>
  <si>
    <t>Радиатор стальной трубчатый R42 2500 H -10 секц.</t>
  </si>
  <si>
    <t>R42 2500 H11</t>
  </si>
  <si>
    <t>Радиатор стальной трубчатый R42 2500 H -11 секц.</t>
  </si>
  <si>
    <t>R42 2500 H12</t>
  </si>
  <si>
    <t>Радиатор стальной трубчатый R42 2500 H -12 секц.</t>
  </si>
  <si>
    <t>R42 2500 H13</t>
  </si>
  <si>
    <t>Радиатор стальной трубчатый R42 2500 H -13 секц.</t>
  </si>
  <si>
    <t>R42 2500 H14</t>
  </si>
  <si>
    <t>Радиатор стальной трубчатый R42 2500 H -14 секц.</t>
  </si>
  <si>
    <t>R42 3000 H2</t>
  </si>
  <si>
    <t xml:space="preserve">Радиатор стальной трубчатый R42 3000 H -2 секц. </t>
  </si>
  <si>
    <t>R42 3000 H3</t>
  </si>
  <si>
    <t xml:space="preserve">Радиатор стальной трубчатый R42 3000 H -3 секц. </t>
  </si>
  <si>
    <t>R42 3000 H4</t>
  </si>
  <si>
    <t xml:space="preserve">Радиатор стальной трубчатый R42 3000 H -4 секц. </t>
  </si>
  <si>
    <t>R42 3000 H5</t>
  </si>
  <si>
    <t>Радиатор стальной трубчатый R42 3000 H -5 секц.</t>
  </si>
  <si>
    <t>R42 3000 H6</t>
  </si>
  <si>
    <t xml:space="preserve">Радиатор стальной трубчатый R42 3000 H -6 секц. </t>
  </si>
  <si>
    <t>R42 3000 H7</t>
  </si>
  <si>
    <t xml:space="preserve">Радиатор стальной трубчатый R42 3000 H -7 секц. </t>
  </si>
  <si>
    <t>R42 3000 H8</t>
  </si>
  <si>
    <t>Радиатор стальной трубчатый R42 3000 H -8 секц.</t>
  </si>
  <si>
    <t>R42 3000 H9</t>
  </si>
  <si>
    <t>Радиатор стальной трубчатый R42 3000 H -9 секц.</t>
  </si>
  <si>
    <t>R42 3000 H10</t>
  </si>
  <si>
    <t>Радиатор стальной трубчатый R42 3000 H -10 секц.</t>
  </si>
  <si>
    <t>R42 3000 H11</t>
  </si>
  <si>
    <t>Радиатор стальной трубчатый R42 3000 H -11 секц.</t>
  </si>
  <si>
    <t>R42 3000 H12</t>
  </si>
  <si>
    <t>Радиатор стальной трубчатый R42 3000 H -12 секц.</t>
  </si>
  <si>
    <t>R42 3000 H13</t>
  </si>
  <si>
    <t>Радиатор стальной трубчатый R42 3000 H -13 секц.</t>
  </si>
  <si>
    <t>R42 3000 H14</t>
  </si>
  <si>
    <t>Радиатор стальной трубчатый R42 3000 H -14 секц.</t>
  </si>
  <si>
    <t>Высота  500 мм</t>
  </si>
  <si>
    <t>R42 500 V2</t>
  </si>
  <si>
    <t xml:space="preserve">Радиатор стальной трубчатый R42 500 V -2 секц. </t>
  </si>
  <si>
    <t>R42 500 V3</t>
  </si>
  <si>
    <t xml:space="preserve">Радиатор стальной трубчатый R42 500 V -3 секц. </t>
  </si>
  <si>
    <t>R42 500 V4</t>
  </si>
  <si>
    <t xml:space="preserve">Радиатор стальной трубчатый R42 500 V -4 секц. </t>
  </si>
  <si>
    <t>R42 500 V5</t>
  </si>
  <si>
    <t>Радиатор стальной трубчатый R42 500 V -5 секц.</t>
  </si>
  <si>
    <t>R42 500 V6</t>
  </si>
  <si>
    <t xml:space="preserve">Радиатор стальной трубчатый R42 500 V -6 секц. </t>
  </si>
  <si>
    <t>R42 500 V7</t>
  </si>
  <si>
    <t xml:space="preserve">Радиатор стальной трубчатый R42 500 V -7 секц. </t>
  </si>
  <si>
    <t>R42 500 V8</t>
  </si>
  <si>
    <t>Радиатор стальной трубчатый R42 500 V -8 секц.</t>
  </si>
  <si>
    <t>R42 500 V9</t>
  </si>
  <si>
    <t>Радиатор стальной трубчатый R42 500 V -9 секц.</t>
  </si>
  <si>
    <t>R42 500 V10</t>
  </si>
  <si>
    <t>Радиатор стальной трубчатый R42 500 V -10 секц.</t>
  </si>
  <si>
    <t>R42 500 V11</t>
  </si>
  <si>
    <t>Радиатор стальной трубчатый R42 500 V -11 секц.</t>
  </si>
  <si>
    <t>R42 500 V12</t>
  </si>
  <si>
    <t>Радиатор стальной трубчатый R42 500 V -12 секц.</t>
  </si>
  <si>
    <t>R42 500 V13</t>
  </si>
  <si>
    <t>Радиатор стальной трубчатый R42 500 V -13 секц.</t>
  </si>
  <si>
    <t>R42 500 V14</t>
  </si>
  <si>
    <t>Радиатор стальной трубчатый R42 500 V -14 секц.</t>
  </si>
  <si>
    <t>R42 750 V2</t>
  </si>
  <si>
    <t xml:space="preserve">Радиатор стальной трубчатый R42 750 V -2 секц. </t>
  </si>
  <si>
    <t>R42 750 V3</t>
  </si>
  <si>
    <t xml:space="preserve">Радиатор стальной трубчатый R42 750 V -3 секц. </t>
  </si>
  <si>
    <t>R42 750 V4</t>
  </si>
  <si>
    <t xml:space="preserve">Радиатор стальной трубчатый R42 750 V -4 секц. </t>
  </si>
  <si>
    <t>R42 750 V5</t>
  </si>
  <si>
    <t>Радиатор стальной трубчатый R42 750 V -5 секц.</t>
  </si>
  <si>
    <t>R42 750 V6</t>
  </si>
  <si>
    <t xml:space="preserve">Радиатор стальной трубчатый R42 750 V -6 секц. </t>
  </si>
  <si>
    <t>R42 750 V7</t>
  </si>
  <si>
    <t xml:space="preserve">Радиатор стальной трубчатый R42 750 V -7 секц. </t>
  </si>
  <si>
    <t>R42 750 V8</t>
  </si>
  <si>
    <t>Радиатор стальной трубчатый R42 750 V -8 секц.</t>
  </si>
  <si>
    <t>R42 750 V9</t>
  </si>
  <si>
    <t>Радиатор стальной трубчатый R42 750 V -9 секц.</t>
  </si>
  <si>
    <t>R42 750 V10</t>
  </si>
  <si>
    <t>Радиатор стальной трубчатый R42 750 V -10 секц.</t>
  </si>
  <si>
    <t>R42 750 V11</t>
  </si>
  <si>
    <t>Радиатор стальной трубчатый R42 750 V -11 секц.</t>
  </si>
  <si>
    <t>R42 750 V12</t>
  </si>
  <si>
    <t>Радиатор стальной трубчатый R42 750 V -12 секц.</t>
  </si>
  <si>
    <t>R42 750 V13</t>
  </si>
  <si>
    <t>Радиатор стальной трубчатый R42 750 V -13 секц.</t>
  </si>
  <si>
    <t>R42 750 V14</t>
  </si>
  <si>
    <t>Радиатор стальной трубчатый R42 750 V -14 секц.</t>
  </si>
  <si>
    <t>R42 1000 V2</t>
  </si>
  <si>
    <t xml:space="preserve">Радиатор стальной трубчатый R42 1000 V -2 секц. </t>
  </si>
  <si>
    <t>R42 1000 V3</t>
  </si>
  <si>
    <t xml:space="preserve">Радиатор стальной трубчатый R42 1000 V -3 секц. </t>
  </si>
  <si>
    <t>R42 1000 V4</t>
  </si>
  <si>
    <t xml:space="preserve">Радиатор стальной трубчатый R42 1000 V -4 секц. </t>
  </si>
  <si>
    <t>R42 1000 V5</t>
  </si>
  <si>
    <t>Радиатор стальной трубчатый R42 1000 V -5 секц.</t>
  </si>
  <si>
    <t>R42 1000 V6</t>
  </si>
  <si>
    <t xml:space="preserve">Радиатор стальной трубчатый R42 1000 V -6 секц. </t>
  </si>
  <si>
    <t>R42 1000 V7</t>
  </si>
  <si>
    <t xml:space="preserve">Радиатор стальной трубчатый R42 1000 V -7 секц. </t>
  </si>
  <si>
    <t>R42 1000 V8</t>
  </si>
  <si>
    <t>Радиатор стальной трубчатый R42 1000 V -8 секц.</t>
  </si>
  <si>
    <t>R42 1000 V9</t>
  </si>
  <si>
    <t>Радиатор стальной трубчатый R42 1000 V -9 секц.</t>
  </si>
  <si>
    <t>R42 1000 V10</t>
  </si>
  <si>
    <t>Радиатор стальной трубчатый R42 1000 V -10 секц.</t>
  </si>
  <si>
    <t>R42 1000 V11</t>
  </si>
  <si>
    <t>Радиатор стальной трубчатый R42 1000 V -11 секц.</t>
  </si>
  <si>
    <t>R42 1000 V12</t>
  </si>
  <si>
    <t>Радиатор стальной трубчатый R42 1000 V -12 секц.</t>
  </si>
  <si>
    <t>R42 1000 V13</t>
  </si>
  <si>
    <t>Радиатор стальной трубчатый R42 1000 V -13 секц.</t>
  </si>
  <si>
    <t>R42 1000 V14</t>
  </si>
  <si>
    <t>Радиатор стальной трубчатый R42 1000 V -14 секц.</t>
  </si>
  <si>
    <t>R42 1250 V2</t>
  </si>
  <si>
    <t xml:space="preserve">Радиатор стальной трубчатый R42 1250 V -2 секц. </t>
  </si>
  <si>
    <t>R42 1250 V3</t>
  </si>
  <si>
    <t xml:space="preserve">Радиатор стальной трубчатый R42 1250 V -3 секц. </t>
  </si>
  <si>
    <t>R42 1250 V4</t>
  </si>
  <si>
    <t xml:space="preserve">Радиатор стальной трубчатый R42 1250 V -4 секц. </t>
  </si>
  <si>
    <t>R42 1250 V5</t>
  </si>
  <si>
    <t>Радиатор стальной трубчатый R42 1250 V -5 секц.</t>
  </si>
  <si>
    <t>R42 1250 V6</t>
  </si>
  <si>
    <t xml:space="preserve">Радиатор стальной трубчатый R42 1250 V -6 секц. </t>
  </si>
  <si>
    <t>R42 1250 V7</t>
  </si>
  <si>
    <t xml:space="preserve">Радиатор стальной трубчатый R42 1250 V -7 секц. </t>
  </si>
  <si>
    <t>R42 1250 V8</t>
  </si>
  <si>
    <t>Радиатор стальной трубчатый R42 1250 V -8 секц.</t>
  </si>
  <si>
    <t>R42 1250 V9</t>
  </si>
  <si>
    <t>Радиатор стальной трубчатый R42 1250 V -9 секц.</t>
  </si>
  <si>
    <t>R42 1250 V10</t>
  </si>
  <si>
    <t>Радиатор стальной трубчатый R42 1250 V -10 секц.</t>
  </si>
  <si>
    <t>R42 1250 V11</t>
  </si>
  <si>
    <t>Радиатор стальной трубчатый R42 1250 V -11 секц.</t>
  </si>
  <si>
    <t>R42 1250 V12</t>
  </si>
  <si>
    <t>Радиатор стальной трубчатый R42 1250 V -12 секц.</t>
  </si>
  <si>
    <t>R42 1250 V13</t>
  </si>
  <si>
    <t>Радиатор стальной трубчатый R42 1250 V -13 секц.</t>
  </si>
  <si>
    <t>R42 1250 V14</t>
  </si>
  <si>
    <t>Радиатор стальной трубчатый R42 1250 V -14 секц.</t>
  </si>
  <si>
    <t>R42 1500 V2</t>
  </si>
  <si>
    <t xml:space="preserve">Радиатор стальной трубчатый R42 1500 V -2 секц. </t>
  </si>
  <si>
    <t>R42 1500 V3</t>
  </si>
  <si>
    <t xml:space="preserve">Радиатор стальной трубчатый R42 1500 V -3 секц. </t>
  </si>
  <si>
    <t>R42 1500 V4</t>
  </si>
  <si>
    <t xml:space="preserve">Радиатор стальной трубчатый R42 1500 V -4 секц. </t>
  </si>
  <si>
    <t>R42 1500 V5</t>
  </si>
  <si>
    <t>Радиатор стальной трубчатый R42 1500 V -5 секц.</t>
  </si>
  <si>
    <t>R42 1500 V6</t>
  </si>
  <si>
    <t xml:space="preserve">Радиатор стальной трубчатый R42 1500 V -6 секц. </t>
  </si>
  <si>
    <t>R42 1500 V7</t>
  </si>
  <si>
    <t xml:space="preserve">Радиатор стальной трубчатый R42 1500 V -7 секц. </t>
  </si>
  <si>
    <t>R42 1500 V8</t>
  </si>
  <si>
    <t>Радиатор стальной трубчатый R42 1500 V -8 секц.</t>
  </si>
  <si>
    <t>R42 1500 V9</t>
  </si>
  <si>
    <t>Радиатор стальной трубчатый R42 1500 V -9 секц.</t>
  </si>
  <si>
    <t>R42 1500 V10</t>
  </si>
  <si>
    <t>Радиатор стальной трубчатый R42 1500 V -10 секц.</t>
  </si>
  <si>
    <t>R42 1500 V11</t>
  </si>
  <si>
    <t>Радиатор стальной трубчатый R42 1500 V -11 секц.</t>
  </si>
  <si>
    <t>R42 1500 V12</t>
  </si>
  <si>
    <t>Радиатор стальной трубчатый R42 1500 V -12 секц.</t>
  </si>
  <si>
    <t>R42 1500 V13</t>
  </si>
  <si>
    <t>Радиатор стальной трубчатый R42 1500 V -13 секц.</t>
  </si>
  <si>
    <t>R42 1500 V14</t>
  </si>
  <si>
    <t>Радиатор стальной трубчатый R42 1500 V -14 секц.</t>
  </si>
  <si>
    <t>R42 1750 V2</t>
  </si>
  <si>
    <t xml:space="preserve">Радиатор стальной трубчатый R42 1750 V -2 секц. </t>
  </si>
  <si>
    <t>R42 1750 V3</t>
  </si>
  <si>
    <t xml:space="preserve">Радиатор стальной трубчатый R42 1750 V -3 секц. </t>
  </si>
  <si>
    <t>R42 1750 V4</t>
  </si>
  <si>
    <t xml:space="preserve">Радиатор стальной трубчатый R42 1750 V -4 секц. </t>
  </si>
  <si>
    <t>R42 1750 V5</t>
  </si>
  <si>
    <t>Радиатор стальной трубчатый R42 1750 V -5 секц.</t>
  </si>
  <si>
    <t>R42 1750 V6</t>
  </si>
  <si>
    <t xml:space="preserve">Радиатор стальной трубчатый R42 1750 V -6 секц. </t>
  </si>
  <si>
    <t>R42 1750 V7</t>
  </si>
  <si>
    <t xml:space="preserve">Радиатор стальной трубчатый R42 1750 V -7 секц. </t>
  </si>
  <si>
    <t>R42 1750 V8</t>
  </si>
  <si>
    <t>Радиатор стальной трубчатый R42 1750 V -8 секц.</t>
  </si>
  <si>
    <t>R42 1750 V9</t>
  </si>
  <si>
    <t>Радиатор стальной трубчатый R42 1750 V -9 секц.</t>
  </si>
  <si>
    <t>R42 1750 V10</t>
  </si>
  <si>
    <t>Радиатор стальной трубчатый R42 1750 V -10 секц.</t>
  </si>
  <si>
    <t>R42 1750 V11</t>
  </si>
  <si>
    <t>Радиатор стальной трубчатый R42 1750 V -11 секц.</t>
  </si>
  <si>
    <t>R42 1750 V12</t>
  </si>
  <si>
    <t>Радиатор стальной трубчатый R42 1750 V -12 секц.</t>
  </si>
  <si>
    <t>R42 1750 V13</t>
  </si>
  <si>
    <t>Радиатор стальной трубчатый R42 1750 V -13 секц.</t>
  </si>
  <si>
    <t>R42 1750 V14</t>
  </si>
  <si>
    <t>Радиатор стальной трубчатый R42 1750 V -14 секц.</t>
  </si>
  <si>
    <t>R42 2000 V2</t>
  </si>
  <si>
    <t xml:space="preserve">Радиатор стальной трубчатый R42 2000 V -2 секц. </t>
  </si>
  <si>
    <t>R42 2000 V3</t>
  </si>
  <si>
    <t xml:space="preserve">Радиатор стальной трубчатый R42 2000 V -3 секц. </t>
  </si>
  <si>
    <t>R42 2000 V4</t>
  </si>
  <si>
    <t xml:space="preserve">Радиатор стальной трубчатый R42 2000 V -4 секц. </t>
  </si>
  <si>
    <t>R42 2000 V5</t>
  </si>
  <si>
    <t>Радиатор стальной трубчатый R42 2000 V -5 секц.</t>
  </si>
  <si>
    <t>R42 2000 V6</t>
  </si>
  <si>
    <t xml:space="preserve">Радиатор стальной трубчатый R42 2000 V -6 секц. </t>
  </si>
  <si>
    <t>R42 2000 V7</t>
  </si>
  <si>
    <t xml:space="preserve">Радиатор стальной трубчатый R42 2000 V -7 секц. </t>
  </si>
  <si>
    <t>R42 2000 V8</t>
  </si>
  <si>
    <t>Радиатор стальной трубчатый R42 2000 V -8 секц.</t>
  </si>
  <si>
    <t>R42 2000 V9</t>
  </si>
  <si>
    <t>Радиатор стальной трубчатый R42 2000 V -9 секц.</t>
  </si>
  <si>
    <t>R42 2000 V10</t>
  </si>
  <si>
    <t>Радиатор стальной трубчатый R42 2000 V -10 секц.</t>
  </si>
  <si>
    <t>R42 2000 V11</t>
  </si>
  <si>
    <t>Радиатор стальной трубчатый R42 2000 V -11 секц.</t>
  </si>
  <si>
    <t>R42 2000 V12</t>
  </si>
  <si>
    <t>Радиатор стальной трубчатый R42 2000 V -12 секц.</t>
  </si>
  <si>
    <t>R42 2000 V13</t>
  </si>
  <si>
    <t>Радиатор стальной трубчатый R42 2000 V -13 секц.</t>
  </si>
  <si>
    <t>R42 2000 V14</t>
  </si>
  <si>
    <t>Радиатор стальной трубчатый R42 2000 V -14 секц.</t>
  </si>
  <si>
    <t>R42 2250 V2</t>
  </si>
  <si>
    <t xml:space="preserve">Радиатор стальной трубчатый R42 2250 V -2 секц. </t>
  </si>
  <si>
    <t>R42 2250 V3</t>
  </si>
  <si>
    <t xml:space="preserve">Радиатор стальной трубчатый R42 2250 V -3 секц. </t>
  </si>
  <si>
    <t>R42 2250 V4</t>
  </si>
  <si>
    <t xml:space="preserve">Радиатор стальной трубчатый R42 2250 V -4 секц. </t>
  </si>
  <si>
    <t>R42 2250 V5</t>
  </si>
  <si>
    <t>Радиатор стальной трубчатый R42 2250 V -5 секц.</t>
  </si>
  <si>
    <t>R42 2250 V6</t>
  </si>
  <si>
    <t xml:space="preserve">Радиатор стальной трубчатый R42 2250 V -6 секц. </t>
  </si>
  <si>
    <t>R42 2250 V7</t>
  </si>
  <si>
    <t xml:space="preserve">Радиатор стальной трубчатый R42 2250 V -7 секц. </t>
  </si>
  <si>
    <t>R42 2250 V8</t>
  </si>
  <si>
    <t>Радиатор стальной трубчатый R42 2250 V -8 секц.</t>
  </si>
  <si>
    <t>R42 2250 V9</t>
  </si>
  <si>
    <t>Радиатор стальной трубчатый R42 2250 V -9 секц.</t>
  </si>
  <si>
    <t>R42 2250 V10</t>
  </si>
  <si>
    <t>Радиатор стальной трубчатый R42 2250 V -10 секц.</t>
  </si>
  <si>
    <t>R42 2250 V11</t>
  </si>
  <si>
    <t>Радиатор стальной трубчатый R42 2250 V -11 секц.</t>
  </si>
  <si>
    <t>R42 2250 V12</t>
  </si>
  <si>
    <t>Радиатор стальной трубчатый R42 2250 V -12 секц.</t>
  </si>
  <si>
    <t>R42 2250 V13</t>
  </si>
  <si>
    <t>Радиатор стальной трубчатый R42 2250 V -13 секц.</t>
  </si>
  <si>
    <t>R42 2250 V14</t>
  </si>
  <si>
    <t>Радиатор стальной трубчатый R42 2250 V -14 секц.</t>
  </si>
  <si>
    <t>R42 2500 V2</t>
  </si>
  <si>
    <t xml:space="preserve">Радиатор стальной трубчатый R42 2500 V -2 секц. </t>
  </si>
  <si>
    <t>R42 2500 V3</t>
  </si>
  <si>
    <t xml:space="preserve">Радиатор стальной трубчатый R42 2500 V -3 секц. </t>
  </si>
  <si>
    <t>R42 2500 V4</t>
  </si>
  <si>
    <t xml:space="preserve">Радиатор стальной трубчатый R42 2500 V -4 секц. </t>
  </si>
  <si>
    <t>R42 2500 V5</t>
  </si>
  <si>
    <t>Радиатор стальной трубчатый R42 2500 V -5 секц.</t>
  </si>
  <si>
    <t>R42 2500 V6</t>
  </si>
  <si>
    <t xml:space="preserve">Радиатор стальной трубчатый R42 2500 V -6 секц. </t>
  </si>
  <si>
    <t>R42 2500 V7</t>
  </si>
  <si>
    <t xml:space="preserve">Радиатор стальной трубчатый R42 2500 V -7 секц. </t>
  </si>
  <si>
    <t>R42 2500 V8</t>
  </si>
  <si>
    <t>Радиатор стальной трубчатый R42 2500 V -8 секц.</t>
  </si>
  <si>
    <t>R42 2500 V9</t>
  </si>
  <si>
    <t>Радиатор стальной трубчатый R42 2500 V -9 секц.</t>
  </si>
  <si>
    <t>R42 2500 V10</t>
  </si>
  <si>
    <t>Радиатор стальной трубчатый R42 2500 V -10 секц.</t>
  </si>
  <si>
    <t>R42 2500 V11</t>
  </si>
  <si>
    <t>Радиатор стальной трубчатый R42 2500 V -11 секц.</t>
  </si>
  <si>
    <t>R42 2500 V12</t>
  </si>
  <si>
    <t>Радиатор стальной трубчатый R42 2500 V -12 секц.</t>
  </si>
  <si>
    <t>R42 2500 V13</t>
  </si>
  <si>
    <t>Радиатор стальной трубчатый R42 2500 V -13 секц.</t>
  </si>
  <si>
    <t>R42 2500 V14</t>
  </si>
  <si>
    <t>Радиатор стальной трубчатый R42 2500 V -14 секц.</t>
  </si>
  <si>
    <t>R42 3000 V2</t>
  </si>
  <si>
    <t xml:space="preserve">Радиатор стальной трубчатый R42 3000 V -2 секц. </t>
  </si>
  <si>
    <t>R42 3000 V3</t>
  </si>
  <si>
    <t xml:space="preserve">Радиатор стальной трубчатый R42 3000 V -3 секц. </t>
  </si>
  <si>
    <t>R42 3000 V4</t>
  </si>
  <si>
    <t xml:space="preserve">Радиатор стальной трубчатый R42 3000 V -4 секц. </t>
  </si>
  <si>
    <t>R42 3000 V5</t>
  </si>
  <si>
    <t>Радиатор стальной трубчатый R42 3000 V -5 секц.</t>
  </si>
  <si>
    <t>R42 3000 V6</t>
  </si>
  <si>
    <t xml:space="preserve">Радиатор стальной трубчатый R42 3000 V -6 секц. </t>
  </si>
  <si>
    <t>R42 3000 V7</t>
  </si>
  <si>
    <t xml:space="preserve">Радиатор стальной трубчатый R42 3000 V -7 секц. </t>
  </si>
  <si>
    <t>R42 3000 V8</t>
  </si>
  <si>
    <t>Радиатор стальной трубчатый R42 3000 V -8 секц.</t>
  </si>
  <si>
    <t>R42 3000 V9</t>
  </si>
  <si>
    <t>Радиатор стальной трубчатый R42 3000 V -9 секц.</t>
  </si>
  <si>
    <t>R42 3000 V10</t>
  </si>
  <si>
    <t>Радиатор стальной трубчатый R42 3000 V -10 секц.</t>
  </si>
  <si>
    <t>R42 3000 V11</t>
  </si>
  <si>
    <t>Радиатор стальной трубчатый R42 3000 V -11 секц.</t>
  </si>
  <si>
    <t>R42 3000 V12</t>
  </si>
  <si>
    <t>Радиатор стальной трубчатый R42 3000 V -12 секц.</t>
  </si>
  <si>
    <t>R42 3000 V13</t>
  </si>
  <si>
    <t>Радиатор стальной трубчатый R42 3000 V -13 секц.</t>
  </si>
  <si>
    <t>R42 3000 V14</t>
  </si>
  <si>
    <t>Радиатор стальной трубчатый R42 3000 V -14 секц.</t>
  </si>
  <si>
    <t>Q60T 500 V2</t>
  </si>
  <si>
    <t xml:space="preserve">Радиатор стальной трубчатый Q60T 500 V -2 секц. </t>
  </si>
  <si>
    <t>Q60T 500 V3</t>
  </si>
  <si>
    <t xml:space="preserve">Радиатор стальной трубчатый Q60T 500 V -3 секц. </t>
  </si>
  <si>
    <t>Q60T 500 V4</t>
  </si>
  <si>
    <t xml:space="preserve">Радиатор стальной трубчатый Q60T 500 V -4 секц. </t>
  </si>
  <si>
    <t>Q60T 500 V5</t>
  </si>
  <si>
    <t xml:space="preserve">Радиатор стальной трубчатый Q60T 500 V -5 секц. </t>
  </si>
  <si>
    <t>Q60T 500 V6</t>
  </si>
  <si>
    <t xml:space="preserve">Радиатор стальной трубчатый Q60T 500 V -6 секц. </t>
  </si>
  <si>
    <t>Q60T 500 V7</t>
  </si>
  <si>
    <t xml:space="preserve">Радиатор стальной трубчатый Q60T 500 V -7 секц. </t>
  </si>
  <si>
    <t>Q60T 500 V8</t>
  </si>
  <si>
    <t xml:space="preserve">Радиатор стальной трубчатый Q60T 500 V -8 секц. </t>
  </si>
  <si>
    <t>Q60T 500 V9</t>
  </si>
  <si>
    <t xml:space="preserve">Радиатор стальной трубчатый Q60T 500 V -9 секц. </t>
  </si>
  <si>
    <t>Q60T 500 V10</t>
  </si>
  <si>
    <t xml:space="preserve">Радиатор стальной трубчатый Q60T 500 V -10 секц. </t>
  </si>
  <si>
    <t>Q60T 500 V11</t>
  </si>
  <si>
    <t xml:space="preserve">Радиатор стальной трубчатый Q60T 500 V -11 секц. </t>
  </si>
  <si>
    <t>Q60T 500 V12</t>
  </si>
  <si>
    <t xml:space="preserve">Радиатор стальной трубчатый Q60T 500 V -12 секц. </t>
  </si>
  <si>
    <t>Высота  570 мм</t>
  </si>
  <si>
    <t>Q60T 570 V2</t>
  </si>
  <si>
    <t xml:space="preserve">Радиатор стальной трубчатый Q60T 570 V -2 секц. </t>
  </si>
  <si>
    <t>Q60T 570 V3</t>
  </si>
  <si>
    <t xml:space="preserve">Радиатор стальной трубчатый Q60T 570 V -3 секц. </t>
  </si>
  <si>
    <t>Q60T 570 V4</t>
  </si>
  <si>
    <t xml:space="preserve">Радиатор стальной трубчатый Q60T 570 V -4 секц. </t>
  </si>
  <si>
    <t>Q60T 570 V5</t>
  </si>
  <si>
    <t xml:space="preserve">Радиатор стальной трубчатый Q60T 570 V -5 секц. </t>
  </si>
  <si>
    <t>Q60T 570 V6</t>
  </si>
  <si>
    <t xml:space="preserve">Радиатор стальной трубчатый Q60T 570 V -6 секц. </t>
  </si>
  <si>
    <t>Q60T 570 V7</t>
  </si>
  <si>
    <t xml:space="preserve">Радиатор стальной трубчатый Q60T 570 V -7 секц. </t>
  </si>
  <si>
    <t>Q60T 570 V8</t>
  </si>
  <si>
    <t xml:space="preserve">Радиатор стальной трубчатый Q60T 570 V -8 секц. </t>
  </si>
  <si>
    <t>Q60T 570 V9</t>
  </si>
  <si>
    <t xml:space="preserve">Радиатор стальной трубчатый Q60T 570 V -9 секц. </t>
  </si>
  <si>
    <t>Q60T 570 V10</t>
  </si>
  <si>
    <t xml:space="preserve">Радиатор стальной трубчатый Q60T 570 V -10 секц. </t>
  </si>
  <si>
    <t>Q60T 570 V11</t>
  </si>
  <si>
    <t xml:space="preserve">Радиатор стальной трубчатый Q60T 570 V -11 секц. </t>
  </si>
  <si>
    <t>Q60T 570 V12</t>
  </si>
  <si>
    <t xml:space="preserve">Радиатор стальной трубчатый Q60T 570 V -12 секц. </t>
  </si>
  <si>
    <t>Q60T 750 V2</t>
  </si>
  <si>
    <t xml:space="preserve">Радиатор стальной трубчатый Q60T 750 V -2 секц. </t>
  </si>
  <si>
    <t>Q60T 750 V3</t>
  </si>
  <si>
    <t xml:space="preserve">Радиатор стальной трубчатый Q60T 750 V -3 секц. </t>
  </si>
  <si>
    <t>Q60T 750 V4</t>
  </si>
  <si>
    <t xml:space="preserve">Радиатор стальной трубчатый Q60T 750 V -4 секц. </t>
  </si>
  <si>
    <t>Q60T 750 V5</t>
  </si>
  <si>
    <t xml:space="preserve">Радиатор стальной трубчатый Q60T 750 V -5 секц. </t>
  </si>
  <si>
    <t>Q60T 750 V6</t>
  </si>
  <si>
    <t xml:space="preserve">Радиатор стальной трубчатый Q60T 750 V -6 секц. </t>
  </si>
  <si>
    <t>Q60T 750 V7</t>
  </si>
  <si>
    <t xml:space="preserve">Радиатор стальной трубчатый Q60T 750 V -7 секц. </t>
  </si>
  <si>
    <t>Q60T 750 V8</t>
  </si>
  <si>
    <t xml:space="preserve">Радиатор стальной трубчатый Q60T 750 V -8 секц. </t>
  </si>
  <si>
    <t>Q60T 750 V9</t>
  </si>
  <si>
    <t xml:space="preserve">Радиатор стальной трубчатый Q60T 750 V -9 секц. </t>
  </si>
  <si>
    <t>Q60T 750 V10</t>
  </si>
  <si>
    <t xml:space="preserve">Радиатор стальной трубчатый Q60T 750 V -10 секц. </t>
  </si>
  <si>
    <t>Q60T 750 V11</t>
  </si>
  <si>
    <t xml:space="preserve">Радиатор стальной трубчатый Q60T 750 V -11 секц. </t>
  </si>
  <si>
    <t>Q60T 750 V12</t>
  </si>
  <si>
    <t xml:space="preserve">Радиатор стальной трубчатый Q60T 750 V -12 секц. </t>
  </si>
  <si>
    <t>Q60T 1000 V2</t>
  </si>
  <si>
    <t xml:space="preserve">Радиатор стальной трубчатый Q60T 1000 V -2 секц. </t>
  </si>
  <si>
    <t>Q60T 1000 V3</t>
  </si>
  <si>
    <t xml:space="preserve">Радиатор стальной трубчатый Q60T 1000 V -3 секц. </t>
  </si>
  <si>
    <t>Q60T 1000 V4</t>
  </si>
  <si>
    <t xml:space="preserve">Радиатор стальной трубчатый Q60T 1000 V -4 секц. </t>
  </si>
  <si>
    <t>Q60T 1000 V5</t>
  </si>
  <si>
    <t xml:space="preserve">Радиатор стальной трубчатый Q60T 1000 V -5 секц. </t>
  </si>
  <si>
    <t>Q60T 1000 V6</t>
  </si>
  <si>
    <t xml:space="preserve">Радиатор стальной трубчатый Q60T 1000 V -6 секц. </t>
  </si>
  <si>
    <t>Q60T 1000 V7</t>
  </si>
  <si>
    <t xml:space="preserve">Радиатор стальной трубчатый Q60T 1000 V -7 секц. </t>
  </si>
  <si>
    <t>Q60T 1000 V8</t>
  </si>
  <si>
    <t xml:space="preserve">Радиатор стальной трубчатый Q60T 1000 V -8 секц. </t>
  </si>
  <si>
    <t>Q60T 1000 V9</t>
  </si>
  <si>
    <t xml:space="preserve">Радиатор стальной трубчатый Q60T 1000 V -9 секц. </t>
  </si>
  <si>
    <t>Q60T 1000 V10</t>
  </si>
  <si>
    <t xml:space="preserve">Радиатор стальной трубчатый Q60T 1000 V -10 секц. </t>
  </si>
  <si>
    <t>Q60T 1000 V11</t>
  </si>
  <si>
    <t xml:space="preserve">Радиатор стальной трубчатый Q60T 1000 V -11 секц. </t>
  </si>
  <si>
    <t>Q60T 1000 V12</t>
  </si>
  <si>
    <t xml:space="preserve">Радиатор стальной трубчатый Q60T 1000 V -12 секц. </t>
  </si>
  <si>
    <t>Q60T 1250 V2</t>
  </si>
  <si>
    <t xml:space="preserve">Радиатор стальной трубчатый Q60T 1250 V -2 секц. </t>
  </si>
  <si>
    <t>Q60T 1250 V3</t>
  </si>
  <si>
    <t xml:space="preserve">Радиатор стальной трубчатый Q60T 1250 V -3 секц. </t>
  </si>
  <si>
    <t>Q60T 1250 V4</t>
  </si>
  <si>
    <t xml:space="preserve">Радиатор стальной трубчатый Q60T 1250 V -4 секц. </t>
  </si>
  <si>
    <t>Q60T 1250 V5</t>
  </si>
  <si>
    <t xml:space="preserve">Радиатор стальной трубчатый Q60T 1250 V -5 секц. </t>
  </si>
  <si>
    <t>Q60T 1250 V6</t>
  </si>
  <si>
    <t xml:space="preserve">Радиатор стальной трубчатый Q60T 1250 V -6 секц. </t>
  </si>
  <si>
    <t>Q60T 1250 V7</t>
  </si>
  <si>
    <t xml:space="preserve">Радиатор стальной трубчатый Q60T 1250 V -7 секц. </t>
  </si>
  <si>
    <t>Q60T 1250 V8</t>
  </si>
  <si>
    <t xml:space="preserve">Радиатор стальной трубчатый Q60T 1250 V -8 секц. </t>
  </si>
  <si>
    <t>Q60T 1250 V9</t>
  </si>
  <si>
    <t xml:space="preserve">Радиатор стальной трубчатый Q60T 1250 V -9 секц. </t>
  </si>
  <si>
    <t>Q60T 1250 V10</t>
  </si>
  <si>
    <t xml:space="preserve">Радиатор стальной трубчатый Q60T 1250 V -10 секц. </t>
  </si>
  <si>
    <t>Q60T 1250 V11</t>
  </si>
  <si>
    <t xml:space="preserve">Радиатор стальной трубчатый Q60T 1250 V -11 секц. </t>
  </si>
  <si>
    <t>Q60T 1250 V12</t>
  </si>
  <si>
    <t xml:space="preserve">Радиатор стальной трубчатый Q60T 1250 V -12 секц. </t>
  </si>
  <si>
    <t>Q60T 1500 V2</t>
  </si>
  <si>
    <t xml:space="preserve">Радиатор стальной трубчатый Q60T 1500 V -2 секц. </t>
  </si>
  <si>
    <t>Q60T 1500 V3</t>
  </si>
  <si>
    <t xml:space="preserve">Радиатор стальной трубчатый Q60T 1500 V -3 секц. </t>
  </si>
  <si>
    <t>Q60T 1500 V4</t>
  </si>
  <si>
    <t xml:space="preserve">Радиатор стальной трубчатый Q60T 1500 V -4 секц. </t>
  </si>
  <si>
    <t>Q60T 1500 V5</t>
  </si>
  <si>
    <t xml:space="preserve">Радиатор стальной трубчатый Q60T 1500 V -5 секц. </t>
  </si>
  <si>
    <t>Q60T 1500 V6</t>
  </si>
  <si>
    <t xml:space="preserve">Радиатор стальной трубчатый Q60T 1500 V -6 секц. </t>
  </si>
  <si>
    <t>Q60T 1500 V7</t>
  </si>
  <si>
    <t xml:space="preserve">Радиатор стальной трубчатый Q60T 1500 V -7 секц. </t>
  </si>
  <si>
    <t>Q60T 1500 V8</t>
  </si>
  <si>
    <t xml:space="preserve">Радиатор стальной трубчатый Q60T 1500 V -8 секц. </t>
  </si>
  <si>
    <t>Q60T 1500 V9</t>
  </si>
  <si>
    <t xml:space="preserve">Радиатор стальной трубчатый Q60T 1500 V -9 секц. </t>
  </si>
  <si>
    <t>Q60T 1500 V10</t>
  </si>
  <si>
    <t xml:space="preserve">Радиатор стальной трубчатый Q60T 1500 V -10 секц. </t>
  </si>
  <si>
    <t>Q60T 1500 V11</t>
  </si>
  <si>
    <t xml:space="preserve">Радиатор стальной трубчатый Q60T 1500 V -11 секц. </t>
  </si>
  <si>
    <t>Q60T 1500 V12</t>
  </si>
  <si>
    <t xml:space="preserve">Радиатор стальной трубчатый Q60T 1500 V -12 секц. </t>
  </si>
  <si>
    <t>Q60T 1750 V2</t>
  </si>
  <si>
    <t xml:space="preserve">Радиатор стальной трубчатый Q60T 1750 V -2 секц. </t>
  </si>
  <si>
    <t>Q60T 1750 V3</t>
  </si>
  <si>
    <t xml:space="preserve">Радиатор стальной трубчатый Q60T 1750 V -3 секц. </t>
  </si>
  <si>
    <t>Q60T 1750 V4</t>
  </si>
  <si>
    <t xml:space="preserve">Радиатор стальной трубчатый Q60T 1750 V -4 секц. </t>
  </si>
  <si>
    <t>Q60T 1750 V5</t>
  </si>
  <si>
    <t xml:space="preserve">Радиатор стальной трубчатый Q60T 1750 V -5 секц. </t>
  </si>
  <si>
    <t>Q60T 1750 V6</t>
  </si>
  <si>
    <t xml:space="preserve">Радиатор стальной трубчатый Q60T 1750 V -6 секц. </t>
  </si>
  <si>
    <t>Q60T 1750 V7</t>
  </si>
  <si>
    <t xml:space="preserve">Радиатор стальной трубчатый Q60T 1750 V -7 секц. </t>
  </si>
  <si>
    <t>Q60T 1750 V8</t>
  </si>
  <si>
    <t xml:space="preserve">Радиатор стальной трубчатый Q60T 1750 V -8 секц. </t>
  </si>
  <si>
    <t>Q60T 1750 V9</t>
  </si>
  <si>
    <t xml:space="preserve">Радиатор стальной трубчатый Q60T 1750 V -9 секц. </t>
  </si>
  <si>
    <t>Q60T 1750 V10</t>
  </si>
  <si>
    <t xml:space="preserve">Радиатор стальной трубчатый Q60T 1750 V -10 секц. </t>
  </si>
  <si>
    <t>Q60T 2000 V2</t>
  </si>
  <si>
    <t xml:space="preserve">Радиатор стальной трубчатый Q60T 2000 V -2 секц. </t>
  </si>
  <si>
    <t>Q60T 2000 V3</t>
  </si>
  <si>
    <t xml:space="preserve">Радиатор стальной трубчатый Q60T 2000 V -3 секц. </t>
  </si>
  <si>
    <t>Q60T 2000 V4</t>
  </si>
  <si>
    <t xml:space="preserve">Радиатор стальной трубчатый Q60T 2000 V -4 секц. </t>
  </si>
  <si>
    <t>Q60T 2000 V5</t>
  </si>
  <si>
    <t xml:space="preserve">Радиатор стальной трубчатый Q60T 2000 V -5 секц. </t>
  </si>
  <si>
    <t>Q60T 2000 V6</t>
  </si>
  <si>
    <t xml:space="preserve">Радиатор стальной трубчатый Q60T 2000 V -6 секц. </t>
  </si>
  <si>
    <t>Q60T 2000 V7</t>
  </si>
  <si>
    <t xml:space="preserve">Радиатор стальной трубчатый Q60T 2000 V -7 секц. </t>
  </si>
  <si>
    <t>Q60T 2000 V8</t>
  </si>
  <si>
    <t xml:space="preserve">Радиатор стальной трубчатый Q60T 2000 V -8 секц. </t>
  </si>
  <si>
    <t>Q60T 2250 V2</t>
  </si>
  <si>
    <t xml:space="preserve">Радиатор стальной трубчатый Q60T 2250 V -2 секц. </t>
  </si>
  <si>
    <t>Q60T 2250 V3</t>
  </si>
  <si>
    <t xml:space="preserve">Радиатор стальной трубчатый Q60T 2250 V -3 секц. </t>
  </si>
  <si>
    <t>Q60T 2250 V4</t>
  </si>
  <si>
    <t xml:space="preserve">Радиатор стальной трубчатый Q60T 2250 V -4 секц. </t>
  </si>
  <si>
    <t>Q60T 2250 V5</t>
  </si>
  <si>
    <t xml:space="preserve">Радиатор стальной трубчатый Q60T 2250 V -5 секц. </t>
  </si>
  <si>
    <t>Q60T 2250 V6</t>
  </si>
  <si>
    <t xml:space="preserve">Радиатор стальной трубчатый Q60T 2250 V -6 секц. </t>
  </si>
  <si>
    <t>Q60T 2500 V2</t>
  </si>
  <si>
    <t xml:space="preserve">Радиатор стальной трубчатый Q60T 2500 V -2 секц. </t>
  </si>
  <si>
    <t>Q60T 2500 V3</t>
  </si>
  <si>
    <t xml:space="preserve">Радиатор стальной трубчатый Q60T 2500 V -3 секц. </t>
  </si>
  <si>
    <t>Q60T 2500 V4</t>
  </si>
  <si>
    <t xml:space="preserve">Радиатор стальной трубчатый Q60T 2500 V -4 секц. </t>
  </si>
  <si>
    <t>Q60T 2500 V5</t>
  </si>
  <si>
    <t xml:space="preserve">Радиатор стальной трубчатый Q60T 2500 V -5 секц. </t>
  </si>
  <si>
    <t>Q60T 2500 V6</t>
  </si>
  <si>
    <t xml:space="preserve">Радиатор стальной трубчатый Q60T 2500 V -6 секц. 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</si>
</sst>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4">
    <numFmt numFmtId="164" formatCode="0.0"/>
    <numFmt numFmtId="165" formatCode="0.0%"/>
    <numFmt numFmtId="166" formatCode="0.000"/>
    <numFmt numFmtId="167" formatCode="[$€-2]\ #,##0.00"/>
  </numFmts>
  <fonts count="58">
    <font>
      <sz val="11.0"/>
      <color theme="1"/>
      <name val="Calibri"/>
      <scheme val="minor"/>
    </font>
    <font>
      <sz val="11.0"/>
      <color theme="1"/>
      <name val="Calibri"/>
    </font>
    <font>
      <b/>
      <sz val="11.0"/>
      <color theme="1"/>
      <name val="Calibri"/>
    </font>
    <font/>
    <font>
      <b/>
      <sz val="14.0"/>
      <color theme="1"/>
      <name val="Calibri"/>
    </font>
    <font>
      <b/>
      <sz val="11.0"/>
      <color rgb="FFFF0000"/>
      <name val="Calibri"/>
    </font>
    <font>
      <b/>
      <i/>
      <sz val="20.0"/>
      <color theme="1"/>
      <name val="Calibri"/>
    </font>
    <font>
      <b/>
      <i/>
      <sz val="16.0"/>
      <color theme="1"/>
      <name val="Calibri"/>
    </font>
    <font>
      <sz val="20.0"/>
      <color theme="1"/>
      <name val="Calibri"/>
    </font>
    <font>
      <b/>
      <sz val="12.0"/>
      <color theme="1"/>
      <name val="Calibri"/>
    </font>
    <font>
      <u/>
      <sz val="11.0"/>
      <color theme="10"/>
      <name val="Calibri"/>
    </font>
    <font>
      <u/>
      <sz val="11.0"/>
      <color theme="10"/>
      <name val="Calibri"/>
    </font>
    <font>
      <sz val="11.0"/>
      <color rgb="FF0033CC"/>
      <name val="Calibri"/>
    </font>
    <font>
      <u/>
      <sz val="11.0"/>
      <color rgb="FF0033CC"/>
      <name val="Calibri"/>
    </font>
    <font>
      <u/>
      <sz val="11.0"/>
      <color theme="1"/>
      <name val="Calibri"/>
    </font>
    <font>
      <sz val="10.0"/>
      <color theme="1"/>
      <name val="Arial Narrow"/>
    </font>
    <font>
      <sz val="11.0"/>
      <color theme="1"/>
      <name val="Arial Narrow"/>
    </font>
    <font>
      <sz val="11.0"/>
      <color rgb="FFFF0000"/>
      <name val="Calibri"/>
    </font>
    <font>
      <color theme="1"/>
      <name val="Calibri"/>
      <scheme val="minor"/>
    </font>
    <font>
      <u/>
      <sz val="11.0"/>
      <color rgb="FF0033CC"/>
      <name val="Calibri"/>
    </font>
    <font>
      <b/>
      <i/>
      <sz val="24.0"/>
      <color theme="1"/>
      <name val="Arial"/>
    </font>
    <font>
      <sz val="11.0"/>
      <color theme="0"/>
      <name val="Calibri"/>
    </font>
    <font>
      <sz val="14.0"/>
      <color theme="1"/>
      <name val="Calibri"/>
    </font>
    <font>
      <b/>
      <sz val="16.0"/>
      <color rgb="FFFF0000"/>
      <name val="Calibri"/>
    </font>
    <font>
      <sz val="16.0"/>
      <color theme="1"/>
      <name val="Calibri"/>
    </font>
    <font>
      <b/>
      <sz val="16.0"/>
      <color theme="1"/>
      <name val="Arial"/>
    </font>
    <font>
      <b/>
      <sz val="10.0"/>
      <color theme="1"/>
      <name val="Arial"/>
    </font>
    <font>
      <b/>
      <sz val="20.0"/>
      <color theme="1"/>
      <name val="Calibri"/>
    </font>
    <font>
      <b/>
      <sz val="18.0"/>
      <color rgb="FFFF0000"/>
      <name val="Arial"/>
    </font>
    <font>
      <sz val="10.0"/>
      <color theme="1"/>
      <name val="Arial"/>
    </font>
    <font>
      <sz val="20.0"/>
      <color theme="1"/>
      <name val="Arial"/>
    </font>
    <font>
      <b/>
      <i/>
      <sz val="12.0"/>
      <color theme="1"/>
      <name val="Calibri"/>
    </font>
    <font>
      <i/>
      <sz val="11.0"/>
      <color theme="1"/>
      <name val="Calibri"/>
    </font>
    <font>
      <b/>
      <sz val="16.0"/>
      <color theme="1"/>
      <name val="Calibri"/>
    </font>
    <font>
      <b/>
      <sz val="12.0"/>
      <color rgb="FFFF0000"/>
      <name val="Calibri"/>
    </font>
    <font>
      <b/>
      <sz val="18.0"/>
      <color theme="1"/>
      <name val="Arial"/>
    </font>
    <font>
      <b/>
      <sz val="20.0"/>
      <color rgb="FFFF0000"/>
      <name val="Arial"/>
    </font>
    <font>
      <b/>
      <sz val="11.0"/>
      <color theme="0"/>
      <name val="Calibri"/>
    </font>
    <font>
      <sz val="16.0"/>
      <color theme="1"/>
      <name val="Arial"/>
    </font>
    <font>
      <b/>
      <sz val="20.0"/>
      <color theme="1"/>
      <name val="Arial"/>
    </font>
    <font>
      <b/>
      <sz val="12.0"/>
      <color rgb="FFFF0000"/>
      <name val="Arial"/>
    </font>
    <font>
      <b/>
      <sz val="20.0"/>
      <color rgb="FFFF0000"/>
      <name val="Calibri"/>
    </font>
    <font>
      <sz val="11.0"/>
      <color rgb="FFD8D8D8"/>
      <name val="Calibri"/>
    </font>
    <font>
      <sz val="10.0"/>
      <color theme="1"/>
      <name val="Calibri"/>
    </font>
    <font>
      <sz val="10.0"/>
      <color theme="0"/>
      <name val="Calibri"/>
    </font>
    <font>
      <i/>
      <sz val="11.0"/>
      <color rgb="FFFF0000"/>
      <name val="Calibri"/>
    </font>
    <font>
      <b/>
      <sz val="18.0"/>
      <color theme="1"/>
      <name val="Calibri"/>
    </font>
    <font>
      <b/>
      <sz val="11.0"/>
      <color theme="1"/>
      <name val="Arial"/>
    </font>
    <font>
      <i/>
      <sz val="12.0"/>
      <color theme="1"/>
      <name val="Calibri"/>
    </font>
    <font>
      <b/>
      <i/>
      <sz val="11.0"/>
      <color theme="1"/>
      <name val="Calibri"/>
    </font>
    <font>
      <b/>
      <sz val="9.0"/>
      <color rgb="FF000000"/>
      <name val="Arial"/>
    </font>
    <font>
      <sz val="11.0"/>
      <color rgb="FF1A1A1A"/>
      <name val="Arial"/>
    </font>
    <font>
      <b/>
      <sz val="14.0"/>
      <color rgb="FFFF0000"/>
      <name val="Calibri"/>
    </font>
    <font>
      <b/>
      <sz val="22.0"/>
      <color theme="1"/>
      <name val="Calibri"/>
    </font>
    <font>
      <sz val="22.0"/>
      <color theme="1"/>
      <name val="Calibri"/>
    </font>
    <font>
      <sz val="12.0"/>
      <color theme="1"/>
      <name val="Calibri"/>
    </font>
    <font>
      <b/>
      <sz val="10.0"/>
      <color theme="1"/>
      <name val="Calibri"/>
    </font>
    <font>
      <sz val="9.0"/>
      <color theme="1"/>
      <name val="Calibri"/>
    </font>
  </fonts>
  <fills count="10">
    <fill>
      <patternFill patternType="none"/>
    </fill>
    <fill>
      <patternFill patternType="lightGray"/>
    </fill>
    <fill>
      <patternFill patternType="solid">
        <fgColor rgb="FFFFFFCC"/>
        <bgColor rgb="FFFFFFCC"/>
      </patternFill>
    </fill>
    <fill>
      <patternFill patternType="solid">
        <fgColor rgb="FFFFFF99"/>
        <bgColor rgb="FFFFFF99"/>
      </patternFill>
    </fill>
    <fill>
      <patternFill patternType="solid">
        <fgColor rgb="FFD8D8D8"/>
        <bgColor rgb="FFD8D8D8"/>
      </patternFill>
    </fill>
    <fill>
      <patternFill patternType="solid">
        <fgColor theme="0"/>
        <bgColor theme="0"/>
      </patternFill>
    </fill>
    <fill>
      <patternFill patternType="solid">
        <fgColor rgb="FFF2F2F2"/>
        <bgColor rgb="FFF2F2F2"/>
      </patternFill>
    </fill>
    <fill>
      <patternFill patternType="solid">
        <fgColor rgb="FFBFBFBF"/>
        <bgColor rgb="FFBFBFBF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</fills>
  <borders count="102">
    <border/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</border>
    <border>
      <right style="medium">
        <color rgb="FF000000"/>
      </right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top style="medium">
        <color rgb="FF000000"/>
      </top>
      <bottom style="medium">
        <color rgb="FF000000"/>
      </bottom>
    </border>
    <border>
      <right style="thin">
        <color rgb="FF000000"/>
      </right>
      <bottom style="thin">
        <color rgb="FF000000"/>
      </bottom>
    </border>
    <border>
      <right style="medium">
        <color rgb="FF000000"/>
      </right>
      <bottom style="thin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</border>
    <border>
      <left style="thin">
        <color rgb="FF000000"/>
      </left>
      <right style="thin">
        <color rgb="FF000000"/>
      </right>
      <top style="medium">
        <color rgb="FF000000"/>
      </top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right style="medium">
        <color rgb="FF000000"/>
      </right>
      <top/>
      <bottom style="medium">
        <color rgb="FF000000"/>
      </bottom>
    </border>
    <border>
      <left/>
      <right style="thin">
        <color rgb="FF000000"/>
      </right>
      <top/>
      <bottom style="medium">
        <color rgb="FF000000"/>
      </bottom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top style="thin">
        <color rgb="FF000000"/>
      </top>
      <bottom style="medium">
        <color rgb="FF000000"/>
      </bottom>
    </border>
    <border>
      <right style="medium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</border>
    <border>
      <right style="thin">
        <color rgb="FF000000"/>
      </right>
      <top style="medium">
        <color rgb="FF000000"/>
      </top>
    </border>
    <border>
      <right style="thin">
        <color rgb="FF000000"/>
      </right>
      <bottom style="medium">
        <color rgb="FF000000"/>
      </bottom>
    </border>
    <border>
      <right style="thin">
        <color rgb="FF000000"/>
      </right>
    </border>
    <border>
      <left/>
      <right/>
      <top/>
      <bottom/>
    </border>
    <border>
      <left style="thin">
        <color rgb="FF000000"/>
      </left>
      <bottom style="medium">
        <color rgb="FF000000"/>
      </bottom>
    </border>
    <border>
      <left style="thin">
        <color rgb="FF000000"/>
      </left>
      <right/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</border>
    <border>
      <left style="thin">
        <color rgb="FF000000"/>
      </left>
      <right style="medium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</border>
    <border>
      <left style="thin">
        <color rgb="FF000000"/>
      </left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top style="thin">
        <color rgb="FF000000"/>
      </top>
      <bottom/>
    </border>
    <border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thin">
        <color rgb="FF000000"/>
      </right>
      <top/>
      <bottom/>
    </border>
    <border>
      <left style="thin">
        <color rgb="FF000000"/>
      </left>
      <right style="medium">
        <color rgb="FF000000"/>
      </right>
      <top/>
      <bottom/>
    </border>
    <border>
      <left/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left/>
      <right/>
      <top/>
      <bottom style="medium">
        <color rgb="FF000000"/>
      </bottom>
    </border>
    <border>
      <left/>
      <right style="medium">
        <color rgb="FF000000"/>
      </right>
      <top/>
      <bottom style="medium">
        <color rgb="FF000000"/>
      </bottom>
    </border>
    <border>
      <left style="thin">
        <color rgb="FF000000"/>
      </left>
      <bottom style="thin">
        <color rgb="FF000000"/>
      </bottom>
    </border>
    <border>
      <left/>
      <right style="medium">
        <color rgb="FF000000"/>
      </right>
      <top/>
      <bottom/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medium">
        <color rgb="FF000000"/>
      </left>
      <top style="thin">
        <color rgb="FF000000"/>
      </top>
      <bottom style="medium">
        <color rgb="FF000000"/>
      </bottom>
    </border>
    <border>
      <left/>
      <top style="thin">
        <color rgb="FF000000"/>
      </top>
      <bottom style="thin">
        <color rgb="FF000000"/>
      </bottom>
    </border>
    <border>
      <left style="thin">
        <color rgb="FF000000"/>
      </left>
      <right/>
      <top style="medium">
        <color rgb="FF000000"/>
      </top>
      <bottom/>
    </border>
    <border>
      <left style="thin">
        <color rgb="FF000000"/>
      </left>
      <right/>
      <top/>
      <bottom style="medium">
        <color rgb="FF000000"/>
      </bottom>
    </border>
    <border>
      <left/>
      <right style="thin">
        <color rgb="FF000000"/>
      </right>
      <top/>
      <bottom/>
    </border>
    <border>
      <left style="medium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</border>
    <border>
      <left style="medium">
        <color rgb="FF000000"/>
      </left>
      <right/>
      <top style="medium">
        <color rgb="FF000000"/>
      </top>
      <bottom/>
    </border>
    <border>
      <left style="thin">
        <color rgb="FF000000"/>
      </left>
      <top style="thin">
        <color rgb="FF000000"/>
      </top>
    </border>
    <border>
      <left style="medium">
        <color rgb="FF000000"/>
      </left>
      <right/>
      <top/>
      <bottom/>
    </border>
    <border>
      <left style="medium">
        <color rgb="FF000000"/>
      </left>
      <right/>
      <top/>
      <bottom style="medium">
        <color rgb="FF000000"/>
      </bottom>
    </border>
    <border>
      <right/>
      <top style="thin">
        <color rgb="FF000000"/>
      </top>
      <bottom style="medium">
        <color rgb="FF000000"/>
      </bottom>
    </border>
    <border>
      <right style="medium">
        <color rgb="FF000000"/>
      </righ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medium">
        <color rgb="FF000000"/>
      </left>
      <right style="medium">
        <color rgb="FF000000"/>
      </right>
      <top style="medium">
        <color rgb="FF000000"/>
      </top>
    </border>
    <border>
      <left style="medium">
        <color rgb="FF000000"/>
      </left>
      <right style="medium">
        <color rgb="FF000000"/>
      </right>
    </border>
    <border>
      <left style="medium">
        <color rgb="FF000000"/>
      </left>
      <right style="medium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619">
    <xf borderId="0" fillId="0" fontId="0" numFmtId="0" xfId="0" applyAlignment="1" applyFont="1">
      <alignment readingOrder="0" shrinkToFit="0" vertical="bottom" wrapText="0"/>
    </xf>
    <xf borderId="1" fillId="0" fontId="1" numFmtId="0" xfId="0" applyBorder="1" applyFont="1"/>
    <xf borderId="2" fillId="0" fontId="1" numFmtId="0" xfId="0" applyBorder="1" applyFont="1"/>
    <xf borderId="3" fillId="0" fontId="2" numFmtId="0" xfId="0" applyBorder="1" applyFont="1"/>
    <xf borderId="4" fillId="0" fontId="2" numFmtId="0" xfId="0" applyAlignment="1" applyBorder="1" applyFont="1">
      <alignment horizontal="center"/>
    </xf>
    <xf borderId="5" fillId="0" fontId="3" numFmtId="0" xfId="0" applyBorder="1" applyFont="1"/>
    <xf borderId="6" fillId="0" fontId="3" numFmtId="0" xfId="0" applyBorder="1" applyFont="1"/>
    <xf borderId="7" fillId="0" fontId="1" numFmtId="0" xfId="0" applyBorder="1" applyFont="1"/>
    <xf borderId="0" fillId="0" fontId="1" numFmtId="0" xfId="0" applyFont="1"/>
    <xf borderId="8" fillId="0" fontId="1" numFmtId="0" xfId="0" applyBorder="1" applyFont="1"/>
    <xf borderId="9" fillId="0" fontId="1" numFmtId="0" xfId="0" applyBorder="1" applyFont="1"/>
    <xf borderId="10" fillId="0" fontId="1" numFmtId="0" xfId="0" applyBorder="1" applyFont="1"/>
    <xf borderId="11" fillId="0" fontId="1" numFmtId="0" xfId="0" applyBorder="1" applyFont="1"/>
    <xf borderId="12" fillId="0" fontId="1" numFmtId="0" xfId="0" applyBorder="1" applyFont="1"/>
    <xf borderId="13" fillId="0" fontId="1" numFmtId="0" xfId="0" applyBorder="1" applyFont="1"/>
    <xf borderId="7" fillId="0" fontId="4" numFmtId="0" xfId="0" applyAlignment="1" applyBorder="1" applyFont="1">
      <alignment readingOrder="0"/>
    </xf>
    <xf borderId="7" fillId="0" fontId="4" numFmtId="0" xfId="0" applyAlignment="1" applyBorder="1" applyFont="1">
      <alignment readingOrder="0" vertical="center"/>
    </xf>
    <xf borderId="8" fillId="0" fontId="1" numFmtId="49" xfId="0" applyBorder="1" applyFont="1" applyNumberFormat="1"/>
    <xf borderId="7" fillId="0" fontId="3" numFmtId="0" xfId="0" applyBorder="1" applyFont="1"/>
    <xf borderId="8" fillId="0" fontId="5" numFmtId="0" xfId="0" applyBorder="1" applyFont="1"/>
    <xf borderId="14" fillId="0" fontId="1" numFmtId="0" xfId="0" applyBorder="1" applyFont="1"/>
    <xf borderId="9" fillId="0" fontId="5" numFmtId="0" xfId="0" applyBorder="1" applyFont="1"/>
    <xf borderId="10" fillId="0" fontId="5" numFmtId="0" xfId="0" applyBorder="1" applyFont="1"/>
    <xf borderId="10" fillId="0" fontId="2" numFmtId="0" xfId="0" applyBorder="1" applyFont="1"/>
    <xf borderId="7" fillId="0" fontId="6" numFmtId="0" xfId="0" applyAlignment="1" applyBorder="1" applyFont="1">
      <alignment horizontal="center" vertical="center"/>
    </xf>
    <xf borderId="15" fillId="0" fontId="6" numFmtId="0" xfId="0" applyAlignment="1" applyBorder="1" applyFont="1">
      <alignment horizontal="center" vertical="center"/>
    </xf>
    <xf borderId="16" fillId="0" fontId="3" numFmtId="0" xfId="0" applyBorder="1" applyFont="1"/>
    <xf borderId="16" fillId="0" fontId="6" numFmtId="0" xfId="0" applyAlignment="1" applyBorder="1" applyFont="1">
      <alignment vertical="center"/>
    </xf>
    <xf borderId="17" fillId="0" fontId="1" numFmtId="0" xfId="0" applyBorder="1" applyFont="1"/>
    <xf borderId="0" fillId="0" fontId="6" numFmtId="0" xfId="0" applyAlignment="1" applyFont="1">
      <alignment horizontal="center" vertical="center"/>
    </xf>
    <xf borderId="0" fillId="0" fontId="6" numFmtId="0" xfId="0" applyAlignment="1" applyFont="1">
      <alignment vertical="center"/>
    </xf>
    <xf borderId="0" fillId="0" fontId="7" numFmtId="0" xfId="0" applyAlignment="1" applyFont="1">
      <alignment vertical="center"/>
    </xf>
    <xf borderId="0" fillId="0" fontId="8" numFmtId="0" xfId="0" applyAlignment="1" applyFont="1">
      <alignment vertical="center"/>
    </xf>
    <xf borderId="18" fillId="0" fontId="9" numFmtId="0" xfId="0" applyBorder="1" applyFont="1"/>
    <xf borderId="19" fillId="0" fontId="9" numFmtId="0" xfId="0" applyBorder="1" applyFont="1"/>
    <xf borderId="20" fillId="0" fontId="9" numFmtId="0" xfId="0" applyBorder="1" applyFont="1"/>
    <xf borderId="0" fillId="0" fontId="10" numFmtId="0" xfId="0" applyFont="1"/>
    <xf borderId="0" fillId="0" fontId="9" numFmtId="0" xfId="0" applyFont="1"/>
    <xf borderId="0" fillId="0" fontId="9" numFmtId="0" xfId="0" applyAlignment="1" applyFont="1">
      <alignment horizontal="left"/>
    </xf>
    <xf borderId="0" fillId="0" fontId="11" numFmtId="0" xfId="0" applyAlignment="1" applyFont="1">
      <alignment horizontal="center" vertical="center"/>
    </xf>
    <xf borderId="18" fillId="0" fontId="9" numFmtId="0" xfId="0" applyAlignment="1" applyBorder="1" applyFont="1">
      <alignment horizontal="left"/>
    </xf>
    <xf borderId="19" fillId="0" fontId="9" numFmtId="0" xfId="0" applyAlignment="1" applyBorder="1" applyFont="1">
      <alignment horizontal="left"/>
    </xf>
    <xf borderId="20" fillId="0" fontId="9" numFmtId="0" xfId="0" applyAlignment="1" applyBorder="1" applyFont="1">
      <alignment horizontal="left"/>
    </xf>
    <xf borderId="0" fillId="0" fontId="12" numFmtId="0" xfId="0" applyFont="1"/>
    <xf borderId="0" fillId="0" fontId="13" numFmtId="0" xfId="0" applyFont="1"/>
    <xf borderId="0" fillId="0" fontId="14" numFmtId="0" xfId="0" applyFont="1"/>
    <xf borderId="21" fillId="0" fontId="1" numFmtId="0" xfId="0" applyBorder="1" applyFont="1"/>
    <xf borderId="10" fillId="0" fontId="15" numFmtId="0" xfId="0" applyAlignment="1" applyBorder="1" applyFont="1">
      <alignment horizontal="left" vertical="center"/>
    </xf>
    <xf borderId="10" fillId="0" fontId="3" numFmtId="0" xfId="0" applyBorder="1" applyFont="1"/>
    <xf borderId="0" fillId="0" fontId="16" numFmtId="0" xfId="0" applyFont="1"/>
    <xf borderId="22" fillId="0" fontId="1" numFmtId="0" xfId="0" applyAlignment="1" applyBorder="1" applyFont="1">
      <alignment horizontal="center" shrinkToFit="0" vertical="center" wrapText="1"/>
    </xf>
    <xf borderId="8" fillId="2" fontId="16" numFmtId="0" xfId="0" applyAlignment="1" applyBorder="1" applyFill="1" applyFont="1">
      <alignment shrinkToFit="0" vertical="center" wrapText="1"/>
    </xf>
    <xf borderId="8" fillId="2" fontId="16" numFmtId="0" xfId="0" applyAlignment="1" applyBorder="1" applyFont="1">
      <alignment horizontal="center" shrinkToFit="0" vertical="center" wrapText="1"/>
    </xf>
    <xf borderId="8" fillId="0" fontId="16" numFmtId="0" xfId="0" applyAlignment="1" applyBorder="1" applyFont="1">
      <alignment horizontal="center" shrinkToFit="0" vertical="center" wrapText="1"/>
    </xf>
    <xf borderId="23" fillId="3" fontId="16" numFmtId="0" xfId="0" applyAlignment="1" applyBorder="1" applyFill="1" applyFont="1">
      <alignment horizontal="center" shrinkToFit="0" vertical="center" wrapText="1"/>
    </xf>
    <xf borderId="24" fillId="0" fontId="3" numFmtId="0" xfId="0" applyBorder="1" applyFont="1"/>
    <xf borderId="0" fillId="0" fontId="1" numFmtId="0" xfId="0" applyAlignment="1" applyFont="1">
      <alignment shrinkToFit="0" vertical="center" wrapText="1"/>
    </xf>
    <xf borderId="8" fillId="2" fontId="16" numFmtId="0" xfId="0" applyAlignment="1" applyBorder="1" applyFont="1">
      <alignment horizontal="center"/>
    </xf>
    <xf borderId="8" fillId="0" fontId="16" numFmtId="0" xfId="0" applyAlignment="1" applyBorder="1" applyFont="1">
      <alignment horizontal="center"/>
    </xf>
    <xf borderId="8" fillId="2" fontId="16" numFmtId="49" xfId="0" applyAlignment="1" applyBorder="1" applyFont="1" applyNumberFormat="1">
      <alignment horizontal="center"/>
    </xf>
    <xf borderId="8" fillId="0" fontId="16" numFmtId="0" xfId="0" applyBorder="1" applyFont="1"/>
    <xf borderId="8" fillId="0" fontId="1" numFmtId="0" xfId="0" applyAlignment="1" applyBorder="1" applyFont="1">
      <alignment horizontal="center"/>
    </xf>
    <xf borderId="0" fillId="0" fontId="17" numFmtId="0" xfId="0" applyFont="1"/>
    <xf borderId="0" fillId="0" fontId="1" numFmtId="1" xfId="0" applyFont="1" applyNumberFormat="1"/>
    <xf borderId="0" fillId="0" fontId="1" numFmtId="49" xfId="0" applyFont="1" applyNumberFormat="1"/>
    <xf borderId="0" fillId="0" fontId="15" numFmtId="0" xfId="0" applyAlignment="1" applyFont="1">
      <alignment vertical="center"/>
    </xf>
    <xf borderId="0" fillId="0" fontId="18" numFmtId="0" xfId="0" applyFont="1"/>
    <xf borderId="0" fillId="0" fontId="1" numFmtId="0" xfId="0" applyAlignment="1" applyFont="1">
      <alignment horizontal="center"/>
    </xf>
    <xf borderId="0" fillId="0" fontId="19" numFmtId="0" xfId="0" applyAlignment="1" applyFont="1">
      <alignment vertical="top"/>
    </xf>
    <xf borderId="0" fillId="0" fontId="20" numFmtId="0" xfId="0" applyAlignment="1" applyFont="1">
      <alignment vertical="center"/>
    </xf>
    <xf borderId="0" fillId="0" fontId="21" numFmtId="0" xfId="0" applyFont="1"/>
    <xf borderId="0" fillId="0" fontId="4" numFmtId="0" xfId="0" applyFont="1"/>
    <xf borderId="0" fillId="0" fontId="22" numFmtId="0" xfId="0" applyFont="1"/>
    <xf borderId="0" fillId="0" fontId="5" numFmtId="0" xfId="0" applyAlignment="1" applyFont="1">
      <alignment horizontal="center" shrinkToFit="0" vertical="center" wrapText="1"/>
    </xf>
    <xf borderId="0" fillId="0" fontId="5" numFmtId="0" xfId="0" applyAlignment="1" applyFont="1">
      <alignment horizontal="left" shrinkToFit="0" vertical="center" wrapText="1"/>
    </xf>
    <xf borderId="10" fillId="0" fontId="23" numFmtId="0" xfId="0" applyBorder="1" applyFont="1"/>
    <xf borderId="21" fillId="0" fontId="23" numFmtId="0" xfId="0" applyAlignment="1" applyBorder="1" applyFont="1">
      <alignment horizontal="left" vertical="center"/>
    </xf>
    <xf borderId="21" fillId="0" fontId="24" numFmtId="0" xfId="0" applyAlignment="1" applyBorder="1" applyFont="1">
      <alignment horizontal="left" vertical="center"/>
    </xf>
    <xf borderId="9" fillId="0" fontId="5" numFmtId="0" xfId="0" applyAlignment="1" applyBorder="1" applyFont="1">
      <alignment horizontal="center" shrinkToFit="0" vertical="center" wrapText="1"/>
    </xf>
    <xf borderId="25" fillId="0" fontId="3" numFmtId="0" xfId="0" applyBorder="1" applyFont="1"/>
    <xf borderId="0" fillId="0" fontId="5" numFmtId="0" xfId="0" applyAlignment="1" applyFont="1">
      <alignment shrinkToFit="0" vertical="center" wrapText="1"/>
    </xf>
    <xf borderId="0" fillId="0" fontId="23" numFmtId="0" xfId="0" applyAlignment="1" applyFont="1">
      <alignment horizontal="left" vertical="center"/>
    </xf>
    <xf borderId="0" fillId="0" fontId="24" numFmtId="0" xfId="0" applyAlignment="1" applyFont="1">
      <alignment horizontal="left" vertical="center"/>
    </xf>
    <xf borderId="18" fillId="0" fontId="25" numFmtId="0" xfId="0" applyAlignment="1" applyBorder="1" applyFont="1">
      <alignment horizontal="center" shrinkToFit="0" vertical="center" wrapText="1"/>
    </xf>
    <xf borderId="19" fillId="0" fontId="3" numFmtId="0" xfId="0" applyBorder="1" applyFont="1"/>
    <xf borderId="26" fillId="0" fontId="3" numFmtId="0" xfId="0" applyBorder="1" applyFont="1"/>
    <xf borderId="19" fillId="0" fontId="26" numFmtId="0" xfId="0" applyAlignment="1" applyBorder="1" applyFont="1">
      <alignment horizontal="center" shrinkToFit="0" vertical="center" wrapText="1"/>
    </xf>
    <xf borderId="19" fillId="0" fontId="27" numFmtId="0" xfId="0" applyAlignment="1" applyBorder="1" applyFont="1">
      <alignment vertical="center"/>
    </xf>
    <xf borderId="19" fillId="0" fontId="27" numFmtId="0" xfId="0" applyAlignment="1" applyBorder="1" applyFont="1">
      <alignment horizontal="right" vertical="center"/>
    </xf>
    <xf borderId="19" fillId="0" fontId="28" numFmtId="9" xfId="0" applyAlignment="1" applyBorder="1" applyFont="1" applyNumberFormat="1">
      <alignment shrinkToFit="0" vertical="center" wrapText="1"/>
    </xf>
    <xf borderId="20" fillId="0" fontId="26" numFmtId="0" xfId="0" applyAlignment="1" applyBorder="1" applyFont="1">
      <alignment horizontal="center" shrinkToFit="0" vertical="center" wrapText="1"/>
    </xf>
    <xf borderId="27" fillId="0" fontId="29" numFmtId="0" xfId="0" applyAlignment="1" applyBorder="1" applyFont="1">
      <alignment horizontal="center" shrinkToFit="0" vertical="center" wrapText="1"/>
    </xf>
    <xf borderId="28" fillId="0" fontId="29" numFmtId="0" xfId="0" applyAlignment="1" applyBorder="1" applyFont="1">
      <alignment horizontal="center" shrinkToFit="0" vertical="center" wrapText="1"/>
    </xf>
    <xf borderId="29" fillId="0" fontId="26" numFmtId="0" xfId="0" applyAlignment="1" applyBorder="1" applyFont="1">
      <alignment horizontal="center" shrinkToFit="0" vertical="center" wrapText="1"/>
    </xf>
    <xf borderId="30" fillId="0" fontId="26" numFmtId="0" xfId="0" applyAlignment="1" applyBorder="1" applyFont="1">
      <alignment horizontal="center" shrinkToFit="0" vertical="center" wrapText="1"/>
    </xf>
    <xf borderId="24" fillId="0" fontId="26" numFmtId="0" xfId="0" applyAlignment="1" applyBorder="1" applyFont="1">
      <alignment horizontal="center" shrinkToFit="0" vertical="center" wrapText="1"/>
    </xf>
    <xf borderId="31" fillId="0" fontId="26" numFmtId="0" xfId="0" applyAlignment="1" applyBorder="1" applyFont="1">
      <alignment horizontal="center" shrinkToFit="0" vertical="center" wrapText="1"/>
    </xf>
    <xf borderId="32" fillId="0" fontId="26" numFmtId="0" xfId="0" applyAlignment="1" applyBorder="1" applyFont="1">
      <alignment horizontal="center" shrinkToFit="0" vertical="center" wrapText="1"/>
    </xf>
    <xf borderId="33" fillId="0" fontId="29" numFmtId="0" xfId="0" applyAlignment="1" applyBorder="1" applyFont="1">
      <alignment horizontal="center" shrinkToFit="0" vertical="center" wrapText="1"/>
    </xf>
    <xf borderId="4" fillId="0" fontId="26" numFmtId="0" xfId="0" applyAlignment="1" applyBorder="1" applyFont="1">
      <alignment horizontal="center" shrinkToFit="0" vertical="center" wrapText="1"/>
    </xf>
    <xf borderId="34" fillId="0" fontId="3" numFmtId="0" xfId="0" applyBorder="1" applyFont="1"/>
    <xf borderId="34" fillId="0" fontId="2" numFmtId="1" xfId="0" applyAlignment="1" applyBorder="1" applyFont="1" applyNumberFormat="1">
      <alignment horizontal="center"/>
    </xf>
    <xf borderId="6" fillId="0" fontId="2" numFmtId="1" xfId="0" applyAlignment="1" applyBorder="1" applyFont="1" applyNumberFormat="1">
      <alignment horizontal="center"/>
    </xf>
    <xf borderId="0" fillId="0" fontId="21" numFmtId="1" xfId="0" applyFont="1" applyNumberFormat="1"/>
    <xf borderId="35" fillId="0" fontId="3" numFmtId="0" xfId="0" applyBorder="1" applyFont="1"/>
    <xf borderId="36" fillId="0" fontId="3" numFmtId="0" xfId="0" applyBorder="1" applyFont="1"/>
    <xf borderId="37" fillId="4" fontId="29" numFmtId="0" xfId="0" applyAlignment="1" applyBorder="1" applyFill="1" applyFont="1">
      <alignment horizontal="center" shrinkToFit="0" vertical="center" wrapText="1"/>
    </xf>
    <xf borderId="38" fillId="0" fontId="3" numFmtId="0" xfId="0" applyBorder="1" applyFont="1"/>
    <xf borderId="39" fillId="4" fontId="1" numFmtId="1" xfId="0" applyAlignment="1" applyBorder="1" applyFont="1" applyNumberFormat="1">
      <alignment horizontal="center"/>
    </xf>
    <xf borderId="40" fillId="4" fontId="1" numFmtId="1" xfId="0" applyAlignment="1" applyBorder="1" applyFont="1" applyNumberFormat="1">
      <alignment horizontal="center"/>
    </xf>
    <xf borderId="27" fillId="0" fontId="3" numFmtId="0" xfId="0" applyBorder="1" applyFont="1"/>
    <xf borderId="28" fillId="0" fontId="3" numFmtId="0" xfId="0" applyBorder="1" applyFont="1"/>
    <xf borderId="3" fillId="0" fontId="2" numFmtId="1" xfId="0" applyAlignment="1" applyBorder="1" applyFont="1" applyNumberFormat="1">
      <alignment horizontal="center"/>
    </xf>
    <xf borderId="0" fillId="0" fontId="2" numFmtId="1" xfId="0" applyAlignment="1" applyFont="1" applyNumberFormat="1">
      <alignment horizontal="center"/>
    </xf>
    <xf borderId="41" fillId="4" fontId="1" numFmtId="1" xfId="0" applyAlignment="1" applyBorder="1" applyFont="1" applyNumberFormat="1">
      <alignment horizontal="center"/>
    </xf>
    <xf borderId="0" fillId="0" fontId="1" numFmtId="1" xfId="0" applyAlignment="1" applyFont="1" applyNumberFormat="1">
      <alignment horizontal="center"/>
    </xf>
    <xf borderId="0" fillId="0" fontId="26" numFmtId="0" xfId="0" applyAlignment="1" applyFont="1">
      <alignment horizontal="center" shrinkToFit="0" vertical="center" wrapText="1"/>
    </xf>
    <xf borderId="0" fillId="0" fontId="29" numFmtId="0" xfId="0" applyAlignment="1" applyFont="1">
      <alignment horizontal="center" shrinkToFit="0" vertical="center" wrapText="1"/>
    </xf>
    <xf borderId="0" fillId="0" fontId="30" numFmtId="0" xfId="0" applyFont="1"/>
    <xf borderId="42" fillId="0" fontId="29" numFmtId="0" xfId="0" applyAlignment="1" applyBorder="1" applyFont="1">
      <alignment horizontal="center" shrinkToFit="0" vertical="center" wrapText="1"/>
    </xf>
    <xf borderId="34" fillId="0" fontId="29" numFmtId="0" xfId="0" applyAlignment="1" applyBorder="1" applyFont="1">
      <alignment horizontal="center" shrinkToFit="0" vertical="center" wrapText="1"/>
    </xf>
    <xf borderId="3" fillId="0" fontId="29" numFmtId="0" xfId="0" applyAlignment="1" applyBorder="1" applyFont="1">
      <alignment horizontal="center" shrinkToFit="0" vertical="center" wrapText="1"/>
    </xf>
    <xf borderId="6" fillId="0" fontId="29" numFmtId="0" xfId="0" applyAlignment="1" applyBorder="1" applyFont="1">
      <alignment horizontal="center" shrinkToFit="0" vertical="center" wrapText="1"/>
    </xf>
    <xf borderId="43" fillId="0" fontId="29" numFmtId="0" xfId="0" applyAlignment="1" applyBorder="1" applyFont="1">
      <alignment horizontal="center" shrinkToFit="0" vertical="center" wrapText="1"/>
    </xf>
    <xf borderId="14" fillId="0" fontId="1" numFmtId="0" xfId="0" applyAlignment="1" applyBorder="1" applyFont="1">
      <alignment horizontal="center"/>
    </xf>
    <xf borderId="9" fillId="0" fontId="1" numFmtId="0" xfId="0" applyAlignment="1" applyBorder="1" applyFont="1">
      <alignment horizontal="center"/>
    </xf>
    <xf borderId="11" fillId="0" fontId="3" numFmtId="0" xfId="0" applyBorder="1" applyFont="1"/>
    <xf borderId="44" fillId="0" fontId="29" numFmtId="0" xfId="0" applyAlignment="1" applyBorder="1" applyFont="1">
      <alignment horizontal="center" shrinkToFit="0" vertical="center" wrapText="1"/>
    </xf>
    <xf borderId="45" fillId="0" fontId="1" numFmtId="0" xfId="0" applyAlignment="1" applyBorder="1" applyFont="1">
      <alignment horizontal="center" shrinkToFit="0" vertical="center" wrapText="1"/>
    </xf>
    <xf borderId="37" fillId="0" fontId="1" numFmtId="0" xfId="0" applyAlignment="1" applyBorder="1" applyFont="1">
      <alignment horizontal="center" shrinkToFit="0" vertical="center" wrapText="1"/>
    </xf>
    <xf borderId="46" fillId="0" fontId="3" numFmtId="0" xfId="0" applyBorder="1" applyFont="1"/>
    <xf borderId="47" fillId="0" fontId="3" numFmtId="0" xfId="0" applyBorder="1" applyFont="1"/>
    <xf borderId="32" fillId="0" fontId="29" numFmtId="0" xfId="0" applyAlignment="1" applyBorder="1" applyFont="1">
      <alignment horizontal="center" shrinkToFit="0" vertical="center" wrapText="1"/>
    </xf>
    <xf borderId="33" fillId="0" fontId="1" numFmtId="0" xfId="0" applyAlignment="1" applyBorder="1" applyFont="1">
      <alignment horizontal="center" vertical="center"/>
    </xf>
    <xf borderId="3" fillId="0" fontId="1" numFmtId="0" xfId="0" applyAlignment="1" applyBorder="1" applyFont="1">
      <alignment horizontal="left"/>
    </xf>
    <xf borderId="3" fillId="0" fontId="1" numFmtId="0" xfId="0" applyAlignment="1" applyBorder="1" applyFont="1">
      <alignment horizontal="center"/>
    </xf>
    <xf borderId="48" fillId="0" fontId="1" numFmtId="0" xfId="0" applyAlignment="1" applyBorder="1" applyFont="1">
      <alignment horizontal="center"/>
    </xf>
    <xf borderId="28" fillId="0" fontId="1" numFmtId="0" xfId="0" applyAlignment="1" applyBorder="1" applyFont="1">
      <alignment horizontal="left"/>
    </xf>
    <xf borderId="16" fillId="0" fontId="1" numFmtId="0" xfId="0" applyAlignment="1" applyBorder="1" applyFont="1">
      <alignment horizontal="center"/>
    </xf>
    <xf borderId="45" fillId="0" fontId="1" numFmtId="0" xfId="0" applyAlignment="1" applyBorder="1" applyFont="1">
      <alignment horizontal="center"/>
    </xf>
    <xf borderId="49" fillId="0" fontId="1" numFmtId="0" xfId="0" applyAlignment="1" applyBorder="1" applyFont="1">
      <alignment horizontal="center"/>
    </xf>
    <xf borderId="35" fillId="0" fontId="29" numFmtId="0" xfId="0" applyAlignment="1" applyBorder="1" applyFont="1">
      <alignment horizontal="center" shrinkToFit="0" vertical="center" wrapText="1"/>
    </xf>
    <xf borderId="36" fillId="0" fontId="1" numFmtId="0" xfId="0" applyAlignment="1" applyBorder="1" applyFont="1">
      <alignment horizontal="center" vertical="center"/>
    </xf>
    <xf borderId="24" fillId="0" fontId="1" numFmtId="0" xfId="0" applyAlignment="1" applyBorder="1" applyFont="1">
      <alignment horizontal="left"/>
    </xf>
    <xf borderId="36" fillId="0" fontId="1" numFmtId="0" xfId="0" applyAlignment="1" applyBorder="1" applyFont="1">
      <alignment horizontal="left"/>
    </xf>
    <xf borderId="22" fillId="0" fontId="1" numFmtId="0" xfId="0" applyAlignment="1" applyBorder="1" applyFont="1">
      <alignment horizontal="center"/>
    </xf>
    <xf borderId="50" fillId="0" fontId="1" numFmtId="0" xfId="0" applyAlignment="1" applyBorder="1" applyFont="1">
      <alignment horizontal="center"/>
    </xf>
    <xf borderId="51" fillId="0" fontId="1" numFmtId="0" xfId="0" applyAlignment="1" applyBorder="1" applyFont="1">
      <alignment horizontal="center" vertical="center"/>
    </xf>
    <xf borderId="52" fillId="0" fontId="3" numFmtId="0" xfId="0" applyBorder="1" applyFont="1"/>
    <xf borderId="53" fillId="0" fontId="1" numFmtId="0" xfId="0" applyAlignment="1" applyBorder="1" applyFont="1">
      <alignment horizontal="center" vertical="center"/>
    </xf>
    <xf borderId="2" fillId="0" fontId="1" numFmtId="0" xfId="0" applyAlignment="1" applyBorder="1" applyFont="1">
      <alignment horizontal="center"/>
    </xf>
    <xf borderId="4" fillId="0" fontId="1" numFmtId="0" xfId="0" applyAlignment="1" applyBorder="1" applyFont="1">
      <alignment horizontal="center"/>
    </xf>
    <xf borderId="0" fillId="0" fontId="21" numFmtId="1" xfId="0" applyAlignment="1" applyFont="1" applyNumberFormat="1">
      <alignment horizontal="center"/>
    </xf>
    <xf borderId="0" fillId="0" fontId="29" numFmtId="0" xfId="0" applyAlignment="1" applyFont="1">
      <alignment shrinkToFit="0" vertical="center" wrapText="1"/>
    </xf>
    <xf borderId="9" fillId="0" fontId="5" numFmtId="0" xfId="0" applyAlignment="1" applyBorder="1" applyFont="1">
      <alignment horizontal="left" shrinkToFit="0" vertical="center" wrapText="1"/>
    </xf>
    <xf borderId="18" fillId="0" fontId="25" numFmtId="0" xfId="0" applyAlignment="1" applyBorder="1" applyFont="1">
      <alignment horizontal="center" vertical="center"/>
    </xf>
    <xf borderId="29" fillId="0" fontId="27" numFmtId="0" xfId="0" applyBorder="1" applyFont="1"/>
    <xf borderId="19" fillId="0" fontId="27" numFmtId="0" xfId="0" applyBorder="1" applyFont="1"/>
    <xf borderId="19" fillId="0" fontId="28" numFmtId="9" xfId="0" applyAlignment="1" applyBorder="1" applyFont="1" applyNumberFormat="1">
      <alignment horizontal="center" shrinkToFit="0" vertical="center" wrapText="1"/>
    </xf>
    <xf borderId="19" fillId="0" fontId="26" numFmtId="0" xfId="0" applyAlignment="1" applyBorder="1" applyFont="1">
      <alignment shrinkToFit="0" vertical="center" wrapText="1"/>
    </xf>
    <xf borderId="20" fillId="0" fontId="26" numFmtId="0" xfId="0" applyAlignment="1" applyBorder="1" applyFont="1">
      <alignment shrinkToFit="0" vertical="center" wrapText="1"/>
    </xf>
    <xf borderId="54" fillId="5" fontId="21" numFmtId="0" xfId="0" applyBorder="1" applyFill="1" applyFont="1"/>
    <xf borderId="55" fillId="0" fontId="29" numFmtId="0" xfId="0" applyAlignment="1" applyBorder="1" applyFont="1">
      <alignment shrinkToFit="0" vertical="center" wrapText="1"/>
    </xf>
    <xf borderId="0" fillId="0" fontId="26" numFmtId="0" xfId="0" applyAlignment="1" applyFont="1">
      <alignment shrinkToFit="0" vertical="center" wrapText="1"/>
    </xf>
    <xf borderId="3" fillId="0" fontId="26" numFmtId="0" xfId="0" applyAlignment="1" applyBorder="1" applyFont="1">
      <alignment horizontal="center" shrinkToFit="0" vertical="center" wrapText="1"/>
    </xf>
    <xf borderId="56" fillId="6" fontId="29" numFmtId="0" xfId="0" applyAlignment="1" applyBorder="1" applyFill="1" applyFont="1">
      <alignment shrinkToFit="0" vertical="center" wrapText="1"/>
    </xf>
    <xf borderId="39" fillId="6" fontId="1" numFmtId="1" xfId="0" applyAlignment="1" applyBorder="1" applyFont="1" applyNumberFormat="1">
      <alignment horizontal="center"/>
    </xf>
    <xf borderId="40" fillId="6" fontId="1" numFmtId="1" xfId="0" applyAlignment="1" applyBorder="1" applyFont="1" applyNumberFormat="1">
      <alignment horizontal="center"/>
    </xf>
    <xf borderId="36" fillId="0" fontId="29" numFmtId="0" xfId="0" applyAlignment="1" applyBorder="1" applyFont="1">
      <alignment horizontal="center" shrinkToFit="0" vertical="center" wrapText="1"/>
    </xf>
    <xf borderId="0" fillId="0" fontId="2" numFmtId="0" xfId="0" applyFont="1"/>
    <xf borderId="43" fillId="0" fontId="1" numFmtId="0" xfId="0" applyAlignment="1" applyBorder="1" applyFont="1">
      <alignment horizontal="center" shrinkToFit="0" wrapText="1"/>
    </xf>
    <xf borderId="10" fillId="0" fontId="1" numFmtId="0" xfId="0" applyAlignment="1" applyBorder="1" applyFont="1">
      <alignment horizontal="center"/>
    </xf>
    <xf borderId="24" fillId="0" fontId="1" numFmtId="0" xfId="0" applyAlignment="1" applyBorder="1" applyFont="1">
      <alignment horizontal="center"/>
    </xf>
    <xf borderId="57" fillId="0" fontId="1" numFmtId="0" xfId="0" applyAlignment="1" applyBorder="1" applyFont="1">
      <alignment horizontal="center"/>
    </xf>
    <xf borderId="0" fillId="0" fontId="31" numFmtId="0" xfId="0" applyFont="1"/>
    <xf borderId="0" fillId="0" fontId="32" numFmtId="0" xfId="0" applyFont="1"/>
    <xf borderId="0" fillId="0" fontId="9" numFmtId="0" xfId="0" applyAlignment="1" applyFont="1">
      <alignment horizontal="left" vertical="center"/>
    </xf>
    <xf borderId="0" fillId="0" fontId="33" numFmtId="0" xfId="0" applyAlignment="1" applyFont="1">
      <alignment horizontal="left" vertical="center"/>
    </xf>
    <xf borderId="0" fillId="0" fontId="34" numFmtId="0" xfId="0" applyAlignment="1" applyFont="1">
      <alignment horizontal="center"/>
    </xf>
    <xf borderId="0" fillId="0" fontId="27" numFmtId="0" xfId="0" applyAlignment="1" applyFont="1">
      <alignment vertical="center"/>
    </xf>
    <xf borderId="1" fillId="0" fontId="29" numFmtId="0" xfId="0" applyAlignment="1" applyBorder="1" applyFont="1">
      <alignment horizontal="center" shrinkToFit="0" vertical="center" wrapText="1"/>
    </xf>
    <xf borderId="51" fillId="0" fontId="3" numFmtId="0" xfId="0" applyBorder="1" applyFont="1"/>
    <xf borderId="58" fillId="0" fontId="29" numFmtId="0" xfId="0" applyAlignment="1" applyBorder="1" applyFont="1">
      <alignment horizontal="center" shrinkToFit="0" vertical="center" wrapText="1"/>
    </xf>
    <xf borderId="18" fillId="0" fontId="35" numFmtId="0" xfId="0" applyAlignment="1" applyBorder="1" applyFont="1">
      <alignment horizontal="left" shrinkToFit="0" vertical="center" wrapText="1"/>
    </xf>
    <xf borderId="19" fillId="0" fontId="36" numFmtId="9" xfId="0" applyAlignment="1" applyBorder="1" applyFont="1" applyNumberFormat="1">
      <alignment horizontal="left" shrinkToFit="0" vertical="center" wrapText="1"/>
    </xf>
    <xf borderId="20" fillId="0" fontId="3" numFmtId="0" xfId="0" applyBorder="1" applyFont="1"/>
    <xf borderId="15" fillId="0" fontId="3" numFmtId="0" xfId="0" applyBorder="1" applyFont="1"/>
    <xf borderId="59" fillId="0" fontId="3" numFmtId="0" xfId="0" applyBorder="1" applyFont="1"/>
    <xf borderId="18" fillId="0" fontId="29" numFmtId="0" xfId="0" applyAlignment="1" applyBorder="1" applyFont="1">
      <alignment horizontal="center" shrinkToFit="0" vertical="center" wrapText="1"/>
    </xf>
    <xf borderId="60" fillId="0" fontId="26" numFmtId="0" xfId="0" applyAlignment="1" applyBorder="1" applyFont="1">
      <alignment horizontal="center" shrinkToFit="0" vertical="center" wrapText="1"/>
    </xf>
    <xf borderId="61" fillId="0" fontId="26" numFmtId="0" xfId="0" applyAlignment="1" applyBorder="1" applyFont="1">
      <alignment horizontal="center" shrinkToFit="0" vertical="center" wrapText="1"/>
    </xf>
    <xf borderId="1" fillId="0" fontId="26" numFmtId="0" xfId="0" applyAlignment="1" applyBorder="1" applyFont="1">
      <alignment horizontal="center" shrinkToFit="0" vertical="center" wrapText="1"/>
    </xf>
    <xf borderId="34" fillId="0" fontId="26" numFmtId="0" xfId="0" applyAlignment="1" applyBorder="1" applyFont="1">
      <alignment horizontal="center" shrinkToFit="0" vertical="center" wrapText="1"/>
    </xf>
    <xf borderId="0" fillId="0" fontId="37" numFmtId="1" xfId="0" applyAlignment="1" applyFont="1" applyNumberFormat="1">
      <alignment horizontal="center"/>
    </xf>
    <xf borderId="62" fillId="0" fontId="29" numFmtId="0" xfId="0" applyAlignment="1" applyBorder="1" applyFont="1">
      <alignment horizontal="center" shrinkToFit="0" vertical="center" wrapText="1"/>
    </xf>
    <xf borderId="2" fillId="0" fontId="29" numFmtId="0" xfId="0" applyAlignment="1" applyBorder="1" applyFont="1">
      <alignment horizontal="left" shrinkToFit="0" vertical="center" wrapText="1"/>
    </xf>
    <xf borderId="2" fillId="0" fontId="3" numFmtId="0" xfId="0" applyBorder="1" applyFont="1"/>
    <xf borderId="0" fillId="0" fontId="1" numFmtId="3" xfId="0" applyAlignment="1" applyFont="1" applyNumberFormat="1">
      <alignment horizontal="center"/>
    </xf>
    <xf borderId="0" fillId="0" fontId="1" numFmtId="0" xfId="0" applyAlignment="1" applyFont="1">
      <alignment vertical="center"/>
    </xf>
    <xf borderId="0" fillId="0" fontId="1" numFmtId="0" xfId="0" applyAlignment="1" applyFont="1">
      <alignment horizontal="left"/>
    </xf>
    <xf borderId="0" fillId="0" fontId="1" numFmtId="2" xfId="0" applyAlignment="1" applyFont="1" applyNumberFormat="1">
      <alignment horizontal="center"/>
    </xf>
    <xf borderId="63" fillId="0" fontId="1" numFmtId="0" xfId="0" applyAlignment="1" applyBorder="1" applyFont="1">
      <alignment horizontal="center" shrinkToFit="0" wrapText="1"/>
    </xf>
    <xf borderId="64" fillId="0" fontId="3" numFmtId="0" xfId="0" applyBorder="1" applyFont="1"/>
    <xf borderId="2" fillId="0" fontId="29" numFmtId="0" xfId="0" applyAlignment="1" applyBorder="1" applyFont="1">
      <alignment horizontal="center" shrinkToFit="0" vertical="center" wrapText="1"/>
    </xf>
    <xf borderId="65" fillId="0" fontId="1" numFmtId="0" xfId="0" applyAlignment="1" applyBorder="1" applyFont="1">
      <alignment horizontal="left"/>
    </xf>
    <xf borderId="3" fillId="0" fontId="1" numFmtId="164" xfId="0" applyAlignment="1" applyBorder="1" applyFont="1" applyNumberFormat="1">
      <alignment horizontal="center"/>
    </xf>
    <xf borderId="48" fillId="0" fontId="1" numFmtId="164" xfId="0" applyAlignment="1" applyBorder="1" applyFont="1" applyNumberFormat="1">
      <alignment horizontal="center"/>
    </xf>
    <xf borderId="0" fillId="0" fontId="1" numFmtId="164" xfId="0" applyAlignment="1" applyFont="1" applyNumberFormat="1">
      <alignment horizontal="center"/>
    </xf>
    <xf borderId="0" fillId="0" fontId="21" numFmtId="164" xfId="0" applyFont="1" applyNumberFormat="1"/>
    <xf borderId="17" fillId="0" fontId="3" numFmtId="0" xfId="0" applyBorder="1" applyFont="1"/>
    <xf borderId="44" fillId="0" fontId="1" numFmtId="0" xfId="0" applyAlignment="1" applyBorder="1" applyFont="1">
      <alignment horizontal="left"/>
    </xf>
    <xf borderId="28" fillId="0" fontId="1" numFmtId="164" xfId="0" applyAlignment="1" applyBorder="1" applyFont="1" applyNumberFormat="1">
      <alignment horizontal="center"/>
    </xf>
    <xf borderId="59" fillId="0" fontId="1" numFmtId="164" xfId="0" applyAlignment="1" applyBorder="1" applyFont="1" applyNumberFormat="1">
      <alignment horizontal="center"/>
    </xf>
    <xf borderId="12" fillId="0" fontId="29" numFmtId="0" xfId="0" applyAlignment="1" applyBorder="1" applyFont="1">
      <alignment horizontal="center" shrinkToFit="0" vertical="center" wrapText="1"/>
    </xf>
    <xf borderId="13" fillId="0" fontId="3" numFmtId="0" xfId="0" applyBorder="1" applyFont="1"/>
    <xf borderId="55" fillId="0" fontId="3" numFmtId="0" xfId="0" applyBorder="1" applyFont="1"/>
    <xf borderId="0" fillId="0" fontId="27" numFmtId="0" xfId="0" applyFont="1"/>
    <xf borderId="20" fillId="0" fontId="36" numFmtId="9" xfId="0" applyAlignment="1" applyBorder="1" applyFont="1" applyNumberFormat="1">
      <alignment horizontal="left" shrinkToFit="0" vertical="center" wrapText="1"/>
    </xf>
    <xf borderId="53" fillId="0" fontId="3" numFmtId="0" xfId="0" applyBorder="1" applyFont="1"/>
    <xf borderId="15" fillId="0" fontId="29" numFmtId="0" xfId="0" applyAlignment="1" applyBorder="1" applyFont="1">
      <alignment shrinkToFit="0" vertical="center" wrapText="1"/>
    </xf>
    <xf borderId="33" fillId="0" fontId="2" numFmtId="1" xfId="0" applyAlignment="1" applyBorder="1" applyFont="1" applyNumberFormat="1">
      <alignment horizontal="center"/>
    </xf>
    <xf borderId="64" fillId="0" fontId="2" numFmtId="1" xfId="0" applyAlignment="1" applyBorder="1" applyFont="1" applyNumberFormat="1">
      <alignment horizontal="center"/>
    </xf>
    <xf borderId="43" fillId="0" fontId="26" numFmtId="0" xfId="0" applyAlignment="1" applyBorder="1" applyFont="1">
      <alignment horizontal="center" shrinkToFit="0" vertical="center" wrapText="1"/>
    </xf>
    <xf borderId="8" fillId="0" fontId="29" numFmtId="0" xfId="0" applyAlignment="1" applyBorder="1" applyFont="1">
      <alignment horizontal="center" shrinkToFit="0" vertical="center" wrapText="1"/>
    </xf>
    <xf borderId="14" fillId="0" fontId="29" numFmtId="0" xfId="0" applyAlignment="1" applyBorder="1" applyFont="1">
      <alignment horizontal="center" shrinkToFit="0" vertical="center" wrapText="1"/>
    </xf>
    <xf borderId="8" fillId="0" fontId="2" numFmtId="1" xfId="0" applyAlignment="1" applyBorder="1" applyFont="1" applyNumberFormat="1">
      <alignment horizontal="center"/>
    </xf>
    <xf borderId="11" fillId="0" fontId="2" numFmtId="1" xfId="0" applyAlignment="1" applyBorder="1" applyFont="1" applyNumberFormat="1">
      <alignment horizontal="center"/>
    </xf>
    <xf borderId="15" fillId="0" fontId="26" numFmtId="0" xfId="0" applyAlignment="1" applyBorder="1" applyFont="1">
      <alignment horizontal="center" shrinkToFit="0" vertical="center" wrapText="1"/>
    </xf>
    <xf borderId="59" fillId="0" fontId="29" numFmtId="0" xfId="0" applyAlignment="1" applyBorder="1" applyFont="1">
      <alignment horizontal="center" shrinkToFit="0" vertical="center" wrapText="1"/>
    </xf>
    <xf borderId="28" fillId="0" fontId="2" numFmtId="1" xfId="0" applyAlignment="1" applyBorder="1" applyFont="1" applyNumberFormat="1">
      <alignment horizontal="center"/>
    </xf>
    <xf borderId="17" fillId="0" fontId="2" numFmtId="1" xfId="0" applyAlignment="1" applyBorder="1" applyFont="1" applyNumberFormat="1">
      <alignment horizontal="center"/>
    </xf>
    <xf borderId="0" fillId="0" fontId="29" numFmtId="0" xfId="0" applyAlignment="1" applyFont="1">
      <alignment horizontal="left" shrinkToFit="0" vertical="center" wrapText="1"/>
    </xf>
    <xf borderId="0" fillId="0" fontId="38" numFmtId="0" xfId="0" applyFont="1"/>
    <xf borderId="0" fillId="0" fontId="35" numFmtId="0" xfId="0" applyAlignment="1" applyFont="1">
      <alignment shrinkToFit="0" vertical="center" wrapText="1"/>
    </xf>
    <xf borderId="51" fillId="0" fontId="1" numFmtId="1" xfId="0" applyAlignment="1" applyBorder="1" applyFont="1" applyNumberFormat="1">
      <alignment horizontal="center"/>
    </xf>
    <xf borderId="64" fillId="0" fontId="1" numFmtId="1" xfId="0" applyAlignment="1" applyBorder="1" applyFont="1" applyNumberFormat="1">
      <alignment horizontal="center"/>
    </xf>
    <xf borderId="0" fillId="0" fontId="1" numFmtId="9" xfId="0" applyFont="1" applyNumberFormat="1"/>
    <xf borderId="66" fillId="0" fontId="1" numFmtId="1" xfId="0" applyAlignment="1" applyBorder="1" applyFont="1" applyNumberFormat="1">
      <alignment horizontal="center"/>
    </xf>
    <xf borderId="11" fillId="0" fontId="1" numFmtId="1" xfId="0" applyAlignment="1" applyBorder="1" applyFont="1" applyNumberFormat="1">
      <alignment horizontal="center"/>
    </xf>
    <xf borderId="52" fillId="0" fontId="1" numFmtId="1" xfId="0" applyAlignment="1" applyBorder="1" applyFont="1" applyNumberFormat="1">
      <alignment horizontal="center"/>
    </xf>
    <xf borderId="17" fillId="0" fontId="1" numFmtId="1" xfId="0" applyAlignment="1" applyBorder="1" applyFont="1" applyNumberFormat="1">
      <alignment horizontal="center"/>
    </xf>
    <xf borderId="7" fillId="0" fontId="29" numFmtId="0" xfId="0" applyAlignment="1" applyBorder="1" applyFont="1">
      <alignment horizontal="center" shrinkToFit="0" vertical="center" wrapText="1"/>
    </xf>
    <xf borderId="0" fillId="0" fontId="18" numFmtId="1" xfId="0" applyFont="1" applyNumberFormat="1"/>
    <xf borderId="35" fillId="0" fontId="26" numFmtId="0" xfId="0" applyAlignment="1" applyBorder="1" applyFont="1">
      <alignment horizontal="center" shrinkToFit="0" vertical="center" wrapText="1"/>
    </xf>
    <xf borderId="24" fillId="0" fontId="1" numFmtId="164" xfId="0" applyAlignment="1" applyBorder="1" applyFont="1" applyNumberFormat="1">
      <alignment horizontal="center"/>
    </xf>
    <xf borderId="57" fillId="0" fontId="1" numFmtId="164" xfId="0" applyAlignment="1" applyBorder="1" applyFont="1" applyNumberFormat="1">
      <alignment horizontal="center"/>
    </xf>
    <xf borderId="8" fillId="0" fontId="1" numFmtId="164" xfId="0" applyAlignment="1" applyBorder="1" applyFont="1" applyNumberFormat="1">
      <alignment horizontal="center"/>
    </xf>
    <xf borderId="14" fillId="0" fontId="1" numFmtId="164" xfId="0" applyAlignment="1" applyBorder="1" applyFont="1" applyNumberFormat="1">
      <alignment horizontal="center"/>
    </xf>
    <xf borderId="10" fillId="0" fontId="5" numFmtId="0" xfId="0" applyAlignment="1" applyBorder="1" applyFont="1">
      <alignment horizontal="center" shrinkToFit="0" vertical="center" wrapText="1"/>
    </xf>
    <xf borderId="67" fillId="0" fontId="29" numFmtId="0" xfId="0" applyAlignment="1" applyBorder="1" applyFont="1">
      <alignment horizontal="center" shrinkToFit="0" vertical="center" wrapText="1"/>
    </xf>
    <xf borderId="60" fillId="0" fontId="29" numFmtId="0" xfId="0" applyAlignment="1" applyBorder="1" applyFont="1">
      <alignment horizontal="center" shrinkToFit="0" vertical="center" wrapText="1"/>
    </xf>
    <xf borderId="29" fillId="0" fontId="29" numFmtId="0" xfId="0" applyAlignment="1" applyBorder="1" applyFont="1">
      <alignment shrinkToFit="0" vertical="center" wrapText="1"/>
    </xf>
    <xf borderId="6" fillId="0" fontId="26" numFmtId="0" xfId="0" applyAlignment="1" applyBorder="1" applyFont="1">
      <alignment horizontal="center" shrinkToFit="0" vertical="center" wrapText="1"/>
    </xf>
    <xf borderId="3" fillId="0" fontId="1" numFmtId="2" xfId="0" applyAlignment="1" applyBorder="1" applyFont="1" applyNumberFormat="1">
      <alignment horizontal="center"/>
    </xf>
    <xf borderId="48" fillId="0" fontId="1" numFmtId="2" xfId="0" applyAlignment="1" applyBorder="1" applyFont="1" applyNumberFormat="1">
      <alignment horizontal="center"/>
    </xf>
    <xf borderId="8" fillId="0" fontId="1" numFmtId="2" xfId="0" applyAlignment="1" applyBorder="1" applyFont="1" applyNumberFormat="1">
      <alignment horizontal="center"/>
    </xf>
    <xf borderId="14" fillId="0" fontId="1" numFmtId="2" xfId="0" applyAlignment="1" applyBorder="1" applyFont="1" applyNumberFormat="1">
      <alignment horizontal="center"/>
    </xf>
    <xf borderId="45" fillId="0" fontId="1" numFmtId="2" xfId="0" applyAlignment="1" applyBorder="1" applyFont="1" applyNumberFormat="1">
      <alignment horizontal="center"/>
    </xf>
    <xf borderId="49" fillId="0" fontId="1" numFmtId="2" xfId="0" applyAlignment="1" applyBorder="1" applyFont="1" applyNumberFormat="1">
      <alignment horizontal="center"/>
    </xf>
    <xf borderId="24" fillId="0" fontId="1" numFmtId="2" xfId="0" applyAlignment="1" applyBorder="1" applyFont="1" applyNumberFormat="1">
      <alignment horizontal="center"/>
    </xf>
    <xf borderId="57" fillId="0" fontId="1" numFmtId="2" xfId="0" applyAlignment="1" applyBorder="1" applyFont="1" applyNumberFormat="1">
      <alignment horizontal="center"/>
    </xf>
    <xf borderId="22" fillId="0" fontId="1" numFmtId="2" xfId="0" applyAlignment="1" applyBorder="1" applyFont="1" applyNumberFormat="1">
      <alignment horizontal="center"/>
    </xf>
    <xf borderId="50" fillId="0" fontId="1" numFmtId="2" xfId="0" applyAlignment="1" applyBorder="1" applyFont="1" applyNumberFormat="1">
      <alignment horizontal="center"/>
    </xf>
    <xf borderId="42" fillId="0" fontId="26" numFmtId="0" xfId="0" applyAlignment="1" applyBorder="1" applyFont="1">
      <alignment horizontal="center" shrinkToFit="0" vertical="center" wrapText="1"/>
    </xf>
    <xf borderId="9" fillId="5" fontId="29" numFmtId="0" xfId="0" applyAlignment="1" applyBorder="1" applyFont="1">
      <alignment horizontal="center" shrinkToFit="0" vertical="center" wrapText="1"/>
    </xf>
    <xf borderId="45" fillId="0" fontId="29" numFmtId="0" xfId="0" applyAlignment="1" applyBorder="1" applyFont="1">
      <alignment horizontal="center" shrinkToFit="0" vertical="center" wrapText="1"/>
    </xf>
    <xf borderId="37" fillId="0" fontId="39" numFmtId="0" xfId="0" applyAlignment="1" applyBorder="1" applyFont="1">
      <alignment shrinkToFit="0" vertical="center" wrapText="1"/>
    </xf>
    <xf borderId="46" fillId="0" fontId="39" numFmtId="0" xfId="0" applyAlignment="1" applyBorder="1" applyFont="1">
      <alignment shrinkToFit="0" vertical="center" wrapText="1"/>
    </xf>
    <xf borderId="16" fillId="0" fontId="39" numFmtId="0" xfId="0" applyAlignment="1" applyBorder="1" applyFont="1">
      <alignment shrinkToFit="0" vertical="center" wrapText="1"/>
    </xf>
    <xf borderId="16" fillId="0" fontId="40" numFmtId="9" xfId="0" applyAlignment="1" applyBorder="1" applyFont="1" applyNumberFormat="1">
      <alignment horizontal="left" shrinkToFit="0" vertical="center" wrapText="1"/>
    </xf>
    <xf borderId="16" fillId="0" fontId="27" numFmtId="0" xfId="0" applyAlignment="1" applyBorder="1" applyFont="1">
      <alignment horizontal="right" vertical="center"/>
    </xf>
    <xf borderId="16" fillId="0" fontId="41" numFmtId="9" xfId="0" applyAlignment="1" applyBorder="1" applyFont="1" applyNumberFormat="1">
      <alignment horizontal="left" shrinkToFit="0" vertical="center" wrapText="1"/>
    </xf>
    <xf borderId="16" fillId="0" fontId="26" numFmtId="0" xfId="0" applyAlignment="1" applyBorder="1" applyFont="1">
      <alignment horizontal="center" shrinkToFit="0" vertical="center" wrapText="1"/>
    </xf>
    <xf borderId="17" fillId="0" fontId="26" numFmtId="0" xfId="0" applyAlignment="1" applyBorder="1" applyFont="1">
      <alignment shrinkToFit="0" vertical="center" wrapText="1"/>
    </xf>
    <xf borderId="68" fillId="4" fontId="29" numFmtId="0" xfId="0" applyAlignment="1" applyBorder="1" applyFont="1">
      <alignment horizontal="center" shrinkToFit="0" vertical="center" wrapText="1"/>
    </xf>
    <xf borderId="69" fillId="0" fontId="3" numFmtId="0" xfId="0" applyBorder="1" applyFont="1"/>
    <xf borderId="70" fillId="4" fontId="1" numFmtId="1" xfId="0" applyAlignment="1" applyBorder="1" applyFont="1" applyNumberFormat="1">
      <alignment horizontal="center"/>
    </xf>
    <xf borderId="71" fillId="4" fontId="1" numFmtId="1" xfId="0" applyAlignment="1" applyBorder="1" applyFont="1" applyNumberFormat="1">
      <alignment horizontal="center"/>
    </xf>
    <xf borderId="72" fillId="4" fontId="2" numFmtId="1" xfId="0" applyAlignment="1" applyBorder="1" applyFont="1" applyNumberFormat="1">
      <alignment horizontal="center"/>
    </xf>
    <xf borderId="73" fillId="4" fontId="2" numFmtId="1" xfId="0" applyAlignment="1" applyBorder="1" applyFont="1" applyNumberFormat="1">
      <alignment horizontal="center"/>
    </xf>
    <xf borderId="74" fillId="4" fontId="1" numFmtId="1" xfId="0" applyAlignment="1" applyBorder="1" applyFont="1" applyNumberFormat="1">
      <alignment horizontal="center"/>
    </xf>
    <xf borderId="75" fillId="4" fontId="1" numFmtId="1" xfId="0" applyAlignment="1" applyBorder="1" applyFont="1" applyNumberFormat="1">
      <alignment horizontal="center"/>
    </xf>
    <xf borderId="76" fillId="0" fontId="26" numFmtId="0" xfId="0" applyAlignment="1" applyBorder="1" applyFont="1">
      <alignment horizontal="center" shrinkToFit="0" vertical="center" wrapText="1"/>
    </xf>
    <xf borderId="30" fillId="0" fontId="3" numFmtId="0" xfId="0" applyBorder="1" applyFont="1"/>
    <xf borderId="30" fillId="0" fontId="2" numFmtId="1" xfId="0" applyAlignment="1" applyBorder="1" applyFont="1" applyNumberFormat="1">
      <alignment horizontal="center"/>
    </xf>
    <xf borderId="54" fillId="4" fontId="2" numFmtId="1" xfId="0" applyAlignment="1" applyBorder="1" applyFont="1" applyNumberFormat="1">
      <alignment horizontal="center"/>
    </xf>
    <xf borderId="77" fillId="4" fontId="2" numFmtId="1" xfId="0" applyAlignment="1" applyBorder="1" applyFont="1" applyNumberFormat="1">
      <alignment horizontal="center"/>
    </xf>
    <xf borderId="54" fillId="4" fontId="1" numFmtId="1" xfId="0" applyAlignment="1" applyBorder="1" applyFont="1" applyNumberFormat="1">
      <alignment horizontal="center"/>
    </xf>
    <xf borderId="77" fillId="4" fontId="1" numFmtId="1" xfId="0" applyAlignment="1" applyBorder="1" applyFont="1" applyNumberFormat="1">
      <alignment horizontal="center"/>
    </xf>
    <xf borderId="3" fillId="4" fontId="42" numFmtId="0" xfId="0" applyAlignment="1" applyBorder="1" applyFont="1">
      <alignment horizontal="center"/>
    </xf>
    <xf borderId="48" fillId="4" fontId="42" numFmtId="0" xfId="0" applyAlignment="1" applyBorder="1" applyFont="1">
      <alignment horizontal="center"/>
    </xf>
    <xf borderId="45" fillId="4" fontId="42" numFmtId="0" xfId="0" applyAlignment="1" applyBorder="1" applyFont="1">
      <alignment horizontal="center"/>
    </xf>
    <xf borderId="49" fillId="4" fontId="42" numFmtId="0" xfId="0" applyAlignment="1" applyBorder="1" applyFont="1">
      <alignment horizontal="center"/>
    </xf>
    <xf borderId="78" fillId="4" fontId="42" numFmtId="0" xfId="0" applyAlignment="1" applyBorder="1" applyFont="1">
      <alignment horizontal="center"/>
    </xf>
    <xf borderId="79" fillId="4" fontId="42" numFmtId="0" xfId="0" applyAlignment="1" applyBorder="1" applyFont="1">
      <alignment horizontal="center"/>
    </xf>
    <xf borderId="80" fillId="4" fontId="42" numFmtId="0" xfId="0" applyAlignment="1" applyBorder="1" applyFont="1">
      <alignment horizontal="center"/>
    </xf>
    <xf borderId="81" fillId="4" fontId="42" numFmtId="0" xfId="0" applyAlignment="1" applyBorder="1" applyFont="1">
      <alignment horizontal="center"/>
    </xf>
    <xf borderId="78" fillId="4" fontId="42" numFmtId="0" xfId="0" applyAlignment="1" applyBorder="1" applyFont="1">
      <alignment horizontal="center" shrinkToFit="0" vertical="center" wrapText="1"/>
    </xf>
    <xf borderId="79" fillId="4" fontId="42" numFmtId="0" xfId="0" applyAlignment="1" applyBorder="1" applyFont="1">
      <alignment horizontal="center" shrinkToFit="0" vertical="center" wrapText="1"/>
    </xf>
    <xf borderId="80" fillId="4" fontId="42" numFmtId="0" xfId="0" applyBorder="1" applyFont="1"/>
    <xf borderId="81" fillId="4" fontId="42" numFmtId="0" xfId="0" applyBorder="1" applyFont="1"/>
    <xf borderId="3" fillId="4" fontId="42" numFmtId="0" xfId="0" applyAlignment="1" applyBorder="1" applyFont="1">
      <alignment horizontal="center" shrinkToFit="0" vertical="center" wrapText="1"/>
    </xf>
    <xf borderId="48" fillId="4" fontId="42" numFmtId="0" xfId="0" applyAlignment="1" applyBorder="1" applyFont="1">
      <alignment horizontal="center" shrinkToFit="0" vertical="center" wrapText="1"/>
    </xf>
    <xf borderId="45" fillId="4" fontId="42" numFmtId="0" xfId="0" applyBorder="1" applyFont="1"/>
    <xf borderId="49" fillId="4" fontId="42" numFmtId="0" xfId="0" applyBorder="1" applyFont="1"/>
    <xf borderId="0" fillId="0" fontId="43" numFmtId="0" xfId="0" applyFont="1"/>
    <xf borderId="0" fillId="0" fontId="44" numFmtId="0" xfId="0" applyFont="1"/>
    <xf borderId="82" fillId="0" fontId="29" numFmtId="0" xfId="0" applyAlignment="1" applyBorder="1" applyFont="1">
      <alignment horizontal="center" shrinkToFit="0" vertical="center" wrapText="1"/>
    </xf>
    <xf borderId="83" fillId="5" fontId="29" numFmtId="0" xfId="0" applyAlignment="1" applyBorder="1" applyFont="1">
      <alignment horizontal="center" shrinkToFit="0" vertical="center" wrapText="1"/>
    </xf>
    <xf borderId="55" fillId="0" fontId="27" numFmtId="0" xfId="0" applyAlignment="1" applyBorder="1" applyFont="1">
      <alignment horizontal="right" shrinkToFit="0" vertical="center" wrapText="1"/>
    </xf>
    <xf borderId="19" fillId="0" fontId="41" numFmtId="9" xfId="0" applyAlignment="1" applyBorder="1" applyFont="1" applyNumberFormat="1">
      <alignment shrinkToFit="0" vertical="center" wrapText="1"/>
    </xf>
    <xf borderId="45" fillId="6" fontId="1" numFmtId="1" xfId="0" applyAlignment="1" applyBorder="1" applyFont="1" applyNumberFormat="1">
      <alignment horizontal="center"/>
    </xf>
    <xf borderId="24" fillId="0" fontId="2" numFmtId="1" xfId="0" applyAlignment="1" applyBorder="1" applyFont="1" applyNumberFormat="1">
      <alignment horizontal="center"/>
    </xf>
    <xf borderId="84" fillId="4" fontId="2" numFmtId="1" xfId="0" applyAlignment="1" applyBorder="1" applyFont="1" applyNumberFormat="1">
      <alignment horizontal="center"/>
    </xf>
    <xf borderId="85" fillId="4" fontId="1" numFmtId="1" xfId="0" applyAlignment="1" applyBorder="1" applyFont="1" applyNumberFormat="1">
      <alignment horizontal="center"/>
    </xf>
    <xf borderId="0" fillId="0" fontId="5" numFmtId="0" xfId="0" applyFont="1"/>
    <xf borderId="3" fillId="0" fontId="26" numFmtId="0" xfId="0" applyAlignment="1" applyBorder="1" applyFont="1">
      <alignment shrinkToFit="0" vertical="center" wrapText="1"/>
    </xf>
    <xf borderId="34" fillId="0" fontId="5" numFmtId="1" xfId="0" applyAlignment="1" applyBorder="1" applyFont="1" applyNumberFormat="1">
      <alignment horizontal="center"/>
    </xf>
    <xf borderId="6" fillId="0" fontId="5" numFmtId="1" xfId="0" applyAlignment="1" applyBorder="1" applyFont="1" applyNumberFormat="1">
      <alignment horizontal="center"/>
    </xf>
    <xf borderId="45" fillId="4" fontId="29" numFmtId="0" xfId="0" applyAlignment="1" applyBorder="1" applyFont="1">
      <alignment shrinkToFit="0" vertical="center" wrapText="1"/>
    </xf>
    <xf borderId="41" fillId="4" fontId="17" numFmtId="1" xfId="0" applyAlignment="1" applyBorder="1" applyFont="1" applyNumberFormat="1">
      <alignment horizontal="center"/>
    </xf>
    <xf borderId="39" fillId="4" fontId="17" numFmtId="1" xfId="0" applyAlignment="1" applyBorder="1" applyFont="1" applyNumberFormat="1">
      <alignment horizontal="center"/>
    </xf>
    <xf borderId="40" fillId="4" fontId="17" numFmtId="1" xfId="0" applyAlignment="1" applyBorder="1" applyFont="1" applyNumberFormat="1">
      <alignment horizontal="center"/>
    </xf>
    <xf borderId="86" fillId="4" fontId="17" numFmtId="1" xfId="0" applyAlignment="1" applyBorder="1" applyFont="1" applyNumberFormat="1">
      <alignment horizontal="center"/>
    </xf>
    <xf borderId="70" fillId="4" fontId="17" numFmtId="1" xfId="0" applyAlignment="1" applyBorder="1" applyFont="1" applyNumberFormat="1">
      <alignment horizontal="center"/>
    </xf>
    <xf borderId="71" fillId="4" fontId="17" numFmtId="1" xfId="0" applyAlignment="1" applyBorder="1" applyFont="1" applyNumberFormat="1">
      <alignment horizontal="center"/>
    </xf>
    <xf borderId="72" fillId="4" fontId="5" numFmtId="1" xfId="0" applyAlignment="1" applyBorder="1" applyFont="1" applyNumberFormat="1">
      <alignment horizontal="center"/>
    </xf>
    <xf borderId="73" fillId="4" fontId="5" numFmtId="1" xfId="0" applyAlignment="1" applyBorder="1" applyFont="1" applyNumberFormat="1">
      <alignment horizontal="center"/>
    </xf>
    <xf borderId="74" fillId="4" fontId="17" numFmtId="1" xfId="0" applyAlignment="1" applyBorder="1" applyFont="1" applyNumberFormat="1">
      <alignment horizontal="center"/>
    </xf>
    <xf borderId="75" fillId="4" fontId="17" numFmtId="1" xfId="0" applyAlignment="1" applyBorder="1" applyFont="1" applyNumberFormat="1">
      <alignment horizontal="center"/>
    </xf>
    <xf borderId="30" fillId="0" fontId="5" numFmtId="1" xfId="0" applyAlignment="1" applyBorder="1" applyFont="1" applyNumberFormat="1">
      <alignment horizontal="center"/>
    </xf>
    <xf borderId="54" fillId="4" fontId="5" numFmtId="1" xfId="0" applyAlignment="1" applyBorder="1" applyFont="1" applyNumberFormat="1">
      <alignment horizontal="center"/>
    </xf>
    <xf borderId="77" fillId="4" fontId="5" numFmtId="1" xfId="0" applyAlignment="1" applyBorder="1" applyFont="1" applyNumberFormat="1">
      <alignment horizontal="center"/>
    </xf>
    <xf borderId="54" fillId="4" fontId="17" numFmtId="1" xfId="0" applyAlignment="1" applyBorder="1" applyFont="1" applyNumberFormat="1">
      <alignment horizontal="center"/>
    </xf>
    <xf borderId="77" fillId="4" fontId="17" numFmtId="1" xfId="0" applyAlignment="1" applyBorder="1" applyFont="1" applyNumberFormat="1">
      <alignment horizontal="center"/>
    </xf>
    <xf borderId="55" fillId="0" fontId="1" numFmtId="0" xfId="0" applyAlignment="1" applyBorder="1" applyFont="1">
      <alignment horizontal="center"/>
    </xf>
    <xf borderId="28" fillId="0" fontId="26" numFmtId="0" xfId="0" applyAlignment="1" applyBorder="1" applyFont="1">
      <alignment horizontal="center" shrinkToFit="0" vertical="center" wrapText="1"/>
    </xf>
    <xf borderId="17" fillId="0" fontId="26" numFmtId="0" xfId="0" applyAlignment="1" applyBorder="1" applyFont="1">
      <alignment horizontal="center" shrinkToFit="0" vertical="center" wrapText="1"/>
    </xf>
    <xf borderId="48" fillId="7" fontId="1" numFmtId="0" xfId="0" applyAlignment="1" applyBorder="1" applyFill="1" applyFont="1">
      <alignment horizontal="center"/>
    </xf>
    <xf borderId="49" fillId="7" fontId="1" numFmtId="0" xfId="0" applyAlignment="1" applyBorder="1" applyFont="1">
      <alignment horizontal="center"/>
    </xf>
    <xf borderId="3" fillId="7" fontId="1" numFmtId="0" xfId="0" applyAlignment="1" applyBorder="1" applyFont="1">
      <alignment horizontal="center"/>
    </xf>
    <xf borderId="45" fillId="7" fontId="1" numFmtId="0" xfId="0" applyBorder="1" applyFont="1"/>
    <xf borderId="49" fillId="7" fontId="1" numFmtId="0" xfId="0" applyBorder="1" applyFont="1"/>
    <xf borderId="78" fillId="7" fontId="1" numFmtId="0" xfId="0" applyAlignment="1" applyBorder="1" applyFont="1">
      <alignment horizontal="center"/>
    </xf>
    <xf borderId="79" fillId="7" fontId="1" numFmtId="0" xfId="0" applyAlignment="1" applyBorder="1" applyFont="1">
      <alignment horizontal="center"/>
    </xf>
    <xf borderId="45" fillId="7" fontId="1" numFmtId="0" xfId="0" applyAlignment="1" applyBorder="1" applyFont="1">
      <alignment horizontal="center"/>
    </xf>
    <xf borderId="53" fillId="0" fontId="5" numFmtId="0" xfId="0" applyAlignment="1" applyBorder="1" applyFont="1">
      <alignment horizontal="center" shrinkToFit="0" vertical="center" wrapText="1"/>
    </xf>
    <xf borderId="9" fillId="0" fontId="29" numFmtId="0" xfId="0" applyAlignment="1" applyBorder="1" applyFont="1">
      <alignment horizontal="center" shrinkToFit="0" vertical="center" wrapText="1"/>
    </xf>
    <xf borderId="0" fillId="0" fontId="45" numFmtId="0" xfId="0" applyFont="1"/>
    <xf borderId="16" fillId="0" fontId="5" numFmtId="0" xfId="0" applyAlignment="1" applyBorder="1" applyFont="1">
      <alignment horizontal="center" shrinkToFit="0" vertical="center" wrapText="1"/>
    </xf>
    <xf borderId="0" fillId="0" fontId="23" numFmtId="0" xfId="0" applyAlignment="1" applyFont="1">
      <alignment vertical="center"/>
    </xf>
    <xf borderId="16" fillId="0" fontId="23" numFmtId="0" xfId="0" applyAlignment="1" applyBorder="1" applyFont="1">
      <alignment vertical="center"/>
    </xf>
    <xf borderId="55" fillId="0" fontId="26" numFmtId="0" xfId="0" applyAlignment="1" applyBorder="1" applyFont="1">
      <alignment horizontal="center" shrinkToFit="0" vertical="center" wrapText="1"/>
    </xf>
    <xf borderId="45" fillId="4" fontId="29" numFmtId="0" xfId="0" applyAlignment="1" applyBorder="1" applyFont="1">
      <alignment horizontal="center" shrinkToFit="0" vertical="center" wrapText="1"/>
    </xf>
    <xf borderId="54" fillId="5" fontId="45" numFmtId="0" xfId="0" applyBorder="1" applyFont="1"/>
    <xf borderId="5" fillId="0" fontId="29" numFmtId="0" xfId="0" applyAlignment="1" applyBorder="1" applyFont="1">
      <alignment horizontal="center" shrinkToFit="0" vertical="center" wrapText="1"/>
    </xf>
    <xf borderId="79" fillId="4" fontId="1" numFmtId="0" xfId="0" applyAlignment="1" applyBorder="1" applyFont="1">
      <alignment horizontal="center"/>
    </xf>
    <xf borderId="81" fillId="4" fontId="1" numFmtId="0" xfId="0" applyAlignment="1" applyBorder="1" applyFont="1">
      <alignment horizontal="center"/>
    </xf>
    <xf borderId="3" fillId="4" fontId="1" numFmtId="0" xfId="0" applyAlignment="1" applyBorder="1" applyFont="1">
      <alignment horizontal="center"/>
    </xf>
    <xf borderId="48" fillId="4" fontId="1" numFmtId="0" xfId="0" applyAlignment="1" applyBorder="1" applyFont="1">
      <alignment horizontal="center"/>
    </xf>
    <xf borderId="45" fillId="4" fontId="1" numFmtId="0" xfId="0" applyAlignment="1" applyBorder="1" applyFont="1">
      <alignment horizontal="center"/>
    </xf>
    <xf borderId="49" fillId="4" fontId="1" numFmtId="0" xfId="0" applyAlignment="1" applyBorder="1" applyFont="1">
      <alignment horizontal="center"/>
    </xf>
    <xf borderId="78" fillId="4" fontId="1" numFmtId="0" xfId="0" applyAlignment="1" applyBorder="1" applyFont="1">
      <alignment horizontal="center"/>
    </xf>
    <xf borderId="80" fillId="4" fontId="1" numFmtId="0" xfId="0" applyAlignment="1" applyBorder="1" applyFont="1">
      <alignment horizontal="center"/>
    </xf>
    <xf borderId="1" fillId="0" fontId="25" numFmtId="0" xfId="0" applyAlignment="1" applyBorder="1" applyFont="1">
      <alignment horizontal="center" shrinkToFit="0" vertical="center" wrapText="1"/>
    </xf>
    <xf borderId="19" fillId="0" fontId="46" numFmtId="0" xfId="0" applyAlignment="1" applyBorder="1" applyFont="1">
      <alignment horizontal="right" vertical="center"/>
    </xf>
    <xf borderId="19" fillId="0" fontId="47" numFmtId="0" xfId="0" applyAlignment="1" applyBorder="1" applyFont="1">
      <alignment horizontal="center" vertical="center"/>
    </xf>
    <xf borderId="18" fillId="0" fontId="47" numFmtId="0" xfId="0" applyAlignment="1" applyBorder="1" applyFont="1">
      <alignment horizontal="center" vertical="center"/>
    </xf>
    <xf borderId="52" fillId="0" fontId="26" numFmtId="0" xfId="0" applyAlignment="1" applyBorder="1" applyFont="1">
      <alignment horizontal="center" shrinkToFit="0" vertical="center" wrapText="1"/>
    </xf>
    <xf borderId="59" fillId="0" fontId="26" numFmtId="0" xfId="0" applyAlignment="1" applyBorder="1" applyFont="1">
      <alignment horizontal="center" shrinkToFit="0" vertical="center" wrapText="1"/>
    </xf>
    <xf borderId="48" fillId="0" fontId="2" numFmtId="1" xfId="0" applyAlignment="1" applyBorder="1" applyFont="1" applyNumberFormat="1">
      <alignment horizontal="center"/>
    </xf>
    <xf borderId="65" fillId="0" fontId="2" numFmtId="1" xfId="0" applyAlignment="1" applyBorder="1" applyFont="1" applyNumberFormat="1">
      <alignment horizontal="center"/>
    </xf>
    <xf borderId="0" fillId="0" fontId="2" numFmtId="1" xfId="0" applyFont="1" applyNumberFormat="1"/>
    <xf borderId="87" fillId="4" fontId="1" numFmtId="1" xfId="0" applyAlignment="1" applyBorder="1" applyFont="1" applyNumberFormat="1">
      <alignment horizontal="center"/>
    </xf>
    <xf borderId="72" fillId="4" fontId="1" numFmtId="1" xfId="0" applyAlignment="1" applyBorder="1" applyFont="1" applyNumberFormat="1">
      <alignment horizontal="center"/>
    </xf>
    <xf borderId="73" fillId="4" fontId="1" numFmtId="1" xfId="0" applyAlignment="1" applyBorder="1" applyFont="1" applyNumberFormat="1">
      <alignment horizontal="center"/>
    </xf>
    <xf borderId="19" fillId="0" fontId="2" numFmtId="0" xfId="0" applyAlignment="1" applyBorder="1" applyFont="1">
      <alignment horizontal="center"/>
    </xf>
    <xf borderId="88" fillId="0" fontId="3" numFmtId="0" xfId="0" applyBorder="1" applyFont="1"/>
    <xf borderId="21" fillId="0" fontId="3" numFmtId="0" xfId="0" applyBorder="1" applyFont="1"/>
    <xf borderId="31" fillId="0" fontId="3" numFmtId="0" xfId="0" applyBorder="1" applyFont="1"/>
    <xf borderId="65" fillId="0" fontId="29" numFmtId="0" xfId="0" applyAlignment="1" applyBorder="1" applyFont="1">
      <alignment horizontal="center" shrinkToFit="0" vertical="center" wrapText="1"/>
    </xf>
    <xf borderId="48" fillId="0" fontId="29" numFmtId="0" xfId="0" applyAlignment="1" applyBorder="1" applyFont="1">
      <alignment horizontal="center" shrinkToFit="0" vertical="center" wrapText="1"/>
    </xf>
    <xf borderId="66" fillId="0" fontId="1" numFmtId="0" xfId="0" applyAlignment="1" applyBorder="1" applyFont="1">
      <alignment horizontal="center"/>
    </xf>
    <xf borderId="15" fillId="0" fontId="29" numFmtId="0" xfId="0" applyAlignment="1" applyBorder="1" applyFont="1">
      <alignment horizontal="center" shrinkToFit="0" vertical="center" wrapText="1"/>
    </xf>
    <xf borderId="16" fillId="0" fontId="29" numFmtId="0" xfId="0" applyAlignment="1" applyBorder="1" applyFont="1">
      <alignment horizontal="center" shrinkToFit="0" vertical="center" wrapText="1"/>
    </xf>
    <xf borderId="60" fillId="0" fontId="1" numFmtId="0" xfId="0" applyAlignment="1" applyBorder="1" applyFont="1">
      <alignment horizontal="center" shrinkToFit="0" vertical="center" wrapText="1"/>
    </xf>
    <xf borderId="29" fillId="0" fontId="1" numFmtId="0" xfId="0" applyAlignment="1" applyBorder="1" applyFont="1">
      <alignment horizontal="center" shrinkToFit="0" vertical="center" wrapText="1"/>
    </xf>
    <xf borderId="4" fillId="0" fontId="1" numFmtId="164" xfId="0" applyAlignment="1" applyBorder="1" applyFont="1" applyNumberFormat="1">
      <alignment horizontal="center"/>
    </xf>
    <xf borderId="65" fillId="0" fontId="1" numFmtId="164" xfId="0" applyAlignment="1" applyBorder="1" applyFont="1" applyNumberFormat="1">
      <alignment horizontal="center"/>
    </xf>
    <xf borderId="16" fillId="0" fontId="1" numFmtId="164" xfId="0" applyAlignment="1" applyBorder="1" applyFont="1" applyNumberFormat="1">
      <alignment horizontal="center"/>
    </xf>
    <xf borderId="45" fillId="0" fontId="1" numFmtId="164" xfId="0" applyAlignment="1" applyBorder="1" applyFont="1" applyNumberFormat="1">
      <alignment horizontal="center"/>
    </xf>
    <xf borderId="37" fillId="0" fontId="1" numFmtId="164" xfId="0" applyAlignment="1" applyBorder="1" applyFont="1" applyNumberFormat="1">
      <alignment horizontal="center"/>
    </xf>
    <xf borderId="44" fillId="0" fontId="1" numFmtId="164" xfId="0" applyAlignment="1" applyBorder="1" applyFont="1" applyNumberFormat="1">
      <alignment horizontal="center"/>
    </xf>
    <xf borderId="49" fillId="0" fontId="1" numFmtId="164" xfId="0" applyAlignment="1" applyBorder="1" applyFont="1" applyNumberFormat="1">
      <alignment horizontal="center"/>
    </xf>
    <xf borderId="76" fillId="0" fontId="1" numFmtId="164" xfId="0" applyAlignment="1" applyBorder="1" applyFont="1" applyNumberFormat="1">
      <alignment horizontal="center"/>
    </xf>
    <xf borderId="89" fillId="0" fontId="1" numFmtId="164" xfId="0" applyAlignment="1" applyBorder="1" applyFont="1" applyNumberFormat="1">
      <alignment horizontal="center"/>
    </xf>
    <xf borderId="15" fillId="0" fontId="1" numFmtId="164" xfId="0" applyAlignment="1" applyBorder="1" applyFont="1" applyNumberFormat="1">
      <alignment horizontal="center"/>
    </xf>
    <xf borderId="90" fillId="0" fontId="1" numFmtId="164" xfId="0" applyAlignment="1" applyBorder="1" applyFont="1" applyNumberFormat="1">
      <alignment horizontal="center"/>
    </xf>
    <xf borderId="22" fillId="0" fontId="1" numFmtId="164" xfId="0" applyAlignment="1" applyBorder="1" applyFont="1" applyNumberFormat="1">
      <alignment horizontal="center"/>
    </xf>
    <xf borderId="50" fillId="0" fontId="1" numFmtId="164" xfId="0" applyAlignment="1" applyBorder="1" applyFont="1" applyNumberFormat="1">
      <alignment horizontal="center"/>
    </xf>
    <xf borderId="91" fillId="7" fontId="1" numFmtId="164" xfId="0" applyAlignment="1" applyBorder="1" applyFont="1" applyNumberFormat="1">
      <alignment horizontal="center"/>
    </xf>
    <xf borderId="72" fillId="7" fontId="1" numFmtId="164" xfId="0" applyAlignment="1" applyBorder="1" applyFont="1" applyNumberFormat="1">
      <alignment horizontal="center"/>
    </xf>
    <xf borderId="73" fillId="7" fontId="1" numFmtId="164" xfId="0" applyAlignment="1" applyBorder="1" applyFont="1" applyNumberFormat="1">
      <alignment horizontal="center"/>
    </xf>
    <xf borderId="92" fillId="0" fontId="1" numFmtId="164" xfId="0" applyAlignment="1" applyBorder="1" applyFont="1" applyNumberFormat="1">
      <alignment horizontal="center"/>
    </xf>
    <xf borderId="93" fillId="7" fontId="1" numFmtId="164" xfId="0" applyAlignment="1" applyBorder="1" applyFont="1" applyNumberFormat="1">
      <alignment horizontal="center"/>
    </xf>
    <xf borderId="54" fillId="7" fontId="1" numFmtId="164" xfId="0" applyAlignment="1" applyBorder="1" applyFont="1" applyNumberFormat="1">
      <alignment horizontal="center"/>
    </xf>
    <xf borderId="77" fillId="7" fontId="1" numFmtId="164" xfId="0" applyAlignment="1" applyBorder="1" applyFont="1" applyNumberFormat="1">
      <alignment horizontal="center"/>
    </xf>
    <xf borderId="94" fillId="7" fontId="1" numFmtId="164" xfId="0" applyAlignment="1" applyBorder="1" applyFont="1" applyNumberFormat="1">
      <alignment horizontal="center"/>
    </xf>
    <xf borderId="74" fillId="7" fontId="1" numFmtId="164" xfId="0" applyAlignment="1" applyBorder="1" applyFont="1" applyNumberFormat="1">
      <alignment horizontal="center"/>
    </xf>
    <xf borderId="75" fillId="7" fontId="1" numFmtId="164" xfId="0" applyAlignment="1" applyBorder="1" applyFont="1" applyNumberFormat="1">
      <alignment horizontal="center"/>
    </xf>
    <xf borderId="0" fillId="0" fontId="1" numFmtId="0" xfId="0" applyAlignment="1" applyFont="1">
      <alignment shrinkToFit="0" wrapText="1"/>
    </xf>
    <xf borderId="0" fillId="0" fontId="1" numFmtId="0" xfId="0" applyAlignment="1" applyFont="1">
      <alignment horizontal="center" shrinkToFit="0" wrapText="1"/>
    </xf>
    <xf borderId="0" fillId="0" fontId="48" numFmtId="0" xfId="0" applyFont="1"/>
    <xf borderId="54" fillId="5" fontId="1" numFmtId="0" xfId="0" applyBorder="1" applyFont="1"/>
    <xf borderId="27" fillId="0" fontId="26" numFmtId="0" xfId="0" applyAlignment="1" applyBorder="1" applyFont="1">
      <alignment horizontal="center" shrinkToFit="0" vertical="center" wrapText="1"/>
    </xf>
    <xf borderId="95" fillId="0" fontId="3" numFmtId="0" xfId="0" applyBorder="1" applyFont="1"/>
    <xf borderId="25" fillId="0" fontId="1" numFmtId="0" xfId="0" applyAlignment="1" applyBorder="1" applyFont="1">
      <alignment horizontal="center"/>
    </xf>
    <xf borderId="11" fillId="0" fontId="1" numFmtId="0" xfId="0" applyAlignment="1" applyBorder="1" applyFont="1">
      <alignment horizontal="center"/>
    </xf>
    <xf borderId="38" fillId="0" fontId="1" numFmtId="164" xfId="0" applyAlignment="1" applyBorder="1" applyFont="1" applyNumberFormat="1">
      <alignment horizontal="center"/>
    </xf>
    <xf borderId="47" fillId="0" fontId="1" numFmtId="164" xfId="0" applyAlignment="1" applyBorder="1" applyFont="1" applyNumberFormat="1">
      <alignment horizontal="center"/>
    </xf>
    <xf borderId="96" fillId="0" fontId="1" numFmtId="164" xfId="0" applyAlignment="1" applyBorder="1" applyFont="1" applyNumberFormat="1">
      <alignment horizontal="center"/>
    </xf>
    <xf borderId="91" fillId="4" fontId="1" numFmtId="164" xfId="0" applyAlignment="1" applyBorder="1" applyFont="1" applyNumberFormat="1">
      <alignment horizontal="center"/>
    </xf>
    <xf borderId="72" fillId="4" fontId="1" numFmtId="164" xfId="0" applyAlignment="1" applyBorder="1" applyFont="1" applyNumberFormat="1">
      <alignment horizontal="center"/>
    </xf>
    <xf borderId="73" fillId="4" fontId="1" numFmtId="164" xfId="0" applyAlignment="1" applyBorder="1" applyFont="1" applyNumberFormat="1">
      <alignment horizontal="center"/>
    </xf>
    <xf borderId="93" fillId="4" fontId="1" numFmtId="164" xfId="0" applyAlignment="1" applyBorder="1" applyFont="1" applyNumberFormat="1">
      <alignment horizontal="center"/>
    </xf>
    <xf borderId="54" fillId="4" fontId="1" numFmtId="164" xfId="0" applyAlignment="1" applyBorder="1" applyFont="1" applyNumberFormat="1">
      <alignment horizontal="center"/>
    </xf>
    <xf borderId="77" fillId="4" fontId="1" numFmtId="164" xfId="0" applyAlignment="1" applyBorder="1" applyFont="1" applyNumberFormat="1">
      <alignment horizontal="center"/>
    </xf>
    <xf borderId="94" fillId="4" fontId="1" numFmtId="164" xfId="0" applyAlignment="1" applyBorder="1" applyFont="1" applyNumberFormat="1">
      <alignment horizontal="center"/>
    </xf>
    <xf borderId="74" fillId="4" fontId="1" numFmtId="164" xfId="0" applyAlignment="1" applyBorder="1" applyFont="1" applyNumberFormat="1">
      <alignment horizontal="center"/>
    </xf>
    <xf borderId="75" fillId="4" fontId="1" numFmtId="164" xfId="0" applyAlignment="1" applyBorder="1" applyFont="1" applyNumberFormat="1">
      <alignment horizontal="center"/>
    </xf>
    <xf borderId="0" fillId="0" fontId="49" numFmtId="0" xfId="0" applyFont="1"/>
    <xf borderId="0" fillId="0" fontId="34" numFmtId="0" xfId="0" applyAlignment="1" applyFont="1">
      <alignment horizontal="left"/>
    </xf>
    <xf borderId="18" fillId="0" fontId="39" numFmtId="0" xfId="0" applyAlignment="1" applyBorder="1" applyFont="1">
      <alignment horizontal="right" shrinkToFit="0" vertical="center" wrapText="1"/>
    </xf>
    <xf borderId="19" fillId="0" fontId="26" numFmtId="0" xfId="0" applyAlignment="1" applyBorder="1" applyFont="1">
      <alignment horizontal="left" shrinkToFit="0" vertical="center" wrapText="1"/>
    </xf>
    <xf borderId="18" fillId="0" fontId="29" numFmtId="0" xfId="0" applyAlignment="1" applyBorder="1" applyFont="1">
      <alignment shrinkToFit="0" vertical="center" wrapText="1"/>
    </xf>
    <xf borderId="51" fillId="0" fontId="29" numFmtId="0" xfId="0" applyAlignment="1" applyBorder="1" applyFont="1">
      <alignment horizontal="center" shrinkToFit="0" vertical="center" wrapText="1"/>
    </xf>
    <xf borderId="0" fillId="0" fontId="1" numFmtId="3" xfId="0" applyFont="1" applyNumberFormat="1"/>
    <xf borderId="53" fillId="0" fontId="29" numFmtId="0" xfId="0" applyAlignment="1" applyBorder="1" applyFont="1">
      <alignment horizontal="center" shrinkToFit="0" vertical="center" wrapText="1"/>
    </xf>
    <xf borderId="62" fillId="0" fontId="3" numFmtId="0" xfId="0" applyBorder="1" applyFont="1"/>
    <xf borderId="54" fillId="6" fontId="1" numFmtId="1" xfId="0" applyAlignment="1" applyBorder="1" applyFont="1" applyNumberFormat="1">
      <alignment horizontal="center"/>
    </xf>
    <xf borderId="77" fillId="6" fontId="1" numFmtId="1" xfId="0" applyAlignment="1" applyBorder="1" applyFont="1" applyNumberFormat="1">
      <alignment horizontal="center"/>
    </xf>
    <xf borderId="74" fillId="6" fontId="1" numFmtId="1" xfId="0" applyAlignment="1" applyBorder="1" applyFont="1" applyNumberFormat="1">
      <alignment horizontal="center"/>
    </xf>
    <xf borderId="75" fillId="6" fontId="1" numFmtId="1" xfId="0" applyAlignment="1" applyBorder="1" applyFont="1" applyNumberFormat="1">
      <alignment horizontal="center"/>
    </xf>
    <xf borderId="5" fillId="0" fontId="29" numFmtId="0" xfId="0" applyAlignment="1" applyBorder="1" applyFont="1">
      <alignment shrinkToFit="0" vertical="center" wrapText="1"/>
    </xf>
    <xf borderId="46" fillId="0" fontId="29" numFmtId="0" xfId="0" applyAlignment="1" applyBorder="1" applyFont="1">
      <alignment shrinkToFit="0" vertical="center" wrapText="1"/>
    </xf>
    <xf borderId="30" fillId="0" fontId="1" numFmtId="0" xfId="0" applyAlignment="1" applyBorder="1" applyFont="1">
      <alignment horizontal="left"/>
    </xf>
    <xf borderId="89" fillId="0" fontId="3" numFmtId="0" xfId="0" applyBorder="1" applyFont="1"/>
    <xf borderId="76" fillId="0" fontId="3" numFmtId="0" xfId="0" applyBorder="1" applyFont="1"/>
    <xf borderId="38" fillId="0" fontId="1" numFmtId="0" xfId="0" applyAlignment="1" applyBorder="1" applyFont="1">
      <alignment horizontal="left"/>
    </xf>
    <xf borderId="90" fillId="0" fontId="26" numFmtId="0" xfId="0" applyAlignment="1" applyBorder="1" applyFont="1">
      <alignment horizontal="center" shrinkToFit="0" vertical="center" wrapText="1"/>
    </xf>
    <xf borderId="22" fillId="0" fontId="29" numFmtId="0" xfId="0" applyAlignment="1" applyBorder="1" applyFont="1">
      <alignment horizontal="center" shrinkToFit="0" vertical="center" wrapText="1"/>
    </xf>
    <xf borderId="92" fillId="0" fontId="29" numFmtId="0" xfId="0" applyAlignment="1" applyBorder="1" applyFont="1">
      <alignment horizontal="center" shrinkToFit="0" vertical="center" wrapText="1"/>
    </xf>
    <xf borderId="96" fillId="0" fontId="3" numFmtId="0" xfId="0" applyBorder="1" applyFont="1"/>
    <xf borderId="34" fillId="0" fontId="1" numFmtId="0" xfId="0" applyAlignment="1" applyBorder="1" applyFont="1">
      <alignment horizontal="left"/>
    </xf>
    <xf borderId="63" fillId="0" fontId="29" numFmtId="0" xfId="0" applyAlignment="1" applyBorder="1" applyFont="1">
      <alignment horizontal="center" shrinkToFit="0" vertical="center" wrapText="1"/>
    </xf>
    <xf borderId="42" fillId="0" fontId="29" numFmtId="0" xfId="0" applyAlignment="1" applyBorder="1" applyFont="1">
      <alignment shrinkToFit="0" vertical="center" wrapText="1"/>
    </xf>
    <xf borderId="12" fillId="0" fontId="3" numFmtId="0" xfId="0" applyBorder="1" applyFont="1"/>
    <xf borderId="7" fillId="0" fontId="29" numFmtId="0" xfId="0" applyAlignment="1" applyBorder="1" applyFont="1">
      <alignment shrinkToFit="0" vertical="center" wrapText="1"/>
    </xf>
    <xf borderId="36" fillId="0" fontId="1" numFmtId="0" xfId="0" applyAlignment="1" applyBorder="1" applyFont="1">
      <alignment horizontal="center"/>
    </xf>
    <xf borderId="62" fillId="0" fontId="1" numFmtId="0" xfId="0" applyAlignment="1" applyBorder="1" applyFont="1">
      <alignment horizontal="center"/>
    </xf>
    <xf borderId="66" fillId="0" fontId="1" numFmtId="0" xfId="0" applyAlignment="1" applyBorder="1" applyFont="1">
      <alignment horizontal="left"/>
    </xf>
    <xf borderId="12" fillId="0" fontId="1" numFmtId="0" xfId="0" applyAlignment="1" applyBorder="1" applyFont="1">
      <alignment horizontal="right" shrinkToFit="0" wrapText="1"/>
    </xf>
    <xf borderId="9" fillId="0" fontId="22" numFmtId="0" xfId="0" applyAlignment="1" applyBorder="1" applyFont="1">
      <alignment horizontal="center"/>
    </xf>
    <xf borderId="92" fillId="0" fontId="2" numFmtId="0" xfId="0" applyAlignment="1" applyBorder="1" applyFont="1">
      <alignment horizontal="left" shrinkToFit="0" vertical="top" wrapText="1"/>
    </xf>
    <xf borderId="97" fillId="0" fontId="3" numFmtId="0" xfId="0" applyBorder="1" applyFont="1"/>
    <xf borderId="98" fillId="0" fontId="3" numFmtId="0" xfId="0" applyBorder="1" applyFont="1"/>
    <xf borderId="76" fillId="0" fontId="46" numFmtId="0" xfId="0" applyAlignment="1" applyBorder="1" applyFont="1">
      <alignment horizontal="center" vertical="center"/>
    </xf>
    <xf borderId="10" fillId="0" fontId="33" numFmtId="0" xfId="0" applyAlignment="1" applyBorder="1" applyFont="1">
      <alignment horizontal="center" vertical="center"/>
    </xf>
    <xf borderId="92" fillId="0" fontId="22" numFmtId="0" xfId="0" applyAlignment="1" applyBorder="1" applyFont="1">
      <alignment horizontal="center" shrinkToFit="0" vertical="center" wrapText="1"/>
    </xf>
    <xf borderId="46" fillId="0" fontId="22" numFmtId="0" xfId="0" applyAlignment="1" applyBorder="1" applyFont="1">
      <alignment horizontal="center" shrinkToFit="0" vertical="center" wrapText="1"/>
    </xf>
    <xf borderId="9" fillId="0" fontId="22" numFmtId="0" xfId="0" applyAlignment="1" applyBorder="1" applyFont="1">
      <alignment horizontal="left" shrinkToFit="0" vertical="center" wrapText="1"/>
    </xf>
    <xf borderId="32" fillId="0" fontId="1" numFmtId="0" xfId="0" applyAlignment="1" applyBorder="1" applyFont="1">
      <alignment horizontal="center" vertical="center"/>
    </xf>
    <xf borderId="58" fillId="0" fontId="1" numFmtId="0" xfId="0" applyAlignment="1" applyBorder="1" applyFont="1">
      <alignment horizontal="center" shrinkToFit="0" vertical="center" wrapText="1"/>
    </xf>
    <xf borderId="42" fillId="0" fontId="34" numFmtId="0" xfId="0" applyAlignment="1" applyBorder="1" applyFont="1">
      <alignment horizontal="center" shrinkToFit="0" vertical="center" wrapText="1"/>
    </xf>
    <xf borderId="5" fillId="0" fontId="1" numFmtId="0" xfId="0" applyAlignment="1" applyBorder="1" applyFont="1">
      <alignment horizontal="center" shrinkToFit="0" vertical="center" wrapText="1"/>
    </xf>
    <xf borderId="9" fillId="0" fontId="1" numFmtId="0" xfId="0" applyAlignment="1" applyBorder="1" applyFont="1">
      <alignment horizontal="center" vertical="center"/>
    </xf>
    <xf borderId="57" fillId="0" fontId="3" numFmtId="0" xfId="0" applyBorder="1" applyFont="1"/>
    <xf borderId="35" fillId="0" fontId="43" numFmtId="0" xfId="0" applyAlignment="1" applyBorder="1" applyFont="1">
      <alignment horizontal="center" shrinkToFit="0" vertical="center" wrapText="1"/>
    </xf>
    <xf borderId="24" fillId="0" fontId="43" numFmtId="0" xfId="0" applyAlignment="1" applyBorder="1" applyFont="1">
      <alignment horizontal="center" shrinkToFit="0" vertical="center" wrapText="1"/>
    </xf>
    <xf borderId="57" fillId="0" fontId="43" numFmtId="0" xfId="0" applyAlignment="1" applyBorder="1" applyFont="1">
      <alignment horizontal="center" shrinkToFit="0" vertical="center" wrapText="1"/>
    </xf>
    <xf borderId="25" fillId="0" fontId="43" numFmtId="0" xfId="0" applyAlignment="1" applyBorder="1" applyFont="1">
      <alignment horizontal="center" shrinkToFit="0" vertical="center" wrapText="1"/>
    </xf>
    <xf borderId="14" fillId="0" fontId="43" numFmtId="0" xfId="0" applyAlignment="1" applyBorder="1" applyFont="1">
      <alignment horizontal="center" shrinkToFit="0" vertical="center" wrapText="1"/>
    </xf>
    <xf borderId="0" fillId="0" fontId="22" numFmtId="0" xfId="0" applyAlignment="1" applyFont="1">
      <alignment shrinkToFit="0" vertical="center" wrapText="1"/>
    </xf>
    <xf borderId="66" fillId="0" fontId="1" numFmtId="0" xfId="0" applyBorder="1" applyFont="1"/>
    <xf borderId="22" fillId="0" fontId="1" numFmtId="1" xfId="0" applyAlignment="1" applyBorder="1" applyFont="1" applyNumberFormat="1">
      <alignment horizontal="center" readingOrder="1" textRotation="1" vertical="center"/>
    </xf>
    <xf borderId="14" fillId="0" fontId="1" numFmtId="1" xfId="0" applyAlignment="1" applyBorder="1" applyFont="1" applyNumberFormat="1">
      <alignment horizontal="center"/>
    </xf>
    <xf borderId="97" fillId="0" fontId="17" numFmtId="1" xfId="0" applyAlignment="1" applyBorder="1" applyFont="1" applyNumberFormat="1">
      <alignment horizontal="center" vertical="center"/>
    </xf>
    <xf borderId="25" fillId="0" fontId="1" numFmtId="1" xfId="0" applyAlignment="1" applyBorder="1" applyFont="1" applyNumberFormat="1">
      <alignment horizontal="center"/>
    </xf>
    <xf borderId="43" fillId="0" fontId="17" numFmtId="1" xfId="0" applyAlignment="1" applyBorder="1" applyFont="1" applyNumberFormat="1">
      <alignment horizontal="center"/>
    </xf>
    <xf borderId="22" fillId="0" fontId="1" numFmtId="1" xfId="0" applyAlignment="1" applyBorder="1" applyFont="1" applyNumberFormat="1">
      <alignment horizontal="center" vertical="center"/>
    </xf>
    <xf borderId="10" fillId="0" fontId="17" numFmtId="1" xfId="0" applyAlignment="1" applyBorder="1" applyFont="1" applyNumberFormat="1">
      <alignment horizontal="center"/>
    </xf>
    <xf borderId="22" fillId="0" fontId="1" numFmtId="1" xfId="0" applyAlignment="1" applyBorder="1" applyFont="1" applyNumberFormat="1">
      <alignment horizontal="center" shrinkToFit="0" vertical="center" wrapText="1"/>
    </xf>
    <xf borderId="97" fillId="0" fontId="17" numFmtId="1" xfId="0" applyAlignment="1" applyBorder="1" applyFont="1" applyNumberFormat="1">
      <alignment horizontal="center"/>
    </xf>
    <xf borderId="44" fillId="0" fontId="1" numFmtId="0" xfId="0" applyBorder="1" applyFont="1"/>
    <xf borderId="44" fillId="0" fontId="1" numFmtId="1" xfId="0" applyAlignment="1" applyBorder="1" applyFont="1" applyNumberFormat="1">
      <alignment horizontal="center"/>
    </xf>
    <xf borderId="49" fillId="0" fontId="1" numFmtId="1" xfId="0" applyAlignment="1" applyBorder="1" applyFont="1" applyNumberFormat="1">
      <alignment horizontal="center"/>
    </xf>
    <xf borderId="36" fillId="0" fontId="1" numFmtId="0" xfId="0" applyBorder="1" applyFont="1"/>
    <xf borderId="24" fillId="0" fontId="1" numFmtId="1" xfId="0" applyAlignment="1" applyBorder="1" applyFont="1" applyNumberFormat="1">
      <alignment horizontal="center"/>
    </xf>
    <xf borderId="80" fillId="5" fontId="50" numFmtId="0" xfId="0" applyAlignment="1" applyBorder="1" applyFont="1">
      <alignment shrinkToFit="0" vertical="center" wrapText="1"/>
    </xf>
    <xf borderId="24" fillId="0" fontId="1" numFmtId="0" xfId="0" applyBorder="1" applyFont="1"/>
    <xf borderId="80" fillId="5" fontId="50" numFmtId="0" xfId="0" applyAlignment="1" applyBorder="1" applyFont="1">
      <alignment horizontal="left" shrinkToFit="0" vertical="center" wrapText="1"/>
    </xf>
    <xf borderId="70" fillId="5" fontId="50" numFmtId="0" xfId="0" applyAlignment="1" applyBorder="1" applyFont="1">
      <alignment shrinkToFit="0" vertical="center" wrapText="1"/>
    </xf>
    <xf borderId="78" fillId="5" fontId="50" numFmtId="0" xfId="0" applyAlignment="1" applyBorder="1" applyFont="1">
      <alignment shrinkToFit="0" vertical="center" wrapText="1"/>
    </xf>
    <xf borderId="8" fillId="0" fontId="51" numFmtId="0" xfId="0" applyBorder="1" applyFont="1"/>
    <xf borderId="9" fillId="0" fontId="22" numFmtId="0" xfId="0" applyAlignment="1" applyBorder="1" applyFont="1">
      <alignment horizontal="center" shrinkToFit="0" vertical="center" wrapText="1"/>
    </xf>
    <xf borderId="97" fillId="0" fontId="22" numFmtId="0" xfId="0" applyAlignment="1" applyBorder="1" applyFont="1">
      <alignment horizontal="center" shrinkToFit="0" vertical="center" wrapText="1"/>
    </xf>
    <xf borderId="1" fillId="0" fontId="1" numFmtId="0" xfId="0" applyAlignment="1" applyBorder="1" applyFont="1">
      <alignment horizontal="center" vertical="center"/>
    </xf>
    <xf borderId="42" fillId="0" fontId="52" numFmtId="0" xfId="0" applyAlignment="1" applyBorder="1" applyFont="1">
      <alignment horizontal="center" shrinkToFit="0" vertical="center" wrapText="1"/>
    </xf>
    <xf borderId="5" fillId="0" fontId="22" numFmtId="0" xfId="0" applyAlignment="1" applyBorder="1" applyFont="1">
      <alignment horizontal="center" shrinkToFit="0" vertical="center" wrapText="1"/>
    </xf>
    <xf borderId="66" fillId="0" fontId="1" numFmtId="0" xfId="0" applyAlignment="1" applyBorder="1" applyFont="1">
      <alignment shrinkToFit="0" vertical="center" wrapText="1"/>
    </xf>
    <xf borderId="8" fillId="0" fontId="1" numFmtId="0" xfId="0" applyAlignment="1" applyBorder="1" applyFont="1">
      <alignment horizontal="center" shrinkToFit="0" vertical="center" wrapText="1"/>
    </xf>
    <xf borderId="24" fillId="0" fontId="1" numFmtId="0" xfId="0" applyAlignment="1" applyBorder="1" applyFont="1">
      <alignment horizontal="center" shrinkToFit="0" vertical="center" wrapText="1"/>
    </xf>
    <xf borderId="57" fillId="0" fontId="1" numFmtId="0" xfId="0" applyAlignment="1" applyBorder="1" applyFont="1">
      <alignment horizontal="center" shrinkToFit="0" vertical="center" wrapText="1"/>
    </xf>
    <xf borderId="13" fillId="0" fontId="1" numFmtId="0" xfId="0" applyAlignment="1" applyBorder="1" applyFont="1">
      <alignment shrinkToFit="0" vertical="center" wrapText="1"/>
    </xf>
    <xf borderId="14" fillId="0" fontId="1" numFmtId="0" xfId="0" applyAlignment="1" applyBorder="1" applyFont="1">
      <alignment horizontal="center" shrinkToFit="0" vertical="center" wrapText="1"/>
    </xf>
    <xf borderId="8" fillId="0" fontId="1" numFmtId="1" xfId="0" applyAlignment="1" applyBorder="1" applyFont="1" applyNumberFormat="1">
      <alignment horizontal="center"/>
    </xf>
    <xf borderId="10" fillId="0" fontId="1" numFmtId="1" xfId="0" applyAlignment="1" applyBorder="1" applyFont="1" applyNumberFormat="1">
      <alignment horizontal="center"/>
    </xf>
    <xf borderId="44" fillId="0" fontId="1" numFmtId="0" xfId="0" applyAlignment="1" applyBorder="1" applyFont="1">
      <alignment horizontal="center"/>
    </xf>
    <xf borderId="45" fillId="0" fontId="1" numFmtId="1" xfId="0" applyAlignment="1" applyBorder="1" applyFont="1" applyNumberFormat="1">
      <alignment horizontal="center"/>
    </xf>
    <xf borderId="8" fillId="0" fontId="2" numFmtId="0" xfId="0" applyAlignment="1" applyBorder="1" applyFont="1">
      <alignment shrinkToFit="0" vertical="top" wrapText="1"/>
    </xf>
    <xf borderId="25" fillId="0" fontId="1" numFmtId="0" xfId="0" applyBorder="1" applyFont="1"/>
    <xf borderId="8" fillId="0" fontId="2" numFmtId="0" xfId="0" applyAlignment="1" applyBorder="1" applyFont="1">
      <alignment horizontal="center"/>
    </xf>
    <xf borderId="18" fillId="0" fontId="2" numFmtId="0" xfId="0" applyBorder="1" applyFont="1"/>
    <xf borderId="19" fillId="0" fontId="1" numFmtId="0" xfId="0" applyBorder="1" applyFont="1"/>
    <xf borderId="99" fillId="0" fontId="2" numFmtId="0" xfId="0" applyAlignment="1" applyBorder="1" applyFont="1">
      <alignment horizontal="center" vertical="center"/>
    </xf>
    <xf borderId="32" fillId="0" fontId="1" numFmtId="0" xfId="0" applyBorder="1" applyFont="1"/>
    <xf borderId="63" fillId="0" fontId="1" numFmtId="0" xfId="0" applyBorder="1" applyFont="1"/>
    <xf borderId="100" fillId="0" fontId="3" numFmtId="0" xfId="0" applyBorder="1" applyFont="1"/>
    <xf borderId="35" fillId="0" fontId="1" numFmtId="0" xfId="0" applyBorder="1" applyFont="1"/>
    <xf borderId="27" fillId="0" fontId="1" numFmtId="0" xfId="0" applyBorder="1" applyFont="1"/>
    <xf borderId="55" fillId="0" fontId="1" numFmtId="0" xfId="0" applyAlignment="1" applyBorder="1" applyFont="1">
      <alignment horizontal="left" vertical="top"/>
    </xf>
    <xf borderId="101" fillId="0" fontId="3" numFmtId="0" xfId="0" applyBorder="1" applyFont="1"/>
    <xf borderId="32" fillId="0" fontId="2" numFmtId="0" xfId="0" applyBorder="1" applyFont="1"/>
    <xf borderId="58" fillId="0" fontId="1" numFmtId="0" xfId="0" applyBorder="1" applyFont="1"/>
    <xf borderId="62" fillId="0" fontId="1" numFmtId="0" xfId="0" applyBorder="1" applyFont="1"/>
    <xf borderId="59" fillId="0" fontId="1" numFmtId="0" xfId="0" applyBorder="1" applyFont="1"/>
    <xf borderId="0" fillId="0" fontId="4" numFmtId="0" xfId="0" applyAlignment="1" applyFont="1">
      <alignment horizontal="center"/>
    </xf>
    <xf borderId="65" fillId="0" fontId="2" numFmtId="0" xfId="0" applyAlignment="1" applyBorder="1" applyFont="1">
      <alignment horizontal="center"/>
    </xf>
    <xf borderId="3" fillId="0" fontId="2" numFmtId="0" xfId="0" applyAlignment="1" applyBorder="1" applyFont="1">
      <alignment horizontal="center"/>
    </xf>
    <xf borderId="48" fillId="0" fontId="2" numFmtId="0" xfId="0" applyAlignment="1" applyBorder="1" applyFont="1">
      <alignment horizontal="center"/>
    </xf>
    <xf borderId="66" fillId="0" fontId="2" numFmtId="0" xfId="0" applyAlignment="1" applyBorder="1" applyFont="1">
      <alignment horizontal="center"/>
    </xf>
    <xf borderId="14" fillId="0" fontId="2" numFmtId="0" xfId="0" applyAlignment="1" applyBorder="1" applyFont="1">
      <alignment horizontal="center" vertical="center"/>
    </xf>
    <xf borderId="13" fillId="0" fontId="2" numFmtId="0" xfId="0" applyAlignment="1" applyBorder="1" applyFont="1">
      <alignment horizontal="center" vertical="center"/>
    </xf>
    <xf borderId="28" fillId="0" fontId="1" numFmtId="0" xfId="0" applyAlignment="1" applyBorder="1" applyFont="1">
      <alignment horizontal="center"/>
    </xf>
    <xf borderId="16" fillId="0" fontId="4" numFmtId="0" xfId="0" applyAlignment="1" applyBorder="1" applyFont="1">
      <alignment horizontal="center"/>
    </xf>
    <xf borderId="32" fillId="0" fontId="2" numFmtId="0" xfId="0" applyAlignment="1" applyBorder="1" applyFont="1">
      <alignment horizontal="center" vertical="center"/>
    </xf>
    <xf borderId="33" fillId="0" fontId="2" numFmtId="0" xfId="0" applyAlignment="1" applyBorder="1" applyFont="1">
      <alignment horizontal="center" vertical="center"/>
    </xf>
    <xf borderId="58" fillId="0" fontId="2" numFmtId="0" xfId="0" applyAlignment="1" applyBorder="1" applyFont="1">
      <alignment horizontal="center" vertical="center"/>
    </xf>
    <xf borderId="67" fillId="0" fontId="1" numFmtId="0" xfId="0" applyAlignment="1" applyBorder="1" applyFont="1">
      <alignment vertical="center"/>
    </xf>
    <xf borderId="60" fillId="0" fontId="1" numFmtId="0" xfId="0" applyAlignment="1" applyBorder="1" applyFont="1">
      <alignment horizontal="center" vertical="center"/>
    </xf>
    <xf borderId="60" fillId="0" fontId="1" numFmtId="0" xfId="0" applyAlignment="1" applyBorder="1" applyFont="1">
      <alignment vertical="center"/>
    </xf>
    <xf borderId="61" fillId="0" fontId="2" numFmtId="0" xfId="0" applyAlignment="1" applyBorder="1" applyFont="1">
      <alignment horizontal="center" vertical="center"/>
    </xf>
    <xf borderId="35" fillId="0" fontId="1" numFmtId="0" xfId="0" applyAlignment="1" applyBorder="1" applyFont="1">
      <alignment vertical="center"/>
    </xf>
    <xf borderId="36" fillId="0" fontId="1" numFmtId="0" xfId="0" applyAlignment="1" applyBorder="1" applyFont="1">
      <alignment vertical="center"/>
    </xf>
    <xf borderId="62" fillId="0" fontId="2" numFmtId="0" xfId="0" applyAlignment="1" applyBorder="1" applyFont="1">
      <alignment horizontal="center" vertical="center"/>
    </xf>
    <xf borderId="3" fillId="0" fontId="1" numFmtId="0" xfId="0" applyAlignment="1" applyBorder="1" applyFont="1">
      <alignment horizontal="center" vertical="center"/>
    </xf>
    <xf borderId="45" fillId="0" fontId="1" numFmtId="0" xfId="0" applyAlignment="1" applyBorder="1" applyFont="1">
      <alignment horizontal="center" vertical="center"/>
    </xf>
    <xf borderId="49" fillId="0" fontId="2" numFmtId="0" xfId="0" applyAlignment="1" applyBorder="1" applyFont="1">
      <alignment horizontal="center" vertical="center"/>
    </xf>
    <xf borderId="35" fillId="0" fontId="1" numFmtId="0" xfId="0" applyAlignment="1" applyBorder="1" applyFont="1">
      <alignment horizontal="center" vertical="center"/>
    </xf>
    <xf borderId="24" fillId="0" fontId="1" numFmtId="0" xfId="0" applyAlignment="1" applyBorder="1" applyFont="1">
      <alignment horizontal="center" vertical="center"/>
    </xf>
    <xf borderId="8" fillId="0" fontId="1" numFmtId="12" xfId="0" applyAlignment="1" applyBorder="1" applyFont="1" applyNumberFormat="1">
      <alignment horizontal="center"/>
    </xf>
    <xf borderId="8" fillId="0" fontId="1" numFmtId="0" xfId="0" applyAlignment="1" applyBorder="1" applyFont="1">
      <alignment horizontal="center" vertical="center"/>
    </xf>
    <xf borderId="22" fillId="0" fontId="53" numFmtId="0" xfId="0" applyAlignment="1" applyBorder="1" applyFont="1">
      <alignment horizontal="center" textRotation="90" vertical="center"/>
    </xf>
    <xf borderId="9" fillId="0" fontId="1" numFmtId="1" xfId="0" applyAlignment="1" applyBorder="1" applyFont="1" applyNumberFormat="1">
      <alignment horizontal="center"/>
    </xf>
    <xf borderId="8" fillId="0" fontId="1" numFmtId="165" xfId="0" applyBorder="1" applyFont="1" applyNumberFormat="1"/>
    <xf borderId="8" fillId="4" fontId="1" numFmtId="0" xfId="0" applyBorder="1" applyFont="1"/>
    <xf borderId="8" fillId="4" fontId="1" numFmtId="0" xfId="0" applyAlignment="1" applyBorder="1" applyFont="1">
      <alignment horizontal="center"/>
    </xf>
    <xf borderId="8" fillId="4" fontId="1" numFmtId="1" xfId="0" applyAlignment="1" applyBorder="1" applyFont="1" applyNumberFormat="1">
      <alignment horizontal="center"/>
    </xf>
    <xf borderId="8" fillId="4" fontId="1" numFmtId="12" xfId="0" applyAlignment="1" applyBorder="1" applyFont="1" applyNumberFormat="1">
      <alignment horizontal="center"/>
    </xf>
    <xf borderId="8" fillId="4" fontId="1" numFmtId="0" xfId="0" applyAlignment="1" applyBorder="1" applyFont="1">
      <alignment horizontal="center" vertical="center"/>
    </xf>
    <xf borderId="0" fillId="0" fontId="1" numFmtId="12" xfId="0" applyAlignment="1" applyFont="1" applyNumberFormat="1">
      <alignment horizontal="center"/>
    </xf>
    <xf borderId="0" fillId="0" fontId="1" numFmtId="12" xfId="0" applyAlignment="1" applyFont="1" applyNumberFormat="1">
      <alignment horizontal="center" vertical="center"/>
    </xf>
    <xf borderId="0" fillId="0" fontId="1" numFmtId="0" xfId="0" applyAlignment="1" applyFont="1">
      <alignment horizontal="center" vertical="center"/>
    </xf>
    <xf borderId="0" fillId="0" fontId="2" numFmtId="0" xfId="0" applyAlignment="1" applyFont="1">
      <alignment horizontal="center" vertical="center"/>
    </xf>
    <xf borderId="0" fillId="0" fontId="1" numFmtId="1" xfId="0" applyAlignment="1" applyFont="1" applyNumberFormat="1">
      <alignment horizontal="center" vertical="center"/>
    </xf>
    <xf borderId="0" fillId="0" fontId="1" numFmtId="0" xfId="0" applyAlignment="1" applyFont="1">
      <alignment horizontal="center" shrinkToFit="0" vertical="center" wrapText="1"/>
    </xf>
    <xf borderId="0" fillId="0" fontId="53" numFmtId="0" xfId="0" applyAlignment="1" applyFont="1">
      <alignment horizontal="center" textRotation="90" vertical="center"/>
    </xf>
    <xf borderId="0" fillId="0" fontId="2" numFmtId="0" xfId="0" applyAlignment="1" applyFont="1">
      <alignment horizontal="center" shrinkToFit="0" vertical="center" wrapText="1"/>
    </xf>
    <xf borderId="0" fillId="0" fontId="2" numFmtId="1" xfId="0" applyAlignment="1" applyFont="1" applyNumberFormat="1">
      <alignment horizontal="center" shrinkToFit="0" vertical="center" wrapText="1"/>
    </xf>
    <xf borderId="76" fillId="0" fontId="1" numFmtId="1" xfId="0" applyAlignment="1" applyBorder="1" applyFont="1" applyNumberFormat="1">
      <alignment horizontal="center"/>
    </xf>
    <xf borderId="0" fillId="0" fontId="1" numFmtId="1" xfId="0" applyAlignment="1" applyFont="1" applyNumberFormat="1">
      <alignment horizontal="center" shrinkToFit="0" vertical="center" wrapText="1"/>
    </xf>
    <xf borderId="54" fillId="8" fontId="1" numFmtId="0" xfId="0" applyBorder="1" applyFill="1" applyFont="1"/>
    <xf borderId="12" fillId="0" fontId="1" numFmtId="1" xfId="0" applyAlignment="1" applyBorder="1" applyFont="1" applyNumberFormat="1">
      <alignment horizontal="center"/>
    </xf>
    <xf borderId="8" fillId="4" fontId="1" numFmtId="164" xfId="0" applyAlignment="1" applyBorder="1" applyFont="1" applyNumberFormat="1">
      <alignment horizontal="center"/>
    </xf>
    <xf borderId="0" fillId="0" fontId="1" numFmtId="164" xfId="0" applyAlignment="1" applyFont="1" applyNumberFormat="1">
      <alignment horizontal="center" vertical="center"/>
    </xf>
    <xf borderId="12" fillId="0" fontId="1" numFmtId="1" xfId="0" applyAlignment="1" applyBorder="1" applyFont="1" applyNumberFormat="1">
      <alignment horizontal="center" shrinkToFit="0" vertical="center" wrapText="1"/>
    </xf>
    <xf borderId="0" fillId="0" fontId="1" numFmtId="164" xfId="0" applyFont="1" applyNumberFormat="1"/>
    <xf borderId="12" fillId="0" fontId="1" numFmtId="1" xfId="0" applyBorder="1" applyFont="1" applyNumberFormat="1"/>
    <xf borderId="0" fillId="0" fontId="1" numFmtId="166" xfId="0" applyFont="1" applyNumberFormat="1"/>
    <xf borderId="36" fillId="0" fontId="53" numFmtId="0" xfId="0" applyAlignment="1" applyBorder="1" applyFont="1">
      <alignment horizontal="center" textRotation="90" vertical="center"/>
    </xf>
    <xf borderId="8" fillId="0" fontId="1" numFmtId="12" xfId="0" applyBorder="1" applyFont="1" applyNumberFormat="1"/>
    <xf borderId="8" fillId="4" fontId="1" numFmtId="12" xfId="0" applyBorder="1" applyFont="1" applyNumberFormat="1"/>
    <xf borderId="0" fillId="0" fontId="1" numFmtId="12" xfId="0" applyFont="1" applyNumberFormat="1"/>
    <xf borderId="22" fillId="0" fontId="54" numFmtId="0" xfId="0" applyAlignment="1" applyBorder="1" applyFont="1">
      <alignment horizontal="center" textRotation="90" vertical="center"/>
    </xf>
    <xf borderId="8" fillId="0" fontId="1" numFmtId="12" xfId="0" applyAlignment="1" applyBorder="1" applyFont="1" applyNumberFormat="1">
      <alignment vertical="center"/>
    </xf>
    <xf borderId="22" fillId="0" fontId="9" numFmtId="0" xfId="0" applyAlignment="1" applyBorder="1" applyFont="1">
      <alignment horizontal="center" textRotation="90" vertical="center"/>
    </xf>
    <xf borderId="8" fillId="4" fontId="1" numFmtId="12" xfId="0" applyAlignment="1" applyBorder="1" applyFont="1" applyNumberFormat="1">
      <alignment vertical="center"/>
    </xf>
    <xf borderId="0" fillId="0" fontId="1" numFmtId="12" xfId="0" applyAlignment="1" applyFont="1" applyNumberFormat="1">
      <alignment vertical="center"/>
    </xf>
    <xf borderId="0" fillId="0" fontId="55" numFmtId="0" xfId="0" applyFont="1"/>
    <xf borderId="0" fillId="0" fontId="55" numFmtId="0" xfId="0" applyAlignment="1" applyFont="1">
      <alignment horizontal="center" vertical="center"/>
    </xf>
    <xf borderId="54" fillId="9" fontId="1" numFmtId="0" xfId="0" applyBorder="1" applyFill="1" applyFont="1"/>
    <xf borderId="22" fillId="0" fontId="56" numFmtId="0" xfId="0" applyAlignment="1" applyBorder="1" applyFont="1">
      <alignment horizontal="center" textRotation="90" vertical="center"/>
    </xf>
    <xf borderId="0" fillId="0" fontId="56" numFmtId="0" xfId="0" applyAlignment="1" applyFont="1">
      <alignment horizontal="center" textRotation="90" vertical="center"/>
    </xf>
    <xf borderId="8" fillId="0" fontId="1" numFmtId="3" xfId="0" applyAlignment="1" applyBorder="1" applyFont="1" applyNumberFormat="1">
      <alignment horizontal="center"/>
    </xf>
    <xf borderId="8" fillId="4" fontId="1" numFmtId="3" xfId="0" applyAlignment="1" applyBorder="1" applyFont="1" applyNumberFormat="1">
      <alignment horizontal="center"/>
    </xf>
    <xf borderId="0" fillId="0" fontId="1" numFmtId="3" xfId="0" applyAlignment="1" applyFont="1" applyNumberFormat="1">
      <alignment horizontal="center" vertical="center"/>
    </xf>
    <xf borderId="22" fillId="0" fontId="43" numFmtId="0" xfId="0" applyAlignment="1" applyBorder="1" applyFont="1">
      <alignment horizontal="center" textRotation="90" vertical="center"/>
    </xf>
    <xf borderId="36" fillId="0" fontId="1" numFmtId="0" xfId="0" applyAlignment="1" applyBorder="1" applyFont="1">
      <alignment horizontal="center" textRotation="90"/>
    </xf>
    <xf borderId="0" fillId="0" fontId="1" numFmtId="0" xfId="0" applyAlignment="1" applyFont="1">
      <alignment textRotation="90"/>
    </xf>
    <xf borderId="36" fillId="0" fontId="57" numFmtId="0" xfId="0" applyAlignment="1" applyBorder="1" applyFont="1">
      <alignment horizontal="center" textRotation="90" vertical="center"/>
    </xf>
    <xf borderId="22" fillId="0" fontId="1" numFmtId="0" xfId="0" applyAlignment="1" applyBorder="1" applyFont="1">
      <alignment horizontal="center" textRotation="90"/>
    </xf>
    <xf borderId="0" fillId="0" fontId="1" numFmtId="167" xfId="0" applyAlignment="1" applyFont="1" applyNumberFormat="1">
      <alignment horizontal="center" vertical="center"/>
    </xf>
    <xf borderId="8" fillId="9" fontId="1" numFmtId="3" xfId="0" applyAlignment="1" applyBorder="1" applyFont="1" applyNumberFormat="1">
      <alignment horizontal="center"/>
    </xf>
    <xf borderId="22" fillId="0" fontId="1" numFmtId="12" xfId="0" applyAlignment="1" applyBorder="1" applyFont="1" applyNumberFormat="1">
      <alignment horizontal="center"/>
    </xf>
    <xf borderId="25" fillId="0" fontId="1" numFmtId="12" xfId="0" applyAlignment="1" applyBorder="1" applyFont="1" applyNumberFormat="1">
      <alignment horizontal="center"/>
    </xf>
    <xf borderId="8" fillId="2" fontId="1" numFmtId="1" xfId="0" applyAlignment="1" applyBorder="1" applyFont="1" applyNumberFormat="1">
      <alignment horizontal="center"/>
    </xf>
    <xf borderId="54" fillId="2" fontId="1" numFmtId="1" xfId="0" applyAlignment="1" applyBorder="1" applyFont="1" applyNumberFormat="1">
      <alignment horizontal="center"/>
    </xf>
    <xf borderId="0" fillId="0" fontId="54" numFmtId="0" xfId="0" applyAlignment="1" applyFont="1">
      <alignment horizontal="center" textRotation="90" vertical="center"/>
    </xf>
    <xf borderId="54" fillId="2" fontId="1" numFmtId="1" xfId="0" applyBorder="1" applyFont="1" applyNumberFormat="1"/>
  </cellXfs>
  <cellStyles count="1">
    <cellStyle xfId="0" name="Normal" builtinId="0"/>
  </cellStyles>
  <dxfs count="4">
    <dxf>
      <font/>
      <fill>
        <patternFill patternType="solid">
          <fgColor rgb="FFFF0000"/>
          <bgColor rgb="FFFF0000"/>
        </patternFill>
      </fill>
      <border/>
    </dxf>
    <dxf>
      <font>
        <strike/>
      </font>
      <fill>
        <patternFill patternType="solid">
          <fgColor rgb="FFFF6600"/>
          <bgColor rgb="FFFF6600"/>
        </patternFill>
      </fill>
      <border/>
    </dxf>
    <dxf>
      <font/>
      <fill>
        <patternFill patternType="solid">
          <fgColor rgb="FFFFC000"/>
          <bgColor rgb="FFFFC000"/>
        </patternFill>
      </fill>
      <border/>
    </dxf>
    <dxf>
      <font/>
      <fill>
        <patternFill patternType="solid">
          <fgColor rgb="FFFFFF00"/>
          <bgColor rgb="FFFFFF00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29" Type="http://schemas.openxmlformats.org/officeDocument/2006/relationships/worksheet" Target="worksheets/sheet26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31" Type="http://schemas.openxmlformats.org/officeDocument/2006/relationships/worksheet" Target="worksheets/sheet28.xml"/><Relationship Id="rId30" Type="http://schemas.openxmlformats.org/officeDocument/2006/relationships/worksheet" Target="worksheets/sheet27.xml"/><Relationship Id="rId11" Type="http://schemas.openxmlformats.org/officeDocument/2006/relationships/worksheet" Target="worksheets/sheet8.xml"/><Relationship Id="rId33" Type="http://schemas.openxmlformats.org/officeDocument/2006/relationships/worksheet" Target="worksheets/sheet30.xml"/><Relationship Id="rId10" Type="http://schemas.openxmlformats.org/officeDocument/2006/relationships/worksheet" Target="worksheets/sheet7.xml"/><Relationship Id="rId32" Type="http://schemas.openxmlformats.org/officeDocument/2006/relationships/worksheet" Target="worksheets/sheet29.xml"/><Relationship Id="rId13" Type="http://schemas.openxmlformats.org/officeDocument/2006/relationships/worksheet" Target="worksheets/sheet10.xml"/><Relationship Id="rId35" Type="http://schemas.openxmlformats.org/officeDocument/2006/relationships/worksheet" Target="worksheets/sheet32.xml"/><Relationship Id="rId12" Type="http://schemas.openxmlformats.org/officeDocument/2006/relationships/worksheet" Target="worksheets/sheet9.xml"/><Relationship Id="rId34" Type="http://schemas.openxmlformats.org/officeDocument/2006/relationships/worksheet" Target="worksheets/sheet31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36" Type="http://schemas.openxmlformats.org/officeDocument/2006/relationships/worksheet" Target="worksheets/sheet33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3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4.png"/><Relationship Id="rId3" Type="http://schemas.openxmlformats.org/officeDocument/2006/relationships/image" Target="../media/image5.jp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7.png"/><Relationship Id="rId3" Type="http://schemas.openxmlformats.org/officeDocument/2006/relationships/image" Target="../media/image9.jpg"/><Relationship Id="rId4" Type="http://schemas.openxmlformats.org/officeDocument/2006/relationships/image" Target="../media/image6.jpg"/><Relationship Id="rId5" Type="http://schemas.openxmlformats.org/officeDocument/2006/relationships/image" Target="../media/image8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2.png"/><Relationship Id="rId3" Type="http://schemas.openxmlformats.org/officeDocument/2006/relationships/image" Target="../media/image12.png"/><Relationship Id="rId4" Type="http://schemas.openxmlformats.org/officeDocument/2006/relationships/image" Target="../media/image11.png"/><Relationship Id="rId5" Type="http://schemas.openxmlformats.org/officeDocument/2006/relationships/image" Target="../media/image10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4.png"/><Relationship Id="rId3" Type="http://schemas.openxmlformats.org/officeDocument/2006/relationships/image" Target="../media/image14.jpg"/><Relationship Id="rId4" Type="http://schemas.openxmlformats.org/officeDocument/2006/relationships/image" Target="../media/image15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Relationship Id="rId2" Type="http://schemas.openxmlformats.org/officeDocument/2006/relationships/image" Target="../media/image2.png"/><Relationship Id="rId3" Type="http://schemas.openxmlformats.org/officeDocument/2006/relationships/image" Target="../media/image16.jp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18.png"/><Relationship Id="rId3" Type="http://schemas.openxmlformats.org/officeDocument/2006/relationships/image" Target="../media/image4.png"/><Relationship Id="rId4" Type="http://schemas.openxmlformats.org/officeDocument/2006/relationships/image" Target="../media/image17.jp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Relationship Id="rId2" Type="http://schemas.openxmlformats.org/officeDocument/2006/relationships/image" Target="../media/image2.png"/><Relationship Id="rId3" Type="http://schemas.openxmlformats.org/officeDocument/2006/relationships/image" Target="../media/image20.jp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Relationship Id="rId2" Type="http://schemas.openxmlformats.org/officeDocument/2006/relationships/image" Target="../media/image2.png"/><Relationship Id="rId3" Type="http://schemas.openxmlformats.org/officeDocument/2006/relationships/image" Target="../media/image4.png"/><Relationship Id="rId4" Type="http://schemas.openxmlformats.org/officeDocument/2006/relationships/image" Target="../media/image22.jp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Relationship Id="rId2" Type="http://schemas.openxmlformats.org/officeDocument/2006/relationships/image" Target="../media/image2.png"/><Relationship Id="rId3" Type="http://schemas.openxmlformats.org/officeDocument/2006/relationships/image" Target="../media/image24.jp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26.png"/><Relationship Id="rId2" Type="http://schemas.openxmlformats.org/officeDocument/2006/relationships/image" Target="../media/image2.png"/><Relationship Id="rId3" Type="http://schemas.openxmlformats.org/officeDocument/2006/relationships/image" Target="../media/image27.jpg"/><Relationship Id="rId4" Type="http://schemas.openxmlformats.org/officeDocument/2006/relationships/image" Target="../media/image4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29.png"/><Relationship Id="rId2" Type="http://schemas.openxmlformats.org/officeDocument/2006/relationships/image" Target="../media/image2.png"/><Relationship Id="rId3" Type="http://schemas.openxmlformats.org/officeDocument/2006/relationships/image" Target="../media/image28.jp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0.png"/><Relationship Id="rId3" Type="http://schemas.openxmlformats.org/officeDocument/2006/relationships/image" Target="../media/image4.png"/><Relationship Id="rId4" Type="http://schemas.openxmlformats.org/officeDocument/2006/relationships/image" Target="../media/image33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2.jpg"/><Relationship Id="rId3" Type="http://schemas.openxmlformats.org/officeDocument/2006/relationships/image" Target="../media/image31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34.png"/><Relationship Id="rId3" Type="http://schemas.openxmlformats.org/officeDocument/2006/relationships/image" Target="../media/image35.jp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37.png"/><Relationship Id="rId2" Type="http://schemas.openxmlformats.org/officeDocument/2006/relationships/image" Target="../media/image2.png"/><Relationship Id="rId3" Type="http://schemas.openxmlformats.org/officeDocument/2006/relationships/image" Target="../media/image36.jpg"/><Relationship Id="rId4" Type="http://schemas.openxmlformats.org/officeDocument/2006/relationships/image" Target="../media/image4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38.png"/><Relationship Id="rId2" Type="http://schemas.openxmlformats.org/officeDocument/2006/relationships/image" Target="../media/image2.png"/><Relationship Id="rId3" Type="http://schemas.openxmlformats.org/officeDocument/2006/relationships/image" Target="../media/image40.jp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42.png"/><Relationship Id="rId2" Type="http://schemas.openxmlformats.org/officeDocument/2006/relationships/image" Target="../media/image2.png"/><Relationship Id="rId3" Type="http://schemas.openxmlformats.org/officeDocument/2006/relationships/image" Target="../media/image41.jpg"/><Relationship Id="rId4" Type="http://schemas.openxmlformats.org/officeDocument/2006/relationships/image" Target="../media/image4.png"/><Relationship Id="rId5" Type="http://schemas.openxmlformats.org/officeDocument/2006/relationships/image" Target="../media/image39.jp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44.png"/><Relationship Id="rId2" Type="http://schemas.openxmlformats.org/officeDocument/2006/relationships/image" Target="../media/image2.png"/><Relationship Id="rId3" Type="http://schemas.openxmlformats.org/officeDocument/2006/relationships/image" Target="../media/image43.jp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4.png"/><Relationship Id="rId3" Type="http://schemas.openxmlformats.org/officeDocument/2006/relationships/image" Target="../media/image39.jpg"/><Relationship Id="rId4" Type="http://schemas.openxmlformats.org/officeDocument/2006/relationships/image" Target="../media/image45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46.png"/><Relationship Id="rId3" Type="http://schemas.openxmlformats.org/officeDocument/2006/relationships/image" Target="../media/image47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49.png"/><Relationship Id="rId2" Type="http://schemas.openxmlformats.org/officeDocument/2006/relationships/image" Target="../media/image2.png"/><Relationship Id="rId3" Type="http://schemas.openxmlformats.org/officeDocument/2006/relationships/image" Target="../media/image4.png"/><Relationship Id="rId4" Type="http://schemas.openxmlformats.org/officeDocument/2006/relationships/image" Target="../media/image48.jp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51.png"/><Relationship Id="rId2" Type="http://schemas.openxmlformats.org/officeDocument/2006/relationships/image" Target="../media/image2.png"/><Relationship Id="rId3" Type="http://schemas.openxmlformats.org/officeDocument/2006/relationships/image" Target="../media/image50.jp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55.png"/><Relationship Id="rId2" Type="http://schemas.openxmlformats.org/officeDocument/2006/relationships/image" Target="../media/image2.png"/><Relationship Id="rId3" Type="http://schemas.openxmlformats.org/officeDocument/2006/relationships/image" Target="../media/image53.jpg"/><Relationship Id="rId4" Type="http://schemas.openxmlformats.org/officeDocument/2006/relationships/image" Target="../media/image52.png"/><Relationship Id="rId5" Type="http://schemas.openxmlformats.org/officeDocument/2006/relationships/image" Target="../media/image54.jp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55.png"/><Relationship Id="rId2" Type="http://schemas.openxmlformats.org/officeDocument/2006/relationships/image" Target="../media/image52.png"/><Relationship Id="rId3" Type="http://schemas.openxmlformats.org/officeDocument/2006/relationships/image" Target="../media/image2.png"/><Relationship Id="rId4" Type="http://schemas.openxmlformats.org/officeDocument/2006/relationships/image" Target="../media/image74.jpg"/><Relationship Id="rId5" Type="http://schemas.openxmlformats.org/officeDocument/2006/relationships/image" Target="../media/image56.jp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58.png"/><Relationship Id="rId2" Type="http://schemas.openxmlformats.org/officeDocument/2006/relationships/image" Target="../media/image2.png"/><Relationship Id="rId3" Type="http://schemas.openxmlformats.org/officeDocument/2006/relationships/image" Target="../media/image57.jpg"/><Relationship Id="rId4" Type="http://schemas.openxmlformats.org/officeDocument/2006/relationships/image" Target="../media/image59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65.png"/><Relationship Id="rId2" Type="http://schemas.openxmlformats.org/officeDocument/2006/relationships/image" Target="../media/image86.png"/><Relationship Id="rId3" Type="http://schemas.openxmlformats.org/officeDocument/2006/relationships/image" Target="../media/image2.png"/><Relationship Id="rId4" Type="http://schemas.openxmlformats.org/officeDocument/2006/relationships/image" Target="../media/image64.jpg"/><Relationship Id="rId5" Type="http://schemas.openxmlformats.org/officeDocument/2006/relationships/image" Target="../media/image61.jpg"/><Relationship Id="rId6" Type="http://schemas.openxmlformats.org/officeDocument/2006/relationships/image" Target="../media/image63.jpg"/><Relationship Id="rId7" Type="http://schemas.openxmlformats.org/officeDocument/2006/relationships/image" Target="../media/image62.png"/><Relationship Id="rId8" Type="http://schemas.openxmlformats.org/officeDocument/2006/relationships/image" Target="../media/image60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75.jpg"/><Relationship Id="rId2" Type="http://schemas.openxmlformats.org/officeDocument/2006/relationships/image" Target="../media/image69.jpg"/><Relationship Id="rId3" Type="http://schemas.openxmlformats.org/officeDocument/2006/relationships/image" Target="../media/image72.jpg"/><Relationship Id="rId4" Type="http://schemas.openxmlformats.org/officeDocument/2006/relationships/image" Target="../media/image76.jpg"/><Relationship Id="rId11" Type="http://schemas.openxmlformats.org/officeDocument/2006/relationships/image" Target="../media/image68.jpg"/><Relationship Id="rId10" Type="http://schemas.openxmlformats.org/officeDocument/2006/relationships/image" Target="../media/image73.png"/><Relationship Id="rId9" Type="http://schemas.openxmlformats.org/officeDocument/2006/relationships/image" Target="../media/image71.jpg"/><Relationship Id="rId5" Type="http://schemas.openxmlformats.org/officeDocument/2006/relationships/image" Target="../media/image70.jpg"/><Relationship Id="rId6" Type="http://schemas.openxmlformats.org/officeDocument/2006/relationships/image" Target="../media/image77.jpg"/><Relationship Id="rId7" Type="http://schemas.openxmlformats.org/officeDocument/2006/relationships/image" Target="../media/image67.jpg"/><Relationship Id="rId8" Type="http://schemas.openxmlformats.org/officeDocument/2006/relationships/image" Target="../media/image66.jpg"/></Relationships>
</file>

<file path=xl/drawings/_rels/drawing30.xml.rels><?xml version="1.0" encoding="UTF-8" standalone="yes"?><Relationships xmlns="http://schemas.openxmlformats.org/package/2006/relationships"><Relationship Id="rId11" Type="http://schemas.openxmlformats.org/officeDocument/2006/relationships/image" Target="../media/image82.jpg"/><Relationship Id="rId10" Type="http://schemas.openxmlformats.org/officeDocument/2006/relationships/image" Target="../media/image81.jpg"/><Relationship Id="rId13" Type="http://schemas.openxmlformats.org/officeDocument/2006/relationships/image" Target="../media/image88.png"/><Relationship Id="rId12" Type="http://schemas.openxmlformats.org/officeDocument/2006/relationships/image" Target="../media/image80.jpg"/><Relationship Id="rId1" Type="http://schemas.openxmlformats.org/officeDocument/2006/relationships/image" Target="../media/image75.jpg"/><Relationship Id="rId2" Type="http://schemas.openxmlformats.org/officeDocument/2006/relationships/image" Target="../media/image69.jpg"/><Relationship Id="rId3" Type="http://schemas.openxmlformats.org/officeDocument/2006/relationships/image" Target="../media/image72.jpg"/><Relationship Id="rId4" Type="http://schemas.openxmlformats.org/officeDocument/2006/relationships/image" Target="../media/image78.jpg"/><Relationship Id="rId9" Type="http://schemas.openxmlformats.org/officeDocument/2006/relationships/image" Target="../media/image87.jpg"/><Relationship Id="rId14" Type="http://schemas.openxmlformats.org/officeDocument/2006/relationships/image" Target="../media/image84.jpg"/><Relationship Id="rId5" Type="http://schemas.openxmlformats.org/officeDocument/2006/relationships/image" Target="../media/image73.png"/><Relationship Id="rId6" Type="http://schemas.openxmlformats.org/officeDocument/2006/relationships/image" Target="../media/image83.jpg"/><Relationship Id="rId7" Type="http://schemas.openxmlformats.org/officeDocument/2006/relationships/image" Target="../media/image85.jpg"/><Relationship Id="rId8" Type="http://schemas.openxmlformats.org/officeDocument/2006/relationships/image" Target="../media/image79.jpg"/></Relationships>
</file>

<file path=xl/drawings/_rels/drawing31.xml.rels><?xml version="1.0" encoding="UTF-8" standalone="yes"?><Relationships xmlns="http://schemas.openxmlformats.org/package/2006/relationships"><Relationship Id="rId11" Type="http://schemas.openxmlformats.org/officeDocument/2006/relationships/image" Target="../media/image96.png"/><Relationship Id="rId10" Type="http://schemas.openxmlformats.org/officeDocument/2006/relationships/image" Target="../media/image98.png"/><Relationship Id="rId13" Type="http://schemas.openxmlformats.org/officeDocument/2006/relationships/image" Target="../media/image92.png"/><Relationship Id="rId12" Type="http://schemas.openxmlformats.org/officeDocument/2006/relationships/image" Target="../media/image99.png"/><Relationship Id="rId1" Type="http://schemas.openxmlformats.org/officeDocument/2006/relationships/image" Target="../media/image94.png"/><Relationship Id="rId2" Type="http://schemas.openxmlformats.org/officeDocument/2006/relationships/image" Target="../media/image104.jpg"/><Relationship Id="rId3" Type="http://schemas.openxmlformats.org/officeDocument/2006/relationships/image" Target="../media/image89.jpg"/><Relationship Id="rId4" Type="http://schemas.openxmlformats.org/officeDocument/2006/relationships/image" Target="../media/image91.jpg"/><Relationship Id="rId9" Type="http://schemas.openxmlformats.org/officeDocument/2006/relationships/image" Target="../media/image97.jpg"/><Relationship Id="rId15" Type="http://schemas.openxmlformats.org/officeDocument/2006/relationships/image" Target="../media/image93.jpg"/><Relationship Id="rId14" Type="http://schemas.openxmlformats.org/officeDocument/2006/relationships/image" Target="../media/image100.png"/><Relationship Id="rId5" Type="http://schemas.openxmlformats.org/officeDocument/2006/relationships/image" Target="../media/image103.jpg"/><Relationship Id="rId6" Type="http://schemas.openxmlformats.org/officeDocument/2006/relationships/image" Target="../media/image90.jpg"/><Relationship Id="rId7" Type="http://schemas.openxmlformats.org/officeDocument/2006/relationships/image" Target="../media/image101.jpg"/><Relationship Id="rId8" Type="http://schemas.openxmlformats.org/officeDocument/2006/relationships/image" Target="../media/image95.jp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102.png"/><Relationship Id="rId2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7</xdr:col>
      <xdr:colOff>76200</xdr:colOff>
      <xdr:row>15</xdr:row>
      <xdr:rowOff>76200</xdr:rowOff>
    </xdr:from>
    <xdr:ext cx="609600" cy="723900"/>
    <xdr:grpSp>
      <xdr:nvGrpSpPr>
        <xdr:cNvPr id="2" name="Shape 2"/>
        <xdr:cNvGrpSpPr/>
      </xdr:nvGrpSpPr>
      <xdr:grpSpPr>
        <a:xfrm>
          <a:off x="5041200" y="3418050"/>
          <a:ext cx="609600" cy="723900"/>
          <a:chOff x="5041200" y="3418050"/>
          <a:chExt cx="609600" cy="723900"/>
        </a:xfrm>
      </xdr:grpSpPr>
      <xdr:grpSp>
        <xdr:nvGrpSpPr>
          <xdr:cNvPr id="3" name="Shape 3"/>
          <xdr:cNvGrpSpPr/>
        </xdr:nvGrpSpPr>
        <xdr:grpSpPr>
          <a:xfrm>
            <a:off x="5041200" y="3418050"/>
            <a:ext cx="609600" cy="723900"/>
            <a:chOff x="7249038" y="4259742"/>
            <a:chExt cx="607062" cy="667780"/>
          </a:xfrm>
        </xdr:grpSpPr>
        <xdr:sp>
          <xdr:nvSpPr>
            <xdr:cNvPr id="4" name="Shape 4"/>
            <xdr:cNvSpPr/>
          </xdr:nvSpPr>
          <xdr:spPr>
            <a:xfrm>
              <a:off x="7249038" y="4259742"/>
              <a:ext cx="607050" cy="66777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5" name="Shape 5"/>
            <xdr:cNvSpPr txBox="1"/>
          </xdr:nvSpPr>
          <xdr:spPr>
            <a:xfrm>
              <a:off x="7494680" y="4259742"/>
              <a:ext cx="361420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6" name="Shape 6"/>
            <xdr:cNvSpPr txBox="1"/>
          </xdr:nvSpPr>
          <xdr:spPr>
            <a:xfrm>
              <a:off x="7249038" y="4573022"/>
              <a:ext cx="347135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60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7" name="Shape 7"/>
            <xdr:cNvSpPr/>
          </xdr:nvSpPr>
          <xdr:spPr>
            <a:xfrm>
              <a:off x="7556470" y="4495522"/>
              <a:ext cx="216000" cy="432000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</xdr:grpSp>
    </xdr:grpSp>
    <xdr:clientData fLocksWithSheet="0"/>
  </xdr:oneCellAnchor>
  <xdr:oneCellAnchor>
    <xdr:from>
      <xdr:col>7</xdr:col>
      <xdr:colOff>247650</xdr:colOff>
      <xdr:row>26</xdr:row>
      <xdr:rowOff>85725</xdr:rowOff>
    </xdr:from>
    <xdr:ext cx="390525" cy="361950"/>
    <xdr:grpSp>
      <xdr:nvGrpSpPr>
        <xdr:cNvPr id="2" name="Shape 2"/>
        <xdr:cNvGrpSpPr/>
      </xdr:nvGrpSpPr>
      <xdr:grpSpPr>
        <a:xfrm>
          <a:off x="5150738" y="3599025"/>
          <a:ext cx="390525" cy="361950"/>
          <a:chOff x="5150738" y="3599025"/>
          <a:chExt cx="390525" cy="361950"/>
        </a:xfrm>
      </xdr:grpSpPr>
      <xdr:grpSp>
        <xdr:nvGrpSpPr>
          <xdr:cNvPr id="8" name="Shape 8"/>
          <xdr:cNvGrpSpPr/>
        </xdr:nvGrpSpPr>
        <xdr:grpSpPr>
          <a:xfrm>
            <a:off x="5150738" y="3599025"/>
            <a:ext cx="390525" cy="361950"/>
            <a:chOff x="6840927" y="4459495"/>
            <a:chExt cx="356603" cy="324000"/>
          </a:xfrm>
        </xdr:grpSpPr>
        <xdr:sp>
          <xdr:nvSpPr>
            <xdr:cNvPr id="4" name="Shape 4"/>
            <xdr:cNvSpPr/>
          </xdr:nvSpPr>
          <xdr:spPr>
            <a:xfrm>
              <a:off x="6840927" y="4459495"/>
              <a:ext cx="356600" cy="3240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9" name="Shape 9"/>
            <xdr:cNvSpPr/>
          </xdr:nvSpPr>
          <xdr:spPr>
            <a:xfrm>
              <a:off x="6840927" y="4459495"/>
              <a:ext cx="356603" cy="324000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10" name="Shape 10"/>
            <xdr:cNvSpPr txBox="1"/>
          </xdr:nvSpPr>
          <xdr:spPr>
            <a:xfrm>
              <a:off x="6935031" y="4514286"/>
              <a:ext cx="173536" cy="249824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40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7</xdr:col>
      <xdr:colOff>209550</xdr:colOff>
      <xdr:row>30</xdr:row>
      <xdr:rowOff>57150</xdr:rowOff>
    </xdr:from>
    <xdr:ext cx="457200" cy="419100"/>
    <xdr:grpSp>
      <xdr:nvGrpSpPr>
        <xdr:cNvPr id="2" name="Shape 2"/>
        <xdr:cNvGrpSpPr/>
      </xdr:nvGrpSpPr>
      <xdr:grpSpPr>
        <a:xfrm>
          <a:off x="5117400" y="3570450"/>
          <a:ext cx="457200" cy="419100"/>
          <a:chOff x="5117400" y="3570450"/>
          <a:chExt cx="457200" cy="419100"/>
        </a:xfrm>
      </xdr:grpSpPr>
      <xdr:grpSp>
        <xdr:nvGrpSpPr>
          <xdr:cNvPr id="11" name="Shape 11"/>
          <xdr:cNvGrpSpPr/>
        </xdr:nvGrpSpPr>
        <xdr:grpSpPr>
          <a:xfrm>
            <a:off x="5117400" y="3570450"/>
            <a:ext cx="457200" cy="419100"/>
            <a:chOff x="7607697" y="4497622"/>
            <a:chExt cx="420281" cy="434993"/>
          </a:xfrm>
        </xdr:grpSpPr>
        <xdr:sp>
          <xdr:nvSpPr>
            <xdr:cNvPr id="4" name="Shape 4"/>
            <xdr:cNvSpPr/>
          </xdr:nvSpPr>
          <xdr:spPr>
            <a:xfrm>
              <a:off x="7607697" y="4497622"/>
              <a:ext cx="420275" cy="43497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12" name="Shape 12"/>
            <xdr:cNvSpPr/>
          </xdr:nvSpPr>
          <xdr:spPr>
            <a:xfrm>
              <a:off x="7607697" y="4497622"/>
              <a:ext cx="420281" cy="434993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13" name="Shape 13"/>
            <xdr:cNvSpPr txBox="1"/>
          </xdr:nvSpPr>
          <xdr:spPr>
            <a:xfrm>
              <a:off x="7715643" y="4596646"/>
              <a:ext cx="274127" cy="26316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18000" spcFirstLastPara="1" rIns="1800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60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</xdr:grpSp>
    </xdr:grpSp>
    <xdr:clientData fLocksWithSheet="0"/>
  </xdr:oneCellAnchor>
  <xdr:oneCellAnchor>
    <xdr:from>
      <xdr:col>7</xdr:col>
      <xdr:colOff>142875</xdr:colOff>
      <xdr:row>33</xdr:row>
      <xdr:rowOff>200025</xdr:rowOff>
    </xdr:from>
    <xdr:ext cx="609600" cy="628650"/>
    <xdr:grpSp>
      <xdr:nvGrpSpPr>
        <xdr:cNvPr id="2" name="Shape 2"/>
        <xdr:cNvGrpSpPr/>
      </xdr:nvGrpSpPr>
      <xdr:grpSpPr>
        <a:xfrm>
          <a:off x="5041200" y="3465675"/>
          <a:ext cx="609600" cy="628650"/>
          <a:chOff x="5041200" y="3465675"/>
          <a:chExt cx="609600" cy="628650"/>
        </a:xfrm>
      </xdr:grpSpPr>
      <xdr:grpSp>
        <xdr:nvGrpSpPr>
          <xdr:cNvPr id="14" name="Shape 14"/>
          <xdr:cNvGrpSpPr/>
        </xdr:nvGrpSpPr>
        <xdr:grpSpPr>
          <a:xfrm>
            <a:off x="5041200" y="3465675"/>
            <a:ext cx="609600" cy="628650"/>
            <a:chOff x="7607697" y="4329392"/>
            <a:chExt cx="888663" cy="700751"/>
          </a:xfrm>
        </xdr:grpSpPr>
        <xdr:sp>
          <xdr:nvSpPr>
            <xdr:cNvPr id="4" name="Shape 4"/>
            <xdr:cNvSpPr/>
          </xdr:nvSpPr>
          <xdr:spPr>
            <a:xfrm>
              <a:off x="7607697" y="4329392"/>
              <a:ext cx="888650" cy="70075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15" name="Shape 15"/>
            <xdr:cNvSpPr/>
          </xdr:nvSpPr>
          <xdr:spPr>
            <a:xfrm>
              <a:off x="7607697" y="4329392"/>
              <a:ext cx="888663" cy="700751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16" name="Shape 16"/>
            <xdr:cNvSpPr txBox="1"/>
          </xdr:nvSpPr>
          <xdr:spPr>
            <a:xfrm>
              <a:off x="7949013" y="4539159"/>
              <a:ext cx="346510" cy="312384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80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</xdr:grpSp>
    </xdr:grpSp>
    <xdr:clientData fLocksWithSheet="0"/>
  </xdr:oneCellAnchor>
  <xdr:oneCellAnchor>
    <xdr:from>
      <xdr:col>15</xdr:col>
      <xdr:colOff>133350</xdr:colOff>
      <xdr:row>16</xdr:row>
      <xdr:rowOff>9525</xdr:rowOff>
    </xdr:from>
    <xdr:ext cx="571500" cy="685800"/>
    <xdr:grpSp>
      <xdr:nvGrpSpPr>
        <xdr:cNvPr id="2" name="Shape 2"/>
        <xdr:cNvGrpSpPr/>
      </xdr:nvGrpSpPr>
      <xdr:grpSpPr>
        <a:xfrm>
          <a:off x="5060250" y="3437100"/>
          <a:ext cx="571500" cy="685800"/>
          <a:chOff x="5060250" y="3437100"/>
          <a:chExt cx="571500" cy="685800"/>
        </a:xfrm>
      </xdr:grpSpPr>
      <xdr:grpSp>
        <xdr:nvGrpSpPr>
          <xdr:cNvPr id="17" name="Shape 17"/>
          <xdr:cNvGrpSpPr/>
        </xdr:nvGrpSpPr>
        <xdr:grpSpPr>
          <a:xfrm>
            <a:off x="5060250" y="3437100"/>
            <a:ext cx="571500" cy="685800"/>
            <a:chOff x="7115747" y="4581128"/>
            <a:chExt cx="611676" cy="652610"/>
          </a:xfrm>
        </xdr:grpSpPr>
        <xdr:sp>
          <xdr:nvSpPr>
            <xdr:cNvPr id="4" name="Shape 4"/>
            <xdr:cNvSpPr/>
          </xdr:nvSpPr>
          <xdr:spPr>
            <a:xfrm>
              <a:off x="7115747" y="4581128"/>
              <a:ext cx="611675" cy="6526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18" name="Shape 18"/>
            <xdr:cNvSpPr/>
          </xdr:nvSpPr>
          <xdr:spPr>
            <a:xfrm>
              <a:off x="7164288" y="4581128"/>
              <a:ext cx="216000" cy="360000"/>
            </a:xfrm>
            <a:prstGeom prst="roundRect">
              <a:avLst>
                <a:gd fmla="val 50000" name="adj"/>
              </a:avLst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19" name="Shape 19"/>
            <xdr:cNvSpPr txBox="1"/>
          </xdr:nvSpPr>
          <xdr:spPr>
            <a:xfrm>
              <a:off x="7380288" y="4622628"/>
              <a:ext cx="347135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50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20" name="Shape 20"/>
            <xdr:cNvSpPr txBox="1"/>
          </xdr:nvSpPr>
          <xdr:spPr>
            <a:xfrm>
              <a:off x="7115747" y="4956739"/>
              <a:ext cx="347135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</xdr:grpSp>
    </xdr:grpSp>
    <xdr:clientData fLocksWithSheet="0"/>
  </xdr:oneCellAnchor>
  <xdr:oneCellAnchor>
    <xdr:from>
      <xdr:col>15</xdr:col>
      <xdr:colOff>200025</xdr:colOff>
      <xdr:row>24</xdr:row>
      <xdr:rowOff>66675</xdr:rowOff>
    </xdr:from>
    <xdr:ext cx="361950" cy="352425"/>
    <xdr:grpSp>
      <xdr:nvGrpSpPr>
        <xdr:cNvPr id="2" name="Shape 2"/>
        <xdr:cNvGrpSpPr/>
      </xdr:nvGrpSpPr>
      <xdr:grpSpPr>
        <a:xfrm>
          <a:off x="5165025" y="3603788"/>
          <a:ext cx="361950" cy="352425"/>
          <a:chOff x="5165025" y="3603788"/>
          <a:chExt cx="361950" cy="352425"/>
        </a:xfrm>
      </xdr:grpSpPr>
      <xdr:grpSp>
        <xdr:nvGrpSpPr>
          <xdr:cNvPr id="21" name="Shape 21"/>
          <xdr:cNvGrpSpPr/>
        </xdr:nvGrpSpPr>
        <xdr:grpSpPr>
          <a:xfrm>
            <a:off x="5165025" y="3603788"/>
            <a:ext cx="361950" cy="352425"/>
            <a:chOff x="5166820" y="2730677"/>
            <a:chExt cx="370440" cy="366912"/>
          </a:xfrm>
        </xdr:grpSpPr>
        <xdr:sp>
          <xdr:nvSpPr>
            <xdr:cNvPr id="4" name="Shape 4"/>
            <xdr:cNvSpPr/>
          </xdr:nvSpPr>
          <xdr:spPr>
            <a:xfrm>
              <a:off x="5166820" y="2730677"/>
              <a:ext cx="370425" cy="3669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22" name="Shape 22"/>
            <xdr:cNvSpPr/>
          </xdr:nvSpPr>
          <xdr:spPr>
            <a:xfrm>
              <a:off x="5166820" y="2730677"/>
              <a:ext cx="370440" cy="366912"/>
            </a:xfrm>
            <a:prstGeom prst="ellipse">
              <a:avLst/>
            </a:prstGeom>
            <a:noFill/>
            <a:ln cap="flat" cmpd="sng" w="25400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23" name="Shape 23"/>
            <xdr:cNvSpPr txBox="1"/>
          </xdr:nvSpPr>
          <xdr:spPr>
            <a:xfrm>
              <a:off x="5178079" y="2775634"/>
              <a:ext cx="359181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32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15</xdr:col>
      <xdr:colOff>85725</xdr:colOff>
      <xdr:row>31</xdr:row>
      <xdr:rowOff>190500</xdr:rowOff>
    </xdr:from>
    <xdr:ext cx="619125" cy="600075"/>
    <xdr:grpSp>
      <xdr:nvGrpSpPr>
        <xdr:cNvPr id="2" name="Shape 2"/>
        <xdr:cNvGrpSpPr/>
      </xdr:nvGrpSpPr>
      <xdr:grpSpPr>
        <a:xfrm>
          <a:off x="5036438" y="3479963"/>
          <a:ext cx="619125" cy="600075"/>
          <a:chOff x="5036438" y="3479963"/>
          <a:chExt cx="619125" cy="600075"/>
        </a:xfrm>
      </xdr:grpSpPr>
      <xdr:grpSp>
        <xdr:nvGrpSpPr>
          <xdr:cNvPr id="24" name="Shape 24"/>
          <xdr:cNvGrpSpPr/>
        </xdr:nvGrpSpPr>
        <xdr:grpSpPr>
          <a:xfrm>
            <a:off x="5036438" y="3479963"/>
            <a:ext cx="619125" cy="600075"/>
            <a:chOff x="5166820" y="2730677"/>
            <a:chExt cx="370440" cy="366912"/>
          </a:xfrm>
        </xdr:grpSpPr>
        <xdr:sp>
          <xdr:nvSpPr>
            <xdr:cNvPr id="4" name="Shape 4"/>
            <xdr:cNvSpPr/>
          </xdr:nvSpPr>
          <xdr:spPr>
            <a:xfrm>
              <a:off x="5166820" y="2730677"/>
              <a:ext cx="370425" cy="3669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25" name="Shape 25"/>
            <xdr:cNvSpPr/>
          </xdr:nvSpPr>
          <xdr:spPr>
            <a:xfrm>
              <a:off x="5166820" y="2730677"/>
              <a:ext cx="370440" cy="366912"/>
            </a:xfrm>
            <a:prstGeom prst="ellipse">
              <a:avLst/>
            </a:prstGeom>
            <a:noFill/>
            <a:ln cap="flat" cmpd="sng" w="25400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26" name="Shape 26"/>
            <xdr:cNvSpPr txBox="1"/>
          </xdr:nvSpPr>
          <xdr:spPr>
            <a:xfrm>
              <a:off x="5192514" y="2835283"/>
              <a:ext cx="319052" cy="176412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   89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7</xdr:col>
      <xdr:colOff>85725</xdr:colOff>
      <xdr:row>22</xdr:row>
      <xdr:rowOff>190500</xdr:rowOff>
    </xdr:from>
    <xdr:ext cx="638175" cy="447675"/>
    <xdr:grpSp>
      <xdr:nvGrpSpPr>
        <xdr:cNvPr id="2" name="Shape 2"/>
        <xdr:cNvGrpSpPr/>
      </xdr:nvGrpSpPr>
      <xdr:grpSpPr>
        <a:xfrm>
          <a:off x="5026913" y="3556163"/>
          <a:ext cx="638175" cy="447675"/>
          <a:chOff x="5026913" y="3556163"/>
          <a:chExt cx="638175" cy="447675"/>
        </a:xfrm>
      </xdr:grpSpPr>
      <xdr:grpSp>
        <xdr:nvGrpSpPr>
          <xdr:cNvPr id="27" name="Shape 27"/>
          <xdr:cNvGrpSpPr/>
        </xdr:nvGrpSpPr>
        <xdr:grpSpPr>
          <a:xfrm>
            <a:off x="5026913" y="3556163"/>
            <a:ext cx="638175" cy="447675"/>
            <a:chOff x="6593102" y="3535648"/>
            <a:chExt cx="634228" cy="422729"/>
          </a:xfrm>
        </xdr:grpSpPr>
        <xdr:sp>
          <xdr:nvSpPr>
            <xdr:cNvPr id="4" name="Shape 4"/>
            <xdr:cNvSpPr/>
          </xdr:nvSpPr>
          <xdr:spPr>
            <a:xfrm>
              <a:off x="6593102" y="3535648"/>
              <a:ext cx="634225" cy="42272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28" name="Shape 28"/>
            <xdr:cNvSpPr txBox="1"/>
          </xdr:nvSpPr>
          <xdr:spPr>
            <a:xfrm>
              <a:off x="6593102" y="3544542"/>
              <a:ext cx="361420" cy="23912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29" name="Shape 29"/>
            <xdr:cNvSpPr txBox="1"/>
          </xdr:nvSpPr>
          <xdr:spPr>
            <a:xfrm>
              <a:off x="6903084" y="3801359"/>
              <a:ext cx="304020" cy="157018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0" lIns="0" spcFirstLastPara="1" rIns="0" wrap="square" tIns="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60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30" name="Shape 30"/>
            <xdr:cNvSpPr/>
          </xdr:nvSpPr>
          <xdr:spPr>
            <a:xfrm>
              <a:off x="6745832" y="3535648"/>
              <a:ext cx="481498" cy="225335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</xdr:grpSp>
    </xdr:grpSp>
    <xdr:clientData fLocksWithSheet="0"/>
  </xdr:oneCellAnchor>
  <xdr:oneCellAnchor>
    <xdr:from>
      <xdr:col>7</xdr:col>
      <xdr:colOff>85725</xdr:colOff>
      <xdr:row>20</xdr:row>
      <xdr:rowOff>0</xdr:rowOff>
    </xdr:from>
    <xdr:ext cx="638175" cy="447675"/>
    <xdr:grpSp>
      <xdr:nvGrpSpPr>
        <xdr:cNvPr id="2" name="Shape 2"/>
        <xdr:cNvGrpSpPr/>
      </xdr:nvGrpSpPr>
      <xdr:grpSpPr>
        <a:xfrm>
          <a:off x="5026913" y="3556163"/>
          <a:ext cx="638175" cy="447675"/>
          <a:chOff x="5026913" y="3556163"/>
          <a:chExt cx="638175" cy="447675"/>
        </a:xfrm>
      </xdr:grpSpPr>
      <xdr:grpSp>
        <xdr:nvGrpSpPr>
          <xdr:cNvPr id="31" name="Shape 31"/>
          <xdr:cNvGrpSpPr/>
        </xdr:nvGrpSpPr>
        <xdr:grpSpPr>
          <a:xfrm>
            <a:off x="5026913" y="3556163"/>
            <a:ext cx="638175" cy="447675"/>
            <a:chOff x="6593102" y="3535648"/>
            <a:chExt cx="634228" cy="422729"/>
          </a:xfrm>
        </xdr:grpSpPr>
        <xdr:sp>
          <xdr:nvSpPr>
            <xdr:cNvPr id="4" name="Shape 4"/>
            <xdr:cNvSpPr/>
          </xdr:nvSpPr>
          <xdr:spPr>
            <a:xfrm>
              <a:off x="6593102" y="3535648"/>
              <a:ext cx="634225" cy="42272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32" name="Shape 32"/>
            <xdr:cNvSpPr txBox="1"/>
          </xdr:nvSpPr>
          <xdr:spPr>
            <a:xfrm>
              <a:off x="6593102" y="3544542"/>
              <a:ext cx="361420" cy="23912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33" name="Shape 33"/>
            <xdr:cNvSpPr txBox="1"/>
          </xdr:nvSpPr>
          <xdr:spPr>
            <a:xfrm>
              <a:off x="6903084" y="3801359"/>
              <a:ext cx="304020" cy="157018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0" lIns="0" spcFirstLastPara="1" rIns="0" wrap="square" tIns="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60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34" name="Shape 34"/>
            <xdr:cNvSpPr/>
          </xdr:nvSpPr>
          <xdr:spPr>
            <a:xfrm>
              <a:off x="6745832" y="3535648"/>
              <a:ext cx="481498" cy="225335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</xdr:grpSp>
    </xdr:grpSp>
    <xdr:clientData fLocksWithSheet="0"/>
  </xdr:oneCellAnchor>
  <xdr:oneCellAnchor>
    <xdr:from>
      <xdr:col>15</xdr:col>
      <xdr:colOff>190500</xdr:colOff>
      <xdr:row>28</xdr:row>
      <xdr:rowOff>66675</xdr:rowOff>
    </xdr:from>
    <xdr:ext cx="361950" cy="352425"/>
    <xdr:grpSp>
      <xdr:nvGrpSpPr>
        <xdr:cNvPr id="2" name="Shape 2"/>
        <xdr:cNvGrpSpPr/>
      </xdr:nvGrpSpPr>
      <xdr:grpSpPr>
        <a:xfrm>
          <a:off x="5165025" y="3603788"/>
          <a:ext cx="361950" cy="352425"/>
          <a:chOff x="5165025" y="3603788"/>
          <a:chExt cx="361950" cy="352425"/>
        </a:xfrm>
      </xdr:grpSpPr>
      <xdr:grpSp>
        <xdr:nvGrpSpPr>
          <xdr:cNvPr id="35" name="Shape 35"/>
          <xdr:cNvGrpSpPr/>
        </xdr:nvGrpSpPr>
        <xdr:grpSpPr>
          <a:xfrm>
            <a:off x="5165025" y="3603788"/>
            <a:ext cx="361950" cy="352425"/>
            <a:chOff x="5166820" y="2730677"/>
            <a:chExt cx="370440" cy="366912"/>
          </a:xfrm>
        </xdr:grpSpPr>
        <xdr:sp>
          <xdr:nvSpPr>
            <xdr:cNvPr id="4" name="Shape 4"/>
            <xdr:cNvSpPr/>
          </xdr:nvSpPr>
          <xdr:spPr>
            <a:xfrm>
              <a:off x="5166820" y="2730677"/>
              <a:ext cx="370425" cy="3669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36" name="Shape 36"/>
            <xdr:cNvSpPr/>
          </xdr:nvSpPr>
          <xdr:spPr>
            <a:xfrm>
              <a:off x="5166820" y="2730677"/>
              <a:ext cx="370440" cy="366912"/>
            </a:xfrm>
            <a:prstGeom prst="ellipse">
              <a:avLst/>
            </a:prstGeom>
            <a:noFill/>
            <a:ln cap="flat" cmpd="sng" w="25400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37" name="Shape 37"/>
            <xdr:cNvSpPr txBox="1"/>
          </xdr:nvSpPr>
          <xdr:spPr>
            <a:xfrm>
              <a:off x="5178079" y="2775634"/>
              <a:ext cx="359181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42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15</xdr:col>
      <xdr:colOff>123825</xdr:colOff>
      <xdr:row>20</xdr:row>
      <xdr:rowOff>161925</xdr:rowOff>
    </xdr:from>
    <xdr:ext cx="676275" cy="438150"/>
    <xdr:grpSp>
      <xdr:nvGrpSpPr>
        <xdr:cNvPr id="2" name="Shape 2"/>
        <xdr:cNvGrpSpPr/>
      </xdr:nvGrpSpPr>
      <xdr:grpSpPr>
        <a:xfrm>
          <a:off x="5126925" y="3441863"/>
          <a:ext cx="438150" cy="676274"/>
          <a:chOff x="5126925" y="3441863"/>
          <a:chExt cx="438150" cy="676274"/>
        </a:xfrm>
      </xdr:grpSpPr>
      <xdr:grpSp>
        <xdr:nvGrpSpPr>
          <xdr:cNvPr id="38" name="Shape 38"/>
          <xdr:cNvGrpSpPr/>
        </xdr:nvGrpSpPr>
        <xdr:grpSpPr>
          <a:xfrm rot="-5400000">
            <a:off x="5126925" y="3441863"/>
            <a:ext cx="438150" cy="676274"/>
            <a:chOff x="6906211" y="4581128"/>
            <a:chExt cx="502154" cy="603110"/>
          </a:xfrm>
        </xdr:grpSpPr>
        <xdr:sp>
          <xdr:nvSpPr>
            <xdr:cNvPr id="4" name="Shape 4"/>
            <xdr:cNvSpPr/>
          </xdr:nvSpPr>
          <xdr:spPr>
            <a:xfrm>
              <a:off x="6906211" y="4581128"/>
              <a:ext cx="502150" cy="6031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39" name="Shape 39"/>
            <xdr:cNvSpPr/>
          </xdr:nvSpPr>
          <xdr:spPr>
            <a:xfrm>
              <a:off x="7164288" y="4581128"/>
              <a:ext cx="216000" cy="360000"/>
            </a:xfrm>
            <a:prstGeom prst="roundRect">
              <a:avLst>
                <a:gd fmla="val 50000" name="adj"/>
              </a:avLst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40" name="Shape 40"/>
            <xdr:cNvSpPr txBox="1"/>
          </xdr:nvSpPr>
          <xdr:spPr>
            <a:xfrm rot="5400000">
              <a:off x="6854454" y="4771622"/>
              <a:ext cx="292516" cy="189001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0" lIns="0" spcFirstLastPara="1" rIns="0" wrap="square" tIns="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50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  <xdr:sp>
          <xdr:nvSpPr>
            <xdr:cNvPr id="41" name="Shape 41"/>
            <xdr:cNvSpPr txBox="1"/>
          </xdr:nvSpPr>
          <xdr:spPr>
            <a:xfrm rot="5400000">
              <a:off x="7180232" y="4956105"/>
              <a:ext cx="168440" cy="28782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30</a:t>
              </a:r>
              <a:endParaRPr sz="1200">
                <a:latin typeface="Arial Narrow"/>
                <a:ea typeface="Arial Narrow"/>
                <a:cs typeface="Arial Narrow"/>
                <a:sym typeface="Arial Narrow"/>
              </a:endParaRPr>
            </a:p>
          </xdr:txBody>
        </xdr:sp>
      </xdr:grpSp>
    </xdr:grpSp>
    <xdr:clientData fLocksWithSheet="0"/>
  </xdr:oneCellAnchor>
  <xdr:oneCellAnchor>
    <xdr:from>
      <xdr:col>7</xdr:col>
      <xdr:colOff>247650</xdr:colOff>
      <xdr:row>37</xdr:row>
      <xdr:rowOff>152400</xdr:rowOff>
    </xdr:from>
    <xdr:ext cx="390525" cy="371475"/>
    <xdr:grpSp>
      <xdr:nvGrpSpPr>
        <xdr:cNvPr id="2" name="Shape 2"/>
        <xdr:cNvGrpSpPr/>
      </xdr:nvGrpSpPr>
      <xdr:grpSpPr>
        <a:xfrm>
          <a:off x="5150738" y="3594263"/>
          <a:ext cx="390525" cy="371475"/>
          <a:chOff x="5150738" y="3594263"/>
          <a:chExt cx="390525" cy="371475"/>
        </a:xfrm>
      </xdr:grpSpPr>
      <xdr:grpSp>
        <xdr:nvGrpSpPr>
          <xdr:cNvPr id="42" name="Shape 42"/>
          <xdr:cNvGrpSpPr/>
        </xdr:nvGrpSpPr>
        <xdr:grpSpPr>
          <a:xfrm>
            <a:off x="5150738" y="3594263"/>
            <a:ext cx="390525" cy="371475"/>
            <a:chOff x="6840927" y="4459495"/>
            <a:chExt cx="356603" cy="324000"/>
          </a:xfrm>
        </xdr:grpSpPr>
        <xdr:sp>
          <xdr:nvSpPr>
            <xdr:cNvPr id="4" name="Shape 4"/>
            <xdr:cNvSpPr/>
          </xdr:nvSpPr>
          <xdr:spPr>
            <a:xfrm>
              <a:off x="6840927" y="4459495"/>
              <a:ext cx="356600" cy="3240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43" name="Shape 43"/>
            <xdr:cNvSpPr/>
          </xdr:nvSpPr>
          <xdr:spPr>
            <a:xfrm>
              <a:off x="6840927" y="4459495"/>
              <a:ext cx="356603" cy="324000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44" name="Shape 44"/>
            <xdr:cNvSpPr txBox="1"/>
          </xdr:nvSpPr>
          <xdr:spPr>
            <a:xfrm>
              <a:off x="6935031" y="4514286"/>
              <a:ext cx="173536" cy="249824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40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15</xdr:col>
      <xdr:colOff>228600</xdr:colOff>
      <xdr:row>35</xdr:row>
      <xdr:rowOff>190500</xdr:rowOff>
    </xdr:from>
    <xdr:ext cx="361950" cy="352425"/>
    <xdr:grpSp>
      <xdr:nvGrpSpPr>
        <xdr:cNvPr id="2" name="Shape 2"/>
        <xdr:cNvGrpSpPr/>
      </xdr:nvGrpSpPr>
      <xdr:grpSpPr>
        <a:xfrm>
          <a:off x="5165025" y="3603788"/>
          <a:ext cx="361950" cy="352425"/>
          <a:chOff x="5165025" y="3603788"/>
          <a:chExt cx="361950" cy="352425"/>
        </a:xfrm>
      </xdr:grpSpPr>
      <xdr:grpSp>
        <xdr:nvGrpSpPr>
          <xdr:cNvPr id="45" name="Shape 45"/>
          <xdr:cNvGrpSpPr/>
        </xdr:nvGrpSpPr>
        <xdr:grpSpPr>
          <a:xfrm>
            <a:off x="5165025" y="3603788"/>
            <a:ext cx="361950" cy="352425"/>
            <a:chOff x="5166820" y="2730677"/>
            <a:chExt cx="370440" cy="366912"/>
          </a:xfrm>
        </xdr:grpSpPr>
        <xdr:sp>
          <xdr:nvSpPr>
            <xdr:cNvPr id="4" name="Shape 4"/>
            <xdr:cNvSpPr/>
          </xdr:nvSpPr>
          <xdr:spPr>
            <a:xfrm>
              <a:off x="5166820" y="2730677"/>
              <a:ext cx="370425" cy="3669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46" name="Shape 46"/>
            <xdr:cNvSpPr/>
          </xdr:nvSpPr>
          <xdr:spPr>
            <a:xfrm>
              <a:off x="5166820" y="2730677"/>
              <a:ext cx="370440" cy="366912"/>
            </a:xfrm>
            <a:prstGeom prst="ellipse">
              <a:avLst/>
            </a:prstGeom>
            <a:noFill/>
            <a:ln cap="flat" cmpd="sng" w="25400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47" name="Shape 47"/>
            <xdr:cNvSpPr txBox="1"/>
          </xdr:nvSpPr>
          <xdr:spPr>
            <a:xfrm>
              <a:off x="5178079" y="2775634"/>
              <a:ext cx="359181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32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7</xdr:col>
      <xdr:colOff>209550</xdr:colOff>
      <xdr:row>43</xdr:row>
      <xdr:rowOff>142875</xdr:rowOff>
    </xdr:from>
    <xdr:ext cx="390525" cy="361950"/>
    <xdr:grpSp>
      <xdr:nvGrpSpPr>
        <xdr:cNvPr id="2" name="Shape 2"/>
        <xdr:cNvGrpSpPr/>
      </xdr:nvGrpSpPr>
      <xdr:grpSpPr>
        <a:xfrm>
          <a:off x="5150738" y="3599025"/>
          <a:ext cx="390525" cy="361950"/>
          <a:chOff x="5150738" y="3599025"/>
          <a:chExt cx="390525" cy="361950"/>
        </a:xfrm>
      </xdr:grpSpPr>
      <xdr:grpSp>
        <xdr:nvGrpSpPr>
          <xdr:cNvPr id="48" name="Shape 48"/>
          <xdr:cNvGrpSpPr/>
        </xdr:nvGrpSpPr>
        <xdr:grpSpPr>
          <a:xfrm>
            <a:off x="5150738" y="3599025"/>
            <a:ext cx="390525" cy="361950"/>
            <a:chOff x="6840927" y="4459495"/>
            <a:chExt cx="356603" cy="324000"/>
          </a:xfrm>
        </xdr:grpSpPr>
        <xdr:sp>
          <xdr:nvSpPr>
            <xdr:cNvPr id="4" name="Shape 4"/>
            <xdr:cNvSpPr/>
          </xdr:nvSpPr>
          <xdr:spPr>
            <a:xfrm>
              <a:off x="6840927" y="4459495"/>
              <a:ext cx="356600" cy="3240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49" name="Shape 49"/>
            <xdr:cNvSpPr/>
          </xdr:nvSpPr>
          <xdr:spPr>
            <a:xfrm>
              <a:off x="6840927" y="4459495"/>
              <a:ext cx="356603" cy="324000"/>
            </a:xfrm>
            <a:prstGeom prst="rect">
              <a:avLst/>
            </a:prstGeom>
            <a:noFill/>
            <a:ln cap="flat" cmpd="sng" w="28575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50" name="Shape 50"/>
            <xdr:cNvSpPr txBox="1"/>
          </xdr:nvSpPr>
          <xdr:spPr>
            <a:xfrm>
              <a:off x="6935031" y="4514286"/>
              <a:ext cx="173536" cy="227885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0" spcFirstLastPara="1" rIns="0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30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15</xdr:col>
      <xdr:colOff>228600</xdr:colOff>
      <xdr:row>37</xdr:row>
      <xdr:rowOff>190500</xdr:rowOff>
    </xdr:from>
    <xdr:ext cx="361950" cy="352425"/>
    <xdr:grpSp>
      <xdr:nvGrpSpPr>
        <xdr:cNvPr id="2" name="Shape 2"/>
        <xdr:cNvGrpSpPr/>
      </xdr:nvGrpSpPr>
      <xdr:grpSpPr>
        <a:xfrm>
          <a:off x="5165025" y="3603788"/>
          <a:ext cx="361950" cy="352425"/>
          <a:chOff x="5165025" y="3603788"/>
          <a:chExt cx="361950" cy="352425"/>
        </a:xfrm>
      </xdr:grpSpPr>
      <xdr:grpSp>
        <xdr:nvGrpSpPr>
          <xdr:cNvPr id="51" name="Shape 51"/>
          <xdr:cNvGrpSpPr/>
        </xdr:nvGrpSpPr>
        <xdr:grpSpPr>
          <a:xfrm>
            <a:off x="5165025" y="3603788"/>
            <a:ext cx="361950" cy="352425"/>
            <a:chOff x="5166820" y="2730677"/>
            <a:chExt cx="370440" cy="366912"/>
          </a:xfrm>
        </xdr:grpSpPr>
        <xdr:sp>
          <xdr:nvSpPr>
            <xdr:cNvPr id="4" name="Shape 4"/>
            <xdr:cNvSpPr/>
          </xdr:nvSpPr>
          <xdr:spPr>
            <a:xfrm>
              <a:off x="5166820" y="2730677"/>
              <a:ext cx="370425" cy="366900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ctr" bIns="91425" lIns="91425" spcFirstLastPara="1" rIns="91425" wrap="square" tIns="91425">
              <a:no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400"/>
            </a:p>
          </xdr:txBody>
        </xdr:sp>
        <xdr:sp>
          <xdr:nvSpPr>
            <xdr:cNvPr id="52" name="Shape 52"/>
            <xdr:cNvSpPr/>
          </xdr:nvSpPr>
          <xdr:spPr>
            <a:xfrm>
              <a:off x="5166820" y="2730677"/>
              <a:ext cx="370440" cy="366912"/>
            </a:xfrm>
            <a:prstGeom prst="ellipse">
              <a:avLst/>
            </a:prstGeom>
            <a:noFill/>
            <a:ln cap="flat" cmpd="sng" w="25400">
              <a:solidFill>
                <a:srgbClr val="395E89"/>
              </a:solidFill>
              <a:prstDash val="solid"/>
              <a:round/>
              <a:headEnd len="sm" w="sm" type="none"/>
              <a:tailEnd len="sm" w="sm" type="none"/>
            </a:ln>
          </xdr:spPr>
          <xdr:txBody>
            <a:bodyPr anchorCtr="0" anchor="ctr" bIns="45700" lIns="91425" spcFirstLastPara="1" rIns="91425" wrap="square" tIns="45700">
              <a:noAutofit/>
            </a:bodyPr>
            <a:lstStyle/>
            <a:p>
              <a:pPr indent="0" lvl="0" marL="0" rtl="0" algn="ctr">
                <a:spcBef>
                  <a:spcPts val="0"/>
                </a:spcBef>
                <a:spcAft>
                  <a:spcPts val="0"/>
                </a:spcAft>
                <a:buNone/>
              </a:pPr>
              <a:r>
                <a:t/>
              </a:r>
              <a:endParaRPr sz="1100"/>
            </a:p>
          </xdr:txBody>
        </xdr:sp>
        <xdr:sp>
          <xdr:nvSpPr>
            <xdr:cNvPr id="53" name="Shape 53"/>
            <xdr:cNvSpPr txBox="1"/>
          </xdr:nvSpPr>
          <xdr:spPr>
            <a:xfrm>
              <a:off x="5178079" y="2775634"/>
              <a:ext cx="359181" cy="276999"/>
            </a:xfrm>
            <a:prstGeom prst="rect">
              <a:avLst/>
            </a:prstGeom>
            <a:noFill/>
            <a:ln>
              <a:noFill/>
            </a:ln>
          </xdr:spPr>
          <xdr:txBody>
            <a:bodyPr anchorCtr="0" anchor="t" bIns="45700" lIns="91425" spcFirstLastPara="1" rIns="91425" wrap="square" tIns="45700">
              <a:spAutoFit/>
            </a:bodyPr>
            <a:lstStyle/>
            <a:p>
              <a:pPr indent="0" lvl="0" marL="0" rtl="0" algn="l">
                <a:spcBef>
                  <a:spcPts val="0"/>
                </a:spcBef>
                <a:spcAft>
                  <a:spcPts val="0"/>
                </a:spcAft>
                <a:buNone/>
              </a:pPr>
              <a:r>
                <a:rPr lang="en-US" sz="1200">
                  <a:latin typeface="Arial Narrow"/>
                  <a:ea typeface="Arial Narrow"/>
                  <a:cs typeface="Arial Narrow"/>
                  <a:sym typeface="Arial Narrow"/>
                </a:rPr>
                <a:t>32</a:t>
              </a:r>
              <a:endParaRPr sz="1400"/>
            </a:p>
          </xdr:txBody>
        </xdr:sp>
      </xdr:grpSp>
    </xdr:grpSp>
    <xdr:clientData fLocksWithSheet="0"/>
  </xdr:oneCellAnchor>
  <xdr:oneCellAnchor>
    <xdr:from>
      <xdr:col>0</xdr:col>
      <xdr:colOff>9525</xdr:colOff>
      <xdr:row>0</xdr:row>
      <xdr:rowOff>0</xdr:rowOff>
    </xdr:from>
    <xdr:ext cx="3486150" cy="904875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114300</xdr:rowOff>
    </xdr:from>
    <xdr:ext cx="6543675" cy="2600325"/>
    <xdr:pic>
      <xdr:nvPicPr>
        <xdr:cNvPr id="0" name="image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152400</xdr:rowOff>
    </xdr:from>
    <xdr:ext cx="2371725" cy="590550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0</xdr:row>
      <xdr:rowOff>0</xdr:rowOff>
    </xdr:from>
    <xdr:ext cx="2409825" cy="590550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38100</xdr:colOff>
      <xdr:row>0</xdr:row>
      <xdr:rowOff>333375</xdr:rowOff>
    </xdr:from>
    <xdr:ext cx="1638300" cy="1028700"/>
    <xdr:pic>
      <xdr:nvPicPr>
        <xdr:cNvPr id="0" name="image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38100</xdr:colOff>
      <xdr:row>6</xdr:row>
      <xdr:rowOff>28575</xdr:rowOff>
    </xdr:from>
    <xdr:ext cx="2419350" cy="7753350"/>
    <xdr:pic>
      <xdr:nvPicPr>
        <xdr:cNvPr id="0" name="image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9525</xdr:rowOff>
    </xdr:from>
    <xdr:ext cx="2857500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209550</xdr:colOff>
      <xdr:row>0</xdr:row>
      <xdr:rowOff>47625</xdr:rowOff>
    </xdr:from>
    <xdr:ext cx="1009650" cy="1466850"/>
    <xdr:pic>
      <xdr:nvPicPr>
        <xdr:cNvPr id="0" name="image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19050</xdr:colOff>
      <xdr:row>6</xdr:row>
      <xdr:rowOff>9525</xdr:rowOff>
    </xdr:from>
    <xdr:ext cx="3486150" cy="2657475"/>
    <xdr:pic>
      <xdr:nvPicPr>
        <xdr:cNvPr id="0" name="image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76200</xdr:colOff>
      <xdr:row>0</xdr:row>
      <xdr:rowOff>95250</xdr:rowOff>
    </xdr:from>
    <xdr:ext cx="3524250" cy="1895475"/>
    <xdr:pic>
      <xdr:nvPicPr>
        <xdr:cNvPr id="0" name="image6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123825</xdr:colOff>
      <xdr:row>20</xdr:row>
      <xdr:rowOff>142875</xdr:rowOff>
    </xdr:from>
    <xdr:ext cx="3505200" cy="2562225"/>
    <xdr:pic>
      <xdr:nvPicPr>
        <xdr:cNvPr id="0" name="image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7</xdr:col>
      <xdr:colOff>38100</xdr:colOff>
      <xdr:row>32</xdr:row>
      <xdr:rowOff>38100</xdr:rowOff>
    </xdr:from>
    <xdr:ext cx="2171700" cy="3152775"/>
    <xdr:pic>
      <xdr:nvPicPr>
        <xdr:cNvPr id="0" name="image1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66675</xdr:colOff>
      <xdr:row>4</xdr:row>
      <xdr:rowOff>180975</xdr:rowOff>
    </xdr:from>
    <xdr:ext cx="3933825" cy="2705100"/>
    <xdr:pic>
      <xdr:nvPicPr>
        <xdr:cNvPr id="0" name="image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342900</xdr:colOff>
      <xdr:row>25</xdr:row>
      <xdr:rowOff>0</xdr:rowOff>
    </xdr:from>
    <xdr:ext cx="2428875" cy="4629150"/>
    <xdr:pic>
      <xdr:nvPicPr>
        <xdr:cNvPr id="0" name="image1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676275</xdr:colOff>
      <xdr:row>27</xdr:row>
      <xdr:rowOff>19050</xdr:rowOff>
    </xdr:from>
    <xdr:ext cx="2419350" cy="4057650"/>
    <xdr:pic>
      <xdr:nvPicPr>
        <xdr:cNvPr id="0" name="image1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0</xdr:row>
      <xdr:rowOff>0</xdr:rowOff>
    </xdr:from>
    <xdr:ext cx="2400300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0</xdr:row>
      <xdr:rowOff>152400</xdr:rowOff>
    </xdr:from>
    <xdr:ext cx="1619250" cy="1028700"/>
    <xdr:pic>
      <xdr:nvPicPr>
        <xdr:cNvPr id="0" name="image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19050</xdr:colOff>
      <xdr:row>6</xdr:row>
      <xdr:rowOff>19050</xdr:rowOff>
    </xdr:from>
    <xdr:ext cx="1847850" cy="4914900"/>
    <xdr:pic>
      <xdr:nvPicPr>
        <xdr:cNvPr id="0" name="image1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</xdr:colOff>
      <xdr:row>63</xdr:row>
      <xdr:rowOff>9525</xdr:rowOff>
    </xdr:from>
    <xdr:ext cx="11220450" cy="15973425"/>
    <xdr:pic>
      <xdr:nvPicPr>
        <xdr:cNvPr id="0" name="image1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68</xdr:row>
      <xdr:rowOff>161925</xdr:rowOff>
    </xdr:from>
    <xdr:ext cx="9086850" cy="12677775"/>
    <xdr:pic>
      <xdr:nvPicPr>
        <xdr:cNvPr id="0" name="image1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647950" cy="552450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57150</xdr:colOff>
      <xdr:row>0</xdr:row>
      <xdr:rowOff>0</xdr:rowOff>
    </xdr:from>
    <xdr:ext cx="2600325" cy="2095500"/>
    <xdr:pic>
      <xdr:nvPicPr>
        <xdr:cNvPr id="0" name="image1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19050</xdr:colOff>
      <xdr:row>0</xdr:row>
      <xdr:rowOff>0</xdr:rowOff>
    </xdr:from>
    <xdr:ext cx="2400300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</xdr:colOff>
      <xdr:row>65</xdr:row>
      <xdr:rowOff>38100</xdr:rowOff>
    </xdr:from>
    <xdr:ext cx="10868025" cy="16487775"/>
    <xdr:pic>
      <xdr:nvPicPr>
        <xdr:cNvPr id="0" name="image1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47625</xdr:colOff>
      <xdr:row>0</xdr:row>
      <xdr:rowOff>190500</xdr:rowOff>
    </xdr:from>
    <xdr:ext cx="1638300" cy="1038225"/>
    <xdr:pic>
      <xdr:nvPicPr>
        <xdr:cNvPr id="0" name="image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28575</xdr:colOff>
      <xdr:row>6</xdr:row>
      <xdr:rowOff>0</xdr:rowOff>
    </xdr:from>
    <xdr:ext cx="2581275" cy="2686050"/>
    <xdr:pic>
      <xdr:nvPicPr>
        <xdr:cNvPr id="0" name="image17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19050</xdr:colOff>
      <xdr:row>66</xdr:row>
      <xdr:rowOff>9525</xdr:rowOff>
    </xdr:from>
    <xdr:ext cx="9258300" cy="12534900"/>
    <xdr:pic>
      <xdr:nvPicPr>
        <xdr:cNvPr id="0" name="image2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686050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38100</xdr:colOff>
      <xdr:row>0</xdr:row>
      <xdr:rowOff>0</xdr:rowOff>
    </xdr:from>
    <xdr:ext cx="2438400" cy="2000250"/>
    <xdr:pic>
      <xdr:nvPicPr>
        <xdr:cNvPr id="0" name="image2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65</xdr:row>
      <xdr:rowOff>19050</xdr:rowOff>
    </xdr:from>
    <xdr:ext cx="10915650" cy="158686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0</xdr:row>
      <xdr:rowOff>0</xdr:rowOff>
    </xdr:from>
    <xdr:ext cx="2514600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0</xdr:row>
      <xdr:rowOff>190500</xdr:rowOff>
    </xdr:from>
    <xdr:ext cx="1619250" cy="1028700"/>
    <xdr:pic>
      <xdr:nvPicPr>
        <xdr:cNvPr id="0" name="image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19050</xdr:colOff>
      <xdr:row>6</xdr:row>
      <xdr:rowOff>9525</xdr:rowOff>
    </xdr:from>
    <xdr:ext cx="1752600" cy="4953000"/>
    <xdr:pic>
      <xdr:nvPicPr>
        <xdr:cNvPr id="0" name="image2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66</xdr:row>
      <xdr:rowOff>19050</xdr:rowOff>
    </xdr:from>
    <xdr:ext cx="9296400" cy="124396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552700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19050</xdr:colOff>
      <xdr:row>0</xdr:row>
      <xdr:rowOff>0</xdr:rowOff>
    </xdr:from>
    <xdr:ext cx="3429000" cy="2409825"/>
    <xdr:pic>
      <xdr:nvPicPr>
        <xdr:cNvPr id="0" name="image2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38100</xdr:colOff>
      <xdr:row>69</xdr:row>
      <xdr:rowOff>0</xdr:rowOff>
    </xdr:from>
    <xdr:ext cx="10829925" cy="15859125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28575</xdr:colOff>
      <xdr:row>6</xdr:row>
      <xdr:rowOff>9525</xdr:rowOff>
    </xdr:from>
    <xdr:ext cx="2238375" cy="4914900"/>
    <xdr:pic>
      <xdr:nvPicPr>
        <xdr:cNvPr id="0" name="image2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0</xdr:row>
      <xdr:rowOff>171450</xdr:rowOff>
    </xdr:from>
    <xdr:ext cx="1619250" cy="1047750"/>
    <xdr:pic>
      <xdr:nvPicPr>
        <xdr:cNvPr id="0" name="image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65</xdr:row>
      <xdr:rowOff>152400</xdr:rowOff>
    </xdr:from>
    <xdr:ext cx="9115425" cy="1242060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447925" cy="590550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19050</xdr:colOff>
      <xdr:row>0</xdr:row>
      <xdr:rowOff>9525</xdr:rowOff>
    </xdr:from>
    <xdr:ext cx="2562225" cy="2028825"/>
    <xdr:pic>
      <xdr:nvPicPr>
        <xdr:cNvPr id="0" name="image28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38100</xdr:colOff>
      <xdr:row>8</xdr:row>
      <xdr:rowOff>9525</xdr:rowOff>
    </xdr:from>
    <xdr:ext cx="2333625" cy="7038975"/>
    <xdr:pic>
      <xdr:nvPicPr>
        <xdr:cNvPr id="0" name="image3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0</xdr:row>
      <xdr:rowOff>171450</xdr:rowOff>
    </xdr:from>
    <xdr:ext cx="1676400" cy="1047750"/>
    <xdr:pic>
      <xdr:nvPicPr>
        <xdr:cNvPr id="0" name="image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</xdr:colOff>
      <xdr:row>56</xdr:row>
      <xdr:rowOff>142875</xdr:rowOff>
    </xdr:from>
    <xdr:ext cx="11525250" cy="6496050"/>
    <xdr:pic>
      <xdr:nvPicPr>
        <xdr:cNvPr id="0" name="image3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9525</xdr:rowOff>
    </xdr:from>
    <xdr:ext cx="2447925" cy="590550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19050</xdr:colOff>
      <xdr:row>0</xdr:row>
      <xdr:rowOff>0</xdr:rowOff>
    </xdr:from>
    <xdr:ext cx="4343400" cy="2066925"/>
    <xdr:pic>
      <xdr:nvPicPr>
        <xdr:cNvPr id="0" name="image32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57</xdr:row>
      <xdr:rowOff>161925</xdr:rowOff>
    </xdr:from>
    <xdr:ext cx="12449175" cy="5076825"/>
    <xdr:pic>
      <xdr:nvPicPr>
        <xdr:cNvPr id="0" name="image3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47625</xdr:colOff>
      <xdr:row>0</xdr:row>
      <xdr:rowOff>0</xdr:rowOff>
    </xdr:from>
    <xdr:ext cx="2905125" cy="2276475"/>
    <xdr:pic>
      <xdr:nvPicPr>
        <xdr:cNvPr id="0" name="image3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38100</xdr:colOff>
      <xdr:row>9</xdr:row>
      <xdr:rowOff>9525</xdr:rowOff>
    </xdr:from>
    <xdr:ext cx="5772150" cy="4124325"/>
    <xdr:pic>
      <xdr:nvPicPr>
        <xdr:cNvPr id="0" name="image3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40</xdr:row>
      <xdr:rowOff>171450</xdr:rowOff>
    </xdr:from>
    <xdr:ext cx="9239250" cy="13039725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38100</xdr:colOff>
      <xdr:row>5</xdr:row>
      <xdr:rowOff>323850</xdr:rowOff>
    </xdr:from>
    <xdr:ext cx="2162175" cy="4133850"/>
    <xdr:pic>
      <xdr:nvPicPr>
        <xdr:cNvPr id="0" name="image3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47625</xdr:colOff>
      <xdr:row>0</xdr:row>
      <xdr:rowOff>142875</xdr:rowOff>
    </xdr:from>
    <xdr:ext cx="1638300" cy="1028700"/>
    <xdr:pic>
      <xdr:nvPicPr>
        <xdr:cNvPr id="0" name="image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590550</xdr:colOff>
      <xdr:row>41</xdr:row>
      <xdr:rowOff>85725</xdr:rowOff>
    </xdr:from>
    <xdr:ext cx="9001125" cy="134683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447925" cy="628650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19050</xdr:colOff>
      <xdr:row>0</xdr:row>
      <xdr:rowOff>0</xdr:rowOff>
    </xdr:from>
    <xdr:ext cx="4467225" cy="2190750"/>
    <xdr:pic>
      <xdr:nvPicPr>
        <xdr:cNvPr id="0" name="image4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28575</xdr:colOff>
      <xdr:row>62</xdr:row>
      <xdr:rowOff>19050</xdr:rowOff>
    </xdr:from>
    <xdr:ext cx="9172575" cy="1310640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457200" cy="1381125"/>
    <xdr:pic>
      <xdr:nvPicPr>
        <xdr:cNvPr id="0" name="image41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0</xdr:colOff>
      <xdr:row>0</xdr:row>
      <xdr:rowOff>123825</xdr:rowOff>
    </xdr:from>
    <xdr:ext cx="1590675" cy="1028700"/>
    <xdr:pic>
      <xdr:nvPicPr>
        <xdr:cNvPr id="0" name="image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6</xdr:row>
      <xdr:rowOff>28575</xdr:rowOff>
    </xdr:from>
    <xdr:ext cx="1952625" cy="4895850"/>
    <xdr:pic>
      <xdr:nvPicPr>
        <xdr:cNvPr id="0" name="image39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28575</xdr:colOff>
      <xdr:row>63</xdr:row>
      <xdr:rowOff>161925</xdr:rowOff>
    </xdr:from>
    <xdr:ext cx="9248775" cy="12934950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447925" cy="58102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38100</xdr:colOff>
      <xdr:row>0</xdr:row>
      <xdr:rowOff>0</xdr:rowOff>
    </xdr:from>
    <xdr:ext cx="2447925" cy="2038350"/>
    <xdr:pic>
      <xdr:nvPicPr>
        <xdr:cNvPr id="0" name="image4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47625</xdr:colOff>
      <xdr:row>0</xdr:row>
      <xdr:rowOff>123825</xdr:rowOff>
    </xdr:from>
    <xdr:ext cx="1619250" cy="1028700"/>
    <xdr:pic>
      <xdr:nvPicPr>
        <xdr:cNvPr id="0" name="image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19050</xdr:colOff>
      <xdr:row>6</xdr:row>
      <xdr:rowOff>28575</xdr:rowOff>
    </xdr:from>
    <xdr:ext cx="2038350" cy="4895850"/>
    <xdr:pic>
      <xdr:nvPicPr>
        <xdr:cNvPr id="0" name="image3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64</xdr:row>
      <xdr:rowOff>47625</xdr:rowOff>
    </xdr:from>
    <xdr:ext cx="11582400" cy="11820525"/>
    <xdr:pic>
      <xdr:nvPicPr>
        <xdr:cNvPr id="0" name="image4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28575</xdr:colOff>
      <xdr:row>0</xdr:row>
      <xdr:rowOff>0</xdr:rowOff>
    </xdr:from>
    <xdr:ext cx="2714625" cy="2171700"/>
    <xdr:pic>
      <xdr:nvPicPr>
        <xdr:cNvPr id="0" name="image4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63</xdr:row>
      <xdr:rowOff>28575</xdr:rowOff>
    </xdr:from>
    <xdr:ext cx="11287125" cy="7181850"/>
    <xdr:pic>
      <xdr:nvPicPr>
        <xdr:cNvPr id="0" name="image4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9525</xdr:colOff>
      <xdr:row>39</xdr:row>
      <xdr:rowOff>180975</xdr:rowOff>
    </xdr:from>
    <xdr:ext cx="9363075" cy="12449175"/>
    <xdr:pic>
      <xdr:nvPicPr>
        <xdr:cNvPr id="0" name="image4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447925" cy="628650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28575</xdr:colOff>
      <xdr:row>0</xdr:row>
      <xdr:rowOff>142875</xdr:rowOff>
    </xdr:from>
    <xdr:ext cx="1638300" cy="1038225"/>
    <xdr:pic>
      <xdr:nvPicPr>
        <xdr:cNvPr id="0" name="image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</xdr:colOff>
      <xdr:row>6</xdr:row>
      <xdr:rowOff>28575</xdr:rowOff>
    </xdr:from>
    <xdr:ext cx="2762250" cy="5305425"/>
    <xdr:pic>
      <xdr:nvPicPr>
        <xdr:cNvPr id="0" name="image4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323850</xdr:colOff>
      <xdr:row>40</xdr:row>
      <xdr:rowOff>19050</xdr:rowOff>
    </xdr:from>
    <xdr:ext cx="9420225" cy="13954125"/>
    <xdr:pic>
      <xdr:nvPicPr>
        <xdr:cNvPr id="0" name="image5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9525</xdr:rowOff>
    </xdr:from>
    <xdr:ext cx="2447925" cy="61912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9525</xdr:colOff>
      <xdr:row>0</xdr:row>
      <xdr:rowOff>0</xdr:rowOff>
    </xdr:from>
    <xdr:ext cx="2876550" cy="2057400"/>
    <xdr:pic>
      <xdr:nvPicPr>
        <xdr:cNvPr id="0" name="image5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28575</xdr:colOff>
      <xdr:row>40</xdr:row>
      <xdr:rowOff>104775</xdr:rowOff>
    </xdr:from>
    <xdr:ext cx="8972550" cy="12392025"/>
    <xdr:pic>
      <xdr:nvPicPr>
        <xdr:cNvPr id="0" name="image5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38100</xdr:colOff>
      <xdr:row>7</xdr:row>
      <xdr:rowOff>0</xdr:rowOff>
    </xdr:from>
    <xdr:ext cx="2162175" cy="5419725"/>
    <xdr:pic>
      <xdr:nvPicPr>
        <xdr:cNvPr id="0" name="image5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</xdr:colOff>
      <xdr:row>103</xdr:row>
      <xdr:rowOff>38100</xdr:rowOff>
    </xdr:from>
    <xdr:ext cx="8820150" cy="12782550"/>
    <xdr:pic>
      <xdr:nvPicPr>
        <xdr:cNvPr id="0" name="image5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457200</xdr:colOff>
      <xdr:row>7</xdr:row>
      <xdr:rowOff>9525</xdr:rowOff>
    </xdr:from>
    <xdr:ext cx="2114550" cy="5419725"/>
    <xdr:pic>
      <xdr:nvPicPr>
        <xdr:cNvPr id="0" name="image5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28575</xdr:colOff>
      <xdr:row>40</xdr:row>
      <xdr:rowOff>104775</xdr:rowOff>
    </xdr:from>
    <xdr:ext cx="8953500" cy="12392025"/>
    <xdr:pic>
      <xdr:nvPicPr>
        <xdr:cNvPr id="0" name="image5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103</xdr:row>
      <xdr:rowOff>76200</xdr:rowOff>
    </xdr:from>
    <xdr:ext cx="8801100" cy="12782550"/>
    <xdr:pic>
      <xdr:nvPicPr>
        <xdr:cNvPr id="0" name="image5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66675</xdr:colOff>
      <xdr:row>0</xdr:row>
      <xdr:rowOff>0</xdr:rowOff>
    </xdr:from>
    <xdr:ext cx="2590800" cy="2305050"/>
    <xdr:pic>
      <xdr:nvPicPr>
        <xdr:cNvPr id="0" name="image7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38100</xdr:colOff>
      <xdr:row>7</xdr:row>
      <xdr:rowOff>19050</xdr:rowOff>
    </xdr:from>
    <xdr:ext cx="2000250" cy="6638925"/>
    <xdr:pic>
      <xdr:nvPicPr>
        <xdr:cNvPr id="0" name="image5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266700</xdr:colOff>
      <xdr:row>41</xdr:row>
      <xdr:rowOff>57150</xdr:rowOff>
    </xdr:from>
    <xdr:ext cx="8162925" cy="11944350"/>
    <xdr:pic>
      <xdr:nvPicPr>
        <xdr:cNvPr id="0" name="image5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76200</xdr:colOff>
      <xdr:row>7</xdr:row>
      <xdr:rowOff>47625</xdr:rowOff>
    </xdr:from>
    <xdr:ext cx="2667000" cy="6353175"/>
    <xdr:pic>
      <xdr:nvPicPr>
        <xdr:cNvPr id="0" name="image5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101</xdr:row>
      <xdr:rowOff>0</xdr:rowOff>
    </xdr:from>
    <xdr:ext cx="9353550" cy="14344650"/>
    <xdr:pic>
      <xdr:nvPicPr>
        <xdr:cNvPr id="0" name="image5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30</xdr:row>
      <xdr:rowOff>38100</xdr:rowOff>
    </xdr:from>
    <xdr:ext cx="9048750" cy="12658725"/>
    <xdr:pic>
      <xdr:nvPicPr>
        <xdr:cNvPr id="0" name="image6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131</xdr:row>
      <xdr:rowOff>123825</xdr:rowOff>
    </xdr:from>
    <xdr:ext cx="9010650" cy="4791075"/>
    <xdr:pic>
      <xdr:nvPicPr>
        <xdr:cNvPr id="0" name="image8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0</xdr:row>
      <xdr:rowOff>0</xdr:rowOff>
    </xdr:from>
    <xdr:ext cx="2409825" cy="600075"/>
    <xdr:pic>
      <xdr:nvPicPr>
        <xdr:cNvPr id="0" name="image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47625</xdr:colOff>
      <xdr:row>0</xdr:row>
      <xdr:rowOff>47625</xdr:rowOff>
    </xdr:from>
    <xdr:ext cx="2838450" cy="1952625"/>
    <xdr:pic>
      <xdr:nvPicPr>
        <xdr:cNvPr id="0" name="image6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66675</xdr:colOff>
      <xdr:row>8</xdr:row>
      <xdr:rowOff>47625</xdr:rowOff>
    </xdr:from>
    <xdr:ext cx="2800350" cy="1943100"/>
    <xdr:pic>
      <xdr:nvPicPr>
        <xdr:cNvPr id="0" name="image6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28575</xdr:colOff>
      <xdr:row>18</xdr:row>
      <xdr:rowOff>28575</xdr:rowOff>
    </xdr:from>
    <xdr:ext cx="2867025" cy="2562225"/>
    <xdr:pic>
      <xdr:nvPicPr>
        <xdr:cNvPr id="0" name="image6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94</xdr:row>
      <xdr:rowOff>38100</xdr:rowOff>
    </xdr:from>
    <xdr:ext cx="9029700" cy="4667250"/>
    <xdr:pic>
      <xdr:nvPicPr>
        <xdr:cNvPr id="0" name="image6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118</xdr:row>
      <xdr:rowOff>76200</xdr:rowOff>
    </xdr:from>
    <xdr:ext cx="9420225" cy="2466975"/>
    <xdr:pic>
      <xdr:nvPicPr>
        <xdr:cNvPr id="0" name="image6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156</xdr:row>
      <xdr:rowOff>180975</xdr:rowOff>
    </xdr:from>
    <xdr:ext cx="9010650" cy="6162675"/>
    <xdr:pic>
      <xdr:nvPicPr>
        <xdr:cNvPr id="0" name="image8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0</xdr:colOff>
      <xdr:row>8</xdr:row>
      <xdr:rowOff>0</xdr:rowOff>
    </xdr:from>
    <xdr:ext cx="0" cy="3000375"/>
    <xdr:pic>
      <xdr:nvPicPr>
        <xdr:cNvPr descr="в1премиум.jpg" id="0" name="image75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47625</xdr:colOff>
      <xdr:row>8</xdr:row>
      <xdr:rowOff>57150</xdr:rowOff>
    </xdr:from>
    <xdr:ext cx="2676525" cy="923925"/>
    <xdr:pic>
      <xdr:nvPicPr>
        <xdr:cNvPr id="0" name="image6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571500</xdr:colOff>
      <xdr:row>8</xdr:row>
      <xdr:rowOff>85725</xdr:rowOff>
    </xdr:from>
    <xdr:ext cx="1619250" cy="1628775"/>
    <xdr:pic>
      <xdr:nvPicPr>
        <xdr:cNvPr id="0" name="image72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161925</xdr:colOff>
      <xdr:row>42</xdr:row>
      <xdr:rowOff>0</xdr:rowOff>
    </xdr:from>
    <xdr:ext cx="438150" cy="619125"/>
    <xdr:pic>
      <xdr:nvPicPr>
        <xdr:cNvPr id="0" name="image76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171450</xdr:colOff>
      <xdr:row>42</xdr:row>
      <xdr:rowOff>66675</xdr:rowOff>
    </xdr:from>
    <xdr:ext cx="704850" cy="628650"/>
    <xdr:pic>
      <xdr:nvPicPr>
        <xdr:cNvPr id="0" name="image76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45</xdr:row>
      <xdr:rowOff>114300</xdr:rowOff>
    </xdr:from>
    <xdr:ext cx="723900" cy="657225"/>
    <xdr:pic>
      <xdr:nvPicPr>
        <xdr:cNvPr id="0" name="image70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38100</xdr:colOff>
      <xdr:row>48</xdr:row>
      <xdr:rowOff>47625</xdr:rowOff>
    </xdr:from>
    <xdr:ext cx="847725" cy="552450"/>
    <xdr:pic>
      <xdr:nvPicPr>
        <xdr:cNvPr id="0" name="image77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133350</xdr:colOff>
      <xdr:row>7</xdr:row>
      <xdr:rowOff>685800</xdr:rowOff>
    </xdr:from>
    <xdr:ext cx="1028700" cy="8658225"/>
    <xdr:pic>
      <xdr:nvPicPr>
        <xdr:cNvPr id="0" name="image67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85725</xdr:colOff>
      <xdr:row>13</xdr:row>
      <xdr:rowOff>38100</xdr:rowOff>
    </xdr:from>
    <xdr:ext cx="2095500" cy="7534275"/>
    <xdr:pic>
      <xdr:nvPicPr>
        <xdr:cNvPr id="0" name="image66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61</xdr:row>
      <xdr:rowOff>180975</xdr:rowOff>
    </xdr:from>
    <xdr:ext cx="9753600" cy="4038600"/>
    <xdr:pic>
      <xdr:nvPicPr>
        <xdr:cNvPr id="0" name="image7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0</xdr:row>
      <xdr:rowOff>0</xdr:rowOff>
    </xdr:from>
    <xdr:ext cx="2838450" cy="657225"/>
    <xdr:pic>
      <xdr:nvPicPr>
        <xdr:cNvPr id="0" name="image7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304800</xdr:colOff>
      <xdr:row>17</xdr:row>
      <xdr:rowOff>142875</xdr:rowOff>
    </xdr:from>
    <xdr:ext cx="1828800" cy="2838450"/>
    <xdr:pic>
      <xdr:nvPicPr>
        <xdr:cNvPr id="0" name="image6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9</xdr:col>
      <xdr:colOff>0</xdr:colOff>
      <xdr:row>8</xdr:row>
      <xdr:rowOff>0</xdr:rowOff>
    </xdr:from>
    <xdr:ext cx="0" cy="3000375"/>
    <xdr:pic>
      <xdr:nvPicPr>
        <xdr:cNvPr descr="в1премиум.jpg" id="0" name="image75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8</xdr:row>
      <xdr:rowOff>57150</xdr:rowOff>
    </xdr:from>
    <xdr:ext cx="2676525" cy="923925"/>
    <xdr:pic>
      <xdr:nvPicPr>
        <xdr:cNvPr id="0" name="image69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571500</xdr:colOff>
      <xdr:row>8</xdr:row>
      <xdr:rowOff>85725</xdr:rowOff>
    </xdr:from>
    <xdr:ext cx="1619250" cy="1628775"/>
    <xdr:pic>
      <xdr:nvPicPr>
        <xdr:cNvPr id="0" name="image72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9525</xdr:colOff>
      <xdr:row>5</xdr:row>
      <xdr:rowOff>66675</xdr:rowOff>
    </xdr:from>
    <xdr:ext cx="1028700" cy="8801100"/>
    <xdr:pic>
      <xdr:nvPicPr>
        <xdr:cNvPr id="0" name="image7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0</xdr:row>
      <xdr:rowOff>0</xdr:rowOff>
    </xdr:from>
    <xdr:ext cx="2838450" cy="857250"/>
    <xdr:pic>
      <xdr:nvPicPr>
        <xdr:cNvPr id="0" name="image7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13</xdr:row>
      <xdr:rowOff>9525</xdr:rowOff>
    </xdr:from>
    <xdr:ext cx="666750" cy="5686425"/>
    <xdr:pic>
      <xdr:nvPicPr>
        <xdr:cNvPr id="0" name="image8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971550</xdr:colOff>
      <xdr:row>13</xdr:row>
      <xdr:rowOff>28575</xdr:rowOff>
    </xdr:from>
    <xdr:ext cx="1143000" cy="5724525"/>
    <xdr:pic>
      <xdr:nvPicPr>
        <xdr:cNvPr id="0" name="image85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466725</xdr:colOff>
      <xdr:row>16</xdr:row>
      <xdr:rowOff>0</xdr:rowOff>
    </xdr:from>
    <xdr:ext cx="1400175" cy="5800725"/>
    <xdr:pic>
      <xdr:nvPicPr>
        <xdr:cNvPr id="0" name="image79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45</xdr:row>
      <xdr:rowOff>28575</xdr:rowOff>
    </xdr:from>
    <xdr:ext cx="476250" cy="523875"/>
    <xdr:pic>
      <xdr:nvPicPr>
        <xdr:cNvPr id="0" name="image87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533400</xdr:colOff>
      <xdr:row>45</xdr:row>
      <xdr:rowOff>9525</xdr:rowOff>
    </xdr:from>
    <xdr:ext cx="542925" cy="523875"/>
    <xdr:pic>
      <xdr:nvPicPr>
        <xdr:cNvPr id="0" name="image81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</xdr:colOff>
      <xdr:row>43</xdr:row>
      <xdr:rowOff>57150</xdr:rowOff>
    </xdr:from>
    <xdr:ext cx="666750" cy="609600"/>
    <xdr:pic>
      <xdr:nvPicPr>
        <xdr:cNvPr id="0" name="image82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495300</xdr:colOff>
      <xdr:row>43</xdr:row>
      <xdr:rowOff>19050</xdr:rowOff>
    </xdr:from>
    <xdr:ext cx="695325" cy="676275"/>
    <xdr:pic>
      <xdr:nvPicPr>
        <xdr:cNvPr id="0" name="image80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</xdr:colOff>
      <xdr:row>55</xdr:row>
      <xdr:rowOff>38100</xdr:rowOff>
    </xdr:from>
    <xdr:ext cx="10058400" cy="4305300"/>
    <xdr:pic>
      <xdr:nvPicPr>
        <xdr:cNvPr id="0" name="image88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914400</xdr:colOff>
      <xdr:row>42</xdr:row>
      <xdr:rowOff>19050</xdr:rowOff>
    </xdr:from>
    <xdr:ext cx="2438400" cy="1647825"/>
    <xdr:pic>
      <xdr:nvPicPr>
        <xdr:cNvPr id="0" name="image8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66675</xdr:colOff>
      <xdr:row>0</xdr:row>
      <xdr:rowOff>0</xdr:rowOff>
    </xdr:from>
    <xdr:ext cx="3590925" cy="933450"/>
    <xdr:pic>
      <xdr:nvPicPr>
        <xdr:cNvPr id="0" name="image9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</xdr:colOff>
      <xdr:row>10</xdr:row>
      <xdr:rowOff>47625</xdr:rowOff>
    </xdr:from>
    <xdr:ext cx="800100" cy="1143000"/>
    <xdr:pic>
      <xdr:nvPicPr>
        <xdr:cNvPr id="0" name="image10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914400</xdr:colOff>
      <xdr:row>10</xdr:row>
      <xdr:rowOff>47625</xdr:rowOff>
    </xdr:from>
    <xdr:ext cx="1428750" cy="1143000"/>
    <xdr:pic>
      <xdr:nvPicPr>
        <xdr:cNvPr id="0" name="image10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1152525</xdr:colOff>
      <xdr:row>16</xdr:row>
      <xdr:rowOff>133350</xdr:rowOff>
    </xdr:from>
    <xdr:ext cx="1066800" cy="1114425"/>
    <xdr:pic>
      <xdr:nvPicPr>
        <xdr:cNvPr descr="https://www.santeh66.ru/dir_images/file1/WEKT4-K905S.jpg" id="0" name="image8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</xdr:colOff>
      <xdr:row>16</xdr:row>
      <xdr:rowOff>114300</xdr:rowOff>
    </xdr:from>
    <xdr:ext cx="514350" cy="1095375"/>
    <xdr:pic>
      <xdr:nvPicPr>
        <xdr:cNvPr id="0" name="image91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476250</xdr:colOff>
      <xdr:row>29</xdr:row>
      <xdr:rowOff>76200</xdr:rowOff>
    </xdr:from>
    <xdr:ext cx="1247775" cy="1076325"/>
    <xdr:pic>
      <xdr:nvPicPr>
        <xdr:cNvPr id="0" name="image10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276225</xdr:colOff>
      <xdr:row>24</xdr:row>
      <xdr:rowOff>9525</xdr:rowOff>
    </xdr:from>
    <xdr:ext cx="1990725" cy="771525"/>
    <xdr:pic>
      <xdr:nvPicPr>
        <xdr:cNvPr id="0" name="image90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390525</xdr:colOff>
      <xdr:row>56</xdr:row>
      <xdr:rowOff>28575</xdr:rowOff>
    </xdr:from>
    <xdr:ext cx="1495425" cy="1209675"/>
    <xdr:pic>
      <xdr:nvPicPr>
        <xdr:cNvPr id="0" name="image101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1562100</xdr:colOff>
      <xdr:row>52</xdr:row>
      <xdr:rowOff>66675</xdr:rowOff>
    </xdr:from>
    <xdr:ext cx="790575" cy="1323975"/>
    <xdr:pic>
      <xdr:nvPicPr>
        <xdr:cNvPr id="0" name="image95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1600200</xdr:colOff>
      <xdr:row>53</xdr:row>
      <xdr:rowOff>38100</xdr:rowOff>
    </xdr:from>
    <xdr:ext cx="742950" cy="1123950"/>
    <xdr:pic>
      <xdr:nvPicPr>
        <xdr:cNvPr id="0" name="image97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28575</xdr:colOff>
      <xdr:row>52</xdr:row>
      <xdr:rowOff>66675</xdr:rowOff>
    </xdr:from>
    <xdr:ext cx="1590675" cy="1266825"/>
    <xdr:pic>
      <xdr:nvPicPr>
        <xdr:cNvPr id="0" name="image98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523875</xdr:colOff>
      <xdr:row>60</xdr:row>
      <xdr:rowOff>38100</xdr:rowOff>
    </xdr:from>
    <xdr:ext cx="1038225" cy="1209675"/>
    <xdr:pic>
      <xdr:nvPicPr>
        <xdr:cNvPr id="0" name="image96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342900</xdr:colOff>
      <xdr:row>58</xdr:row>
      <xdr:rowOff>19050</xdr:rowOff>
    </xdr:from>
    <xdr:ext cx="1352550" cy="1181100"/>
    <xdr:pic>
      <xdr:nvPicPr>
        <xdr:cNvPr id="0" name="image99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619125</xdr:colOff>
      <xdr:row>51</xdr:row>
      <xdr:rowOff>47625</xdr:rowOff>
    </xdr:from>
    <xdr:ext cx="990600" cy="1266825"/>
    <xdr:pic>
      <xdr:nvPicPr>
        <xdr:cNvPr id="0" name="image9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476250</xdr:colOff>
      <xdr:row>29</xdr:row>
      <xdr:rowOff>76200</xdr:rowOff>
    </xdr:from>
    <xdr:ext cx="1247775" cy="1076325"/>
    <xdr:pic>
      <xdr:nvPicPr>
        <xdr:cNvPr id="0" name="image10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276225</xdr:colOff>
      <xdr:row>24</xdr:row>
      <xdr:rowOff>9525</xdr:rowOff>
    </xdr:from>
    <xdr:ext cx="1990725" cy="771525"/>
    <xdr:pic>
      <xdr:nvPicPr>
        <xdr:cNvPr id="0" name="image90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228600</xdr:colOff>
      <xdr:row>37</xdr:row>
      <xdr:rowOff>9525</xdr:rowOff>
    </xdr:from>
    <xdr:ext cx="1952625" cy="1371600"/>
    <xdr:pic>
      <xdr:nvPicPr>
        <xdr:cNvPr id="0" name="image100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53</xdr:row>
      <xdr:rowOff>0</xdr:rowOff>
    </xdr:from>
    <xdr:ext cx="1438275" cy="1219200"/>
    <xdr:pic>
      <xdr:nvPicPr>
        <xdr:cNvPr id="0" name="image9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3</xdr:row>
      <xdr:rowOff>0</xdr:rowOff>
    </xdr:from>
    <xdr:ext cx="5886450" cy="7543800"/>
    <xdr:pic>
      <xdr:nvPicPr>
        <xdr:cNvPr id="0" name="image10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600075</xdr:colOff>
      <xdr:row>0</xdr:row>
      <xdr:rowOff>0</xdr:rowOff>
    </xdr:from>
    <xdr:ext cx="1790700" cy="638175"/>
    <xdr:pic>
      <xdr:nvPicPr>
        <xdr:cNvPr id="0" name="image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7" width="8.71"/>
    <col customWidth="1" min="8" max="8" width="13.29"/>
    <col customWidth="1" min="9" max="10" width="8.71"/>
    <col customWidth="1" min="11" max="11" width="20.14"/>
    <col customWidth="1" min="12" max="12" width="19.86"/>
    <col customWidth="1" min="13" max="13" width="8.71"/>
    <col customWidth="1" min="14" max="14" width="14.86"/>
    <col customWidth="1" min="15" max="15" width="1.57"/>
    <col customWidth="1" min="16" max="16" width="11.43"/>
    <col customWidth="1" min="17" max="26" width="8.71"/>
  </cols>
  <sheetData>
    <row r="1" ht="19.5" customHeight="1">
      <c r="A1" s="1"/>
      <c r="B1" s="2"/>
      <c r="C1" s="2"/>
      <c r="D1" s="2"/>
      <c r="E1" s="2"/>
      <c r="F1" s="2"/>
      <c r="G1" s="2"/>
      <c r="H1" s="3" t="s">
        <v>0</v>
      </c>
      <c r="I1" s="4" t="s">
        <v>1</v>
      </c>
      <c r="J1" s="5"/>
      <c r="K1" s="5"/>
      <c r="L1" s="5"/>
      <c r="M1" s="5"/>
      <c r="N1" s="6"/>
    </row>
    <row r="2" ht="16.5" customHeight="1">
      <c r="A2" s="7"/>
      <c r="B2" s="8"/>
      <c r="C2" s="8"/>
      <c r="D2" s="8"/>
      <c r="E2" s="8"/>
      <c r="F2" s="8"/>
      <c r="G2" s="8"/>
      <c r="H2" s="9" t="s">
        <v>2</v>
      </c>
      <c r="I2" s="10" t="s">
        <v>3</v>
      </c>
      <c r="J2" s="11"/>
      <c r="K2" s="11"/>
      <c r="L2" s="11"/>
      <c r="M2" s="11"/>
      <c r="N2" s="12"/>
    </row>
    <row r="3" ht="16.5" customHeight="1">
      <c r="A3" s="7"/>
      <c r="B3" s="8"/>
      <c r="C3" s="8"/>
      <c r="D3" s="8"/>
      <c r="E3" s="8"/>
      <c r="F3" s="8"/>
      <c r="G3" s="8"/>
      <c r="H3" s="9" t="s">
        <v>4</v>
      </c>
      <c r="I3" s="10" t="s">
        <v>5</v>
      </c>
      <c r="J3" s="11"/>
      <c r="K3" s="11"/>
      <c r="L3" s="11"/>
      <c r="M3" s="11"/>
      <c r="N3" s="12"/>
    </row>
    <row r="4" ht="16.5" customHeight="1">
      <c r="A4" s="7"/>
      <c r="B4" s="8"/>
      <c r="C4" s="8"/>
      <c r="D4" s="8"/>
      <c r="E4" s="8"/>
      <c r="F4" s="8"/>
      <c r="G4" s="8"/>
      <c r="H4" s="9" t="s">
        <v>6</v>
      </c>
      <c r="I4" s="10" t="s">
        <v>7</v>
      </c>
      <c r="J4" s="11"/>
      <c r="K4" s="11"/>
      <c r="L4" s="11"/>
      <c r="M4" s="11"/>
      <c r="N4" s="12"/>
    </row>
    <row r="5" ht="16.5" customHeight="1">
      <c r="A5" s="7"/>
      <c r="B5" s="8"/>
      <c r="C5" s="8"/>
      <c r="D5" s="8"/>
      <c r="E5" s="8"/>
      <c r="F5" s="8"/>
      <c r="G5" s="8"/>
      <c r="H5" s="9" t="s">
        <v>8</v>
      </c>
      <c r="I5" s="13" t="s">
        <v>9</v>
      </c>
      <c r="J5" s="8"/>
      <c r="K5" s="8"/>
      <c r="L5" s="8"/>
      <c r="M5" s="8"/>
      <c r="N5" s="14"/>
    </row>
    <row r="6" ht="16.5" customHeight="1">
      <c r="A6" s="15" t="s">
        <v>10</v>
      </c>
      <c r="B6" s="8"/>
      <c r="C6" s="8"/>
      <c r="D6" s="8"/>
      <c r="E6" s="8"/>
      <c r="F6" s="8"/>
      <c r="G6" s="8"/>
      <c r="H6" s="9" t="s">
        <v>11</v>
      </c>
      <c r="I6" s="10" t="s">
        <v>12</v>
      </c>
      <c r="J6" s="11"/>
      <c r="K6" s="11"/>
      <c r="L6" s="11"/>
      <c r="M6" s="11"/>
      <c r="N6" s="12"/>
    </row>
    <row r="7" ht="16.5" customHeight="1">
      <c r="A7" s="16" t="s">
        <v>13</v>
      </c>
      <c r="G7" s="8"/>
      <c r="H7" s="17" t="s">
        <v>14</v>
      </c>
      <c r="I7" s="13" t="s">
        <v>15</v>
      </c>
      <c r="J7" s="8"/>
      <c r="K7" s="8"/>
      <c r="L7" s="8"/>
      <c r="M7" s="8"/>
      <c r="N7" s="14"/>
    </row>
    <row r="8" ht="16.5" customHeight="1">
      <c r="A8" s="18"/>
      <c r="G8" s="8"/>
      <c r="H8" s="9" t="s">
        <v>16</v>
      </c>
      <c r="I8" s="9" t="s">
        <v>17</v>
      </c>
      <c r="J8" s="9"/>
      <c r="K8" s="10"/>
      <c r="L8" s="11"/>
      <c r="M8" s="11"/>
      <c r="N8" s="12"/>
    </row>
    <row r="9" ht="22.5" customHeight="1">
      <c r="A9" s="18"/>
      <c r="G9" s="8"/>
      <c r="H9" s="19" t="s">
        <v>18</v>
      </c>
      <c r="I9" s="19" t="s">
        <v>19</v>
      </c>
      <c r="J9" s="9"/>
      <c r="K9" s="9"/>
      <c r="L9" s="20"/>
      <c r="M9" s="11"/>
      <c r="N9" s="12"/>
    </row>
    <row r="10" ht="22.5" customHeight="1">
      <c r="A10" s="18"/>
      <c r="G10" s="8"/>
      <c r="H10" s="21"/>
      <c r="I10" s="22" t="s">
        <v>20</v>
      </c>
      <c r="J10" s="11"/>
      <c r="K10" s="11"/>
      <c r="L10" s="11"/>
      <c r="M10" s="11"/>
      <c r="N10" s="12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</row>
    <row r="11" ht="22.5" customHeight="1">
      <c r="A11" s="18"/>
      <c r="G11" s="8"/>
      <c r="H11" s="10"/>
      <c r="I11" s="23" t="s">
        <v>21</v>
      </c>
      <c r="J11" s="11"/>
      <c r="K11" s="11"/>
      <c r="L11" s="11"/>
      <c r="M11" s="11"/>
      <c r="N11" s="12"/>
    </row>
    <row r="12" ht="22.5" customHeight="1">
      <c r="A12" s="24" t="s">
        <v>22</v>
      </c>
      <c r="M12" s="8"/>
      <c r="N12" s="14"/>
    </row>
    <row r="13" ht="30.75" customHeight="1">
      <c r="A13" s="25" t="s">
        <v>23</v>
      </c>
      <c r="B13" s="26"/>
      <c r="C13" s="26"/>
      <c r="D13" s="26"/>
      <c r="E13" s="26"/>
      <c r="F13" s="26"/>
      <c r="G13" s="26"/>
      <c r="H13" s="26"/>
      <c r="I13" s="26"/>
      <c r="J13" s="26"/>
      <c r="K13" s="26"/>
      <c r="L13" s="26"/>
      <c r="M13" s="27"/>
      <c r="N13" s="28"/>
    </row>
    <row r="14" ht="30.75" customHeight="1">
      <c r="A14" s="29"/>
      <c r="B14" s="29"/>
      <c r="C14" s="29"/>
      <c r="D14" s="29"/>
      <c r="E14" s="29"/>
      <c r="F14" s="29"/>
      <c r="G14" s="29"/>
      <c r="H14" s="29"/>
      <c r="I14" s="29"/>
      <c r="J14" s="29"/>
      <c r="K14" s="29"/>
      <c r="L14" s="29"/>
      <c r="M14" s="30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</row>
    <row r="15" ht="15.0" customHeight="1">
      <c r="A15" s="31" t="s">
        <v>24</v>
      </c>
      <c r="B15" s="32"/>
      <c r="C15" s="30"/>
      <c r="D15" s="30"/>
      <c r="E15" s="30"/>
      <c r="F15" s="30"/>
      <c r="G15" s="30"/>
      <c r="H15" s="30"/>
      <c r="I15" s="30"/>
      <c r="J15" s="30"/>
      <c r="K15" s="31" t="s">
        <v>25</v>
      </c>
      <c r="L15" s="30"/>
      <c r="M15" s="30"/>
    </row>
    <row r="17">
      <c r="A17" s="33" t="s">
        <v>26</v>
      </c>
      <c r="B17" s="34"/>
      <c r="C17" s="34"/>
      <c r="D17" s="34"/>
      <c r="E17" s="34"/>
      <c r="F17" s="34"/>
      <c r="G17" s="35"/>
      <c r="I17" s="36" t="s">
        <v>27</v>
      </c>
      <c r="K17" s="33" t="s">
        <v>28</v>
      </c>
      <c r="L17" s="34"/>
      <c r="M17" s="34"/>
      <c r="N17" s="34"/>
      <c r="O17" s="35"/>
      <c r="P17" s="37"/>
      <c r="Q17" s="36" t="s">
        <v>27</v>
      </c>
    </row>
    <row r="18">
      <c r="A18" s="8"/>
      <c r="B18" s="8"/>
      <c r="C18" s="8"/>
      <c r="D18" s="8"/>
      <c r="E18" s="8"/>
      <c r="F18" s="8"/>
      <c r="G18" s="8"/>
      <c r="K18" s="38"/>
      <c r="L18" s="38"/>
      <c r="M18" s="38"/>
      <c r="N18" s="38"/>
      <c r="O18" s="38"/>
      <c r="P18" s="38"/>
      <c r="Q18" s="39"/>
      <c r="R18" s="39"/>
    </row>
    <row r="19">
      <c r="A19" s="33" t="s">
        <v>29</v>
      </c>
      <c r="B19" s="34"/>
      <c r="C19" s="34"/>
      <c r="D19" s="34"/>
      <c r="E19" s="34"/>
      <c r="F19" s="34"/>
      <c r="G19" s="35"/>
      <c r="I19" s="36" t="s">
        <v>27</v>
      </c>
      <c r="K19" s="33" t="s">
        <v>30</v>
      </c>
      <c r="L19" s="34"/>
      <c r="M19" s="34"/>
      <c r="N19" s="34"/>
      <c r="O19" s="35"/>
      <c r="P19" s="37"/>
      <c r="Q19" s="36" t="s">
        <v>27</v>
      </c>
    </row>
    <row r="20">
      <c r="A20" s="38"/>
      <c r="B20" s="38"/>
      <c r="C20" s="38"/>
      <c r="D20" s="38"/>
      <c r="E20" s="38"/>
      <c r="F20" s="38"/>
      <c r="G20" s="38"/>
      <c r="I20" s="39"/>
      <c r="J20" s="39"/>
      <c r="K20" s="38"/>
      <c r="L20" s="38"/>
      <c r="M20" s="38"/>
      <c r="N20" s="38"/>
      <c r="O20" s="38"/>
      <c r="P20" s="38"/>
      <c r="Q20" s="39"/>
      <c r="R20" s="39"/>
      <c r="W20" s="8"/>
    </row>
    <row r="21" ht="15.75" customHeight="1">
      <c r="A21" s="33" t="s">
        <v>31</v>
      </c>
      <c r="B21" s="34"/>
      <c r="C21" s="34"/>
      <c r="D21" s="34"/>
      <c r="E21" s="34"/>
      <c r="F21" s="34"/>
      <c r="G21" s="35"/>
      <c r="I21" s="36" t="s">
        <v>27</v>
      </c>
      <c r="K21" s="33" t="s">
        <v>32</v>
      </c>
      <c r="L21" s="34"/>
      <c r="M21" s="34"/>
      <c r="N21" s="34"/>
      <c r="O21" s="35"/>
      <c r="P21" s="37"/>
      <c r="Q21" s="36" t="s">
        <v>27</v>
      </c>
    </row>
    <row r="22" ht="15.75" customHeight="1">
      <c r="A22" s="38"/>
      <c r="B22" s="38"/>
      <c r="C22" s="38"/>
      <c r="D22" s="38"/>
      <c r="E22" s="38"/>
      <c r="F22" s="38"/>
      <c r="G22" s="38"/>
      <c r="I22" s="39"/>
      <c r="J22" s="39"/>
      <c r="K22" s="38"/>
      <c r="L22" s="38"/>
      <c r="M22" s="38"/>
      <c r="N22" s="38"/>
      <c r="O22" s="38"/>
      <c r="P22" s="38"/>
      <c r="Q22" s="39"/>
      <c r="R22" s="39"/>
    </row>
    <row r="23" ht="15.75" customHeight="1">
      <c r="A23" s="33" t="s">
        <v>33</v>
      </c>
      <c r="B23" s="34"/>
      <c r="C23" s="34"/>
      <c r="D23" s="34"/>
      <c r="E23" s="34"/>
      <c r="F23" s="34"/>
      <c r="G23" s="35"/>
      <c r="I23" s="36" t="s">
        <v>27</v>
      </c>
      <c r="K23" s="33" t="s">
        <v>34</v>
      </c>
      <c r="L23" s="34"/>
      <c r="M23" s="34"/>
      <c r="N23" s="34"/>
      <c r="O23" s="35"/>
      <c r="P23" s="37"/>
      <c r="Q23" s="36" t="s">
        <v>27</v>
      </c>
    </row>
    <row r="24" ht="15.75" customHeight="1">
      <c r="A24" s="38"/>
      <c r="B24" s="38"/>
      <c r="C24" s="38"/>
      <c r="D24" s="38"/>
      <c r="E24" s="38"/>
      <c r="F24" s="38"/>
      <c r="G24" s="38"/>
      <c r="I24" s="39"/>
      <c r="J24" s="39"/>
      <c r="K24" s="37"/>
      <c r="L24" s="37"/>
      <c r="M24" s="37"/>
      <c r="N24" s="37"/>
      <c r="O24" s="37"/>
      <c r="P24" s="37"/>
      <c r="Q24" s="37"/>
      <c r="R24" s="8"/>
    </row>
    <row r="25" ht="15.75" customHeight="1">
      <c r="A25" s="33" t="s">
        <v>35</v>
      </c>
      <c r="B25" s="34"/>
      <c r="C25" s="34"/>
      <c r="D25" s="34"/>
      <c r="E25" s="34"/>
      <c r="F25" s="34"/>
      <c r="G25" s="35"/>
      <c r="I25" s="36" t="s">
        <v>27</v>
      </c>
      <c r="K25" s="33" t="s">
        <v>36</v>
      </c>
      <c r="L25" s="34"/>
      <c r="M25" s="34"/>
      <c r="N25" s="34"/>
      <c r="O25" s="35"/>
      <c r="P25" s="37"/>
      <c r="Q25" s="36" t="s">
        <v>27</v>
      </c>
    </row>
    <row r="26" ht="15.75" customHeight="1">
      <c r="A26" s="38"/>
      <c r="B26" s="38"/>
      <c r="C26" s="38"/>
      <c r="D26" s="38"/>
      <c r="E26" s="38"/>
      <c r="F26" s="38"/>
      <c r="G26" s="38"/>
      <c r="I26" s="39"/>
      <c r="J26" s="39"/>
      <c r="K26" s="8"/>
      <c r="L26" s="8"/>
      <c r="M26" s="8"/>
      <c r="N26" s="8"/>
      <c r="O26" s="8"/>
      <c r="P26" s="8"/>
      <c r="Q26" s="8"/>
      <c r="R26" s="8"/>
    </row>
    <row r="27" ht="15.75" customHeight="1">
      <c r="A27" s="33" t="s">
        <v>37</v>
      </c>
      <c r="B27" s="34"/>
      <c r="C27" s="34"/>
      <c r="D27" s="34"/>
      <c r="E27" s="34"/>
      <c r="F27" s="34"/>
      <c r="G27" s="35"/>
      <c r="I27" s="36" t="s">
        <v>27</v>
      </c>
      <c r="K27" s="33" t="s">
        <v>38</v>
      </c>
      <c r="L27" s="34"/>
      <c r="M27" s="34"/>
      <c r="N27" s="34"/>
      <c r="O27" s="35"/>
      <c r="P27" s="37"/>
      <c r="Q27" s="36" t="s">
        <v>27</v>
      </c>
    </row>
    <row r="28" ht="15.75" customHeight="1">
      <c r="A28" s="38"/>
      <c r="B28" s="38"/>
      <c r="C28" s="38"/>
      <c r="D28" s="38"/>
      <c r="E28" s="38"/>
      <c r="F28" s="38"/>
      <c r="G28" s="38"/>
      <c r="K28" s="38"/>
      <c r="L28" s="38"/>
      <c r="M28" s="38"/>
      <c r="N28" s="38"/>
      <c r="O28" s="38"/>
      <c r="P28" s="38"/>
      <c r="Q28" s="36"/>
      <c r="R28" s="36"/>
    </row>
    <row r="29" ht="15.75" customHeight="1">
      <c r="A29" s="33" t="s">
        <v>39</v>
      </c>
      <c r="B29" s="34"/>
      <c r="C29" s="34"/>
      <c r="D29" s="34"/>
      <c r="E29" s="34"/>
      <c r="F29" s="34"/>
      <c r="G29" s="35"/>
      <c r="I29" s="36" t="s">
        <v>27</v>
      </c>
      <c r="K29" s="33" t="s">
        <v>40</v>
      </c>
      <c r="L29" s="34"/>
      <c r="M29" s="34"/>
      <c r="N29" s="34"/>
      <c r="O29" s="35"/>
      <c r="P29" s="37"/>
      <c r="Q29" s="36" t="s">
        <v>27</v>
      </c>
    </row>
    <row r="30" ht="15.75" customHeight="1">
      <c r="A30" s="38"/>
      <c r="B30" s="38"/>
      <c r="C30" s="38"/>
      <c r="D30" s="38"/>
      <c r="E30" s="38"/>
      <c r="F30" s="38"/>
      <c r="G30" s="38"/>
      <c r="K30" s="8"/>
      <c r="L30" s="8"/>
      <c r="M30" s="8"/>
      <c r="N30" s="8"/>
      <c r="O30" s="8"/>
      <c r="P30" s="8"/>
      <c r="Q30" s="8"/>
      <c r="R30" s="8"/>
    </row>
    <row r="31" ht="15.75" customHeight="1">
      <c r="A31" s="33" t="s">
        <v>41</v>
      </c>
      <c r="B31" s="34"/>
      <c r="C31" s="34"/>
      <c r="D31" s="34"/>
      <c r="E31" s="34"/>
      <c r="F31" s="34"/>
      <c r="G31" s="35"/>
      <c r="I31" s="36" t="s">
        <v>27</v>
      </c>
      <c r="K31" s="33" t="s">
        <v>42</v>
      </c>
      <c r="L31" s="34"/>
      <c r="M31" s="34"/>
      <c r="N31" s="34"/>
      <c r="O31" s="35"/>
      <c r="P31" s="37"/>
      <c r="Q31" s="36" t="s">
        <v>27</v>
      </c>
    </row>
    <row r="32" ht="15.75" customHeight="1">
      <c r="A32" s="38"/>
      <c r="B32" s="38"/>
      <c r="C32" s="38"/>
      <c r="D32" s="38"/>
      <c r="E32" s="38"/>
      <c r="F32" s="38"/>
      <c r="G32" s="38"/>
      <c r="K32" s="8"/>
      <c r="L32" s="8"/>
      <c r="M32" s="8"/>
      <c r="N32" s="8"/>
      <c r="O32" s="8"/>
      <c r="P32" s="8"/>
      <c r="Q32" s="8"/>
      <c r="R32" s="8"/>
    </row>
    <row r="33" ht="15.75" customHeight="1">
      <c r="A33" s="33" t="s">
        <v>43</v>
      </c>
      <c r="B33" s="34"/>
      <c r="C33" s="34"/>
      <c r="D33" s="34"/>
      <c r="E33" s="34"/>
      <c r="F33" s="34"/>
      <c r="G33" s="35"/>
      <c r="I33" s="36" t="s">
        <v>27</v>
      </c>
      <c r="K33" s="33" t="s">
        <v>44</v>
      </c>
      <c r="L33" s="34"/>
      <c r="M33" s="34"/>
      <c r="N33" s="34"/>
      <c r="O33" s="35"/>
      <c r="P33" s="37"/>
      <c r="Q33" s="36" t="s">
        <v>27</v>
      </c>
    </row>
    <row r="34" ht="15.75" customHeight="1">
      <c r="A34" s="38"/>
      <c r="B34" s="38"/>
      <c r="C34" s="38"/>
      <c r="D34" s="38"/>
      <c r="E34" s="38"/>
      <c r="F34" s="38"/>
      <c r="G34" s="38"/>
      <c r="K34" s="8"/>
      <c r="L34" s="8"/>
      <c r="M34" s="8"/>
      <c r="N34" s="8"/>
      <c r="O34" s="8"/>
      <c r="P34" s="8"/>
      <c r="Q34" s="8"/>
      <c r="R34" s="8"/>
    </row>
    <row r="35" ht="15.75" customHeight="1">
      <c r="A35" s="33" t="s">
        <v>45</v>
      </c>
      <c r="B35" s="34"/>
      <c r="C35" s="34"/>
      <c r="D35" s="34"/>
      <c r="E35" s="34"/>
      <c r="F35" s="34"/>
      <c r="G35" s="35"/>
      <c r="I35" s="36" t="s">
        <v>27</v>
      </c>
      <c r="K35" s="33" t="s">
        <v>46</v>
      </c>
      <c r="L35" s="34"/>
      <c r="M35" s="34"/>
      <c r="N35" s="34"/>
      <c r="O35" s="35"/>
      <c r="P35" s="37"/>
      <c r="Q35" s="36" t="s">
        <v>27</v>
      </c>
    </row>
    <row r="36" ht="15.75" customHeight="1">
      <c r="A36" s="38"/>
      <c r="B36" s="38"/>
      <c r="C36" s="38"/>
      <c r="D36" s="38"/>
      <c r="E36" s="38"/>
      <c r="F36" s="38"/>
      <c r="G36" s="38"/>
      <c r="K36" s="38"/>
      <c r="L36" s="38"/>
      <c r="M36" s="38"/>
      <c r="N36" s="38"/>
      <c r="O36" s="38"/>
      <c r="P36" s="38"/>
      <c r="Q36" s="36"/>
      <c r="R36" s="36"/>
    </row>
    <row r="37" ht="15.75" customHeight="1">
      <c r="A37" s="33" t="s">
        <v>47</v>
      </c>
      <c r="B37" s="34"/>
      <c r="C37" s="34"/>
      <c r="D37" s="34"/>
      <c r="E37" s="34"/>
      <c r="F37" s="34"/>
      <c r="G37" s="35"/>
      <c r="I37" s="36" t="s">
        <v>27</v>
      </c>
      <c r="K37" s="33" t="s">
        <v>48</v>
      </c>
      <c r="L37" s="34"/>
      <c r="M37" s="34"/>
      <c r="N37" s="34"/>
      <c r="O37" s="35"/>
      <c r="P37" s="37"/>
      <c r="Q37" s="36" t="s">
        <v>27</v>
      </c>
    </row>
    <row r="38" ht="15.75" customHeight="1">
      <c r="A38" s="8"/>
      <c r="B38" s="8"/>
      <c r="C38" s="8"/>
      <c r="D38" s="8"/>
      <c r="E38" s="8"/>
      <c r="F38" s="8"/>
      <c r="G38" s="8"/>
      <c r="H38" s="8"/>
    </row>
    <row r="39" ht="15.75" customHeight="1">
      <c r="A39" s="40" t="s">
        <v>49</v>
      </c>
      <c r="B39" s="41"/>
      <c r="C39" s="41"/>
      <c r="D39" s="41"/>
      <c r="E39" s="41"/>
      <c r="F39" s="41"/>
      <c r="G39" s="42"/>
      <c r="H39" s="38"/>
      <c r="I39" s="36" t="s">
        <v>27</v>
      </c>
      <c r="J39" s="43"/>
      <c r="K39" s="33" t="s">
        <v>50</v>
      </c>
      <c r="L39" s="34"/>
      <c r="M39" s="34"/>
      <c r="N39" s="34"/>
      <c r="O39" s="35"/>
      <c r="P39" s="37"/>
      <c r="Q39" s="36" t="s">
        <v>27</v>
      </c>
    </row>
    <row r="40" ht="15.75" customHeight="1">
      <c r="A40" s="38"/>
      <c r="B40" s="38"/>
      <c r="C40" s="38"/>
      <c r="D40" s="38"/>
      <c r="E40" s="38"/>
      <c r="F40" s="38"/>
      <c r="G40" s="38"/>
      <c r="H40" s="38"/>
      <c r="J40" s="36"/>
    </row>
    <row r="41" ht="15.75" hidden="1" customHeight="1">
      <c r="A41" s="40" t="s">
        <v>51</v>
      </c>
      <c r="B41" s="41"/>
      <c r="C41" s="41"/>
      <c r="D41" s="41"/>
      <c r="E41" s="41"/>
      <c r="F41" s="41"/>
      <c r="G41" s="42"/>
      <c r="H41" s="38"/>
      <c r="I41" s="44" t="s">
        <v>27</v>
      </c>
      <c r="J41" s="43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X41" s="8"/>
      <c r="Y41" s="8"/>
      <c r="Z41" s="8"/>
    </row>
    <row r="42" ht="15.75" hidden="1" customHeight="1">
      <c r="A42" s="38"/>
      <c r="B42" s="38"/>
      <c r="C42" s="38"/>
      <c r="D42" s="38"/>
      <c r="E42" s="38"/>
      <c r="F42" s="38"/>
      <c r="G42" s="38"/>
      <c r="H42" s="38"/>
      <c r="I42" s="8"/>
      <c r="J42" s="36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</row>
    <row r="43" ht="15.75" customHeight="1">
      <c r="A43" s="33" t="s">
        <v>52</v>
      </c>
      <c r="B43" s="34"/>
      <c r="C43" s="34"/>
      <c r="D43" s="34"/>
      <c r="E43" s="34"/>
      <c r="F43" s="34"/>
      <c r="G43" s="35"/>
      <c r="H43" s="37"/>
      <c r="I43" s="36" t="s">
        <v>27</v>
      </c>
      <c r="K43" s="33" t="s">
        <v>53</v>
      </c>
      <c r="L43" s="34"/>
      <c r="M43" s="34"/>
      <c r="N43" s="34"/>
      <c r="O43" s="35"/>
      <c r="P43" s="37"/>
      <c r="Q43" s="36" t="s">
        <v>27</v>
      </c>
      <c r="W43" s="8"/>
    </row>
    <row r="44" ht="15.75" customHeight="1">
      <c r="A44" s="37"/>
      <c r="B44" s="37"/>
      <c r="C44" s="37"/>
      <c r="D44" s="37"/>
      <c r="E44" s="37"/>
      <c r="F44" s="37"/>
      <c r="G44" s="37"/>
      <c r="H44" s="37"/>
      <c r="I44" s="36"/>
      <c r="J44" s="8"/>
      <c r="K44" s="45" t="s">
        <v>27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</row>
    <row r="45" ht="15.75" customHeight="1">
      <c r="A45" s="33" t="s">
        <v>54</v>
      </c>
      <c r="B45" s="34"/>
      <c r="C45" s="34"/>
      <c r="D45" s="34"/>
      <c r="E45" s="35"/>
      <c r="F45" s="34"/>
      <c r="G45" s="35"/>
      <c r="H45" s="37"/>
      <c r="I45" s="36" t="s">
        <v>27</v>
      </c>
      <c r="K45" s="33" t="s">
        <v>55</v>
      </c>
      <c r="L45" s="34"/>
      <c r="M45" s="34"/>
      <c r="N45" s="34"/>
      <c r="O45" s="35"/>
      <c r="P45" s="37"/>
      <c r="Q45" s="36" t="s">
        <v>27</v>
      </c>
      <c r="R45" s="36"/>
      <c r="S45" s="36"/>
      <c r="T45" s="36"/>
      <c r="U45" s="8"/>
      <c r="V45" s="8"/>
      <c r="W45" s="8"/>
      <c r="X45" s="8"/>
      <c r="Y45" s="8"/>
      <c r="Z45" s="8"/>
    </row>
    <row r="46" ht="15.75" customHeight="1">
      <c r="A46" s="38"/>
      <c r="B46" s="38"/>
      <c r="C46" s="38"/>
      <c r="D46" s="38"/>
      <c r="E46" s="38"/>
      <c r="F46" s="38"/>
      <c r="G46" s="38"/>
      <c r="H46" s="38"/>
      <c r="I46" s="36"/>
      <c r="J46" s="36"/>
      <c r="K46" s="8"/>
      <c r="L46" s="8"/>
      <c r="M46" s="8"/>
      <c r="N46" s="8"/>
      <c r="O46" s="8"/>
      <c r="P46" s="8"/>
      <c r="Q46" s="8"/>
      <c r="R46" s="8"/>
    </row>
    <row r="47" ht="15.75" customHeight="1">
      <c r="K47" s="33" t="s">
        <v>56</v>
      </c>
      <c r="L47" s="34"/>
      <c r="M47" s="34"/>
      <c r="N47" s="34"/>
      <c r="O47" s="35"/>
      <c r="P47" s="37"/>
      <c r="Q47" s="36" t="s">
        <v>27</v>
      </c>
      <c r="R47" s="36"/>
    </row>
    <row r="48" ht="15.75" customHeight="1">
      <c r="A48" s="37" t="s">
        <v>57</v>
      </c>
      <c r="K48" s="8"/>
    </row>
    <row r="49" ht="15.75" customHeight="1">
      <c r="K49" s="36"/>
    </row>
    <row r="50" ht="15.75" customHeight="1"/>
    <row r="51" ht="15.75" customHeight="1">
      <c r="K51" s="36"/>
      <c r="S51" s="8"/>
      <c r="T51" s="8"/>
      <c r="U51" s="8"/>
      <c r="V51" s="8"/>
      <c r="X51" s="8"/>
      <c r="Y51" s="8"/>
      <c r="Z51" s="8"/>
    </row>
    <row r="52" ht="15.75" customHeight="1">
      <c r="S52" s="8"/>
      <c r="T52" s="8"/>
      <c r="U52" s="8"/>
      <c r="V52" s="8"/>
      <c r="W52" s="8"/>
      <c r="X52" s="8"/>
      <c r="Y52" s="8"/>
      <c r="Z52" s="8"/>
    </row>
    <row r="53" ht="15.75" customHeight="1">
      <c r="K53" s="36"/>
      <c r="S53" s="8"/>
      <c r="T53" s="8"/>
      <c r="U53" s="8"/>
      <c r="V53" s="8"/>
      <c r="W53" s="8"/>
      <c r="X53" s="8"/>
      <c r="Y53" s="8"/>
      <c r="Z53" s="8"/>
    </row>
    <row r="54" ht="15.75" customHeight="1">
      <c r="K54" s="36"/>
      <c r="S54" s="8"/>
      <c r="T54" s="8"/>
      <c r="U54" s="8"/>
      <c r="V54" s="8"/>
      <c r="W54" s="8"/>
      <c r="X54" s="8"/>
      <c r="Y54" s="8"/>
      <c r="Z54" s="8"/>
    </row>
    <row r="55" ht="15.75" customHeight="1">
      <c r="K55" s="36"/>
      <c r="W55" s="8"/>
    </row>
    <row r="56" ht="15.75" customHeight="1">
      <c r="K56" s="36"/>
    </row>
    <row r="57" ht="15.75" customHeight="1">
      <c r="K57" s="36"/>
    </row>
    <row r="58" ht="15.75" customHeight="1">
      <c r="K58" s="36"/>
    </row>
    <row r="59" ht="15.75" customHeight="1">
      <c r="K59" s="36"/>
      <c r="L59" s="8"/>
      <c r="M59" s="8"/>
      <c r="N59" s="8"/>
      <c r="O59" s="8"/>
      <c r="P59" s="8"/>
      <c r="Q59" s="8"/>
      <c r="R59" s="8"/>
    </row>
    <row r="60" ht="15.75" customHeight="1">
      <c r="K60" s="36"/>
      <c r="L60" s="8"/>
      <c r="M60" s="8"/>
      <c r="N60" s="8"/>
      <c r="O60" s="8"/>
      <c r="P60" s="8"/>
      <c r="Q60" s="8"/>
      <c r="R60" s="8"/>
    </row>
    <row r="61" ht="15.75" customHeight="1">
      <c r="K61" s="36"/>
      <c r="L61" s="8"/>
      <c r="M61" s="8"/>
      <c r="N61" s="8"/>
      <c r="O61" s="8"/>
      <c r="P61" s="8"/>
      <c r="Q61" s="8"/>
      <c r="R61" s="8"/>
    </row>
    <row r="62" ht="15.75" customHeight="1">
      <c r="K62" s="36"/>
      <c r="L62" s="8"/>
      <c r="M62" s="8"/>
      <c r="N62" s="8"/>
      <c r="O62" s="8"/>
      <c r="P62" s="8"/>
      <c r="Q62" s="8"/>
      <c r="R62" s="8"/>
    </row>
    <row r="63" ht="15.75" customHeight="1">
      <c r="K63" s="36"/>
    </row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9">
    <mergeCell ref="Q19:R19"/>
    <mergeCell ref="Q21:R21"/>
    <mergeCell ref="I1:N1"/>
    <mergeCell ref="A12:L12"/>
    <mergeCell ref="A13:L13"/>
    <mergeCell ref="I17:J17"/>
    <mergeCell ref="Q17:R17"/>
    <mergeCell ref="I19:J19"/>
    <mergeCell ref="I21:J21"/>
    <mergeCell ref="A7:F11"/>
    <mergeCell ref="I29:J29"/>
    <mergeCell ref="I31:J31"/>
    <mergeCell ref="I33:J33"/>
    <mergeCell ref="I35:J35"/>
    <mergeCell ref="I37:J37"/>
    <mergeCell ref="I45:J45"/>
    <mergeCell ref="Q31:R31"/>
    <mergeCell ref="Q33:R33"/>
    <mergeCell ref="Q35:R35"/>
    <mergeCell ref="Q37:R37"/>
    <mergeCell ref="Q39:R39"/>
    <mergeCell ref="Q43:R43"/>
    <mergeCell ref="I23:J23"/>
    <mergeCell ref="Q23:R23"/>
    <mergeCell ref="I25:J25"/>
    <mergeCell ref="Q25:R25"/>
    <mergeCell ref="I27:J27"/>
    <mergeCell ref="Q27:R27"/>
    <mergeCell ref="Q29:R29"/>
  </mergeCells>
  <hyperlinks>
    <hyperlink display="перейти в прайс" location="'QT1,QT2'!A1" ref="I39"/>
    <hyperlink display="перейти в прайс" location="null!A1" ref="I41"/>
    <hyperlink display="перейти в прайс" location="'Напольные'!A1" ref="I43"/>
    <hyperlink display="перейти в прайс" location="null!A1" ref="K44"/>
    <hyperlink display="перейти в прайс" location="'Аксессуары'!A1" ref="Q45"/>
    <hyperlink display="перейти в прайс" location="'Колеровка'!A1" ref="Q47"/>
  </hyperlinks>
  <printOptions/>
  <pageMargins bottom="0.75" footer="0.0" header="0.0" left="0.7" right="0.7" top="0.75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3.0" topLeftCell="A4" activePane="bottomLeft" state="frozen"/>
      <selection activeCell="B5" sqref="B5" pane="bottomLeft"/>
    </sheetView>
  </sheetViews>
  <sheetFormatPr customHeight="1" defaultColWidth="14.43" defaultRowHeight="15.0"/>
  <cols>
    <col customWidth="1" min="1" max="1" width="3.43"/>
    <col customWidth="1" min="2" max="2" width="8.71"/>
    <col customWidth="1" min="3" max="3" width="8.86"/>
    <col customWidth="1" min="4" max="4" width="10.0"/>
    <col customWidth="1" min="5" max="5" width="7.43"/>
    <col customWidth="1" min="6" max="6" width="12.71"/>
    <col customWidth="1" min="7" max="7" width="14.86"/>
    <col customWidth="1" min="8" max="8" width="10.71"/>
    <col customWidth="1" min="9" max="9" width="12.57"/>
    <col customWidth="1" min="10" max="10" width="70.86"/>
    <col customWidth="1" min="11" max="11" width="8.71"/>
    <col customWidth="1" min="12" max="12" width="11.14"/>
    <col customWidth="1" min="13" max="13" width="7.14"/>
    <col customWidth="1" hidden="1" min="14" max="14" width="13.43"/>
    <col customWidth="1" hidden="1" min="15" max="16" width="9.14"/>
    <col customWidth="1" hidden="1" min="17" max="17" width="9.86"/>
    <col customWidth="1" hidden="1" min="18" max="32" width="9.14"/>
    <col customWidth="1" min="33" max="35" width="9.14"/>
    <col customWidth="1" min="36" max="36" width="10.29"/>
    <col customWidth="1" min="37" max="51" width="9.14"/>
  </cols>
  <sheetData>
    <row r="1" ht="67.5" customHeight="1">
      <c r="K1" s="46"/>
      <c r="L1" s="46"/>
      <c r="W1" s="8"/>
      <c r="X1" s="8"/>
    </row>
    <row r="2">
      <c r="B2" s="47" t="s">
        <v>58</v>
      </c>
      <c r="C2" s="48"/>
      <c r="D2" s="48"/>
      <c r="E2" s="48"/>
      <c r="F2" s="48"/>
      <c r="G2" s="48"/>
      <c r="H2" s="48"/>
      <c r="I2" s="48"/>
      <c r="J2" s="48"/>
      <c r="L2" s="49" t="s">
        <v>59</v>
      </c>
      <c r="M2" s="50" t="s">
        <v>60</v>
      </c>
      <c r="W2" s="8"/>
      <c r="X2" s="8"/>
    </row>
    <row r="3">
      <c r="A3" s="8"/>
      <c r="B3" s="51" t="s">
        <v>61</v>
      </c>
      <c r="C3" s="52" t="s">
        <v>62</v>
      </c>
      <c r="D3" s="52" t="s">
        <v>63</v>
      </c>
      <c r="E3" s="51" t="s">
        <v>7</v>
      </c>
      <c r="F3" s="53" t="s">
        <v>64</v>
      </c>
      <c r="G3" s="52" t="s">
        <v>65</v>
      </c>
      <c r="H3" s="52" t="s">
        <v>66</v>
      </c>
      <c r="I3" s="53" t="s">
        <v>67</v>
      </c>
      <c r="J3" s="53" t="s">
        <v>68</v>
      </c>
      <c r="K3" s="53" t="s">
        <v>69</v>
      </c>
      <c r="L3" s="54" t="s">
        <v>70</v>
      </c>
      <c r="M3" s="55"/>
      <c r="N3" s="56" t="s">
        <v>71</v>
      </c>
      <c r="O3" s="56" t="s">
        <v>72</v>
      </c>
      <c r="P3" s="56"/>
      <c r="Q3" s="56"/>
      <c r="R3" s="56"/>
      <c r="S3" s="56"/>
      <c r="T3" s="56"/>
      <c r="U3" s="8"/>
      <c r="V3" s="8"/>
      <c r="W3" s="8"/>
      <c r="X3" s="8"/>
      <c r="Y3" s="8"/>
      <c r="Z3" s="8"/>
      <c r="AA3" s="8"/>
      <c r="AB3" s="8" t="s">
        <v>2</v>
      </c>
      <c r="AC3" s="8" t="s">
        <v>4</v>
      </c>
      <c r="AD3" s="8"/>
      <c r="AE3" s="8"/>
      <c r="AF3" s="8"/>
      <c r="AG3" s="8"/>
      <c r="AH3" s="8"/>
      <c r="AI3" s="8"/>
      <c r="AJ3" s="8"/>
      <c r="AK3" s="8"/>
      <c r="AL3" s="8"/>
      <c r="AM3" s="8"/>
    </row>
    <row r="4">
      <c r="A4" s="8"/>
      <c r="B4" s="57" t="s">
        <v>73</v>
      </c>
      <c r="C4" s="57" t="s">
        <v>4</v>
      </c>
      <c r="D4" s="57">
        <v>1000.0</v>
      </c>
      <c r="E4" s="57">
        <v>8.0</v>
      </c>
      <c r="F4" s="58" t="str">
        <f>IFERROR(CONCATENATE(VLOOKUP(I4,'Основа'!$A$4:K3997,5,FALSE),"x",VLOOKUP(I4,'Основа'!$A$4:K30408,6,FALSE)),"")</f>
        <v>1000x384</v>
      </c>
      <c r="G4" s="57" t="s">
        <v>74</v>
      </c>
      <c r="H4" s="59" t="s">
        <v>75</v>
      </c>
      <c r="I4" s="58" t="str">
        <f t="shared" ref="I4:I44" si="1">IF(OR(B4="",C4="",D4="",E4=""),"",IF(K4="","нет модели",CONCATENATE(B4," ",D4," ",C4,E4)))</f>
        <v>P30 1000 H8</v>
      </c>
      <c r="J4" s="60" t="str">
        <f>IFERROR(IF(Q4="нет","",CONCATENATE("VELAR ",VLOOKUP(I4,'Основа'!$A$4:Q3997,2,FALSE)," ",G4," ",N4)),"")</f>
        <v>VELAR Радиатор стальной трубчатый P30 1000 H -8 секц.  Боковое WHR111</v>
      </c>
      <c r="K4" s="58">
        <f>IFERROR(IF(OR(Q4="ТЛ50",Q4="ТП50"),'Основа'!T9,0)+ROUND(VLOOKUP((CONCATENATE(B4," ",D4," ",C4,E4)),'Основа'!$A$4:Q3997,15,FALSE)*O4,0),"")</f>
        <v>29900</v>
      </c>
      <c r="L4" s="58">
        <f>IFERROR(ROUND(IF($L$3=$AE$4,1,IF($L$3=$AE$5,0.818,0.646))*VLOOKUP((CONCATENATE(B4," ",D4," ",C4,E4)),'Основа'!$A$4:Q3997,8,FALSE),0),"")</f>
        <v>1162</v>
      </c>
      <c r="M4" s="61">
        <f>IFERROR(VLOOKUP(I4,'Основа'!A$1:Q5000,11,FALSE),"")</f>
        <v>26</v>
      </c>
      <c r="N4" s="8" t="str">
        <f>VLOOKUP(H4,'Основа'!$U$3:W301,3,FALSE)</f>
        <v>WHR111</v>
      </c>
      <c r="O4" s="8">
        <f>IF(H4="",1,VLOOKUP(H4,'Основа'!$U$3:W301,2,FALSE))</f>
        <v>1</v>
      </c>
      <c r="P4" s="8"/>
      <c r="Q4" s="62" t="str">
        <f t="shared" ref="Q4:Q44" si="2">IF(OR(G4=R4,G4=S4,G4=T4,G4=U4,G4=V4,G4=W4,G4=X4,G4=""),G4,"нет")</f>
        <v>Боковое</v>
      </c>
      <c r="R4" s="8" t="str">
        <f t="shared" ref="R4:R44" si="3">IF(OR(CONCATENATE($B4,$C4)="R89V",CONCATENATE($B4,$C4)="R32V"),"-","Боковое")</f>
        <v>Боковое</v>
      </c>
      <c r="S4" s="8" t="str">
        <f t="shared" ref="S4:S44" si="4">IF(OR(CONCATENATE($B4,$C4)="R89H",CONCATENATE($B4,$C4)="R32H",$B4="Q60T"),"-",IF((CONCATENATE($B4,$C4)="R89V"),"Л109",IF(CONCATENATE($B4,$C4)="Q80V","Л100","Л50")))</f>
        <v>Л50</v>
      </c>
      <c r="T4" s="8" t="str">
        <f t="shared" ref="T4:T44" si="5">IF(OR(CONCATENATE($B4,$C4)="R89H",CONCATENATE($B4,$C4)="R32H",$B4="Q60T"),"-",IF((CONCATENATE($B4,$C4)="R89V"),"П109",IF(CONCATENATE($B4,$C4)="Q80V","П100","П50")))</f>
        <v>П50</v>
      </c>
      <c r="U4" s="8" t="str">
        <f t="shared" ref="U4:U44" si="6">IF(OR(CONCATENATE($B4,$C4)="R89H",CONCATENATE($B4,$C4)="R32H",$B4="Q60T"),"-",IF((CONCATENATE($B4,$C4)="R89V"),"0109",IF(CONCATENATE($B4,$C4)="Q80V","0100","050")))</f>
        <v>050</v>
      </c>
      <c r="V4" s="8" t="str">
        <f t="shared" ref="V4:V44" si="7">IF(OR(CONCATENATE($B4,$C4)="R89H",CONCATENATE($B4,$C4)="R32H",$B4="Q60T"),"-","ЛП")</f>
        <v>ЛП</v>
      </c>
      <c r="W4" s="8" t="str">
        <f t="shared" ref="W4:W44" si="8">IF(CONCATENATE($B4,$C4)="P30V","ТЛ50","-")</f>
        <v>-</v>
      </c>
      <c r="X4" s="8" t="str">
        <f t="shared" ref="X4:X44" si="9">IF(CONCATENATE($B4,$C4)="P30V","ТП50","-")</f>
        <v>-</v>
      </c>
      <c r="Y4" s="8">
        <f t="shared" ref="Y4:Y44" si="10">IF(AND(OR(B4="P30",B4="Q40"),C4="V",OR(D4=270,D4=420,D4=500,D4=550,D4=570)),1,0)</f>
        <v>0</v>
      </c>
      <c r="Z4" s="8" t="s">
        <v>73</v>
      </c>
      <c r="AA4" s="8"/>
      <c r="AB4" s="8">
        <v>270.0</v>
      </c>
      <c r="AC4" s="63">
        <v>500.0</v>
      </c>
      <c r="AD4" s="8">
        <v>1750.0</v>
      </c>
      <c r="AE4" s="8" t="s">
        <v>70</v>
      </c>
      <c r="AF4" s="8"/>
      <c r="AG4" s="8"/>
      <c r="AH4" s="8"/>
      <c r="AI4" s="8"/>
      <c r="AJ4" s="64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8"/>
    </row>
    <row r="5">
      <c r="A5" s="8"/>
      <c r="B5" s="57" t="s">
        <v>73</v>
      </c>
      <c r="C5" s="57" t="s">
        <v>2</v>
      </c>
      <c r="D5" s="57">
        <v>1750.0</v>
      </c>
      <c r="E5" s="57">
        <v>2.0</v>
      </c>
      <c r="F5" s="58" t="str">
        <f>IFERROR(CONCATENATE(VLOOKUP(I5,'Основа'!$A$4:K3998,5,FALSE),"x",VLOOKUP(I5,'Основа'!$A$4:K30409,6,FALSE)),"")</f>
        <v>84x1750</v>
      </c>
      <c r="G5" s="57"/>
      <c r="H5" s="59"/>
      <c r="I5" s="58" t="str">
        <f t="shared" si="1"/>
        <v>P30 1750 V2</v>
      </c>
      <c r="J5" s="60" t="str">
        <f>IFERROR(IF(Q5="нет","",CONCATENATE("VELAR ",VLOOKUP(I5,'Основа'!$A$4:Q3998,2,FALSE)," ",G5," ",N5)),"")</f>
        <v/>
      </c>
      <c r="K5" s="58">
        <f>IFERROR(IF(OR(Q5="ТЛ50",Q5="ТП50"),'Основа'!T10,0)+ROUND(VLOOKUP((CONCATENATE(B5," ",D5," ",C5,E5)),'Основа'!$A$4:Q3998,15,FALSE)*O5,0),"")</f>
        <v>17200</v>
      </c>
      <c r="L5" s="58">
        <f>IFERROR(ROUND(IF($L$3=$AE$4,1,IF($L$3=$AE$5,0.818,0.646))*VLOOKUP((CONCATENATE(B5," ",D5," ",C5,E5)),'Основа'!$A$4:Q3998,8,FALSE),0),"")</f>
        <v>503</v>
      </c>
      <c r="M5" s="61">
        <f>IFERROR(VLOOKUP(I5,'Основа'!A$1:Q5001,11,FALSE),"")</f>
        <v>10.6</v>
      </c>
      <c r="N5" s="8" t="str">
        <f>VLOOKUP(H5,'Основа'!$U$3:W302,3,FALSE)</f>
        <v>#N/A</v>
      </c>
      <c r="O5" s="8">
        <f>IF(H5="",1,VLOOKUP(H5,'Основа'!$U$3:W302,2,FALSE))</f>
        <v>1</v>
      </c>
      <c r="P5" s="8"/>
      <c r="Q5" s="62" t="str">
        <f t="shared" si="2"/>
        <v/>
      </c>
      <c r="R5" s="8" t="str">
        <f t="shared" si="3"/>
        <v>Боковое</v>
      </c>
      <c r="S5" s="8" t="str">
        <f t="shared" si="4"/>
        <v>Л50</v>
      </c>
      <c r="T5" s="8" t="str">
        <f t="shared" si="5"/>
        <v>П50</v>
      </c>
      <c r="U5" s="8" t="str">
        <f t="shared" si="6"/>
        <v>050</v>
      </c>
      <c r="V5" s="8" t="str">
        <f t="shared" si="7"/>
        <v>ЛП</v>
      </c>
      <c r="W5" s="8" t="str">
        <f t="shared" si="8"/>
        <v>ТЛ50</v>
      </c>
      <c r="X5" s="8" t="str">
        <f t="shared" si="9"/>
        <v>ТП50</v>
      </c>
      <c r="Y5" s="8">
        <f t="shared" si="10"/>
        <v>0</v>
      </c>
      <c r="Z5" s="8" t="s">
        <v>76</v>
      </c>
      <c r="AA5" s="8"/>
      <c r="AB5" s="8">
        <v>420.0</v>
      </c>
      <c r="AC5" s="63">
        <v>550.0</v>
      </c>
      <c r="AD5" s="8">
        <v>2000.0</v>
      </c>
      <c r="AE5" s="8" t="s">
        <v>77</v>
      </c>
      <c r="AF5" s="8"/>
      <c r="AG5" s="8"/>
      <c r="AH5" s="8"/>
      <c r="AI5" s="8"/>
      <c r="AJ5" s="8"/>
      <c r="AK5" s="8"/>
      <c r="AL5" s="63"/>
      <c r="AM5" s="8"/>
      <c r="AN5" s="8"/>
      <c r="AO5" s="63"/>
      <c r="AP5" s="63"/>
      <c r="AQ5" s="8"/>
      <c r="AR5" s="8"/>
      <c r="AS5" s="8"/>
      <c r="AT5" s="8"/>
      <c r="AU5" s="8"/>
      <c r="AV5" s="8"/>
    </row>
    <row r="6">
      <c r="A6" s="8"/>
      <c r="B6" s="57"/>
      <c r="C6" s="57"/>
      <c r="D6" s="57"/>
      <c r="E6" s="57"/>
      <c r="F6" s="58" t="str">
        <f>IFERROR(CONCATENATE(VLOOKUP(I6,'Основа'!$A$4:K3999,5,FALSE),"x",VLOOKUP(I6,'Основа'!$A$4:K30410,6,FALSE)),"")</f>
        <v/>
      </c>
      <c r="G6" s="57"/>
      <c r="H6" s="59"/>
      <c r="I6" s="58" t="str">
        <f t="shared" si="1"/>
        <v/>
      </c>
      <c r="J6" s="60" t="str">
        <f>IFERROR(IF(Q6="нет","",CONCATENATE("VELAR ",VLOOKUP(I6,'Основа'!$A$4:Q3999,2,FALSE)," ",G6," ",N6)),"")</f>
        <v/>
      </c>
      <c r="K6" s="58" t="str">
        <f>IFERROR(IF(OR(Q6="ТЛ50",Q6="ТП50"),'Основа'!T11,0)+ROUND(VLOOKUP((CONCATENATE(B6," ",D6," ",C6,E6)),'Основа'!$A$4:Q3999,15,FALSE)*O6,0),"")</f>
        <v/>
      </c>
      <c r="L6" s="58" t="str">
        <f>IFERROR(ROUND(IF($L$3=$AE$4,1,IF($L$3=$AE$5,0.818,0.646))*VLOOKUP((CONCATENATE(B6," ",D6," ",C6,E6)),'Основа'!$A$4:Q3999,8,FALSE),0),"")</f>
        <v/>
      </c>
      <c r="M6" s="61" t="str">
        <f>IFERROR(VLOOKUP(I6,'Основа'!A$1:Q5002,11,FALSE),"")</f>
        <v/>
      </c>
      <c r="N6" s="8" t="str">
        <f>VLOOKUP(H6,'Основа'!$U$3:W303,3,FALSE)</f>
        <v>#N/A</v>
      </c>
      <c r="O6" s="8">
        <f>IF(H6="",1,VLOOKUP(H6,'Основа'!$U$3:W303,2,FALSE))</f>
        <v>1</v>
      </c>
      <c r="P6" s="8"/>
      <c r="Q6" s="62" t="str">
        <f t="shared" si="2"/>
        <v/>
      </c>
      <c r="R6" s="8" t="str">
        <f t="shared" si="3"/>
        <v>Боковое</v>
      </c>
      <c r="S6" s="8" t="str">
        <f t="shared" si="4"/>
        <v>Л50</v>
      </c>
      <c r="T6" s="8" t="str">
        <f t="shared" si="5"/>
        <v>П50</v>
      </c>
      <c r="U6" s="8" t="str">
        <f t="shared" si="6"/>
        <v>050</v>
      </c>
      <c r="V6" s="8" t="str">
        <f t="shared" si="7"/>
        <v>ЛП</v>
      </c>
      <c r="W6" s="8" t="str">
        <f t="shared" si="8"/>
        <v>-</v>
      </c>
      <c r="X6" s="8" t="str">
        <f t="shared" si="9"/>
        <v>-</v>
      </c>
      <c r="Y6" s="8">
        <f t="shared" si="10"/>
        <v>0</v>
      </c>
      <c r="Z6" s="8" t="s">
        <v>78</v>
      </c>
      <c r="AA6" s="8"/>
      <c r="AB6" s="8">
        <v>500.0</v>
      </c>
      <c r="AC6" s="63">
        <v>750.0</v>
      </c>
      <c r="AD6" s="8">
        <v>2250.0</v>
      </c>
      <c r="AE6" s="8" t="s">
        <v>79</v>
      </c>
      <c r="AF6" s="8"/>
      <c r="AG6" s="8"/>
      <c r="AH6" s="8"/>
      <c r="AI6" s="8"/>
      <c r="AJ6" s="8"/>
      <c r="AK6" s="8"/>
      <c r="AL6" s="63"/>
      <c r="AM6" s="8"/>
      <c r="AN6" s="8"/>
      <c r="AO6" s="63"/>
      <c r="AP6" s="63"/>
      <c r="AQ6" s="8"/>
      <c r="AR6" s="8"/>
      <c r="AS6" s="8"/>
      <c r="AT6" s="8"/>
      <c r="AU6" s="8"/>
      <c r="AV6" s="8"/>
    </row>
    <row r="7">
      <c r="A7" s="8"/>
      <c r="B7" s="57" t="s">
        <v>80</v>
      </c>
      <c r="C7" s="57" t="s">
        <v>2</v>
      </c>
      <c r="D7" s="57">
        <v>2000.0</v>
      </c>
      <c r="E7" s="57">
        <v>4.0</v>
      </c>
      <c r="F7" s="58" t="str">
        <f>IFERROR(CONCATENATE(VLOOKUP(I7,'Основа'!$A$4:K4000,5,FALSE),"x",VLOOKUP(I7,'Основа'!$A$4:K30411,6,FALSE)),"")</f>
        <v>300x2000</v>
      </c>
      <c r="G7" s="57"/>
      <c r="H7" s="59"/>
      <c r="I7" s="58" t="str">
        <f t="shared" si="1"/>
        <v>Q60 2000 V4</v>
      </c>
      <c r="J7" s="60" t="str">
        <f>IFERROR(IF(Q7="нет","",CONCATENATE("VELAR ",VLOOKUP(I7,'Основа'!$A$4:Q4000,2,FALSE)," ",G7," ",N7)),"")</f>
        <v/>
      </c>
      <c r="K7" s="58">
        <f>IFERROR(IF(OR(Q7="ТЛ50",Q7="ТП50"),'Основа'!T12,0)+ROUND(VLOOKUP((CONCATENATE(B7," ",D7," ",C7,E7)),'Основа'!$A$4:Q4000,15,FALSE)*O7,0),"")</f>
        <v>38992</v>
      </c>
      <c r="L7" s="58">
        <f>IFERROR(ROUND(IF($L$3=$AE$4,1,IF($L$3=$AE$5,0.818,0.646))*VLOOKUP((CONCATENATE(B7," ",D7," ",C7,E7)),'Основа'!$A$4:Q4000,8,FALSE),0),"")</f>
        <v>1839</v>
      </c>
      <c r="M7" s="61">
        <f>IFERROR(VLOOKUP(I7,'Основа'!A$1:Q5003,11,FALSE),"")</f>
        <v>39.9</v>
      </c>
      <c r="N7" s="8" t="str">
        <f>VLOOKUP(H7,'Основа'!$U$3:W304,3,FALSE)</f>
        <v>#N/A</v>
      </c>
      <c r="O7" s="8">
        <f>IF(H7="",1,VLOOKUP(H7,'Основа'!$U$3:W304,2,FALSE))</f>
        <v>1</v>
      </c>
      <c r="P7" s="8"/>
      <c r="Q7" s="62" t="str">
        <f t="shared" si="2"/>
        <v/>
      </c>
      <c r="R7" s="8" t="str">
        <f t="shared" si="3"/>
        <v>Боковое</v>
      </c>
      <c r="S7" s="8" t="str">
        <f t="shared" si="4"/>
        <v>Л50</v>
      </c>
      <c r="T7" s="8" t="str">
        <f t="shared" si="5"/>
        <v>П50</v>
      </c>
      <c r="U7" s="8" t="str">
        <f t="shared" si="6"/>
        <v>050</v>
      </c>
      <c r="V7" s="8" t="str">
        <f t="shared" si="7"/>
        <v>ЛП</v>
      </c>
      <c r="W7" s="8" t="str">
        <f t="shared" si="8"/>
        <v>-</v>
      </c>
      <c r="X7" s="8" t="str">
        <f t="shared" si="9"/>
        <v>-</v>
      </c>
      <c r="Y7" s="8">
        <f t="shared" si="10"/>
        <v>0</v>
      </c>
      <c r="Z7" s="8" t="s">
        <v>80</v>
      </c>
      <c r="AA7" s="8"/>
      <c r="AB7" s="8">
        <v>550.0</v>
      </c>
      <c r="AC7" s="63">
        <v>1000.0</v>
      </c>
      <c r="AD7" s="8">
        <v>2500.0</v>
      </c>
      <c r="AE7" s="8"/>
      <c r="AF7" s="8"/>
      <c r="AG7" s="8"/>
      <c r="AH7" s="8"/>
      <c r="AI7" s="8"/>
      <c r="AJ7" s="8"/>
      <c r="AK7" s="8"/>
      <c r="AL7" s="8"/>
      <c r="AM7" s="8"/>
      <c r="AN7" s="8"/>
      <c r="AO7" s="8"/>
      <c r="AP7" s="8"/>
      <c r="AQ7" s="63"/>
      <c r="AR7" s="63"/>
      <c r="AS7" s="8"/>
      <c r="AT7" s="8"/>
      <c r="AU7" s="8"/>
      <c r="AV7" s="8"/>
      <c r="AW7" s="8"/>
      <c r="AX7" s="8"/>
    </row>
    <row r="8">
      <c r="A8" s="8"/>
      <c r="B8" s="57"/>
      <c r="C8" s="57"/>
      <c r="D8" s="57"/>
      <c r="E8" s="57"/>
      <c r="F8" s="58" t="str">
        <f>IFERROR(CONCATENATE(VLOOKUP(I8,'Основа'!$A$4:K4001,5,FALSE),"x",VLOOKUP(I8,'Основа'!$A$4:K30412,6,FALSE)),"")</f>
        <v/>
      </c>
      <c r="G8" s="57"/>
      <c r="H8" s="59"/>
      <c r="I8" s="58" t="str">
        <f t="shared" si="1"/>
        <v/>
      </c>
      <c r="J8" s="60" t="str">
        <f>IFERROR(IF(Q8="нет","",CONCATENATE("VELAR ",VLOOKUP(I8,'Основа'!$A$4:Q4001,2,FALSE)," ",G8," ",N8)),"")</f>
        <v/>
      </c>
      <c r="K8" s="58" t="str">
        <f>IFERROR(IF(OR(Q8="ТЛ50",Q8="ТП50"),'Основа'!T13,0)+ROUND(VLOOKUP((CONCATENATE(B8," ",D8," ",C8,E8)),'Основа'!$A$4:Q4001,15,FALSE)*O8,0),"")</f>
        <v/>
      </c>
      <c r="L8" s="58" t="str">
        <f>IFERROR(ROUND(IF($L$3=$AE$4,1,IF($L$3=$AE$5,0.818,0.646))*VLOOKUP((CONCATENATE(B8," ",D8," ",C8,E8)),'Основа'!$A$4:Q4001,8,FALSE),0),"")</f>
        <v/>
      </c>
      <c r="M8" s="61" t="str">
        <f>IFERROR(VLOOKUP(I8,'Основа'!A$1:Q5004,11,FALSE),"")</f>
        <v/>
      </c>
      <c r="N8" s="8" t="str">
        <f>VLOOKUP(H8,'Основа'!$U$3:W305,3,FALSE)</f>
        <v>#N/A</v>
      </c>
      <c r="O8" s="8">
        <f>IF(H8="",1,VLOOKUP(H8,'Основа'!$U$3:W305,2,FALSE))</f>
        <v>1</v>
      </c>
      <c r="P8" s="8"/>
      <c r="Q8" s="62" t="str">
        <f t="shared" si="2"/>
        <v/>
      </c>
      <c r="R8" s="8" t="str">
        <f t="shared" si="3"/>
        <v>Боковое</v>
      </c>
      <c r="S8" s="8" t="str">
        <f t="shared" si="4"/>
        <v>Л50</v>
      </c>
      <c r="T8" s="8" t="str">
        <f t="shared" si="5"/>
        <v>П50</v>
      </c>
      <c r="U8" s="8" t="str">
        <f t="shared" si="6"/>
        <v>050</v>
      </c>
      <c r="V8" s="8" t="str">
        <f t="shared" si="7"/>
        <v>ЛП</v>
      </c>
      <c r="W8" s="8" t="str">
        <f t="shared" si="8"/>
        <v>-</v>
      </c>
      <c r="X8" s="8" t="str">
        <f t="shared" si="9"/>
        <v>-</v>
      </c>
      <c r="Y8" s="8">
        <f t="shared" si="10"/>
        <v>0</v>
      </c>
      <c r="Z8" s="8" t="s">
        <v>81</v>
      </c>
      <c r="AA8" s="8"/>
      <c r="AB8" s="8">
        <v>570.0</v>
      </c>
      <c r="AC8" s="63">
        <v>1250.0</v>
      </c>
      <c r="AD8" s="63"/>
      <c r="AE8" s="8"/>
      <c r="AF8" s="8"/>
      <c r="AG8" s="8"/>
      <c r="AH8" s="8"/>
      <c r="AI8" s="8"/>
      <c r="AJ8" s="8"/>
      <c r="AK8" s="8"/>
      <c r="AL8" s="8"/>
      <c r="AM8" s="8"/>
      <c r="AN8" s="8"/>
      <c r="AO8" s="8"/>
      <c r="AP8" s="8"/>
      <c r="AQ8" s="63"/>
      <c r="AR8" s="63"/>
      <c r="AS8" s="8"/>
      <c r="AT8" s="8"/>
      <c r="AU8" s="8"/>
      <c r="AV8" s="8"/>
      <c r="AW8" s="8"/>
      <c r="AX8" s="8"/>
    </row>
    <row r="9">
      <c r="B9" s="57"/>
      <c r="C9" s="57"/>
      <c r="D9" s="57"/>
      <c r="E9" s="57"/>
      <c r="F9" s="58" t="str">
        <f>IFERROR(CONCATENATE(VLOOKUP(I9,'Основа'!$A$4:K4002,5,FALSE),"x",VLOOKUP(I9,'Основа'!$A$4:K30413,6,FALSE)),"")</f>
        <v/>
      </c>
      <c r="G9" s="57"/>
      <c r="H9" s="59"/>
      <c r="I9" s="58" t="str">
        <f t="shared" si="1"/>
        <v/>
      </c>
      <c r="J9" s="60" t="str">
        <f>IFERROR(IF(Q9="нет","",CONCATENATE("VELAR ",VLOOKUP(I9,'Основа'!$A$4:Q4002,2,FALSE)," ",G9," ",N9)),"")</f>
        <v/>
      </c>
      <c r="K9" s="58" t="str">
        <f>IFERROR(IF(OR(Q9="ТЛ50",Q9="ТП50"),'Основа'!T14,0)+ROUND(VLOOKUP((CONCATENATE(B9," ",D9," ",C9,E9)),'Основа'!$A$4:Q4002,15,FALSE)*O9,0),"")</f>
        <v/>
      </c>
      <c r="L9" s="58" t="str">
        <f>IFERROR(ROUND(IF($L$3=$AE$4,1,IF($L$3=$AE$5,0.818,0.646))*VLOOKUP((CONCATENATE(B9," ",D9," ",C9,E9)),'Основа'!$A$4:Q4002,8,FALSE),0),"")</f>
        <v/>
      </c>
      <c r="M9" s="61" t="str">
        <f>IFERROR(VLOOKUP(I9,'Основа'!A$1:Q5005,11,FALSE),"")</f>
        <v/>
      </c>
      <c r="N9" s="8" t="str">
        <f>VLOOKUP(H9,'Основа'!$U$3:W306,3,FALSE)</f>
        <v>#N/A</v>
      </c>
      <c r="O9" s="8">
        <f>IF(H9="",1,VLOOKUP(H9,'Основа'!$U$3:W306,2,FALSE))</f>
        <v>1</v>
      </c>
      <c r="P9" s="8"/>
      <c r="Q9" s="62" t="str">
        <f t="shared" si="2"/>
        <v/>
      </c>
      <c r="R9" s="8" t="str">
        <f t="shared" si="3"/>
        <v>Боковое</v>
      </c>
      <c r="S9" s="8" t="str">
        <f t="shared" si="4"/>
        <v>Л50</v>
      </c>
      <c r="T9" s="8" t="str">
        <f t="shared" si="5"/>
        <v>П50</v>
      </c>
      <c r="U9" s="8" t="str">
        <f t="shared" si="6"/>
        <v>050</v>
      </c>
      <c r="V9" s="8" t="str">
        <f t="shared" si="7"/>
        <v>ЛП</v>
      </c>
      <c r="W9" s="8" t="str">
        <f t="shared" si="8"/>
        <v>-</v>
      </c>
      <c r="X9" s="8" t="str">
        <f t="shared" si="9"/>
        <v>-</v>
      </c>
      <c r="Y9" s="8">
        <f t="shared" si="10"/>
        <v>0</v>
      </c>
      <c r="Z9" s="8" t="s">
        <v>82</v>
      </c>
      <c r="AA9" s="8"/>
      <c r="AB9" s="8">
        <v>750.0</v>
      </c>
      <c r="AC9" s="63">
        <v>1500.0</v>
      </c>
      <c r="AD9" s="63"/>
      <c r="AE9" s="8"/>
      <c r="AF9" s="8"/>
      <c r="AG9" s="8"/>
      <c r="AH9" s="8"/>
      <c r="AI9" s="8"/>
      <c r="AJ9" s="8"/>
      <c r="AK9" s="8"/>
      <c r="AL9" s="8"/>
      <c r="AM9" s="8"/>
      <c r="AN9" s="8"/>
      <c r="AO9" s="8"/>
      <c r="AP9" s="8"/>
      <c r="AQ9" s="63"/>
      <c r="AR9" s="63"/>
    </row>
    <row r="10">
      <c r="B10" s="57"/>
      <c r="C10" s="57"/>
      <c r="D10" s="57"/>
      <c r="E10" s="57"/>
      <c r="F10" s="58" t="str">
        <f>IFERROR(CONCATENATE(VLOOKUP(I10,'Основа'!$A$4:K4003,5,FALSE),"x",VLOOKUP(I10,'Основа'!$A$4:K30414,6,FALSE)),"")</f>
        <v/>
      </c>
      <c r="G10" s="57"/>
      <c r="H10" s="59"/>
      <c r="I10" s="58" t="str">
        <f t="shared" si="1"/>
        <v/>
      </c>
      <c r="J10" s="60" t="str">
        <f>IFERROR(IF(Q10="нет","",CONCATENATE("VELAR ",VLOOKUP(I10,'Основа'!$A$4:Q4003,2,FALSE)," ",G10," ",N10)),"")</f>
        <v/>
      </c>
      <c r="K10" s="58" t="str">
        <f>IFERROR(IF(OR(Q10="ТЛ50",Q10="ТП50"),'Основа'!T15,0)+ROUND(VLOOKUP((CONCATENATE(B10," ",D10," ",C10,E10)),'Основа'!$A$4:Q4003,15,FALSE)*O10,0),"")</f>
        <v/>
      </c>
      <c r="L10" s="58" t="str">
        <f>IFERROR(ROUND(IF($L$3=$AE$4,1,IF($L$3=$AE$5,0.818,0.646))*VLOOKUP((CONCATENATE(B10," ",D10," ",C10,E10)),'Основа'!$A$4:Q4003,8,FALSE),0),"")</f>
        <v/>
      </c>
      <c r="M10" s="61" t="str">
        <f>IFERROR(VLOOKUP(I10,'Основа'!A$1:Q5006,11,FALSE),"")</f>
        <v/>
      </c>
      <c r="N10" s="8" t="str">
        <f>VLOOKUP(H10,'Основа'!$U$3:W307,3,FALSE)</f>
        <v>#N/A</v>
      </c>
      <c r="O10" s="8">
        <f>IF(H10="",1,VLOOKUP(H10,'Основа'!$U$3:W307,2,FALSE))</f>
        <v>1</v>
      </c>
      <c r="P10" s="8"/>
      <c r="Q10" s="62" t="str">
        <f t="shared" si="2"/>
        <v/>
      </c>
      <c r="R10" s="8" t="str">
        <f t="shared" si="3"/>
        <v>Боковое</v>
      </c>
      <c r="S10" s="8" t="str">
        <f t="shared" si="4"/>
        <v>Л50</v>
      </c>
      <c r="T10" s="8" t="str">
        <f t="shared" si="5"/>
        <v>П50</v>
      </c>
      <c r="U10" s="8" t="str">
        <f t="shared" si="6"/>
        <v>050</v>
      </c>
      <c r="V10" s="8" t="str">
        <f t="shared" si="7"/>
        <v>ЛП</v>
      </c>
      <c r="W10" s="8" t="str">
        <f t="shared" si="8"/>
        <v>-</v>
      </c>
      <c r="X10" s="8" t="str">
        <f t="shared" si="9"/>
        <v>-</v>
      </c>
      <c r="Y10" s="8">
        <f t="shared" si="10"/>
        <v>0</v>
      </c>
      <c r="Z10" s="8" t="s">
        <v>83</v>
      </c>
      <c r="AA10" s="8"/>
      <c r="AB10" s="8">
        <v>1000.0</v>
      </c>
      <c r="AC10" s="63">
        <v>1750.0</v>
      </c>
      <c r="AD10" s="63"/>
      <c r="AE10" s="8"/>
      <c r="AF10" s="8"/>
      <c r="AG10" s="8"/>
      <c r="AH10" s="8"/>
      <c r="AI10" s="8"/>
      <c r="AJ10" s="8"/>
      <c r="AK10" s="8"/>
      <c r="AL10" s="8"/>
      <c r="AM10" s="8"/>
      <c r="AN10" s="8"/>
      <c r="AO10" s="8"/>
      <c r="AP10" s="8"/>
      <c r="AQ10" s="63"/>
      <c r="AR10" s="63"/>
    </row>
    <row r="11">
      <c r="B11" s="57"/>
      <c r="C11" s="57"/>
      <c r="D11" s="57"/>
      <c r="E11" s="57"/>
      <c r="F11" s="58" t="str">
        <f>IFERROR(CONCATENATE(VLOOKUP(I11,'Основа'!$A$4:K4004,5,FALSE),"x",VLOOKUP(I11,'Основа'!$A$4:K30415,6,FALSE)),"")</f>
        <v/>
      </c>
      <c r="G11" s="57"/>
      <c r="H11" s="59"/>
      <c r="I11" s="58" t="str">
        <f t="shared" si="1"/>
        <v/>
      </c>
      <c r="J11" s="60" t="str">
        <f>IFERROR(IF(Q11="нет","",CONCATENATE("VELAR ",VLOOKUP(I11,'Основа'!$A$4:Q4004,2,FALSE)," ",G11," ",N11)),"")</f>
        <v/>
      </c>
      <c r="K11" s="58" t="str">
        <f>IFERROR(IF(OR(Q11="ТЛ50",Q11="ТП50"),'Основа'!T16,0)+ROUND(VLOOKUP((CONCATENATE(B11," ",D11," ",C11,E11)),'Основа'!$A$4:Q4004,15,FALSE)*O11,0),"")</f>
        <v/>
      </c>
      <c r="L11" s="58" t="str">
        <f>IFERROR(ROUND(IF($L$3=$AE$4,1,IF($L$3=$AE$5,0.818,0.646))*VLOOKUP((CONCATENATE(B11," ",D11," ",C11,E11)),'Основа'!$A$4:Q4004,8,FALSE),0),"")</f>
        <v/>
      </c>
      <c r="M11" s="61" t="str">
        <f>IFERROR(VLOOKUP(I11,'Основа'!A$1:Q5007,11,FALSE),"")</f>
        <v/>
      </c>
      <c r="N11" s="8" t="str">
        <f>VLOOKUP(H11,'Основа'!$U$3:W308,3,FALSE)</f>
        <v>#N/A</v>
      </c>
      <c r="O11" s="8">
        <f>IF(H11="",1,VLOOKUP(H11,'Основа'!$U$3:W308,2,FALSE))</f>
        <v>1</v>
      </c>
      <c r="P11" s="8"/>
      <c r="Q11" s="62" t="str">
        <f t="shared" si="2"/>
        <v/>
      </c>
      <c r="R11" s="8" t="str">
        <f t="shared" si="3"/>
        <v>Боковое</v>
      </c>
      <c r="S11" s="8" t="str">
        <f t="shared" si="4"/>
        <v>Л50</v>
      </c>
      <c r="T11" s="8" t="str">
        <f t="shared" si="5"/>
        <v>П50</v>
      </c>
      <c r="U11" s="8" t="str">
        <f t="shared" si="6"/>
        <v>050</v>
      </c>
      <c r="V11" s="8" t="str">
        <f t="shared" si="7"/>
        <v>ЛП</v>
      </c>
      <c r="W11" s="8" t="str">
        <f t="shared" si="8"/>
        <v>-</v>
      </c>
      <c r="X11" s="8" t="str">
        <f t="shared" si="9"/>
        <v>-</v>
      </c>
      <c r="Y11" s="8">
        <f t="shared" si="10"/>
        <v>0</v>
      </c>
      <c r="Z11" s="8" t="s">
        <v>84</v>
      </c>
      <c r="AA11" s="8"/>
      <c r="AB11" s="8">
        <v>1250.0</v>
      </c>
      <c r="AC11" s="63">
        <v>2000.0</v>
      </c>
      <c r="AD11" s="63"/>
      <c r="AE11" s="8"/>
      <c r="AF11" s="8"/>
      <c r="AG11" s="8"/>
      <c r="AH11" s="8"/>
      <c r="AI11" s="8"/>
      <c r="AJ11" s="8"/>
      <c r="AK11" s="8"/>
      <c r="AL11" s="8"/>
      <c r="AM11" s="8"/>
      <c r="AN11" s="8"/>
      <c r="AO11" s="8"/>
      <c r="AP11" s="8"/>
      <c r="AQ11" s="63"/>
      <c r="AR11" s="63"/>
    </row>
    <row r="12">
      <c r="B12" s="57"/>
      <c r="C12" s="57"/>
      <c r="D12" s="57"/>
      <c r="E12" s="57"/>
      <c r="F12" s="58" t="str">
        <f>IFERROR(CONCATENATE(VLOOKUP(I12,'Основа'!$A$4:K4005,5,FALSE),"x",VLOOKUP(I12,'Основа'!$A$4:K30416,6,FALSE)),"")</f>
        <v/>
      </c>
      <c r="G12" s="57"/>
      <c r="H12" s="59"/>
      <c r="I12" s="58" t="str">
        <f t="shared" si="1"/>
        <v/>
      </c>
      <c r="J12" s="60" t="str">
        <f>IFERROR(IF(Q12="нет","",CONCATENATE("VELAR ",VLOOKUP(I12,'Основа'!$A$4:Q4005,2,FALSE)," ",G12," ",N12)),"")</f>
        <v/>
      </c>
      <c r="K12" s="58" t="str">
        <f>IFERROR(IF(OR(Q12="ТЛ50",Q12="ТП50"),'Основа'!T17,0)+ROUND(VLOOKUP((CONCATENATE(B12," ",D12," ",C12,E12)),'Основа'!$A$4:Q4005,15,FALSE)*O12,0),"")</f>
        <v/>
      </c>
      <c r="L12" s="58" t="str">
        <f>IFERROR(ROUND(IF($L$3=$AE$4,1,IF($L$3=$AE$5,0.818,0.646))*VLOOKUP((CONCATENATE(B12," ",D12," ",C12,E12)),'Основа'!$A$4:Q4005,8,FALSE),0),"")</f>
        <v/>
      </c>
      <c r="M12" s="61" t="str">
        <f>IFERROR(VLOOKUP(I12,'Основа'!A$1:Q5008,11,FALSE),"")</f>
        <v/>
      </c>
      <c r="N12" s="8" t="str">
        <f>VLOOKUP(H12,'Основа'!$U$3:W309,3,FALSE)</f>
        <v>#N/A</v>
      </c>
      <c r="O12" s="8">
        <f>IF(H12="",1,VLOOKUP(H12,'Основа'!$U$3:W309,2,FALSE))</f>
        <v>1</v>
      </c>
      <c r="P12" s="8"/>
      <c r="Q12" s="62" t="str">
        <f t="shared" si="2"/>
        <v/>
      </c>
      <c r="R12" s="8" t="str">
        <f t="shared" si="3"/>
        <v>Боковое</v>
      </c>
      <c r="S12" s="8" t="str">
        <f t="shared" si="4"/>
        <v>Л50</v>
      </c>
      <c r="T12" s="8" t="str">
        <f t="shared" si="5"/>
        <v>П50</v>
      </c>
      <c r="U12" s="8" t="str">
        <f t="shared" si="6"/>
        <v>050</v>
      </c>
      <c r="V12" s="8" t="str">
        <f t="shared" si="7"/>
        <v>ЛП</v>
      </c>
      <c r="W12" s="8" t="str">
        <f t="shared" si="8"/>
        <v>-</v>
      </c>
      <c r="X12" s="8" t="str">
        <f t="shared" si="9"/>
        <v>-</v>
      </c>
      <c r="Y12" s="8">
        <f t="shared" si="10"/>
        <v>0</v>
      </c>
      <c r="Z12" s="8" t="s">
        <v>85</v>
      </c>
      <c r="AA12" s="8"/>
      <c r="AB12" s="8">
        <v>1500.0</v>
      </c>
      <c r="AC12" s="63">
        <v>2200.0</v>
      </c>
      <c r="AD12" s="63"/>
      <c r="AE12" s="8"/>
      <c r="AF12" s="8"/>
      <c r="AG12" s="8"/>
      <c r="AH12" s="8"/>
      <c r="AI12" s="8"/>
      <c r="AJ12" s="8"/>
      <c r="AK12" s="8"/>
      <c r="AL12" s="8"/>
      <c r="AM12" s="8"/>
      <c r="AN12" s="8"/>
      <c r="AO12" s="8"/>
      <c r="AP12" s="8"/>
      <c r="AQ12" s="63"/>
      <c r="AR12" s="63"/>
    </row>
    <row r="13">
      <c r="B13" s="57" t="s">
        <v>84</v>
      </c>
      <c r="C13" s="57" t="s">
        <v>4</v>
      </c>
      <c r="D13" s="57">
        <v>2000.0</v>
      </c>
      <c r="E13" s="57">
        <v>7.0</v>
      </c>
      <c r="F13" s="58" t="str">
        <f>IFERROR(CONCATENATE(VLOOKUP(I13,'Основа'!$A$4:K4006,5,FALSE),"x",VLOOKUP(I13,'Основа'!$A$4:K30417,6,FALSE)),"")</f>
        <v>2000x332</v>
      </c>
      <c r="G13" s="57"/>
      <c r="H13" s="59"/>
      <c r="I13" s="58" t="str">
        <f t="shared" si="1"/>
        <v>R32 2000 H7</v>
      </c>
      <c r="J13" s="60" t="str">
        <f>IFERROR(IF(Q13="нет","",CONCATENATE("VELAR ",VLOOKUP(I13,'Основа'!$A$4:Q4006,2,FALSE)," ",G13," ",N13)),"")</f>
        <v/>
      </c>
      <c r="K13" s="58">
        <f>IFERROR(IF(OR(Q13="ТЛ50",Q13="ТП50"),'Основа'!T18,0)+ROUND(VLOOKUP((CONCATENATE(B13," ",D13," ",C13,E13)),'Основа'!$A$4:Q4006,15,FALSE)*O13,0),"")</f>
        <v>43764</v>
      </c>
      <c r="L13" s="58">
        <f>IFERROR(ROUND(IF($L$3=$AE$4,1,IF($L$3=$AE$5,0.818,0.646))*VLOOKUP((CONCATENATE(B13," ",D13," ",C13,E13)),'Основа'!$A$4:Q4006,8,FALSE),0),"")</f>
        <v>1464</v>
      </c>
      <c r="M13" s="61">
        <f>IFERROR(VLOOKUP(I13,'Основа'!A$1:Q5009,11,FALSE),"")</f>
        <v>30.2</v>
      </c>
      <c r="N13" s="8" t="str">
        <f>VLOOKUP(H13,'Основа'!$U$3:W310,3,FALSE)</f>
        <v>#N/A</v>
      </c>
      <c r="O13" s="8">
        <f>IF(H13="",1,VLOOKUP(H13,'Основа'!$U$3:W310,2,FALSE))</f>
        <v>1</v>
      </c>
      <c r="P13" s="8"/>
      <c r="Q13" s="62" t="str">
        <f t="shared" si="2"/>
        <v/>
      </c>
      <c r="R13" s="8" t="str">
        <f t="shared" si="3"/>
        <v>Боковое</v>
      </c>
      <c r="S13" s="8" t="str">
        <f t="shared" si="4"/>
        <v>-</v>
      </c>
      <c r="T13" s="8" t="str">
        <f t="shared" si="5"/>
        <v>-</v>
      </c>
      <c r="U13" s="8" t="str">
        <f t="shared" si="6"/>
        <v>-</v>
      </c>
      <c r="V13" s="8" t="str">
        <f t="shared" si="7"/>
        <v>-</v>
      </c>
      <c r="W13" s="8" t="str">
        <f t="shared" si="8"/>
        <v>-</v>
      </c>
      <c r="X13" s="8" t="str">
        <f t="shared" si="9"/>
        <v>-</v>
      </c>
      <c r="Y13" s="8">
        <f t="shared" si="10"/>
        <v>0</v>
      </c>
      <c r="Z13" s="8" t="s">
        <v>86</v>
      </c>
      <c r="AA13" s="8"/>
      <c r="AB13" s="8">
        <v>1750.0</v>
      </c>
      <c r="AC13" s="63">
        <v>2250.0</v>
      </c>
      <c r="AD13" s="63"/>
      <c r="AE13" s="8"/>
      <c r="AF13" s="8"/>
      <c r="AG13" s="8"/>
      <c r="AH13" s="8"/>
      <c r="AI13" s="8"/>
      <c r="AJ13" s="8"/>
      <c r="AK13" s="8"/>
      <c r="AL13" s="8"/>
      <c r="AM13" s="8"/>
      <c r="AN13" s="63"/>
      <c r="AO13" s="8"/>
      <c r="AP13" s="8"/>
      <c r="AQ13" s="63"/>
      <c r="AR13" s="63"/>
    </row>
    <row r="14">
      <c r="B14" s="57"/>
      <c r="C14" s="57"/>
      <c r="D14" s="57"/>
      <c r="E14" s="57"/>
      <c r="F14" s="58" t="str">
        <f>IFERROR(CONCATENATE(VLOOKUP(I14,'Основа'!$A$4:K4007,5,FALSE),"x",VLOOKUP(I14,'Основа'!$A$4:K30418,6,FALSE)),"")</f>
        <v/>
      </c>
      <c r="G14" s="57"/>
      <c r="H14" s="59"/>
      <c r="I14" s="58" t="str">
        <f t="shared" si="1"/>
        <v/>
      </c>
      <c r="J14" s="60" t="str">
        <f>IFERROR(IF(Q14="нет","",CONCATENATE("VELAR ",VLOOKUP(I14,'Основа'!$A$4:Q4007,2,FALSE)," ",G14," ",N14)),"")</f>
        <v/>
      </c>
      <c r="K14" s="58" t="str">
        <f>IFERROR(IF(OR(Q14="ТЛ50",Q14="ТП50"),'Основа'!T19,0)+ROUND(VLOOKUP((CONCATENATE(B14," ",D14," ",C14,E14)),'Основа'!$A$4:Q4007,15,FALSE)*O14,0),"")</f>
        <v/>
      </c>
      <c r="L14" s="58" t="str">
        <f>IFERROR(ROUND(IF($L$3=$AE$4,1,IF($L$3=$AE$5,0.818,0.646))*VLOOKUP((CONCATENATE(B14," ",D14," ",C14,E14)),'Основа'!$A$4:Q4007,8,FALSE),0),"")</f>
        <v/>
      </c>
      <c r="M14" s="61" t="str">
        <f>IFERROR(VLOOKUP(I14,'Основа'!A$1:Q5010,11,FALSE),"")</f>
        <v/>
      </c>
      <c r="N14" s="8" t="str">
        <f>VLOOKUP(H14,'Основа'!$U$3:W311,3,FALSE)</f>
        <v>#N/A</v>
      </c>
      <c r="O14" s="8">
        <f>IF(H14="",1,VLOOKUP(H14,'Основа'!$U$3:W311,2,FALSE))</f>
        <v>1</v>
      </c>
      <c r="P14" s="8"/>
      <c r="Q14" s="62" t="str">
        <f t="shared" si="2"/>
        <v/>
      </c>
      <c r="R14" s="8" t="str">
        <f t="shared" si="3"/>
        <v>Боковое</v>
      </c>
      <c r="S14" s="8" t="str">
        <f t="shared" si="4"/>
        <v>Л50</v>
      </c>
      <c r="T14" s="8" t="str">
        <f t="shared" si="5"/>
        <v>П50</v>
      </c>
      <c r="U14" s="8" t="str">
        <f t="shared" si="6"/>
        <v>050</v>
      </c>
      <c r="V14" s="8" t="str">
        <f t="shared" si="7"/>
        <v>ЛП</v>
      </c>
      <c r="W14" s="8" t="str">
        <f t="shared" si="8"/>
        <v>-</v>
      </c>
      <c r="X14" s="8" t="str">
        <f t="shared" si="9"/>
        <v>-</v>
      </c>
      <c r="Y14" s="8">
        <f t="shared" si="10"/>
        <v>0</v>
      </c>
      <c r="Z14" s="8" t="s">
        <v>87</v>
      </c>
      <c r="AA14" s="8"/>
      <c r="AB14" s="8">
        <v>2000.0</v>
      </c>
      <c r="AC14" s="63">
        <v>2500.0</v>
      </c>
      <c r="AD14" s="8"/>
      <c r="AE14" s="8"/>
      <c r="AF14" s="8"/>
      <c r="AG14" s="8"/>
      <c r="AH14" s="8"/>
      <c r="AI14" s="8"/>
      <c r="AJ14" s="8"/>
      <c r="AK14" s="8"/>
      <c r="AL14" s="8"/>
      <c r="AM14" s="8"/>
      <c r="AN14" s="63"/>
      <c r="AO14" s="8"/>
      <c r="AP14" s="8"/>
      <c r="AQ14" s="63"/>
      <c r="AR14" s="63"/>
    </row>
    <row r="15">
      <c r="B15" s="57"/>
      <c r="C15" s="57"/>
      <c r="D15" s="57"/>
      <c r="E15" s="57"/>
      <c r="F15" s="58" t="str">
        <f>IFERROR(CONCATENATE(VLOOKUP(I15,'Основа'!$A$4:K4008,5,FALSE),"x",VLOOKUP(I15,'Основа'!$A$4:K30419,6,FALSE)),"")</f>
        <v/>
      </c>
      <c r="G15" s="57"/>
      <c r="H15" s="59"/>
      <c r="I15" s="58" t="str">
        <f t="shared" si="1"/>
        <v/>
      </c>
      <c r="J15" s="60" t="str">
        <f>IFERROR(IF(Q15="нет","",CONCATENATE("VELAR ",VLOOKUP(I15,'Основа'!$A$4:Q4008,2,FALSE)," ",G15," ",N15)),"")</f>
        <v/>
      </c>
      <c r="K15" s="58" t="str">
        <f>IFERROR(IF(OR(Q15="ТЛ50",Q15="ТП50"),'Основа'!T20,0)+ROUND(VLOOKUP((CONCATENATE(B15," ",D15," ",C15,E15)),'Основа'!$A$4:Q4008,15,FALSE)*O15,0),"")</f>
        <v/>
      </c>
      <c r="L15" s="58" t="str">
        <f>IFERROR(ROUND(IF($L$3=$AE$4,1,IF($L$3=$AE$5,0.818,0.646))*VLOOKUP((CONCATENATE(B15," ",D15," ",C15,E15)),'Основа'!$A$4:Q4008,8,FALSE),0),"")</f>
        <v/>
      </c>
      <c r="M15" s="61" t="str">
        <f>IFERROR(VLOOKUP(I15,'Основа'!A$1:Q5011,11,FALSE),"")</f>
        <v/>
      </c>
      <c r="N15" s="8" t="str">
        <f>VLOOKUP(H15,'Основа'!$U$3:W312,3,FALSE)</f>
        <v>#N/A</v>
      </c>
      <c r="O15" s="8">
        <f>IF(H15="",1,VLOOKUP(H15,'Основа'!$U$3:W312,2,FALSE))</f>
        <v>1</v>
      </c>
      <c r="P15" s="8"/>
      <c r="Q15" s="62" t="str">
        <f t="shared" si="2"/>
        <v/>
      </c>
      <c r="R15" s="8" t="str">
        <f t="shared" si="3"/>
        <v>Боковое</v>
      </c>
      <c r="S15" s="8" t="str">
        <f t="shared" si="4"/>
        <v>Л50</v>
      </c>
      <c r="T15" s="8" t="str">
        <f t="shared" si="5"/>
        <v>П50</v>
      </c>
      <c r="U15" s="8" t="str">
        <f t="shared" si="6"/>
        <v>050</v>
      </c>
      <c r="V15" s="8" t="str">
        <f t="shared" si="7"/>
        <v>ЛП</v>
      </c>
      <c r="W15" s="8" t="str">
        <f t="shared" si="8"/>
        <v>-</v>
      </c>
      <c r="X15" s="8" t="str">
        <f t="shared" si="9"/>
        <v>-</v>
      </c>
      <c r="Y15" s="8">
        <f t="shared" si="10"/>
        <v>0</v>
      </c>
      <c r="Z15" s="8" t="s">
        <v>88</v>
      </c>
      <c r="AA15" s="8"/>
      <c r="AB15" s="8">
        <v>2200.0</v>
      </c>
      <c r="AC15" s="63">
        <v>3000.0</v>
      </c>
      <c r="AD15" s="8"/>
      <c r="AE15" s="8"/>
      <c r="AF15" s="8"/>
      <c r="AG15" s="8"/>
      <c r="AH15" s="8"/>
      <c r="AI15" s="8"/>
      <c r="AJ15" s="8"/>
      <c r="AK15" s="8"/>
      <c r="AL15" s="8"/>
      <c r="AM15" s="8"/>
      <c r="AN15" s="63"/>
      <c r="AO15" s="8"/>
      <c r="AP15" s="8"/>
      <c r="AQ15" s="63"/>
      <c r="AR15" s="63"/>
    </row>
    <row r="16" ht="15.0" customHeight="1">
      <c r="B16" s="57" t="s">
        <v>73</v>
      </c>
      <c r="C16" s="57" t="s">
        <v>4</v>
      </c>
      <c r="D16" s="57">
        <v>750.0</v>
      </c>
      <c r="E16" s="57">
        <v>4.0</v>
      </c>
      <c r="F16" s="58" t="str">
        <f>IFERROR(CONCATENATE(VLOOKUP(I16,'Основа'!$A$4:K4009,5,FALSE),"x",VLOOKUP(I16,'Основа'!$A$4:K30420,6,FALSE)),"")</f>
        <v>750x184</v>
      </c>
      <c r="G16" s="57" t="s">
        <v>89</v>
      </c>
      <c r="H16" s="59"/>
      <c r="I16" s="58" t="str">
        <f t="shared" si="1"/>
        <v>P30 750 H4</v>
      </c>
      <c r="J16" s="60" t="str">
        <f>IFERROR(IF(Q16="нет","",CONCATENATE("VELAR ",VLOOKUP(I16,'Основа'!$A$4:Q4009,2,FALSE)," ",G16," ",N16)),"")</f>
        <v/>
      </c>
      <c r="K16" s="58">
        <f>IFERROR(IF(OR(Q16="ТЛ50",Q16="ТП50"),'Основа'!T21,0)+ROUND(VLOOKUP((CONCATENATE(B16," ",D16," ",C16,E16)),'Основа'!$A$4:Q4009,15,FALSE)*O16,0),"")</f>
        <v>18000</v>
      </c>
      <c r="L16" s="58">
        <f>IFERROR(ROUND(IF($L$3=$AE$4,1,IF($L$3=$AE$5,0.818,0.646))*VLOOKUP((CONCATENATE(B16," ",D16," ",C16,E16)),'Основа'!$A$4:Q4009,8,FALSE),0),"")</f>
        <v>431</v>
      </c>
      <c r="M16" s="61">
        <f>IFERROR(VLOOKUP(I16,'Основа'!A$1:Q5012,11,FALSE),"")</f>
        <v>10.4</v>
      </c>
      <c r="N16" s="8" t="str">
        <f>VLOOKUP(H16,'Основа'!$U$3:W313,3,FALSE)</f>
        <v>#N/A</v>
      </c>
      <c r="O16" s="8">
        <f>IF(H16="",1,VLOOKUP(H16,'Основа'!$U$3:W313,2,FALSE))</f>
        <v>1</v>
      </c>
      <c r="P16" s="8"/>
      <c r="Q16" s="62" t="str">
        <f t="shared" si="2"/>
        <v>нет</v>
      </c>
      <c r="R16" s="8" t="str">
        <f t="shared" si="3"/>
        <v>Боковое</v>
      </c>
      <c r="S16" s="8" t="str">
        <f t="shared" si="4"/>
        <v>Л50</v>
      </c>
      <c r="T16" s="8" t="str">
        <f t="shared" si="5"/>
        <v>П50</v>
      </c>
      <c r="U16" s="8" t="str">
        <f t="shared" si="6"/>
        <v>050</v>
      </c>
      <c r="V16" s="8" t="str">
        <f t="shared" si="7"/>
        <v>ЛП</v>
      </c>
      <c r="W16" s="8" t="str">
        <f t="shared" si="8"/>
        <v>-</v>
      </c>
      <c r="X16" s="8" t="str">
        <f t="shared" si="9"/>
        <v>-</v>
      </c>
      <c r="Y16" s="8">
        <f t="shared" si="10"/>
        <v>0</v>
      </c>
      <c r="Z16" s="8" t="s">
        <v>90</v>
      </c>
      <c r="AA16" s="8"/>
      <c r="AB16" s="8">
        <v>2250.0</v>
      </c>
      <c r="AC16" s="8"/>
      <c r="AD16" s="8"/>
      <c r="AE16" s="8"/>
      <c r="AF16" s="8"/>
      <c r="AG16" s="65"/>
      <c r="AH16" s="65"/>
      <c r="AI16" s="65"/>
      <c r="AJ16" s="65"/>
      <c r="AK16" s="65"/>
      <c r="AL16" s="65"/>
      <c r="AM16" s="65"/>
      <c r="AN16" s="65"/>
      <c r="AO16" s="65"/>
      <c r="AP16" s="65"/>
      <c r="AQ16" s="65"/>
      <c r="AR16" s="63"/>
    </row>
    <row r="17">
      <c r="B17" s="57"/>
      <c r="C17" s="57"/>
      <c r="D17" s="57"/>
      <c r="E17" s="57"/>
      <c r="F17" s="58" t="str">
        <f>IFERROR(CONCATENATE(VLOOKUP(I17,'Основа'!$A$4:K4010,5,FALSE),"x",VLOOKUP(I17,'Основа'!$A$4:K30421,6,FALSE)),"")</f>
        <v/>
      </c>
      <c r="G17" s="57"/>
      <c r="H17" s="59"/>
      <c r="I17" s="58" t="str">
        <f t="shared" si="1"/>
        <v/>
      </c>
      <c r="J17" s="60" t="str">
        <f>IFERROR(IF(Q17="нет","",CONCATENATE("VELAR ",VLOOKUP(I17,'Основа'!$A$4:Q4010,2,FALSE)," ",G17," ",N17)),"")</f>
        <v/>
      </c>
      <c r="K17" s="58" t="str">
        <f>IFERROR(IF(OR(Q17="ТЛ50",Q17="ТП50"),'Основа'!T22,0)+ROUND(VLOOKUP((CONCATENATE(B17," ",D17," ",C17,E17)),'Основа'!$A$4:Q4010,15,FALSE)*O17,0),"")</f>
        <v/>
      </c>
      <c r="L17" s="58" t="str">
        <f>IFERROR(ROUND(IF($L$3=$AE$4,1,IF($L$3=$AE$5,0.818,0.646))*VLOOKUP((CONCATENATE(B17," ",D17," ",C17,E17)),'Основа'!$A$4:Q4010,8,FALSE),0),"")</f>
        <v/>
      </c>
      <c r="M17" s="61" t="str">
        <f>IFERROR(VLOOKUP(I17,'Основа'!A$1:Q5013,11,FALSE),"")</f>
        <v/>
      </c>
      <c r="N17" s="8" t="str">
        <f>VLOOKUP(H17,'Основа'!$U$3:W314,3,FALSE)</f>
        <v>#N/A</v>
      </c>
      <c r="O17" s="8">
        <f>IF(H17="",1,VLOOKUP(H17,'Основа'!$U$3:W314,2,FALSE))</f>
        <v>1</v>
      </c>
      <c r="P17" s="8"/>
      <c r="Q17" s="62" t="str">
        <f t="shared" si="2"/>
        <v/>
      </c>
      <c r="R17" s="8" t="str">
        <f t="shared" si="3"/>
        <v>Боковое</v>
      </c>
      <c r="S17" s="8" t="str">
        <f t="shared" si="4"/>
        <v>Л50</v>
      </c>
      <c r="T17" s="8" t="str">
        <f t="shared" si="5"/>
        <v>П50</v>
      </c>
      <c r="U17" s="8" t="str">
        <f t="shared" si="6"/>
        <v>050</v>
      </c>
      <c r="V17" s="8" t="str">
        <f t="shared" si="7"/>
        <v>ЛП</v>
      </c>
      <c r="W17" s="8" t="str">
        <f t="shared" si="8"/>
        <v>-</v>
      </c>
      <c r="X17" s="8" t="str">
        <f t="shared" si="9"/>
        <v>-</v>
      </c>
      <c r="Y17" s="8">
        <f t="shared" si="10"/>
        <v>0</v>
      </c>
      <c r="Z17" s="8" t="s">
        <v>91</v>
      </c>
      <c r="AA17" s="8"/>
      <c r="AB17" s="8">
        <v>2500.0</v>
      </c>
      <c r="AC17" s="8"/>
      <c r="AD17" s="8"/>
      <c r="AE17" s="8"/>
      <c r="AF17" s="8"/>
      <c r="AG17" s="8"/>
      <c r="AH17" s="8"/>
      <c r="AI17" s="8"/>
      <c r="AJ17" s="8"/>
      <c r="AK17" s="8"/>
      <c r="AL17" s="8"/>
      <c r="AM17" s="8"/>
      <c r="AN17" s="8"/>
      <c r="AO17" s="8"/>
      <c r="AP17" s="8"/>
    </row>
    <row r="18">
      <c r="B18" s="57"/>
      <c r="C18" s="57"/>
      <c r="D18" s="57"/>
      <c r="E18" s="57"/>
      <c r="F18" s="58" t="str">
        <f>IFERROR(CONCATENATE(VLOOKUP(I18,'Основа'!$A$4:K4011,5,FALSE),"x",VLOOKUP(I18,'Основа'!$A$4:K30422,6,FALSE)),"")</f>
        <v/>
      </c>
      <c r="G18" s="57"/>
      <c r="H18" s="59"/>
      <c r="I18" s="58" t="str">
        <f t="shared" si="1"/>
        <v/>
      </c>
      <c r="J18" s="60" t="str">
        <f>IFERROR(IF(Q18="нет","",CONCATENATE("VELAR ",VLOOKUP(I18,'Основа'!$A$4:Q4011,2,FALSE)," ",G18," ",N18)),"")</f>
        <v/>
      </c>
      <c r="K18" s="58" t="str">
        <f>IFERROR(IF(OR(Q18="ТЛ50",Q18="ТП50"),'Основа'!T23,0)+ROUND(VLOOKUP((CONCATENATE(B18," ",D18," ",C18,E18)),'Основа'!$A$4:Q4011,15,FALSE)*O18,0),"")</f>
        <v/>
      </c>
      <c r="L18" s="58" t="str">
        <f>IFERROR(ROUND(IF($L$3=$AE$4,1,IF($L$3=$AE$5,0.818,0.646))*VLOOKUP((CONCATENATE(B18," ",D18," ",C18,E18)),'Основа'!$A$4:Q4011,8,FALSE),0),"")</f>
        <v/>
      </c>
      <c r="M18" s="61" t="str">
        <f>IFERROR(VLOOKUP(I18,'Основа'!A$1:Q5014,11,FALSE),"")</f>
        <v/>
      </c>
      <c r="N18" s="8" t="str">
        <f>VLOOKUP(H18,'Основа'!$U$3:W315,3,FALSE)</f>
        <v>#N/A</v>
      </c>
      <c r="O18" s="8">
        <f>IF(H18="",1,VLOOKUP(H18,'Основа'!$U$3:W315,2,FALSE))</f>
        <v>1</v>
      </c>
      <c r="P18" s="8"/>
      <c r="Q18" s="62" t="str">
        <f t="shared" si="2"/>
        <v/>
      </c>
      <c r="R18" s="8" t="str">
        <f t="shared" si="3"/>
        <v>Боковое</v>
      </c>
      <c r="S18" s="8" t="str">
        <f t="shared" si="4"/>
        <v>Л50</v>
      </c>
      <c r="T18" s="8" t="str">
        <f t="shared" si="5"/>
        <v>П50</v>
      </c>
      <c r="U18" s="8" t="str">
        <f t="shared" si="6"/>
        <v>050</v>
      </c>
      <c r="V18" s="8" t="str">
        <f t="shared" si="7"/>
        <v>ЛП</v>
      </c>
      <c r="W18" s="8" t="str">
        <f t="shared" si="8"/>
        <v>-</v>
      </c>
      <c r="X18" s="8" t="str">
        <f t="shared" si="9"/>
        <v>-</v>
      </c>
      <c r="Y18" s="8">
        <f t="shared" si="10"/>
        <v>0</v>
      </c>
      <c r="Z18" s="8" t="s">
        <v>92</v>
      </c>
      <c r="AA18" s="8"/>
      <c r="AB18" s="8">
        <v>3000.0</v>
      </c>
      <c r="AC18" s="8"/>
      <c r="AD18" s="8"/>
      <c r="AE18" s="8"/>
      <c r="AF18" s="8"/>
      <c r="AG18" s="8"/>
      <c r="AH18" s="8"/>
      <c r="AI18" s="8"/>
      <c r="AJ18" s="8"/>
      <c r="AK18" s="8"/>
      <c r="AL18" s="8"/>
      <c r="AM18" s="8"/>
      <c r="AN18" s="8"/>
      <c r="AO18" s="8"/>
      <c r="AP18" s="8"/>
    </row>
    <row r="19">
      <c r="B19" s="57"/>
      <c r="C19" s="57"/>
      <c r="D19" s="57"/>
      <c r="E19" s="57"/>
      <c r="F19" s="58" t="str">
        <f>IFERROR(CONCATENATE(VLOOKUP(I19,'Основа'!$A$4:K4012,5,FALSE),"x",VLOOKUP(I19,'Основа'!$A$4:K30423,6,FALSE)),"")</f>
        <v/>
      </c>
      <c r="G19" s="57"/>
      <c r="H19" s="59"/>
      <c r="I19" s="58" t="str">
        <f t="shared" si="1"/>
        <v/>
      </c>
      <c r="J19" s="60" t="str">
        <f>IFERROR(IF(Q19="нет","",CONCATENATE("VELAR ",VLOOKUP(I19,'Основа'!$A$4:Q4012,2,FALSE)," ",G19," ",N19)),"")</f>
        <v/>
      </c>
      <c r="K19" s="58" t="str">
        <f>IFERROR(IF(OR(Q19="ТЛ50",Q19="ТП50"),'Основа'!T24,0)+ROUND(VLOOKUP((CONCATENATE(B19," ",D19," ",C19,E19)),'Основа'!$A$4:Q4012,15,FALSE)*O19,0),"")</f>
        <v/>
      </c>
      <c r="L19" s="58" t="str">
        <f>IFERROR(ROUND(IF($L$3=$AE$4,1,IF($L$3=$AE$5,0.818,0.646))*VLOOKUP((CONCATENATE(B19," ",D19," ",C19,E19)),'Основа'!$A$4:Q4012,8,FALSE),0),"")</f>
        <v/>
      </c>
      <c r="M19" s="61" t="str">
        <f>IFERROR(VLOOKUP(I19,'Основа'!A$1:Q5015,11,FALSE),"")</f>
        <v/>
      </c>
      <c r="N19" s="8" t="str">
        <f>VLOOKUP(H19,'Основа'!$U$3:W316,3,FALSE)</f>
        <v>#N/A</v>
      </c>
      <c r="O19" s="8">
        <f>IF(H19="",1,VLOOKUP(H19,'Основа'!$U$3:W316,2,FALSE))</f>
        <v>1</v>
      </c>
      <c r="P19" s="8"/>
      <c r="Q19" s="62" t="str">
        <f t="shared" si="2"/>
        <v/>
      </c>
      <c r="R19" s="8" t="str">
        <f t="shared" si="3"/>
        <v>Боковое</v>
      </c>
      <c r="S19" s="8" t="str">
        <f t="shared" si="4"/>
        <v>Л50</v>
      </c>
      <c r="T19" s="8" t="str">
        <f t="shared" si="5"/>
        <v>П50</v>
      </c>
      <c r="U19" s="8" t="str">
        <f t="shared" si="6"/>
        <v>050</v>
      </c>
      <c r="V19" s="8" t="str">
        <f t="shared" si="7"/>
        <v>ЛП</v>
      </c>
      <c r="W19" s="8" t="str">
        <f t="shared" si="8"/>
        <v>-</v>
      </c>
      <c r="X19" s="8" t="str">
        <f t="shared" si="9"/>
        <v>-</v>
      </c>
      <c r="Y19" s="8">
        <f t="shared" si="10"/>
        <v>0</v>
      </c>
      <c r="Z19" s="8" t="s">
        <v>93</v>
      </c>
      <c r="AA19" s="8"/>
      <c r="AB19" s="8"/>
      <c r="AC19" s="8"/>
      <c r="AD19" s="8"/>
      <c r="AE19" s="8"/>
      <c r="AF19" s="8"/>
      <c r="AG19" s="8"/>
      <c r="AH19" s="8"/>
      <c r="AI19" s="8"/>
      <c r="AJ19" s="8"/>
      <c r="AK19" s="8"/>
      <c r="AL19" s="8"/>
      <c r="AM19" s="8"/>
      <c r="AN19" s="8"/>
      <c r="AO19" s="8"/>
      <c r="AP19" s="8"/>
    </row>
    <row r="20">
      <c r="B20" s="57"/>
      <c r="C20" s="57"/>
      <c r="D20" s="57"/>
      <c r="E20" s="57"/>
      <c r="F20" s="58" t="str">
        <f>IFERROR(CONCATENATE(VLOOKUP(I20,'Основа'!$A$4:K4013,5,FALSE),"x",VLOOKUP(I20,'Основа'!$A$4:K30424,6,FALSE)),"")</f>
        <v/>
      </c>
      <c r="G20" s="57"/>
      <c r="H20" s="59"/>
      <c r="I20" s="58" t="str">
        <f t="shared" si="1"/>
        <v/>
      </c>
      <c r="J20" s="60" t="str">
        <f>IFERROR(IF(Q20="нет","",CONCATENATE("VELAR ",VLOOKUP(I20,'Основа'!$A$4:Q4013,2,FALSE)," ",G20," ",N20)),"")</f>
        <v/>
      </c>
      <c r="K20" s="58" t="str">
        <f>IFERROR(IF(OR(Q20="ТЛ50",Q20="ТП50"),'Основа'!T25,0)+ROUND(VLOOKUP((CONCATENATE(B20," ",D20," ",C20,E20)),'Основа'!$A$4:Q4013,15,FALSE)*O20,0),"")</f>
        <v/>
      </c>
      <c r="L20" s="58" t="str">
        <f>IFERROR(ROUND(IF($L$3=$AE$4,1,IF($L$3=$AE$5,0.818,0.646))*VLOOKUP((CONCATENATE(B20," ",D20," ",C20,E20)),'Основа'!$A$4:Q4013,8,FALSE),0),"")</f>
        <v/>
      </c>
      <c r="M20" s="61" t="str">
        <f>IFERROR(VLOOKUP(I20,'Основа'!A$1:Q5016,11,FALSE),"")</f>
        <v/>
      </c>
      <c r="N20" s="8" t="str">
        <f>VLOOKUP(H20,'Основа'!$U$3:W317,3,FALSE)</f>
        <v>#N/A</v>
      </c>
      <c r="O20" s="8">
        <f>IF(H20="",1,VLOOKUP(H20,'Основа'!$U$3:W317,2,FALSE))</f>
        <v>1</v>
      </c>
      <c r="P20" s="8"/>
      <c r="Q20" s="62" t="str">
        <f t="shared" si="2"/>
        <v/>
      </c>
      <c r="R20" s="8" t="str">
        <f t="shared" si="3"/>
        <v>Боковое</v>
      </c>
      <c r="S20" s="8" t="str">
        <f t="shared" si="4"/>
        <v>Л50</v>
      </c>
      <c r="T20" s="8" t="str">
        <f t="shared" si="5"/>
        <v>П50</v>
      </c>
      <c r="U20" s="8" t="str">
        <f t="shared" si="6"/>
        <v>050</v>
      </c>
      <c r="V20" s="8" t="str">
        <f t="shared" si="7"/>
        <v>ЛП</v>
      </c>
      <c r="W20" s="8" t="str">
        <f t="shared" si="8"/>
        <v>-</v>
      </c>
      <c r="X20" s="8" t="str">
        <f t="shared" si="9"/>
        <v>-</v>
      </c>
      <c r="Y20" s="8">
        <f t="shared" si="10"/>
        <v>0</v>
      </c>
      <c r="Z20" s="8"/>
      <c r="AA20" s="8"/>
      <c r="AB20" s="8"/>
      <c r="AC20" s="8"/>
    </row>
    <row r="21" ht="15.75" customHeight="1">
      <c r="B21" s="57"/>
      <c r="C21" s="57"/>
      <c r="D21" s="57"/>
      <c r="E21" s="57"/>
      <c r="F21" s="58" t="str">
        <f>IFERROR(CONCATENATE(VLOOKUP(I21,'Основа'!$A$4:K4014,5,FALSE),"x",VLOOKUP(I21,'Основа'!$A$4:K30425,6,FALSE)),"")</f>
        <v/>
      </c>
      <c r="G21" s="57"/>
      <c r="H21" s="59"/>
      <c r="I21" s="58" t="str">
        <f t="shared" si="1"/>
        <v/>
      </c>
      <c r="J21" s="60" t="str">
        <f>IFERROR(IF(Q21="нет","",CONCATENATE("VELAR ",VLOOKUP(I21,'Основа'!$A$4:Q4014,2,FALSE)," ",G21," ",N21)),"")</f>
        <v/>
      </c>
      <c r="K21" s="58" t="str">
        <f>IFERROR(IF(OR(Q21="ТЛ50",Q21="ТП50"),'Основа'!T26,0)+ROUND(VLOOKUP((CONCATENATE(B21," ",D21," ",C21,E21)),'Основа'!$A$4:Q4014,15,FALSE)*O21,0),"")</f>
        <v/>
      </c>
      <c r="L21" s="58" t="str">
        <f>IFERROR(ROUND(IF($L$3=$AE$4,1,IF($L$3=$AE$5,0.818,0.646))*VLOOKUP((CONCATENATE(B21," ",D21," ",C21,E21)),'Основа'!$A$4:Q4014,8,FALSE),0),"")</f>
        <v/>
      </c>
      <c r="M21" s="61" t="str">
        <f>IFERROR(VLOOKUP(I21,'Основа'!A$1:Q5017,11,FALSE),"")</f>
        <v/>
      </c>
      <c r="N21" s="8" t="str">
        <f>VLOOKUP(H21,'Основа'!$U$3:W318,3,FALSE)</f>
        <v>#N/A</v>
      </c>
      <c r="O21" s="8">
        <f>IF(H21="",1,VLOOKUP(H21,'Основа'!$U$3:W318,2,FALSE))</f>
        <v>1</v>
      </c>
      <c r="P21" s="8"/>
      <c r="Q21" s="62" t="str">
        <f t="shared" si="2"/>
        <v/>
      </c>
      <c r="R21" s="8" t="str">
        <f t="shared" si="3"/>
        <v>Боковое</v>
      </c>
      <c r="S21" s="8" t="str">
        <f t="shared" si="4"/>
        <v>Л50</v>
      </c>
      <c r="T21" s="8" t="str">
        <f t="shared" si="5"/>
        <v>П50</v>
      </c>
      <c r="U21" s="8" t="str">
        <f t="shared" si="6"/>
        <v>050</v>
      </c>
      <c r="V21" s="8" t="str">
        <f t="shared" si="7"/>
        <v>ЛП</v>
      </c>
      <c r="W21" s="8" t="str">
        <f t="shared" si="8"/>
        <v>-</v>
      </c>
      <c r="X21" s="8" t="str">
        <f t="shared" si="9"/>
        <v>-</v>
      </c>
      <c r="Y21" s="8">
        <f t="shared" si="10"/>
        <v>0</v>
      </c>
      <c r="Z21" s="8">
        <v>2.0</v>
      </c>
      <c r="AA21" s="8">
        <v>2.0</v>
      </c>
      <c r="AB21" s="8">
        <v>4.0</v>
      </c>
      <c r="AC21" s="66">
        <v>4.0</v>
      </c>
      <c r="AD21" s="8">
        <v>2.0</v>
      </c>
    </row>
    <row r="22" ht="15.75" customHeight="1">
      <c r="B22" s="57"/>
      <c r="C22" s="57"/>
      <c r="D22" s="57"/>
      <c r="E22" s="57"/>
      <c r="F22" s="58" t="str">
        <f>IFERROR(CONCATENATE(VLOOKUP(I22,'Основа'!$A$4:K4015,5,FALSE),"x",VLOOKUP(I22,'Основа'!$A$4:K30426,6,FALSE)),"")</f>
        <v/>
      </c>
      <c r="G22" s="57"/>
      <c r="H22" s="59"/>
      <c r="I22" s="58" t="str">
        <f t="shared" si="1"/>
        <v/>
      </c>
      <c r="J22" s="60" t="str">
        <f>IFERROR(IF(Q22="нет","",CONCATENATE("VELAR ",VLOOKUP(I22,'Основа'!$A$4:Q4015,2,FALSE)," ",G22," ",N22)),"")</f>
        <v/>
      </c>
      <c r="K22" s="58" t="str">
        <f>IFERROR(IF(OR(Q22="ТЛ50",Q22="ТП50"),'Основа'!T27,0)+ROUND(VLOOKUP((CONCATENATE(B22," ",D22," ",C22,E22)),'Основа'!$A$4:Q4015,15,FALSE)*O22,0),"")</f>
        <v/>
      </c>
      <c r="L22" s="58" t="str">
        <f>IFERROR(ROUND(IF($L$3=$AE$4,1,IF($L$3=$AE$5,0.818,0.646))*VLOOKUP((CONCATENATE(B22," ",D22," ",C22,E22)),'Основа'!$A$4:Q4015,8,FALSE),0),"")</f>
        <v/>
      </c>
      <c r="M22" s="61" t="str">
        <f>IFERROR(VLOOKUP(I22,'Основа'!A$1:Q5018,11,FALSE),"")</f>
        <v/>
      </c>
      <c r="N22" s="8" t="str">
        <f>VLOOKUP(H22,'Основа'!$U$3:W319,3,FALSE)</f>
        <v>#N/A</v>
      </c>
      <c r="O22" s="8">
        <f>IF(H22="",1,VLOOKUP(H22,'Основа'!$U$3:W319,2,FALSE))</f>
        <v>1</v>
      </c>
      <c r="P22" s="8"/>
      <c r="Q22" s="62" t="str">
        <f t="shared" si="2"/>
        <v/>
      </c>
      <c r="R22" s="8" t="str">
        <f t="shared" si="3"/>
        <v>Боковое</v>
      </c>
      <c r="S22" s="8" t="str">
        <f t="shared" si="4"/>
        <v>Л50</v>
      </c>
      <c r="T22" s="8" t="str">
        <f t="shared" si="5"/>
        <v>П50</v>
      </c>
      <c r="U22" s="8" t="str">
        <f t="shared" si="6"/>
        <v>050</v>
      </c>
      <c r="V22" s="8" t="str">
        <f t="shared" si="7"/>
        <v>ЛП</v>
      </c>
      <c r="W22" s="8" t="str">
        <f t="shared" si="8"/>
        <v>-</v>
      </c>
      <c r="X22" s="8" t="str">
        <f t="shared" si="9"/>
        <v>-</v>
      </c>
      <c r="Y22" s="8">
        <f t="shared" si="10"/>
        <v>0</v>
      </c>
      <c r="Z22" s="8">
        <v>3.0</v>
      </c>
      <c r="AA22" s="8">
        <v>3.0</v>
      </c>
      <c r="AB22" s="8">
        <v>6.0</v>
      </c>
      <c r="AC22" s="66">
        <v>6.0</v>
      </c>
      <c r="AD22" s="8">
        <v>3.0</v>
      </c>
    </row>
    <row r="23" ht="15.75" customHeight="1">
      <c r="B23" s="57"/>
      <c r="C23" s="57"/>
      <c r="D23" s="57"/>
      <c r="E23" s="57"/>
      <c r="F23" s="58" t="str">
        <f>IFERROR(CONCATENATE(VLOOKUP(I23,'Основа'!$A$4:K4016,5,FALSE),"x",VLOOKUP(I23,'Основа'!$A$4:K30427,6,FALSE)),"")</f>
        <v/>
      </c>
      <c r="G23" s="57"/>
      <c r="H23" s="59"/>
      <c r="I23" s="58" t="str">
        <f t="shared" si="1"/>
        <v/>
      </c>
      <c r="J23" s="60" t="str">
        <f>IFERROR(IF(Q23="нет","",CONCATENATE("VELAR ",VLOOKUP(I23,'Основа'!$A$4:Q4016,2,FALSE)," ",G23," ",N23)),"")</f>
        <v/>
      </c>
      <c r="K23" s="58" t="str">
        <f>IFERROR(IF(OR(Q23="ТЛ50",Q23="ТП50"),'Основа'!T28,0)+ROUND(VLOOKUP((CONCATENATE(B23," ",D23," ",C23,E23)),'Основа'!$A$4:Q4016,15,FALSE)*O23,0),"")</f>
        <v/>
      </c>
      <c r="L23" s="58" t="str">
        <f>IFERROR(ROUND(IF($L$3=$AE$4,1,IF($L$3=$AE$5,0.818,0.646))*VLOOKUP((CONCATENATE(B23," ",D23," ",C23,E23)),'Основа'!$A$4:Q4016,8,FALSE),0),"")</f>
        <v/>
      </c>
      <c r="M23" s="61" t="str">
        <f>IFERROR(VLOOKUP(I23,'Основа'!A$1:Q5019,11,FALSE),"")</f>
        <v/>
      </c>
      <c r="N23" s="8" t="str">
        <f>VLOOKUP(H23,'Основа'!$U$3:W320,3,FALSE)</f>
        <v>#N/A</v>
      </c>
      <c r="O23" s="8">
        <f>IF(H23="",1,VLOOKUP(H23,'Основа'!$U$3:W320,2,FALSE))</f>
        <v>1</v>
      </c>
      <c r="P23" s="8"/>
      <c r="Q23" s="62" t="str">
        <f t="shared" si="2"/>
        <v/>
      </c>
      <c r="R23" s="8" t="str">
        <f t="shared" si="3"/>
        <v>Боковое</v>
      </c>
      <c r="S23" s="8" t="str">
        <f t="shared" si="4"/>
        <v>Л50</v>
      </c>
      <c r="T23" s="8" t="str">
        <f t="shared" si="5"/>
        <v>П50</v>
      </c>
      <c r="U23" s="8" t="str">
        <f t="shared" si="6"/>
        <v>050</v>
      </c>
      <c r="V23" s="8" t="str">
        <f t="shared" si="7"/>
        <v>ЛП</v>
      </c>
      <c r="W23" s="8" t="str">
        <f t="shared" si="8"/>
        <v>-</v>
      </c>
      <c r="X23" s="8" t="str">
        <f t="shared" si="9"/>
        <v>-</v>
      </c>
      <c r="Y23" s="8">
        <f t="shared" si="10"/>
        <v>0</v>
      </c>
      <c r="Z23" s="8">
        <v>4.0</v>
      </c>
      <c r="AA23" s="8">
        <v>4.0</v>
      </c>
      <c r="AB23" s="8">
        <v>8.0</v>
      </c>
      <c r="AC23" s="66">
        <v>8.0</v>
      </c>
      <c r="AD23" s="8">
        <v>4.0</v>
      </c>
    </row>
    <row r="24" ht="15.75" customHeight="1">
      <c r="B24" s="57"/>
      <c r="C24" s="57"/>
      <c r="D24" s="57"/>
      <c r="E24" s="57"/>
      <c r="F24" s="58" t="str">
        <f>IFERROR(CONCATENATE(VLOOKUP(I24,'Основа'!$A$4:K4017,5,FALSE),"x",VLOOKUP(I24,'Основа'!$A$4:K30428,6,FALSE)),"")</f>
        <v/>
      </c>
      <c r="G24" s="57"/>
      <c r="H24" s="59"/>
      <c r="I24" s="58" t="str">
        <f t="shared" si="1"/>
        <v/>
      </c>
      <c r="J24" s="60" t="str">
        <f>IFERROR(IF(Q24="нет","",CONCATENATE("VELAR ",VLOOKUP(I24,'Основа'!$A$4:Q4017,2,FALSE)," ",G24," ",N24)),"")</f>
        <v/>
      </c>
      <c r="K24" s="58" t="str">
        <f>IFERROR(IF(OR(Q24="ТЛ50",Q24="ТП50"),'Основа'!T29,0)+ROUND(VLOOKUP((CONCATENATE(B24," ",D24," ",C24,E24)),'Основа'!$A$4:Q4017,15,FALSE)*O24,0),"")</f>
        <v/>
      </c>
      <c r="L24" s="58" t="str">
        <f>IFERROR(ROUND(IF($L$3=$AE$4,1,IF($L$3=$AE$5,0.818,0.646))*VLOOKUP((CONCATENATE(B24," ",D24," ",C24,E24)),'Основа'!$A$4:Q4017,8,FALSE),0),"")</f>
        <v/>
      </c>
      <c r="M24" s="61" t="str">
        <f>IFERROR(VLOOKUP(I24,'Основа'!A$1:Q5020,11,FALSE),"")</f>
        <v/>
      </c>
      <c r="N24" s="8" t="str">
        <f>VLOOKUP(H24,'Основа'!$U$3:W321,3,FALSE)</f>
        <v>#N/A</v>
      </c>
      <c r="O24" s="8">
        <f>IF(H24="",1,VLOOKUP(H24,'Основа'!$U$3:W321,2,FALSE))</f>
        <v>1</v>
      </c>
      <c r="P24" s="8"/>
      <c r="Q24" s="62" t="str">
        <f t="shared" si="2"/>
        <v/>
      </c>
      <c r="R24" s="8" t="str">
        <f t="shared" si="3"/>
        <v>Боковое</v>
      </c>
      <c r="S24" s="8" t="str">
        <f t="shared" si="4"/>
        <v>Л50</v>
      </c>
      <c r="T24" s="8" t="str">
        <f t="shared" si="5"/>
        <v>П50</v>
      </c>
      <c r="U24" s="8" t="str">
        <f t="shared" si="6"/>
        <v>050</v>
      </c>
      <c r="V24" s="8" t="str">
        <f t="shared" si="7"/>
        <v>ЛП</v>
      </c>
      <c r="W24" s="8" t="str">
        <f t="shared" si="8"/>
        <v>-</v>
      </c>
      <c r="X24" s="8" t="str">
        <f t="shared" si="9"/>
        <v>-</v>
      </c>
      <c r="Y24" s="8">
        <f t="shared" si="10"/>
        <v>0</v>
      </c>
      <c r="Z24" s="8">
        <v>5.0</v>
      </c>
      <c r="AA24" s="8">
        <v>5.0</v>
      </c>
      <c r="AB24" s="8">
        <v>10.0</v>
      </c>
      <c r="AC24" s="66">
        <v>10.0</v>
      </c>
      <c r="AD24" s="8">
        <v>5.0</v>
      </c>
    </row>
    <row r="25" ht="15.75" customHeight="1">
      <c r="B25" s="57"/>
      <c r="C25" s="57"/>
      <c r="D25" s="57"/>
      <c r="E25" s="57"/>
      <c r="F25" s="58" t="str">
        <f>IFERROR(CONCATENATE(VLOOKUP(I25,'Основа'!$A$4:K4018,5,FALSE),"x",VLOOKUP(I25,'Основа'!$A$4:K30429,6,FALSE)),"")</f>
        <v/>
      </c>
      <c r="G25" s="57"/>
      <c r="H25" s="59"/>
      <c r="I25" s="58" t="str">
        <f t="shared" si="1"/>
        <v/>
      </c>
      <c r="J25" s="60" t="str">
        <f>IFERROR(IF(Q25="нет","",CONCATENATE("VELAR ",VLOOKUP(I25,'Основа'!$A$4:Q4018,2,FALSE)," ",G25," ",N25)),"")</f>
        <v/>
      </c>
      <c r="K25" s="58" t="str">
        <f>IFERROR(IF(OR(Q25="ТЛ50",Q25="ТП50"),'Основа'!T30,0)+ROUND(VLOOKUP((CONCATENATE(B25," ",D25," ",C25,E25)),'Основа'!$A$4:Q4018,15,FALSE)*O25,0),"")</f>
        <v/>
      </c>
      <c r="L25" s="58" t="str">
        <f>IFERROR(ROUND(IF($L$3=$AE$4,1,IF($L$3=$AE$5,0.818,0.646))*VLOOKUP((CONCATENATE(B25," ",D25," ",C25,E25)),'Основа'!$A$4:Q4018,8,FALSE),0),"")</f>
        <v/>
      </c>
      <c r="M25" s="61" t="str">
        <f>IFERROR(VLOOKUP(I25,'Основа'!A$1:Q5021,11,FALSE),"")</f>
        <v/>
      </c>
      <c r="N25" s="8" t="str">
        <f>VLOOKUP(H25,'Основа'!$U$3:W322,3,FALSE)</f>
        <v>#N/A</v>
      </c>
      <c r="O25" s="8">
        <f>IF(H25="",1,VLOOKUP(H25,'Основа'!$U$3:W322,2,FALSE))</f>
        <v>1</v>
      </c>
      <c r="P25" s="8"/>
      <c r="Q25" s="62" t="str">
        <f t="shared" si="2"/>
        <v/>
      </c>
      <c r="R25" s="8" t="str">
        <f t="shared" si="3"/>
        <v>Боковое</v>
      </c>
      <c r="S25" s="8" t="str">
        <f t="shared" si="4"/>
        <v>Л50</v>
      </c>
      <c r="T25" s="8" t="str">
        <f t="shared" si="5"/>
        <v>П50</v>
      </c>
      <c r="U25" s="8" t="str">
        <f t="shared" si="6"/>
        <v>050</v>
      </c>
      <c r="V25" s="8" t="str">
        <f t="shared" si="7"/>
        <v>ЛП</v>
      </c>
      <c r="W25" s="8" t="str">
        <f t="shared" si="8"/>
        <v>-</v>
      </c>
      <c r="X25" s="8" t="str">
        <f t="shared" si="9"/>
        <v>-</v>
      </c>
      <c r="Y25" s="8">
        <f t="shared" si="10"/>
        <v>0</v>
      </c>
      <c r="Z25" s="8">
        <v>6.0</v>
      </c>
      <c r="AA25" s="8">
        <v>6.0</v>
      </c>
      <c r="AB25" s="8">
        <v>12.0</v>
      </c>
      <c r="AD25" s="8">
        <v>6.0</v>
      </c>
    </row>
    <row r="26" ht="15.75" customHeight="1">
      <c r="B26" s="57"/>
      <c r="C26" s="57"/>
      <c r="D26" s="57"/>
      <c r="E26" s="57"/>
      <c r="F26" s="58" t="str">
        <f>IFERROR(CONCATENATE(VLOOKUP(I26,'Основа'!$A$4:K4019,5,FALSE),"x",VLOOKUP(I26,'Основа'!$A$4:K30430,6,FALSE)),"")</f>
        <v/>
      </c>
      <c r="G26" s="57"/>
      <c r="H26" s="59"/>
      <c r="I26" s="58" t="str">
        <f t="shared" si="1"/>
        <v/>
      </c>
      <c r="J26" s="60" t="str">
        <f>IFERROR(IF(Q26="нет","",CONCATENATE("VELAR ",VLOOKUP(I26,'Основа'!$A$4:Q4019,2,FALSE)," ",G26," ",N26)),"")</f>
        <v/>
      </c>
      <c r="K26" s="58" t="str">
        <f>IFERROR(IF(OR(Q26="ТЛ50",Q26="ТП50"),'Основа'!T31,0)+ROUND(VLOOKUP((CONCATENATE(B26," ",D26," ",C26,E26)),'Основа'!$A$4:Q4019,15,FALSE)*O26,0),"")</f>
        <v/>
      </c>
      <c r="L26" s="58" t="str">
        <f>IFERROR(ROUND(IF($L$3=$AE$4,1,IF($L$3=$AE$5,0.818,0.646))*VLOOKUP((CONCATENATE(B26," ",D26," ",C26,E26)),'Основа'!$A$4:Q4019,8,FALSE),0),"")</f>
        <v/>
      </c>
      <c r="M26" s="61" t="str">
        <f>IFERROR(VLOOKUP(I26,'Основа'!A$1:Q5022,11,FALSE),"")</f>
        <v/>
      </c>
      <c r="N26" s="8" t="str">
        <f>VLOOKUP(H26,'Основа'!$U$3:W323,3,FALSE)</f>
        <v>#N/A</v>
      </c>
      <c r="O26" s="8">
        <f>IF(H26="",1,VLOOKUP(H26,'Основа'!$U$3:W323,2,FALSE))</f>
        <v>1</v>
      </c>
      <c r="P26" s="8"/>
      <c r="Q26" s="62" t="str">
        <f t="shared" si="2"/>
        <v/>
      </c>
      <c r="R26" s="8" t="str">
        <f t="shared" si="3"/>
        <v>Боковое</v>
      </c>
      <c r="S26" s="8" t="str">
        <f t="shared" si="4"/>
        <v>Л50</v>
      </c>
      <c r="T26" s="8" t="str">
        <f t="shared" si="5"/>
        <v>П50</v>
      </c>
      <c r="U26" s="8" t="str">
        <f t="shared" si="6"/>
        <v>050</v>
      </c>
      <c r="V26" s="8" t="str">
        <f t="shared" si="7"/>
        <v>ЛП</v>
      </c>
      <c r="W26" s="8" t="str">
        <f t="shared" si="8"/>
        <v>-</v>
      </c>
      <c r="X26" s="8" t="str">
        <f t="shared" si="9"/>
        <v>-</v>
      </c>
      <c r="Y26" s="8">
        <f t="shared" si="10"/>
        <v>0</v>
      </c>
      <c r="Z26" s="8">
        <v>7.0</v>
      </c>
      <c r="AA26" s="8">
        <v>7.0</v>
      </c>
      <c r="AB26" s="8">
        <v>14.0</v>
      </c>
      <c r="AD26" s="8">
        <v>7.0</v>
      </c>
    </row>
    <row r="27" ht="15.75" customHeight="1">
      <c r="B27" s="57"/>
      <c r="C27" s="57"/>
      <c r="D27" s="57"/>
      <c r="E27" s="57"/>
      <c r="F27" s="58" t="str">
        <f>IFERROR(CONCATENATE(VLOOKUP(I27,'Основа'!$A$4:K4020,5,FALSE),"x",VLOOKUP(I27,'Основа'!$A$4:K30431,6,FALSE)),"")</f>
        <v/>
      </c>
      <c r="G27" s="57"/>
      <c r="H27" s="59"/>
      <c r="I27" s="58" t="str">
        <f t="shared" si="1"/>
        <v/>
      </c>
      <c r="J27" s="60" t="str">
        <f>IFERROR(IF(Q27="нет","",CONCATENATE("VELAR ",VLOOKUP(I27,'Основа'!$A$4:Q4020,2,FALSE)," ",G27," ",N27)),"")</f>
        <v/>
      </c>
      <c r="K27" s="58" t="str">
        <f>IFERROR(IF(OR(Q27="ТЛ50",Q27="ТП50"),'Основа'!T32,0)+ROUND(VLOOKUP((CONCATENATE(B27," ",D27," ",C27,E27)),'Основа'!$A$4:Q4020,15,FALSE)*O27,0),"")</f>
        <v/>
      </c>
      <c r="L27" s="58" t="str">
        <f>IFERROR(ROUND(IF($L$3=$AE$4,1,IF($L$3=$AE$5,0.818,0.646))*VLOOKUP((CONCATENATE(B27," ",D27," ",C27,E27)),'Основа'!$A$4:Q4020,8,FALSE),0),"")</f>
        <v/>
      </c>
      <c r="M27" s="61" t="str">
        <f>IFERROR(VLOOKUP(I27,'Основа'!A$1:Q5023,11,FALSE),"")</f>
        <v/>
      </c>
      <c r="N27" s="8" t="str">
        <f>VLOOKUP(H27,'Основа'!$U$3:W324,3,FALSE)</f>
        <v>#N/A</v>
      </c>
      <c r="O27" s="8">
        <f>IF(H27="",1,VLOOKUP(H27,'Основа'!$U$3:W324,2,FALSE))</f>
        <v>1</v>
      </c>
      <c r="P27" s="8"/>
      <c r="Q27" s="62" t="str">
        <f t="shared" si="2"/>
        <v/>
      </c>
      <c r="R27" s="8" t="str">
        <f t="shared" si="3"/>
        <v>Боковое</v>
      </c>
      <c r="S27" s="8" t="str">
        <f t="shared" si="4"/>
        <v>Л50</v>
      </c>
      <c r="T27" s="8" t="str">
        <f t="shared" si="5"/>
        <v>П50</v>
      </c>
      <c r="U27" s="8" t="str">
        <f t="shared" si="6"/>
        <v>050</v>
      </c>
      <c r="V27" s="8" t="str">
        <f t="shared" si="7"/>
        <v>ЛП</v>
      </c>
      <c r="W27" s="8" t="str">
        <f t="shared" si="8"/>
        <v>-</v>
      </c>
      <c r="X27" s="8" t="str">
        <f t="shared" si="9"/>
        <v>-</v>
      </c>
      <c r="Y27" s="8">
        <f t="shared" si="10"/>
        <v>0</v>
      </c>
      <c r="Z27" s="8">
        <v>8.0</v>
      </c>
      <c r="AA27" s="8">
        <v>8.0</v>
      </c>
      <c r="AB27" s="8"/>
      <c r="AD27" s="8">
        <v>8.0</v>
      </c>
    </row>
    <row r="28" ht="15.75" customHeight="1">
      <c r="B28" s="57"/>
      <c r="C28" s="57"/>
      <c r="D28" s="57"/>
      <c r="E28" s="57"/>
      <c r="F28" s="58" t="str">
        <f>IFERROR(CONCATENATE(VLOOKUP(I28,'Основа'!$A$4:K4021,5,FALSE),"x",VLOOKUP(I28,'Основа'!$A$4:K30432,6,FALSE)),"")</f>
        <v/>
      </c>
      <c r="G28" s="57"/>
      <c r="H28" s="59"/>
      <c r="I28" s="58" t="str">
        <f t="shared" si="1"/>
        <v/>
      </c>
      <c r="J28" s="60" t="str">
        <f>IFERROR(IF(Q28="нет","",CONCATENATE("VELAR ",VLOOKUP(I28,'Основа'!$A$4:Q4021,2,FALSE)," ",G28," ",N28)),"")</f>
        <v/>
      </c>
      <c r="K28" s="58" t="str">
        <f>IFERROR(IF(OR(Q28="ТЛ50",Q28="ТП50"),'Основа'!T33,0)+ROUND(VLOOKUP((CONCATENATE(B28," ",D28," ",C28,E28)),'Основа'!$A$4:Q4021,15,FALSE)*O28,0),"")</f>
        <v/>
      </c>
      <c r="L28" s="58" t="str">
        <f>IFERROR(ROUND(IF($L$3=$AE$4,1,IF($L$3=$AE$5,0.818,0.646))*VLOOKUP((CONCATENATE(B28," ",D28," ",C28,E28)),'Основа'!$A$4:Q4021,8,FALSE),0),"")</f>
        <v/>
      </c>
      <c r="M28" s="61" t="str">
        <f>IFERROR(VLOOKUP(I28,'Основа'!A$1:Q5024,11,FALSE),"")</f>
        <v/>
      </c>
      <c r="N28" s="8" t="str">
        <f>VLOOKUP(H28,'Основа'!$U$3:W325,3,FALSE)</f>
        <v>#N/A</v>
      </c>
      <c r="O28" s="8">
        <f>IF(H28="",1,VLOOKUP(H28,'Основа'!$U$3:W325,2,FALSE))</f>
        <v>1</v>
      </c>
      <c r="P28" s="8"/>
      <c r="Q28" s="62" t="str">
        <f t="shared" si="2"/>
        <v/>
      </c>
      <c r="R28" s="8" t="str">
        <f t="shared" si="3"/>
        <v>Боковое</v>
      </c>
      <c r="S28" s="8" t="str">
        <f t="shared" si="4"/>
        <v>Л50</v>
      </c>
      <c r="T28" s="8" t="str">
        <f t="shared" si="5"/>
        <v>П50</v>
      </c>
      <c r="U28" s="8" t="str">
        <f t="shared" si="6"/>
        <v>050</v>
      </c>
      <c r="V28" s="8" t="str">
        <f t="shared" si="7"/>
        <v>ЛП</v>
      </c>
      <c r="W28" s="8" t="str">
        <f t="shared" si="8"/>
        <v>-</v>
      </c>
      <c r="X28" s="8" t="str">
        <f t="shared" si="9"/>
        <v>-</v>
      </c>
      <c r="Y28" s="8">
        <f t="shared" si="10"/>
        <v>0</v>
      </c>
      <c r="Z28" s="8">
        <v>9.0</v>
      </c>
      <c r="AA28" s="8"/>
      <c r="AB28" s="8"/>
      <c r="AD28" s="8">
        <v>9.0</v>
      </c>
    </row>
    <row r="29" ht="15.75" customHeight="1">
      <c r="B29" s="57"/>
      <c r="C29" s="57"/>
      <c r="D29" s="57"/>
      <c r="E29" s="57"/>
      <c r="F29" s="58" t="str">
        <f>IFERROR(CONCATENATE(VLOOKUP(I29,'Основа'!$A$4:K4022,5,FALSE),"x",VLOOKUP(I29,'Основа'!$A$4:K30433,6,FALSE)),"")</f>
        <v/>
      </c>
      <c r="G29" s="57"/>
      <c r="H29" s="59"/>
      <c r="I29" s="58" t="str">
        <f t="shared" si="1"/>
        <v/>
      </c>
      <c r="J29" s="60" t="str">
        <f>IFERROR(IF(Q29="нет","",CONCATENATE("VELAR ",VLOOKUP(I29,'Основа'!$A$4:Q4022,2,FALSE)," ",G29," ",N29)),"")</f>
        <v/>
      </c>
      <c r="K29" s="58" t="str">
        <f>IFERROR(IF(OR(Q29="ТЛ50",Q29="ТП50"),'Основа'!T34,0)+ROUND(VLOOKUP((CONCATENATE(B29," ",D29," ",C29,E29)),'Основа'!$A$4:Q4022,15,FALSE)*O29,0),"")</f>
        <v/>
      </c>
      <c r="L29" s="58" t="str">
        <f>IFERROR(ROUND(IF($L$3=$AE$4,1,IF($L$3=$AE$5,0.818,0.646))*VLOOKUP((CONCATENATE(B29," ",D29," ",C29,E29)),'Основа'!$A$4:Q4022,8,FALSE),0),"")</f>
        <v/>
      </c>
      <c r="M29" s="61" t="str">
        <f>IFERROR(VLOOKUP(I29,'Основа'!A$1:Q5025,11,FALSE),"")</f>
        <v/>
      </c>
      <c r="N29" s="8" t="str">
        <f>VLOOKUP(H29,'Основа'!$U$3:W326,3,FALSE)</f>
        <v>#N/A</v>
      </c>
      <c r="O29" s="8">
        <f>IF(H29="",1,VLOOKUP(H29,'Основа'!$U$3:W326,2,FALSE))</f>
        <v>1</v>
      </c>
      <c r="P29" s="8"/>
      <c r="Q29" s="62" t="str">
        <f t="shared" si="2"/>
        <v/>
      </c>
      <c r="R29" s="8" t="str">
        <f t="shared" si="3"/>
        <v>Боковое</v>
      </c>
      <c r="S29" s="8" t="str">
        <f t="shared" si="4"/>
        <v>Л50</v>
      </c>
      <c r="T29" s="8" t="str">
        <f t="shared" si="5"/>
        <v>П50</v>
      </c>
      <c r="U29" s="8" t="str">
        <f t="shared" si="6"/>
        <v>050</v>
      </c>
      <c r="V29" s="8" t="str">
        <f t="shared" si="7"/>
        <v>ЛП</v>
      </c>
      <c r="W29" s="8" t="str">
        <f t="shared" si="8"/>
        <v>-</v>
      </c>
      <c r="X29" s="8" t="str">
        <f t="shared" si="9"/>
        <v>-</v>
      </c>
      <c r="Y29" s="8">
        <f t="shared" si="10"/>
        <v>0</v>
      </c>
      <c r="Z29" s="8">
        <v>10.0</v>
      </c>
      <c r="AA29" s="8"/>
      <c r="AB29" s="8"/>
      <c r="AD29" s="8">
        <v>10.0</v>
      </c>
    </row>
    <row r="30" ht="15.75" customHeight="1">
      <c r="B30" s="57"/>
      <c r="C30" s="57"/>
      <c r="D30" s="57"/>
      <c r="E30" s="57"/>
      <c r="F30" s="58" t="str">
        <f>IFERROR(CONCATENATE(VLOOKUP(I30,'Основа'!$A$4:K4023,5,FALSE),"x",VLOOKUP(I30,'Основа'!$A$4:K30434,6,FALSE)),"")</f>
        <v/>
      </c>
      <c r="G30" s="57"/>
      <c r="H30" s="59"/>
      <c r="I30" s="58" t="str">
        <f t="shared" si="1"/>
        <v/>
      </c>
      <c r="J30" s="60" t="str">
        <f>IFERROR(IF(Q30="нет","",CONCATENATE("VELAR ",VLOOKUP(I30,'Основа'!$A$4:Q4023,2,FALSE)," ",G30," ",N30)),"")</f>
        <v/>
      </c>
      <c r="K30" s="58" t="str">
        <f>IFERROR(IF(OR(Q30="ТЛ50",Q30="ТП50"),'Основа'!T35,0)+ROUND(VLOOKUP((CONCATENATE(B30," ",D30," ",C30,E30)),'Основа'!$A$4:Q4023,15,FALSE)*O30,0),"")</f>
        <v/>
      </c>
      <c r="L30" s="58" t="str">
        <f>IFERROR(ROUND(IF($L$3=$AE$4,1,IF($L$3=$AE$5,0.818,0.646))*VLOOKUP((CONCATENATE(B30," ",D30," ",C30,E30)),'Основа'!$A$4:Q4023,8,FALSE),0),"")</f>
        <v/>
      </c>
      <c r="M30" s="61" t="str">
        <f>IFERROR(VLOOKUP(I30,'Основа'!A$1:Q5026,11,FALSE),"")</f>
        <v/>
      </c>
      <c r="N30" s="8" t="str">
        <f>VLOOKUP(H30,'Основа'!$U$3:W327,3,FALSE)</f>
        <v>#N/A</v>
      </c>
      <c r="O30" s="8">
        <f>IF(H30="",1,VLOOKUP(H30,'Основа'!$U$3:W327,2,FALSE))</f>
        <v>1</v>
      </c>
      <c r="P30" s="8"/>
      <c r="Q30" s="62" t="str">
        <f t="shared" si="2"/>
        <v/>
      </c>
      <c r="R30" s="8" t="str">
        <f t="shared" si="3"/>
        <v>Боковое</v>
      </c>
      <c r="S30" s="8" t="str">
        <f t="shared" si="4"/>
        <v>Л50</v>
      </c>
      <c r="T30" s="8" t="str">
        <f t="shared" si="5"/>
        <v>П50</v>
      </c>
      <c r="U30" s="8" t="str">
        <f t="shared" si="6"/>
        <v>050</v>
      </c>
      <c r="V30" s="8" t="str">
        <f t="shared" si="7"/>
        <v>ЛП</v>
      </c>
      <c r="W30" s="8" t="str">
        <f t="shared" si="8"/>
        <v>-</v>
      </c>
      <c r="X30" s="8" t="str">
        <f t="shared" si="9"/>
        <v>-</v>
      </c>
      <c r="Y30" s="8">
        <f t="shared" si="10"/>
        <v>0</v>
      </c>
      <c r="Z30" s="8">
        <v>11.0</v>
      </c>
      <c r="AA30" s="8"/>
      <c r="AB30" s="8"/>
      <c r="AD30" s="8">
        <v>11.0</v>
      </c>
    </row>
    <row r="31" ht="15.75" customHeight="1">
      <c r="B31" s="57"/>
      <c r="C31" s="57"/>
      <c r="D31" s="57"/>
      <c r="E31" s="57"/>
      <c r="F31" s="58" t="str">
        <f>IFERROR(CONCATENATE(VLOOKUP(I31,'Основа'!$A$4:K4024,5,FALSE),"x",VLOOKUP(I31,'Основа'!$A$4:K30435,6,FALSE)),"")</f>
        <v/>
      </c>
      <c r="G31" s="57"/>
      <c r="H31" s="59"/>
      <c r="I31" s="58" t="str">
        <f t="shared" si="1"/>
        <v/>
      </c>
      <c r="J31" s="60" t="str">
        <f>IFERROR(IF(Q31="нет","",CONCATENATE("VELAR ",VLOOKUP(I31,'Основа'!$A$4:Q4024,2,FALSE)," ",G31," ",N31)),"")</f>
        <v/>
      </c>
      <c r="K31" s="58" t="str">
        <f>IFERROR(IF(OR(Q31="ТЛ50",Q31="ТП50"),'Основа'!T36,0)+ROUND(VLOOKUP((CONCATENATE(B31," ",D31," ",C31,E31)),'Основа'!$A$4:Q4024,15,FALSE)*O31,0),"")</f>
        <v/>
      </c>
      <c r="L31" s="58" t="str">
        <f>IFERROR(ROUND(IF($L$3=$AE$4,1,IF($L$3=$AE$5,0.818,0.646))*VLOOKUP((CONCATENATE(B31," ",D31," ",C31,E31)),'Основа'!$A$4:Q4024,8,FALSE),0),"")</f>
        <v/>
      </c>
      <c r="M31" s="61" t="str">
        <f>IFERROR(VLOOKUP(I31,'Основа'!A$1:Q5027,11,FALSE),"")</f>
        <v/>
      </c>
      <c r="N31" s="8" t="str">
        <f>VLOOKUP(H31,'Основа'!$U$3:W328,3,FALSE)</f>
        <v>#N/A</v>
      </c>
      <c r="O31" s="8">
        <f>IF(H31="",1,VLOOKUP(H31,'Основа'!$U$3:W328,2,FALSE))</f>
        <v>1</v>
      </c>
      <c r="P31" s="8"/>
      <c r="Q31" s="62" t="str">
        <f t="shared" si="2"/>
        <v/>
      </c>
      <c r="R31" s="8" t="str">
        <f t="shared" si="3"/>
        <v>Боковое</v>
      </c>
      <c r="S31" s="8" t="str">
        <f t="shared" si="4"/>
        <v>Л50</v>
      </c>
      <c r="T31" s="8" t="str">
        <f t="shared" si="5"/>
        <v>П50</v>
      </c>
      <c r="U31" s="8" t="str">
        <f t="shared" si="6"/>
        <v>050</v>
      </c>
      <c r="V31" s="8" t="str">
        <f t="shared" si="7"/>
        <v>ЛП</v>
      </c>
      <c r="W31" s="8" t="str">
        <f t="shared" si="8"/>
        <v>-</v>
      </c>
      <c r="X31" s="8" t="str">
        <f t="shared" si="9"/>
        <v>-</v>
      </c>
      <c r="Y31" s="8">
        <f t="shared" si="10"/>
        <v>0</v>
      </c>
      <c r="Z31" s="8">
        <v>12.0</v>
      </c>
      <c r="AA31" s="8"/>
      <c r="AB31" s="8"/>
      <c r="AD31" s="8">
        <v>12.0</v>
      </c>
    </row>
    <row r="32" ht="15.75" customHeight="1">
      <c r="B32" s="57"/>
      <c r="C32" s="57"/>
      <c r="D32" s="57"/>
      <c r="E32" s="57"/>
      <c r="F32" s="58" t="str">
        <f>IFERROR(CONCATENATE(VLOOKUP(I32,'Основа'!$A$4:K4025,5,FALSE),"x",VLOOKUP(I32,'Основа'!$A$4:K30436,6,FALSE)),"")</f>
        <v/>
      </c>
      <c r="G32" s="57"/>
      <c r="H32" s="59"/>
      <c r="I32" s="58" t="str">
        <f t="shared" si="1"/>
        <v/>
      </c>
      <c r="J32" s="60" t="str">
        <f>IFERROR(IF(Q32="нет","",CONCATENATE("VELAR ",VLOOKUP(I32,'Основа'!$A$4:Q4025,2,FALSE)," ",G32," ",N32)),"")</f>
        <v/>
      </c>
      <c r="K32" s="58" t="str">
        <f>IFERROR(IF(OR(Q32="ТЛ50",Q32="ТП50"),'Основа'!T37,0)+ROUND(VLOOKUP((CONCATENATE(B32," ",D32," ",C32,E32)),'Основа'!$A$4:Q4025,15,FALSE)*O32,0),"")</f>
        <v/>
      </c>
      <c r="L32" s="58" t="str">
        <f>IFERROR(ROUND(IF($L$3=$AE$4,1,IF($L$3=$AE$5,0.818,0.646))*VLOOKUP((CONCATENATE(B32," ",D32," ",C32,E32)),'Основа'!$A$4:Q4025,8,FALSE),0),"")</f>
        <v/>
      </c>
      <c r="M32" s="61" t="str">
        <f>IFERROR(VLOOKUP(I32,'Основа'!A$1:Q5028,11,FALSE),"")</f>
        <v/>
      </c>
      <c r="N32" s="8" t="str">
        <f>VLOOKUP(H32,'Основа'!$U$3:W329,3,FALSE)</f>
        <v>#N/A</v>
      </c>
      <c r="O32" s="8">
        <f>IF(H32="",1,VLOOKUP(H32,'Основа'!$U$3:W329,2,FALSE))</f>
        <v>1</v>
      </c>
      <c r="P32" s="8"/>
      <c r="Q32" s="62" t="str">
        <f t="shared" si="2"/>
        <v/>
      </c>
      <c r="R32" s="8" t="str">
        <f t="shared" si="3"/>
        <v>Боковое</v>
      </c>
      <c r="S32" s="8" t="str">
        <f t="shared" si="4"/>
        <v>Л50</v>
      </c>
      <c r="T32" s="8" t="str">
        <f t="shared" si="5"/>
        <v>П50</v>
      </c>
      <c r="U32" s="8" t="str">
        <f t="shared" si="6"/>
        <v>050</v>
      </c>
      <c r="V32" s="8" t="str">
        <f t="shared" si="7"/>
        <v>ЛП</v>
      </c>
      <c r="W32" s="8" t="str">
        <f t="shared" si="8"/>
        <v>-</v>
      </c>
      <c r="X32" s="8" t="str">
        <f t="shared" si="9"/>
        <v>-</v>
      </c>
      <c r="Y32" s="8">
        <f t="shared" si="10"/>
        <v>0</v>
      </c>
      <c r="Z32" s="8">
        <v>13.0</v>
      </c>
      <c r="AA32" s="8"/>
      <c r="AB32" s="8"/>
      <c r="AD32" s="8">
        <v>13.0</v>
      </c>
    </row>
    <row r="33" ht="15.75" customHeight="1">
      <c r="B33" s="57"/>
      <c r="C33" s="57"/>
      <c r="D33" s="57"/>
      <c r="E33" s="57"/>
      <c r="F33" s="58" t="str">
        <f>IFERROR(CONCATENATE(VLOOKUP(I33,'Основа'!$A$4:K4026,5,FALSE),"x",VLOOKUP(I33,'Основа'!$A$4:K30437,6,FALSE)),"")</f>
        <v/>
      </c>
      <c r="G33" s="57"/>
      <c r="H33" s="59"/>
      <c r="I33" s="58" t="str">
        <f t="shared" si="1"/>
        <v/>
      </c>
      <c r="J33" s="60" t="str">
        <f>IFERROR(IF(Q33="нет","",CONCATENATE("VELAR ",VLOOKUP(I33,'Основа'!$A$4:Q4026,2,FALSE)," ",G33," ",N33)),"")</f>
        <v/>
      </c>
      <c r="K33" s="58" t="str">
        <f>IFERROR(IF(OR(Q33="ТЛ50",Q33="ТП50"),'Основа'!T38,0)+ROUND(VLOOKUP((CONCATENATE(B33," ",D33," ",C33,E33)),'Основа'!$A$4:Q4026,15,FALSE)*O33,0),"")</f>
        <v/>
      </c>
      <c r="L33" s="58" t="str">
        <f>IFERROR(ROUND(IF($L$3=$AE$4,1,IF($L$3=$AE$5,0.818,0.646))*VLOOKUP((CONCATENATE(B33," ",D33," ",C33,E33)),'Основа'!$A$4:Q4026,8,FALSE),0),"")</f>
        <v/>
      </c>
      <c r="M33" s="61" t="str">
        <f>IFERROR(VLOOKUP(I33,'Основа'!A$1:Q5029,11,FALSE),"")</f>
        <v/>
      </c>
      <c r="N33" s="8" t="str">
        <f>VLOOKUP(H33,'Основа'!$U$3:W330,3,FALSE)</f>
        <v>#N/A</v>
      </c>
      <c r="O33" s="8">
        <f>IF(H33="",1,VLOOKUP(H33,'Основа'!$U$3:W330,2,FALSE))</f>
        <v>1</v>
      </c>
      <c r="P33" s="8"/>
      <c r="Q33" s="62" t="str">
        <f t="shared" si="2"/>
        <v/>
      </c>
      <c r="R33" s="8" t="str">
        <f t="shared" si="3"/>
        <v>Боковое</v>
      </c>
      <c r="S33" s="8" t="str">
        <f t="shared" si="4"/>
        <v>Л50</v>
      </c>
      <c r="T33" s="8" t="str">
        <f t="shared" si="5"/>
        <v>П50</v>
      </c>
      <c r="U33" s="8" t="str">
        <f t="shared" si="6"/>
        <v>050</v>
      </c>
      <c r="V33" s="8" t="str">
        <f t="shared" si="7"/>
        <v>ЛП</v>
      </c>
      <c r="W33" s="8" t="str">
        <f t="shared" si="8"/>
        <v>-</v>
      </c>
      <c r="X33" s="8" t="str">
        <f t="shared" si="9"/>
        <v>-</v>
      </c>
      <c r="Y33" s="8">
        <f t="shared" si="10"/>
        <v>0</v>
      </c>
      <c r="Z33" s="8">
        <v>14.0</v>
      </c>
      <c r="AA33" s="8"/>
      <c r="AB33" s="8"/>
      <c r="AD33" s="8">
        <v>14.0</v>
      </c>
    </row>
    <row r="34" ht="15.75" customHeight="1">
      <c r="B34" s="57"/>
      <c r="C34" s="57"/>
      <c r="D34" s="57"/>
      <c r="E34" s="57"/>
      <c r="F34" s="58" t="str">
        <f>IFERROR(CONCATENATE(VLOOKUP(I34,'Основа'!$A$4:K4027,5,FALSE),"x",VLOOKUP(I34,'Основа'!$A$4:K30438,6,FALSE)),"")</f>
        <v/>
      </c>
      <c r="G34" s="57"/>
      <c r="H34" s="59"/>
      <c r="I34" s="58" t="str">
        <f t="shared" si="1"/>
        <v/>
      </c>
      <c r="J34" s="60" t="str">
        <f>IFERROR(IF(Q34="нет","",CONCATENATE("VELAR ",VLOOKUP(I34,'Основа'!$A$4:Q4027,2,FALSE)," ",G34," ",N34)),"")</f>
        <v/>
      </c>
      <c r="K34" s="58" t="str">
        <f>IFERROR(IF(OR(Q34="ТЛ50",Q34="ТП50"),'Основа'!T39,0)+ROUND(VLOOKUP((CONCATENATE(B34," ",D34," ",C34,E34)),'Основа'!$A$4:Q4027,15,FALSE)*O34,0),"")</f>
        <v/>
      </c>
      <c r="L34" s="58" t="str">
        <f>IFERROR(ROUND(IF($L$3=$AE$4,1,IF($L$3=$AE$5,0.818,0.646))*VLOOKUP((CONCATENATE(B34," ",D34," ",C34,E34)),'Основа'!$A$4:Q4027,8,FALSE),0),"")</f>
        <v/>
      </c>
      <c r="M34" s="61" t="str">
        <f>IFERROR(VLOOKUP(I34,'Основа'!A$1:Q5030,11,FALSE),"")</f>
        <v/>
      </c>
      <c r="N34" s="8" t="str">
        <f>VLOOKUP(H34,'Основа'!$U$3:W331,3,FALSE)</f>
        <v>#N/A</v>
      </c>
      <c r="O34" s="8">
        <f>IF(H34="",1,VLOOKUP(H34,'Основа'!$U$3:W331,2,FALSE))</f>
        <v>1</v>
      </c>
      <c r="P34" s="8"/>
      <c r="Q34" s="62" t="str">
        <f t="shared" si="2"/>
        <v/>
      </c>
      <c r="R34" s="8" t="str">
        <f t="shared" si="3"/>
        <v>Боковое</v>
      </c>
      <c r="S34" s="8" t="str">
        <f t="shared" si="4"/>
        <v>Л50</v>
      </c>
      <c r="T34" s="8" t="str">
        <f t="shared" si="5"/>
        <v>П50</v>
      </c>
      <c r="U34" s="8" t="str">
        <f t="shared" si="6"/>
        <v>050</v>
      </c>
      <c r="V34" s="8" t="str">
        <f t="shared" si="7"/>
        <v>ЛП</v>
      </c>
      <c r="W34" s="8" t="str">
        <f t="shared" si="8"/>
        <v>-</v>
      </c>
      <c r="X34" s="8" t="str">
        <f t="shared" si="9"/>
        <v>-</v>
      </c>
      <c r="Y34" s="8">
        <f t="shared" si="10"/>
        <v>0</v>
      </c>
      <c r="Z34" s="8">
        <v>15.0</v>
      </c>
      <c r="AA34" s="8"/>
      <c r="AB34" s="8" t="str">
        <f t="shared" ref="AB34:AB44" si="11">IFERROR(IF(MATCH(D34,H,0)&gt;0,"H"),"")</f>
        <v/>
      </c>
      <c r="AC34" s="8"/>
      <c r="AD34" s="8">
        <v>15.0</v>
      </c>
      <c r="AE34" s="8"/>
      <c r="AF34" s="8"/>
      <c r="AG34" s="8"/>
      <c r="AH34" s="8"/>
      <c r="AI34" s="8"/>
      <c r="AJ34" s="8"/>
      <c r="AK34" s="8"/>
      <c r="AL34" s="8"/>
      <c r="AM34" s="8"/>
      <c r="AO34" s="8"/>
      <c r="AP34" s="8"/>
      <c r="AQ34" s="8"/>
    </row>
    <row r="35" ht="15.75" customHeight="1">
      <c r="B35" s="57"/>
      <c r="C35" s="57"/>
      <c r="D35" s="57"/>
      <c r="E35" s="57"/>
      <c r="F35" s="58" t="str">
        <f>IFERROR(CONCATENATE(VLOOKUP(I35,'Основа'!$A$4:K4028,5,FALSE),"x",VLOOKUP(I35,'Основа'!$A$4:K30439,6,FALSE)),"")</f>
        <v/>
      </c>
      <c r="G35" s="57"/>
      <c r="H35" s="59"/>
      <c r="I35" s="58" t="str">
        <f t="shared" si="1"/>
        <v/>
      </c>
      <c r="J35" s="60" t="str">
        <f>IFERROR(IF(Q35="нет","",CONCATENATE("VELAR ",VLOOKUP(I35,'Основа'!$A$4:Q4028,2,FALSE)," ",G35," ",N35)),"")</f>
        <v/>
      </c>
      <c r="K35" s="58" t="str">
        <f>IFERROR(IF(OR(Q35="ТЛ50",Q35="ТП50"),'Основа'!T40,0)+ROUND(VLOOKUP((CONCATENATE(B35," ",D35," ",C35,E35)),'Основа'!$A$4:Q4028,15,FALSE)*O35,0),"")</f>
        <v/>
      </c>
      <c r="L35" s="58" t="str">
        <f>IFERROR(ROUND(IF($L$3=$AE$4,1,IF($L$3=$AE$5,0.818,0.646))*VLOOKUP((CONCATENATE(B35," ",D35," ",C35,E35)),'Основа'!$A$4:Q4028,8,FALSE),0),"")</f>
        <v/>
      </c>
      <c r="M35" s="61" t="str">
        <f>IFERROR(VLOOKUP(I35,'Основа'!A$1:Q5031,11,FALSE),"")</f>
        <v/>
      </c>
      <c r="N35" s="8" t="str">
        <f>VLOOKUP(H35,'Основа'!$U$3:W332,3,FALSE)</f>
        <v>#N/A</v>
      </c>
      <c r="O35" s="8">
        <f>IF(H35="",1,VLOOKUP(H35,'Основа'!$U$3:W332,2,FALSE))</f>
        <v>1</v>
      </c>
      <c r="P35" s="8"/>
      <c r="Q35" s="62" t="str">
        <f t="shared" si="2"/>
        <v/>
      </c>
      <c r="R35" s="8" t="str">
        <f t="shared" si="3"/>
        <v>Боковое</v>
      </c>
      <c r="S35" s="8" t="str">
        <f t="shared" si="4"/>
        <v>Л50</v>
      </c>
      <c r="T35" s="8" t="str">
        <f t="shared" si="5"/>
        <v>П50</v>
      </c>
      <c r="U35" s="8" t="str">
        <f t="shared" si="6"/>
        <v>050</v>
      </c>
      <c r="V35" s="8" t="str">
        <f t="shared" si="7"/>
        <v>ЛП</v>
      </c>
      <c r="W35" s="8" t="str">
        <f t="shared" si="8"/>
        <v>-</v>
      </c>
      <c r="X35" s="8" t="str">
        <f t="shared" si="9"/>
        <v>-</v>
      </c>
      <c r="Y35" s="8">
        <f t="shared" si="10"/>
        <v>0</v>
      </c>
      <c r="Z35" s="8">
        <v>16.0</v>
      </c>
      <c r="AA35" s="8"/>
      <c r="AB35" s="8" t="str">
        <f t="shared" si="11"/>
        <v/>
      </c>
      <c r="AC35" s="8"/>
      <c r="AD35" s="8">
        <v>16.0</v>
      </c>
      <c r="AE35" s="8"/>
      <c r="AF35" s="8"/>
      <c r="AG35" s="8"/>
      <c r="AH35" s="8"/>
      <c r="AI35" s="8"/>
      <c r="AJ35" s="8"/>
      <c r="AK35" s="8"/>
      <c r="AL35" s="8"/>
      <c r="AM35" s="8"/>
    </row>
    <row r="36" ht="15.75" customHeight="1">
      <c r="B36" s="57"/>
      <c r="C36" s="57"/>
      <c r="D36" s="57"/>
      <c r="E36" s="57"/>
      <c r="F36" s="58" t="str">
        <f>IFERROR(CONCATENATE(VLOOKUP(I36,'Основа'!$A$4:K4029,5,FALSE),"x",VLOOKUP(I36,'Основа'!$A$4:K30440,6,FALSE)),"")</f>
        <v/>
      </c>
      <c r="G36" s="57"/>
      <c r="H36" s="59"/>
      <c r="I36" s="58" t="str">
        <f t="shared" si="1"/>
        <v/>
      </c>
      <c r="J36" s="60" t="str">
        <f>IFERROR(IF(Q36="нет","",CONCATENATE("VELAR ",VLOOKUP(I36,'Основа'!$A$4:Q4029,2,FALSE)," ",G36," ",N36)),"")</f>
        <v/>
      </c>
      <c r="K36" s="58" t="str">
        <f>IFERROR(IF(OR(Q36="ТЛ50",Q36="ТП50"),'Основа'!T41,0)+ROUND(VLOOKUP((CONCATENATE(B36," ",D36," ",C36,E36)),'Основа'!$A$4:Q4029,15,FALSE)*O36,0),"")</f>
        <v/>
      </c>
      <c r="L36" s="58" t="str">
        <f>IFERROR(ROUND(IF($L$3=$AE$4,1,IF($L$3=$AE$5,0.818,0.646))*VLOOKUP((CONCATENATE(B36," ",D36," ",C36,E36)),'Основа'!$A$4:Q4029,8,FALSE),0),"")</f>
        <v/>
      </c>
      <c r="M36" s="61" t="str">
        <f>IFERROR(VLOOKUP(I36,'Основа'!A$1:Q5032,11,FALSE),"")</f>
        <v/>
      </c>
      <c r="N36" s="8" t="str">
        <f>VLOOKUP(H36,'Основа'!$U$3:W333,3,FALSE)</f>
        <v>#N/A</v>
      </c>
      <c r="O36" s="8">
        <f>IF(H36="",1,VLOOKUP(H36,'Основа'!$U$3:W333,2,FALSE))</f>
        <v>1</v>
      </c>
      <c r="P36" s="8"/>
      <c r="Q36" s="62" t="str">
        <f t="shared" si="2"/>
        <v/>
      </c>
      <c r="R36" s="8" t="str">
        <f t="shared" si="3"/>
        <v>Боковое</v>
      </c>
      <c r="S36" s="8" t="str">
        <f t="shared" si="4"/>
        <v>Л50</v>
      </c>
      <c r="T36" s="8" t="str">
        <f t="shared" si="5"/>
        <v>П50</v>
      </c>
      <c r="U36" s="8" t="str">
        <f t="shared" si="6"/>
        <v>050</v>
      </c>
      <c r="V36" s="8" t="str">
        <f t="shared" si="7"/>
        <v>ЛП</v>
      </c>
      <c r="W36" s="8" t="str">
        <f t="shared" si="8"/>
        <v>-</v>
      </c>
      <c r="X36" s="8" t="str">
        <f t="shared" si="9"/>
        <v>-</v>
      </c>
      <c r="Y36" s="8">
        <f t="shared" si="10"/>
        <v>0</v>
      </c>
      <c r="Z36" s="8">
        <v>17.0</v>
      </c>
      <c r="AA36" s="8"/>
      <c r="AB36" s="8" t="str">
        <f t="shared" si="11"/>
        <v/>
      </c>
      <c r="AC36" s="8"/>
      <c r="AD36" s="8">
        <v>17.0</v>
      </c>
      <c r="AE36" s="8"/>
      <c r="AF36" s="8"/>
      <c r="AG36" s="8"/>
      <c r="AH36" s="8"/>
      <c r="AI36" s="8"/>
      <c r="AJ36" s="8"/>
      <c r="AK36" s="8"/>
      <c r="AL36" s="8"/>
      <c r="AM36" s="8"/>
    </row>
    <row r="37" ht="15.75" customHeight="1">
      <c r="B37" s="57"/>
      <c r="C37" s="57"/>
      <c r="D37" s="57"/>
      <c r="E37" s="57"/>
      <c r="F37" s="58" t="str">
        <f>IFERROR(CONCATENATE(VLOOKUP(I37,'Основа'!$A$4:K4030,5,FALSE),"x",VLOOKUP(I37,'Основа'!$A$4:K30441,6,FALSE)),"")</f>
        <v/>
      </c>
      <c r="G37" s="57"/>
      <c r="H37" s="59"/>
      <c r="I37" s="58" t="str">
        <f t="shared" si="1"/>
        <v/>
      </c>
      <c r="J37" s="60" t="str">
        <f>IFERROR(IF(Q37="нет","",CONCATENATE("VELAR ",VLOOKUP(I37,'Основа'!$A$4:Q4030,2,FALSE)," ",G37," ",N37)),"")</f>
        <v/>
      </c>
      <c r="K37" s="58" t="str">
        <f>IFERROR(IF(OR(Q37="ТЛ50",Q37="ТП50"),'Основа'!T42,0)+ROUND(VLOOKUP((CONCATENATE(B37," ",D37," ",C37,E37)),'Основа'!$A$4:Q4030,15,FALSE)*O37,0),"")</f>
        <v/>
      </c>
      <c r="L37" s="58" t="str">
        <f>IFERROR(ROUND(IF($L$3=$AE$4,1,IF($L$3=$AE$5,0.818,0.646))*VLOOKUP((CONCATENATE(B37," ",D37," ",C37,E37)),'Основа'!$A$4:Q4030,8,FALSE),0),"")</f>
        <v/>
      </c>
      <c r="M37" s="61" t="str">
        <f>IFERROR(VLOOKUP(I37,'Основа'!A$1:Q5033,11,FALSE),"")</f>
        <v/>
      </c>
      <c r="N37" s="8" t="str">
        <f>VLOOKUP(H37,'Основа'!$U$3:W334,3,FALSE)</f>
        <v>#N/A</v>
      </c>
      <c r="O37" s="8">
        <f>IF(H37="",1,VLOOKUP(H37,'Основа'!$U$3:W334,2,FALSE))</f>
        <v>1</v>
      </c>
      <c r="P37" s="8"/>
      <c r="Q37" s="62" t="str">
        <f t="shared" si="2"/>
        <v/>
      </c>
      <c r="R37" s="8" t="str">
        <f t="shared" si="3"/>
        <v>Боковое</v>
      </c>
      <c r="S37" s="8" t="str">
        <f t="shared" si="4"/>
        <v>Л50</v>
      </c>
      <c r="T37" s="8" t="str">
        <f t="shared" si="5"/>
        <v>П50</v>
      </c>
      <c r="U37" s="8" t="str">
        <f t="shared" si="6"/>
        <v>050</v>
      </c>
      <c r="V37" s="8" t="str">
        <f t="shared" si="7"/>
        <v>ЛП</v>
      </c>
      <c r="W37" s="8" t="str">
        <f t="shared" si="8"/>
        <v>-</v>
      </c>
      <c r="X37" s="8" t="str">
        <f t="shared" si="9"/>
        <v>-</v>
      </c>
      <c r="Y37" s="8">
        <f t="shared" si="10"/>
        <v>0</v>
      </c>
      <c r="Z37" s="8">
        <v>18.0</v>
      </c>
      <c r="AA37" s="8"/>
      <c r="AB37" s="8" t="str">
        <f t="shared" si="11"/>
        <v/>
      </c>
      <c r="AC37" s="8"/>
      <c r="AD37" s="8">
        <v>18.0</v>
      </c>
      <c r="AE37" s="8"/>
      <c r="AF37" s="8"/>
      <c r="AG37" s="8"/>
      <c r="AH37" s="8"/>
      <c r="AI37" s="8"/>
      <c r="AJ37" s="8"/>
      <c r="AK37" s="8"/>
      <c r="AL37" s="8"/>
      <c r="AM37" s="8"/>
    </row>
    <row r="38" ht="15.75" customHeight="1">
      <c r="B38" s="57"/>
      <c r="C38" s="57"/>
      <c r="D38" s="57"/>
      <c r="E38" s="57"/>
      <c r="F38" s="58" t="str">
        <f>IFERROR(CONCATENATE(VLOOKUP(I38,'Основа'!$A$4:K4031,5,FALSE),"x",VLOOKUP(I38,'Основа'!$A$4:K30442,6,FALSE)),"")</f>
        <v/>
      </c>
      <c r="G38" s="57"/>
      <c r="H38" s="59"/>
      <c r="I38" s="58" t="str">
        <f t="shared" si="1"/>
        <v/>
      </c>
      <c r="J38" s="60" t="str">
        <f>IFERROR(IF(Q38="нет","",CONCATENATE("VELAR ",VLOOKUP(I38,'Основа'!$A$4:Q4031,2,FALSE)," ",G38," ",N38)),"")</f>
        <v/>
      </c>
      <c r="K38" s="58" t="str">
        <f>IFERROR(IF(OR(Q38="ТЛ50",Q38="ТП50"),'Основа'!T43,0)+ROUND(VLOOKUP((CONCATENATE(B38," ",D38," ",C38,E38)),'Основа'!$A$4:Q4031,15,FALSE)*O38,0),"")</f>
        <v/>
      </c>
      <c r="L38" s="58" t="str">
        <f>IFERROR(ROUND(IF($L$3=$AE$4,1,IF($L$3=$AE$5,0.818,0.646))*VLOOKUP((CONCATENATE(B38," ",D38," ",C38,E38)),'Основа'!$A$4:Q4031,8,FALSE),0),"")</f>
        <v/>
      </c>
      <c r="M38" s="61" t="str">
        <f>IFERROR(VLOOKUP(I38,'Основа'!A$1:Q5034,11,FALSE),"")</f>
        <v/>
      </c>
      <c r="N38" s="8" t="str">
        <f>VLOOKUP(H38,'Основа'!$U$3:W335,3,FALSE)</f>
        <v>#N/A</v>
      </c>
      <c r="O38" s="8">
        <f>IF(H38="",1,VLOOKUP(H38,'Основа'!$U$3:W335,2,FALSE))</f>
        <v>1</v>
      </c>
      <c r="P38" s="8"/>
      <c r="Q38" s="62" t="str">
        <f t="shared" si="2"/>
        <v/>
      </c>
      <c r="R38" s="8" t="str">
        <f t="shared" si="3"/>
        <v>Боковое</v>
      </c>
      <c r="S38" s="8" t="str">
        <f t="shared" si="4"/>
        <v>Л50</v>
      </c>
      <c r="T38" s="8" t="str">
        <f t="shared" si="5"/>
        <v>П50</v>
      </c>
      <c r="U38" s="8" t="str">
        <f t="shared" si="6"/>
        <v>050</v>
      </c>
      <c r="V38" s="8" t="str">
        <f t="shared" si="7"/>
        <v>ЛП</v>
      </c>
      <c r="W38" s="8" t="str">
        <f t="shared" si="8"/>
        <v>-</v>
      </c>
      <c r="X38" s="8" t="str">
        <f t="shared" si="9"/>
        <v>-</v>
      </c>
      <c r="Y38" s="8">
        <f t="shared" si="10"/>
        <v>0</v>
      </c>
      <c r="Z38" s="8">
        <v>19.0</v>
      </c>
      <c r="AA38" s="8"/>
      <c r="AB38" s="8" t="str">
        <f t="shared" si="11"/>
        <v/>
      </c>
      <c r="AC38" s="8"/>
      <c r="AD38" s="8">
        <v>19.0</v>
      </c>
      <c r="AE38" s="8"/>
      <c r="AF38" s="8"/>
      <c r="AG38" s="8"/>
      <c r="AH38" s="8"/>
      <c r="AI38" s="8"/>
      <c r="AJ38" s="8"/>
      <c r="AK38" s="8"/>
      <c r="AL38" s="8"/>
      <c r="AM38" s="8"/>
    </row>
    <row r="39" ht="15.75" customHeight="1">
      <c r="B39" s="57"/>
      <c r="C39" s="57"/>
      <c r="D39" s="57"/>
      <c r="E39" s="57"/>
      <c r="F39" s="58" t="str">
        <f>IFERROR(CONCATENATE(VLOOKUP(I39,'Основа'!$A$4:K4032,5,FALSE),"x",VLOOKUP(I39,'Основа'!$A$4:K30443,6,FALSE)),"")</f>
        <v/>
      </c>
      <c r="G39" s="57"/>
      <c r="H39" s="59"/>
      <c r="I39" s="58" t="str">
        <f t="shared" si="1"/>
        <v/>
      </c>
      <c r="J39" s="60" t="str">
        <f>IFERROR(IF(Q39="нет","",CONCATENATE("VELAR ",VLOOKUP(I39,'Основа'!$A$4:Q4032,2,FALSE)," ",G39," ",N39)),"")</f>
        <v/>
      </c>
      <c r="K39" s="58" t="str">
        <f>IFERROR(IF(OR(Q39="ТЛ50",Q39="ТП50"),'Основа'!T44,0)+ROUND(VLOOKUP((CONCATENATE(B39," ",D39," ",C39,E39)),'Основа'!$A$4:Q4032,15,FALSE)*O39,0),"")</f>
        <v/>
      </c>
      <c r="L39" s="58" t="str">
        <f>IFERROR(ROUND(IF($L$3=$AE$4,1,IF($L$3=$AE$5,0.818,0.646))*VLOOKUP((CONCATENATE(B39," ",D39," ",C39,E39)),'Основа'!$A$4:Q4032,8,FALSE),0),"")</f>
        <v/>
      </c>
      <c r="M39" s="61" t="str">
        <f>IFERROR(VLOOKUP(I39,'Основа'!A$1:Q5035,11,FALSE),"")</f>
        <v/>
      </c>
      <c r="N39" s="8" t="str">
        <f>VLOOKUP(H39,'Основа'!$U$3:W336,3,FALSE)</f>
        <v>#N/A</v>
      </c>
      <c r="O39" s="8">
        <f>IF(H39="",1,VLOOKUP(H39,'Основа'!$U$3:W336,2,FALSE))</f>
        <v>1</v>
      </c>
      <c r="P39" s="8"/>
      <c r="Q39" s="62" t="str">
        <f t="shared" si="2"/>
        <v/>
      </c>
      <c r="R39" s="8" t="str">
        <f t="shared" si="3"/>
        <v>Боковое</v>
      </c>
      <c r="S39" s="8" t="str">
        <f t="shared" si="4"/>
        <v>Л50</v>
      </c>
      <c r="T39" s="8" t="str">
        <f t="shared" si="5"/>
        <v>П50</v>
      </c>
      <c r="U39" s="8" t="str">
        <f t="shared" si="6"/>
        <v>050</v>
      </c>
      <c r="V39" s="8" t="str">
        <f t="shared" si="7"/>
        <v>ЛП</v>
      </c>
      <c r="W39" s="8" t="str">
        <f t="shared" si="8"/>
        <v>-</v>
      </c>
      <c r="X39" s="8" t="str">
        <f t="shared" si="9"/>
        <v>-</v>
      </c>
      <c r="Y39" s="8">
        <f t="shared" si="10"/>
        <v>0</v>
      </c>
      <c r="Z39" s="8">
        <v>20.0</v>
      </c>
      <c r="AA39" s="8"/>
      <c r="AB39" s="8" t="str">
        <f t="shared" si="11"/>
        <v/>
      </c>
      <c r="AC39" s="8"/>
      <c r="AD39" s="8">
        <v>20.0</v>
      </c>
      <c r="AE39" s="8"/>
      <c r="AF39" s="8"/>
      <c r="AG39" s="8"/>
      <c r="AH39" s="8"/>
      <c r="AI39" s="8"/>
      <c r="AJ39" s="8"/>
      <c r="AK39" s="8"/>
      <c r="AL39" s="8"/>
      <c r="AM39" s="8"/>
    </row>
    <row r="40" ht="15.75" customHeight="1">
      <c r="B40" s="57"/>
      <c r="C40" s="57"/>
      <c r="D40" s="57"/>
      <c r="E40" s="57"/>
      <c r="F40" s="58" t="str">
        <f>IFERROR(CONCATENATE(VLOOKUP(I40,'Основа'!$A$4:K4033,5,FALSE),"x",VLOOKUP(I40,'Основа'!$A$4:K30444,6,FALSE)),"")</f>
        <v/>
      </c>
      <c r="G40" s="57"/>
      <c r="H40" s="59"/>
      <c r="I40" s="58" t="str">
        <f t="shared" si="1"/>
        <v/>
      </c>
      <c r="J40" s="60" t="str">
        <f>IFERROR(IF(Q40="нет","",CONCATENATE("VELAR ",VLOOKUP(I40,'Основа'!$A$4:Q4033,2,FALSE)," ",G40," ",N40)),"")</f>
        <v/>
      </c>
      <c r="K40" s="58" t="str">
        <f>IFERROR(IF(OR(Q40="ТЛ50",Q40="ТП50"),'Основа'!T45,0)+ROUND(VLOOKUP((CONCATENATE(B40," ",D40," ",C40,E40)),'Основа'!$A$4:Q4033,15,FALSE)*O40,0),"")</f>
        <v/>
      </c>
      <c r="L40" s="58" t="str">
        <f>IFERROR(ROUND(IF($L$3=$AE$4,1,IF($L$3=$AE$5,0.818,0.646))*VLOOKUP((CONCATENATE(B40," ",D40," ",C40,E40)),'Основа'!$A$4:Q4033,8,FALSE),0),"")</f>
        <v/>
      </c>
      <c r="M40" s="61" t="str">
        <f>IFERROR(VLOOKUP(I40,'Основа'!A$1:Q5036,11,FALSE),"")</f>
        <v/>
      </c>
      <c r="N40" s="8" t="str">
        <f>VLOOKUP(H40,'Основа'!$U$3:W337,3,FALSE)</f>
        <v>#N/A</v>
      </c>
      <c r="O40" s="8">
        <f>IF(H40="",1,VLOOKUP(H40,'Основа'!$U$3:W337,2,FALSE))</f>
        <v>1</v>
      </c>
      <c r="P40" s="8"/>
      <c r="Q40" s="62" t="str">
        <f t="shared" si="2"/>
        <v/>
      </c>
      <c r="R40" s="8" t="str">
        <f t="shared" si="3"/>
        <v>Боковое</v>
      </c>
      <c r="S40" s="8" t="str">
        <f t="shared" si="4"/>
        <v>Л50</v>
      </c>
      <c r="T40" s="8" t="str">
        <f t="shared" si="5"/>
        <v>П50</v>
      </c>
      <c r="U40" s="8" t="str">
        <f t="shared" si="6"/>
        <v>050</v>
      </c>
      <c r="V40" s="8" t="str">
        <f t="shared" si="7"/>
        <v>ЛП</v>
      </c>
      <c r="W40" s="8" t="str">
        <f t="shared" si="8"/>
        <v>-</v>
      </c>
      <c r="X40" s="8" t="str">
        <f t="shared" si="9"/>
        <v>-</v>
      </c>
      <c r="Y40" s="8">
        <f t="shared" si="10"/>
        <v>0</v>
      </c>
      <c r="Z40" s="8">
        <v>21.0</v>
      </c>
      <c r="AA40" s="8"/>
      <c r="AB40" s="8" t="str">
        <f t="shared" si="11"/>
        <v/>
      </c>
      <c r="AC40" s="8"/>
      <c r="AD40" s="8">
        <v>21.0</v>
      </c>
      <c r="AE40" s="8"/>
      <c r="AF40" s="8"/>
      <c r="AG40" s="8"/>
      <c r="AH40" s="8"/>
      <c r="AI40" s="8"/>
      <c r="AJ40" s="8"/>
      <c r="AK40" s="8"/>
      <c r="AL40" s="8"/>
      <c r="AM40" s="8"/>
    </row>
    <row r="41" ht="15.75" customHeight="1">
      <c r="B41" s="57"/>
      <c r="C41" s="57"/>
      <c r="D41" s="57"/>
      <c r="E41" s="57"/>
      <c r="F41" s="58" t="str">
        <f>IFERROR(CONCATENATE(VLOOKUP(I41,'Основа'!$A$4:K4034,5,FALSE),"x",VLOOKUP(I41,'Основа'!$A$4:K30445,6,FALSE)),"")</f>
        <v/>
      </c>
      <c r="G41" s="57"/>
      <c r="H41" s="59"/>
      <c r="I41" s="58" t="str">
        <f t="shared" si="1"/>
        <v/>
      </c>
      <c r="J41" s="60" t="str">
        <f>IFERROR(IF(Q41="нет","",CONCATENATE("VELAR ",VLOOKUP(I41,'Основа'!$A$4:Q4034,2,FALSE)," ",G41," ",N41)),"")</f>
        <v/>
      </c>
      <c r="K41" s="58" t="str">
        <f>IFERROR(IF(OR(Q41="ТЛ50",Q41="ТП50"),'Основа'!T46,0)+ROUND(VLOOKUP((CONCATENATE(B41," ",D41," ",C41,E41)),'Основа'!$A$4:Q4034,15,FALSE)*O41,0),"")</f>
        <v/>
      </c>
      <c r="L41" s="58" t="str">
        <f>IFERROR(ROUND(IF($L$3=$AE$4,1,IF($L$3=$AE$5,0.818,0.646))*VLOOKUP((CONCATENATE(B41," ",D41," ",C41,E41)),'Основа'!$A$4:Q4034,8,FALSE),0),"")</f>
        <v/>
      </c>
      <c r="M41" s="61" t="str">
        <f>IFERROR(VLOOKUP(I41,'Основа'!A$1:Q5037,11,FALSE),"")</f>
        <v/>
      </c>
      <c r="N41" s="8" t="str">
        <f>VLOOKUP(H41,'Основа'!$U$3:W338,3,FALSE)</f>
        <v>#N/A</v>
      </c>
      <c r="O41" s="8">
        <f>IF(H41="",1,VLOOKUP(H41,'Основа'!$U$3:W338,2,FALSE))</f>
        <v>1</v>
      </c>
      <c r="P41" s="8"/>
      <c r="Q41" s="62" t="str">
        <f t="shared" si="2"/>
        <v/>
      </c>
      <c r="R41" s="8" t="str">
        <f t="shared" si="3"/>
        <v>Боковое</v>
      </c>
      <c r="S41" s="8" t="str">
        <f t="shared" si="4"/>
        <v>Л50</v>
      </c>
      <c r="T41" s="8" t="str">
        <f t="shared" si="5"/>
        <v>П50</v>
      </c>
      <c r="U41" s="8" t="str">
        <f t="shared" si="6"/>
        <v>050</v>
      </c>
      <c r="V41" s="8" t="str">
        <f t="shared" si="7"/>
        <v>ЛП</v>
      </c>
      <c r="W41" s="8" t="str">
        <f t="shared" si="8"/>
        <v>-</v>
      </c>
      <c r="X41" s="8" t="str">
        <f t="shared" si="9"/>
        <v>-</v>
      </c>
      <c r="Y41" s="8">
        <f t="shared" si="10"/>
        <v>0</v>
      </c>
      <c r="Z41" s="8">
        <v>22.0</v>
      </c>
      <c r="AA41" s="8"/>
      <c r="AB41" s="8" t="str">
        <f t="shared" si="11"/>
        <v/>
      </c>
      <c r="AC41" s="8"/>
      <c r="AD41" s="8">
        <v>22.0</v>
      </c>
      <c r="AE41" s="8"/>
      <c r="AF41" s="8"/>
      <c r="AG41" s="8"/>
      <c r="AH41" s="8"/>
      <c r="AI41" s="8"/>
      <c r="AJ41" s="8"/>
      <c r="AK41" s="8"/>
      <c r="AL41" s="8"/>
      <c r="AM41" s="8"/>
    </row>
    <row r="42" ht="15.75" customHeight="1">
      <c r="B42" s="57"/>
      <c r="C42" s="57"/>
      <c r="D42" s="57"/>
      <c r="E42" s="57"/>
      <c r="F42" s="58" t="str">
        <f>IFERROR(CONCATENATE(VLOOKUP(I42,'Основа'!$A$4:K4035,5,FALSE),"x",VLOOKUP(I42,'Основа'!$A$4:K30446,6,FALSE)),"")</f>
        <v/>
      </c>
      <c r="G42" s="57"/>
      <c r="H42" s="59"/>
      <c r="I42" s="58" t="str">
        <f t="shared" si="1"/>
        <v/>
      </c>
      <c r="J42" s="60" t="str">
        <f>IFERROR(IF(Q42="нет","",CONCATENATE("VELAR ",VLOOKUP(I42,'Основа'!$A$4:Q4035,2,FALSE)," ",G42," ",N42)),"")</f>
        <v/>
      </c>
      <c r="K42" s="58" t="str">
        <f>IFERROR(IF(OR(Q42="ТЛ50",Q42="ТП50"),'Основа'!T47,0)+ROUND(VLOOKUP((CONCATENATE(B42," ",D42," ",C42,E42)),'Основа'!$A$4:Q4035,15,FALSE)*O42,0),"")</f>
        <v/>
      </c>
      <c r="L42" s="58" t="str">
        <f>IFERROR(ROUND(IF($L$3=$AE$4,1,IF($L$3=$AE$5,0.818,0.646))*VLOOKUP((CONCATENATE(B42," ",D42," ",C42,E42)),'Основа'!$A$4:Q4035,8,FALSE),0),"")</f>
        <v/>
      </c>
      <c r="M42" s="61" t="str">
        <f>IFERROR(VLOOKUP(I42,'Основа'!A$1:Q5038,11,FALSE),"")</f>
        <v/>
      </c>
      <c r="N42" s="8" t="str">
        <f>VLOOKUP(H42,'Основа'!$U$3:W339,3,FALSE)</f>
        <v>#N/A</v>
      </c>
      <c r="O42" s="8">
        <f>IF(H42="",1,VLOOKUP(H42,'Основа'!$U$3:W339,2,FALSE))</f>
        <v>1</v>
      </c>
      <c r="P42" s="8"/>
      <c r="Q42" s="62" t="str">
        <f t="shared" si="2"/>
        <v/>
      </c>
      <c r="R42" s="8" t="str">
        <f t="shared" si="3"/>
        <v>Боковое</v>
      </c>
      <c r="S42" s="8" t="str">
        <f t="shared" si="4"/>
        <v>Л50</v>
      </c>
      <c r="T42" s="8" t="str">
        <f t="shared" si="5"/>
        <v>П50</v>
      </c>
      <c r="U42" s="8" t="str">
        <f t="shared" si="6"/>
        <v>050</v>
      </c>
      <c r="V42" s="8" t="str">
        <f t="shared" si="7"/>
        <v>ЛП</v>
      </c>
      <c r="W42" s="8" t="str">
        <f t="shared" si="8"/>
        <v>-</v>
      </c>
      <c r="X42" s="8" t="str">
        <f t="shared" si="9"/>
        <v>-</v>
      </c>
      <c r="Y42" s="8">
        <f t="shared" si="10"/>
        <v>0</v>
      </c>
      <c r="Z42" s="8">
        <v>23.0</v>
      </c>
      <c r="AA42" s="8"/>
      <c r="AB42" s="8" t="str">
        <f t="shared" si="11"/>
        <v/>
      </c>
      <c r="AC42" s="8"/>
      <c r="AD42" s="8">
        <v>23.0</v>
      </c>
      <c r="AE42" s="8"/>
      <c r="AF42" s="8"/>
      <c r="AG42" s="8"/>
      <c r="AH42" s="8"/>
      <c r="AI42" s="8"/>
      <c r="AJ42" s="8"/>
      <c r="AK42" s="8"/>
      <c r="AL42" s="8"/>
      <c r="AM42" s="8"/>
    </row>
    <row r="43" ht="15.75" customHeight="1">
      <c r="B43" s="57"/>
      <c r="C43" s="57"/>
      <c r="D43" s="57"/>
      <c r="E43" s="57"/>
      <c r="F43" s="58" t="str">
        <f>IFERROR(CONCATENATE(VLOOKUP(I43,'Основа'!$A$4:K4036,5,FALSE),"x",VLOOKUP(I43,'Основа'!$A$4:K30447,6,FALSE)),"")</f>
        <v/>
      </c>
      <c r="G43" s="57"/>
      <c r="H43" s="59"/>
      <c r="I43" s="58" t="str">
        <f t="shared" si="1"/>
        <v/>
      </c>
      <c r="J43" s="60" t="str">
        <f>IFERROR(IF(Q43="нет","",CONCATENATE("VELAR ",VLOOKUP(I43,'Основа'!$A$4:Q4036,2,FALSE)," ",G43," ",N43)),"")</f>
        <v/>
      </c>
      <c r="K43" s="58" t="str">
        <f>IFERROR(IF(OR(Q43="ТЛ50",Q43="ТП50"),'Основа'!T48,0)+ROUND(VLOOKUP((CONCATENATE(B43," ",D43," ",C43,E43)),'Основа'!$A$4:Q4036,15,FALSE)*O43,0),"")</f>
        <v/>
      </c>
      <c r="L43" s="58" t="str">
        <f>IFERROR(ROUND(IF($L$3=$AE$4,1,IF($L$3=$AE$5,0.818,0.646))*VLOOKUP((CONCATENATE(B43," ",D43," ",C43,E43)),'Основа'!$A$4:Q4036,8,FALSE),0),"")</f>
        <v/>
      </c>
      <c r="M43" s="61" t="str">
        <f>IFERROR(VLOOKUP(I43,'Основа'!A$1:Q5039,11,FALSE),"")</f>
        <v/>
      </c>
      <c r="N43" s="8" t="str">
        <f>VLOOKUP(H43,'Основа'!$U$3:W340,3,FALSE)</f>
        <v>#N/A</v>
      </c>
      <c r="O43" s="8">
        <f>IF(H43="",1,VLOOKUP(H43,'Основа'!$U$3:W340,2,FALSE))</f>
        <v>1</v>
      </c>
      <c r="P43" s="8"/>
      <c r="Q43" s="62" t="str">
        <f t="shared" si="2"/>
        <v/>
      </c>
      <c r="R43" s="8" t="str">
        <f t="shared" si="3"/>
        <v>Боковое</v>
      </c>
      <c r="S43" s="8" t="str">
        <f t="shared" si="4"/>
        <v>Л50</v>
      </c>
      <c r="T43" s="8" t="str">
        <f t="shared" si="5"/>
        <v>П50</v>
      </c>
      <c r="U43" s="8" t="str">
        <f t="shared" si="6"/>
        <v>050</v>
      </c>
      <c r="V43" s="8" t="str">
        <f t="shared" si="7"/>
        <v>ЛП</v>
      </c>
      <c r="W43" s="8" t="str">
        <f t="shared" si="8"/>
        <v>-</v>
      </c>
      <c r="X43" s="8" t="str">
        <f t="shared" si="9"/>
        <v>-</v>
      </c>
      <c r="Y43" s="8">
        <f t="shared" si="10"/>
        <v>0</v>
      </c>
      <c r="Z43" s="8">
        <v>24.0</v>
      </c>
      <c r="AA43" s="8"/>
      <c r="AB43" s="8" t="str">
        <f t="shared" si="11"/>
        <v/>
      </c>
      <c r="AC43" s="8"/>
      <c r="AD43" s="8">
        <v>24.0</v>
      </c>
      <c r="AE43" s="8"/>
      <c r="AF43" s="8"/>
      <c r="AG43" s="8"/>
      <c r="AH43" s="8"/>
      <c r="AI43" s="8"/>
      <c r="AJ43" s="8"/>
      <c r="AK43" s="8"/>
      <c r="AL43" s="8"/>
      <c r="AM43" s="8"/>
    </row>
    <row r="44" ht="15.75" customHeight="1">
      <c r="B44" s="57" t="s">
        <v>81</v>
      </c>
      <c r="C44" s="57" t="s">
        <v>2</v>
      </c>
      <c r="D44" s="57">
        <v>2000.0</v>
      </c>
      <c r="E44" s="57">
        <v>4.0</v>
      </c>
      <c r="F44" s="58" t="str">
        <f>IFERROR(CONCATENATE(VLOOKUP(I44,'Основа'!$A$4:K4037,5,FALSE),"x",VLOOKUP(I44,'Основа'!$A$4:K30448,6,FALSE)),"")</f>
        <v>380x2000</v>
      </c>
      <c r="G44" s="57" t="s">
        <v>74</v>
      </c>
      <c r="H44" s="59" t="s">
        <v>94</v>
      </c>
      <c r="I44" s="58" t="str">
        <f t="shared" si="1"/>
        <v>Q80 2000 V4</v>
      </c>
      <c r="J44" s="60" t="str">
        <f>IFERROR(IF(Q44="нет","",CONCATENATE("VELAR ",VLOOKUP(I44,'Основа'!$A$4:Q4037,2,FALSE)," ",G44," ",N44)),"")</f>
        <v>VELAR Радиатор стальной трубчатый Q80  2000 V -4 секц.  Боковое RAL 9023</v>
      </c>
      <c r="K44" s="58">
        <f>IFERROR(IF(OR(Q44="ТЛ50",Q44="ТП50"),'Основа'!T49,0)+ROUND(VLOOKUP((CONCATENATE(B44," ",D44," ",C44,E44)),'Основа'!$A$4:Q4037,15,FALSE)*O44,0),"")</f>
        <v>62890</v>
      </c>
      <c r="L44" s="58">
        <f>IFERROR(ROUND(IF($L$3=$AE$4,1,IF($L$3=$AE$5,0.818,0.646))*VLOOKUP((CONCATENATE(B44," ",D44," ",C44,E44)),'Основа'!$A$4:Q4037,8,FALSE),0),"")</f>
        <v>1688</v>
      </c>
      <c r="M44" s="61">
        <f>IFERROR(VLOOKUP(I44,'Основа'!A$1:Q5040,11,FALSE),"")</f>
        <v>55.59</v>
      </c>
      <c r="N44" s="8" t="str">
        <f>VLOOKUP(H44,'Основа'!$U$3:W341,3,FALSE)</f>
        <v>RAL 9023</v>
      </c>
      <c r="O44" s="8">
        <f>IF(H44="",1,VLOOKUP(H44,'Основа'!$U$3:W341,2,FALSE))</f>
        <v>1</v>
      </c>
      <c r="P44" s="8"/>
      <c r="Q44" s="62" t="str">
        <f t="shared" si="2"/>
        <v>Боковое</v>
      </c>
      <c r="R44" s="8" t="str">
        <f t="shared" si="3"/>
        <v>Боковое</v>
      </c>
      <c r="S44" s="8" t="str">
        <f t="shared" si="4"/>
        <v>Л100</v>
      </c>
      <c r="T44" s="8" t="str">
        <f t="shared" si="5"/>
        <v>П100</v>
      </c>
      <c r="U44" s="8" t="str">
        <f t="shared" si="6"/>
        <v>0100</v>
      </c>
      <c r="V44" s="8" t="str">
        <f t="shared" si="7"/>
        <v>ЛП</v>
      </c>
      <c r="W44" s="8" t="str">
        <f t="shared" si="8"/>
        <v>-</v>
      </c>
      <c r="X44" s="8" t="str">
        <f t="shared" si="9"/>
        <v>-</v>
      </c>
      <c r="Y44" s="8">
        <f t="shared" si="10"/>
        <v>0</v>
      </c>
      <c r="Z44" s="8">
        <v>25.0</v>
      </c>
      <c r="AA44" s="8"/>
      <c r="AB44" s="8" t="str">
        <f t="shared" si="11"/>
        <v/>
      </c>
      <c r="AC44" s="8"/>
      <c r="AD44" s="8">
        <v>25.0</v>
      </c>
      <c r="AE44" s="8"/>
      <c r="AF44" s="8"/>
      <c r="AG44" s="8"/>
      <c r="AH44" s="8"/>
      <c r="AI44" s="8"/>
      <c r="AJ44" s="8"/>
      <c r="AK44" s="8"/>
      <c r="AL44" s="8"/>
      <c r="AM44" s="8"/>
    </row>
    <row r="45" ht="15.75" customHeight="1">
      <c r="K45" s="8" t="s">
        <v>95</v>
      </c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>
        <v>26.0</v>
      </c>
      <c r="AA45" s="8"/>
      <c r="AB45" s="8"/>
      <c r="AC45" s="8"/>
      <c r="AD45" s="8">
        <v>26.0</v>
      </c>
      <c r="AE45" s="8"/>
      <c r="AF45" s="8"/>
      <c r="AG45" s="8"/>
      <c r="AH45" s="8"/>
      <c r="AI45" s="8"/>
      <c r="AJ45" s="8"/>
      <c r="AK45" s="8"/>
      <c r="AL45" s="8"/>
      <c r="AM45" s="8"/>
    </row>
    <row r="46" ht="15.75" customHeight="1">
      <c r="K46" s="8" t="s">
        <v>95</v>
      </c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>
        <v>27.0</v>
      </c>
      <c r="AA46" s="8"/>
      <c r="AB46" s="8"/>
      <c r="AC46" s="8"/>
      <c r="AD46" s="8">
        <v>27.0</v>
      </c>
      <c r="AE46" s="8"/>
      <c r="AF46" s="8"/>
      <c r="AG46" s="8"/>
      <c r="AH46" s="8"/>
      <c r="AI46" s="8"/>
      <c r="AJ46" s="8"/>
      <c r="AK46" s="8"/>
      <c r="AL46" s="8"/>
      <c r="AM46" s="8"/>
    </row>
    <row r="47" ht="15.75" customHeight="1">
      <c r="K47" s="8" t="s">
        <v>95</v>
      </c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>
        <v>28.0</v>
      </c>
      <c r="AA47" s="8"/>
      <c r="AB47" s="8"/>
      <c r="AC47" s="8"/>
      <c r="AD47" s="8">
        <v>28.0</v>
      </c>
      <c r="AE47" s="8"/>
      <c r="AF47" s="8"/>
      <c r="AG47" s="8"/>
      <c r="AH47" s="8"/>
      <c r="AI47" s="8"/>
      <c r="AJ47" s="8"/>
      <c r="AK47" s="8"/>
      <c r="AL47" s="8"/>
      <c r="AM47" s="8"/>
    </row>
    <row r="48" ht="15.75" customHeight="1">
      <c r="K48" s="8" t="s">
        <v>95</v>
      </c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>
        <v>29.0</v>
      </c>
      <c r="AA48" s="8"/>
      <c r="AB48" s="8"/>
      <c r="AC48" s="8"/>
      <c r="AD48" s="8">
        <v>29.0</v>
      </c>
      <c r="AE48" s="8"/>
      <c r="AF48" s="8"/>
      <c r="AG48" s="8"/>
      <c r="AH48" s="8"/>
      <c r="AI48" s="8"/>
      <c r="AJ48" s="8"/>
      <c r="AK48" s="8"/>
      <c r="AL48" s="8"/>
      <c r="AM48" s="8"/>
    </row>
    <row r="49" ht="15.75" customHeight="1">
      <c r="K49" s="66" t="s">
        <v>95</v>
      </c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>
        <v>30.0</v>
      </c>
      <c r="AA49" s="8"/>
      <c r="AB49" s="8"/>
      <c r="AC49" s="8"/>
      <c r="AD49" s="8">
        <v>30.0</v>
      </c>
      <c r="AE49" s="8"/>
      <c r="AF49" s="8"/>
      <c r="AG49" s="8"/>
      <c r="AH49" s="8"/>
      <c r="AI49" s="8"/>
      <c r="AJ49" s="8"/>
      <c r="AK49" s="8"/>
      <c r="AL49" s="8"/>
      <c r="AM49" s="8"/>
    </row>
    <row r="50" ht="15.75" customHeight="1">
      <c r="K50" s="66" t="s">
        <v>95</v>
      </c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>
        <v>31.0</v>
      </c>
      <c r="AA50" s="8"/>
      <c r="AB50" s="8"/>
      <c r="AC50" s="8"/>
      <c r="AD50" s="8">
        <v>31.0</v>
      </c>
      <c r="AE50" s="8"/>
      <c r="AF50" s="8"/>
      <c r="AG50" s="8"/>
      <c r="AH50" s="8"/>
      <c r="AI50" s="8"/>
      <c r="AJ50" s="8"/>
      <c r="AK50" s="8"/>
      <c r="AL50" s="8"/>
      <c r="AM50" s="8"/>
    </row>
    <row r="51" ht="15.75" customHeight="1">
      <c r="K51" s="66" t="s">
        <v>95</v>
      </c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>
        <v>32.0</v>
      </c>
      <c r="AA51" s="8"/>
      <c r="AB51" s="8"/>
      <c r="AC51" s="8"/>
      <c r="AD51" s="8">
        <v>32.0</v>
      </c>
      <c r="AE51" s="8"/>
      <c r="AF51" s="8"/>
      <c r="AG51" s="8"/>
      <c r="AH51" s="8"/>
      <c r="AI51" s="8"/>
      <c r="AJ51" s="8"/>
      <c r="AK51" s="8"/>
      <c r="AL51" s="8"/>
      <c r="AM51" s="8"/>
    </row>
    <row r="52" ht="15.75" customHeight="1">
      <c r="K52" s="66" t="s">
        <v>95</v>
      </c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>
        <v>33.0</v>
      </c>
      <c r="AA52" s="8"/>
      <c r="AB52" s="8"/>
      <c r="AC52" s="8"/>
      <c r="AD52" s="8">
        <v>33.0</v>
      </c>
      <c r="AE52" s="8"/>
      <c r="AF52" s="8"/>
      <c r="AG52" s="8"/>
      <c r="AH52" s="8"/>
      <c r="AI52" s="8"/>
      <c r="AJ52" s="8"/>
      <c r="AK52" s="8"/>
      <c r="AL52" s="8"/>
      <c r="AM52" s="8"/>
    </row>
    <row r="53" ht="15.75" customHeight="1">
      <c r="K53" s="66" t="s">
        <v>95</v>
      </c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>
        <v>34.0</v>
      </c>
      <c r="AA53" s="8"/>
      <c r="AB53" s="8"/>
      <c r="AC53" s="8"/>
      <c r="AD53" s="8">
        <v>34.0</v>
      </c>
      <c r="AE53" s="8"/>
      <c r="AF53" s="8"/>
      <c r="AG53" s="8"/>
      <c r="AH53" s="8"/>
      <c r="AI53" s="8"/>
      <c r="AJ53" s="8"/>
      <c r="AK53" s="8"/>
      <c r="AL53" s="8"/>
      <c r="AM53" s="8"/>
    </row>
    <row r="54" ht="15.75" customHeight="1">
      <c r="K54" s="66" t="s">
        <v>95</v>
      </c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>
        <v>35.0</v>
      </c>
      <c r="AA54" s="8"/>
      <c r="AB54" s="8"/>
      <c r="AC54" s="8"/>
      <c r="AD54" s="8">
        <v>35.0</v>
      </c>
      <c r="AE54" s="8"/>
      <c r="AF54" s="8"/>
      <c r="AG54" s="8"/>
      <c r="AH54" s="8"/>
      <c r="AI54" s="8"/>
      <c r="AJ54" s="8"/>
      <c r="AK54" s="8"/>
      <c r="AL54" s="8"/>
      <c r="AM54" s="8"/>
    </row>
    <row r="55" ht="15.75" customHeight="1">
      <c r="K55" s="66" t="s">
        <v>95</v>
      </c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>
        <v>36.0</v>
      </c>
      <c r="AA55" s="8"/>
      <c r="AB55" s="8"/>
      <c r="AC55" s="8"/>
      <c r="AD55" s="8">
        <v>36.0</v>
      </c>
      <c r="AE55" s="8"/>
      <c r="AF55" s="8"/>
      <c r="AG55" s="8"/>
      <c r="AH55" s="8"/>
      <c r="AI55" s="8"/>
      <c r="AJ55" s="8"/>
      <c r="AK55" s="8"/>
      <c r="AL55" s="8"/>
      <c r="AM55" s="8"/>
    </row>
    <row r="56" ht="15.75" customHeight="1">
      <c r="K56" s="66" t="s">
        <v>95</v>
      </c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>
        <v>37.0</v>
      </c>
      <c r="AA56" s="8"/>
      <c r="AB56" s="8"/>
      <c r="AC56" s="8"/>
      <c r="AD56" s="8">
        <v>37.0</v>
      </c>
      <c r="AE56" s="8"/>
      <c r="AF56" s="8"/>
      <c r="AG56" s="8"/>
      <c r="AH56" s="8"/>
      <c r="AI56" s="8"/>
      <c r="AJ56" s="8"/>
      <c r="AK56" s="8"/>
      <c r="AL56" s="8"/>
      <c r="AM56" s="8"/>
    </row>
    <row r="57" ht="15.75" customHeight="1">
      <c r="K57" s="66" t="s">
        <v>95</v>
      </c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>
        <v>38.0</v>
      </c>
      <c r="AA57" s="8"/>
      <c r="AB57" s="8"/>
      <c r="AC57" s="8"/>
      <c r="AD57" s="8">
        <v>38.0</v>
      </c>
      <c r="AE57" s="8"/>
      <c r="AF57" s="8"/>
      <c r="AG57" s="8"/>
      <c r="AH57" s="8"/>
      <c r="AI57" s="8"/>
      <c r="AJ57" s="8"/>
      <c r="AK57" s="8"/>
      <c r="AL57" s="8"/>
      <c r="AM57" s="8"/>
    </row>
    <row r="58" ht="15.75" customHeight="1">
      <c r="K58" s="66" t="s">
        <v>95</v>
      </c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  <c r="AC58" s="8"/>
      <c r="AD58" s="8"/>
      <c r="AE58" s="8"/>
      <c r="AF58" s="8"/>
      <c r="AG58" s="8"/>
      <c r="AH58" s="8"/>
      <c r="AI58" s="8"/>
      <c r="AJ58" s="8"/>
      <c r="AK58" s="8"/>
      <c r="AL58" s="8"/>
      <c r="AM58" s="8"/>
    </row>
    <row r="59" ht="15.75" customHeight="1">
      <c r="K59" s="66" t="s">
        <v>95</v>
      </c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  <c r="AM59" s="8"/>
    </row>
    <row r="60" ht="15.75" customHeight="1">
      <c r="K60" s="66" t="s">
        <v>95</v>
      </c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  <c r="AC60" s="8"/>
      <c r="AD60" s="8"/>
      <c r="AE60" s="8"/>
      <c r="AF60" s="8"/>
      <c r="AG60" s="8"/>
      <c r="AH60" s="8"/>
      <c r="AI60" s="8"/>
      <c r="AJ60" s="8"/>
      <c r="AK60" s="8"/>
      <c r="AL60" s="8"/>
      <c r="AM60" s="8"/>
    </row>
    <row r="61" ht="15.75" customHeight="1">
      <c r="K61" s="66" t="s">
        <v>95</v>
      </c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  <c r="AC61" s="8"/>
      <c r="AD61" s="8"/>
      <c r="AE61" s="8"/>
      <c r="AF61" s="8"/>
      <c r="AG61" s="8"/>
      <c r="AH61" s="8"/>
      <c r="AI61" s="8"/>
      <c r="AJ61" s="8"/>
      <c r="AK61" s="8"/>
      <c r="AL61" s="8"/>
      <c r="AM61" s="8"/>
    </row>
    <row r="62" ht="15.75" customHeight="1">
      <c r="K62" s="66" t="s">
        <v>95</v>
      </c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  <c r="AC62" s="8"/>
      <c r="AD62" s="8"/>
      <c r="AE62" s="8"/>
      <c r="AF62" s="8"/>
      <c r="AG62" s="8"/>
      <c r="AH62" s="8"/>
      <c r="AI62" s="8"/>
      <c r="AJ62" s="8"/>
      <c r="AK62" s="8"/>
      <c r="AL62" s="8"/>
      <c r="AM62" s="8"/>
    </row>
    <row r="63" ht="15.75" customHeight="1">
      <c r="K63" s="66" t="s">
        <v>95</v>
      </c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  <c r="AH63" s="8"/>
      <c r="AI63" s="8"/>
      <c r="AJ63" s="8"/>
      <c r="AK63" s="8"/>
      <c r="AL63" s="8"/>
      <c r="AM63" s="8"/>
    </row>
    <row r="64" ht="15.75" customHeight="1">
      <c r="K64" s="66" t="s">
        <v>95</v>
      </c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  <c r="AC64" s="8"/>
      <c r="AD64" s="8"/>
      <c r="AE64" s="8"/>
      <c r="AF64" s="8"/>
      <c r="AG64" s="8"/>
      <c r="AH64" s="8"/>
      <c r="AI64" s="8"/>
      <c r="AJ64" s="8"/>
      <c r="AK64" s="8"/>
      <c r="AL64" s="8"/>
      <c r="AM64" s="8"/>
    </row>
    <row r="65" ht="15.75" customHeight="1">
      <c r="K65" s="66" t="s">
        <v>95</v>
      </c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  <c r="AC65" s="8"/>
      <c r="AD65" s="8"/>
      <c r="AE65" s="8"/>
      <c r="AF65" s="8"/>
      <c r="AG65" s="8"/>
      <c r="AH65" s="8"/>
      <c r="AI65" s="8"/>
      <c r="AJ65" s="8"/>
      <c r="AK65" s="8"/>
      <c r="AL65" s="8"/>
      <c r="AM65" s="8"/>
    </row>
    <row r="66" ht="15.75" customHeight="1">
      <c r="K66" s="66" t="s">
        <v>95</v>
      </c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  <c r="AC66" s="8"/>
      <c r="AD66" s="8"/>
      <c r="AE66" s="8"/>
      <c r="AF66" s="8"/>
      <c r="AG66" s="8"/>
      <c r="AH66" s="8"/>
      <c r="AI66" s="8"/>
      <c r="AJ66" s="8"/>
      <c r="AK66" s="8"/>
      <c r="AL66" s="8"/>
      <c r="AM66" s="8"/>
    </row>
    <row r="67" ht="15.75" customHeight="1">
      <c r="K67" s="66" t="s">
        <v>95</v>
      </c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  <c r="AC67" s="8"/>
      <c r="AD67" s="8"/>
      <c r="AE67" s="8"/>
      <c r="AF67" s="8"/>
      <c r="AG67" s="8"/>
      <c r="AH67" s="8"/>
      <c r="AI67" s="8"/>
      <c r="AJ67" s="8"/>
      <c r="AK67" s="8"/>
      <c r="AL67" s="8"/>
      <c r="AM67" s="8"/>
    </row>
    <row r="68" ht="15.75" customHeight="1">
      <c r="K68" s="66" t="s">
        <v>95</v>
      </c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  <c r="AC68" s="8"/>
      <c r="AD68" s="8"/>
      <c r="AE68" s="8"/>
      <c r="AF68" s="8"/>
      <c r="AG68" s="8"/>
      <c r="AH68" s="8"/>
      <c r="AI68" s="8"/>
      <c r="AJ68" s="8"/>
      <c r="AK68" s="8"/>
      <c r="AL68" s="8"/>
      <c r="AM68" s="8"/>
    </row>
    <row r="69" ht="15.75" customHeight="1">
      <c r="K69" s="66" t="s">
        <v>95</v>
      </c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  <c r="AC69" s="8"/>
      <c r="AD69" s="8"/>
      <c r="AE69" s="8"/>
      <c r="AF69" s="8"/>
      <c r="AG69" s="8"/>
      <c r="AH69" s="8"/>
      <c r="AI69" s="8"/>
      <c r="AJ69" s="8"/>
      <c r="AK69" s="8"/>
      <c r="AL69" s="8"/>
      <c r="AM69" s="8"/>
    </row>
    <row r="70" ht="15.75" customHeight="1">
      <c r="K70" s="66" t="s">
        <v>95</v>
      </c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  <c r="AC70" s="8"/>
      <c r="AD70" s="8"/>
      <c r="AE70" s="8"/>
      <c r="AF70" s="8"/>
      <c r="AG70" s="8"/>
      <c r="AH70" s="8"/>
      <c r="AI70" s="8"/>
      <c r="AJ70" s="8"/>
      <c r="AK70" s="8"/>
      <c r="AL70" s="8"/>
      <c r="AM70" s="8"/>
    </row>
    <row r="71" ht="15.75" customHeight="1">
      <c r="K71" s="66" t="s">
        <v>95</v>
      </c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  <c r="AC71" s="8"/>
      <c r="AD71" s="8"/>
      <c r="AE71" s="8"/>
      <c r="AF71" s="8"/>
      <c r="AG71" s="8"/>
      <c r="AH71" s="8"/>
      <c r="AI71" s="8"/>
      <c r="AJ71" s="8"/>
      <c r="AK71" s="8"/>
      <c r="AL71" s="8"/>
      <c r="AM71" s="8"/>
    </row>
    <row r="72" ht="15.75" customHeight="1">
      <c r="K72" s="66" t="s">
        <v>95</v>
      </c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E72" s="8"/>
      <c r="AF72" s="8"/>
      <c r="AG72" s="8"/>
      <c r="AH72" s="8"/>
      <c r="AI72" s="8"/>
      <c r="AJ72" s="8"/>
      <c r="AK72" s="8"/>
      <c r="AL72" s="8"/>
      <c r="AM72" s="8"/>
    </row>
    <row r="73" ht="15.75" customHeight="1">
      <c r="K73" s="66" t="s">
        <v>95</v>
      </c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  <c r="AC73" s="8"/>
      <c r="AE73" s="8"/>
      <c r="AF73" s="8"/>
      <c r="AG73" s="8"/>
      <c r="AH73" s="8"/>
      <c r="AI73" s="8"/>
      <c r="AJ73" s="8"/>
      <c r="AK73" s="8"/>
      <c r="AL73" s="8"/>
    </row>
    <row r="74" ht="15.75" customHeight="1">
      <c r="K74" s="66" t="s">
        <v>95</v>
      </c>
      <c r="W74" s="8"/>
      <c r="X74" s="8"/>
      <c r="Z74" s="8"/>
    </row>
    <row r="75" ht="15.75" customHeight="1">
      <c r="K75" s="66" t="s">
        <v>95</v>
      </c>
      <c r="W75" s="8"/>
      <c r="X75" s="8"/>
    </row>
    <row r="76" ht="15.75" customHeight="1">
      <c r="K76" s="66" t="s">
        <v>95</v>
      </c>
      <c r="W76" s="8"/>
      <c r="X76" s="8"/>
    </row>
    <row r="77" ht="15.75" customHeight="1">
      <c r="K77" s="66" t="s">
        <v>95</v>
      </c>
      <c r="W77" s="8"/>
      <c r="X77" s="8"/>
    </row>
    <row r="78" ht="15.75" customHeight="1">
      <c r="K78" s="66" t="s">
        <v>95</v>
      </c>
      <c r="W78" s="8"/>
      <c r="X78" s="8"/>
    </row>
    <row r="79" ht="15.75" customHeight="1">
      <c r="K79" s="66" t="s">
        <v>95</v>
      </c>
      <c r="W79" s="8"/>
      <c r="X79" s="8"/>
    </row>
    <row r="80" ht="15.75" customHeight="1">
      <c r="K80" s="66" t="s">
        <v>95</v>
      </c>
      <c r="W80" s="8"/>
      <c r="X80" s="8"/>
    </row>
    <row r="81" ht="15.75" customHeight="1">
      <c r="K81" s="66" t="s">
        <v>95</v>
      </c>
      <c r="W81" s="8"/>
      <c r="X81" s="8"/>
    </row>
    <row r="82" ht="15.75" customHeight="1">
      <c r="K82" s="66" t="s">
        <v>95</v>
      </c>
      <c r="W82" s="8"/>
      <c r="X82" s="8"/>
    </row>
    <row r="83" ht="15.75" customHeight="1">
      <c r="K83" s="66" t="s">
        <v>95</v>
      </c>
      <c r="W83" s="8"/>
      <c r="X83" s="8"/>
    </row>
    <row r="84" ht="15.75" customHeight="1">
      <c r="K84" s="66" t="s">
        <v>95</v>
      </c>
      <c r="W84" s="8"/>
      <c r="X84" s="8"/>
    </row>
    <row r="85" ht="15.75" customHeight="1">
      <c r="K85" s="66" t="s">
        <v>95</v>
      </c>
      <c r="W85" s="8"/>
      <c r="X85" s="8"/>
    </row>
    <row r="86" ht="15.75" customHeight="1">
      <c r="K86" s="66" t="s">
        <v>95</v>
      </c>
      <c r="W86" s="8"/>
      <c r="X86" s="8"/>
    </row>
    <row r="87" ht="15.75" customHeight="1">
      <c r="K87" s="66" t="s">
        <v>95</v>
      </c>
      <c r="W87" s="8"/>
      <c r="X87" s="8"/>
    </row>
    <row r="88" ht="15.75" customHeight="1">
      <c r="K88" s="66" t="s">
        <v>95</v>
      </c>
      <c r="W88" s="8"/>
      <c r="X88" s="8"/>
    </row>
    <row r="89" ht="15.75" customHeight="1">
      <c r="K89" s="66" t="s">
        <v>95</v>
      </c>
      <c r="W89" s="8"/>
      <c r="X89" s="8"/>
    </row>
    <row r="90" ht="15.75" customHeight="1">
      <c r="K90" s="66" t="s">
        <v>95</v>
      </c>
      <c r="W90" s="8"/>
      <c r="X90" s="8"/>
    </row>
    <row r="91" ht="15.75" customHeight="1">
      <c r="K91" s="66" t="s">
        <v>95</v>
      </c>
      <c r="W91" s="8"/>
      <c r="X91" s="8"/>
    </row>
    <row r="92" ht="15.75" customHeight="1">
      <c r="K92" s="66" t="s">
        <v>95</v>
      </c>
      <c r="W92" s="8"/>
      <c r="X92" s="8"/>
    </row>
    <row r="93" ht="15.75" customHeight="1">
      <c r="K93" s="66" t="s">
        <v>95</v>
      </c>
      <c r="W93" s="8"/>
      <c r="X93" s="8"/>
    </row>
    <row r="94" ht="15.75" customHeight="1">
      <c r="K94" s="66" t="s">
        <v>95</v>
      </c>
      <c r="W94" s="8"/>
      <c r="X94" s="8"/>
    </row>
    <row r="95" ht="15.75" customHeight="1">
      <c r="K95" s="66" t="s">
        <v>95</v>
      </c>
      <c r="W95" s="8"/>
      <c r="X95" s="8"/>
    </row>
    <row r="96" ht="15.75" customHeight="1">
      <c r="K96" s="66" t="s">
        <v>95</v>
      </c>
      <c r="W96" s="8"/>
      <c r="X96" s="8"/>
    </row>
    <row r="97" ht="15.75" customHeight="1">
      <c r="K97" s="66" t="s">
        <v>95</v>
      </c>
      <c r="W97" s="8"/>
      <c r="X97" s="8"/>
    </row>
    <row r="98" ht="15.75" customHeight="1">
      <c r="K98" s="66" t="s">
        <v>95</v>
      </c>
      <c r="W98" s="8"/>
      <c r="X98" s="8"/>
    </row>
    <row r="99" ht="15.75" customHeight="1">
      <c r="K99" s="66" t="s">
        <v>95</v>
      </c>
      <c r="W99" s="8"/>
      <c r="X99" s="8"/>
    </row>
    <row r="100" ht="15.75" customHeight="1">
      <c r="K100" s="66" t="s">
        <v>95</v>
      </c>
      <c r="W100" s="8"/>
      <c r="X100" s="8"/>
    </row>
    <row r="101" ht="15.75" customHeight="1">
      <c r="K101" s="66" t="s">
        <v>95</v>
      </c>
      <c r="W101" s="8"/>
      <c r="X101" s="8"/>
    </row>
    <row r="102" ht="15.75" customHeight="1">
      <c r="K102" s="66" t="s">
        <v>95</v>
      </c>
      <c r="W102" s="8"/>
      <c r="X102" s="8"/>
    </row>
    <row r="103" ht="15.75" customHeight="1">
      <c r="K103" s="66" t="s">
        <v>95</v>
      </c>
      <c r="W103" s="8"/>
      <c r="X103" s="8"/>
    </row>
    <row r="104" ht="15.75" customHeight="1">
      <c r="K104" s="66" t="s">
        <v>95</v>
      </c>
      <c r="W104" s="8"/>
      <c r="X104" s="8"/>
    </row>
    <row r="105" ht="15.75" customHeight="1">
      <c r="K105" s="66" t="s">
        <v>95</v>
      </c>
      <c r="W105" s="8"/>
      <c r="X105" s="8"/>
    </row>
    <row r="106" ht="15.75" customHeight="1">
      <c r="K106" s="66" t="s">
        <v>95</v>
      </c>
      <c r="W106" s="8"/>
      <c r="X106" s="8"/>
    </row>
    <row r="107" ht="15.75" customHeight="1">
      <c r="K107" s="66" t="s">
        <v>95</v>
      </c>
      <c r="W107" s="8"/>
      <c r="X107" s="8"/>
    </row>
    <row r="108" ht="15.75" customHeight="1">
      <c r="K108" s="66" t="s">
        <v>95</v>
      </c>
      <c r="W108" s="8"/>
      <c r="X108" s="8"/>
    </row>
    <row r="109" ht="15.75" customHeight="1">
      <c r="K109" s="66" t="s">
        <v>95</v>
      </c>
      <c r="W109" s="8"/>
      <c r="X109" s="8"/>
    </row>
    <row r="110" ht="15.75" customHeight="1">
      <c r="K110" s="66" t="s">
        <v>95</v>
      </c>
      <c r="W110" s="8"/>
      <c r="X110" s="8"/>
    </row>
    <row r="111" ht="15.75" customHeight="1">
      <c r="K111" s="66" t="s">
        <v>95</v>
      </c>
      <c r="W111" s="8"/>
      <c r="X111" s="8"/>
    </row>
    <row r="112" ht="15.75" customHeight="1">
      <c r="K112" s="66" t="s">
        <v>95</v>
      </c>
      <c r="W112" s="8"/>
      <c r="X112" s="8"/>
    </row>
    <row r="113" ht="15.75" customHeight="1">
      <c r="K113" s="66" t="s">
        <v>95</v>
      </c>
      <c r="W113" s="8"/>
      <c r="X113" s="8"/>
    </row>
    <row r="114" ht="15.75" customHeight="1">
      <c r="K114" s="66" t="s">
        <v>95</v>
      </c>
      <c r="W114" s="8"/>
      <c r="X114" s="8"/>
    </row>
    <row r="115" ht="15.75" customHeight="1">
      <c r="K115" s="66" t="s">
        <v>95</v>
      </c>
      <c r="W115" s="8"/>
      <c r="X115" s="8"/>
    </row>
    <row r="116" ht="15.75" customHeight="1">
      <c r="K116" s="66" t="s">
        <v>95</v>
      </c>
      <c r="W116" s="8"/>
      <c r="X116" s="8"/>
    </row>
    <row r="117" ht="15.75" customHeight="1">
      <c r="K117" s="66" t="s">
        <v>95</v>
      </c>
      <c r="W117" s="8"/>
      <c r="X117" s="8"/>
    </row>
    <row r="118" ht="15.75" customHeight="1">
      <c r="K118" s="66" t="s">
        <v>95</v>
      </c>
      <c r="W118" s="8"/>
      <c r="X118" s="8"/>
    </row>
    <row r="119" ht="15.75" customHeight="1">
      <c r="K119" s="66" t="s">
        <v>95</v>
      </c>
      <c r="W119" s="8"/>
      <c r="X119" s="8"/>
    </row>
    <row r="120" ht="15.75" customHeight="1">
      <c r="K120" s="66" t="s">
        <v>95</v>
      </c>
      <c r="W120" s="8"/>
      <c r="X120" s="8"/>
    </row>
    <row r="121" ht="15.75" customHeight="1">
      <c r="K121" s="66" t="s">
        <v>95</v>
      </c>
      <c r="W121" s="8"/>
      <c r="X121" s="8"/>
    </row>
    <row r="122" ht="15.75" customHeight="1">
      <c r="K122" s="66" t="s">
        <v>95</v>
      </c>
      <c r="W122" s="8"/>
      <c r="X122" s="8"/>
    </row>
    <row r="123" ht="15.75" customHeight="1">
      <c r="K123" s="66" t="s">
        <v>95</v>
      </c>
      <c r="W123" s="8"/>
      <c r="X123" s="8"/>
    </row>
    <row r="124" ht="15.75" customHeight="1">
      <c r="K124" s="66" t="s">
        <v>95</v>
      </c>
      <c r="W124" s="8"/>
      <c r="X124" s="8"/>
    </row>
    <row r="125" ht="15.75" customHeight="1">
      <c r="K125" s="66" t="s">
        <v>95</v>
      </c>
      <c r="W125" s="8"/>
      <c r="X125" s="8"/>
    </row>
    <row r="126" ht="15.75" customHeight="1">
      <c r="K126" s="66" t="s">
        <v>95</v>
      </c>
      <c r="W126" s="8"/>
      <c r="X126" s="8"/>
    </row>
    <row r="127" ht="15.75" customHeight="1">
      <c r="K127" s="66" t="s">
        <v>95</v>
      </c>
      <c r="W127" s="8"/>
      <c r="X127" s="8"/>
    </row>
    <row r="128" ht="15.75" customHeight="1">
      <c r="K128" s="66" t="s">
        <v>95</v>
      </c>
      <c r="W128" s="8"/>
      <c r="X128" s="8"/>
    </row>
    <row r="129" ht="15.75" customHeight="1">
      <c r="K129" s="66" t="s">
        <v>95</v>
      </c>
      <c r="W129" s="8"/>
      <c r="X129" s="8"/>
    </row>
    <row r="130" ht="15.75" customHeight="1">
      <c r="K130" s="66" t="s">
        <v>95</v>
      </c>
      <c r="W130" s="8"/>
      <c r="X130" s="8"/>
    </row>
    <row r="131" ht="15.75" customHeight="1">
      <c r="K131" s="66" t="s">
        <v>95</v>
      </c>
      <c r="W131" s="8"/>
      <c r="X131" s="8"/>
    </row>
    <row r="132" ht="15.75" customHeight="1">
      <c r="K132" s="66" t="s">
        <v>95</v>
      </c>
      <c r="W132" s="8"/>
      <c r="X132" s="8"/>
    </row>
    <row r="133" ht="15.75" customHeight="1">
      <c r="K133" s="66" t="s">
        <v>95</v>
      </c>
      <c r="W133" s="8"/>
      <c r="X133" s="8"/>
    </row>
    <row r="134" ht="15.75" customHeight="1">
      <c r="K134" s="66" t="s">
        <v>95</v>
      </c>
      <c r="W134" s="8"/>
      <c r="X134" s="8"/>
    </row>
    <row r="135" ht="15.75" customHeight="1">
      <c r="K135" s="66" t="s">
        <v>95</v>
      </c>
      <c r="W135" s="8"/>
      <c r="X135" s="8"/>
    </row>
    <row r="136" ht="15.75" customHeight="1">
      <c r="K136" s="66" t="s">
        <v>95</v>
      </c>
      <c r="W136" s="8"/>
      <c r="X136" s="8"/>
    </row>
    <row r="137" ht="15.75" customHeight="1">
      <c r="K137" s="66" t="s">
        <v>95</v>
      </c>
      <c r="W137" s="8"/>
      <c r="X137" s="8"/>
    </row>
    <row r="138" ht="15.75" customHeight="1">
      <c r="K138" s="66" t="s">
        <v>95</v>
      </c>
      <c r="W138" s="8"/>
      <c r="X138" s="8"/>
    </row>
    <row r="139" ht="15.75" customHeight="1">
      <c r="K139" s="66" t="s">
        <v>95</v>
      </c>
      <c r="W139" s="8"/>
      <c r="X139" s="8"/>
    </row>
    <row r="140" ht="15.75" customHeight="1">
      <c r="K140" s="66" t="s">
        <v>95</v>
      </c>
      <c r="W140" s="8"/>
      <c r="X140" s="8"/>
    </row>
    <row r="141" ht="15.75" customHeight="1">
      <c r="K141" s="66" t="s">
        <v>95</v>
      </c>
      <c r="W141" s="8"/>
      <c r="X141" s="8"/>
    </row>
    <row r="142" ht="15.75" customHeight="1">
      <c r="K142" s="66" t="s">
        <v>95</v>
      </c>
      <c r="W142" s="8"/>
      <c r="X142" s="8"/>
    </row>
    <row r="143" ht="15.75" customHeight="1">
      <c r="K143" s="66" t="s">
        <v>95</v>
      </c>
      <c r="W143" s="8"/>
      <c r="X143" s="8"/>
    </row>
    <row r="144" ht="15.75" customHeight="1">
      <c r="K144" s="66" t="s">
        <v>95</v>
      </c>
      <c r="W144" s="8"/>
      <c r="X144" s="8"/>
    </row>
    <row r="145" ht="15.75" customHeight="1">
      <c r="K145" s="66" t="s">
        <v>95</v>
      </c>
      <c r="W145" s="8"/>
      <c r="X145" s="8"/>
    </row>
    <row r="146" ht="15.75" customHeight="1">
      <c r="K146" s="66" t="s">
        <v>95</v>
      </c>
      <c r="W146" s="8"/>
      <c r="X146" s="8"/>
    </row>
    <row r="147" ht="15.75" customHeight="1">
      <c r="K147" s="66" t="s">
        <v>95</v>
      </c>
      <c r="W147" s="8"/>
      <c r="X147" s="8"/>
    </row>
    <row r="148" ht="15.75" customHeight="1">
      <c r="K148" s="66" t="s">
        <v>95</v>
      </c>
      <c r="W148" s="8"/>
      <c r="X148" s="8"/>
    </row>
    <row r="149" ht="15.75" customHeight="1">
      <c r="K149" s="66" t="s">
        <v>95</v>
      </c>
      <c r="W149" s="8"/>
      <c r="X149" s="8"/>
    </row>
    <row r="150" ht="15.75" customHeight="1">
      <c r="K150" s="66" t="s">
        <v>95</v>
      </c>
      <c r="W150" s="8"/>
      <c r="X150" s="8"/>
    </row>
    <row r="151" ht="15.75" customHeight="1">
      <c r="K151" s="66" t="s">
        <v>95</v>
      </c>
      <c r="W151" s="8"/>
      <c r="X151" s="8"/>
    </row>
    <row r="152" ht="15.75" customHeight="1">
      <c r="K152" s="66" t="s">
        <v>95</v>
      </c>
      <c r="W152" s="8"/>
      <c r="X152" s="8"/>
    </row>
    <row r="153" ht="15.75" customHeight="1">
      <c r="K153" s="66" t="s">
        <v>95</v>
      </c>
      <c r="W153" s="8"/>
      <c r="X153" s="8"/>
    </row>
    <row r="154" ht="15.75" customHeight="1">
      <c r="K154" s="66" t="s">
        <v>95</v>
      </c>
      <c r="W154" s="8"/>
      <c r="X154" s="8"/>
    </row>
    <row r="155" ht="15.75" customHeight="1">
      <c r="K155" s="66" t="s">
        <v>95</v>
      </c>
      <c r="W155" s="8"/>
      <c r="X155" s="8"/>
    </row>
    <row r="156" ht="15.75" customHeight="1">
      <c r="K156" s="66" t="s">
        <v>95</v>
      </c>
      <c r="W156" s="8"/>
      <c r="X156" s="8"/>
    </row>
    <row r="157" ht="15.75" customHeight="1">
      <c r="K157" s="66" t="s">
        <v>95</v>
      </c>
      <c r="W157" s="8"/>
      <c r="X157" s="8"/>
    </row>
    <row r="158" ht="15.75" customHeight="1">
      <c r="K158" s="66" t="s">
        <v>95</v>
      </c>
      <c r="W158" s="8"/>
      <c r="X158" s="8"/>
    </row>
    <row r="159" ht="15.75" customHeight="1">
      <c r="K159" s="66" t="s">
        <v>95</v>
      </c>
      <c r="W159" s="8"/>
      <c r="X159" s="8"/>
    </row>
    <row r="160" ht="15.75" customHeight="1">
      <c r="K160" s="66" t="s">
        <v>95</v>
      </c>
      <c r="W160" s="8"/>
      <c r="X160" s="8"/>
    </row>
    <row r="161" ht="15.75" customHeight="1">
      <c r="K161" s="66" t="s">
        <v>95</v>
      </c>
      <c r="W161" s="8"/>
      <c r="X161" s="8"/>
    </row>
    <row r="162" ht="15.75" customHeight="1">
      <c r="K162" s="66" t="s">
        <v>95</v>
      </c>
      <c r="W162" s="8"/>
      <c r="X162" s="8"/>
    </row>
    <row r="163" ht="15.75" customHeight="1">
      <c r="K163" s="66" t="s">
        <v>95</v>
      </c>
      <c r="W163" s="8"/>
      <c r="X163" s="8"/>
    </row>
    <row r="164" ht="15.75" customHeight="1">
      <c r="K164" s="66" t="s">
        <v>95</v>
      </c>
      <c r="W164" s="8"/>
      <c r="X164" s="8"/>
    </row>
    <row r="165" ht="15.75" customHeight="1">
      <c r="K165" s="66" t="s">
        <v>95</v>
      </c>
      <c r="W165" s="8"/>
      <c r="X165" s="8"/>
    </row>
    <row r="166" ht="15.75" customHeight="1">
      <c r="K166" s="66" t="s">
        <v>95</v>
      </c>
      <c r="W166" s="8"/>
      <c r="X166" s="8"/>
    </row>
    <row r="167" ht="15.75" customHeight="1">
      <c r="K167" s="66" t="s">
        <v>95</v>
      </c>
      <c r="W167" s="8"/>
      <c r="X167" s="8"/>
    </row>
    <row r="168" ht="15.75" customHeight="1">
      <c r="K168" s="66" t="s">
        <v>95</v>
      </c>
      <c r="W168" s="8"/>
      <c r="X168" s="8"/>
    </row>
    <row r="169" ht="15.75" customHeight="1">
      <c r="K169" s="66" t="s">
        <v>95</v>
      </c>
      <c r="W169" s="8"/>
      <c r="X169" s="8"/>
    </row>
    <row r="170" ht="15.75" customHeight="1">
      <c r="K170" s="66" t="s">
        <v>95</v>
      </c>
      <c r="W170" s="8"/>
      <c r="X170" s="8"/>
    </row>
    <row r="171" ht="15.75" customHeight="1">
      <c r="K171" s="66" t="s">
        <v>95</v>
      </c>
      <c r="W171" s="8"/>
      <c r="X171" s="8"/>
    </row>
    <row r="172" ht="15.75" customHeight="1">
      <c r="K172" s="66" t="s">
        <v>95</v>
      </c>
      <c r="W172" s="8"/>
      <c r="X172" s="8"/>
    </row>
    <row r="173" ht="15.75" customHeight="1">
      <c r="K173" s="66" t="s">
        <v>95</v>
      </c>
      <c r="W173" s="8"/>
      <c r="X173" s="8"/>
    </row>
    <row r="174" ht="15.75" customHeight="1">
      <c r="K174" s="66" t="s">
        <v>95</v>
      </c>
      <c r="W174" s="8"/>
      <c r="X174" s="8"/>
    </row>
    <row r="175" ht="15.75" customHeight="1">
      <c r="K175" s="66" t="s">
        <v>95</v>
      </c>
      <c r="W175" s="8"/>
      <c r="X175" s="8"/>
    </row>
    <row r="176" ht="15.75" customHeight="1">
      <c r="K176" s="66" t="s">
        <v>95</v>
      </c>
      <c r="W176" s="8"/>
      <c r="X176" s="8"/>
    </row>
    <row r="177" ht="15.75" customHeight="1">
      <c r="K177" s="66" t="s">
        <v>95</v>
      </c>
      <c r="W177" s="8"/>
      <c r="X177" s="8"/>
    </row>
    <row r="178" ht="15.75" customHeight="1">
      <c r="K178" s="66" t="s">
        <v>95</v>
      </c>
      <c r="W178" s="8"/>
      <c r="X178" s="8"/>
    </row>
    <row r="179" ht="15.75" customHeight="1">
      <c r="K179" s="66" t="s">
        <v>95</v>
      </c>
      <c r="W179" s="8"/>
      <c r="X179" s="8"/>
    </row>
    <row r="180" ht="15.75" customHeight="1">
      <c r="K180" s="66" t="s">
        <v>95</v>
      </c>
      <c r="W180" s="8"/>
      <c r="X180" s="8"/>
    </row>
    <row r="181" ht="15.75" customHeight="1">
      <c r="K181" s="66" t="s">
        <v>95</v>
      </c>
      <c r="W181" s="8"/>
      <c r="X181" s="8"/>
    </row>
    <row r="182" ht="15.75" customHeight="1">
      <c r="K182" s="66" t="s">
        <v>95</v>
      </c>
      <c r="W182" s="8"/>
      <c r="X182" s="8"/>
    </row>
    <row r="183" ht="15.75" customHeight="1">
      <c r="K183" s="66" t="s">
        <v>95</v>
      </c>
      <c r="W183" s="8"/>
      <c r="X183" s="8"/>
    </row>
    <row r="184" ht="15.75" customHeight="1">
      <c r="K184" s="66" t="s">
        <v>95</v>
      </c>
      <c r="W184" s="8"/>
      <c r="X184" s="8"/>
    </row>
    <row r="185" ht="15.75" customHeight="1">
      <c r="K185" s="66" t="s">
        <v>95</v>
      </c>
      <c r="W185" s="8"/>
      <c r="X185" s="8"/>
    </row>
    <row r="186" ht="15.75" customHeight="1">
      <c r="K186" s="66" t="s">
        <v>95</v>
      </c>
      <c r="W186" s="8"/>
      <c r="X186" s="8"/>
    </row>
    <row r="187" ht="15.75" customHeight="1">
      <c r="K187" s="66" t="s">
        <v>95</v>
      </c>
      <c r="W187" s="8"/>
      <c r="X187" s="8"/>
    </row>
    <row r="188" ht="15.75" customHeight="1">
      <c r="K188" s="66" t="s">
        <v>95</v>
      </c>
      <c r="W188" s="8"/>
      <c r="X188" s="8"/>
    </row>
    <row r="189" ht="15.75" customHeight="1">
      <c r="K189" s="66" t="s">
        <v>95</v>
      </c>
      <c r="W189" s="8"/>
      <c r="X189" s="8"/>
    </row>
    <row r="190" ht="15.75" customHeight="1">
      <c r="K190" s="66" t="s">
        <v>95</v>
      </c>
      <c r="W190" s="8"/>
      <c r="X190" s="8"/>
    </row>
    <row r="191" ht="15.75" customHeight="1">
      <c r="K191" s="66" t="s">
        <v>95</v>
      </c>
      <c r="W191" s="8"/>
      <c r="X191" s="8"/>
    </row>
    <row r="192" ht="15.75" customHeight="1">
      <c r="K192" s="66" t="s">
        <v>95</v>
      </c>
      <c r="W192" s="8"/>
      <c r="X192" s="8"/>
    </row>
    <row r="193" ht="15.75" customHeight="1">
      <c r="K193" s="66" t="s">
        <v>95</v>
      </c>
      <c r="W193" s="8"/>
      <c r="X193" s="8"/>
    </row>
    <row r="194" ht="15.75" customHeight="1">
      <c r="K194" s="66" t="s">
        <v>95</v>
      </c>
      <c r="W194" s="8"/>
      <c r="X194" s="8"/>
    </row>
    <row r="195" ht="15.75" customHeight="1">
      <c r="K195" s="66" t="s">
        <v>95</v>
      </c>
      <c r="W195" s="8"/>
      <c r="X195" s="8"/>
    </row>
    <row r="196" ht="15.75" customHeight="1">
      <c r="K196" s="66" t="s">
        <v>95</v>
      </c>
      <c r="W196" s="8"/>
      <c r="X196" s="8"/>
    </row>
    <row r="197" ht="15.75" customHeight="1">
      <c r="K197" s="66" t="s">
        <v>95</v>
      </c>
      <c r="W197" s="8"/>
      <c r="X197" s="8"/>
    </row>
    <row r="198" ht="15.75" customHeight="1">
      <c r="K198" s="66" t="s">
        <v>95</v>
      </c>
      <c r="W198" s="8"/>
      <c r="X198" s="8"/>
    </row>
    <row r="199" ht="15.75" customHeight="1">
      <c r="K199" s="66" t="s">
        <v>95</v>
      </c>
      <c r="W199" s="8"/>
      <c r="X199" s="8"/>
    </row>
    <row r="200" ht="15.75" customHeight="1">
      <c r="K200" s="66" t="s">
        <v>95</v>
      </c>
      <c r="W200" s="8"/>
      <c r="X200" s="8"/>
    </row>
    <row r="201" ht="15.75" customHeight="1">
      <c r="K201" s="66" t="s">
        <v>95</v>
      </c>
      <c r="W201" s="8"/>
      <c r="X201" s="8"/>
    </row>
    <row r="202" ht="15.75" customHeight="1">
      <c r="K202" s="66" t="s">
        <v>95</v>
      </c>
      <c r="W202" s="8"/>
      <c r="X202" s="8"/>
    </row>
    <row r="203" ht="15.75" customHeight="1">
      <c r="K203" s="66" t="s">
        <v>95</v>
      </c>
      <c r="W203" s="8"/>
      <c r="X203" s="8"/>
    </row>
    <row r="204" ht="15.75" customHeight="1">
      <c r="K204" s="66" t="s">
        <v>95</v>
      </c>
      <c r="W204" s="8"/>
      <c r="X204" s="8"/>
    </row>
    <row r="205" ht="15.75" customHeight="1">
      <c r="K205" s="66" t="s">
        <v>95</v>
      </c>
      <c r="W205" s="8"/>
      <c r="X205" s="8"/>
    </row>
    <row r="206" ht="15.75" customHeight="1">
      <c r="K206" s="66" t="s">
        <v>95</v>
      </c>
      <c r="W206" s="8"/>
      <c r="X206" s="8"/>
    </row>
    <row r="207" ht="15.75" customHeight="1">
      <c r="K207" s="66" t="s">
        <v>95</v>
      </c>
      <c r="W207" s="8"/>
      <c r="X207" s="8"/>
    </row>
    <row r="208" ht="15.75" customHeight="1">
      <c r="K208" s="66" t="s">
        <v>95</v>
      </c>
      <c r="W208" s="8"/>
      <c r="X208" s="8"/>
    </row>
    <row r="209" ht="15.75" customHeight="1">
      <c r="K209" s="66" t="s">
        <v>95</v>
      </c>
      <c r="W209" s="8"/>
      <c r="X209" s="8"/>
    </row>
    <row r="210" ht="15.75" customHeight="1">
      <c r="K210" s="66" t="s">
        <v>95</v>
      </c>
      <c r="W210" s="8"/>
      <c r="X210" s="8"/>
    </row>
    <row r="211" ht="15.75" customHeight="1">
      <c r="K211" s="66" t="s">
        <v>95</v>
      </c>
      <c r="W211" s="8"/>
      <c r="X211" s="8"/>
    </row>
    <row r="212" ht="15.75" customHeight="1">
      <c r="K212" s="66" t="s">
        <v>95</v>
      </c>
      <c r="W212" s="8"/>
      <c r="X212" s="8"/>
    </row>
    <row r="213" ht="15.75" customHeight="1">
      <c r="K213" s="66" t="s">
        <v>95</v>
      </c>
      <c r="W213" s="8"/>
      <c r="X213" s="8"/>
    </row>
    <row r="214" ht="15.75" customHeight="1">
      <c r="K214" s="66" t="s">
        <v>95</v>
      </c>
      <c r="W214" s="8"/>
      <c r="X214" s="8"/>
    </row>
    <row r="215" ht="15.75" customHeight="1">
      <c r="K215" s="66" t="s">
        <v>95</v>
      </c>
      <c r="W215" s="8"/>
      <c r="X215" s="8"/>
    </row>
    <row r="216" ht="15.75" customHeight="1">
      <c r="K216" s="66" t="s">
        <v>95</v>
      </c>
      <c r="W216" s="8"/>
      <c r="X216" s="8"/>
    </row>
    <row r="217" ht="15.75" customHeight="1">
      <c r="K217" s="66" t="s">
        <v>95</v>
      </c>
      <c r="W217" s="8"/>
      <c r="X217" s="8"/>
    </row>
    <row r="218" ht="15.75" customHeight="1">
      <c r="K218" s="66" t="s">
        <v>95</v>
      </c>
      <c r="W218" s="8"/>
      <c r="X218" s="8"/>
    </row>
    <row r="219" ht="15.75" customHeight="1">
      <c r="K219" s="66" t="s">
        <v>95</v>
      </c>
      <c r="W219" s="8"/>
      <c r="X219" s="8"/>
    </row>
    <row r="220" ht="15.75" customHeight="1">
      <c r="K220" s="66" t="s">
        <v>95</v>
      </c>
      <c r="W220" s="8"/>
      <c r="X220" s="8"/>
    </row>
    <row r="221" ht="15.75" customHeight="1">
      <c r="K221" s="66" t="s">
        <v>95</v>
      </c>
      <c r="W221" s="8"/>
      <c r="X221" s="8"/>
    </row>
    <row r="222" ht="15.75" customHeight="1">
      <c r="K222" s="66" t="s">
        <v>95</v>
      </c>
      <c r="W222" s="8"/>
      <c r="X222" s="8"/>
    </row>
    <row r="223" ht="15.75" customHeight="1">
      <c r="K223" s="66" t="s">
        <v>95</v>
      </c>
      <c r="W223" s="8"/>
      <c r="X223" s="8"/>
    </row>
    <row r="224" ht="15.75" customHeight="1">
      <c r="K224" s="66" t="s">
        <v>95</v>
      </c>
      <c r="W224" s="8"/>
      <c r="X224" s="8"/>
    </row>
    <row r="225" ht="15.75" customHeight="1">
      <c r="K225" s="66" t="s">
        <v>95</v>
      </c>
      <c r="W225" s="8"/>
      <c r="X225" s="8"/>
    </row>
    <row r="226" ht="15.75" customHeight="1">
      <c r="K226" s="66" t="s">
        <v>95</v>
      </c>
      <c r="W226" s="8"/>
      <c r="X226" s="8"/>
    </row>
    <row r="227" ht="15.75" customHeight="1">
      <c r="K227" s="66" t="s">
        <v>95</v>
      </c>
      <c r="W227" s="8"/>
      <c r="X227" s="8"/>
    </row>
    <row r="228" ht="15.75" customHeight="1">
      <c r="K228" s="66" t="s">
        <v>95</v>
      </c>
      <c r="W228" s="8"/>
      <c r="X228" s="8"/>
    </row>
    <row r="229" ht="15.75" customHeight="1">
      <c r="K229" s="66" t="s">
        <v>95</v>
      </c>
      <c r="W229" s="8"/>
      <c r="X229" s="8"/>
    </row>
    <row r="230" ht="15.75" customHeight="1">
      <c r="K230" s="66" t="s">
        <v>95</v>
      </c>
      <c r="W230" s="8"/>
      <c r="X230" s="8"/>
    </row>
    <row r="231" ht="15.75" customHeight="1">
      <c r="K231" s="66" t="s">
        <v>95</v>
      </c>
      <c r="W231" s="8"/>
      <c r="X231" s="8"/>
    </row>
    <row r="232" ht="15.75" customHeight="1">
      <c r="K232" s="66" t="s">
        <v>95</v>
      </c>
      <c r="W232" s="8"/>
      <c r="X232" s="8"/>
    </row>
    <row r="233" ht="15.75" customHeight="1">
      <c r="K233" s="66" t="s">
        <v>95</v>
      </c>
      <c r="W233" s="8"/>
      <c r="X233" s="8"/>
    </row>
    <row r="234" ht="15.75" customHeight="1">
      <c r="K234" s="66" t="s">
        <v>95</v>
      </c>
      <c r="W234" s="8"/>
      <c r="X234" s="8"/>
    </row>
    <row r="235" ht="15.75" customHeight="1">
      <c r="K235" s="66" t="s">
        <v>95</v>
      </c>
      <c r="W235" s="8"/>
      <c r="X235" s="8"/>
    </row>
    <row r="236" ht="15.75" customHeight="1">
      <c r="K236" s="66" t="s">
        <v>95</v>
      </c>
      <c r="W236" s="8"/>
      <c r="X236" s="8"/>
    </row>
    <row r="237" ht="15.75" customHeight="1">
      <c r="K237" s="66" t="s">
        <v>95</v>
      </c>
      <c r="W237" s="8"/>
      <c r="X237" s="8"/>
    </row>
    <row r="238" ht="15.75" customHeight="1">
      <c r="K238" s="66" t="s">
        <v>95</v>
      </c>
      <c r="W238" s="8"/>
      <c r="X238" s="8"/>
    </row>
    <row r="239" ht="15.75" customHeight="1">
      <c r="K239" s="66" t="s">
        <v>95</v>
      </c>
      <c r="W239" s="8"/>
      <c r="X239" s="8"/>
    </row>
    <row r="240" ht="15.75" customHeight="1">
      <c r="K240" s="66" t="s">
        <v>95</v>
      </c>
      <c r="W240" s="8"/>
      <c r="X240" s="8"/>
    </row>
    <row r="241" ht="15.75" customHeight="1">
      <c r="K241" s="66" t="s">
        <v>95</v>
      </c>
      <c r="W241" s="8"/>
      <c r="X241" s="8"/>
    </row>
    <row r="242" ht="15.75" customHeight="1">
      <c r="K242" s="66" t="s">
        <v>95</v>
      </c>
      <c r="W242" s="8"/>
      <c r="X242" s="8"/>
    </row>
    <row r="243" ht="15.75" customHeight="1">
      <c r="K243" s="66" t="s">
        <v>95</v>
      </c>
      <c r="W243" s="8"/>
      <c r="X243" s="8"/>
    </row>
    <row r="244" ht="15.75" customHeight="1">
      <c r="K244" s="66" t="s">
        <v>95</v>
      </c>
      <c r="W244" s="8"/>
      <c r="X244" s="8"/>
    </row>
    <row r="245" ht="15.75" customHeight="1">
      <c r="K245" s="66" t="s">
        <v>95</v>
      </c>
      <c r="W245" s="8"/>
      <c r="X245" s="8"/>
    </row>
    <row r="246" ht="15.75" customHeight="1">
      <c r="K246" s="66" t="s">
        <v>95</v>
      </c>
      <c r="W246" s="8"/>
      <c r="X246" s="8"/>
    </row>
    <row r="247" ht="15.75" customHeight="1">
      <c r="K247" s="66" t="s">
        <v>95</v>
      </c>
      <c r="W247" s="8"/>
      <c r="X247" s="8"/>
    </row>
    <row r="248" ht="15.75" customHeight="1">
      <c r="K248" s="66" t="s">
        <v>95</v>
      </c>
      <c r="W248" s="8"/>
      <c r="X248" s="8"/>
    </row>
    <row r="249" ht="15.75" customHeight="1">
      <c r="K249" s="66" t="s">
        <v>95</v>
      </c>
      <c r="W249" s="8"/>
      <c r="X249" s="8"/>
    </row>
    <row r="250" ht="15.75" customHeight="1">
      <c r="K250" s="66" t="s">
        <v>95</v>
      </c>
      <c r="W250" s="8"/>
      <c r="X250" s="8"/>
    </row>
    <row r="251" ht="15.75" customHeight="1">
      <c r="K251" s="66" t="s">
        <v>95</v>
      </c>
      <c r="W251" s="8"/>
      <c r="X251" s="8"/>
    </row>
    <row r="252" ht="15.75" customHeight="1">
      <c r="K252" s="66" t="s">
        <v>95</v>
      </c>
      <c r="W252" s="8"/>
      <c r="X252" s="8"/>
    </row>
    <row r="253" ht="15.75" customHeight="1">
      <c r="K253" s="66" t="s">
        <v>95</v>
      </c>
      <c r="W253" s="8"/>
      <c r="X253" s="8"/>
    </row>
    <row r="254" ht="15.75" customHeight="1">
      <c r="K254" s="66" t="s">
        <v>95</v>
      </c>
      <c r="W254" s="8"/>
      <c r="X254" s="8"/>
    </row>
    <row r="255" ht="15.75" customHeight="1">
      <c r="K255" s="66" t="s">
        <v>95</v>
      </c>
      <c r="W255" s="8"/>
      <c r="X255" s="8"/>
    </row>
    <row r="256" ht="15.75" customHeight="1">
      <c r="K256" s="66" t="s">
        <v>95</v>
      </c>
      <c r="W256" s="8"/>
      <c r="X256" s="8"/>
    </row>
    <row r="257" ht="15.75" customHeight="1">
      <c r="K257" s="66" t="s">
        <v>95</v>
      </c>
      <c r="W257" s="8"/>
      <c r="X257" s="8"/>
    </row>
    <row r="258" ht="15.75" customHeight="1">
      <c r="K258" s="66" t="s">
        <v>95</v>
      </c>
      <c r="W258" s="8"/>
      <c r="X258" s="8"/>
    </row>
    <row r="259" ht="15.75" customHeight="1">
      <c r="K259" s="66" t="s">
        <v>95</v>
      </c>
      <c r="W259" s="8"/>
      <c r="X259" s="8"/>
    </row>
    <row r="260" ht="15.75" customHeight="1">
      <c r="K260" s="66" t="s">
        <v>95</v>
      </c>
      <c r="W260" s="8"/>
      <c r="X260" s="8"/>
    </row>
    <row r="261" ht="15.75" customHeight="1">
      <c r="K261" s="66" t="s">
        <v>95</v>
      </c>
      <c r="W261" s="8"/>
      <c r="X261" s="8"/>
    </row>
    <row r="262" ht="15.75" customHeight="1">
      <c r="K262" s="66" t="s">
        <v>95</v>
      </c>
      <c r="W262" s="8"/>
      <c r="X262" s="8"/>
    </row>
    <row r="263" ht="15.75" customHeight="1">
      <c r="K263" s="66" t="s">
        <v>95</v>
      </c>
      <c r="W263" s="8"/>
      <c r="X263" s="8"/>
    </row>
    <row r="264" ht="15.75" customHeight="1">
      <c r="K264" s="66" t="s">
        <v>95</v>
      </c>
      <c r="W264" s="8"/>
      <c r="X264" s="8"/>
    </row>
    <row r="265" ht="15.75" customHeight="1">
      <c r="K265" s="66" t="s">
        <v>95</v>
      </c>
      <c r="W265" s="8"/>
      <c r="X265" s="8"/>
    </row>
    <row r="266" ht="15.75" customHeight="1">
      <c r="K266" s="66" t="s">
        <v>95</v>
      </c>
      <c r="W266" s="8"/>
      <c r="X266" s="8"/>
    </row>
    <row r="267" ht="15.75" customHeight="1">
      <c r="K267" s="66" t="s">
        <v>95</v>
      </c>
      <c r="W267" s="8"/>
      <c r="X267" s="8"/>
    </row>
    <row r="268" ht="15.75" customHeight="1">
      <c r="K268" s="66" t="s">
        <v>95</v>
      </c>
      <c r="W268" s="8"/>
      <c r="X268" s="8"/>
    </row>
    <row r="269" ht="15.75" customHeight="1">
      <c r="K269" s="66" t="s">
        <v>95</v>
      </c>
      <c r="W269" s="8"/>
      <c r="X269" s="8"/>
    </row>
    <row r="270" ht="15.75" customHeight="1">
      <c r="K270" s="66" t="s">
        <v>95</v>
      </c>
      <c r="W270" s="8"/>
      <c r="X270" s="8"/>
    </row>
    <row r="271" ht="15.75" customHeight="1">
      <c r="K271" s="66" t="s">
        <v>95</v>
      </c>
      <c r="W271" s="8"/>
      <c r="X271" s="8"/>
    </row>
    <row r="272" ht="15.75" customHeight="1">
      <c r="K272" s="66" t="s">
        <v>95</v>
      </c>
      <c r="W272" s="8"/>
      <c r="X272" s="8"/>
    </row>
    <row r="273" ht="15.75" customHeight="1">
      <c r="K273" s="66" t="s">
        <v>95</v>
      </c>
      <c r="W273" s="8"/>
      <c r="X273" s="8"/>
    </row>
    <row r="274" ht="15.75" customHeight="1">
      <c r="K274" s="66" t="s">
        <v>95</v>
      </c>
      <c r="W274" s="8"/>
      <c r="X274" s="8"/>
    </row>
    <row r="275" ht="15.75" customHeight="1">
      <c r="K275" s="66" t="s">
        <v>95</v>
      </c>
      <c r="W275" s="8"/>
      <c r="X275" s="8"/>
    </row>
    <row r="276" ht="15.75" customHeight="1">
      <c r="K276" s="66" t="s">
        <v>95</v>
      </c>
      <c r="W276" s="8"/>
      <c r="X276" s="8"/>
    </row>
    <row r="277" ht="15.75" customHeight="1">
      <c r="K277" s="66" t="s">
        <v>95</v>
      </c>
      <c r="W277" s="8"/>
      <c r="X277" s="8"/>
    </row>
    <row r="278" ht="15.75" customHeight="1">
      <c r="K278" s="66" t="s">
        <v>95</v>
      </c>
      <c r="W278" s="8"/>
      <c r="X278" s="8"/>
    </row>
    <row r="279" ht="15.75" customHeight="1">
      <c r="K279" s="66" t="s">
        <v>95</v>
      </c>
      <c r="W279" s="8"/>
      <c r="X279" s="8"/>
    </row>
    <row r="280" ht="15.75" customHeight="1">
      <c r="K280" s="66" t="s">
        <v>95</v>
      </c>
      <c r="W280" s="8"/>
      <c r="X280" s="8"/>
    </row>
    <row r="281" ht="15.75" customHeight="1">
      <c r="K281" s="66" t="s">
        <v>95</v>
      </c>
      <c r="W281" s="8"/>
      <c r="X281" s="8"/>
    </row>
    <row r="282" ht="15.75" customHeight="1">
      <c r="K282" s="66" t="s">
        <v>95</v>
      </c>
      <c r="W282" s="8"/>
      <c r="X282" s="8"/>
    </row>
    <row r="283" ht="15.75" customHeight="1">
      <c r="K283" s="66" t="s">
        <v>95</v>
      </c>
      <c r="W283" s="8"/>
      <c r="X283" s="8"/>
    </row>
    <row r="284" ht="15.75" customHeight="1">
      <c r="K284" s="66" t="s">
        <v>95</v>
      </c>
      <c r="W284" s="8"/>
      <c r="X284" s="8"/>
    </row>
    <row r="285" ht="15.75" customHeight="1">
      <c r="K285" s="66" t="s">
        <v>95</v>
      </c>
      <c r="W285" s="8"/>
      <c r="X285" s="8"/>
    </row>
    <row r="286" ht="15.75" customHeight="1">
      <c r="K286" s="66" t="s">
        <v>95</v>
      </c>
      <c r="W286" s="8"/>
      <c r="X286" s="8"/>
    </row>
    <row r="287" ht="15.75" customHeight="1">
      <c r="K287" s="66" t="s">
        <v>95</v>
      </c>
      <c r="W287" s="8"/>
      <c r="X287" s="8"/>
    </row>
    <row r="288" ht="15.75" customHeight="1">
      <c r="K288" s="66" t="s">
        <v>95</v>
      </c>
      <c r="W288" s="8"/>
      <c r="X288" s="8"/>
    </row>
    <row r="289" ht="15.75" customHeight="1">
      <c r="K289" s="66" t="s">
        <v>95</v>
      </c>
      <c r="W289" s="8"/>
      <c r="X289" s="8"/>
    </row>
    <row r="290" ht="15.75" customHeight="1">
      <c r="K290" s="66" t="s">
        <v>95</v>
      </c>
      <c r="W290" s="8"/>
      <c r="X290" s="8"/>
    </row>
    <row r="291" ht="15.75" customHeight="1">
      <c r="K291" s="66" t="s">
        <v>95</v>
      </c>
      <c r="W291" s="8"/>
      <c r="X291" s="8"/>
    </row>
    <row r="292" ht="15.75" customHeight="1">
      <c r="K292" s="66" t="s">
        <v>95</v>
      </c>
      <c r="W292" s="8"/>
      <c r="X292" s="8"/>
    </row>
    <row r="293" ht="15.75" customHeight="1">
      <c r="K293" s="66" t="s">
        <v>95</v>
      </c>
      <c r="W293" s="8"/>
      <c r="X293" s="8"/>
    </row>
    <row r="294" ht="15.75" customHeight="1">
      <c r="K294" s="66" t="s">
        <v>95</v>
      </c>
      <c r="W294" s="8"/>
      <c r="X294" s="8"/>
    </row>
    <row r="295" ht="15.75" customHeight="1">
      <c r="K295" s="66" t="s">
        <v>95</v>
      </c>
      <c r="W295" s="8"/>
      <c r="X295" s="8"/>
    </row>
    <row r="296" ht="15.75" customHeight="1">
      <c r="K296" s="66" t="s">
        <v>95</v>
      </c>
      <c r="W296" s="8"/>
      <c r="X296" s="8"/>
    </row>
    <row r="297" ht="15.75" customHeight="1">
      <c r="K297" s="66" t="s">
        <v>95</v>
      </c>
      <c r="W297" s="8"/>
      <c r="X297" s="8"/>
    </row>
    <row r="298" ht="15.75" customHeight="1">
      <c r="K298" s="66" t="s">
        <v>95</v>
      </c>
      <c r="W298" s="8"/>
      <c r="X298" s="8"/>
    </row>
    <row r="299" ht="15.75" customHeight="1">
      <c r="K299" s="66" t="s">
        <v>95</v>
      </c>
      <c r="W299" s="8"/>
      <c r="X299" s="8"/>
    </row>
    <row r="300" ht="15.75" customHeight="1">
      <c r="K300" s="66" t="s">
        <v>95</v>
      </c>
      <c r="W300" s="8"/>
      <c r="X300" s="8"/>
    </row>
    <row r="301" ht="15.75" customHeight="1">
      <c r="K301" s="66" t="s">
        <v>95</v>
      </c>
      <c r="W301" s="8"/>
      <c r="X301" s="8"/>
    </row>
    <row r="302" ht="15.75" customHeight="1">
      <c r="K302" s="66" t="s">
        <v>95</v>
      </c>
      <c r="W302" s="8"/>
      <c r="X302" s="8"/>
    </row>
    <row r="303" ht="15.75" customHeight="1">
      <c r="K303" s="66" t="s">
        <v>95</v>
      </c>
      <c r="W303" s="8"/>
      <c r="X303" s="8"/>
    </row>
    <row r="304" ht="15.75" customHeight="1">
      <c r="K304" s="66" t="s">
        <v>95</v>
      </c>
      <c r="W304" s="8"/>
      <c r="X304" s="8"/>
    </row>
    <row r="305" ht="15.75" customHeight="1">
      <c r="K305" s="66" t="s">
        <v>95</v>
      </c>
      <c r="W305" s="8"/>
      <c r="X305" s="8"/>
    </row>
    <row r="306" ht="15.75" customHeight="1">
      <c r="K306" s="66" t="s">
        <v>95</v>
      </c>
      <c r="W306" s="8"/>
      <c r="X306" s="8"/>
    </row>
    <row r="307" ht="15.75" customHeight="1">
      <c r="K307" s="66" t="s">
        <v>95</v>
      </c>
      <c r="W307" s="8"/>
      <c r="X307" s="8"/>
    </row>
    <row r="308" ht="15.75" customHeight="1">
      <c r="K308" s="66" t="s">
        <v>95</v>
      </c>
      <c r="W308" s="8"/>
      <c r="X308" s="8"/>
    </row>
    <row r="309" ht="15.75" customHeight="1">
      <c r="K309" s="66" t="s">
        <v>95</v>
      </c>
      <c r="W309" s="8"/>
      <c r="X309" s="8"/>
    </row>
    <row r="310" ht="15.75" customHeight="1">
      <c r="K310" s="66" t="s">
        <v>95</v>
      </c>
      <c r="W310" s="8"/>
      <c r="X310" s="8"/>
    </row>
    <row r="311" ht="15.75" customHeight="1">
      <c r="K311" s="66" t="s">
        <v>95</v>
      </c>
      <c r="W311" s="8"/>
      <c r="X311" s="8"/>
    </row>
    <row r="312" ht="15.75" customHeight="1">
      <c r="K312" s="66" t="s">
        <v>95</v>
      </c>
      <c r="W312" s="8"/>
      <c r="X312" s="8"/>
    </row>
    <row r="313" ht="15.75" customHeight="1">
      <c r="K313" s="66" t="s">
        <v>95</v>
      </c>
      <c r="W313" s="8"/>
      <c r="X313" s="8"/>
    </row>
    <row r="314" ht="15.75" customHeight="1">
      <c r="K314" s="66" t="s">
        <v>95</v>
      </c>
      <c r="W314" s="8"/>
      <c r="X314" s="8"/>
    </row>
    <row r="315" ht="15.75" customHeight="1">
      <c r="K315" s="66" t="s">
        <v>95</v>
      </c>
      <c r="W315" s="8"/>
      <c r="X315" s="8"/>
    </row>
    <row r="316" ht="15.75" customHeight="1">
      <c r="K316" s="66" t="s">
        <v>95</v>
      </c>
      <c r="W316" s="8"/>
      <c r="X316" s="8"/>
    </row>
    <row r="317" ht="15.75" customHeight="1">
      <c r="K317" s="66" t="s">
        <v>95</v>
      </c>
      <c r="W317" s="8"/>
      <c r="X317" s="8"/>
    </row>
    <row r="318" ht="15.75" customHeight="1">
      <c r="K318" s="66" t="s">
        <v>95</v>
      </c>
      <c r="W318" s="8"/>
      <c r="X318" s="8"/>
    </row>
    <row r="319" ht="15.75" customHeight="1">
      <c r="K319" s="66" t="s">
        <v>95</v>
      </c>
      <c r="W319" s="8"/>
      <c r="X319" s="8"/>
    </row>
    <row r="320" ht="15.75" customHeight="1">
      <c r="K320" s="66" t="s">
        <v>95</v>
      </c>
      <c r="W320" s="8"/>
      <c r="X320" s="8"/>
    </row>
    <row r="321" ht="15.75" customHeight="1">
      <c r="K321" s="66" t="s">
        <v>95</v>
      </c>
      <c r="W321" s="8"/>
      <c r="X321" s="8"/>
    </row>
    <row r="322" ht="15.75" customHeight="1">
      <c r="K322" s="66" t="s">
        <v>95</v>
      </c>
      <c r="W322" s="8"/>
      <c r="X322" s="8"/>
    </row>
    <row r="323" ht="15.75" customHeight="1">
      <c r="K323" s="66" t="s">
        <v>95</v>
      </c>
      <c r="W323" s="8"/>
      <c r="X323" s="8"/>
    </row>
    <row r="324" ht="15.75" customHeight="1">
      <c r="K324" s="66" t="s">
        <v>95</v>
      </c>
      <c r="W324" s="8"/>
      <c r="X324" s="8"/>
    </row>
    <row r="325" ht="15.75" customHeight="1">
      <c r="K325" s="66" t="s">
        <v>95</v>
      </c>
      <c r="W325" s="8"/>
      <c r="X325" s="8"/>
    </row>
    <row r="326" ht="15.75" customHeight="1">
      <c r="K326" s="66" t="s">
        <v>95</v>
      </c>
      <c r="W326" s="8"/>
      <c r="X326" s="8"/>
    </row>
    <row r="327" ht="15.75" customHeight="1">
      <c r="K327" s="66" t="s">
        <v>95</v>
      </c>
      <c r="W327" s="8"/>
      <c r="X327" s="8"/>
    </row>
    <row r="328" ht="15.75" customHeight="1">
      <c r="K328" s="66" t="s">
        <v>95</v>
      </c>
      <c r="W328" s="8"/>
      <c r="X328" s="8"/>
    </row>
    <row r="329" ht="15.75" customHeight="1">
      <c r="K329" s="66" t="s">
        <v>95</v>
      </c>
      <c r="W329" s="8"/>
      <c r="X329" s="8"/>
    </row>
    <row r="330" ht="15.75" customHeight="1">
      <c r="K330" s="66" t="s">
        <v>95</v>
      </c>
      <c r="W330" s="8"/>
      <c r="X330" s="8"/>
    </row>
    <row r="331" ht="15.75" customHeight="1">
      <c r="K331" s="66" t="s">
        <v>95</v>
      </c>
      <c r="W331" s="8"/>
      <c r="X331" s="8"/>
    </row>
    <row r="332" ht="15.75" customHeight="1">
      <c r="K332" s="66" t="s">
        <v>95</v>
      </c>
      <c r="W332" s="8"/>
      <c r="X332" s="8"/>
    </row>
    <row r="333" ht="15.75" customHeight="1">
      <c r="K333" s="66" t="s">
        <v>95</v>
      </c>
      <c r="W333" s="8"/>
      <c r="X333" s="8"/>
    </row>
    <row r="334" ht="15.75" customHeight="1">
      <c r="K334" s="66" t="s">
        <v>95</v>
      </c>
      <c r="W334" s="8"/>
      <c r="X334" s="8"/>
    </row>
    <row r="335" ht="15.75" customHeight="1">
      <c r="K335" s="66" t="s">
        <v>95</v>
      </c>
      <c r="W335" s="8"/>
      <c r="X335" s="8"/>
    </row>
    <row r="336" ht="15.75" customHeight="1">
      <c r="K336" s="66" t="s">
        <v>95</v>
      </c>
      <c r="W336" s="8"/>
      <c r="X336" s="8"/>
    </row>
    <row r="337" ht="15.75" customHeight="1">
      <c r="K337" s="66" t="s">
        <v>95</v>
      </c>
      <c r="W337" s="8"/>
      <c r="X337" s="8"/>
    </row>
    <row r="338" ht="15.75" customHeight="1">
      <c r="K338" s="66" t="s">
        <v>95</v>
      </c>
      <c r="W338" s="8"/>
      <c r="X338" s="8"/>
    </row>
    <row r="339" ht="15.75" customHeight="1">
      <c r="K339" s="66" t="s">
        <v>95</v>
      </c>
      <c r="W339" s="8"/>
      <c r="X339" s="8"/>
    </row>
    <row r="340" ht="15.75" customHeight="1">
      <c r="K340" s="66" t="s">
        <v>95</v>
      </c>
      <c r="W340" s="8"/>
      <c r="X340" s="8"/>
    </row>
    <row r="341" ht="15.75" customHeight="1">
      <c r="K341" s="66" t="s">
        <v>95</v>
      </c>
      <c r="W341" s="8"/>
      <c r="X341" s="8"/>
    </row>
    <row r="342" ht="15.75" customHeight="1">
      <c r="K342" s="66" t="s">
        <v>95</v>
      </c>
      <c r="W342" s="8"/>
      <c r="X342" s="8"/>
    </row>
    <row r="343" ht="15.75" customHeight="1">
      <c r="K343" s="66" t="s">
        <v>95</v>
      </c>
      <c r="W343" s="8"/>
      <c r="X343" s="8"/>
    </row>
    <row r="344" ht="15.75" customHeight="1">
      <c r="K344" s="66" t="s">
        <v>95</v>
      </c>
      <c r="W344" s="8"/>
      <c r="X344" s="8"/>
    </row>
    <row r="345" ht="15.75" customHeight="1">
      <c r="K345" s="66" t="s">
        <v>95</v>
      </c>
      <c r="W345" s="8"/>
      <c r="X345" s="8"/>
    </row>
    <row r="346" ht="15.75" customHeight="1">
      <c r="K346" s="66" t="s">
        <v>95</v>
      </c>
      <c r="W346" s="8"/>
      <c r="X346" s="8"/>
    </row>
    <row r="347" ht="15.75" customHeight="1">
      <c r="K347" s="66" t="s">
        <v>95</v>
      </c>
      <c r="W347" s="8"/>
      <c r="X347" s="8"/>
    </row>
    <row r="348" ht="15.75" customHeight="1">
      <c r="K348" s="66" t="s">
        <v>95</v>
      </c>
      <c r="W348" s="8"/>
      <c r="X348" s="8"/>
    </row>
    <row r="349" ht="15.75" customHeight="1">
      <c r="K349" s="66" t="s">
        <v>95</v>
      </c>
      <c r="W349" s="8"/>
      <c r="X349" s="8"/>
    </row>
    <row r="350" ht="15.75" customHeight="1">
      <c r="K350" s="66" t="s">
        <v>95</v>
      </c>
      <c r="W350" s="8"/>
      <c r="X350" s="8"/>
    </row>
    <row r="351" ht="15.75" customHeight="1">
      <c r="K351" s="66" t="s">
        <v>95</v>
      </c>
      <c r="W351" s="8"/>
      <c r="X351" s="8"/>
    </row>
    <row r="352" ht="15.75" customHeight="1">
      <c r="K352" s="66" t="s">
        <v>95</v>
      </c>
      <c r="W352" s="8"/>
      <c r="X352" s="8"/>
    </row>
    <row r="353" ht="15.75" customHeight="1">
      <c r="K353" s="66" t="s">
        <v>95</v>
      </c>
      <c r="W353" s="8"/>
      <c r="X353" s="8"/>
    </row>
    <row r="354" ht="15.75" customHeight="1">
      <c r="K354" s="66" t="s">
        <v>95</v>
      </c>
      <c r="W354" s="8"/>
      <c r="X354" s="8"/>
    </row>
    <row r="355" ht="15.75" customHeight="1">
      <c r="K355" s="66" t="s">
        <v>95</v>
      </c>
      <c r="W355" s="8"/>
      <c r="X355" s="8"/>
    </row>
    <row r="356" ht="15.75" customHeight="1">
      <c r="K356" s="66" t="s">
        <v>95</v>
      </c>
      <c r="W356" s="8"/>
      <c r="X356" s="8"/>
    </row>
    <row r="357" ht="15.75" customHeight="1">
      <c r="K357" s="66" t="s">
        <v>95</v>
      </c>
      <c r="W357" s="8"/>
      <c r="X357" s="8"/>
    </row>
    <row r="358" ht="15.75" customHeight="1">
      <c r="K358" s="66" t="s">
        <v>95</v>
      </c>
      <c r="W358" s="8"/>
      <c r="X358" s="8"/>
    </row>
    <row r="359" ht="15.75" customHeight="1">
      <c r="K359" s="66" t="s">
        <v>95</v>
      </c>
      <c r="W359" s="8"/>
      <c r="X359" s="8"/>
    </row>
    <row r="360" ht="15.75" customHeight="1">
      <c r="K360" s="66" t="s">
        <v>95</v>
      </c>
      <c r="W360" s="8"/>
      <c r="X360" s="8"/>
    </row>
    <row r="361" ht="15.75" customHeight="1">
      <c r="K361" s="66" t="s">
        <v>95</v>
      </c>
      <c r="W361" s="8"/>
      <c r="X361" s="8"/>
    </row>
    <row r="362" ht="15.75" customHeight="1">
      <c r="K362" s="66" t="s">
        <v>95</v>
      </c>
      <c r="W362" s="8"/>
      <c r="X362" s="8"/>
    </row>
    <row r="363" ht="15.75" customHeight="1">
      <c r="K363" s="66" t="s">
        <v>95</v>
      </c>
      <c r="W363" s="8"/>
      <c r="X363" s="8"/>
    </row>
    <row r="364" ht="15.75" customHeight="1">
      <c r="K364" s="66" t="s">
        <v>95</v>
      </c>
      <c r="W364" s="8"/>
      <c r="X364" s="8"/>
    </row>
    <row r="365" ht="15.75" customHeight="1">
      <c r="K365" s="66" t="s">
        <v>95</v>
      </c>
      <c r="W365" s="8"/>
      <c r="X365" s="8"/>
    </row>
    <row r="366" ht="15.75" customHeight="1">
      <c r="K366" s="66" t="s">
        <v>95</v>
      </c>
      <c r="W366" s="8"/>
      <c r="X366" s="8"/>
    </row>
    <row r="367" ht="15.75" customHeight="1">
      <c r="K367" s="66" t="s">
        <v>95</v>
      </c>
      <c r="W367" s="8"/>
      <c r="X367" s="8"/>
    </row>
    <row r="368" ht="15.75" customHeight="1">
      <c r="K368" s="66" t="s">
        <v>95</v>
      </c>
      <c r="W368" s="8"/>
      <c r="X368" s="8"/>
    </row>
    <row r="369" ht="15.75" customHeight="1">
      <c r="K369" s="66" t="s">
        <v>95</v>
      </c>
      <c r="W369" s="8"/>
      <c r="X369" s="8"/>
    </row>
    <row r="370" ht="15.75" customHeight="1">
      <c r="K370" s="66" t="s">
        <v>95</v>
      </c>
      <c r="W370" s="8"/>
      <c r="X370" s="8"/>
    </row>
    <row r="371" ht="15.75" customHeight="1">
      <c r="K371" s="66" t="s">
        <v>95</v>
      </c>
      <c r="W371" s="8"/>
      <c r="X371" s="8"/>
    </row>
    <row r="372" ht="15.75" customHeight="1">
      <c r="K372" s="66" t="s">
        <v>95</v>
      </c>
      <c r="W372" s="8"/>
      <c r="X372" s="8"/>
    </row>
    <row r="373" ht="15.75" customHeight="1">
      <c r="K373" s="66" t="s">
        <v>95</v>
      </c>
      <c r="W373" s="8"/>
      <c r="X373" s="8"/>
    </row>
    <row r="374" ht="15.75" customHeight="1">
      <c r="K374" s="66" t="s">
        <v>95</v>
      </c>
      <c r="W374" s="8"/>
      <c r="X374" s="8"/>
    </row>
    <row r="375" ht="15.75" customHeight="1">
      <c r="K375" s="66" t="s">
        <v>95</v>
      </c>
      <c r="W375" s="8"/>
      <c r="X375" s="8"/>
    </row>
    <row r="376" ht="15.75" customHeight="1">
      <c r="K376" s="66" t="s">
        <v>95</v>
      </c>
      <c r="W376" s="8"/>
      <c r="X376" s="8"/>
    </row>
    <row r="377" ht="15.75" customHeight="1">
      <c r="K377" s="66" t="s">
        <v>95</v>
      </c>
      <c r="W377" s="8"/>
      <c r="X377" s="8"/>
    </row>
    <row r="378" ht="15.75" customHeight="1">
      <c r="K378" s="66" t="s">
        <v>95</v>
      </c>
      <c r="W378" s="8"/>
      <c r="X378" s="8"/>
    </row>
    <row r="379" ht="15.75" customHeight="1">
      <c r="K379" s="66" t="s">
        <v>95</v>
      </c>
      <c r="W379" s="8"/>
      <c r="X379" s="8"/>
    </row>
    <row r="380" ht="15.75" customHeight="1">
      <c r="K380" s="66" t="s">
        <v>95</v>
      </c>
      <c r="W380" s="8"/>
      <c r="X380" s="8"/>
    </row>
    <row r="381" ht="15.75" customHeight="1">
      <c r="K381" s="66" t="s">
        <v>95</v>
      </c>
      <c r="W381" s="8"/>
      <c r="X381" s="8"/>
    </row>
    <row r="382" ht="15.75" customHeight="1">
      <c r="K382" s="66" t="s">
        <v>95</v>
      </c>
      <c r="W382" s="8"/>
      <c r="X382" s="8"/>
    </row>
    <row r="383" ht="15.75" customHeight="1">
      <c r="K383" s="66" t="s">
        <v>95</v>
      </c>
      <c r="W383" s="8"/>
      <c r="X383" s="8"/>
    </row>
    <row r="384" ht="15.75" customHeight="1">
      <c r="K384" s="66" t="s">
        <v>95</v>
      </c>
      <c r="W384" s="8"/>
      <c r="X384" s="8"/>
    </row>
    <row r="385" ht="15.75" customHeight="1">
      <c r="K385" s="66" t="s">
        <v>95</v>
      </c>
      <c r="W385" s="8"/>
      <c r="X385" s="8"/>
    </row>
    <row r="386" ht="15.75" customHeight="1">
      <c r="K386" s="66" t="s">
        <v>95</v>
      </c>
      <c r="W386" s="8"/>
      <c r="X386" s="8"/>
    </row>
    <row r="387" ht="15.75" customHeight="1">
      <c r="K387" s="66" t="s">
        <v>95</v>
      </c>
      <c r="W387" s="8"/>
      <c r="X387" s="8"/>
    </row>
    <row r="388" ht="15.75" customHeight="1">
      <c r="K388" s="66" t="s">
        <v>95</v>
      </c>
      <c r="W388" s="8"/>
      <c r="X388" s="8"/>
    </row>
    <row r="389" ht="15.75" customHeight="1">
      <c r="K389" s="66" t="s">
        <v>95</v>
      </c>
      <c r="W389" s="8"/>
      <c r="X389" s="8"/>
    </row>
    <row r="390" ht="15.75" customHeight="1">
      <c r="K390" s="66" t="s">
        <v>95</v>
      </c>
      <c r="W390" s="8"/>
      <c r="X390" s="8"/>
    </row>
    <row r="391" ht="15.75" customHeight="1">
      <c r="K391" s="66" t="s">
        <v>95</v>
      </c>
      <c r="W391" s="8"/>
      <c r="X391" s="8"/>
    </row>
    <row r="392" ht="15.75" customHeight="1">
      <c r="K392" s="66" t="s">
        <v>95</v>
      </c>
      <c r="W392" s="8"/>
      <c r="X392" s="8"/>
    </row>
    <row r="393" ht="15.75" customHeight="1">
      <c r="K393" s="66" t="s">
        <v>95</v>
      </c>
      <c r="W393" s="8"/>
      <c r="X393" s="8"/>
    </row>
    <row r="394" ht="15.75" customHeight="1">
      <c r="K394" s="66" t="s">
        <v>95</v>
      </c>
      <c r="W394" s="8"/>
      <c r="X394" s="8"/>
    </row>
    <row r="395" ht="15.75" customHeight="1">
      <c r="K395" s="66" t="s">
        <v>95</v>
      </c>
      <c r="W395" s="8"/>
      <c r="X395" s="8"/>
    </row>
    <row r="396" ht="15.75" customHeight="1">
      <c r="K396" s="66" t="s">
        <v>95</v>
      </c>
      <c r="W396" s="8"/>
      <c r="X396" s="8"/>
    </row>
    <row r="397" ht="15.75" customHeight="1">
      <c r="K397" s="66" t="s">
        <v>95</v>
      </c>
      <c r="W397" s="8"/>
      <c r="X397" s="8"/>
    </row>
    <row r="398" ht="15.75" customHeight="1">
      <c r="K398" s="66" t="s">
        <v>95</v>
      </c>
      <c r="W398" s="8"/>
      <c r="X398" s="8"/>
    </row>
    <row r="399" ht="15.75" customHeight="1">
      <c r="K399" s="66" t="s">
        <v>95</v>
      </c>
      <c r="W399" s="8"/>
      <c r="X399" s="8"/>
    </row>
    <row r="400" ht="15.75" customHeight="1">
      <c r="K400" s="66" t="s">
        <v>95</v>
      </c>
      <c r="W400" s="8"/>
      <c r="X400" s="8"/>
    </row>
    <row r="401" ht="15.75" customHeight="1">
      <c r="K401" s="66" t="s">
        <v>95</v>
      </c>
      <c r="W401" s="8"/>
      <c r="X401" s="8"/>
    </row>
    <row r="402" ht="15.75" customHeight="1">
      <c r="K402" s="66" t="s">
        <v>95</v>
      </c>
      <c r="W402" s="8"/>
      <c r="X402" s="8"/>
    </row>
    <row r="403" ht="15.75" customHeight="1">
      <c r="K403" s="66" t="s">
        <v>95</v>
      </c>
      <c r="W403" s="8"/>
      <c r="X403" s="8"/>
    </row>
    <row r="404" ht="15.75" customHeight="1">
      <c r="K404" s="66" t="s">
        <v>95</v>
      </c>
      <c r="W404" s="8"/>
      <c r="X404" s="8"/>
    </row>
    <row r="405" ht="15.75" customHeight="1">
      <c r="K405" s="66" t="s">
        <v>95</v>
      </c>
      <c r="W405" s="8"/>
      <c r="X405" s="8"/>
    </row>
    <row r="406" ht="15.75" customHeight="1">
      <c r="K406" s="66" t="s">
        <v>95</v>
      </c>
      <c r="W406" s="8"/>
      <c r="X406" s="8"/>
    </row>
    <row r="407" ht="15.75" customHeight="1">
      <c r="K407" s="66" t="s">
        <v>95</v>
      </c>
      <c r="W407" s="8"/>
      <c r="X407" s="8"/>
    </row>
    <row r="408" ht="15.75" customHeight="1">
      <c r="K408" s="66" t="s">
        <v>95</v>
      </c>
      <c r="W408" s="8"/>
      <c r="X408" s="8"/>
    </row>
    <row r="409" ht="15.75" customHeight="1">
      <c r="K409" s="66" t="s">
        <v>95</v>
      </c>
      <c r="W409" s="8"/>
      <c r="X409" s="8"/>
    </row>
    <row r="410" ht="15.75" customHeight="1">
      <c r="K410" s="66" t="s">
        <v>95</v>
      </c>
      <c r="W410" s="8"/>
      <c r="X410" s="8"/>
    </row>
    <row r="411" ht="15.75" customHeight="1">
      <c r="K411" s="66" t="s">
        <v>95</v>
      </c>
      <c r="W411" s="8"/>
      <c r="X411" s="8"/>
    </row>
    <row r="412" ht="15.75" customHeight="1">
      <c r="K412" s="66" t="s">
        <v>95</v>
      </c>
      <c r="W412" s="8"/>
      <c r="X412" s="8"/>
    </row>
    <row r="413" ht="15.75" customHeight="1">
      <c r="K413" s="66" t="s">
        <v>95</v>
      </c>
      <c r="W413" s="8"/>
      <c r="X413" s="8"/>
    </row>
    <row r="414" ht="15.75" customHeight="1">
      <c r="K414" s="66" t="s">
        <v>95</v>
      </c>
      <c r="W414" s="8"/>
      <c r="X414" s="8"/>
    </row>
    <row r="415" ht="15.75" customHeight="1">
      <c r="K415" s="66" t="s">
        <v>95</v>
      </c>
      <c r="W415" s="8"/>
      <c r="X415" s="8"/>
    </row>
    <row r="416" ht="15.75" customHeight="1">
      <c r="K416" s="66" t="s">
        <v>95</v>
      </c>
      <c r="W416" s="8"/>
      <c r="X416" s="8"/>
    </row>
    <row r="417" ht="15.75" customHeight="1">
      <c r="K417" s="66" t="s">
        <v>95</v>
      </c>
      <c r="W417" s="8"/>
      <c r="X417" s="8"/>
    </row>
    <row r="418" ht="15.75" customHeight="1">
      <c r="K418" s="66" t="s">
        <v>95</v>
      </c>
      <c r="W418" s="8"/>
      <c r="X418" s="8"/>
    </row>
    <row r="419" ht="15.75" customHeight="1">
      <c r="K419" s="66" t="s">
        <v>95</v>
      </c>
      <c r="W419" s="8"/>
      <c r="X419" s="8"/>
    </row>
    <row r="420" ht="15.75" customHeight="1">
      <c r="K420" s="66" t="s">
        <v>95</v>
      </c>
      <c r="W420" s="8"/>
      <c r="X420" s="8"/>
    </row>
    <row r="421" ht="15.75" customHeight="1">
      <c r="K421" s="66" t="s">
        <v>95</v>
      </c>
      <c r="W421" s="8"/>
      <c r="X421" s="8"/>
    </row>
    <row r="422" ht="15.75" customHeight="1">
      <c r="K422" s="66" t="s">
        <v>95</v>
      </c>
      <c r="W422" s="8"/>
      <c r="X422" s="8"/>
    </row>
    <row r="423" ht="15.75" customHeight="1">
      <c r="K423" s="66" t="s">
        <v>95</v>
      </c>
      <c r="W423" s="8"/>
      <c r="X423" s="8"/>
    </row>
    <row r="424" ht="15.75" customHeight="1">
      <c r="K424" s="66" t="s">
        <v>95</v>
      </c>
      <c r="W424" s="8"/>
      <c r="X424" s="8"/>
    </row>
    <row r="425" ht="15.75" customHeight="1">
      <c r="K425" s="66" t="s">
        <v>95</v>
      </c>
      <c r="W425" s="8"/>
      <c r="X425" s="8"/>
    </row>
    <row r="426" ht="15.75" customHeight="1">
      <c r="K426" s="66" t="s">
        <v>95</v>
      </c>
      <c r="W426" s="8"/>
      <c r="X426" s="8"/>
    </row>
    <row r="427" ht="15.75" customHeight="1">
      <c r="K427" s="66" t="s">
        <v>95</v>
      </c>
      <c r="W427" s="8"/>
      <c r="X427" s="8"/>
    </row>
    <row r="428" ht="15.75" customHeight="1">
      <c r="K428" s="66" t="s">
        <v>95</v>
      </c>
      <c r="W428" s="8"/>
      <c r="X428" s="8"/>
    </row>
    <row r="429" ht="15.75" customHeight="1">
      <c r="K429" s="66" t="s">
        <v>95</v>
      </c>
      <c r="W429" s="8"/>
      <c r="X429" s="8"/>
    </row>
    <row r="430" ht="15.75" customHeight="1">
      <c r="K430" s="66" t="s">
        <v>95</v>
      </c>
      <c r="W430" s="8"/>
      <c r="X430" s="8"/>
    </row>
    <row r="431" ht="15.75" customHeight="1">
      <c r="K431" s="66" t="s">
        <v>95</v>
      </c>
      <c r="W431" s="8"/>
      <c r="X431" s="8"/>
    </row>
    <row r="432" ht="15.75" customHeight="1">
      <c r="K432" s="66" t="s">
        <v>95</v>
      </c>
      <c r="W432" s="8"/>
      <c r="X432" s="8"/>
    </row>
    <row r="433" ht="15.75" customHeight="1">
      <c r="K433" s="66" t="s">
        <v>95</v>
      </c>
      <c r="W433" s="8"/>
      <c r="X433" s="8"/>
    </row>
    <row r="434" ht="15.75" customHeight="1">
      <c r="K434" s="66" t="s">
        <v>95</v>
      </c>
      <c r="W434" s="8"/>
      <c r="X434" s="8"/>
    </row>
    <row r="435" ht="15.75" customHeight="1">
      <c r="K435" s="66" t="s">
        <v>95</v>
      </c>
      <c r="W435" s="8"/>
      <c r="X435" s="8"/>
    </row>
    <row r="436" ht="15.75" customHeight="1">
      <c r="K436" s="66" t="s">
        <v>95</v>
      </c>
      <c r="W436" s="8"/>
      <c r="X436" s="8"/>
    </row>
    <row r="437" ht="15.75" customHeight="1">
      <c r="K437" s="66" t="s">
        <v>95</v>
      </c>
      <c r="W437" s="8"/>
      <c r="X437" s="8"/>
    </row>
    <row r="438" ht="15.75" customHeight="1">
      <c r="K438" s="66" t="s">
        <v>95</v>
      </c>
      <c r="W438" s="8"/>
      <c r="X438" s="8"/>
    </row>
    <row r="439" ht="15.75" customHeight="1">
      <c r="K439" s="66" t="s">
        <v>95</v>
      </c>
      <c r="W439" s="8"/>
      <c r="X439" s="8"/>
    </row>
    <row r="440" ht="15.75" customHeight="1">
      <c r="K440" s="66" t="s">
        <v>95</v>
      </c>
      <c r="W440" s="8"/>
      <c r="X440" s="8"/>
    </row>
    <row r="441" ht="15.75" customHeight="1">
      <c r="K441" s="66" t="s">
        <v>95</v>
      </c>
      <c r="W441" s="8"/>
      <c r="X441" s="8"/>
    </row>
    <row r="442" ht="15.75" customHeight="1">
      <c r="K442" s="66" t="s">
        <v>95</v>
      </c>
      <c r="W442" s="8"/>
      <c r="X442" s="8"/>
    </row>
    <row r="443" ht="15.75" customHeight="1">
      <c r="K443" s="66" t="s">
        <v>95</v>
      </c>
      <c r="W443" s="8"/>
      <c r="X443" s="8"/>
    </row>
    <row r="444" ht="15.75" customHeight="1">
      <c r="K444" s="66" t="s">
        <v>95</v>
      </c>
      <c r="W444" s="8"/>
      <c r="X444" s="8"/>
    </row>
    <row r="445" ht="15.75" customHeight="1">
      <c r="K445" s="66" t="s">
        <v>95</v>
      </c>
      <c r="W445" s="8"/>
      <c r="X445" s="8"/>
    </row>
    <row r="446" ht="15.75" customHeight="1">
      <c r="K446" s="66" t="s">
        <v>95</v>
      </c>
      <c r="W446" s="8"/>
      <c r="X446" s="8"/>
    </row>
    <row r="447" ht="15.75" customHeight="1">
      <c r="K447" s="66" t="s">
        <v>95</v>
      </c>
      <c r="W447" s="8"/>
      <c r="X447" s="8"/>
    </row>
    <row r="448" ht="15.75" customHeight="1">
      <c r="K448" s="66" t="s">
        <v>95</v>
      </c>
      <c r="W448" s="8"/>
      <c r="X448" s="8"/>
    </row>
    <row r="449" ht="15.75" customHeight="1">
      <c r="K449" s="66" t="s">
        <v>95</v>
      </c>
      <c r="W449" s="8"/>
      <c r="X449" s="8"/>
    </row>
    <row r="450" ht="15.75" customHeight="1">
      <c r="K450" s="66" t="s">
        <v>95</v>
      </c>
      <c r="W450" s="8"/>
      <c r="X450" s="8"/>
    </row>
    <row r="451" ht="15.75" customHeight="1">
      <c r="K451" s="66" t="s">
        <v>95</v>
      </c>
      <c r="W451" s="8"/>
      <c r="X451" s="8"/>
    </row>
    <row r="452" ht="15.75" customHeight="1">
      <c r="K452" s="66" t="s">
        <v>95</v>
      </c>
      <c r="W452" s="8"/>
      <c r="X452" s="8"/>
    </row>
    <row r="453" ht="15.75" customHeight="1">
      <c r="K453" s="66" t="s">
        <v>95</v>
      </c>
      <c r="W453" s="8"/>
      <c r="X453" s="8"/>
    </row>
    <row r="454" ht="15.75" customHeight="1">
      <c r="K454" s="66" t="s">
        <v>95</v>
      </c>
      <c r="W454" s="8"/>
      <c r="X454" s="8"/>
    </row>
    <row r="455" ht="15.75" customHeight="1">
      <c r="K455" s="66" t="s">
        <v>95</v>
      </c>
      <c r="W455" s="8"/>
      <c r="X455" s="8"/>
    </row>
    <row r="456" ht="15.75" customHeight="1">
      <c r="K456" s="66" t="s">
        <v>95</v>
      </c>
      <c r="W456" s="8"/>
      <c r="X456" s="8"/>
    </row>
    <row r="457" ht="15.75" customHeight="1">
      <c r="K457" s="66" t="s">
        <v>95</v>
      </c>
      <c r="W457" s="8"/>
      <c r="X457" s="8"/>
    </row>
    <row r="458" ht="15.75" customHeight="1">
      <c r="K458" s="66" t="s">
        <v>95</v>
      </c>
      <c r="W458" s="8"/>
      <c r="X458" s="8"/>
    </row>
    <row r="459" ht="15.75" customHeight="1">
      <c r="K459" s="66" t="s">
        <v>95</v>
      </c>
      <c r="W459" s="8"/>
      <c r="X459" s="8"/>
    </row>
    <row r="460" ht="15.75" customHeight="1">
      <c r="K460" s="66" t="s">
        <v>95</v>
      </c>
      <c r="W460" s="8"/>
      <c r="X460" s="8"/>
    </row>
    <row r="461" ht="15.75" customHeight="1">
      <c r="K461" s="66" t="s">
        <v>95</v>
      </c>
      <c r="W461" s="8"/>
      <c r="X461" s="8"/>
    </row>
    <row r="462" ht="15.75" customHeight="1">
      <c r="K462" s="66" t="s">
        <v>95</v>
      </c>
      <c r="W462" s="8"/>
      <c r="X462" s="8"/>
    </row>
    <row r="463" ht="15.75" customHeight="1">
      <c r="K463" s="66" t="s">
        <v>95</v>
      </c>
      <c r="W463" s="8"/>
      <c r="X463" s="8"/>
    </row>
    <row r="464" ht="15.75" customHeight="1">
      <c r="K464" s="66" t="s">
        <v>95</v>
      </c>
      <c r="W464" s="8"/>
      <c r="X464" s="8"/>
    </row>
    <row r="465" ht="15.75" customHeight="1">
      <c r="K465" s="66" t="s">
        <v>95</v>
      </c>
      <c r="W465" s="8"/>
      <c r="X465" s="8"/>
    </row>
    <row r="466" ht="15.75" customHeight="1">
      <c r="K466" s="66" t="s">
        <v>95</v>
      </c>
      <c r="W466" s="8"/>
      <c r="X466" s="8"/>
    </row>
    <row r="467" ht="15.75" customHeight="1">
      <c r="K467" s="66" t="s">
        <v>95</v>
      </c>
      <c r="W467" s="8"/>
      <c r="X467" s="8"/>
    </row>
    <row r="468" ht="15.75" customHeight="1">
      <c r="K468" s="66" t="s">
        <v>95</v>
      </c>
      <c r="W468" s="8"/>
      <c r="X468" s="8"/>
    </row>
    <row r="469" ht="15.75" customHeight="1">
      <c r="K469" s="66" t="s">
        <v>95</v>
      </c>
      <c r="W469" s="8"/>
      <c r="X469" s="8"/>
    </row>
    <row r="470" ht="15.75" customHeight="1">
      <c r="K470" s="66" t="s">
        <v>95</v>
      </c>
      <c r="W470" s="8"/>
      <c r="X470" s="8"/>
    </row>
    <row r="471" ht="15.75" customHeight="1">
      <c r="K471" s="66" t="s">
        <v>95</v>
      </c>
      <c r="W471" s="8"/>
      <c r="X471" s="8"/>
    </row>
    <row r="472" ht="15.75" customHeight="1">
      <c r="K472" s="66" t="s">
        <v>95</v>
      </c>
      <c r="W472" s="8"/>
      <c r="X472" s="8"/>
    </row>
    <row r="473" ht="15.75" customHeight="1">
      <c r="K473" s="66" t="s">
        <v>95</v>
      </c>
      <c r="W473" s="8"/>
      <c r="X473" s="8"/>
    </row>
    <row r="474" ht="15.75" customHeight="1">
      <c r="K474" s="66" t="s">
        <v>95</v>
      </c>
      <c r="W474" s="8"/>
      <c r="X474" s="8"/>
    </row>
    <row r="475" ht="15.75" customHeight="1">
      <c r="K475" s="66" t="s">
        <v>95</v>
      </c>
      <c r="W475" s="8"/>
      <c r="X475" s="8"/>
    </row>
    <row r="476" ht="15.75" customHeight="1">
      <c r="K476" s="66" t="s">
        <v>95</v>
      </c>
      <c r="W476" s="8"/>
      <c r="X476" s="8"/>
    </row>
    <row r="477" ht="15.75" customHeight="1">
      <c r="K477" s="66" t="s">
        <v>95</v>
      </c>
      <c r="W477" s="8"/>
      <c r="X477" s="8"/>
    </row>
    <row r="478" ht="15.75" customHeight="1">
      <c r="K478" s="66" t="s">
        <v>95</v>
      </c>
      <c r="W478" s="8"/>
      <c r="X478" s="8"/>
    </row>
    <row r="479" ht="15.75" customHeight="1">
      <c r="K479" s="66" t="s">
        <v>95</v>
      </c>
      <c r="W479" s="8"/>
      <c r="X479" s="8"/>
    </row>
    <row r="480" ht="15.75" customHeight="1">
      <c r="K480" s="66" t="s">
        <v>95</v>
      </c>
      <c r="W480" s="8"/>
      <c r="X480" s="8"/>
    </row>
    <row r="481" ht="15.75" customHeight="1">
      <c r="K481" s="66" t="s">
        <v>95</v>
      </c>
      <c r="W481" s="8"/>
      <c r="X481" s="8"/>
    </row>
    <row r="482" ht="15.75" customHeight="1">
      <c r="K482" s="66" t="s">
        <v>95</v>
      </c>
      <c r="W482" s="8"/>
      <c r="X482" s="8"/>
    </row>
    <row r="483" ht="15.75" customHeight="1">
      <c r="K483" s="66" t="s">
        <v>95</v>
      </c>
      <c r="W483" s="8"/>
      <c r="X483" s="8"/>
    </row>
    <row r="484" ht="15.75" customHeight="1">
      <c r="K484" s="66" t="s">
        <v>95</v>
      </c>
      <c r="W484" s="8"/>
      <c r="X484" s="8"/>
    </row>
    <row r="485" ht="15.75" customHeight="1">
      <c r="K485" s="66" t="s">
        <v>95</v>
      </c>
      <c r="W485" s="8"/>
      <c r="X485" s="8"/>
    </row>
    <row r="486" ht="15.75" customHeight="1">
      <c r="K486" s="66" t="s">
        <v>95</v>
      </c>
      <c r="W486" s="8"/>
      <c r="X486" s="8"/>
    </row>
    <row r="487" ht="15.75" customHeight="1">
      <c r="K487" s="66" t="s">
        <v>95</v>
      </c>
      <c r="W487" s="8"/>
      <c r="X487" s="8"/>
    </row>
    <row r="488" ht="15.75" customHeight="1">
      <c r="K488" s="66" t="s">
        <v>95</v>
      </c>
      <c r="W488" s="8"/>
      <c r="X488" s="8"/>
    </row>
    <row r="489" ht="15.75" customHeight="1">
      <c r="K489" s="66" t="s">
        <v>95</v>
      </c>
      <c r="W489" s="8"/>
      <c r="X489" s="8"/>
    </row>
    <row r="490" ht="15.75" customHeight="1">
      <c r="K490" s="66" t="s">
        <v>95</v>
      </c>
      <c r="W490" s="8"/>
      <c r="X490" s="8"/>
    </row>
    <row r="491" ht="15.75" customHeight="1">
      <c r="K491" s="66" t="s">
        <v>95</v>
      </c>
      <c r="W491" s="8"/>
      <c r="X491" s="8"/>
    </row>
    <row r="492" ht="15.75" customHeight="1">
      <c r="K492" s="66" t="s">
        <v>95</v>
      </c>
      <c r="W492" s="8"/>
      <c r="X492" s="8"/>
    </row>
    <row r="493" ht="15.75" customHeight="1">
      <c r="K493" s="66" t="s">
        <v>95</v>
      </c>
      <c r="W493" s="8"/>
      <c r="X493" s="8"/>
    </row>
    <row r="494" ht="15.75" customHeight="1">
      <c r="K494" s="66" t="s">
        <v>95</v>
      </c>
      <c r="W494" s="8"/>
      <c r="X494" s="8"/>
    </row>
    <row r="495" ht="15.75" customHeight="1">
      <c r="K495" s="66" t="s">
        <v>95</v>
      </c>
      <c r="W495" s="8"/>
      <c r="X495" s="8"/>
    </row>
    <row r="496" ht="15.75" customHeight="1">
      <c r="K496" s="66" t="s">
        <v>95</v>
      </c>
      <c r="W496" s="8"/>
      <c r="X496" s="8"/>
    </row>
    <row r="497" ht="15.75" customHeight="1">
      <c r="K497" s="66" t="s">
        <v>95</v>
      </c>
      <c r="W497" s="8"/>
      <c r="X497" s="8"/>
    </row>
    <row r="498" ht="15.75" customHeight="1">
      <c r="K498" s="66" t="s">
        <v>95</v>
      </c>
      <c r="W498" s="8"/>
      <c r="X498" s="8"/>
    </row>
    <row r="499" ht="15.75" customHeight="1">
      <c r="K499" s="66" t="s">
        <v>95</v>
      </c>
      <c r="W499" s="8"/>
      <c r="X499" s="8"/>
    </row>
    <row r="500" ht="15.75" customHeight="1">
      <c r="K500" s="66" t="s">
        <v>95</v>
      </c>
      <c r="W500" s="8"/>
      <c r="X500" s="8"/>
    </row>
    <row r="501" ht="15.75" customHeight="1">
      <c r="K501" s="66" t="s">
        <v>95</v>
      </c>
      <c r="W501" s="8"/>
      <c r="X501" s="8"/>
    </row>
    <row r="502" ht="15.75" customHeight="1">
      <c r="K502" s="66" t="s">
        <v>95</v>
      </c>
      <c r="W502" s="8"/>
      <c r="X502" s="8"/>
    </row>
    <row r="503" ht="15.75" customHeight="1">
      <c r="K503" s="66" t="s">
        <v>95</v>
      </c>
      <c r="W503" s="8"/>
      <c r="X503" s="8"/>
    </row>
    <row r="504" ht="15.75" customHeight="1">
      <c r="K504" s="66" t="s">
        <v>95</v>
      </c>
      <c r="W504" s="8"/>
      <c r="X504" s="8"/>
    </row>
    <row r="505" ht="15.75" customHeight="1">
      <c r="K505" s="66" t="s">
        <v>95</v>
      </c>
      <c r="W505" s="8"/>
      <c r="X505" s="8"/>
    </row>
    <row r="506" ht="15.75" customHeight="1">
      <c r="K506" s="66" t="s">
        <v>95</v>
      </c>
      <c r="W506" s="8"/>
      <c r="X506" s="8"/>
    </row>
    <row r="507" ht="15.75" customHeight="1">
      <c r="K507" s="66" t="s">
        <v>95</v>
      </c>
      <c r="W507" s="8"/>
      <c r="X507" s="8"/>
    </row>
    <row r="508" ht="15.75" customHeight="1">
      <c r="K508" s="66" t="s">
        <v>95</v>
      </c>
      <c r="W508" s="8"/>
      <c r="X508" s="8"/>
    </row>
    <row r="509" ht="15.75" customHeight="1">
      <c r="K509" s="66" t="s">
        <v>95</v>
      </c>
      <c r="W509" s="8"/>
      <c r="X509" s="8"/>
    </row>
    <row r="510" ht="15.75" customHeight="1">
      <c r="K510" s="66" t="s">
        <v>95</v>
      </c>
      <c r="W510" s="8"/>
      <c r="X510" s="8"/>
    </row>
    <row r="511" ht="15.75" customHeight="1">
      <c r="K511" s="66" t="s">
        <v>95</v>
      </c>
      <c r="W511" s="8"/>
      <c r="X511" s="8"/>
    </row>
    <row r="512" ht="15.75" customHeight="1">
      <c r="K512" s="66" t="s">
        <v>95</v>
      </c>
      <c r="W512" s="8"/>
      <c r="X512" s="8"/>
    </row>
    <row r="513" ht="15.75" customHeight="1">
      <c r="K513" s="66" t="s">
        <v>95</v>
      </c>
      <c r="W513" s="8"/>
      <c r="X513" s="8"/>
    </row>
    <row r="514" ht="15.75" customHeight="1">
      <c r="K514" s="66" t="s">
        <v>95</v>
      </c>
      <c r="W514" s="8"/>
      <c r="X514" s="8"/>
    </row>
    <row r="515" ht="15.75" customHeight="1">
      <c r="K515" s="66" t="s">
        <v>95</v>
      </c>
      <c r="W515" s="8"/>
      <c r="X515" s="8"/>
    </row>
    <row r="516" ht="15.75" customHeight="1">
      <c r="K516" s="66" t="s">
        <v>95</v>
      </c>
      <c r="W516" s="8"/>
      <c r="X516" s="8"/>
    </row>
    <row r="517" ht="15.75" customHeight="1">
      <c r="K517" s="66" t="s">
        <v>95</v>
      </c>
      <c r="W517" s="8"/>
      <c r="X517" s="8"/>
    </row>
    <row r="518" ht="15.75" customHeight="1">
      <c r="K518" s="66" t="s">
        <v>95</v>
      </c>
      <c r="W518" s="8"/>
      <c r="X518" s="8"/>
    </row>
    <row r="519" ht="15.75" customHeight="1">
      <c r="K519" s="66" t="s">
        <v>95</v>
      </c>
      <c r="W519" s="8"/>
      <c r="X519" s="8"/>
    </row>
    <row r="520" ht="15.75" customHeight="1">
      <c r="K520" s="66" t="s">
        <v>95</v>
      </c>
      <c r="W520" s="8"/>
      <c r="X520" s="8"/>
    </row>
    <row r="521" ht="15.75" customHeight="1">
      <c r="K521" s="66" t="s">
        <v>95</v>
      </c>
      <c r="W521" s="8"/>
      <c r="X521" s="8"/>
    </row>
    <row r="522" ht="15.75" customHeight="1">
      <c r="K522" s="66" t="s">
        <v>95</v>
      </c>
      <c r="W522" s="8"/>
      <c r="X522" s="8"/>
    </row>
    <row r="523" ht="15.75" customHeight="1">
      <c r="K523" s="66" t="s">
        <v>95</v>
      </c>
      <c r="W523" s="8"/>
      <c r="X523" s="8"/>
    </row>
    <row r="524" ht="15.75" customHeight="1">
      <c r="K524" s="66" t="s">
        <v>95</v>
      </c>
      <c r="W524" s="8"/>
      <c r="X524" s="8"/>
    </row>
    <row r="525" ht="15.75" customHeight="1">
      <c r="K525" s="66" t="s">
        <v>95</v>
      </c>
      <c r="W525" s="8"/>
      <c r="X525" s="8"/>
    </row>
    <row r="526" ht="15.75" customHeight="1">
      <c r="K526" s="66" t="s">
        <v>95</v>
      </c>
      <c r="W526" s="8"/>
      <c r="X526" s="8"/>
    </row>
    <row r="527" ht="15.75" customHeight="1">
      <c r="K527" s="66" t="s">
        <v>95</v>
      </c>
      <c r="W527" s="8"/>
      <c r="X527" s="8"/>
    </row>
    <row r="528" ht="15.75" customHeight="1">
      <c r="K528" s="66" t="s">
        <v>95</v>
      </c>
      <c r="W528" s="8"/>
      <c r="X528" s="8"/>
    </row>
    <row r="529" ht="15.75" customHeight="1">
      <c r="K529" s="66" t="s">
        <v>95</v>
      </c>
      <c r="W529" s="8"/>
      <c r="X529" s="8"/>
    </row>
    <row r="530" ht="15.75" customHeight="1">
      <c r="K530" s="66" t="s">
        <v>95</v>
      </c>
      <c r="W530" s="8"/>
      <c r="X530" s="8"/>
    </row>
    <row r="531" ht="15.75" customHeight="1">
      <c r="K531" s="66" t="s">
        <v>95</v>
      </c>
      <c r="W531" s="8"/>
      <c r="X531" s="8"/>
    </row>
    <row r="532" ht="15.75" customHeight="1">
      <c r="K532" s="66" t="s">
        <v>95</v>
      </c>
      <c r="W532" s="8"/>
      <c r="X532" s="8"/>
    </row>
    <row r="533" ht="15.75" customHeight="1">
      <c r="K533" s="66" t="s">
        <v>95</v>
      </c>
      <c r="W533" s="8"/>
      <c r="X533" s="8"/>
    </row>
    <row r="534" ht="15.75" customHeight="1">
      <c r="K534" s="66" t="s">
        <v>95</v>
      </c>
      <c r="W534" s="8"/>
      <c r="X534" s="8"/>
    </row>
    <row r="535" ht="15.75" customHeight="1">
      <c r="K535" s="66" t="s">
        <v>95</v>
      </c>
      <c r="W535" s="8"/>
      <c r="X535" s="8"/>
    </row>
    <row r="536" ht="15.75" customHeight="1">
      <c r="K536" s="66" t="s">
        <v>95</v>
      </c>
      <c r="W536" s="8"/>
      <c r="X536" s="8"/>
    </row>
    <row r="537" ht="15.75" customHeight="1">
      <c r="K537" s="66" t="s">
        <v>95</v>
      </c>
      <c r="W537" s="8"/>
      <c r="X537" s="8"/>
    </row>
    <row r="538" ht="15.75" customHeight="1">
      <c r="K538" s="66" t="s">
        <v>95</v>
      </c>
      <c r="W538" s="8"/>
      <c r="X538" s="8"/>
    </row>
    <row r="539" ht="15.75" customHeight="1">
      <c r="K539" s="66" t="s">
        <v>95</v>
      </c>
      <c r="W539" s="8"/>
      <c r="X539" s="8"/>
    </row>
    <row r="540" ht="15.75" customHeight="1">
      <c r="K540" s="66" t="s">
        <v>95</v>
      </c>
      <c r="W540" s="8"/>
      <c r="X540" s="8"/>
    </row>
    <row r="541" ht="15.75" customHeight="1">
      <c r="K541" s="66" t="s">
        <v>95</v>
      </c>
      <c r="W541" s="8"/>
      <c r="X541" s="8"/>
    </row>
    <row r="542" ht="15.75" customHeight="1">
      <c r="K542" s="66" t="s">
        <v>95</v>
      </c>
      <c r="W542" s="8"/>
      <c r="X542" s="8"/>
    </row>
    <row r="543" ht="15.75" customHeight="1">
      <c r="K543" s="66" t="s">
        <v>95</v>
      </c>
      <c r="W543" s="8"/>
      <c r="X543" s="8"/>
    </row>
    <row r="544" ht="15.75" customHeight="1">
      <c r="K544" s="66" t="s">
        <v>95</v>
      </c>
      <c r="W544" s="8"/>
      <c r="X544" s="8"/>
    </row>
    <row r="545" ht="15.75" customHeight="1">
      <c r="K545" s="66" t="s">
        <v>95</v>
      </c>
      <c r="W545" s="8"/>
      <c r="X545" s="8"/>
    </row>
    <row r="546" ht="15.75" customHeight="1">
      <c r="K546" s="66" t="s">
        <v>95</v>
      </c>
      <c r="W546" s="8"/>
      <c r="X546" s="8"/>
    </row>
    <row r="547" ht="15.75" customHeight="1">
      <c r="K547" s="66" t="s">
        <v>95</v>
      </c>
      <c r="W547" s="8"/>
      <c r="X547" s="8"/>
    </row>
    <row r="548" ht="15.75" customHeight="1">
      <c r="K548" s="66" t="s">
        <v>95</v>
      </c>
      <c r="W548" s="8"/>
      <c r="X548" s="8"/>
    </row>
    <row r="549" ht="15.75" customHeight="1">
      <c r="K549" s="66" t="s">
        <v>95</v>
      </c>
      <c r="W549" s="8"/>
      <c r="X549" s="8"/>
    </row>
    <row r="550" ht="15.75" customHeight="1">
      <c r="K550" s="66" t="s">
        <v>95</v>
      </c>
      <c r="W550" s="8"/>
      <c r="X550" s="8"/>
    </row>
    <row r="551" ht="15.75" customHeight="1">
      <c r="K551" s="66" t="s">
        <v>95</v>
      </c>
      <c r="W551" s="8"/>
      <c r="X551" s="8"/>
    </row>
    <row r="552" ht="15.75" customHeight="1">
      <c r="K552" s="66" t="s">
        <v>95</v>
      </c>
      <c r="W552" s="8"/>
      <c r="X552" s="8"/>
    </row>
    <row r="553" ht="15.75" customHeight="1">
      <c r="K553" s="66" t="s">
        <v>95</v>
      </c>
      <c r="W553" s="8"/>
      <c r="X553" s="8"/>
    </row>
    <row r="554" ht="15.75" customHeight="1">
      <c r="K554" s="66" t="s">
        <v>95</v>
      </c>
      <c r="W554" s="8"/>
      <c r="X554" s="8"/>
    </row>
    <row r="555" ht="15.75" customHeight="1">
      <c r="K555" s="66" t="s">
        <v>95</v>
      </c>
      <c r="W555" s="8"/>
      <c r="X555" s="8"/>
    </row>
    <row r="556" ht="15.75" customHeight="1">
      <c r="K556" s="66" t="s">
        <v>95</v>
      </c>
      <c r="W556" s="8"/>
      <c r="X556" s="8"/>
    </row>
    <row r="557" ht="15.75" customHeight="1">
      <c r="K557" s="66" t="s">
        <v>95</v>
      </c>
      <c r="W557" s="8"/>
      <c r="X557" s="8"/>
    </row>
    <row r="558" ht="15.75" customHeight="1">
      <c r="K558" s="66" t="s">
        <v>95</v>
      </c>
      <c r="W558" s="8"/>
      <c r="X558" s="8"/>
    </row>
    <row r="559" ht="15.75" customHeight="1">
      <c r="K559" s="66" t="s">
        <v>95</v>
      </c>
      <c r="W559" s="8"/>
      <c r="X559" s="8"/>
    </row>
    <row r="560" ht="15.75" customHeight="1">
      <c r="K560" s="66" t="s">
        <v>95</v>
      </c>
      <c r="W560" s="8"/>
      <c r="X560" s="8"/>
    </row>
    <row r="561" ht="15.75" customHeight="1">
      <c r="K561" s="66" t="s">
        <v>95</v>
      </c>
      <c r="W561" s="8"/>
      <c r="X561" s="8"/>
    </row>
    <row r="562" ht="15.75" customHeight="1">
      <c r="K562" s="66" t="s">
        <v>95</v>
      </c>
      <c r="W562" s="8"/>
      <c r="X562" s="8"/>
    </row>
    <row r="563" ht="15.75" customHeight="1">
      <c r="K563" s="66" t="s">
        <v>95</v>
      </c>
      <c r="W563" s="8"/>
      <c r="X563" s="8"/>
    </row>
    <row r="564" ht="15.75" customHeight="1">
      <c r="K564" s="66" t="s">
        <v>95</v>
      </c>
      <c r="W564" s="8"/>
      <c r="X564" s="8"/>
    </row>
    <row r="565" ht="15.75" customHeight="1">
      <c r="K565" s="66" t="s">
        <v>95</v>
      </c>
      <c r="W565" s="8"/>
      <c r="X565" s="8"/>
    </row>
    <row r="566" ht="15.75" customHeight="1">
      <c r="K566" s="66" t="s">
        <v>95</v>
      </c>
      <c r="W566" s="8"/>
      <c r="X566" s="8"/>
    </row>
    <row r="567" ht="15.75" customHeight="1">
      <c r="K567" s="66" t="s">
        <v>95</v>
      </c>
      <c r="W567" s="8"/>
      <c r="X567" s="8"/>
    </row>
    <row r="568" ht="15.75" customHeight="1">
      <c r="K568" s="66" t="s">
        <v>95</v>
      </c>
      <c r="W568" s="8"/>
      <c r="X568" s="8"/>
    </row>
    <row r="569" ht="15.75" customHeight="1">
      <c r="K569" s="66" t="s">
        <v>95</v>
      </c>
      <c r="W569" s="8"/>
      <c r="X569" s="8"/>
    </row>
    <row r="570" ht="15.75" customHeight="1">
      <c r="K570" s="66" t="s">
        <v>95</v>
      </c>
      <c r="W570" s="8"/>
      <c r="X570" s="8"/>
    </row>
    <row r="571" ht="15.75" customHeight="1">
      <c r="K571" s="66" t="s">
        <v>95</v>
      </c>
      <c r="W571" s="8"/>
      <c r="X571" s="8"/>
    </row>
    <row r="572" ht="15.75" customHeight="1">
      <c r="K572" s="66" t="s">
        <v>95</v>
      </c>
      <c r="W572" s="8"/>
      <c r="X572" s="8"/>
    </row>
    <row r="573" ht="15.75" customHeight="1">
      <c r="K573" s="66" t="s">
        <v>95</v>
      </c>
      <c r="W573" s="8"/>
      <c r="X573" s="8"/>
    </row>
    <row r="574" ht="15.75" customHeight="1">
      <c r="K574" s="66" t="s">
        <v>95</v>
      </c>
      <c r="W574" s="8"/>
      <c r="X574" s="8"/>
    </row>
    <row r="575" ht="15.75" customHeight="1">
      <c r="K575" s="66" t="s">
        <v>95</v>
      </c>
      <c r="W575" s="8"/>
      <c r="X575" s="8"/>
    </row>
    <row r="576" ht="15.75" customHeight="1">
      <c r="K576" s="66" t="s">
        <v>95</v>
      </c>
      <c r="W576" s="8"/>
      <c r="X576" s="8"/>
    </row>
    <row r="577" ht="15.75" customHeight="1">
      <c r="K577" s="66" t="s">
        <v>95</v>
      </c>
      <c r="W577" s="8"/>
      <c r="X577" s="8"/>
    </row>
    <row r="578" ht="15.75" customHeight="1">
      <c r="K578" s="66" t="s">
        <v>95</v>
      </c>
      <c r="W578" s="8"/>
      <c r="X578" s="8"/>
    </row>
    <row r="579" ht="15.75" customHeight="1">
      <c r="K579" s="66" t="s">
        <v>95</v>
      </c>
      <c r="W579" s="8"/>
      <c r="X579" s="8"/>
    </row>
    <row r="580" ht="15.75" customHeight="1">
      <c r="K580" s="66" t="s">
        <v>95</v>
      </c>
      <c r="W580" s="8"/>
      <c r="X580" s="8"/>
    </row>
    <row r="581" ht="15.75" customHeight="1">
      <c r="K581" s="66" t="s">
        <v>95</v>
      </c>
      <c r="W581" s="8"/>
      <c r="X581" s="8"/>
    </row>
    <row r="582" ht="15.75" customHeight="1">
      <c r="K582" s="66" t="s">
        <v>95</v>
      </c>
      <c r="W582" s="8"/>
      <c r="X582" s="8"/>
    </row>
    <row r="583" ht="15.75" customHeight="1">
      <c r="K583" s="66" t="s">
        <v>95</v>
      </c>
      <c r="W583" s="8"/>
      <c r="X583" s="8"/>
    </row>
    <row r="584" ht="15.75" customHeight="1">
      <c r="K584" s="66" t="s">
        <v>95</v>
      </c>
      <c r="W584" s="8"/>
      <c r="X584" s="8"/>
    </row>
    <row r="585" ht="15.75" customHeight="1">
      <c r="K585" s="66" t="s">
        <v>95</v>
      </c>
      <c r="W585" s="8"/>
      <c r="X585" s="8"/>
    </row>
    <row r="586" ht="15.75" customHeight="1">
      <c r="K586" s="66" t="s">
        <v>95</v>
      </c>
      <c r="W586" s="8"/>
      <c r="X586" s="8"/>
    </row>
    <row r="587" ht="15.75" customHeight="1">
      <c r="K587" s="66" t="s">
        <v>95</v>
      </c>
      <c r="W587" s="8"/>
      <c r="X587" s="8"/>
    </row>
    <row r="588" ht="15.75" customHeight="1">
      <c r="K588" s="66" t="s">
        <v>95</v>
      </c>
      <c r="W588" s="8"/>
      <c r="X588" s="8"/>
    </row>
    <row r="589" ht="15.75" customHeight="1">
      <c r="K589" s="66" t="s">
        <v>95</v>
      </c>
      <c r="W589" s="8"/>
      <c r="X589" s="8"/>
    </row>
    <row r="590" ht="15.75" customHeight="1">
      <c r="K590" s="66" t="s">
        <v>95</v>
      </c>
      <c r="W590" s="8"/>
      <c r="X590" s="8"/>
    </row>
    <row r="591" ht="15.75" customHeight="1">
      <c r="K591" s="66" t="s">
        <v>95</v>
      </c>
      <c r="W591" s="8"/>
      <c r="X591" s="8"/>
    </row>
    <row r="592" ht="15.75" customHeight="1">
      <c r="K592" s="66" t="s">
        <v>95</v>
      </c>
      <c r="W592" s="8"/>
      <c r="X592" s="8"/>
    </row>
    <row r="593" ht="15.75" customHeight="1">
      <c r="K593" s="66" t="s">
        <v>95</v>
      </c>
      <c r="W593" s="8"/>
      <c r="X593" s="8"/>
    </row>
    <row r="594" ht="15.75" customHeight="1">
      <c r="K594" s="66" t="s">
        <v>95</v>
      </c>
      <c r="W594" s="8"/>
      <c r="X594" s="8"/>
    </row>
    <row r="595" ht="15.75" customHeight="1">
      <c r="K595" s="66" t="s">
        <v>95</v>
      </c>
      <c r="W595" s="8"/>
      <c r="X595" s="8"/>
    </row>
    <row r="596" ht="15.75" customHeight="1">
      <c r="K596" s="66" t="s">
        <v>95</v>
      </c>
      <c r="W596" s="8"/>
      <c r="X596" s="8"/>
    </row>
    <row r="597" ht="15.75" customHeight="1">
      <c r="K597" s="66" t="s">
        <v>95</v>
      </c>
      <c r="W597" s="8"/>
      <c r="X597" s="8"/>
    </row>
    <row r="598" ht="15.75" customHeight="1">
      <c r="K598" s="66" t="s">
        <v>95</v>
      </c>
      <c r="W598" s="8"/>
      <c r="X598" s="8"/>
    </row>
    <row r="599" ht="15.75" customHeight="1">
      <c r="K599" s="66" t="s">
        <v>95</v>
      </c>
      <c r="W599" s="8"/>
      <c r="X599" s="8"/>
    </row>
    <row r="600" ht="15.75" customHeight="1">
      <c r="K600" s="66" t="s">
        <v>95</v>
      </c>
      <c r="W600" s="8"/>
      <c r="X600" s="8"/>
    </row>
    <row r="601" ht="15.75" customHeight="1">
      <c r="K601" s="66" t="s">
        <v>95</v>
      </c>
      <c r="W601" s="8"/>
      <c r="X601" s="8"/>
    </row>
    <row r="602" ht="15.75" customHeight="1">
      <c r="K602" s="66" t="s">
        <v>95</v>
      </c>
      <c r="W602" s="8"/>
      <c r="X602" s="8"/>
    </row>
    <row r="603" ht="15.75" customHeight="1">
      <c r="K603" s="66" t="s">
        <v>95</v>
      </c>
      <c r="W603" s="8"/>
      <c r="X603" s="8"/>
    </row>
    <row r="604" ht="15.75" customHeight="1">
      <c r="K604" s="66" t="s">
        <v>95</v>
      </c>
      <c r="W604" s="8"/>
      <c r="X604" s="8"/>
    </row>
    <row r="605" ht="15.75" customHeight="1">
      <c r="K605" s="66" t="s">
        <v>95</v>
      </c>
      <c r="W605" s="8"/>
      <c r="X605" s="8"/>
    </row>
    <row r="606" ht="15.75" customHeight="1">
      <c r="K606" s="66" t="s">
        <v>95</v>
      </c>
      <c r="W606" s="8"/>
      <c r="X606" s="8"/>
    </row>
    <row r="607" ht="15.75" customHeight="1">
      <c r="K607" s="66" t="s">
        <v>95</v>
      </c>
      <c r="W607" s="8"/>
      <c r="X607" s="8"/>
    </row>
    <row r="608" ht="15.75" customHeight="1">
      <c r="K608" s="66" t="s">
        <v>95</v>
      </c>
      <c r="W608" s="8"/>
      <c r="X608" s="8"/>
    </row>
    <row r="609" ht="15.75" customHeight="1">
      <c r="K609" s="66" t="s">
        <v>95</v>
      </c>
      <c r="W609" s="8"/>
      <c r="X609" s="8"/>
    </row>
    <row r="610" ht="15.75" customHeight="1">
      <c r="K610" s="66" t="s">
        <v>95</v>
      </c>
      <c r="W610" s="8"/>
      <c r="X610" s="8"/>
    </row>
    <row r="611" ht="15.75" customHeight="1">
      <c r="K611" s="66" t="s">
        <v>95</v>
      </c>
      <c r="W611" s="8"/>
      <c r="X611" s="8"/>
    </row>
    <row r="612" ht="15.75" customHeight="1">
      <c r="K612" s="66" t="s">
        <v>95</v>
      </c>
      <c r="W612" s="8"/>
      <c r="X612" s="8"/>
    </row>
    <row r="613" ht="15.75" customHeight="1">
      <c r="K613" s="66" t="s">
        <v>95</v>
      </c>
      <c r="W613" s="8"/>
      <c r="X613" s="8"/>
    </row>
    <row r="614" ht="15.75" customHeight="1">
      <c r="K614" s="66" t="s">
        <v>95</v>
      </c>
      <c r="W614" s="8"/>
      <c r="X614" s="8"/>
    </row>
    <row r="615" ht="15.75" customHeight="1">
      <c r="K615" s="66" t="s">
        <v>95</v>
      </c>
      <c r="W615" s="8"/>
      <c r="X615" s="8"/>
    </row>
    <row r="616" ht="15.75" customHeight="1">
      <c r="K616" s="66" t="s">
        <v>95</v>
      </c>
      <c r="W616" s="8"/>
      <c r="X616" s="8"/>
    </row>
    <row r="617" ht="15.75" customHeight="1">
      <c r="K617" s="66" t="s">
        <v>95</v>
      </c>
      <c r="W617" s="8"/>
      <c r="X617" s="8"/>
    </row>
    <row r="618" ht="15.75" customHeight="1">
      <c r="K618" s="66" t="s">
        <v>95</v>
      </c>
      <c r="W618" s="8"/>
      <c r="X618" s="8"/>
    </row>
    <row r="619" ht="15.75" customHeight="1">
      <c r="K619" s="66" t="s">
        <v>95</v>
      </c>
      <c r="W619" s="8"/>
      <c r="X619" s="8"/>
    </row>
    <row r="620" ht="15.75" customHeight="1">
      <c r="K620" s="66" t="s">
        <v>95</v>
      </c>
      <c r="W620" s="8"/>
      <c r="X620" s="8"/>
    </row>
    <row r="621" ht="15.75" customHeight="1">
      <c r="K621" s="66" t="s">
        <v>95</v>
      </c>
      <c r="W621" s="8"/>
      <c r="X621" s="8"/>
    </row>
    <row r="622" ht="15.75" customHeight="1">
      <c r="K622" s="66" t="s">
        <v>95</v>
      </c>
      <c r="W622" s="8"/>
      <c r="X622" s="8"/>
    </row>
    <row r="623" ht="15.75" customHeight="1">
      <c r="K623" s="66" t="s">
        <v>95</v>
      </c>
      <c r="W623" s="8"/>
      <c r="X623" s="8"/>
    </row>
    <row r="624" ht="15.75" customHeight="1">
      <c r="K624" s="66" t="s">
        <v>95</v>
      </c>
      <c r="W624" s="8"/>
      <c r="X624" s="8"/>
    </row>
    <row r="625" ht="15.75" customHeight="1">
      <c r="K625" s="66" t="s">
        <v>95</v>
      </c>
      <c r="W625" s="8"/>
      <c r="X625" s="8"/>
    </row>
    <row r="626" ht="15.75" customHeight="1">
      <c r="K626" s="66" t="s">
        <v>95</v>
      </c>
      <c r="W626" s="8"/>
      <c r="X626" s="8"/>
    </row>
    <row r="627" ht="15.75" customHeight="1">
      <c r="K627" s="66" t="s">
        <v>95</v>
      </c>
      <c r="W627" s="8"/>
      <c r="X627" s="8"/>
    </row>
    <row r="628" ht="15.75" customHeight="1">
      <c r="K628" s="66" t="s">
        <v>95</v>
      </c>
      <c r="W628" s="8"/>
      <c r="X628" s="8"/>
    </row>
    <row r="629" ht="15.75" customHeight="1">
      <c r="K629" s="66" t="s">
        <v>95</v>
      </c>
      <c r="W629" s="8"/>
      <c r="X629" s="8"/>
    </row>
    <row r="630" ht="15.75" customHeight="1">
      <c r="K630" s="66" t="s">
        <v>95</v>
      </c>
      <c r="W630" s="8"/>
      <c r="X630" s="8"/>
    </row>
    <row r="631" ht="15.75" customHeight="1">
      <c r="K631" s="66" t="s">
        <v>95</v>
      </c>
      <c r="W631" s="8"/>
      <c r="X631" s="8"/>
    </row>
    <row r="632" ht="15.75" customHeight="1">
      <c r="K632" s="66" t="s">
        <v>95</v>
      </c>
      <c r="W632" s="8"/>
      <c r="X632" s="8"/>
    </row>
    <row r="633" ht="15.75" customHeight="1">
      <c r="K633" s="66" t="s">
        <v>95</v>
      </c>
      <c r="W633" s="8"/>
      <c r="X633" s="8"/>
    </row>
    <row r="634" ht="15.75" customHeight="1">
      <c r="K634" s="66" t="s">
        <v>95</v>
      </c>
      <c r="W634" s="8"/>
      <c r="X634" s="8"/>
    </row>
    <row r="635" ht="15.75" customHeight="1">
      <c r="K635" s="66" t="s">
        <v>95</v>
      </c>
      <c r="W635" s="8"/>
      <c r="X635" s="8"/>
    </row>
    <row r="636" ht="15.75" customHeight="1">
      <c r="K636" s="66" t="s">
        <v>95</v>
      </c>
      <c r="W636" s="8"/>
      <c r="X636" s="8"/>
    </row>
    <row r="637" ht="15.75" customHeight="1">
      <c r="K637" s="66" t="s">
        <v>95</v>
      </c>
      <c r="W637" s="8"/>
      <c r="X637" s="8"/>
    </row>
    <row r="638" ht="15.75" customHeight="1">
      <c r="K638" s="66" t="s">
        <v>95</v>
      </c>
      <c r="W638" s="8"/>
      <c r="X638" s="8"/>
    </row>
    <row r="639" ht="15.75" customHeight="1">
      <c r="K639" s="66" t="s">
        <v>95</v>
      </c>
      <c r="W639" s="8"/>
      <c r="X639" s="8"/>
    </row>
    <row r="640" ht="15.75" customHeight="1">
      <c r="K640" s="66" t="s">
        <v>95</v>
      </c>
      <c r="W640" s="8"/>
      <c r="X640" s="8"/>
    </row>
    <row r="641" ht="15.75" customHeight="1">
      <c r="K641" s="66" t="s">
        <v>95</v>
      </c>
      <c r="W641" s="8"/>
      <c r="X641" s="8"/>
    </row>
    <row r="642" ht="15.75" customHeight="1">
      <c r="K642" s="66" t="s">
        <v>95</v>
      </c>
      <c r="W642" s="8"/>
      <c r="X642" s="8"/>
    </row>
    <row r="643" ht="15.75" customHeight="1">
      <c r="K643" s="66" t="s">
        <v>95</v>
      </c>
      <c r="W643" s="8"/>
      <c r="X643" s="8"/>
    </row>
    <row r="644" ht="15.75" customHeight="1">
      <c r="K644" s="66" t="s">
        <v>95</v>
      </c>
      <c r="W644" s="8"/>
      <c r="X644" s="8"/>
    </row>
    <row r="645" ht="15.75" customHeight="1">
      <c r="K645" s="66" t="s">
        <v>95</v>
      </c>
      <c r="W645" s="8"/>
      <c r="X645" s="8"/>
    </row>
    <row r="646" ht="15.75" customHeight="1">
      <c r="K646" s="66" t="s">
        <v>95</v>
      </c>
      <c r="W646" s="8"/>
      <c r="X646" s="8"/>
    </row>
    <row r="647" ht="15.75" customHeight="1">
      <c r="K647" s="66" t="s">
        <v>95</v>
      </c>
      <c r="W647" s="8"/>
      <c r="X647" s="8"/>
    </row>
    <row r="648" ht="15.75" customHeight="1">
      <c r="K648" s="66" t="s">
        <v>95</v>
      </c>
      <c r="W648" s="8"/>
      <c r="X648" s="8"/>
    </row>
    <row r="649" ht="15.75" customHeight="1">
      <c r="K649" s="66" t="s">
        <v>95</v>
      </c>
      <c r="W649" s="8"/>
      <c r="X649" s="8"/>
    </row>
    <row r="650" ht="15.75" customHeight="1">
      <c r="K650" s="66" t="s">
        <v>95</v>
      </c>
      <c r="W650" s="8"/>
      <c r="X650" s="8"/>
    </row>
    <row r="651" ht="15.75" customHeight="1">
      <c r="K651" s="66" t="s">
        <v>95</v>
      </c>
      <c r="W651" s="8"/>
      <c r="X651" s="8"/>
    </row>
    <row r="652" ht="15.75" customHeight="1">
      <c r="K652" s="66" t="s">
        <v>95</v>
      </c>
      <c r="W652" s="8"/>
      <c r="X652" s="8"/>
    </row>
    <row r="653" ht="15.75" customHeight="1">
      <c r="K653" s="66" t="s">
        <v>95</v>
      </c>
      <c r="W653" s="8"/>
      <c r="X653" s="8"/>
    </row>
    <row r="654" ht="15.75" customHeight="1">
      <c r="K654" s="66" t="s">
        <v>95</v>
      </c>
      <c r="W654" s="8"/>
      <c r="X654" s="8"/>
    </row>
    <row r="655" ht="15.75" customHeight="1">
      <c r="K655" s="66" t="s">
        <v>95</v>
      </c>
      <c r="W655" s="8"/>
      <c r="X655" s="8"/>
    </row>
    <row r="656" ht="15.75" customHeight="1">
      <c r="K656" s="66" t="s">
        <v>95</v>
      </c>
      <c r="W656" s="8"/>
      <c r="X656" s="8"/>
    </row>
    <row r="657" ht="15.75" customHeight="1">
      <c r="K657" s="66" t="s">
        <v>95</v>
      </c>
      <c r="W657" s="8"/>
      <c r="X657" s="8"/>
    </row>
    <row r="658" ht="15.75" customHeight="1">
      <c r="K658" s="66" t="s">
        <v>95</v>
      </c>
      <c r="W658" s="8"/>
      <c r="X658" s="8"/>
    </row>
    <row r="659" ht="15.75" customHeight="1">
      <c r="K659" s="66" t="s">
        <v>95</v>
      </c>
      <c r="W659" s="8"/>
      <c r="X659" s="8"/>
    </row>
    <row r="660" ht="15.75" customHeight="1">
      <c r="K660" s="66" t="s">
        <v>95</v>
      </c>
      <c r="W660" s="8"/>
      <c r="X660" s="8"/>
    </row>
    <row r="661" ht="15.75" customHeight="1">
      <c r="K661" s="66" t="s">
        <v>95</v>
      </c>
      <c r="W661" s="8"/>
      <c r="X661" s="8"/>
    </row>
    <row r="662" ht="15.75" customHeight="1">
      <c r="K662" s="66" t="s">
        <v>95</v>
      </c>
      <c r="W662" s="8"/>
      <c r="X662" s="8"/>
    </row>
    <row r="663" ht="15.75" customHeight="1">
      <c r="K663" s="66" t="s">
        <v>95</v>
      </c>
      <c r="W663" s="8"/>
      <c r="X663" s="8"/>
    </row>
    <row r="664" ht="15.75" customHeight="1">
      <c r="K664" s="66" t="s">
        <v>95</v>
      </c>
      <c r="W664" s="8"/>
      <c r="X664" s="8"/>
    </row>
    <row r="665" ht="15.75" customHeight="1">
      <c r="K665" s="66" t="s">
        <v>95</v>
      </c>
      <c r="W665" s="8"/>
      <c r="X665" s="8"/>
    </row>
    <row r="666" ht="15.75" customHeight="1">
      <c r="K666" s="66" t="s">
        <v>95</v>
      </c>
      <c r="W666" s="8"/>
      <c r="X666" s="8"/>
    </row>
    <row r="667" ht="15.75" customHeight="1">
      <c r="K667" s="66" t="s">
        <v>95</v>
      </c>
      <c r="W667" s="8"/>
      <c r="X667" s="8"/>
    </row>
    <row r="668" ht="15.75" customHeight="1">
      <c r="K668" s="66" t="s">
        <v>95</v>
      </c>
      <c r="W668" s="8"/>
      <c r="X668" s="8"/>
    </row>
    <row r="669" ht="15.75" customHeight="1">
      <c r="K669" s="66" t="s">
        <v>95</v>
      </c>
      <c r="W669" s="8"/>
      <c r="X669" s="8"/>
    </row>
    <row r="670" ht="15.75" customHeight="1">
      <c r="K670" s="66" t="s">
        <v>95</v>
      </c>
      <c r="W670" s="8"/>
      <c r="X670" s="8"/>
    </row>
    <row r="671" ht="15.75" customHeight="1">
      <c r="K671" s="66" t="s">
        <v>95</v>
      </c>
      <c r="W671" s="8"/>
      <c r="X671" s="8"/>
    </row>
    <row r="672" ht="15.75" customHeight="1">
      <c r="K672" s="66" t="s">
        <v>95</v>
      </c>
      <c r="W672" s="8"/>
      <c r="X672" s="8"/>
    </row>
    <row r="673" ht="15.75" customHeight="1">
      <c r="K673" s="66" t="s">
        <v>95</v>
      </c>
      <c r="W673" s="8"/>
      <c r="X673" s="8"/>
    </row>
    <row r="674" ht="15.75" customHeight="1">
      <c r="K674" s="66" t="s">
        <v>95</v>
      </c>
      <c r="W674" s="8"/>
      <c r="X674" s="8"/>
    </row>
    <row r="675" ht="15.75" customHeight="1">
      <c r="K675" s="66" t="s">
        <v>95</v>
      </c>
      <c r="W675" s="8"/>
      <c r="X675" s="8"/>
    </row>
    <row r="676" ht="15.75" customHeight="1">
      <c r="K676" s="66" t="s">
        <v>95</v>
      </c>
      <c r="W676" s="8"/>
      <c r="X676" s="8"/>
    </row>
    <row r="677" ht="15.75" customHeight="1">
      <c r="K677" s="66" t="s">
        <v>95</v>
      </c>
      <c r="W677" s="8"/>
      <c r="X677" s="8"/>
    </row>
    <row r="678" ht="15.75" customHeight="1">
      <c r="K678" s="66" t="s">
        <v>95</v>
      </c>
      <c r="W678" s="8"/>
      <c r="X678" s="8"/>
    </row>
    <row r="679" ht="15.75" customHeight="1">
      <c r="K679" s="66" t="s">
        <v>95</v>
      </c>
      <c r="W679" s="8"/>
      <c r="X679" s="8"/>
    </row>
    <row r="680" ht="15.75" customHeight="1">
      <c r="K680" s="66" t="s">
        <v>95</v>
      </c>
      <c r="W680" s="8"/>
      <c r="X680" s="8"/>
    </row>
    <row r="681" ht="15.75" customHeight="1">
      <c r="K681" s="66" t="s">
        <v>95</v>
      </c>
      <c r="W681" s="8"/>
      <c r="X681" s="8"/>
    </row>
    <row r="682" ht="15.75" customHeight="1">
      <c r="K682" s="66" t="s">
        <v>95</v>
      </c>
      <c r="W682" s="8"/>
      <c r="X682" s="8"/>
    </row>
    <row r="683" ht="15.75" customHeight="1">
      <c r="K683" s="66" t="s">
        <v>95</v>
      </c>
      <c r="W683" s="8"/>
      <c r="X683" s="8"/>
    </row>
    <row r="684" ht="15.75" customHeight="1">
      <c r="K684" s="66" t="s">
        <v>95</v>
      </c>
      <c r="W684" s="8"/>
      <c r="X684" s="8"/>
    </row>
    <row r="685" ht="15.75" customHeight="1">
      <c r="K685" s="66" t="s">
        <v>95</v>
      </c>
      <c r="W685" s="8"/>
      <c r="X685" s="8"/>
    </row>
    <row r="686" ht="15.75" customHeight="1">
      <c r="K686" s="66" t="s">
        <v>95</v>
      </c>
      <c r="W686" s="8"/>
      <c r="X686" s="8"/>
    </row>
    <row r="687" ht="15.75" customHeight="1">
      <c r="K687" s="66" t="s">
        <v>95</v>
      </c>
      <c r="W687" s="8"/>
      <c r="X687" s="8"/>
    </row>
    <row r="688" ht="15.75" customHeight="1">
      <c r="K688" s="66" t="s">
        <v>95</v>
      </c>
      <c r="W688" s="8"/>
      <c r="X688" s="8"/>
    </row>
    <row r="689" ht="15.75" customHeight="1">
      <c r="K689" s="66" t="s">
        <v>95</v>
      </c>
      <c r="W689" s="8"/>
      <c r="X689" s="8"/>
    </row>
    <row r="690" ht="15.75" customHeight="1">
      <c r="K690" s="66" t="s">
        <v>95</v>
      </c>
      <c r="W690" s="8"/>
      <c r="X690" s="8"/>
    </row>
    <row r="691" ht="15.75" customHeight="1">
      <c r="K691" s="66" t="s">
        <v>95</v>
      </c>
      <c r="W691" s="8"/>
      <c r="X691" s="8"/>
    </row>
    <row r="692" ht="15.75" customHeight="1">
      <c r="K692" s="66" t="s">
        <v>95</v>
      </c>
      <c r="W692" s="8"/>
      <c r="X692" s="8"/>
    </row>
    <row r="693" ht="15.75" customHeight="1">
      <c r="K693" s="66" t="s">
        <v>95</v>
      </c>
      <c r="W693" s="8"/>
      <c r="X693" s="8"/>
    </row>
    <row r="694" ht="15.75" customHeight="1">
      <c r="K694" s="66" t="s">
        <v>95</v>
      </c>
      <c r="W694" s="8"/>
      <c r="X694" s="8"/>
    </row>
    <row r="695" ht="15.75" customHeight="1">
      <c r="K695" s="66" t="s">
        <v>95</v>
      </c>
      <c r="W695" s="8"/>
      <c r="X695" s="8"/>
    </row>
    <row r="696" ht="15.75" customHeight="1">
      <c r="K696" s="66" t="s">
        <v>95</v>
      </c>
      <c r="W696" s="8"/>
      <c r="X696" s="8"/>
    </row>
    <row r="697" ht="15.75" customHeight="1">
      <c r="K697" s="66" t="s">
        <v>95</v>
      </c>
      <c r="W697" s="8"/>
      <c r="X697" s="8"/>
    </row>
    <row r="698" ht="15.75" customHeight="1">
      <c r="K698" s="66" t="s">
        <v>95</v>
      </c>
      <c r="W698" s="8"/>
      <c r="X698" s="8"/>
    </row>
    <row r="699" ht="15.75" customHeight="1">
      <c r="K699" s="66" t="s">
        <v>95</v>
      </c>
      <c r="W699" s="8"/>
      <c r="X699" s="8"/>
    </row>
    <row r="700" ht="15.75" customHeight="1">
      <c r="K700" s="66" t="s">
        <v>95</v>
      </c>
      <c r="W700" s="8"/>
      <c r="X700" s="8"/>
    </row>
    <row r="701" ht="15.75" customHeight="1">
      <c r="K701" s="66" t="s">
        <v>95</v>
      </c>
      <c r="W701" s="8"/>
      <c r="X701" s="8"/>
    </row>
    <row r="702" ht="15.75" customHeight="1">
      <c r="K702" s="66" t="s">
        <v>95</v>
      </c>
      <c r="W702" s="8"/>
      <c r="X702" s="8"/>
    </row>
    <row r="703" ht="15.75" customHeight="1">
      <c r="K703" s="66" t="s">
        <v>95</v>
      </c>
      <c r="W703" s="8"/>
      <c r="X703" s="8"/>
    </row>
    <row r="704" ht="15.75" customHeight="1">
      <c r="K704" s="66" t="s">
        <v>95</v>
      </c>
      <c r="W704" s="8"/>
      <c r="X704" s="8"/>
    </row>
    <row r="705" ht="15.75" customHeight="1">
      <c r="K705" s="66" t="s">
        <v>95</v>
      </c>
      <c r="W705" s="8"/>
      <c r="X705" s="8"/>
    </row>
    <row r="706" ht="15.75" customHeight="1">
      <c r="K706" s="66" t="s">
        <v>95</v>
      </c>
      <c r="W706" s="8"/>
      <c r="X706" s="8"/>
    </row>
    <row r="707" ht="15.75" customHeight="1">
      <c r="K707" s="66" t="s">
        <v>95</v>
      </c>
      <c r="W707" s="8"/>
      <c r="X707" s="8"/>
    </row>
    <row r="708" ht="15.75" customHeight="1">
      <c r="K708" s="66" t="s">
        <v>95</v>
      </c>
      <c r="W708" s="8"/>
      <c r="X708" s="8"/>
    </row>
    <row r="709" ht="15.75" customHeight="1">
      <c r="K709" s="66" t="s">
        <v>95</v>
      </c>
      <c r="W709" s="8"/>
      <c r="X709" s="8"/>
    </row>
    <row r="710" ht="15.75" customHeight="1">
      <c r="K710" s="66" t="s">
        <v>95</v>
      </c>
      <c r="W710" s="8"/>
      <c r="X710" s="8"/>
    </row>
    <row r="711" ht="15.75" customHeight="1">
      <c r="K711" s="66" t="s">
        <v>95</v>
      </c>
      <c r="W711" s="8"/>
      <c r="X711" s="8"/>
    </row>
    <row r="712" ht="15.75" customHeight="1">
      <c r="K712" s="66" t="s">
        <v>95</v>
      </c>
      <c r="W712" s="8"/>
      <c r="X712" s="8"/>
    </row>
    <row r="713" ht="15.75" customHeight="1">
      <c r="K713" s="66" t="s">
        <v>95</v>
      </c>
      <c r="W713" s="8"/>
      <c r="X713" s="8"/>
    </row>
    <row r="714" ht="15.75" customHeight="1">
      <c r="K714" s="66" t="s">
        <v>95</v>
      </c>
      <c r="W714" s="8"/>
      <c r="X714" s="8"/>
    </row>
    <row r="715" ht="15.75" customHeight="1">
      <c r="K715" s="66" t="s">
        <v>95</v>
      </c>
      <c r="W715" s="8"/>
      <c r="X715" s="8"/>
    </row>
    <row r="716" ht="15.75" customHeight="1">
      <c r="K716" s="66" t="s">
        <v>95</v>
      </c>
      <c r="W716" s="8"/>
      <c r="X716" s="8"/>
    </row>
    <row r="717" ht="15.75" customHeight="1">
      <c r="K717" s="66" t="s">
        <v>95</v>
      </c>
      <c r="W717" s="8"/>
      <c r="X717" s="8"/>
    </row>
    <row r="718" ht="15.75" customHeight="1">
      <c r="K718" s="66" t="s">
        <v>95</v>
      </c>
      <c r="W718" s="8"/>
      <c r="X718" s="8"/>
    </row>
    <row r="719" ht="15.75" customHeight="1">
      <c r="K719" s="66" t="s">
        <v>95</v>
      </c>
      <c r="W719" s="8"/>
      <c r="X719" s="8"/>
    </row>
    <row r="720" ht="15.75" customHeight="1">
      <c r="K720" s="66" t="s">
        <v>95</v>
      </c>
      <c r="W720" s="8"/>
      <c r="X720" s="8"/>
    </row>
    <row r="721" ht="15.75" customHeight="1">
      <c r="K721" s="66" t="s">
        <v>95</v>
      </c>
      <c r="W721" s="8"/>
      <c r="X721" s="8"/>
    </row>
    <row r="722" ht="15.75" customHeight="1">
      <c r="K722" s="66" t="s">
        <v>95</v>
      </c>
      <c r="W722" s="8"/>
      <c r="X722" s="8"/>
    </row>
    <row r="723" ht="15.75" customHeight="1">
      <c r="K723" s="66" t="s">
        <v>95</v>
      </c>
      <c r="W723" s="8"/>
      <c r="X723" s="8"/>
    </row>
    <row r="724" ht="15.75" customHeight="1">
      <c r="K724" s="66" t="s">
        <v>95</v>
      </c>
      <c r="W724" s="8"/>
      <c r="X724" s="8"/>
    </row>
    <row r="725" ht="15.75" customHeight="1">
      <c r="K725" s="66" t="s">
        <v>95</v>
      </c>
      <c r="W725" s="8"/>
      <c r="X725" s="8"/>
    </row>
    <row r="726" ht="15.75" customHeight="1">
      <c r="K726" s="66" t="s">
        <v>95</v>
      </c>
      <c r="W726" s="8"/>
      <c r="X726" s="8"/>
    </row>
    <row r="727" ht="15.75" customHeight="1">
      <c r="K727" s="66" t="s">
        <v>95</v>
      </c>
      <c r="W727" s="8"/>
      <c r="X727" s="8"/>
    </row>
    <row r="728" ht="15.75" customHeight="1">
      <c r="K728" s="66" t="s">
        <v>95</v>
      </c>
      <c r="W728" s="8"/>
      <c r="X728" s="8"/>
    </row>
    <row r="729" ht="15.75" customHeight="1">
      <c r="K729" s="66" t="s">
        <v>95</v>
      </c>
      <c r="W729" s="8"/>
      <c r="X729" s="8"/>
    </row>
    <row r="730" ht="15.75" customHeight="1">
      <c r="K730" s="66" t="s">
        <v>95</v>
      </c>
      <c r="W730" s="8"/>
      <c r="X730" s="8"/>
    </row>
    <row r="731" ht="15.75" customHeight="1">
      <c r="K731" s="66" t="s">
        <v>95</v>
      </c>
      <c r="W731" s="8"/>
      <c r="X731" s="8"/>
    </row>
    <row r="732" ht="15.75" customHeight="1">
      <c r="K732" s="66" t="s">
        <v>95</v>
      </c>
      <c r="W732" s="8"/>
      <c r="X732" s="8"/>
    </row>
    <row r="733" ht="15.75" customHeight="1">
      <c r="K733" s="66" t="s">
        <v>95</v>
      </c>
      <c r="W733" s="8"/>
      <c r="X733" s="8"/>
    </row>
    <row r="734" ht="15.75" customHeight="1">
      <c r="K734" s="66" t="s">
        <v>95</v>
      </c>
      <c r="W734" s="8"/>
      <c r="X734" s="8"/>
    </row>
    <row r="735" ht="15.75" customHeight="1">
      <c r="K735" s="66" t="s">
        <v>95</v>
      </c>
      <c r="W735" s="8"/>
      <c r="X735" s="8"/>
    </row>
    <row r="736" ht="15.75" customHeight="1">
      <c r="K736" s="66" t="s">
        <v>95</v>
      </c>
      <c r="W736" s="8"/>
      <c r="X736" s="8"/>
    </row>
  </sheetData>
  <mergeCells count="2">
    <mergeCell ref="B2:J2"/>
    <mergeCell ref="M2:M3"/>
  </mergeCells>
  <conditionalFormatting sqref="E4:E44">
    <cfRule type="expression" dxfId="0" priority="1">
      <formula>IF(I4="нет модели",E4:I4)</formula>
    </cfRule>
  </conditionalFormatting>
  <conditionalFormatting sqref="G4:G44">
    <cfRule type="expression" dxfId="1" priority="2">
      <formula>IF(Q4&lt;&gt;G4,E4:Q4)</formula>
    </cfRule>
  </conditionalFormatting>
  <conditionalFormatting sqref="C4:C44">
    <cfRule type="expression" dxfId="2" priority="3">
      <formula>AND(OR($B4="RT1",$B4="RT2",$B4="RT1W",$B4="RT2W",$B4="QT2",$B4="QT1"),$C4="H")</formula>
    </cfRule>
  </conditionalFormatting>
  <conditionalFormatting sqref="D4:D44">
    <cfRule type="expression" dxfId="0" priority="4">
      <formula>IF(AND(E4&gt;0,I4="нет модели"),D4:I4)</formula>
    </cfRule>
  </conditionalFormatting>
  <dataValidations>
    <dataValidation type="list" allowBlank="1" showErrorMessage="1" sqref="E4:E44">
      <formula1>IF(OR(B4="RT1",B4="RT1W",B4="QT1"),$AB$21:$AB$26,IF(OR(B4="RT2",B4="RT2W",B4="QT2"),$AC$21:$AC$24,IF(OR(B4="R89",B4="Q80"),$AA$21:$AA$27,IF(B4="Q60",$Z$21:$Z$31,IF($Y4=1,$Z$21:$Z$56,$Z$21:$Z$33)))))</formula1>
    </dataValidation>
    <dataValidation type="list" allowBlank="1" showErrorMessage="1" sqref="B4:B44">
      <formula1>$Z$4:$Z$19</formula1>
    </dataValidation>
    <dataValidation type="list" allowBlank="1" showErrorMessage="1" sqref="H4:H44">
      <formula1>'Основа'!$U$4:$U$282</formula1>
    </dataValidation>
    <dataValidation type="list" allowBlank="1" showErrorMessage="1" sqref="L3">
      <formula1>$AE$4:$AE$6</formula1>
    </dataValidation>
    <dataValidation type="list" allowBlank="1" showErrorMessage="1" sqref="G4:G44">
      <formula1>IF(OR(B4="Q60T",AND(OR(B4="R89",B4="R32"),C4="H")),$R4,IF(AND(B4="R89",C4="V"),$S4:$V4,IF(AND(B4="R32",C4="V"),$S4:$V4,IF(AND(B4="P30",C4="V"),$R4:$X4,$R4:$V4))))</formula1>
    </dataValidation>
    <dataValidation type="list" allowBlank="1" showErrorMessage="1" sqref="C4:C44">
      <formula1>IF(OR(B4="Q60T",B4="RT1",B4="RT2",B4="RT1W",B4="RT2W",B4="QT1",B4="QT2"),$AB$3,$AB$3:$AC$3)</formula1>
    </dataValidation>
    <dataValidation type="list" allowBlank="1" showErrorMessage="1" sqref="D5:D44">
      <formula1>IF(OR(C5="H",B5="Q60",B5="Q80",B5="R32",B5="R89",B5="R42"),$AC$4:$AC$15,IF(OR(B5="RT1",B5="RT2",B5="RT1W",B5="QT1",B5="QT2"),$AD$4:$AD$7,$AB$4:$AB$18))</formula1>
    </dataValidation>
    <dataValidation type="list" allowBlank="1" showErrorMessage="1" sqref="D4">
      <formula1>IF(OR(C4="H",B4="Q60",B4="Q60T",B4="Q80",B4="R32",B4="R89",B4="R42"),$AC$4:$AC$15,IF(OR(B4="RT1",B4="RT2",B4="RT1W",B4="QT1",B4="QT2"),$AD$4:$AD$7,$AB$4:$AB$18))</formula1>
    </dataValidation>
  </dataValidations>
  <printOptions/>
  <pageMargins bottom="0.75" footer="0.0" header="0.0" left="0.7" right="0.7" top="0.75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8.57"/>
    <col customWidth="1" min="3" max="3" width="14.86"/>
    <col customWidth="1" min="4" max="4" width="11.57"/>
    <col customWidth="1" min="5" max="5" width="16.14"/>
    <col customWidth="1" min="6" max="20" width="8.29"/>
    <col customWidth="1" min="21" max="26" width="8.71"/>
    <col customWidth="1" hidden="1" min="27" max="41" width="9.14"/>
    <col customWidth="1" min="42" max="42" width="9.14"/>
    <col customWidth="1" min="43" max="44" width="8.71"/>
    <col customWidth="1" min="45" max="45" width="39.71"/>
    <col customWidth="1" min="46" max="60" width="8.71"/>
  </cols>
  <sheetData>
    <row r="1" ht="46.5" customHeight="1">
      <c r="B1" s="67"/>
      <c r="F1" s="68" t="s">
        <v>96</v>
      </c>
      <c r="I1" s="69" t="s">
        <v>97</v>
      </c>
      <c r="Z1" s="8"/>
      <c r="AA1" s="70"/>
      <c r="AB1" s="70"/>
      <c r="AC1" s="70"/>
      <c r="AD1" s="70"/>
      <c r="AE1" s="70"/>
      <c r="AF1" s="70"/>
      <c r="AG1" s="70"/>
      <c r="AH1" s="70"/>
      <c r="AI1" s="70"/>
      <c r="AJ1" s="70"/>
      <c r="AK1" s="70"/>
      <c r="AL1" s="70"/>
      <c r="AM1" s="70"/>
      <c r="AN1" s="70"/>
      <c r="AO1" s="70"/>
      <c r="AP1" s="8"/>
    </row>
    <row r="2" ht="27.75" customHeight="1">
      <c r="B2" s="71" t="s">
        <v>98</v>
      </c>
      <c r="C2" s="72"/>
      <c r="D2" s="72"/>
      <c r="E2" s="72"/>
      <c r="F2" s="72"/>
      <c r="G2" s="72"/>
      <c r="H2" s="72"/>
      <c r="I2" s="72"/>
      <c r="J2" s="72"/>
      <c r="M2" s="73"/>
      <c r="O2" s="74"/>
      <c r="Z2" s="8"/>
      <c r="AA2" s="70"/>
      <c r="AB2" s="70"/>
      <c r="AC2" s="70"/>
      <c r="AD2" s="70"/>
      <c r="AE2" s="70"/>
      <c r="AF2" s="70"/>
      <c r="AG2" s="70"/>
      <c r="AH2" s="70"/>
      <c r="AI2" s="70"/>
      <c r="AJ2" s="70"/>
      <c r="AK2" s="70"/>
      <c r="AL2" s="70"/>
      <c r="AM2" s="70"/>
      <c r="AN2" s="70"/>
      <c r="AO2" s="70"/>
      <c r="AP2" s="8"/>
      <c r="AQ2" s="8"/>
      <c r="AR2" s="8"/>
      <c r="AS2" s="8"/>
      <c r="AT2" s="8"/>
      <c r="AU2" s="8"/>
      <c r="AV2" s="8"/>
      <c r="AW2" s="8"/>
    </row>
    <row r="3" ht="30.0" customHeight="1">
      <c r="B3" s="75" t="s">
        <v>99</v>
      </c>
      <c r="C3" s="76"/>
      <c r="D3" s="77"/>
      <c r="E3" s="77"/>
      <c r="F3" s="46"/>
      <c r="G3" s="46"/>
      <c r="H3" s="46"/>
      <c r="I3" s="8"/>
      <c r="J3" s="8"/>
      <c r="K3" s="78" t="s">
        <v>100</v>
      </c>
      <c r="L3" s="79"/>
      <c r="M3" s="78" t="s">
        <v>101</v>
      </c>
      <c r="N3" s="48"/>
      <c r="O3" s="48"/>
      <c r="P3" s="48"/>
      <c r="Q3" s="79"/>
      <c r="R3" s="80"/>
      <c r="S3" s="80"/>
      <c r="T3" s="80"/>
      <c r="Z3" s="8"/>
      <c r="AA3" s="70" t="s">
        <v>102</v>
      </c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70"/>
      <c r="AN3" s="70"/>
      <c r="AO3" s="70"/>
      <c r="AP3" s="8"/>
      <c r="AQ3" s="8"/>
      <c r="AR3" s="8"/>
      <c r="AS3" s="8"/>
      <c r="AT3" s="8"/>
      <c r="AU3" s="8"/>
      <c r="AV3" s="8"/>
      <c r="AW3" s="8"/>
    </row>
    <row r="4" ht="35.25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8" t="s">
        <v>104</v>
      </c>
      <c r="L4" s="79"/>
      <c r="M4" s="78" t="s">
        <v>105</v>
      </c>
      <c r="N4" s="48"/>
      <c r="O4" s="48"/>
      <c r="P4" s="48"/>
      <c r="Q4" s="79"/>
      <c r="R4" s="80"/>
      <c r="S4" s="80"/>
      <c r="T4" s="80"/>
      <c r="Z4" s="8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  <c r="AP4" s="8"/>
      <c r="AQ4" s="8"/>
      <c r="AR4" s="8"/>
      <c r="AS4" s="8"/>
      <c r="AT4" s="8"/>
      <c r="AU4" s="8"/>
      <c r="AV4" s="8"/>
      <c r="AW4" s="8"/>
    </row>
    <row r="5" ht="33.0" customHeight="1">
      <c r="B5" s="83" t="s">
        <v>106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84"/>
      <c r="R5" s="86"/>
      <c r="S5" s="86"/>
      <c r="T5" s="90"/>
      <c r="Z5" s="8"/>
      <c r="AA5" s="70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  <c r="AP5" s="8"/>
      <c r="AQ5" s="8"/>
      <c r="AR5" s="8"/>
      <c r="AS5" s="8"/>
      <c r="AT5" s="8"/>
      <c r="AU5" s="8"/>
      <c r="AV5" s="8"/>
      <c r="AW5" s="8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94">
        <v>270.0</v>
      </c>
      <c r="G6" s="95">
        <v>420.0</v>
      </c>
      <c r="H6" s="95">
        <v>500.0</v>
      </c>
      <c r="I6" s="95">
        <v>550.0</v>
      </c>
      <c r="J6" s="95">
        <v>570.0</v>
      </c>
      <c r="K6" s="95">
        <v>750.0</v>
      </c>
      <c r="L6" s="95">
        <v>1000.0</v>
      </c>
      <c r="M6" s="95">
        <v>1250.0</v>
      </c>
      <c r="N6" s="95">
        <v>1500.0</v>
      </c>
      <c r="O6" s="95">
        <v>1750.0</v>
      </c>
      <c r="P6" s="95">
        <v>2000.0</v>
      </c>
      <c r="Q6" s="95">
        <v>2200.0</v>
      </c>
      <c r="R6" s="95">
        <v>2250.0</v>
      </c>
      <c r="S6" s="95">
        <v>2500.0</v>
      </c>
      <c r="T6" s="96">
        <v>3000.0</v>
      </c>
      <c r="Z6" s="8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  <c r="AP6" s="8"/>
      <c r="AQ6" s="8"/>
      <c r="AR6" s="8"/>
      <c r="AS6" s="8"/>
      <c r="AT6" s="8"/>
      <c r="AU6" s="8"/>
      <c r="AV6" s="8"/>
      <c r="AW6" s="8"/>
    </row>
    <row r="7" ht="15.0" customHeight="1">
      <c r="B7" s="97">
        <v>2.0</v>
      </c>
      <c r="C7" s="98">
        <v>84.0</v>
      </c>
      <c r="D7" s="99" t="s">
        <v>112</v>
      </c>
      <c r="E7" s="100"/>
      <c r="F7" s="101">
        <f t="shared" ref="F7:T7" si="1">ROUND(AA7-(AA7*$L$5),0)</f>
        <v>10652</v>
      </c>
      <c r="G7" s="101">
        <f t="shared" si="1"/>
        <v>11498</v>
      </c>
      <c r="H7" s="101">
        <f t="shared" si="1"/>
        <v>12440</v>
      </c>
      <c r="I7" s="101">
        <f t="shared" si="1"/>
        <v>13380</v>
      </c>
      <c r="J7" s="101">
        <f t="shared" si="1"/>
        <v>13380</v>
      </c>
      <c r="K7" s="101">
        <f t="shared" si="1"/>
        <v>13850</v>
      </c>
      <c r="L7" s="101">
        <f t="shared" si="1"/>
        <v>14750</v>
      </c>
      <c r="M7" s="101">
        <f t="shared" si="1"/>
        <v>15550</v>
      </c>
      <c r="N7" s="101">
        <f t="shared" si="1"/>
        <v>16350</v>
      </c>
      <c r="O7" s="101">
        <f t="shared" si="1"/>
        <v>17200</v>
      </c>
      <c r="P7" s="101">
        <f t="shared" si="1"/>
        <v>17300</v>
      </c>
      <c r="Q7" s="101">
        <f t="shared" si="1"/>
        <v>18000</v>
      </c>
      <c r="R7" s="101">
        <f t="shared" si="1"/>
        <v>18100</v>
      </c>
      <c r="S7" s="101">
        <f t="shared" si="1"/>
        <v>18800</v>
      </c>
      <c r="T7" s="102">
        <f t="shared" si="1"/>
        <v>28600</v>
      </c>
      <c r="Z7" s="8"/>
      <c r="AA7" s="103">
        <f>ROUND(VLOOKUP(CONCATENATE("P30 ",F$6," V",$B7),'Основа'!$A$1:$Q3561,15,FALSE),0)</f>
        <v>10652</v>
      </c>
      <c r="AB7" s="103">
        <f>ROUND(VLOOKUP(CONCATENATE("P30 ",G$6," V",$B7),'Основа'!$A$1:$Q3561,15,FALSE),0)</f>
        <v>11498</v>
      </c>
      <c r="AC7" s="103">
        <f>ROUND(VLOOKUP(CONCATENATE("P30 ",H$6," V",$B7),'Основа'!$A$1:$Q3561,15,FALSE),0)</f>
        <v>12440</v>
      </c>
      <c r="AD7" s="103">
        <f>ROUND(VLOOKUP(CONCATENATE("P30 ",I$6," V",$B7),'Основа'!$A$1:$Q3561,15,FALSE),0)</f>
        <v>13380</v>
      </c>
      <c r="AE7" s="103">
        <f>ROUND(VLOOKUP(CONCATENATE("P30 ",J$6," V",$B7),'Основа'!$A$1:$Q3561,15,FALSE),0)</f>
        <v>13380</v>
      </c>
      <c r="AF7" s="103">
        <f>ROUND(VLOOKUP(CONCATENATE("P30 ",K$6," V",$B7),'Основа'!$A$1:$Q3561,15,FALSE),0)</f>
        <v>13850</v>
      </c>
      <c r="AG7" s="103">
        <f>ROUND(VLOOKUP(CONCATENATE("P30 ",L$6," V",$B7),'Основа'!$A$1:$Q3561,15,FALSE),0)</f>
        <v>14750</v>
      </c>
      <c r="AH7" s="103">
        <f>ROUND(VLOOKUP(CONCATENATE("P30 ",M$6," V",$B7),'Основа'!$A$1:$Q3561,15,FALSE),0)</f>
        <v>15550</v>
      </c>
      <c r="AI7" s="103">
        <f>ROUND(VLOOKUP(CONCATENATE("P30 ",N$6," V",$B7),'Основа'!$A$1:$Q3561,15,FALSE),0)</f>
        <v>16350</v>
      </c>
      <c r="AJ7" s="103">
        <f>ROUND(VLOOKUP(CONCATENATE("P30 ",O$6," V",$B7),'Основа'!$A$1:$Q3561,15,FALSE),0)</f>
        <v>17200</v>
      </c>
      <c r="AK7" s="103">
        <f>ROUND(VLOOKUP(CONCATENATE("P30 ",P$6," V",$B7),'Основа'!$A$1:$Q3561,15,FALSE),0)</f>
        <v>17300</v>
      </c>
      <c r="AL7" s="103">
        <f>ROUND(VLOOKUP(CONCATENATE("P30 ",Q$6," V",$B7),'Основа'!$A$1:$Q3561,15,FALSE),0)</f>
        <v>18000</v>
      </c>
      <c r="AM7" s="103">
        <f>ROUND(VLOOKUP(CONCATENATE("P30 ",R$6," V",$B7),'Основа'!$A$1:$Q3561,15,FALSE),0)</f>
        <v>18100</v>
      </c>
      <c r="AN7" s="103">
        <f>ROUND(VLOOKUP(CONCATENATE("P30 ",S$6," V",$B7),'Основа'!$A$1:$Q3561,15,FALSE),0)</f>
        <v>18800</v>
      </c>
      <c r="AO7" s="103">
        <f>ROUND(VLOOKUP(CONCATENATE("P30 ",T$6," V",$B7),'Основа'!$A$1:$Q3561,15,FALSE),0)</f>
        <v>28600</v>
      </c>
      <c r="AP7" s="8"/>
      <c r="AQ7" s="8"/>
      <c r="AR7" s="8"/>
      <c r="AS7" s="8"/>
      <c r="AT7" s="8"/>
      <c r="AU7" s="8"/>
      <c r="AV7" s="8"/>
      <c r="AW7" s="8"/>
      <c r="AX7" s="8"/>
      <c r="AY7" s="8"/>
      <c r="AZ7" s="8"/>
      <c r="BA7" s="8"/>
      <c r="BB7" s="8"/>
      <c r="BC7" s="8"/>
      <c r="BD7" s="8"/>
      <c r="BE7" s="8"/>
      <c r="BF7" s="8"/>
      <c r="BG7" s="8"/>
      <c r="BH7" s="8"/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T8" si="2">ROUND(IF($D8="ΔТ=70⁰С (95/85/20) Вт",AA8,(IF($D8="ΔТ=60⁰С (90/70/20) Вт",AA8*0.818,AA8*0.646))),0)</f>
        <v>73</v>
      </c>
      <c r="G8" s="108">
        <f t="shared" si="2"/>
        <v>112</v>
      </c>
      <c r="H8" s="108">
        <f t="shared" si="2"/>
        <v>146</v>
      </c>
      <c r="I8" s="108">
        <f t="shared" si="2"/>
        <v>159</v>
      </c>
      <c r="J8" s="108">
        <f t="shared" si="2"/>
        <v>166</v>
      </c>
      <c r="K8" s="108">
        <f t="shared" si="2"/>
        <v>215</v>
      </c>
      <c r="L8" s="108">
        <f t="shared" si="2"/>
        <v>290</v>
      </c>
      <c r="M8" s="108">
        <f t="shared" si="2"/>
        <v>360</v>
      </c>
      <c r="N8" s="108">
        <f t="shared" si="2"/>
        <v>434</v>
      </c>
      <c r="O8" s="108">
        <f t="shared" si="2"/>
        <v>503</v>
      </c>
      <c r="P8" s="108">
        <f t="shared" si="2"/>
        <v>581</v>
      </c>
      <c r="Q8" s="108">
        <f t="shared" si="2"/>
        <v>638</v>
      </c>
      <c r="R8" s="108">
        <f t="shared" si="2"/>
        <v>649</v>
      </c>
      <c r="S8" s="108">
        <f t="shared" si="2"/>
        <v>727</v>
      </c>
      <c r="T8" s="109">
        <f t="shared" si="2"/>
        <v>871</v>
      </c>
      <c r="Z8" s="8"/>
      <c r="AA8" s="103">
        <f>VLOOKUP(CONCATENATE("P30 ",F$6," V",$B7),'Основа'!$A$1:$Q3561,8,FALSE)</f>
        <v>72.57</v>
      </c>
      <c r="AB8" s="103">
        <f>VLOOKUP(CONCATENATE("P30 ",G$6," V",$B7),'Основа'!$A$1:$Q3561,8,FALSE)</f>
        <v>111.93</v>
      </c>
      <c r="AC8" s="103">
        <f>VLOOKUP(CONCATENATE("P30 ",H$6," V",$B7),'Основа'!$A$1:$Q3561,8,FALSE)</f>
        <v>146</v>
      </c>
      <c r="AD8" s="103">
        <f>VLOOKUP(CONCATENATE("P30 ",I$6," V",$B7),'Основа'!$A$1:$Q3561,8,FALSE)</f>
        <v>159</v>
      </c>
      <c r="AE8" s="103">
        <f>VLOOKUP(CONCATENATE("P30 ",J$6," V",$B7),'Основа'!$A$1:$Q3561,8,FALSE)</f>
        <v>166</v>
      </c>
      <c r="AF8" s="103">
        <f>VLOOKUP(CONCATENATE("P30 ",K$6," V",$B7),'Основа'!$A$1:$Q3561,8,FALSE)</f>
        <v>215</v>
      </c>
      <c r="AG8" s="103">
        <f>VLOOKUP(CONCATENATE("P30 ",L$6," V",$B7),'Основа'!$A$1:$Q3561,8,FALSE)</f>
        <v>290</v>
      </c>
      <c r="AH8" s="103">
        <f>VLOOKUP(CONCATENATE("P30 ",M$6," V",$B7),'Основа'!$A$1:$Q3561,8,FALSE)</f>
        <v>360</v>
      </c>
      <c r="AI8" s="103">
        <f>VLOOKUP(CONCATENATE("P30 ",N$6," V",$B7),'Основа'!$A$1:$Q3561,8,FALSE)</f>
        <v>434</v>
      </c>
      <c r="AJ8" s="103">
        <f>VLOOKUP(CONCATENATE("P30 ",O$6," V",$B7),'Основа'!$A$1:$Q3561,8,FALSE)</f>
        <v>503</v>
      </c>
      <c r="AK8" s="103">
        <f>VLOOKUP(CONCATENATE("P30 ",P$6," V",$B7),'Основа'!$A$1:$Q3561,8,FALSE)</f>
        <v>581</v>
      </c>
      <c r="AL8" s="103">
        <f>VLOOKUP(CONCATENATE("P30 ",Q$6," V",$B7),'Основа'!$A$1:$Q3561,8,FALSE)</f>
        <v>638</v>
      </c>
      <c r="AM8" s="103">
        <f>VLOOKUP(CONCATENATE("P30 ",R$6," V",$B7),'Основа'!$A$1:$Q3561,8,FALSE)</f>
        <v>649</v>
      </c>
      <c r="AN8" s="103">
        <f>VLOOKUP(CONCATENATE("P30 ",S$6," V",$B7),'Основа'!$A$1:$Q3561,8,FALSE)</f>
        <v>727</v>
      </c>
      <c r="AO8" s="103">
        <f>VLOOKUP(CONCATENATE("P30 ",T$6," V",$B7),'Основа'!$A$1:$Q3561,8,FALSE)</f>
        <v>871</v>
      </c>
      <c r="AP8" s="8"/>
      <c r="AQ8" s="8"/>
      <c r="AR8" s="8"/>
      <c r="AS8" s="8"/>
      <c r="AT8" s="8"/>
      <c r="AU8" s="8"/>
      <c r="AV8" s="8"/>
      <c r="AW8" s="8"/>
    </row>
    <row r="9" ht="15.0" customHeight="1">
      <c r="B9" s="97">
        <v>3.0</v>
      </c>
      <c r="C9" s="98">
        <v>134.0</v>
      </c>
      <c r="D9" s="99" t="s">
        <v>112</v>
      </c>
      <c r="E9" s="100"/>
      <c r="F9" s="101">
        <f t="shared" ref="F9:T9" si="3">ROUND(AA9-(AA9*$L$5),0)</f>
        <v>12437</v>
      </c>
      <c r="G9" s="101">
        <f t="shared" si="3"/>
        <v>13482</v>
      </c>
      <c r="H9" s="101">
        <f t="shared" si="3"/>
        <v>14650</v>
      </c>
      <c r="I9" s="101">
        <f t="shared" si="3"/>
        <v>15804</v>
      </c>
      <c r="J9" s="101">
        <f t="shared" si="3"/>
        <v>15804</v>
      </c>
      <c r="K9" s="101">
        <f t="shared" si="3"/>
        <v>15950</v>
      </c>
      <c r="L9" s="101">
        <f t="shared" si="3"/>
        <v>17300</v>
      </c>
      <c r="M9" s="101">
        <f t="shared" si="3"/>
        <v>18500</v>
      </c>
      <c r="N9" s="101">
        <f t="shared" si="3"/>
        <v>19650</v>
      </c>
      <c r="O9" s="101">
        <f t="shared" si="3"/>
        <v>20900</v>
      </c>
      <c r="P9" s="101">
        <f t="shared" si="3"/>
        <v>22100</v>
      </c>
      <c r="Q9" s="101">
        <f t="shared" si="3"/>
        <v>23100</v>
      </c>
      <c r="R9" s="101">
        <f t="shared" si="3"/>
        <v>23200</v>
      </c>
      <c r="S9" s="101">
        <f t="shared" si="3"/>
        <v>24300</v>
      </c>
      <c r="T9" s="102">
        <f t="shared" si="3"/>
        <v>37400</v>
      </c>
      <c r="Z9" s="8"/>
      <c r="AA9" s="103">
        <f>ROUND(VLOOKUP(CONCATENATE("P30 ",F$6," V",$B9),'Основа'!$A$1:$Q3563,15,FALSE),0)</f>
        <v>12437</v>
      </c>
      <c r="AB9" s="103">
        <f>ROUND(VLOOKUP(CONCATENATE("P30 ",G$6," V",$B9),'Основа'!$A$1:$Q3563,15,FALSE),0)</f>
        <v>13482</v>
      </c>
      <c r="AC9" s="103">
        <f>ROUND(VLOOKUP(CONCATENATE("P30 ",H$6," V",$B9),'Основа'!$A$1:$Q3563,15,FALSE),0)</f>
        <v>14650</v>
      </c>
      <c r="AD9" s="103">
        <f>ROUND(VLOOKUP(CONCATENATE("P30 ",I$6," V",$B9),'Основа'!$A$1:$Q3563,15,FALSE),0)</f>
        <v>15804</v>
      </c>
      <c r="AE9" s="103">
        <f>ROUND(VLOOKUP(CONCATENATE("P30 ",J$6," V",$B9),'Основа'!$A$1:$Q3563,15,FALSE),0)</f>
        <v>15804</v>
      </c>
      <c r="AF9" s="103">
        <f>ROUND(VLOOKUP(CONCATENATE("P30 ",K$6," V",$B9),'Основа'!$A$1:$Q3563,15,FALSE),0)</f>
        <v>15950</v>
      </c>
      <c r="AG9" s="103">
        <f>ROUND(VLOOKUP(CONCATENATE("P30 ",L$6," V",$B9),'Основа'!$A$1:$Q3563,15,FALSE),0)</f>
        <v>17300</v>
      </c>
      <c r="AH9" s="103">
        <f>ROUND(VLOOKUP(CONCATENATE("P30 ",M$6," V",$B9),'Основа'!$A$1:$Q3563,15,FALSE),0)</f>
        <v>18500</v>
      </c>
      <c r="AI9" s="103">
        <f>ROUND(VLOOKUP(CONCATENATE("P30 ",N$6," V",$B9),'Основа'!$A$1:$Q3563,15,FALSE),0)</f>
        <v>19650</v>
      </c>
      <c r="AJ9" s="103">
        <f>ROUND(VLOOKUP(CONCATENATE("P30 ",O$6," V",$B9),'Основа'!$A$1:$Q3563,15,FALSE),0)</f>
        <v>20900</v>
      </c>
      <c r="AK9" s="103">
        <f>ROUND(VLOOKUP(CONCATENATE("P30 ",P$6," V",$B9),'Основа'!$A$1:$Q3563,15,FALSE),0)</f>
        <v>22100</v>
      </c>
      <c r="AL9" s="103">
        <f>ROUND(VLOOKUP(CONCATENATE("P30 ",Q$6," V",$B9),'Основа'!$A$1:$Q3563,15,FALSE),0)</f>
        <v>23100</v>
      </c>
      <c r="AM9" s="103">
        <f>ROUND(VLOOKUP(CONCATENATE("P30 ",R$6," V",$B9),'Основа'!$A$1:$Q3563,15,FALSE),0)</f>
        <v>23200</v>
      </c>
      <c r="AN9" s="103">
        <f>ROUND(VLOOKUP(CONCATENATE("P30 ",S$6," V",$B9),'Основа'!$A$1:$Q3563,15,FALSE),0)</f>
        <v>24300</v>
      </c>
      <c r="AO9" s="103">
        <f>ROUND(VLOOKUP(CONCATENATE("P30 ",T$6," V",$B9),'Основа'!$A$1:$Q3563,15,FALSE),0)</f>
        <v>37400</v>
      </c>
      <c r="AP9" s="8"/>
      <c r="AQ9" s="8"/>
      <c r="AR9" s="8"/>
      <c r="AS9" s="8"/>
      <c r="AT9" s="8"/>
      <c r="AU9" s="8"/>
      <c r="AV9" s="8"/>
      <c r="AW9" s="8"/>
    </row>
    <row r="10" ht="15.0" customHeight="1">
      <c r="B10" s="110"/>
      <c r="C10" s="111"/>
      <c r="D10" s="106" t="str">
        <f>RIGHT($M$5,21)</f>
        <v>ΔТ=70⁰С (95/85/20) Вт</v>
      </c>
      <c r="E10" s="107"/>
      <c r="F10" s="108">
        <f t="shared" ref="F10:T10" si="4">ROUND(IF($D10="ΔТ=70⁰С (95/85/20) Вт",AA10,(IF($D10="ΔТ=60⁰С (90/70/20) Вт",AA10*0.818,AA10*0.646))),0)</f>
        <v>108</v>
      </c>
      <c r="G10" s="108">
        <f t="shared" si="4"/>
        <v>169</v>
      </c>
      <c r="H10" s="108">
        <f t="shared" si="4"/>
        <v>218</v>
      </c>
      <c r="I10" s="108">
        <f t="shared" si="4"/>
        <v>240</v>
      </c>
      <c r="J10" s="108">
        <f t="shared" si="4"/>
        <v>248</v>
      </c>
      <c r="K10" s="108">
        <f t="shared" si="4"/>
        <v>323</v>
      </c>
      <c r="L10" s="108">
        <f t="shared" si="4"/>
        <v>436</v>
      </c>
      <c r="M10" s="108">
        <f t="shared" si="4"/>
        <v>541</v>
      </c>
      <c r="N10" s="108">
        <f t="shared" si="4"/>
        <v>650</v>
      </c>
      <c r="O10" s="108">
        <f t="shared" si="4"/>
        <v>755</v>
      </c>
      <c r="P10" s="108">
        <f t="shared" si="4"/>
        <v>871</v>
      </c>
      <c r="Q10" s="108">
        <f t="shared" si="4"/>
        <v>958</v>
      </c>
      <c r="R10" s="108">
        <f t="shared" si="4"/>
        <v>973</v>
      </c>
      <c r="S10" s="108">
        <f t="shared" si="4"/>
        <v>1089</v>
      </c>
      <c r="T10" s="109">
        <f t="shared" si="4"/>
        <v>1307</v>
      </c>
      <c r="Z10" s="8"/>
      <c r="AA10" s="103">
        <f>VLOOKUP(CONCATENATE("P30 ",F$6," V",$B9),'Основа'!$A$1:$Q3563,8,FALSE)</f>
        <v>108.24</v>
      </c>
      <c r="AB10" s="103">
        <f>VLOOKUP(CONCATENATE("P30 ",G$6," V",$B9),'Основа'!$A$1:$Q3563,8,FALSE)</f>
        <v>168.51</v>
      </c>
      <c r="AC10" s="103">
        <f>VLOOKUP(CONCATENATE("P30 ",H$6," V",$B9),'Основа'!$A$1:$Q3563,8,FALSE)</f>
        <v>218</v>
      </c>
      <c r="AD10" s="103">
        <f>VLOOKUP(CONCATENATE("P30 ",I$6," V",$B9),'Основа'!$A$1:$Q3563,8,FALSE)</f>
        <v>240</v>
      </c>
      <c r="AE10" s="103">
        <f>VLOOKUP(CONCATENATE("P30 ",J$6," V",$B9),'Основа'!$A$1:$Q3563,8,FALSE)</f>
        <v>248</v>
      </c>
      <c r="AF10" s="103">
        <f>VLOOKUP(CONCATENATE("P30 ",K$6," V",$B9),'Основа'!$A$1:$Q3563,8,FALSE)</f>
        <v>323</v>
      </c>
      <c r="AG10" s="103">
        <f>VLOOKUP(CONCATENATE("P30 ",L$6," V",$B9),'Основа'!$A$1:$Q3563,8,FALSE)</f>
        <v>436</v>
      </c>
      <c r="AH10" s="103">
        <f>VLOOKUP(CONCATENATE("P30 ",M$6," V",$B9),'Основа'!$A$1:$Q3563,8,FALSE)</f>
        <v>541</v>
      </c>
      <c r="AI10" s="103">
        <f>VLOOKUP(CONCATENATE("P30 ",N$6," V",$B9),'Основа'!$A$1:$Q3563,8,FALSE)</f>
        <v>650</v>
      </c>
      <c r="AJ10" s="103">
        <f>VLOOKUP(CONCATENATE("P30 ",O$6," V",$B9),'Основа'!$A$1:$Q3563,8,FALSE)</f>
        <v>755</v>
      </c>
      <c r="AK10" s="103">
        <f>VLOOKUP(CONCATENATE("P30 ",P$6," V",$B9),'Основа'!$A$1:$Q3563,8,FALSE)</f>
        <v>871</v>
      </c>
      <c r="AL10" s="103">
        <f>VLOOKUP(CONCATENATE("P30 ",Q$6," V",$B9),'Основа'!$A$1:$Q3563,8,FALSE)</f>
        <v>958</v>
      </c>
      <c r="AM10" s="103">
        <f>VLOOKUP(CONCATENATE("P30 ",R$6," V",$B9),'Основа'!$A$1:$Q3563,8,FALSE)</f>
        <v>973</v>
      </c>
      <c r="AN10" s="103">
        <f>VLOOKUP(CONCATENATE("P30 ",S$6," V",$B9),'Основа'!$A$1:$Q3563,8,FALSE)</f>
        <v>1089</v>
      </c>
      <c r="AO10" s="103">
        <f>VLOOKUP(CONCATENATE("P30 ",T$6," V",$B9),'Основа'!$A$1:$Q3563,8,FALSE)</f>
        <v>1307</v>
      </c>
      <c r="AP10" s="8"/>
      <c r="AQ10" s="8"/>
      <c r="AR10" s="8"/>
      <c r="AS10" s="8"/>
      <c r="AT10" s="8"/>
      <c r="AU10" s="8"/>
      <c r="AV10" s="8"/>
      <c r="AW10" s="8"/>
    </row>
    <row r="11" ht="15.0" customHeight="1">
      <c r="B11" s="97">
        <v>4.0</v>
      </c>
      <c r="C11" s="98">
        <v>184.0</v>
      </c>
      <c r="D11" s="99" t="s">
        <v>112</v>
      </c>
      <c r="E11" s="100"/>
      <c r="F11" s="101">
        <f t="shared" ref="F11:T11" si="5">ROUND(AA11-(AA11*$L$5),0)</f>
        <v>14224</v>
      </c>
      <c r="G11" s="101">
        <f t="shared" si="5"/>
        <v>15468</v>
      </c>
      <c r="H11" s="101">
        <f t="shared" si="5"/>
        <v>16550</v>
      </c>
      <c r="I11" s="101">
        <f t="shared" si="5"/>
        <v>17330</v>
      </c>
      <c r="J11" s="101">
        <f t="shared" si="5"/>
        <v>17330</v>
      </c>
      <c r="K11" s="101">
        <f t="shared" si="5"/>
        <v>18000</v>
      </c>
      <c r="L11" s="101">
        <f t="shared" si="5"/>
        <v>19800</v>
      </c>
      <c r="M11" s="101">
        <f t="shared" si="5"/>
        <v>21400</v>
      </c>
      <c r="N11" s="101">
        <f t="shared" si="5"/>
        <v>23000</v>
      </c>
      <c r="O11" s="101">
        <f t="shared" si="5"/>
        <v>24600</v>
      </c>
      <c r="P11" s="101">
        <f t="shared" si="5"/>
        <v>26750</v>
      </c>
      <c r="Q11" s="101">
        <f t="shared" si="5"/>
        <v>28200</v>
      </c>
      <c r="R11" s="101">
        <f t="shared" si="5"/>
        <v>28300</v>
      </c>
      <c r="S11" s="101">
        <f t="shared" si="5"/>
        <v>29800</v>
      </c>
      <c r="T11" s="102">
        <f t="shared" si="5"/>
        <v>46100</v>
      </c>
      <c r="Z11" s="8"/>
      <c r="AA11" s="103">
        <f>ROUND(VLOOKUP(CONCATENATE("P30 ",F$6," V",$B11),'Основа'!$A$1:$Q3565,15,FALSE),0)</f>
        <v>14224</v>
      </c>
      <c r="AB11" s="103">
        <f>ROUND(VLOOKUP(CONCATENATE("P30 ",G$6," V",$B11),'Основа'!$A$1:$Q3565,15,FALSE),0)</f>
        <v>15468</v>
      </c>
      <c r="AC11" s="103">
        <f>ROUND(VLOOKUP(CONCATENATE("P30 ",H$6," V",$B11),'Основа'!$A$1:$Q3565,15,FALSE),0)</f>
        <v>16550</v>
      </c>
      <c r="AD11" s="103">
        <f>ROUND(VLOOKUP(CONCATENATE("P30 ",I$6," V",$B11),'Основа'!$A$1:$Q3565,15,FALSE),0)</f>
        <v>17330</v>
      </c>
      <c r="AE11" s="103">
        <f>ROUND(VLOOKUP(CONCATENATE("P30 ",J$6," V",$B11),'Основа'!$A$1:$Q3565,15,FALSE),0)</f>
        <v>17330</v>
      </c>
      <c r="AF11" s="103">
        <f>ROUND(VLOOKUP(CONCATENATE("P30 ",K$6," V",$B11),'Основа'!$A$1:$Q3565,15,FALSE),0)</f>
        <v>18000</v>
      </c>
      <c r="AG11" s="103">
        <f>ROUND(VLOOKUP(CONCATENATE("P30 ",L$6," V",$B11),'Основа'!$A$1:$Q3565,15,FALSE),0)</f>
        <v>19800</v>
      </c>
      <c r="AH11" s="103">
        <f>ROUND(VLOOKUP(CONCATENATE("P30 ",M$6," V",$B11),'Основа'!$A$1:$Q3565,15,FALSE),0)</f>
        <v>21400</v>
      </c>
      <c r="AI11" s="103">
        <f>ROUND(VLOOKUP(CONCATENATE("P30 ",N$6," V",$B11),'Основа'!$A$1:$Q3565,15,FALSE),0)</f>
        <v>23000</v>
      </c>
      <c r="AJ11" s="103">
        <f>ROUND(VLOOKUP(CONCATENATE("P30 ",O$6," V",$B11),'Основа'!$A$1:$Q3565,15,FALSE),0)</f>
        <v>24600</v>
      </c>
      <c r="AK11" s="103">
        <f>ROUND(VLOOKUP(CONCATENATE("P30 ",P$6," V",$B11),'Основа'!$A$1:$Q3565,15,FALSE),0)</f>
        <v>26750</v>
      </c>
      <c r="AL11" s="103">
        <f>ROUND(VLOOKUP(CONCATENATE("P30 ",Q$6," V",$B11),'Основа'!$A$1:$Q3565,15,FALSE),0)</f>
        <v>28200</v>
      </c>
      <c r="AM11" s="103">
        <f>ROUND(VLOOKUP(CONCATENATE("P30 ",R$6," V",$B11),'Основа'!$A$1:$Q3565,15,FALSE),0)</f>
        <v>28300</v>
      </c>
      <c r="AN11" s="103">
        <f>ROUND(VLOOKUP(CONCATENATE("P30 ",S$6," V",$B11),'Основа'!$A$1:$Q3565,15,FALSE),0)</f>
        <v>29800</v>
      </c>
      <c r="AO11" s="103">
        <f>ROUND(VLOOKUP(CONCATENATE("P30 ",T$6," V",$B11),'Основа'!$A$1:$Q3565,15,FALSE),0)</f>
        <v>46100</v>
      </c>
      <c r="AP11" s="8"/>
      <c r="AQ11" s="8"/>
      <c r="AR11" s="8"/>
      <c r="AS11" s="8"/>
      <c r="AT11" s="8"/>
      <c r="AU11" s="8"/>
      <c r="AV11" s="8"/>
      <c r="AW11" s="8"/>
    </row>
    <row r="12" ht="14.25" customHeight="1">
      <c r="B12" s="104"/>
      <c r="C12" s="105"/>
      <c r="D12" s="106" t="str">
        <f>RIGHT($M$5,21)</f>
        <v>ΔТ=70⁰С (95/85/20) Вт</v>
      </c>
      <c r="E12" s="107"/>
      <c r="F12" s="108">
        <f t="shared" ref="F12:T12" si="6">ROUND(IF($D12="ΔТ=70⁰С (95/85/20) Вт",AA12,(IF($D12="ΔТ=60⁰С (90/70/20) Вт",AA12*0.818,AA12*0.646))),0)</f>
        <v>145</v>
      </c>
      <c r="G12" s="108">
        <f t="shared" si="6"/>
        <v>225</v>
      </c>
      <c r="H12" s="108">
        <f t="shared" si="6"/>
        <v>290</v>
      </c>
      <c r="I12" s="108">
        <f t="shared" si="6"/>
        <v>320</v>
      </c>
      <c r="J12" s="108">
        <f t="shared" si="6"/>
        <v>332</v>
      </c>
      <c r="K12" s="108">
        <f t="shared" si="6"/>
        <v>431</v>
      </c>
      <c r="L12" s="108">
        <f t="shared" si="6"/>
        <v>581</v>
      </c>
      <c r="M12" s="108">
        <f t="shared" si="6"/>
        <v>721</v>
      </c>
      <c r="N12" s="108">
        <f t="shared" si="6"/>
        <v>866</v>
      </c>
      <c r="O12" s="108">
        <f t="shared" si="6"/>
        <v>1006</v>
      </c>
      <c r="P12" s="108">
        <f t="shared" si="6"/>
        <v>1162</v>
      </c>
      <c r="Q12" s="108">
        <f t="shared" si="6"/>
        <v>1278</v>
      </c>
      <c r="R12" s="108">
        <f t="shared" si="6"/>
        <v>1297</v>
      </c>
      <c r="S12" s="108">
        <f t="shared" si="6"/>
        <v>1452</v>
      </c>
      <c r="T12" s="109">
        <f t="shared" si="6"/>
        <v>1742</v>
      </c>
      <c r="Z12" s="8"/>
      <c r="AA12" s="103">
        <f>VLOOKUP(CONCATENATE("P30 ",F$6," V",$B11),'Основа'!$A$1:$Q3565,8,FALSE)</f>
        <v>145.14</v>
      </c>
      <c r="AB12" s="103">
        <f>VLOOKUP(CONCATENATE("P30 ",G$6," V",$B11),'Основа'!$A$1:$Q3565,8,FALSE)</f>
        <v>225.09</v>
      </c>
      <c r="AC12" s="103">
        <f>VLOOKUP(CONCATENATE("P30 ",H$6," V",$B11),'Основа'!$A$1:$Q3565,8,FALSE)</f>
        <v>290</v>
      </c>
      <c r="AD12" s="103">
        <f>VLOOKUP(CONCATENATE("P30 ",I$6," V",$B11),'Основа'!$A$1:$Q3565,8,FALSE)</f>
        <v>320</v>
      </c>
      <c r="AE12" s="103">
        <f>VLOOKUP(CONCATENATE("P30 ",J$6," V",$B11),'Основа'!$A$1:$Q3565,8,FALSE)</f>
        <v>332</v>
      </c>
      <c r="AF12" s="103">
        <f>VLOOKUP(CONCATENATE("P30 ",K$6," V",$B11),'Основа'!$A$1:$Q3565,8,FALSE)</f>
        <v>431</v>
      </c>
      <c r="AG12" s="103">
        <f>VLOOKUP(CONCATENATE("P30 ",L$6," V",$B11),'Основа'!$A$1:$Q3565,8,FALSE)</f>
        <v>581</v>
      </c>
      <c r="AH12" s="103">
        <f>VLOOKUP(CONCATENATE("P30 ",M$6," V",$B11),'Основа'!$A$1:$Q3565,8,FALSE)</f>
        <v>721</v>
      </c>
      <c r="AI12" s="103">
        <f>VLOOKUP(CONCATENATE("P30 ",N$6," V",$B11),'Основа'!$A$1:$Q3565,8,FALSE)</f>
        <v>866</v>
      </c>
      <c r="AJ12" s="103">
        <f>VLOOKUP(CONCATENATE("P30 ",O$6," V",$B11),'Основа'!$A$1:$Q3565,8,FALSE)</f>
        <v>1006</v>
      </c>
      <c r="AK12" s="103">
        <f>VLOOKUP(CONCATENATE("P30 ",P$6," V",$B11),'Основа'!$A$1:$Q3565,8,FALSE)</f>
        <v>1162</v>
      </c>
      <c r="AL12" s="103">
        <f>VLOOKUP(CONCATENATE("P30 ",Q$6," V",$B11),'Основа'!$A$1:$Q3565,8,FALSE)</f>
        <v>1278</v>
      </c>
      <c r="AM12" s="103">
        <f>VLOOKUP(CONCATENATE("P30 ",R$6," V",$B11),'Основа'!$A$1:$Q3565,8,FALSE)</f>
        <v>1297</v>
      </c>
      <c r="AN12" s="103">
        <f>VLOOKUP(CONCATENATE("P30 ",S$6," V",$B11),'Основа'!$A$1:$Q3565,8,FALSE)</f>
        <v>1452</v>
      </c>
      <c r="AO12" s="103">
        <f>VLOOKUP(CONCATENATE("P30 ",T$6," V",$B11),'Основа'!$A$1:$Q3565,8,FALSE)</f>
        <v>1742</v>
      </c>
      <c r="AP12" s="8"/>
      <c r="AQ12" s="8"/>
      <c r="AR12" s="8"/>
      <c r="AS12" s="8"/>
      <c r="AT12" s="8"/>
      <c r="AU12" s="8"/>
      <c r="AV12" s="8"/>
      <c r="AW12" s="8"/>
    </row>
    <row r="13" ht="15.0" customHeight="1">
      <c r="B13" s="97">
        <v>5.0</v>
      </c>
      <c r="C13" s="98">
        <v>234.0</v>
      </c>
      <c r="D13" s="99" t="s">
        <v>112</v>
      </c>
      <c r="E13" s="100"/>
      <c r="F13" s="101">
        <f t="shared" ref="F13:T13" si="7">ROUND(AA13-(AA13*$L$5),0)</f>
        <v>16016</v>
      </c>
      <c r="G13" s="101">
        <f t="shared" si="7"/>
        <v>17458</v>
      </c>
      <c r="H13" s="101">
        <f t="shared" si="7"/>
        <v>18450</v>
      </c>
      <c r="I13" s="101">
        <f t="shared" si="7"/>
        <v>19230</v>
      </c>
      <c r="J13" s="101">
        <f t="shared" si="7"/>
        <v>19230</v>
      </c>
      <c r="K13" s="101">
        <f t="shared" si="7"/>
        <v>20100</v>
      </c>
      <c r="L13" s="101">
        <f t="shared" si="7"/>
        <v>22350</v>
      </c>
      <c r="M13" s="101">
        <f t="shared" si="7"/>
        <v>24350</v>
      </c>
      <c r="N13" s="101">
        <f t="shared" si="7"/>
        <v>26300</v>
      </c>
      <c r="O13" s="101">
        <f t="shared" si="7"/>
        <v>28300</v>
      </c>
      <c r="P13" s="101">
        <f t="shared" si="7"/>
        <v>31500</v>
      </c>
      <c r="Q13" s="101">
        <f t="shared" si="7"/>
        <v>33400</v>
      </c>
      <c r="R13" s="101">
        <f t="shared" si="7"/>
        <v>33500</v>
      </c>
      <c r="S13" s="101">
        <f t="shared" si="7"/>
        <v>35200</v>
      </c>
      <c r="T13" s="102">
        <f t="shared" si="7"/>
        <v>54900</v>
      </c>
      <c r="Z13" s="8"/>
      <c r="AA13" s="103">
        <f>ROUND(VLOOKUP(CONCATENATE("P30 ",F$6," V",$B13),'Основа'!$A$1:$Q3567,15,FALSE),0)</f>
        <v>16016</v>
      </c>
      <c r="AB13" s="103">
        <f>ROUND(VLOOKUP(CONCATENATE("P30 ",G$6," V",$B13),'Основа'!$A$1:$Q3567,15,FALSE),0)</f>
        <v>17458</v>
      </c>
      <c r="AC13" s="103">
        <f>ROUND(VLOOKUP(CONCATENATE("P30 ",H$6," V",$B13),'Основа'!$A$1:$Q3567,15,FALSE),0)</f>
        <v>18450</v>
      </c>
      <c r="AD13" s="103">
        <f>ROUND(VLOOKUP(CONCATENATE("P30 ",I$6," V",$B13),'Основа'!$A$1:$Q3567,15,FALSE),0)</f>
        <v>19230</v>
      </c>
      <c r="AE13" s="103">
        <f>ROUND(VLOOKUP(CONCATENATE("P30 ",J$6," V",$B13),'Основа'!$A$1:$Q3567,15,FALSE),0)</f>
        <v>19230</v>
      </c>
      <c r="AF13" s="103">
        <f>ROUND(VLOOKUP(CONCATENATE("P30 ",K$6," V",$B13),'Основа'!$A$1:$Q3567,15,FALSE),0)</f>
        <v>20100</v>
      </c>
      <c r="AG13" s="103">
        <f>ROUND(VLOOKUP(CONCATENATE("P30 ",L$6," V",$B13),'Основа'!$A$1:$Q3567,15,FALSE),0)</f>
        <v>22350</v>
      </c>
      <c r="AH13" s="103">
        <f>ROUND(VLOOKUP(CONCATENATE("P30 ",M$6," V",$B13),'Основа'!$A$1:$Q3567,15,FALSE),0)</f>
        <v>24350</v>
      </c>
      <c r="AI13" s="103">
        <f>ROUND(VLOOKUP(CONCATENATE("P30 ",N$6," V",$B13),'Основа'!$A$1:$Q3567,15,FALSE),0)</f>
        <v>26300</v>
      </c>
      <c r="AJ13" s="103">
        <f>ROUND(VLOOKUP(CONCATENATE("P30 ",O$6," V",$B13),'Основа'!$A$1:$Q3567,15,FALSE),0)</f>
        <v>28300</v>
      </c>
      <c r="AK13" s="103">
        <f>ROUND(VLOOKUP(CONCATENATE("P30 ",P$6," V",$B13),'Основа'!$A$1:$Q3567,15,FALSE),0)</f>
        <v>31500</v>
      </c>
      <c r="AL13" s="103">
        <f>ROUND(VLOOKUP(CONCATENATE("P30 ",Q$6," V",$B13),'Основа'!$A$1:$Q3567,15,FALSE),0)</f>
        <v>33400</v>
      </c>
      <c r="AM13" s="103">
        <f>ROUND(VLOOKUP(CONCATENATE("P30 ",R$6," V",$B13),'Основа'!$A$1:$Q3567,15,FALSE),0)</f>
        <v>33500</v>
      </c>
      <c r="AN13" s="103">
        <f>ROUND(VLOOKUP(CONCATENATE("P30 ",S$6," V",$B13),'Основа'!$A$1:$Q3567,15,FALSE),0)</f>
        <v>35200</v>
      </c>
      <c r="AO13" s="103">
        <f>ROUND(VLOOKUP(CONCATENATE("P30 ",T$6," V",$B13),'Основа'!$A$1:$Q3567,15,FALSE),0)</f>
        <v>54900</v>
      </c>
      <c r="AP13" s="8"/>
      <c r="AQ13" s="8"/>
      <c r="AR13" s="8"/>
      <c r="AS13" s="8"/>
      <c r="AT13" s="8"/>
      <c r="AU13" s="8"/>
      <c r="AV13" s="8"/>
      <c r="AW13" s="8"/>
    </row>
    <row r="14" ht="15.75" customHeight="1">
      <c r="B14" s="110"/>
      <c r="C14" s="111"/>
      <c r="D14" s="106" t="str">
        <f>RIGHT($M$5,21)</f>
        <v>ΔТ=70⁰С (95/85/20) Вт</v>
      </c>
      <c r="E14" s="107"/>
      <c r="F14" s="108">
        <f t="shared" ref="F14:T14" si="8">ROUND(IF($D14="ΔТ=70⁰С (95/85/20) Вт",AA14,(IF($D14="ΔТ=60⁰С (90/70/20) Вт",AA14*0.818,AA14*0.646))),0)</f>
        <v>180</v>
      </c>
      <c r="G14" s="108">
        <f t="shared" si="8"/>
        <v>282</v>
      </c>
      <c r="H14" s="108">
        <f t="shared" si="8"/>
        <v>363</v>
      </c>
      <c r="I14" s="108">
        <f t="shared" si="8"/>
        <v>399</v>
      </c>
      <c r="J14" s="108">
        <f t="shared" si="8"/>
        <v>416</v>
      </c>
      <c r="K14" s="108">
        <f t="shared" si="8"/>
        <v>538</v>
      </c>
      <c r="L14" s="108">
        <f t="shared" si="8"/>
        <v>727</v>
      </c>
      <c r="M14" s="108">
        <f t="shared" si="8"/>
        <v>902</v>
      </c>
      <c r="N14" s="108">
        <f t="shared" si="8"/>
        <v>1083</v>
      </c>
      <c r="O14" s="108">
        <f t="shared" si="8"/>
        <v>1258</v>
      </c>
      <c r="P14" s="108">
        <f t="shared" si="8"/>
        <v>1452</v>
      </c>
      <c r="Q14" s="108">
        <f t="shared" si="8"/>
        <v>1598</v>
      </c>
      <c r="R14" s="108">
        <f t="shared" si="8"/>
        <v>1622</v>
      </c>
      <c r="S14" s="108">
        <f t="shared" si="8"/>
        <v>1815</v>
      </c>
      <c r="T14" s="109">
        <f t="shared" si="8"/>
        <v>2179</v>
      </c>
      <c r="Z14" s="8"/>
      <c r="AA14" s="103">
        <f>VLOOKUP(CONCATENATE("P30 ",F$6," V",$B13),'Основа'!$A$1:$Q3567,8,FALSE)</f>
        <v>179.58</v>
      </c>
      <c r="AB14" s="103">
        <f>VLOOKUP(CONCATENATE("P30 ",G$6," V",$B13),'Основа'!$A$1:$Q3567,8,FALSE)</f>
        <v>281.67</v>
      </c>
      <c r="AC14" s="103">
        <f>VLOOKUP(CONCATENATE("P30 ",H$6," V",$B13),'Основа'!$A$1:$Q3567,8,FALSE)</f>
        <v>363</v>
      </c>
      <c r="AD14" s="103">
        <f>VLOOKUP(CONCATENATE("P30 ",I$6," V",$B13),'Основа'!$A$1:$Q3567,8,FALSE)</f>
        <v>399</v>
      </c>
      <c r="AE14" s="103">
        <f>VLOOKUP(CONCATENATE("P30 ",J$6," V",$B13),'Основа'!$A$1:$Q3567,8,FALSE)</f>
        <v>416</v>
      </c>
      <c r="AF14" s="103">
        <f>VLOOKUP(CONCATENATE("P30 ",K$6," V",$B13),'Основа'!$A$1:$Q3567,8,FALSE)</f>
        <v>538</v>
      </c>
      <c r="AG14" s="103">
        <f>VLOOKUP(CONCATENATE("P30 ",L$6," V",$B13),'Основа'!$A$1:$Q3567,8,FALSE)</f>
        <v>727</v>
      </c>
      <c r="AH14" s="103">
        <f>VLOOKUP(CONCATENATE("P30 ",M$6," V",$B13),'Основа'!$A$1:$Q3567,8,FALSE)</f>
        <v>902</v>
      </c>
      <c r="AI14" s="103">
        <f>VLOOKUP(CONCATENATE("P30 ",N$6," V",$B13),'Основа'!$A$1:$Q3567,8,FALSE)</f>
        <v>1083</v>
      </c>
      <c r="AJ14" s="103">
        <f>VLOOKUP(CONCATENATE("P30 ",O$6," V",$B13),'Основа'!$A$1:$Q3567,8,FALSE)</f>
        <v>1258</v>
      </c>
      <c r="AK14" s="103">
        <f>VLOOKUP(CONCATENATE("P30 ",P$6," V",$B13),'Основа'!$A$1:$Q3567,8,FALSE)</f>
        <v>1452</v>
      </c>
      <c r="AL14" s="103">
        <f>VLOOKUP(CONCATENATE("P30 ",Q$6," V",$B13),'Основа'!$A$1:$Q3567,8,FALSE)</f>
        <v>1598</v>
      </c>
      <c r="AM14" s="103">
        <f>VLOOKUP(CONCATENATE("P30 ",R$6," V",$B13),'Основа'!$A$1:$Q3567,8,FALSE)</f>
        <v>1622</v>
      </c>
      <c r="AN14" s="103">
        <f>VLOOKUP(CONCATENATE("P30 ",S$6," V",$B13),'Основа'!$A$1:$Q3567,8,FALSE)</f>
        <v>1815</v>
      </c>
      <c r="AO14" s="103">
        <f>VLOOKUP(CONCATENATE("P30 ",T$6," V",$B13),'Основа'!$A$1:$Q3567,8,FALSE)</f>
        <v>2179</v>
      </c>
      <c r="AP14" s="8"/>
      <c r="AQ14" s="8"/>
      <c r="AR14" s="8"/>
      <c r="AS14" s="8"/>
      <c r="AT14" s="8"/>
      <c r="AU14" s="8"/>
      <c r="AV14" s="8"/>
      <c r="AW14" s="8"/>
    </row>
    <row r="15" ht="15.0" customHeight="1">
      <c r="B15" s="97">
        <v>6.0</v>
      </c>
      <c r="C15" s="98">
        <v>284.0</v>
      </c>
      <c r="D15" s="99" t="s">
        <v>112</v>
      </c>
      <c r="E15" s="100"/>
      <c r="F15" s="101">
        <f t="shared" ref="F15:T15" si="9">ROUND(AA15-(AA15*$L$5),0)</f>
        <v>17811</v>
      </c>
      <c r="G15" s="101">
        <f t="shared" si="9"/>
        <v>19454</v>
      </c>
      <c r="H15" s="101">
        <f t="shared" si="9"/>
        <v>20350</v>
      </c>
      <c r="I15" s="101">
        <f t="shared" si="9"/>
        <v>21130</v>
      </c>
      <c r="J15" s="101">
        <f t="shared" si="9"/>
        <v>21130</v>
      </c>
      <c r="K15" s="101">
        <f t="shared" si="9"/>
        <v>22100</v>
      </c>
      <c r="L15" s="101">
        <f t="shared" si="9"/>
        <v>24900</v>
      </c>
      <c r="M15" s="101">
        <f t="shared" si="9"/>
        <v>27250</v>
      </c>
      <c r="N15" s="101">
        <f t="shared" si="9"/>
        <v>29600</v>
      </c>
      <c r="O15" s="101">
        <f t="shared" si="9"/>
        <v>32000</v>
      </c>
      <c r="P15" s="101">
        <f t="shared" si="9"/>
        <v>36200</v>
      </c>
      <c r="Q15" s="101">
        <f t="shared" si="9"/>
        <v>38300</v>
      </c>
      <c r="R15" s="101">
        <f t="shared" si="9"/>
        <v>38400</v>
      </c>
      <c r="S15" s="101">
        <f t="shared" si="9"/>
        <v>40700</v>
      </c>
      <c r="T15" s="102">
        <f t="shared" si="9"/>
        <v>63700</v>
      </c>
      <c r="Z15" s="8"/>
      <c r="AA15" s="103">
        <f>ROUND(VLOOKUP(CONCATENATE("P30 ",F$6," V",$B15),'Основа'!$A$1:$Q3569,15,FALSE),0)</f>
        <v>17811</v>
      </c>
      <c r="AB15" s="103">
        <f>ROUND(VLOOKUP(CONCATENATE("P30 ",G$6," V",$B15),'Основа'!$A$1:$Q3569,15,FALSE),0)</f>
        <v>19454</v>
      </c>
      <c r="AC15" s="103">
        <f>ROUND(VLOOKUP(CONCATENATE("P30 ",H$6," V",$B15),'Основа'!$A$1:$Q3569,15,FALSE),0)</f>
        <v>20350</v>
      </c>
      <c r="AD15" s="103">
        <f>ROUND(VLOOKUP(CONCATENATE("P30 ",I$6," V",$B15),'Основа'!$A$1:$Q3569,15,FALSE),0)</f>
        <v>21130</v>
      </c>
      <c r="AE15" s="103">
        <f>ROUND(VLOOKUP(CONCATENATE("P30 ",J$6," V",$B15),'Основа'!$A$1:$Q3569,15,FALSE),0)</f>
        <v>21130</v>
      </c>
      <c r="AF15" s="103">
        <f>ROUND(VLOOKUP(CONCATENATE("P30 ",K$6," V",$B15),'Основа'!$A$1:$Q3569,15,FALSE),0)</f>
        <v>22100</v>
      </c>
      <c r="AG15" s="103">
        <f>ROUND(VLOOKUP(CONCATENATE("P30 ",L$6," V",$B15),'Основа'!$A$1:$Q3569,15,FALSE),0)</f>
        <v>24900</v>
      </c>
      <c r="AH15" s="103">
        <f>ROUND(VLOOKUP(CONCATENATE("P30 ",M$6," V",$B15),'Основа'!$A$1:$Q3569,15,FALSE),0)</f>
        <v>27250</v>
      </c>
      <c r="AI15" s="103">
        <f>ROUND(VLOOKUP(CONCATENATE("P30 ",N$6," V",$B15),'Основа'!$A$1:$Q3569,15,FALSE),0)</f>
        <v>29600</v>
      </c>
      <c r="AJ15" s="103">
        <f>ROUND(VLOOKUP(CONCATENATE("P30 ",O$6," V",$B15),'Основа'!$A$1:$Q3569,15,FALSE),0)</f>
        <v>32000</v>
      </c>
      <c r="AK15" s="103">
        <f>ROUND(VLOOKUP(CONCATENATE("P30 ",P$6," V",$B15),'Основа'!$A$1:$Q3569,15,FALSE),0)</f>
        <v>36200</v>
      </c>
      <c r="AL15" s="103">
        <f>ROUND(VLOOKUP(CONCATENATE("P30 ",Q$6," V",$B15),'Основа'!$A$1:$Q3569,15,FALSE),0)</f>
        <v>38300</v>
      </c>
      <c r="AM15" s="103">
        <f>ROUND(VLOOKUP(CONCATENATE("P30 ",R$6," V",$B15),'Основа'!$A$1:$Q3569,15,FALSE),0)</f>
        <v>38400</v>
      </c>
      <c r="AN15" s="103">
        <f>ROUND(VLOOKUP(CONCATENATE("P30 ",S$6," V",$B15),'Основа'!$A$1:$Q3569,15,FALSE),0)</f>
        <v>40700</v>
      </c>
      <c r="AO15" s="103">
        <f>ROUND(VLOOKUP(CONCATENATE("P30 ",T$6," V",$B15),'Основа'!$A$1:$Q3569,15,FALSE),0)</f>
        <v>63700</v>
      </c>
      <c r="AP15" s="8"/>
      <c r="AQ15" s="8"/>
      <c r="AR15" s="8"/>
      <c r="AS15" s="8"/>
      <c r="AT15" s="8"/>
      <c r="AU15" s="8"/>
      <c r="AV15" s="8"/>
      <c r="AW15" s="8"/>
    </row>
    <row r="16" ht="15.75" customHeight="1">
      <c r="B16" s="104"/>
      <c r="C16" s="105"/>
      <c r="D16" s="106" t="str">
        <f>RIGHT($M$5,21)</f>
        <v>ΔТ=70⁰С (95/85/20) Вт</v>
      </c>
      <c r="E16" s="107"/>
      <c r="F16" s="108">
        <f t="shared" ref="F16:T16" si="10">ROUND(IF($D16="ΔТ=70⁰С (95/85/20) Вт",AA16,(IF($D16="ΔТ=60⁰С (90/70/20) Вт",AA16*0.818,AA16*0.646))),0)</f>
        <v>215</v>
      </c>
      <c r="G16" s="108">
        <f t="shared" si="10"/>
        <v>336</v>
      </c>
      <c r="H16" s="108">
        <f t="shared" si="10"/>
        <v>436</v>
      </c>
      <c r="I16" s="108">
        <f t="shared" si="10"/>
        <v>479</v>
      </c>
      <c r="J16" s="108">
        <f t="shared" si="10"/>
        <v>496</v>
      </c>
      <c r="K16" s="108">
        <f t="shared" si="10"/>
        <v>646</v>
      </c>
      <c r="L16" s="108">
        <f t="shared" si="10"/>
        <v>871</v>
      </c>
      <c r="M16" s="108">
        <f t="shared" si="10"/>
        <v>1081</v>
      </c>
      <c r="N16" s="108">
        <f t="shared" si="10"/>
        <v>1299</v>
      </c>
      <c r="O16" s="108">
        <f t="shared" si="10"/>
        <v>1510</v>
      </c>
      <c r="P16" s="108">
        <f t="shared" si="10"/>
        <v>1742</v>
      </c>
      <c r="Q16" s="108">
        <f t="shared" si="10"/>
        <v>1916</v>
      </c>
      <c r="R16" s="108">
        <f t="shared" si="10"/>
        <v>1946</v>
      </c>
      <c r="S16" s="108">
        <f t="shared" si="10"/>
        <v>2177</v>
      </c>
      <c r="T16" s="109">
        <f t="shared" si="10"/>
        <v>2614</v>
      </c>
      <c r="Z16" s="8"/>
      <c r="AA16" s="103">
        <f>VLOOKUP(CONCATENATE("P30 ",F$6," V",$B15),'Основа'!$A$1:$Q3569,8,FALSE)</f>
        <v>215.25</v>
      </c>
      <c r="AB16" s="103">
        <f>VLOOKUP(CONCATENATE("P30 ",G$6," V",$B15),'Основа'!$A$1:$Q3569,8,FALSE)</f>
        <v>335.79</v>
      </c>
      <c r="AC16" s="103">
        <f>VLOOKUP(CONCATENATE("P30 ",H$6," V",$B15),'Основа'!$A$1:$Q3569,8,FALSE)</f>
        <v>436</v>
      </c>
      <c r="AD16" s="103">
        <f>VLOOKUP(CONCATENATE("P30 ",I$6," V",$B15),'Основа'!$A$1:$Q3569,8,FALSE)</f>
        <v>479</v>
      </c>
      <c r="AE16" s="103">
        <f>VLOOKUP(CONCATENATE("P30 ",J$6," V",$B15),'Основа'!$A$1:$Q3569,8,FALSE)</f>
        <v>496</v>
      </c>
      <c r="AF16" s="103">
        <f>VLOOKUP(CONCATENATE("P30 ",K$6," V",$B15),'Основа'!$A$1:$Q3569,8,FALSE)</f>
        <v>646</v>
      </c>
      <c r="AG16" s="103">
        <f>VLOOKUP(CONCATENATE("P30 ",L$6," V",$B15),'Основа'!$A$1:$Q3569,8,FALSE)</f>
        <v>871</v>
      </c>
      <c r="AH16" s="103">
        <f>VLOOKUP(CONCATENATE("P30 ",M$6," V",$B15),'Основа'!$A$1:$Q3569,8,FALSE)</f>
        <v>1081</v>
      </c>
      <c r="AI16" s="103">
        <f>VLOOKUP(CONCATENATE("P30 ",N$6," V",$B15),'Основа'!$A$1:$Q3569,8,FALSE)</f>
        <v>1299</v>
      </c>
      <c r="AJ16" s="103">
        <f>VLOOKUP(CONCATENATE("P30 ",O$6," V",$B15),'Основа'!$A$1:$Q3569,8,FALSE)</f>
        <v>1510</v>
      </c>
      <c r="AK16" s="103">
        <f>VLOOKUP(CONCATENATE("P30 ",P$6," V",$B15),'Основа'!$A$1:$Q3569,8,FALSE)</f>
        <v>1742</v>
      </c>
      <c r="AL16" s="103">
        <f>VLOOKUP(CONCATENATE("P30 ",Q$6," V",$B15),'Основа'!$A$1:$Q3569,8,FALSE)</f>
        <v>1916</v>
      </c>
      <c r="AM16" s="103">
        <f>VLOOKUP(CONCATENATE("P30 ",R$6," V",$B15),'Основа'!$A$1:$Q3569,8,FALSE)</f>
        <v>1946</v>
      </c>
      <c r="AN16" s="103">
        <f>VLOOKUP(CONCATENATE("P30 ",S$6," V",$B15),'Основа'!$A$1:$Q3569,8,FALSE)</f>
        <v>2177</v>
      </c>
      <c r="AO16" s="103">
        <f>VLOOKUP(CONCATENATE("P30 ",T$6," V",$B15),'Основа'!$A$1:$Q3569,8,FALSE)</f>
        <v>2614</v>
      </c>
      <c r="AP16" s="8"/>
      <c r="AQ16" s="8"/>
      <c r="AR16" s="8"/>
      <c r="AS16" s="8"/>
      <c r="AT16" s="8"/>
      <c r="AU16" s="8"/>
      <c r="AV16" s="8"/>
      <c r="AW16" s="8"/>
    </row>
    <row r="17" ht="15.0" customHeight="1">
      <c r="B17" s="97">
        <v>7.0</v>
      </c>
      <c r="C17" s="98">
        <v>334.0</v>
      </c>
      <c r="D17" s="99" t="s">
        <v>112</v>
      </c>
      <c r="E17" s="100"/>
      <c r="F17" s="101">
        <f t="shared" ref="F17:T17" si="11">ROUND(AA17-(AA17*$L$5),0)</f>
        <v>19610</v>
      </c>
      <c r="G17" s="101">
        <f t="shared" si="11"/>
        <v>21452</v>
      </c>
      <c r="H17" s="101">
        <f t="shared" si="11"/>
        <v>22250</v>
      </c>
      <c r="I17" s="101">
        <f t="shared" si="11"/>
        <v>23030</v>
      </c>
      <c r="J17" s="101">
        <f t="shared" si="11"/>
        <v>23030</v>
      </c>
      <c r="K17" s="101">
        <f t="shared" si="11"/>
        <v>24150</v>
      </c>
      <c r="L17" s="101">
        <f t="shared" si="11"/>
        <v>27400</v>
      </c>
      <c r="M17" s="101">
        <f t="shared" si="11"/>
        <v>30200</v>
      </c>
      <c r="N17" s="101">
        <f t="shared" si="11"/>
        <v>33000</v>
      </c>
      <c r="O17" s="101">
        <f t="shared" si="11"/>
        <v>35800</v>
      </c>
      <c r="P17" s="101">
        <f t="shared" si="11"/>
        <v>40900</v>
      </c>
      <c r="Q17" s="101">
        <f t="shared" si="11"/>
        <v>43400</v>
      </c>
      <c r="R17" s="101">
        <f t="shared" si="11"/>
        <v>43500</v>
      </c>
      <c r="S17" s="101">
        <f t="shared" si="11"/>
        <v>46100</v>
      </c>
      <c r="T17" s="102">
        <f t="shared" si="11"/>
        <v>72600</v>
      </c>
      <c r="Z17" s="8"/>
      <c r="AA17" s="103">
        <f>ROUND(VLOOKUP(CONCATENATE("P30 ",F$6," V",$B17),'Основа'!$A$1:$Q3572,15,FALSE),0)</f>
        <v>19610</v>
      </c>
      <c r="AB17" s="103">
        <f>ROUND(VLOOKUP(CONCATENATE("P30 ",G$6," V",$B17),'Основа'!$A$1:$Q3572,15,FALSE),0)</f>
        <v>21452</v>
      </c>
      <c r="AC17" s="103">
        <f>ROUND(VLOOKUP(CONCATENATE("P30 ",H$6," V",$B17),'Основа'!$A$1:$Q3572,15,FALSE),0)</f>
        <v>22250</v>
      </c>
      <c r="AD17" s="103">
        <f>ROUND(VLOOKUP(CONCATENATE("P30 ",I$6," V",$B17),'Основа'!$A$1:$Q3572,15,FALSE),0)</f>
        <v>23030</v>
      </c>
      <c r="AE17" s="103">
        <f>ROUND(VLOOKUP(CONCATENATE("P30 ",J$6," V",$B17),'Основа'!$A$1:$Q3572,15,FALSE),0)</f>
        <v>23030</v>
      </c>
      <c r="AF17" s="103">
        <f>ROUND(VLOOKUP(CONCATENATE("P30 ",K$6," V",$B17),'Основа'!$A$1:$Q3572,15,FALSE),0)</f>
        <v>24150</v>
      </c>
      <c r="AG17" s="103">
        <f>ROUND(VLOOKUP(CONCATENATE("P30 ",L$6," V",$B17),'Основа'!$A$1:$Q3572,15,FALSE),0)</f>
        <v>27400</v>
      </c>
      <c r="AH17" s="103">
        <f>ROUND(VLOOKUP(CONCATENATE("P30 ",M$6," V",$B17),'Основа'!$A$1:$Q3572,15,FALSE),0)</f>
        <v>30200</v>
      </c>
      <c r="AI17" s="103">
        <f>ROUND(VLOOKUP(CONCATENATE("P30 ",N$6," V",$B17),'Основа'!$A$1:$Q3572,15,FALSE),0)</f>
        <v>33000</v>
      </c>
      <c r="AJ17" s="103">
        <f>ROUND(VLOOKUP(CONCATENATE("P30 ",O$6," V",$B17),'Основа'!$A$1:$Q3572,15,FALSE),0)</f>
        <v>35800</v>
      </c>
      <c r="AK17" s="103">
        <f>ROUND(VLOOKUP(CONCATENATE("P30 ",P$6," V",$B17),'Основа'!$A$1:$Q3572,15,FALSE),0)</f>
        <v>40900</v>
      </c>
      <c r="AL17" s="103">
        <f>ROUND(VLOOKUP(CONCATENATE("P30 ",Q$6," V",$B17),'Основа'!$A$1:$Q3572,15,FALSE),0)</f>
        <v>43400</v>
      </c>
      <c r="AM17" s="103">
        <f>ROUND(VLOOKUP(CONCATENATE("P30 ",R$6," V",$B17),'Основа'!$A$1:$Q3572,15,FALSE),0)</f>
        <v>43500</v>
      </c>
      <c r="AN17" s="103">
        <f>ROUND(VLOOKUP(CONCATENATE("P30 ",S$6," V",$B17),'Основа'!$A$1:$Q3572,15,FALSE),0)</f>
        <v>46100</v>
      </c>
      <c r="AO17" s="103">
        <f>ROUND(VLOOKUP(CONCATENATE("P30 ",T$6," V",$B17),'Основа'!$A$1:$Q3572,15,FALSE),0)</f>
        <v>72600</v>
      </c>
      <c r="AP17" s="8"/>
      <c r="AQ17" s="8"/>
      <c r="AR17" s="8"/>
      <c r="AS17" s="8"/>
      <c r="AT17" s="8"/>
      <c r="AU17" s="8"/>
      <c r="AV17" s="8"/>
      <c r="AW17" s="8"/>
    </row>
    <row r="18" ht="15.75" customHeight="1">
      <c r="B18" s="104"/>
      <c r="C18" s="105"/>
      <c r="D18" s="106" t="str">
        <f>RIGHT($M$5,21)</f>
        <v>ΔТ=70⁰С (95/85/20) Вт</v>
      </c>
      <c r="E18" s="107"/>
      <c r="F18" s="108">
        <f t="shared" ref="F18:T18" si="12">ROUND(IF($D18="ΔТ=70⁰С (95/85/20) Вт",AA18,(IF($D18="ΔТ=60⁰С (90/70/20) Вт",AA18*0.818,AA18*0.646))),0)</f>
        <v>252</v>
      </c>
      <c r="G18" s="108">
        <f t="shared" si="12"/>
        <v>392</v>
      </c>
      <c r="H18" s="108">
        <f t="shared" si="12"/>
        <v>509</v>
      </c>
      <c r="I18" s="108">
        <f t="shared" si="12"/>
        <v>559</v>
      </c>
      <c r="J18" s="108">
        <f t="shared" si="12"/>
        <v>579</v>
      </c>
      <c r="K18" s="108">
        <f t="shared" si="12"/>
        <v>753</v>
      </c>
      <c r="L18" s="108">
        <f t="shared" si="12"/>
        <v>1017</v>
      </c>
      <c r="M18" s="108">
        <f t="shared" si="12"/>
        <v>1262</v>
      </c>
      <c r="N18" s="108">
        <f t="shared" si="12"/>
        <v>1516</v>
      </c>
      <c r="O18" s="108">
        <f t="shared" si="12"/>
        <v>1761</v>
      </c>
      <c r="P18" s="108">
        <f t="shared" si="12"/>
        <v>2033</v>
      </c>
      <c r="Q18" s="108">
        <f t="shared" si="12"/>
        <v>2235</v>
      </c>
      <c r="R18" s="108">
        <f t="shared" si="12"/>
        <v>2270</v>
      </c>
      <c r="S18" s="108">
        <f t="shared" si="12"/>
        <v>2540</v>
      </c>
      <c r="T18" s="109">
        <f t="shared" si="12"/>
        <v>3050</v>
      </c>
      <c r="Z18" s="8"/>
      <c r="AA18" s="103">
        <f>VLOOKUP(CONCATENATE("P30 ",F$6," V",$B17),'Основа'!$A$1:$Q3572,8,FALSE)</f>
        <v>252.15</v>
      </c>
      <c r="AB18" s="103">
        <f>VLOOKUP(CONCATENATE("P30 ",G$6," V",$B17),'Основа'!$A$1:$Q3572,8,FALSE)</f>
        <v>392.37</v>
      </c>
      <c r="AC18" s="103">
        <f>VLOOKUP(CONCATENATE("P30 ",H$6," V",$B17),'Основа'!$A$1:$Q3572,8,FALSE)</f>
        <v>509</v>
      </c>
      <c r="AD18" s="103">
        <f>VLOOKUP(CONCATENATE("P30 ",I$6," V",$B17),'Основа'!$A$1:$Q3572,8,FALSE)</f>
        <v>559</v>
      </c>
      <c r="AE18" s="103">
        <f>VLOOKUP(CONCATENATE("P30 ",J$6," V",$B17),'Основа'!$A$1:$Q3572,8,FALSE)</f>
        <v>579</v>
      </c>
      <c r="AF18" s="103">
        <f>VLOOKUP(CONCATENATE("P30 ",K$6," V",$B17),'Основа'!$A$1:$Q3572,8,FALSE)</f>
        <v>753</v>
      </c>
      <c r="AG18" s="103">
        <f>VLOOKUP(CONCATENATE("P30 ",L$6," V",$B17),'Основа'!$A$1:$Q3572,8,FALSE)</f>
        <v>1017</v>
      </c>
      <c r="AH18" s="103">
        <f>VLOOKUP(CONCATENATE("P30 ",M$6," V",$B17),'Основа'!$A$1:$Q3572,8,FALSE)</f>
        <v>1262</v>
      </c>
      <c r="AI18" s="103">
        <f>VLOOKUP(CONCATENATE("P30 ",N$6," V",$B17),'Основа'!$A$1:$Q3572,8,FALSE)</f>
        <v>1516</v>
      </c>
      <c r="AJ18" s="103">
        <f>VLOOKUP(CONCATENATE("P30 ",O$6," V",$B17),'Основа'!$A$1:$Q3572,8,FALSE)</f>
        <v>1761</v>
      </c>
      <c r="AK18" s="103">
        <f>VLOOKUP(CONCATENATE("P30 ",P$6," V",$B17),'Основа'!$A$1:$Q3572,8,FALSE)</f>
        <v>2033</v>
      </c>
      <c r="AL18" s="103">
        <f>VLOOKUP(CONCATENATE("P30 ",Q$6," V",$B17),'Основа'!$A$1:$Q3572,8,FALSE)</f>
        <v>2235</v>
      </c>
      <c r="AM18" s="103">
        <f>VLOOKUP(CONCATENATE("P30 ",R$6," V",$B17),'Основа'!$A$1:$Q3572,8,FALSE)</f>
        <v>2270</v>
      </c>
      <c r="AN18" s="103">
        <f>VLOOKUP(CONCATENATE("P30 ",S$6," V",$B17),'Основа'!$A$1:$Q3572,8,FALSE)</f>
        <v>2540</v>
      </c>
      <c r="AO18" s="103">
        <f>VLOOKUP(CONCATENATE("P30 ",T$6," V",$B17),'Основа'!$A$1:$Q3572,8,FALSE)</f>
        <v>3050</v>
      </c>
      <c r="AP18" s="8"/>
      <c r="AQ18" s="8"/>
      <c r="AR18" s="8"/>
      <c r="AS18" s="8"/>
      <c r="AT18" s="8"/>
      <c r="AU18" s="8"/>
      <c r="AV18" s="8"/>
      <c r="AW18" s="8"/>
    </row>
    <row r="19" ht="15.0" customHeight="1">
      <c r="B19" s="97">
        <v>8.0</v>
      </c>
      <c r="C19" s="98">
        <v>384.0</v>
      </c>
      <c r="D19" s="99" t="s">
        <v>112</v>
      </c>
      <c r="E19" s="100"/>
      <c r="F19" s="101">
        <f t="shared" ref="F19:T19" si="13">ROUND(AA19-(AA19*$L$5),0)</f>
        <v>21413</v>
      </c>
      <c r="G19" s="101">
        <f t="shared" si="13"/>
        <v>23455</v>
      </c>
      <c r="H19" s="101">
        <f t="shared" si="13"/>
        <v>24150</v>
      </c>
      <c r="I19" s="101">
        <f t="shared" si="13"/>
        <v>24930</v>
      </c>
      <c r="J19" s="101">
        <f t="shared" si="13"/>
        <v>24930</v>
      </c>
      <c r="K19" s="101">
        <f t="shared" si="13"/>
        <v>26250</v>
      </c>
      <c r="L19" s="101">
        <f t="shared" si="13"/>
        <v>29900</v>
      </c>
      <c r="M19" s="101">
        <f t="shared" si="13"/>
        <v>33100</v>
      </c>
      <c r="N19" s="101">
        <f t="shared" si="13"/>
        <v>36250</v>
      </c>
      <c r="O19" s="101">
        <f t="shared" si="13"/>
        <v>39500</v>
      </c>
      <c r="P19" s="101">
        <f t="shared" si="13"/>
        <v>45600</v>
      </c>
      <c r="Q19" s="101">
        <f t="shared" si="13"/>
        <v>48500</v>
      </c>
      <c r="R19" s="101">
        <f t="shared" si="13"/>
        <v>48600</v>
      </c>
      <c r="S19" s="101">
        <f t="shared" si="13"/>
        <v>51600</v>
      </c>
      <c r="T19" s="102">
        <f t="shared" si="13"/>
        <v>81400</v>
      </c>
      <c r="Z19" s="8"/>
      <c r="AA19" s="103">
        <f>ROUND(VLOOKUP(CONCATENATE("P30 ",F$6," V",$B19),'Основа'!$A$1:$Q3574,15,FALSE),0)</f>
        <v>21413</v>
      </c>
      <c r="AB19" s="103">
        <f>ROUND(VLOOKUP(CONCATENATE("P30 ",G$6," V",$B19),'Основа'!$A$1:$Q3574,15,FALSE),0)</f>
        <v>23455</v>
      </c>
      <c r="AC19" s="103">
        <f>ROUND(VLOOKUP(CONCATENATE("P30 ",H$6," V",$B19),'Основа'!$A$1:$Q3574,15,FALSE),0)</f>
        <v>24150</v>
      </c>
      <c r="AD19" s="103">
        <f>ROUND(VLOOKUP(CONCATENATE("P30 ",I$6," V",$B19),'Основа'!$A$1:$Q3574,15,FALSE),0)</f>
        <v>24930</v>
      </c>
      <c r="AE19" s="103">
        <f>ROUND(VLOOKUP(CONCATENATE("P30 ",J$6," V",$B19),'Основа'!$A$1:$Q3574,15,FALSE),0)</f>
        <v>24930</v>
      </c>
      <c r="AF19" s="103">
        <f>ROUND(VLOOKUP(CONCATENATE("P30 ",K$6," V",$B19),'Основа'!$A$1:$Q3574,15,FALSE),0)</f>
        <v>26250</v>
      </c>
      <c r="AG19" s="103">
        <f>ROUND(VLOOKUP(CONCATENATE("P30 ",L$6," V",$B19),'Основа'!$A$1:$Q3574,15,FALSE),0)</f>
        <v>29900</v>
      </c>
      <c r="AH19" s="103">
        <f>ROUND(VLOOKUP(CONCATENATE("P30 ",M$6," V",$B19),'Основа'!$A$1:$Q3574,15,FALSE),0)</f>
        <v>33100</v>
      </c>
      <c r="AI19" s="103">
        <f>ROUND(VLOOKUP(CONCATENATE("P30 ",N$6," V",$B19),'Основа'!$A$1:$Q3574,15,FALSE),0)</f>
        <v>36250</v>
      </c>
      <c r="AJ19" s="103">
        <f>ROUND(VLOOKUP(CONCATENATE("P30 ",O$6," V",$B19),'Основа'!$A$1:$Q3574,15,FALSE),0)</f>
        <v>39500</v>
      </c>
      <c r="AK19" s="103">
        <f>ROUND(VLOOKUP(CONCATENATE("P30 ",P$6," V",$B19),'Основа'!$A$1:$Q3574,15,FALSE),0)</f>
        <v>45600</v>
      </c>
      <c r="AL19" s="103">
        <f>ROUND(VLOOKUP(CONCATENATE("P30 ",Q$6," V",$B19),'Основа'!$A$1:$Q3574,15,FALSE),0)</f>
        <v>48500</v>
      </c>
      <c r="AM19" s="103">
        <f>ROUND(VLOOKUP(CONCATENATE("P30 ",R$6," V",$B19),'Основа'!$A$1:$Q3574,15,FALSE),0)</f>
        <v>48600</v>
      </c>
      <c r="AN19" s="103">
        <f>ROUND(VLOOKUP(CONCATENATE("P30 ",S$6," V",$B19),'Основа'!$A$1:$Q3574,15,FALSE),0)</f>
        <v>51600</v>
      </c>
      <c r="AO19" s="103">
        <f>ROUND(VLOOKUP(CONCATENATE("P30 ",T$6," V",$B19),'Основа'!$A$1:$Q3574,15,FALSE),0)</f>
        <v>81400</v>
      </c>
      <c r="AP19" s="8"/>
      <c r="AQ19" s="8"/>
      <c r="AR19" s="8"/>
      <c r="AS19" s="8"/>
      <c r="AT19" s="8"/>
      <c r="AU19" s="8"/>
      <c r="AV19" s="8"/>
      <c r="AW19" s="8"/>
    </row>
    <row r="20" ht="15.75" customHeight="1">
      <c r="B20" s="104"/>
      <c r="C20" s="105"/>
      <c r="D20" s="106" t="str">
        <f>RIGHT($M$5,21)</f>
        <v>ΔТ=70⁰С (95/85/20) Вт</v>
      </c>
      <c r="E20" s="107"/>
      <c r="F20" s="108">
        <f t="shared" ref="F20:T20" si="14">ROUND(IF($D20="ΔТ=70⁰С (95/85/20) Вт",AA20,(IF($D20="ΔТ=60⁰С (90/70/20) Вт",AA20*0.818,AA20*0.646))),0)</f>
        <v>288</v>
      </c>
      <c r="G20" s="108">
        <f t="shared" si="14"/>
        <v>448</v>
      </c>
      <c r="H20" s="108">
        <f t="shared" si="14"/>
        <v>581</v>
      </c>
      <c r="I20" s="108">
        <f t="shared" si="14"/>
        <v>638</v>
      </c>
      <c r="J20" s="108">
        <f t="shared" si="14"/>
        <v>661</v>
      </c>
      <c r="K20" s="108">
        <f t="shared" si="14"/>
        <v>860</v>
      </c>
      <c r="L20" s="108">
        <f t="shared" si="14"/>
        <v>1162</v>
      </c>
      <c r="M20" s="108">
        <f t="shared" si="14"/>
        <v>1443</v>
      </c>
      <c r="N20" s="108">
        <f t="shared" si="14"/>
        <v>1733</v>
      </c>
      <c r="O20" s="108">
        <f t="shared" si="14"/>
        <v>2014</v>
      </c>
      <c r="P20" s="108">
        <f t="shared" si="14"/>
        <v>2323</v>
      </c>
      <c r="Q20" s="108">
        <f t="shared" si="14"/>
        <v>2556</v>
      </c>
      <c r="R20" s="108">
        <f t="shared" si="14"/>
        <v>2595</v>
      </c>
      <c r="S20" s="108">
        <f t="shared" si="14"/>
        <v>2904</v>
      </c>
      <c r="T20" s="109">
        <f t="shared" si="14"/>
        <v>3485</v>
      </c>
      <c r="Z20" s="8"/>
      <c r="AA20" s="103">
        <f>VLOOKUP(CONCATENATE("P30 ",F$6," V",$B19),'Основа'!$A$1:$Q3574,8,FALSE)</f>
        <v>287.82</v>
      </c>
      <c r="AB20" s="103">
        <f>VLOOKUP(CONCATENATE("P30 ",G$6," V",$B19),'Основа'!$A$1:$Q3574,8,FALSE)</f>
        <v>447.72</v>
      </c>
      <c r="AC20" s="103">
        <f>VLOOKUP(CONCATENATE("P30 ",H$6," V",$B19),'Основа'!$A$1:$Q3574,8,FALSE)</f>
        <v>581</v>
      </c>
      <c r="AD20" s="103">
        <f>VLOOKUP(CONCATENATE("P30 ",I$6," V",$B19),'Основа'!$A$1:$Q3574,8,FALSE)</f>
        <v>638</v>
      </c>
      <c r="AE20" s="103">
        <f>VLOOKUP(CONCATENATE("P30 ",J$6," V",$B19),'Основа'!$A$1:$Q3574,8,FALSE)</f>
        <v>661</v>
      </c>
      <c r="AF20" s="103">
        <f>VLOOKUP(CONCATENATE("P30 ",K$6," V",$B19),'Основа'!$A$1:$Q3574,8,FALSE)</f>
        <v>860</v>
      </c>
      <c r="AG20" s="103">
        <f>VLOOKUP(CONCATENATE("P30 ",L$6," V",$B19),'Основа'!$A$1:$Q3574,8,FALSE)</f>
        <v>1162</v>
      </c>
      <c r="AH20" s="103">
        <f>VLOOKUP(CONCATENATE("P30 ",M$6," V",$B19),'Основа'!$A$1:$Q3574,8,FALSE)</f>
        <v>1443</v>
      </c>
      <c r="AI20" s="103">
        <f>VLOOKUP(CONCATENATE("P30 ",N$6," V",$B19),'Основа'!$A$1:$Q3574,8,FALSE)</f>
        <v>1733</v>
      </c>
      <c r="AJ20" s="103">
        <f>VLOOKUP(CONCATENATE("P30 ",O$6," V",$B19),'Основа'!$A$1:$Q3574,8,FALSE)</f>
        <v>2014</v>
      </c>
      <c r="AK20" s="103">
        <f>VLOOKUP(CONCATENATE("P30 ",P$6," V",$B19),'Основа'!$A$1:$Q3574,8,FALSE)</f>
        <v>2323</v>
      </c>
      <c r="AL20" s="103">
        <f>VLOOKUP(CONCATENATE("P30 ",Q$6," V",$B19),'Основа'!$A$1:$Q3574,8,FALSE)</f>
        <v>2556</v>
      </c>
      <c r="AM20" s="103">
        <f>VLOOKUP(CONCATENATE("P30 ",R$6," V",$B19),'Основа'!$A$1:$Q3574,8,FALSE)</f>
        <v>2595</v>
      </c>
      <c r="AN20" s="103">
        <f>VLOOKUP(CONCATENATE("P30 ",S$6," V",$B19),'Основа'!$A$1:$Q3574,8,FALSE)</f>
        <v>2904</v>
      </c>
      <c r="AO20" s="103">
        <f>VLOOKUP(CONCATENATE("P30 ",T$6," V",$B19),'Основа'!$A$1:$Q3574,8,FALSE)</f>
        <v>3485</v>
      </c>
      <c r="AP20" s="8"/>
      <c r="AQ20" s="8"/>
      <c r="AR20" s="8"/>
      <c r="AS20" s="8"/>
      <c r="AT20" s="8"/>
      <c r="AU20" s="8"/>
      <c r="AV20" s="8"/>
      <c r="AW20" s="8"/>
    </row>
    <row r="21" ht="15.0" customHeight="1">
      <c r="B21" s="97">
        <v>9.0</v>
      </c>
      <c r="C21" s="98">
        <v>434.0</v>
      </c>
      <c r="D21" s="99" t="s">
        <v>112</v>
      </c>
      <c r="E21" s="100"/>
      <c r="F21" s="101">
        <f t="shared" ref="F21:T21" si="15">ROUND(AA21-(AA21*$L$5),0)</f>
        <v>23219</v>
      </c>
      <c r="G21" s="101">
        <f t="shared" si="15"/>
        <v>25462</v>
      </c>
      <c r="H21" s="101">
        <f t="shared" si="15"/>
        <v>26050</v>
      </c>
      <c r="I21" s="101">
        <f t="shared" si="15"/>
        <v>26830</v>
      </c>
      <c r="J21" s="101">
        <f t="shared" si="15"/>
        <v>26830</v>
      </c>
      <c r="K21" s="101">
        <f t="shared" si="15"/>
        <v>28300</v>
      </c>
      <c r="L21" s="101">
        <f t="shared" si="15"/>
        <v>32450</v>
      </c>
      <c r="M21" s="101">
        <f t="shared" si="15"/>
        <v>36100</v>
      </c>
      <c r="N21" s="101">
        <f t="shared" si="15"/>
        <v>39600</v>
      </c>
      <c r="O21" s="101">
        <f t="shared" si="15"/>
        <v>43200</v>
      </c>
      <c r="P21" s="101">
        <f t="shared" si="15"/>
        <v>50300</v>
      </c>
      <c r="Q21" s="101">
        <f t="shared" si="15"/>
        <v>53600</v>
      </c>
      <c r="R21" s="101">
        <f t="shared" si="15"/>
        <v>53700</v>
      </c>
      <c r="S21" s="101">
        <f t="shared" si="15"/>
        <v>57000</v>
      </c>
      <c r="T21" s="102">
        <f t="shared" si="15"/>
        <v>90300</v>
      </c>
      <c r="Z21" s="8"/>
      <c r="AA21" s="103">
        <f>ROUND(VLOOKUP(CONCATENATE("P30 ",F$6," V",$B21),'Основа'!$A$1:$Q3576,15,FALSE),0)</f>
        <v>23219</v>
      </c>
      <c r="AB21" s="103">
        <f>ROUND(VLOOKUP(CONCATENATE("P30 ",G$6," V",$B21),'Основа'!$A$1:$Q3576,15,FALSE),0)</f>
        <v>25462</v>
      </c>
      <c r="AC21" s="103">
        <f>ROUND(VLOOKUP(CONCATENATE("P30 ",H$6," V",$B21),'Основа'!$A$1:$Q3576,15,FALSE),0)</f>
        <v>26050</v>
      </c>
      <c r="AD21" s="103">
        <f>ROUND(VLOOKUP(CONCATENATE("P30 ",I$6," V",$B21),'Основа'!$A$1:$Q3576,15,FALSE),0)</f>
        <v>26830</v>
      </c>
      <c r="AE21" s="103">
        <f>ROUND(VLOOKUP(CONCATENATE("P30 ",J$6," V",$B21),'Основа'!$A$1:$Q3576,15,FALSE),0)</f>
        <v>26830</v>
      </c>
      <c r="AF21" s="103">
        <f>ROUND(VLOOKUP(CONCATENATE("P30 ",K$6," V",$B21),'Основа'!$A$1:$Q3576,15,FALSE),0)</f>
        <v>28300</v>
      </c>
      <c r="AG21" s="103">
        <f>ROUND(VLOOKUP(CONCATENATE("P30 ",L$6," V",$B21),'Основа'!$A$1:$Q3576,15,FALSE),0)</f>
        <v>32450</v>
      </c>
      <c r="AH21" s="103">
        <f>ROUND(VLOOKUP(CONCATENATE("P30 ",M$6," V",$B21),'Основа'!$A$1:$Q3576,15,FALSE),0)</f>
        <v>36100</v>
      </c>
      <c r="AI21" s="103">
        <f>ROUND(VLOOKUP(CONCATENATE("P30 ",N$6," V",$B21),'Основа'!$A$1:$Q3576,15,FALSE),0)</f>
        <v>39600</v>
      </c>
      <c r="AJ21" s="103">
        <f>ROUND(VLOOKUP(CONCATENATE("P30 ",O$6," V",$B21),'Основа'!$A$1:$Q3576,15,FALSE),0)</f>
        <v>43200</v>
      </c>
      <c r="AK21" s="103">
        <f>ROUND(VLOOKUP(CONCATENATE("P30 ",P$6," V",$B21),'Основа'!$A$1:$Q3576,15,FALSE),0)</f>
        <v>50300</v>
      </c>
      <c r="AL21" s="103">
        <f>ROUND(VLOOKUP(CONCATENATE("P30 ",Q$6," V",$B21),'Основа'!$A$1:$Q3576,15,FALSE),0)</f>
        <v>53600</v>
      </c>
      <c r="AM21" s="103">
        <f>ROUND(VLOOKUP(CONCATENATE("P30 ",R$6," V",$B21),'Основа'!$A$1:$Q3576,15,FALSE),0)</f>
        <v>53700</v>
      </c>
      <c r="AN21" s="103">
        <f>ROUND(VLOOKUP(CONCATENATE("P30 ",S$6," V",$B21),'Основа'!$A$1:$Q3576,15,FALSE),0)</f>
        <v>57000</v>
      </c>
      <c r="AO21" s="103">
        <f>ROUND(VLOOKUP(CONCATENATE("P30 ",T$6," V",$B21),'Основа'!$A$1:$Q3576,15,FALSE),0)</f>
        <v>90300</v>
      </c>
      <c r="AP21" s="8"/>
      <c r="AQ21" s="8"/>
      <c r="AR21" s="8"/>
      <c r="AS21" s="8"/>
      <c r="AT21" s="8"/>
      <c r="AU21" s="8"/>
      <c r="AV21" s="8"/>
      <c r="AW21" s="8"/>
    </row>
    <row r="22" ht="15.75" customHeight="1">
      <c r="B22" s="104"/>
      <c r="C22" s="105"/>
      <c r="D22" s="106" t="str">
        <f>RIGHT($M$5,21)</f>
        <v>ΔТ=70⁰С (95/85/20) Вт</v>
      </c>
      <c r="E22" s="107"/>
      <c r="F22" s="108">
        <f t="shared" ref="F22:T22" si="16">ROUND(IF($D22="ΔТ=70⁰С (95/85/20) Вт",AA22,(IF($D22="ΔТ=60⁰С (90/70/20) Вт",AA22*0.818,AA22*0.646))),0)</f>
        <v>325</v>
      </c>
      <c r="G22" s="108">
        <f t="shared" si="16"/>
        <v>506</v>
      </c>
      <c r="H22" s="108">
        <f t="shared" si="16"/>
        <v>653</v>
      </c>
      <c r="I22" s="108">
        <f t="shared" si="16"/>
        <v>719</v>
      </c>
      <c r="J22" s="108">
        <f t="shared" si="16"/>
        <v>745</v>
      </c>
      <c r="K22" s="108">
        <f t="shared" si="16"/>
        <v>969</v>
      </c>
      <c r="L22" s="108">
        <f t="shared" si="16"/>
        <v>1307</v>
      </c>
      <c r="M22" s="108">
        <f t="shared" si="16"/>
        <v>1623</v>
      </c>
      <c r="N22" s="108">
        <f t="shared" si="16"/>
        <v>1950</v>
      </c>
      <c r="O22" s="108">
        <f t="shared" si="16"/>
        <v>2266</v>
      </c>
      <c r="P22" s="108">
        <f t="shared" si="16"/>
        <v>2614</v>
      </c>
      <c r="Q22" s="108">
        <f t="shared" si="16"/>
        <v>2875</v>
      </c>
      <c r="R22" s="108">
        <f t="shared" si="16"/>
        <v>2919</v>
      </c>
      <c r="S22" s="108">
        <f t="shared" si="16"/>
        <v>3267</v>
      </c>
      <c r="T22" s="109">
        <f t="shared" si="16"/>
        <v>3921</v>
      </c>
      <c r="Z22" s="8"/>
      <c r="AA22" s="103">
        <f>VLOOKUP(CONCATENATE("P30 ",F$6," V",$B21),'Основа'!$A$1:$Q3576,8,FALSE)</f>
        <v>324.72</v>
      </c>
      <c r="AB22" s="103">
        <f>VLOOKUP(CONCATENATE("P30 ",G$6," V",$B21),'Основа'!$A$1:$Q3576,8,FALSE)</f>
        <v>505.53</v>
      </c>
      <c r="AC22" s="103">
        <f>VLOOKUP(CONCATENATE("P30 ",H$6," V",$B21),'Основа'!$A$1:$Q3576,8,FALSE)</f>
        <v>653</v>
      </c>
      <c r="AD22" s="103">
        <f>VLOOKUP(CONCATENATE("P30 ",I$6," V",$B21),'Основа'!$A$1:$Q3576,8,FALSE)</f>
        <v>719</v>
      </c>
      <c r="AE22" s="103">
        <f>VLOOKUP(CONCATENATE("P30 ",J$6," V",$B21),'Основа'!$A$1:$Q3576,8,FALSE)</f>
        <v>745</v>
      </c>
      <c r="AF22" s="103">
        <f>VLOOKUP(CONCATENATE("P30 ",K$6," V",$B21),'Основа'!$A$1:$Q3576,8,FALSE)</f>
        <v>969</v>
      </c>
      <c r="AG22" s="103">
        <f>VLOOKUP(CONCATENATE("P30 ",L$6," V",$B21),'Основа'!$A$1:$Q3576,8,FALSE)</f>
        <v>1307</v>
      </c>
      <c r="AH22" s="103">
        <f>VLOOKUP(CONCATENATE("P30 ",M$6," V",$B21),'Основа'!$A$1:$Q3576,8,FALSE)</f>
        <v>1623</v>
      </c>
      <c r="AI22" s="103">
        <f>VLOOKUP(CONCATENATE("P30 ",N$6," V",$B21),'Основа'!$A$1:$Q3576,8,FALSE)</f>
        <v>1950</v>
      </c>
      <c r="AJ22" s="103">
        <f>VLOOKUP(CONCATENATE("P30 ",O$6," V",$B21),'Основа'!$A$1:$Q3576,8,FALSE)</f>
        <v>2266</v>
      </c>
      <c r="AK22" s="103">
        <f>VLOOKUP(CONCATENATE("P30 ",P$6," V",$B21),'Основа'!$A$1:$Q3576,8,FALSE)</f>
        <v>2614</v>
      </c>
      <c r="AL22" s="103">
        <f>VLOOKUP(CONCATENATE("P30 ",Q$6," V",$B21),'Основа'!$A$1:$Q3576,8,FALSE)</f>
        <v>2875</v>
      </c>
      <c r="AM22" s="103">
        <f>VLOOKUP(CONCATENATE("P30 ",R$6," V",$B21),'Основа'!$A$1:$Q3576,8,FALSE)</f>
        <v>2919</v>
      </c>
      <c r="AN22" s="103">
        <f>VLOOKUP(CONCATENATE("P30 ",S$6," V",$B21),'Основа'!$A$1:$Q3576,8,FALSE)</f>
        <v>3267</v>
      </c>
      <c r="AO22" s="103">
        <f>VLOOKUP(CONCATENATE("P30 ",T$6," V",$B21),'Основа'!$A$1:$Q3576,8,FALSE)</f>
        <v>3921</v>
      </c>
      <c r="AP22" s="8"/>
      <c r="AQ22" s="8"/>
      <c r="AR22" s="8"/>
      <c r="AS22" s="8"/>
      <c r="AT22" s="8"/>
      <c r="AU22" s="8"/>
      <c r="AV22" s="8"/>
      <c r="AW22" s="8"/>
    </row>
    <row r="23" ht="15.0" customHeight="1">
      <c r="B23" s="97">
        <v>10.0</v>
      </c>
      <c r="C23" s="98">
        <v>484.0</v>
      </c>
      <c r="D23" s="99" t="s">
        <v>112</v>
      </c>
      <c r="E23" s="100"/>
      <c r="F23" s="101">
        <f t="shared" ref="F23:T23" si="17">ROUND(AA23-(AA23*$L$5),0)</f>
        <v>25029</v>
      </c>
      <c r="G23" s="101">
        <f t="shared" si="17"/>
        <v>27474</v>
      </c>
      <c r="H23" s="101">
        <f t="shared" si="17"/>
        <v>27950</v>
      </c>
      <c r="I23" s="101">
        <f t="shared" si="17"/>
        <v>28730</v>
      </c>
      <c r="J23" s="101">
        <f t="shared" si="17"/>
        <v>28730</v>
      </c>
      <c r="K23" s="101">
        <f t="shared" si="17"/>
        <v>30350</v>
      </c>
      <c r="L23" s="101">
        <f t="shared" si="17"/>
        <v>35000</v>
      </c>
      <c r="M23" s="101">
        <f t="shared" si="17"/>
        <v>39000</v>
      </c>
      <c r="N23" s="101">
        <f t="shared" si="17"/>
        <v>42900</v>
      </c>
      <c r="O23" s="101">
        <f t="shared" si="17"/>
        <v>46900</v>
      </c>
      <c r="P23" s="101">
        <f t="shared" si="17"/>
        <v>55100</v>
      </c>
      <c r="Q23" s="101">
        <f t="shared" si="17"/>
        <v>58700</v>
      </c>
      <c r="R23" s="101">
        <f t="shared" si="17"/>
        <v>58800</v>
      </c>
      <c r="S23" s="101">
        <f t="shared" si="17"/>
        <v>62500</v>
      </c>
      <c r="T23" s="102">
        <f t="shared" si="17"/>
        <v>99200</v>
      </c>
      <c r="Z23" s="8"/>
      <c r="AA23" s="103">
        <f>ROUND(VLOOKUP(CONCATENATE("P30 ",F$6," V",$B23),'Основа'!$A$1:$Q3578,15,FALSE),0)</f>
        <v>25029</v>
      </c>
      <c r="AB23" s="103">
        <f>ROUND(VLOOKUP(CONCATENATE("P30 ",G$6," V",$B23),'Основа'!$A$1:$Q3578,15,FALSE),0)</f>
        <v>27474</v>
      </c>
      <c r="AC23" s="103">
        <f>ROUND(VLOOKUP(CONCATENATE("P30 ",H$6," V",$B23),'Основа'!$A$1:$Q3578,15,FALSE),0)</f>
        <v>27950</v>
      </c>
      <c r="AD23" s="103">
        <f>ROUND(VLOOKUP(CONCATENATE("P30 ",I$6," V",$B23),'Основа'!$A$1:$Q3578,15,FALSE),0)</f>
        <v>28730</v>
      </c>
      <c r="AE23" s="103">
        <f>ROUND(VLOOKUP(CONCATENATE("P30 ",J$6," V",$B23),'Основа'!$A$1:$Q3578,15,FALSE),0)</f>
        <v>28730</v>
      </c>
      <c r="AF23" s="103">
        <f>ROUND(VLOOKUP(CONCATENATE("P30 ",K$6," V",$B23),'Основа'!$A$1:$Q3578,15,FALSE),0)</f>
        <v>30350</v>
      </c>
      <c r="AG23" s="103">
        <f>ROUND(VLOOKUP(CONCATENATE("P30 ",L$6," V",$B23),'Основа'!$A$1:$Q3578,15,FALSE),0)</f>
        <v>35000</v>
      </c>
      <c r="AH23" s="103">
        <f>ROUND(VLOOKUP(CONCATENATE("P30 ",M$6," V",$B23),'Основа'!$A$1:$Q3578,15,FALSE),0)</f>
        <v>39000</v>
      </c>
      <c r="AI23" s="103">
        <f>ROUND(VLOOKUP(CONCATENATE("P30 ",N$6," V",$B23),'Основа'!$A$1:$Q3578,15,FALSE),0)</f>
        <v>42900</v>
      </c>
      <c r="AJ23" s="103">
        <f>ROUND(VLOOKUP(CONCATENATE("P30 ",O$6," V",$B23),'Основа'!$A$1:$Q3578,15,FALSE),0)</f>
        <v>46900</v>
      </c>
      <c r="AK23" s="103">
        <f>ROUND(VLOOKUP(CONCATENATE("P30 ",P$6," V",$B23),'Основа'!$A$1:$Q3578,15,FALSE),0)</f>
        <v>55100</v>
      </c>
      <c r="AL23" s="103">
        <f>ROUND(VLOOKUP(CONCATENATE("P30 ",Q$6," V",$B23),'Основа'!$A$1:$Q3578,15,FALSE),0)</f>
        <v>58700</v>
      </c>
      <c r="AM23" s="103">
        <f>ROUND(VLOOKUP(CONCATENATE("P30 ",R$6," V",$B23),'Основа'!$A$1:$Q3578,15,FALSE),0)</f>
        <v>58800</v>
      </c>
      <c r="AN23" s="103">
        <f>ROUND(VLOOKUP(CONCATENATE("P30 ",S$6," V",$B23),'Основа'!$A$1:$Q3578,15,FALSE),0)</f>
        <v>62500</v>
      </c>
      <c r="AO23" s="103">
        <f>ROUND(VLOOKUP(CONCATENATE("P30 ",T$6," V",$B23),'Основа'!$A$1:$Q3578,15,FALSE),0)</f>
        <v>99200</v>
      </c>
      <c r="AP23" s="8"/>
      <c r="AQ23" s="8"/>
      <c r="AR23" s="8"/>
      <c r="AS23" s="8"/>
      <c r="AT23" s="8"/>
      <c r="AU23" s="8"/>
      <c r="AV23" s="8"/>
      <c r="AW23" s="8"/>
    </row>
    <row r="24" ht="15.75" customHeight="1">
      <c r="B24" s="104"/>
      <c r="C24" s="105"/>
      <c r="D24" s="106" t="str">
        <f>RIGHT($M$5,21)</f>
        <v>ΔТ=70⁰С (95/85/20) Вт</v>
      </c>
      <c r="E24" s="107"/>
      <c r="F24" s="108">
        <f t="shared" ref="F24:T24" si="18">ROUND(IF($D24="ΔТ=70⁰С (95/85/20) Вт",AA24,(IF($D24="ΔТ=60⁰С (90/70/20) Вт",AA24*0.818,AA24*0.646))),0)</f>
        <v>360</v>
      </c>
      <c r="G24" s="108">
        <f t="shared" si="18"/>
        <v>561</v>
      </c>
      <c r="H24" s="108">
        <f t="shared" si="18"/>
        <v>727</v>
      </c>
      <c r="I24" s="108">
        <f t="shared" si="18"/>
        <v>799</v>
      </c>
      <c r="J24" s="108">
        <f t="shared" si="18"/>
        <v>827</v>
      </c>
      <c r="K24" s="108">
        <f t="shared" si="18"/>
        <v>1077</v>
      </c>
      <c r="L24" s="108">
        <f t="shared" si="18"/>
        <v>1452</v>
      </c>
      <c r="M24" s="108">
        <f t="shared" si="18"/>
        <v>1803</v>
      </c>
      <c r="N24" s="108">
        <f t="shared" si="18"/>
        <v>2167</v>
      </c>
      <c r="O24" s="108">
        <f t="shared" si="18"/>
        <v>2517</v>
      </c>
      <c r="P24" s="108">
        <f t="shared" si="18"/>
        <v>2904</v>
      </c>
      <c r="Q24" s="108">
        <f t="shared" si="18"/>
        <v>3194</v>
      </c>
      <c r="R24" s="108">
        <f t="shared" si="18"/>
        <v>3243</v>
      </c>
      <c r="S24" s="108">
        <f t="shared" si="18"/>
        <v>3631</v>
      </c>
      <c r="T24" s="109">
        <f t="shared" si="18"/>
        <v>4356</v>
      </c>
      <c r="Z24" s="8"/>
      <c r="AA24" s="103">
        <f>VLOOKUP(CONCATENATE("P30 ",F$6," V",$B23),'Основа'!$A$1:$Q3578,8,FALSE)</f>
        <v>360.39</v>
      </c>
      <c r="AB24" s="103">
        <f>VLOOKUP(CONCATENATE("P30 ",G$6," V",$B23),'Основа'!$A$1:$Q3578,8,FALSE)</f>
        <v>560.88</v>
      </c>
      <c r="AC24" s="103">
        <f>VLOOKUP(CONCATENATE("P30 ",H$6," V",$B23),'Основа'!$A$1:$Q3578,8,FALSE)</f>
        <v>727</v>
      </c>
      <c r="AD24" s="103">
        <f>VLOOKUP(CONCATENATE("P30 ",I$6," V",$B23),'Основа'!$A$1:$Q3578,8,FALSE)</f>
        <v>799</v>
      </c>
      <c r="AE24" s="103">
        <f>VLOOKUP(CONCATENATE("P30 ",J$6," V",$B23),'Основа'!$A$1:$Q3578,8,FALSE)</f>
        <v>827</v>
      </c>
      <c r="AF24" s="103">
        <f>VLOOKUP(CONCATENATE("P30 ",K$6," V",$B23),'Основа'!$A$1:$Q3578,8,FALSE)</f>
        <v>1077</v>
      </c>
      <c r="AG24" s="103">
        <f>VLOOKUP(CONCATENATE("P30 ",L$6," V",$B23),'Основа'!$A$1:$Q3578,8,FALSE)</f>
        <v>1452</v>
      </c>
      <c r="AH24" s="103">
        <f>VLOOKUP(CONCATENATE("P30 ",M$6," V",$B23),'Основа'!$A$1:$Q3578,8,FALSE)</f>
        <v>1803</v>
      </c>
      <c r="AI24" s="103">
        <f>VLOOKUP(CONCATENATE("P30 ",N$6," V",$B23),'Основа'!$A$1:$Q3578,8,FALSE)</f>
        <v>2167</v>
      </c>
      <c r="AJ24" s="103">
        <f>VLOOKUP(CONCATENATE("P30 ",O$6," V",$B23),'Основа'!$A$1:$Q3578,8,FALSE)</f>
        <v>2517</v>
      </c>
      <c r="AK24" s="103">
        <f>VLOOKUP(CONCATENATE("P30 ",P$6," V",$B23),'Основа'!$A$1:$Q3578,8,FALSE)</f>
        <v>2904</v>
      </c>
      <c r="AL24" s="103">
        <f>VLOOKUP(CONCATENATE("P30 ",Q$6," V",$B23),'Основа'!$A$1:$Q3578,8,FALSE)</f>
        <v>3194</v>
      </c>
      <c r="AM24" s="103">
        <f>VLOOKUP(CONCATENATE("P30 ",R$6," V",$B23),'Основа'!$A$1:$Q3578,8,FALSE)</f>
        <v>3243</v>
      </c>
      <c r="AN24" s="103">
        <f>VLOOKUP(CONCATENATE("P30 ",S$6," V",$B23),'Основа'!$A$1:$Q3578,8,FALSE)</f>
        <v>3631</v>
      </c>
      <c r="AO24" s="103">
        <f>VLOOKUP(CONCATENATE("P30 ",T$6," V",$B23),'Основа'!$A$1:$Q3578,8,FALSE)</f>
        <v>4356</v>
      </c>
      <c r="AP24" s="8"/>
      <c r="AQ24" s="8"/>
      <c r="AR24" s="8"/>
      <c r="AS24" s="8"/>
      <c r="AT24" s="8"/>
      <c r="AU24" s="8"/>
      <c r="AV24" s="8"/>
      <c r="AW24" s="8"/>
    </row>
    <row r="25" ht="15.0" customHeight="1">
      <c r="B25" s="97">
        <v>11.0</v>
      </c>
      <c r="C25" s="98">
        <v>534.0</v>
      </c>
      <c r="D25" s="99" t="s">
        <v>112</v>
      </c>
      <c r="E25" s="100"/>
      <c r="F25" s="101">
        <f t="shared" ref="F25:T25" si="19">ROUND(AA25-(AA25*$L$5),0)</f>
        <v>26841</v>
      </c>
      <c r="G25" s="101">
        <f t="shared" si="19"/>
        <v>29487</v>
      </c>
      <c r="H25" s="101">
        <f t="shared" si="19"/>
        <v>29850</v>
      </c>
      <c r="I25" s="101">
        <f t="shared" si="19"/>
        <v>30640</v>
      </c>
      <c r="J25" s="101">
        <f t="shared" si="19"/>
        <v>30640</v>
      </c>
      <c r="K25" s="101">
        <f t="shared" si="19"/>
        <v>32400</v>
      </c>
      <c r="L25" s="101">
        <f t="shared" si="19"/>
        <v>37500</v>
      </c>
      <c r="M25" s="101">
        <f t="shared" si="19"/>
        <v>41900</v>
      </c>
      <c r="N25" s="101">
        <f t="shared" si="19"/>
        <v>46200</v>
      </c>
      <c r="O25" s="101">
        <f t="shared" si="19"/>
        <v>50600</v>
      </c>
      <c r="P25" s="101">
        <f t="shared" si="19"/>
        <v>59800</v>
      </c>
      <c r="Q25" s="101">
        <f t="shared" si="19"/>
        <v>63800</v>
      </c>
      <c r="R25" s="101">
        <f t="shared" si="19"/>
        <v>63900</v>
      </c>
      <c r="S25" s="101">
        <f t="shared" si="19"/>
        <v>68000</v>
      </c>
      <c r="T25" s="102">
        <f t="shared" si="19"/>
        <v>108000</v>
      </c>
      <c r="Z25" s="8"/>
      <c r="AA25" s="103">
        <f>ROUND(VLOOKUP(CONCATENATE("P30 ",F$6," V",$B25),'Основа'!$A$1:$Q3580,15,FALSE),0)</f>
        <v>26841</v>
      </c>
      <c r="AB25" s="103">
        <f>ROUND(VLOOKUP(CONCATENATE("P30 ",G$6," V",$B25),'Основа'!$A$1:$Q3580,15,FALSE),0)</f>
        <v>29487</v>
      </c>
      <c r="AC25" s="103">
        <f>ROUND(VLOOKUP(CONCATENATE("P30 ",H$6," V",$B25),'Основа'!$A$1:$Q3580,15,FALSE),0)</f>
        <v>29850</v>
      </c>
      <c r="AD25" s="103">
        <f>ROUND(VLOOKUP(CONCATENATE("P30 ",I$6," V",$B25),'Основа'!$A$1:$Q3580,15,FALSE),0)</f>
        <v>30640</v>
      </c>
      <c r="AE25" s="103">
        <f>ROUND(VLOOKUP(CONCATENATE("P30 ",J$6," V",$B25),'Основа'!$A$1:$Q3580,15,FALSE),0)</f>
        <v>30640</v>
      </c>
      <c r="AF25" s="103">
        <f>ROUND(VLOOKUP(CONCATENATE("P30 ",K$6," V",$B25),'Основа'!$A$1:$Q3580,15,FALSE),0)</f>
        <v>32400</v>
      </c>
      <c r="AG25" s="103">
        <f>ROUND(VLOOKUP(CONCATENATE("P30 ",L$6," V",$B25),'Основа'!$A$1:$Q3580,15,FALSE),0)</f>
        <v>37500</v>
      </c>
      <c r="AH25" s="103">
        <f>ROUND(VLOOKUP(CONCATENATE("P30 ",M$6," V",$B25),'Основа'!$A$1:$Q3580,15,FALSE),0)</f>
        <v>41900</v>
      </c>
      <c r="AI25" s="103">
        <f>ROUND(VLOOKUP(CONCATENATE("P30 ",N$6," V",$B25),'Основа'!$A$1:$Q3580,15,FALSE),0)</f>
        <v>46200</v>
      </c>
      <c r="AJ25" s="103">
        <f>ROUND(VLOOKUP(CONCATENATE("P30 ",O$6," V",$B25),'Основа'!$A$1:$Q3580,15,FALSE),0)</f>
        <v>50600</v>
      </c>
      <c r="AK25" s="103">
        <f>ROUND(VLOOKUP(CONCATENATE("P30 ",P$6," V",$B25),'Основа'!$A$1:$Q3580,15,FALSE),0)</f>
        <v>59800</v>
      </c>
      <c r="AL25" s="103">
        <f>ROUND(VLOOKUP(CONCATENATE("P30 ",Q$6," V",$B25),'Основа'!$A$1:$Q3580,15,FALSE),0)</f>
        <v>63800</v>
      </c>
      <c r="AM25" s="103">
        <f>ROUND(VLOOKUP(CONCATENATE("P30 ",R$6," V",$B25),'Основа'!$A$1:$Q3580,15,FALSE),0)</f>
        <v>63900</v>
      </c>
      <c r="AN25" s="103">
        <f>ROUND(VLOOKUP(CONCATENATE("P30 ",S$6," V",$B25),'Основа'!$A$1:$Q3580,15,FALSE),0)</f>
        <v>68000</v>
      </c>
      <c r="AO25" s="103">
        <f>ROUND(VLOOKUP(CONCATENATE("P30 ",T$6," V",$B25),'Основа'!$A$1:$Q3580,15,FALSE),0)</f>
        <v>108000</v>
      </c>
      <c r="AP25" s="8"/>
      <c r="AQ25" s="8"/>
      <c r="AR25" s="8"/>
      <c r="AS25" s="8"/>
      <c r="AT25" s="8"/>
      <c r="AU25" s="8"/>
      <c r="AV25" s="8"/>
      <c r="AW25" s="8"/>
    </row>
    <row r="26" ht="15.75" customHeight="1">
      <c r="B26" s="104"/>
      <c r="C26" s="105"/>
      <c r="D26" s="106" t="str">
        <f>RIGHT($M$5,21)</f>
        <v>ΔТ=70⁰С (95/85/20) Вт</v>
      </c>
      <c r="E26" s="107"/>
      <c r="F26" s="108">
        <f t="shared" ref="F26:T26" si="20">ROUND(IF($D26="ΔТ=70⁰С (95/85/20) Вт",AA26,(IF($D26="ΔТ=60⁰С (90/70/20) Вт",AA26*0.818,AA26*0.646))),0)</f>
        <v>396</v>
      </c>
      <c r="G26" s="108">
        <f t="shared" si="20"/>
        <v>616</v>
      </c>
      <c r="H26" s="108">
        <f t="shared" si="20"/>
        <v>799</v>
      </c>
      <c r="I26" s="108">
        <f t="shared" si="20"/>
        <v>878</v>
      </c>
      <c r="J26" s="108">
        <f t="shared" si="20"/>
        <v>910</v>
      </c>
      <c r="K26" s="108">
        <f t="shared" si="20"/>
        <v>1184</v>
      </c>
      <c r="L26" s="108">
        <f t="shared" si="20"/>
        <v>1598</v>
      </c>
      <c r="M26" s="108">
        <f t="shared" si="20"/>
        <v>1983</v>
      </c>
      <c r="N26" s="108">
        <f t="shared" si="20"/>
        <v>2382</v>
      </c>
      <c r="O26" s="108">
        <f t="shared" si="20"/>
        <v>2769</v>
      </c>
      <c r="P26" s="108">
        <f t="shared" si="20"/>
        <v>3194</v>
      </c>
      <c r="Q26" s="108">
        <f t="shared" si="20"/>
        <v>3514</v>
      </c>
      <c r="R26" s="108">
        <f t="shared" si="20"/>
        <v>3568</v>
      </c>
      <c r="S26" s="108">
        <f t="shared" si="20"/>
        <v>3993</v>
      </c>
      <c r="T26" s="109">
        <f t="shared" si="20"/>
        <v>4792</v>
      </c>
      <c r="Z26" s="8"/>
      <c r="AA26" s="103">
        <f>VLOOKUP(CONCATENATE("P30 ",F$6," V",$B25),'Основа'!$A$1:$Q3580,8,FALSE)</f>
        <v>396.06</v>
      </c>
      <c r="AB26" s="103">
        <f>VLOOKUP(CONCATENATE("P30 ",G$6," V",$B25),'Основа'!$A$1:$Q3580,8,FALSE)</f>
        <v>616.23</v>
      </c>
      <c r="AC26" s="103">
        <f>VLOOKUP(CONCATENATE("P30 ",H$6," V",$B25),'Основа'!$A$1:$Q3580,8,FALSE)</f>
        <v>799</v>
      </c>
      <c r="AD26" s="103">
        <f>VLOOKUP(CONCATENATE("P30 ",I$6," V",$B25),'Основа'!$A$1:$Q3580,8,FALSE)</f>
        <v>878</v>
      </c>
      <c r="AE26" s="103">
        <f>VLOOKUP(CONCATENATE("P30 ",J$6," V",$B25),'Основа'!$A$1:$Q3580,8,FALSE)</f>
        <v>910</v>
      </c>
      <c r="AF26" s="103">
        <f>VLOOKUP(CONCATENATE("P30 ",K$6," V",$B25),'Основа'!$A$1:$Q3580,8,FALSE)</f>
        <v>1184</v>
      </c>
      <c r="AG26" s="103">
        <f>VLOOKUP(CONCATENATE("P30 ",L$6," V",$B25),'Основа'!$A$1:$Q3580,8,FALSE)</f>
        <v>1598</v>
      </c>
      <c r="AH26" s="103">
        <f>VLOOKUP(CONCATENATE("P30 ",M$6," V",$B25),'Основа'!$A$1:$Q3580,8,FALSE)</f>
        <v>1983</v>
      </c>
      <c r="AI26" s="103">
        <f>VLOOKUP(CONCATENATE("P30 ",N$6," V",$B25),'Основа'!$A$1:$Q3580,8,FALSE)</f>
        <v>2382</v>
      </c>
      <c r="AJ26" s="103">
        <f>VLOOKUP(CONCATENATE("P30 ",O$6," V",$B25),'Основа'!$A$1:$Q3580,8,FALSE)</f>
        <v>2769</v>
      </c>
      <c r="AK26" s="103">
        <f>VLOOKUP(CONCATENATE("P30 ",P$6," V",$B25),'Основа'!$A$1:$Q3580,8,FALSE)</f>
        <v>3194</v>
      </c>
      <c r="AL26" s="103">
        <f>VLOOKUP(CONCATENATE("P30 ",Q$6," V",$B25),'Основа'!$A$1:$Q3580,8,FALSE)</f>
        <v>3514</v>
      </c>
      <c r="AM26" s="103">
        <f>VLOOKUP(CONCATENATE("P30 ",R$6," V",$B25),'Основа'!$A$1:$Q3580,8,FALSE)</f>
        <v>3568</v>
      </c>
      <c r="AN26" s="103">
        <f>VLOOKUP(CONCATENATE("P30 ",S$6," V",$B25),'Основа'!$A$1:$Q3580,8,FALSE)</f>
        <v>3993</v>
      </c>
      <c r="AO26" s="103">
        <f>VLOOKUP(CONCATENATE("P30 ",T$6," V",$B25),'Основа'!$A$1:$Q3580,8,FALSE)</f>
        <v>4792</v>
      </c>
      <c r="AP26" s="8"/>
      <c r="AQ26" s="8"/>
      <c r="AR26" s="8"/>
      <c r="AS26" s="8"/>
      <c r="AT26" s="8"/>
      <c r="AU26" s="8"/>
      <c r="AV26" s="8"/>
      <c r="AW26" s="8"/>
    </row>
    <row r="27" ht="15.0" customHeight="1">
      <c r="B27" s="97">
        <v>12.0</v>
      </c>
      <c r="C27" s="98">
        <v>584.0</v>
      </c>
      <c r="D27" s="99" t="s">
        <v>112</v>
      </c>
      <c r="E27" s="100"/>
      <c r="F27" s="101">
        <f t="shared" ref="F27:T27" si="21">ROUND(AA27-(AA27*$L$5),0)</f>
        <v>28632</v>
      </c>
      <c r="G27" s="101">
        <f t="shared" si="21"/>
        <v>31477</v>
      </c>
      <c r="H27" s="101">
        <f t="shared" si="21"/>
        <v>31850</v>
      </c>
      <c r="I27" s="101">
        <f t="shared" si="21"/>
        <v>32450</v>
      </c>
      <c r="J27" s="101">
        <f t="shared" si="21"/>
        <v>32450</v>
      </c>
      <c r="K27" s="101">
        <f t="shared" si="21"/>
        <v>34500</v>
      </c>
      <c r="L27" s="101">
        <f t="shared" si="21"/>
        <v>40100</v>
      </c>
      <c r="M27" s="101">
        <f t="shared" si="21"/>
        <v>44800</v>
      </c>
      <c r="N27" s="101">
        <f t="shared" si="21"/>
        <v>49600</v>
      </c>
      <c r="O27" s="101">
        <f t="shared" si="21"/>
        <v>54350</v>
      </c>
      <c r="P27" s="101">
        <f t="shared" si="21"/>
        <v>64700</v>
      </c>
      <c r="Q27" s="101">
        <f t="shared" si="21"/>
        <v>68850</v>
      </c>
      <c r="R27" s="101">
        <f t="shared" si="21"/>
        <v>68950</v>
      </c>
      <c r="S27" s="101">
        <f t="shared" si="21"/>
        <v>73400</v>
      </c>
      <c r="T27" s="102">
        <f t="shared" si="21"/>
        <v>116800</v>
      </c>
      <c r="Z27" s="8"/>
      <c r="AA27" s="103">
        <f>ROUND(VLOOKUP(CONCATENATE("P30 ",F$6," V",$B27),'Основа'!$A$1:$Q3582,15,FALSE),0)</f>
        <v>28632</v>
      </c>
      <c r="AB27" s="103">
        <f>ROUND(VLOOKUP(CONCATENATE("P30 ",G$6," V",$B27),'Основа'!$A$1:$Q3582,15,FALSE),0)</f>
        <v>31477</v>
      </c>
      <c r="AC27" s="103">
        <f>ROUND(VLOOKUP(CONCATENATE("P30 ",H$6," V",$B27),'Основа'!$A$1:$Q3582,15,FALSE),0)</f>
        <v>31850</v>
      </c>
      <c r="AD27" s="103">
        <f>ROUND(VLOOKUP(CONCATENATE("P30 ",I$6," V",$B27),'Основа'!$A$1:$Q3582,15,FALSE),0)</f>
        <v>32450</v>
      </c>
      <c r="AE27" s="103">
        <f>ROUND(VLOOKUP(CONCATENATE("P30 ",J$6," V",$B27),'Основа'!$A$1:$Q3582,15,FALSE),0)</f>
        <v>32450</v>
      </c>
      <c r="AF27" s="103">
        <f>ROUND(VLOOKUP(CONCATENATE("P30 ",K$6," V",$B27),'Основа'!$A$1:$Q3582,15,FALSE),0)</f>
        <v>34500</v>
      </c>
      <c r="AG27" s="103">
        <f>ROUND(VLOOKUP(CONCATENATE("P30 ",L$6," V",$B27),'Основа'!$A$1:$Q3582,15,FALSE),0)</f>
        <v>40100</v>
      </c>
      <c r="AH27" s="103">
        <f>ROUND(VLOOKUP(CONCATENATE("P30 ",M$6," V",$B27),'Основа'!$A$1:$Q3582,15,FALSE),0)</f>
        <v>44800</v>
      </c>
      <c r="AI27" s="103">
        <f>ROUND(VLOOKUP(CONCATENATE("P30 ",N$6," V",$B27),'Основа'!$A$1:$Q3582,15,FALSE),0)</f>
        <v>49600</v>
      </c>
      <c r="AJ27" s="103">
        <f>ROUND(VLOOKUP(CONCATENATE("P30 ",O$6," V",$B27),'Основа'!$A$1:$Q3582,15,FALSE),0)</f>
        <v>54350</v>
      </c>
      <c r="AK27" s="103">
        <f>ROUND(VLOOKUP(CONCATENATE("P30 ",P$6," V",$B27),'Основа'!$A$1:$Q3582,15,FALSE),0)</f>
        <v>64700</v>
      </c>
      <c r="AL27" s="103">
        <f>ROUND(VLOOKUP(CONCATENATE("P30 ",Q$6," V",$B27),'Основа'!$A$1:$Q3582,15,FALSE),0)</f>
        <v>68850</v>
      </c>
      <c r="AM27" s="103">
        <f>ROUND(VLOOKUP(CONCATENATE("P30 ",R$6," V",$B27),'Основа'!$A$1:$Q3582,15,FALSE),0)</f>
        <v>68950</v>
      </c>
      <c r="AN27" s="103">
        <f>ROUND(VLOOKUP(CONCATENATE("P30 ",S$6," V",$B27),'Основа'!$A$1:$Q3582,15,FALSE),0)</f>
        <v>73400</v>
      </c>
      <c r="AO27" s="103">
        <f>ROUND(VLOOKUP(CONCATENATE("P30 ",T$6," V",$B27),'Основа'!$A$1:$Q3582,15,FALSE),0)</f>
        <v>116800</v>
      </c>
      <c r="AP27" s="8"/>
      <c r="AQ27" s="8"/>
      <c r="AR27" s="8"/>
      <c r="AS27" s="8"/>
      <c r="AT27" s="8"/>
      <c r="AU27" s="8"/>
      <c r="AV27" s="8"/>
      <c r="AW27" s="8"/>
    </row>
    <row r="28" ht="15.75" customHeight="1">
      <c r="B28" s="104"/>
      <c r="C28" s="105"/>
      <c r="D28" s="106" t="str">
        <f>RIGHT($M$5,21)</f>
        <v>ΔТ=70⁰С (95/85/20) Вт</v>
      </c>
      <c r="E28" s="107"/>
      <c r="F28" s="108">
        <f t="shared" ref="F28:T28" si="22">ROUND(IF($D28="ΔТ=70⁰С (95/85/20) Вт",AA28,(IF($D28="ΔТ=60⁰С (90/70/20) Вт",AA28*0.818,AA28*0.646))),0)</f>
        <v>433</v>
      </c>
      <c r="G28" s="108">
        <f t="shared" si="22"/>
        <v>673</v>
      </c>
      <c r="H28" s="108">
        <f t="shared" si="22"/>
        <v>871</v>
      </c>
      <c r="I28" s="108">
        <f t="shared" si="22"/>
        <v>958</v>
      </c>
      <c r="J28" s="108">
        <f t="shared" si="22"/>
        <v>993</v>
      </c>
      <c r="K28" s="108">
        <f t="shared" si="22"/>
        <v>1293</v>
      </c>
      <c r="L28" s="108">
        <f t="shared" si="22"/>
        <v>1742</v>
      </c>
      <c r="M28" s="108">
        <f t="shared" si="22"/>
        <v>2164</v>
      </c>
      <c r="N28" s="108">
        <f t="shared" si="22"/>
        <v>2599</v>
      </c>
      <c r="O28" s="108">
        <f t="shared" si="22"/>
        <v>3020</v>
      </c>
      <c r="P28" s="108">
        <f t="shared" si="22"/>
        <v>3485</v>
      </c>
      <c r="Q28" s="108">
        <f t="shared" si="22"/>
        <v>3834</v>
      </c>
      <c r="R28" s="108">
        <f t="shared" si="22"/>
        <v>3892</v>
      </c>
      <c r="S28" s="108">
        <f t="shared" si="22"/>
        <v>4356</v>
      </c>
      <c r="T28" s="109">
        <f t="shared" si="22"/>
        <v>5227</v>
      </c>
      <c r="Z28" s="8"/>
      <c r="AA28" s="103">
        <f>VLOOKUP(CONCATENATE("P30 ",F$6," V",$B27),'Основа'!$A$1:$Q3582,8,FALSE)</f>
        <v>432.96</v>
      </c>
      <c r="AB28" s="103">
        <f>VLOOKUP(CONCATENATE("P30 ",G$6," V",$B27),'Основа'!$A$1:$Q3582,8,FALSE)</f>
        <v>672.81</v>
      </c>
      <c r="AC28" s="103">
        <f>VLOOKUP(CONCATENATE("P30 ",H$6," V",$B27),'Основа'!$A$1:$Q3582,8,FALSE)</f>
        <v>871</v>
      </c>
      <c r="AD28" s="103">
        <f>VLOOKUP(CONCATENATE("P30 ",I$6," V",$B27),'Основа'!$A$1:$Q3582,8,FALSE)</f>
        <v>958</v>
      </c>
      <c r="AE28" s="103">
        <f>VLOOKUP(CONCATENATE("P30 ",J$6," V",$B27),'Основа'!$A$1:$Q3582,8,FALSE)</f>
        <v>993</v>
      </c>
      <c r="AF28" s="103">
        <f>VLOOKUP(CONCATENATE("P30 ",K$6," V",$B27),'Основа'!$A$1:$Q3582,8,FALSE)</f>
        <v>1293</v>
      </c>
      <c r="AG28" s="103">
        <f>VLOOKUP(CONCATENATE("P30 ",L$6," V",$B27),'Основа'!$A$1:$Q3582,8,FALSE)</f>
        <v>1742</v>
      </c>
      <c r="AH28" s="103">
        <f>VLOOKUP(CONCATENATE("P30 ",M$6," V",$B27),'Основа'!$A$1:$Q3582,8,FALSE)</f>
        <v>2164</v>
      </c>
      <c r="AI28" s="103">
        <f>VLOOKUP(CONCATENATE("P30 ",N$6," V",$B27),'Основа'!$A$1:$Q3582,8,FALSE)</f>
        <v>2599</v>
      </c>
      <c r="AJ28" s="103">
        <f>VLOOKUP(CONCATENATE("P30 ",O$6," V",$B27),'Основа'!$A$1:$Q3582,8,FALSE)</f>
        <v>3020</v>
      </c>
      <c r="AK28" s="103">
        <f>VLOOKUP(CONCATENATE("P30 ",P$6," V",$B27),'Основа'!$A$1:$Q3582,8,FALSE)</f>
        <v>3485</v>
      </c>
      <c r="AL28" s="103">
        <f>VLOOKUP(CONCATENATE("P30 ",Q$6," V",$B27),'Основа'!$A$1:$Q3582,8,FALSE)</f>
        <v>3834</v>
      </c>
      <c r="AM28" s="103">
        <f>VLOOKUP(CONCATENATE("P30 ",R$6," V",$B27),'Основа'!$A$1:$Q3582,8,FALSE)</f>
        <v>3892</v>
      </c>
      <c r="AN28" s="103">
        <f>VLOOKUP(CONCATENATE("P30 ",S$6," V",$B27),'Основа'!$A$1:$Q3582,8,FALSE)</f>
        <v>4356</v>
      </c>
      <c r="AO28" s="103">
        <f>VLOOKUP(CONCATENATE("P30 ",T$6," V",$B27),'Основа'!$A$1:$Q3582,8,FALSE)</f>
        <v>5227</v>
      </c>
      <c r="AP28" s="8"/>
      <c r="AQ28" s="8"/>
      <c r="AR28" s="8"/>
      <c r="AS28" s="8"/>
      <c r="AT28" s="8"/>
      <c r="AU28" s="8"/>
      <c r="AV28" s="8"/>
      <c r="AW28" s="8"/>
    </row>
    <row r="29" ht="15.0" customHeight="1">
      <c r="B29" s="97">
        <v>13.0</v>
      </c>
      <c r="C29" s="98">
        <v>634.0</v>
      </c>
      <c r="D29" s="99" t="s">
        <v>112</v>
      </c>
      <c r="E29" s="100"/>
      <c r="F29" s="101">
        <f t="shared" ref="F29:T29" si="23">ROUND(AA29-(AA29*$L$5),0)</f>
        <v>30424</v>
      </c>
      <c r="G29" s="101">
        <f t="shared" si="23"/>
        <v>33468</v>
      </c>
      <c r="H29" s="101">
        <f t="shared" si="23"/>
        <v>33850</v>
      </c>
      <c r="I29" s="101">
        <f t="shared" si="23"/>
        <v>34350</v>
      </c>
      <c r="J29" s="101">
        <f t="shared" si="23"/>
        <v>34350</v>
      </c>
      <c r="K29" s="101">
        <f t="shared" si="23"/>
        <v>36550</v>
      </c>
      <c r="L29" s="101">
        <f t="shared" si="23"/>
        <v>42550</v>
      </c>
      <c r="M29" s="101">
        <f t="shared" si="23"/>
        <v>47800</v>
      </c>
      <c r="N29" s="101">
        <f t="shared" si="23"/>
        <v>52900</v>
      </c>
      <c r="O29" s="101">
        <f t="shared" si="23"/>
        <v>58800</v>
      </c>
      <c r="P29" s="101">
        <f t="shared" si="23"/>
        <v>69800</v>
      </c>
      <c r="Q29" s="101">
        <f t="shared" si="23"/>
        <v>78900</v>
      </c>
      <c r="R29" s="101">
        <f t="shared" si="23"/>
        <v>79000</v>
      </c>
      <c r="S29" s="101">
        <f t="shared" si="23"/>
        <v>82400</v>
      </c>
      <c r="T29" s="102">
        <f t="shared" si="23"/>
        <v>125600</v>
      </c>
      <c r="Z29" s="8"/>
      <c r="AA29" s="103">
        <f>ROUND(VLOOKUP(CONCATENATE("P30 ",F$6," V",$B29),'Основа'!$A$1:$Q3597,15,FALSE),0)</f>
        <v>30424</v>
      </c>
      <c r="AB29" s="103">
        <f>ROUND(VLOOKUP(CONCATENATE("P30 ",G$6," V",$B29),'Основа'!$A$1:$Q3597,15,FALSE),0)</f>
        <v>33468</v>
      </c>
      <c r="AC29" s="103">
        <f>ROUND(VLOOKUP(CONCATENATE("P30 ",H$6," V",$B29),'Основа'!$A$1:$Q3597,15,FALSE),0)</f>
        <v>33850</v>
      </c>
      <c r="AD29" s="103">
        <f>ROUND(VLOOKUP(CONCATENATE("P30 ",I$6," V",$B29),'Основа'!$A$1:$Q3597,15,FALSE),0)</f>
        <v>34350</v>
      </c>
      <c r="AE29" s="103">
        <f>ROUND(VLOOKUP(CONCATENATE("P30 ",J$6," V",$B29),'Основа'!$A$1:$Q3597,15,FALSE),0)</f>
        <v>34350</v>
      </c>
      <c r="AF29" s="103">
        <f>ROUND(VLOOKUP(CONCATENATE("P30 ",K$6," V",$B29),'Основа'!$A$1:$Q3597,15,FALSE),0)</f>
        <v>36550</v>
      </c>
      <c r="AG29" s="103">
        <f>ROUND(VLOOKUP(CONCATENATE("P30 ",L$6," V",$B29),'Основа'!$A$1:$Q3597,15,FALSE),0)</f>
        <v>42550</v>
      </c>
      <c r="AH29" s="103">
        <f>ROUND(VLOOKUP(CONCATENATE("P30 ",M$6," V",$B29),'Основа'!$A$1:$Q3597,15,FALSE),0)</f>
        <v>47800</v>
      </c>
      <c r="AI29" s="103">
        <f>ROUND(VLOOKUP(CONCATENATE("P30 ",N$6," V",$B29),'Основа'!$A$1:$Q3597,15,FALSE),0)</f>
        <v>52900</v>
      </c>
      <c r="AJ29" s="103">
        <f>ROUND(VLOOKUP(CONCATENATE("P30 ",O$6," V",$B29),'Основа'!$A$1:$Q3597,15,FALSE),0)</f>
        <v>58800</v>
      </c>
      <c r="AK29" s="103">
        <f>ROUND(VLOOKUP(CONCATENATE("P30 ",P$6," V",$B29),'Основа'!$A$1:$Q3597,15,FALSE),0)</f>
        <v>69800</v>
      </c>
      <c r="AL29" s="103">
        <f>ROUND(VLOOKUP(CONCATENATE("P30 ",Q$6," V",$B29),'Основа'!$A$1:$Q3597,15,FALSE),0)</f>
        <v>78900</v>
      </c>
      <c r="AM29" s="103">
        <f>ROUND(VLOOKUP(CONCATENATE("P30 ",R$6," V",$B29),'Основа'!$A$1:$Q3597,15,FALSE),0)</f>
        <v>79000</v>
      </c>
      <c r="AN29" s="103">
        <f>ROUND(VLOOKUP(CONCATENATE("P30 ",S$6," V",$B29),'Основа'!$A$1:$Q3597,15,FALSE),0)</f>
        <v>82400</v>
      </c>
      <c r="AO29" s="103">
        <f>ROUND(VLOOKUP(CONCATENATE("P30 ",T$6," V",$B29),'Основа'!$A$1:$Q3597,15,FALSE),0)</f>
        <v>125600</v>
      </c>
      <c r="AP29" s="8"/>
      <c r="AQ29" s="8"/>
      <c r="AR29" s="8"/>
      <c r="AS29" s="8"/>
      <c r="AT29" s="8"/>
      <c r="AU29" s="8"/>
      <c r="AV29" s="8"/>
      <c r="AW29" s="8"/>
    </row>
    <row r="30" ht="15.75" customHeight="1">
      <c r="B30" s="104"/>
      <c r="C30" s="105"/>
      <c r="D30" s="106" t="str">
        <f>RIGHT($M$5,21)</f>
        <v>ΔТ=70⁰С (95/85/20) Вт</v>
      </c>
      <c r="E30" s="107"/>
      <c r="F30" s="108">
        <f t="shared" ref="F30:T30" si="24">ROUND(IF($D30="ΔТ=70⁰С (95/85/20) Вт",AA30,(IF($D30="ΔТ=60⁰С (90/70/20) Вт",AA30*0.818,AA30*0.646))),0)</f>
        <v>469</v>
      </c>
      <c r="G30" s="108">
        <f t="shared" si="24"/>
        <v>728</v>
      </c>
      <c r="H30" s="108">
        <f t="shared" si="24"/>
        <v>943</v>
      </c>
      <c r="I30" s="108">
        <f t="shared" si="24"/>
        <v>1038</v>
      </c>
      <c r="J30" s="108">
        <f t="shared" si="24"/>
        <v>1076</v>
      </c>
      <c r="K30" s="108">
        <f t="shared" si="24"/>
        <v>1400</v>
      </c>
      <c r="L30" s="108">
        <f t="shared" si="24"/>
        <v>1888</v>
      </c>
      <c r="M30" s="108">
        <f t="shared" si="24"/>
        <v>2343</v>
      </c>
      <c r="N30" s="108">
        <f t="shared" si="24"/>
        <v>2816</v>
      </c>
      <c r="O30" s="108">
        <f t="shared" si="24"/>
        <v>3272</v>
      </c>
      <c r="P30" s="108">
        <f t="shared" si="24"/>
        <v>3775</v>
      </c>
      <c r="Q30" s="108">
        <f t="shared" si="24"/>
        <v>4153</v>
      </c>
      <c r="R30" s="108">
        <f t="shared" si="24"/>
        <v>4215</v>
      </c>
      <c r="S30" s="108">
        <f t="shared" si="24"/>
        <v>4719</v>
      </c>
      <c r="T30" s="109">
        <f t="shared" si="24"/>
        <v>5663</v>
      </c>
      <c r="Z30" s="8"/>
      <c r="AA30" s="103">
        <f>VLOOKUP(CONCATENATE("P30 ",F$6," V",$B29),'Основа'!$A$1:$Q3597,8,FALSE)</f>
        <v>468.63</v>
      </c>
      <c r="AB30" s="103">
        <f>VLOOKUP(CONCATENATE("P30 ",G$6," V",$B29),'Основа'!$A$1:$Q3597,8,FALSE)</f>
        <v>728.16</v>
      </c>
      <c r="AC30" s="103">
        <f>VLOOKUP(CONCATENATE("P30 ",H$6," V",$B29),'Основа'!$A$1:$Q3597,8,FALSE)</f>
        <v>943</v>
      </c>
      <c r="AD30" s="103">
        <f>VLOOKUP(CONCATENATE("P30 ",I$6," V",$B29),'Основа'!$A$1:$Q3597,8,FALSE)</f>
        <v>1038</v>
      </c>
      <c r="AE30" s="103">
        <f>VLOOKUP(CONCATENATE("P30 ",J$6," V",$B29),'Основа'!$A$1:$Q3597,8,FALSE)</f>
        <v>1076</v>
      </c>
      <c r="AF30" s="103">
        <f>VLOOKUP(CONCATENATE("P30 ",K$6," V",$B29),'Основа'!$A$1:$Q3597,8,FALSE)</f>
        <v>1400</v>
      </c>
      <c r="AG30" s="103">
        <f>VLOOKUP(CONCATENATE("P30 ",L$6," V",$B29),'Основа'!$A$1:$Q3597,8,FALSE)</f>
        <v>1888</v>
      </c>
      <c r="AH30" s="103">
        <f>VLOOKUP(CONCATENATE("P30 ",M$6," V",$B29),'Основа'!$A$1:$Q3597,8,FALSE)</f>
        <v>2343</v>
      </c>
      <c r="AI30" s="103">
        <f>VLOOKUP(CONCATENATE("P30 ",N$6," V",$B29),'Основа'!$A$1:$Q3597,8,FALSE)</f>
        <v>2816</v>
      </c>
      <c r="AJ30" s="103">
        <f>VLOOKUP(CONCATENATE("P30 ",O$6," V",$B29),'Основа'!$A$1:$Q3597,8,FALSE)</f>
        <v>3272</v>
      </c>
      <c r="AK30" s="103">
        <f>VLOOKUP(CONCATENATE("P30 ",P$6," V",$B29),'Основа'!$A$1:$Q3597,8,FALSE)</f>
        <v>3775</v>
      </c>
      <c r="AL30" s="103">
        <f>VLOOKUP(CONCATENATE("P30 ",Q$6," V",$B29),'Основа'!$A$1:$Q3597,8,FALSE)</f>
        <v>4153</v>
      </c>
      <c r="AM30" s="103">
        <f>VLOOKUP(CONCATENATE("P30 ",R$6," V",$B29),'Основа'!$A$1:$Q3597,8,FALSE)</f>
        <v>4215</v>
      </c>
      <c r="AN30" s="103">
        <f>VLOOKUP(CONCATENATE("P30 ",S$6," V",$B29),'Основа'!$A$1:$Q3597,8,FALSE)</f>
        <v>4719</v>
      </c>
      <c r="AO30" s="103">
        <f>VLOOKUP(CONCATENATE("P30 ",T$6," V",$B29),'Основа'!$A$1:$Q3597,8,FALSE)</f>
        <v>5663</v>
      </c>
      <c r="AP30" s="8"/>
      <c r="AQ30" s="8"/>
      <c r="AR30" s="8"/>
      <c r="AS30" s="8"/>
      <c r="AT30" s="8"/>
      <c r="AU30" s="8"/>
      <c r="AV30" s="8"/>
      <c r="AW30" s="8"/>
    </row>
    <row r="31" ht="15.0" customHeight="1">
      <c r="B31" s="97">
        <v>14.0</v>
      </c>
      <c r="C31" s="98">
        <v>684.0</v>
      </c>
      <c r="D31" s="99" t="s">
        <v>112</v>
      </c>
      <c r="E31" s="100"/>
      <c r="F31" s="101">
        <f t="shared" ref="F31:T31" si="25">ROUND(AA31-(AA31*$L$5),0)</f>
        <v>32397</v>
      </c>
      <c r="G31" s="101">
        <f t="shared" si="25"/>
        <v>35660</v>
      </c>
      <c r="H31" s="101">
        <f t="shared" si="25"/>
        <v>35850</v>
      </c>
      <c r="I31" s="101">
        <f t="shared" si="25"/>
        <v>36250</v>
      </c>
      <c r="J31" s="101">
        <f t="shared" si="25"/>
        <v>36250</v>
      </c>
      <c r="K31" s="101">
        <f t="shared" si="25"/>
        <v>38600</v>
      </c>
      <c r="L31" s="101">
        <f t="shared" si="25"/>
        <v>45100</v>
      </c>
      <c r="M31" s="101">
        <f t="shared" si="25"/>
        <v>50700</v>
      </c>
      <c r="N31" s="101">
        <f t="shared" si="25"/>
        <v>56200</v>
      </c>
      <c r="O31" s="101">
        <f t="shared" si="25"/>
        <v>63200</v>
      </c>
      <c r="P31" s="101">
        <f t="shared" si="25"/>
        <v>74900</v>
      </c>
      <c r="Q31" s="101">
        <f t="shared" si="25"/>
        <v>88800</v>
      </c>
      <c r="R31" s="101">
        <f t="shared" si="25"/>
        <v>88900</v>
      </c>
      <c r="S31" s="101">
        <f t="shared" si="25"/>
        <v>91400</v>
      </c>
      <c r="T31" s="102">
        <f t="shared" si="25"/>
        <v>134400</v>
      </c>
      <c r="Z31" s="8"/>
      <c r="AA31" s="103">
        <f>ROUND(VLOOKUP(CONCATENATE("P30 ",F$6," V",$B31),'Основа'!$A$1:$Q3599,15,FALSE),0)</f>
        <v>32397</v>
      </c>
      <c r="AB31" s="103">
        <f>ROUND(VLOOKUP(CONCATENATE("P30 ",G$6," V",$B31),'Основа'!$A$1:$Q3599,15,FALSE),0)</f>
        <v>35660</v>
      </c>
      <c r="AC31" s="103">
        <f>ROUND(VLOOKUP(CONCATENATE("P30 ",H$6," V",$B31),'Основа'!$A$1:$Q3599,15,FALSE),0)</f>
        <v>35850</v>
      </c>
      <c r="AD31" s="103">
        <f>ROUND(VLOOKUP(CONCATENATE("P30 ",I$6," V",$B31),'Основа'!$A$1:$Q3599,15,FALSE),0)</f>
        <v>36250</v>
      </c>
      <c r="AE31" s="103">
        <f>ROUND(VLOOKUP(CONCATENATE("P30 ",J$6," V",$B31),'Основа'!$A$1:$Q3599,15,FALSE),0)</f>
        <v>36250</v>
      </c>
      <c r="AF31" s="103">
        <f>ROUND(VLOOKUP(CONCATENATE("P30 ",K$6," V",$B31),'Основа'!$A$1:$Q3599,15,FALSE),0)</f>
        <v>38600</v>
      </c>
      <c r="AG31" s="103">
        <f>ROUND(VLOOKUP(CONCATENATE("P30 ",L$6," V",$B31),'Основа'!$A$1:$Q3599,15,FALSE),0)</f>
        <v>45100</v>
      </c>
      <c r="AH31" s="103">
        <f>ROUND(VLOOKUP(CONCATENATE("P30 ",M$6," V",$B31),'Основа'!$A$1:$Q3599,15,FALSE),0)</f>
        <v>50700</v>
      </c>
      <c r="AI31" s="103">
        <f>ROUND(VLOOKUP(CONCATENATE("P30 ",N$6," V",$B31),'Основа'!$A$1:$Q3599,15,FALSE),0)</f>
        <v>56200</v>
      </c>
      <c r="AJ31" s="103">
        <f>ROUND(VLOOKUP(CONCATENATE("P30 ",O$6," V",$B31),'Основа'!$A$1:$Q3599,15,FALSE),0)</f>
        <v>63200</v>
      </c>
      <c r="AK31" s="103">
        <f>ROUND(VLOOKUP(CONCATENATE("P30 ",P$6," V",$B31),'Основа'!$A$1:$Q3599,15,FALSE),0)</f>
        <v>74900</v>
      </c>
      <c r="AL31" s="103">
        <f>ROUND(VLOOKUP(CONCATENATE("P30 ",Q$6," V",$B31),'Основа'!$A$1:$Q3599,15,FALSE),0)</f>
        <v>88800</v>
      </c>
      <c r="AM31" s="103">
        <f>ROUND(VLOOKUP(CONCATENATE("P30 ",R$6," V",$B31),'Основа'!$A$1:$Q3599,15,FALSE),0)</f>
        <v>88900</v>
      </c>
      <c r="AN31" s="103">
        <f>ROUND(VLOOKUP(CONCATENATE("P30 ",S$6," V",$B31),'Основа'!$A$1:$Q3599,15,FALSE),0)</f>
        <v>91400</v>
      </c>
      <c r="AO31" s="103">
        <f>ROUND(VLOOKUP(CONCATENATE("P30 ",T$6," V",$B31),'Основа'!$A$1:$Q3599,15,FALSE),0)</f>
        <v>134400</v>
      </c>
      <c r="AP31" s="8"/>
      <c r="AQ31" s="8"/>
      <c r="AR31" s="8"/>
      <c r="AS31" s="8"/>
      <c r="AT31" s="8"/>
      <c r="AU31" s="8"/>
      <c r="AV31" s="8"/>
      <c r="AW31" s="8"/>
    </row>
    <row r="32" ht="15.0" customHeight="1">
      <c r="B32" s="110"/>
      <c r="C32" s="111"/>
      <c r="D32" s="106" t="str">
        <f>RIGHT($M$5,21)</f>
        <v>ΔТ=70⁰С (95/85/20) Вт</v>
      </c>
      <c r="E32" s="107"/>
      <c r="F32" s="108">
        <f t="shared" ref="F32:T32" si="26">ROUND(IF($D32="ΔТ=70⁰С (95/85/20) Вт",AA32,(IF($D32="ΔТ=60⁰С (90/70/20) Вт",AA32*0.818,AA32*0.646))),0)</f>
        <v>506</v>
      </c>
      <c r="G32" s="108">
        <f t="shared" si="26"/>
        <v>785</v>
      </c>
      <c r="H32" s="108">
        <f t="shared" si="26"/>
        <v>1017</v>
      </c>
      <c r="I32" s="108">
        <f t="shared" si="26"/>
        <v>1117</v>
      </c>
      <c r="J32" s="108">
        <f t="shared" si="26"/>
        <v>1159</v>
      </c>
      <c r="K32" s="108">
        <f t="shared" si="26"/>
        <v>1508</v>
      </c>
      <c r="L32" s="108">
        <f t="shared" si="26"/>
        <v>2033</v>
      </c>
      <c r="M32" s="108">
        <f t="shared" si="26"/>
        <v>2524</v>
      </c>
      <c r="N32" s="108">
        <f t="shared" si="26"/>
        <v>3032</v>
      </c>
      <c r="O32" s="108">
        <f t="shared" si="26"/>
        <v>3524</v>
      </c>
      <c r="P32" s="108">
        <f t="shared" si="26"/>
        <v>4066</v>
      </c>
      <c r="Q32" s="108">
        <f t="shared" si="26"/>
        <v>4472</v>
      </c>
      <c r="R32" s="108">
        <f t="shared" si="26"/>
        <v>4541</v>
      </c>
      <c r="S32" s="108">
        <f t="shared" si="26"/>
        <v>5083</v>
      </c>
      <c r="T32" s="109">
        <f t="shared" si="26"/>
        <v>6098</v>
      </c>
      <c r="Z32" s="8"/>
      <c r="AA32" s="103">
        <f>VLOOKUP(CONCATENATE("P30 ",F$6," V",$B31),'Основа'!$A$1:$Q3599,8,FALSE)</f>
        <v>505.53</v>
      </c>
      <c r="AB32" s="103">
        <f>VLOOKUP(CONCATENATE("P30 ",G$6," V",$B31),'Основа'!$A$1:$Q3599,8,FALSE)</f>
        <v>784.74</v>
      </c>
      <c r="AC32" s="103">
        <f>VLOOKUP(CONCATENATE("P30 ",H$6," V",$B31),'Основа'!$A$1:$Q3599,8,FALSE)</f>
        <v>1017</v>
      </c>
      <c r="AD32" s="103">
        <f>VLOOKUP(CONCATENATE("P30 ",I$6," V",$B31),'Основа'!$A$1:$Q3599,8,FALSE)</f>
        <v>1117</v>
      </c>
      <c r="AE32" s="103">
        <f>VLOOKUP(CONCATENATE("P30 ",J$6," V",$B31),'Основа'!$A$1:$Q3599,8,FALSE)</f>
        <v>1159</v>
      </c>
      <c r="AF32" s="103">
        <f>VLOOKUP(CONCATENATE("P30 ",K$6," V",$B31),'Основа'!$A$1:$Q3599,8,FALSE)</f>
        <v>1508</v>
      </c>
      <c r="AG32" s="103">
        <f>VLOOKUP(CONCATENATE("P30 ",L$6," V",$B31),'Основа'!$A$1:$Q3599,8,FALSE)</f>
        <v>2033</v>
      </c>
      <c r="AH32" s="103">
        <f>VLOOKUP(CONCATENATE("P30 ",M$6," V",$B31),'Основа'!$A$1:$Q3599,8,FALSE)</f>
        <v>2524</v>
      </c>
      <c r="AI32" s="103">
        <f>VLOOKUP(CONCATENATE("P30 ",N$6," V",$B31),'Основа'!$A$1:$Q3599,8,FALSE)</f>
        <v>3032</v>
      </c>
      <c r="AJ32" s="103">
        <f>VLOOKUP(CONCATENATE("P30 ",O$6," V",$B31),'Основа'!$A$1:$Q3599,8,FALSE)</f>
        <v>3524</v>
      </c>
      <c r="AK32" s="103">
        <f>VLOOKUP(CONCATENATE("P30 ",P$6," V",$B31),'Основа'!$A$1:$Q3599,8,FALSE)</f>
        <v>4066</v>
      </c>
      <c r="AL32" s="103">
        <f>VLOOKUP(CONCATENATE("P30 ",Q$6," V",$B31),'Основа'!$A$1:$Q3599,8,FALSE)</f>
        <v>4472</v>
      </c>
      <c r="AM32" s="103">
        <f>VLOOKUP(CONCATENATE("P30 ",R$6," V",$B31),'Основа'!$A$1:$Q3599,8,FALSE)</f>
        <v>4541</v>
      </c>
      <c r="AN32" s="103">
        <f>VLOOKUP(CONCATENATE("P30 ",S$6," V",$B31),'Основа'!$A$1:$Q3599,8,FALSE)</f>
        <v>5083</v>
      </c>
      <c r="AO32" s="103">
        <f>VLOOKUP(CONCATENATE("P30 ",T$6," V",$B31),'Основа'!$A$1:$Q3599,8,FALSE)</f>
        <v>6098</v>
      </c>
      <c r="AP32" s="8"/>
      <c r="AQ32" s="8"/>
      <c r="AR32" s="8"/>
      <c r="AS32" s="8"/>
      <c r="AT32" s="8"/>
      <c r="AU32" s="8"/>
      <c r="AV32" s="8"/>
      <c r="AW32" s="8"/>
    </row>
    <row r="33" ht="15.0" customHeight="1">
      <c r="B33" s="97">
        <v>15.0</v>
      </c>
      <c r="C33" s="98">
        <v>734.0</v>
      </c>
      <c r="D33" s="99" t="s">
        <v>112</v>
      </c>
      <c r="E33" s="100"/>
      <c r="F33" s="101">
        <f t="shared" ref="F33:J33" si="27">ROUND(AA33-(AA33*$L$5),0)</f>
        <v>34206</v>
      </c>
      <c r="G33" s="101">
        <f t="shared" si="27"/>
        <v>37672</v>
      </c>
      <c r="H33" s="112">
        <f t="shared" si="27"/>
        <v>38250</v>
      </c>
      <c r="I33" s="101">
        <f t="shared" si="27"/>
        <v>38760</v>
      </c>
      <c r="J33" s="102">
        <f t="shared" si="27"/>
        <v>38760</v>
      </c>
      <c r="K33" s="113"/>
      <c r="L33" s="113"/>
      <c r="M33" s="113"/>
      <c r="N33" s="113"/>
      <c r="O33" s="113"/>
      <c r="P33" s="113"/>
      <c r="Q33" s="113"/>
      <c r="R33" s="113"/>
      <c r="S33" s="113"/>
      <c r="T33" s="113"/>
      <c r="Z33" s="8"/>
      <c r="AA33" s="103">
        <f>ROUND(VLOOKUP(CONCATENATE("P30 ",F$6," V",$B33),'Основа'!$A$1:$Q3601,15,FALSE),0)</f>
        <v>34206</v>
      </c>
      <c r="AB33" s="103">
        <f>ROUND(VLOOKUP(CONCATENATE("P30 ",G$6," V",$B33),'Основа'!$A$1:$Q3601,15,FALSE),0)</f>
        <v>37672</v>
      </c>
      <c r="AC33" s="103">
        <f>ROUND(VLOOKUP(CONCATENATE("P30 ",H$6," V",$B33),'Основа'!$A$1:$Q3601,15,FALSE),0)</f>
        <v>38250</v>
      </c>
      <c r="AD33" s="103">
        <f>ROUND(VLOOKUP(CONCATENATE("P30 ",I$6," V",$B33),'Основа'!$A$1:$Q3601,15,FALSE),0)</f>
        <v>38760</v>
      </c>
      <c r="AE33" s="103">
        <f>ROUND(VLOOKUP(CONCATENATE("P30 ",J$6," V",$B33),'Основа'!$A$1:$Q3601,15,FALSE),0)</f>
        <v>38760</v>
      </c>
      <c r="AF33" s="70"/>
      <c r="AG33" s="70"/>
      <c r="AH33" s="70"/>
      <c r="AI33" s="70"/>
      <c r="AJ33" s="70"/>
      <c r="AK33" s="70"/>
      <c r="AL33" s="70"/>
      <c r="AM33" s="70"/>
      <c r="AN33" s="70"/>
      <c r="AO33" s="70"/>
      <c r="AP33" s="8"/>
      <c r="AQ33" s="8"/>
      <c r="AR33" s="8"/>
      <c r="AS33" s="8"/>
      <c r="AT33" s="8"/>
      <c r="AU33" s="8"/>
      <c r="AV33" s="8"/>
      <c r="AW33" s="8"/>
    </row>
    <row r="34" ht="15.0" customHeight="1">
      <c r="B34" s="110"/>
      <c r="C34" s="111"/>
      <c r="D34" s="106" t="str">
        <f>RIGHT($M$5,21)</f>
        <v>ΔТ=70⁰С (95/85/20) Вт</v>
      </c>
      <c r="E34" s="107"/>
      <c r="F34" s="108">
        <f t="shared" ref="F34:J34" si="28">ROUND(IF($D34="ΔТ=70⁰С (95/85/20) Вт",AA34,(IF($D34="ΔТ=60⁰С (90/70/20) Вт",AA34*0.818,AA34*0.646))),0)</f>
        <v>542</v>
      </c>
      <c r="G34" s="108">
        <f t="shared" si="28"/>
        <v>840</v>
      </c>
      <c r="H34" s="108">
        <f t="shared" si="28"/>
        <v>1089</v>
      </c>
      <c r="I34" s="114">
        <f t="shared" si="28"/>
        <v>1197</v>
      </c>
      <c r="J34" s="109">
        <f t="shared" si="28"/>
        <v>1242</v>
      </c>
      <c r="K34" s="115"/>
      <c r="L34" s="115"/>
      <c r="M34" s="115"/>
      <c r="N34" s="115"/>
      <c r="O34" s="115"/>
      <c r="P34" s="115"/>
      <c r="Q34" s="115"/>
      <c r="R34" s="115"/>
      <c r="S34" s="115"/>
      <c r="T34" s="115"/>
      <c r="Z34" s="8"/>
      <c r="AA34" s="103">
        <f>VLOOKUP(CONCATENATE("P30 ",F$6," V",$B33),'Основа'!$A$1:$Q3601,8,FALSE)</f>
        <v>541.53</v>
      </c>
      <c r="AB34" s="103">
        <f>VLOOKUP(CONCATENATE("P30 ",G$6," V",$B33),'Основа'!$A$1:$Q3601,8,FALSE)</f>
        <v>839.74</v>
      </c>
      <c r="AC34" s="103">
        <f>VLOOKUP(CONCATENATE("P30 ",H$6," V",$B33),'Основа'!$A$1:$Q3601,8,FALSE)</f>
        <v>1089</v>
      </c>
      <c r="AD34" s="103">
        <f>VLOOKUP(CONCATENATE("P30 ",I$6," V",$B33),'Основа'!$A$1:$Q3601,8,FALSE)</f>
        <v>1197</v>
      </c>
      <c r="AE34" s="103">
        <f>VLOOKUP(CONCATENATE("P30 ",J$6," V",$B33),'Основа'!$A$1:$Q3601,8,FALSE)</f>
        <v>1242</v>
      </c>
      <c r="AF34" s="70"/>
      <c r="AG34" s="70"/>
      <c r="AH34" s="70"/>
      <c r="AI34" s="70"/>
      <c r="AJ34" s="70"/>
      <c r="AK34" s="70"/>
      <c r="AL34" s="70"/>
      <c r="AM34" s="70"/>
      <c r="AN34" s="70"/>
      <c r="AO34" s="70"/>
      <c r="AP34" s="8"/>
      <c r="AQ34" s="8"/>
      <c r="AR34" s="8"/>
      <c r="AS34" s="8"/>
      <c r="AT34" s="8"/>
      <c r="AU34" s="8"/>
      <c r="AV34" s="8"/>
      <c r="AW34" s="8"/>
    </row>
    <row r="35" ht="15.0" customHeight="1">
      <c r="B35" s="97">
        <v>16.0</v>
      </c>
      <c r="C35" s="98">
        <v>784.0</v>
      </c>
      <c r="D35" s="99" t="s">
        <v>112</v>
      </c>
      <c r="E35" s="100"/>
      <c r="F35" s="101">
        <f t="shared" ref="F35:J35" si="29">ROUND(AA35-(AA35*$L$5),0)</f>
        <v>36015</v>
      </c>
      <c r="G35" s="101">
        <f t="shared" si="29"/>
        <v>39684</v>
      </c>
      <c r="H35" s="112">
        <f t="shared" si="29"/>
        <v>40650</v>
      </c>
      <c r="I35" s="101">
        <f t="shared" si="29"/>
        <v>41270</v>
      </c>
      <c r="J35" s="102">
        <f t="shared" si="29"/>
        <v>41270</v>
      </c>
      <c r="K35" s="115"/>
      <c r="L35" s="115"/>
      <c r="M35" s="115"/>
      <c r="N35" s="115"/>
      <c r="O35" s="115"/>
      <c r="P35" s="115"/>
      <c r="Q35" s="115"/>
      <c r="R35" s="115"/>
      <c r="S35" s="115"/>
      <c r="T35" s="115"/>
      <c r="Z35" s="8"/>
      <c r="AA35" s="103">
        <f>ROUND(VLOOKUP(CONCATENATE("P30 ",F$6," V",$B35),'Основа'!$A$1:$Q3603,15,FALSE),0)</f>
        <v>36015</v>
      </c>
      <c r="AB35" s="103">
        <f>ROUND(VLOOKUP(CONCATENATE("P30 ",G$6," V",$B35),'Основа'!$A$1:$Q3603,15,FALSE),0)</f>
        <v>39684</v>
      </c>
      <c r="AC35" s="103">
        <f>ROUND(VLOOKUP(CONCATENATE("P30 ",H$6," V",$B35),'Основа'!$A$1:$Q3603,15,FALSE),0)</f>
        <v>40650</v>
      </c>
      <c r="AD35" s="103">
        <f>ROUND(VLOOKUP(CONCATENATE("P30 ",I$6," V",$B35),'Основа'!$A$1:$Q3603,15,FALSE),0)</f>
        <v>41270</v>
      </c>
      <c r="AE35" s="103">
        <f>ROUND(VLOOKUP(CONCATENATE("P30 ",J$6," V",$B35),'Основа'!$A$1:$Q3603,15,FALSE),0)</f>
        <v>41270</v>
      </c>
      <c r="AF35" s="70"/>
      <c r="AG35" s="70"/>
      <c r="AH35" s="70"/>
      <c r="AI35" s="70"/>
      <c r="AJ35" s="70"/>
      <c r="AK35" s="70"/>
      <c r="AL35" s="70"/>
      <c r="AM35" s="70"/>
      <c r="AN35" s="70"/>
      <c r="AO35" s="70"/>
      <c r="AP35" s="8"/>
      <c r="AQ35" s="8"/>
      <c r="AR35" s="8"/>
      <c r="AS35" s="8"/>
      <c r="AT35" s="8"/>
      <c r="AU35" s="8"/>
      <c r="AV35" s="8"/>
      <c r="AW35" s="8"/>
    </row>
    <row r="36" ht="15.0" customHeight="1">
      <c r="B36" s="110"/>
      <c r="C36" s="111"/>
      <c r="D36" s="106" t="str">
        <f>RIGHT($M$5,21)</f>
        <v>ΔТ=70⁰С (95/85/20) Вт</v>
      </c>
      <c r="E36" s="107"/>
      <c r="F36" s="108">
        <f t="shared" ref="F36:J36" si="30">ROUND(IF($D36="ΔТ=70⁰С (95/85/20) Вт",AA36,(IF($D36="ΔТ=60⁰С (90/70/20) Вт",AA36*0.818,AA36*0.646))),0)</f>
        <v>578</v>
      </c>
      <c r="G36" s="108">
        <f t="shared" si="30"/>
        <v>895</v>
      </c>
      <c r="H36" s="108">
        <f t="shared" si="30"/>
        <v>1161</v>
      </c>
      <c r="I36" s="114">
        <f t="shared" si="30"/>
        <v>1276</v>
      </c>
      <c r="J36" s="109">
        <f t="shared" si="30"/>
        <v>1324</v>
      </c>
      <c r="K36" s="115"/>
      <c r="L36" s="115"/>
      <c r="M36" s="115"/>
      <c r="N36" s="115"/>
      <c r="O36" s="115"/>
      <c r="P36" s="115"/>
      <c r="Q36" s="115"/>
      <c r="R36" s="115"/>
      <c r="S36" s="115"/>
      <c r="T36" s="115"/>
      <c r="Z36" s="8"/>
      <c r="AA36" s="103">
        <f>VLOOKUP(CONCATENATE("P30 ",F$6," V",$B35),'Основа'!$A$1:$Q3603,8,FALSE)</f>
        <v>577.53</v>
      </c>
      <c r="AB36" s="103">
        <f>VLOOKUP(CONCATENATE("P30 ",G$6," V",$B35),'Основа'!$A$1:$Q3603,8,FALSE)</f>
        <v>894.74</v>
      </c>
      <c r="AC36" s="103">
        <f>VLOOKUP(CONCATENATE("P30 ",H$6," V",$B35),'Основа'!$A$1:$Q3603,8,FALSE)</f>
        <v>1161</v>
      </c>
      <c r="AD36" s="103">
        <f>VLOOKUP(CONCATENATE("P30 ",I$6," V",$B35),'Основа'!$A$1:$Q3603,8,FALSE)</f>
        <v>1276</v>
      </c>
      <c r="AE36" s="103">
        <f>VLOOKUP(CONCATENATE("P30 ",J$6," V",$B35),'Основа'!$A$1:$Q3603,8,FALSE)</f>
        <v>1324</v>
      </c>
      <c r="AF36" s="70"/>
      <c r="AG36" s="70"/>
      <c r="AH36" s="70"/>
      <c r="AI36" s="70"/>
      <c r="AJ36" s="70"/>
      <c r="AK36" s="70"/>
      <c r="AL36" s="70"/>
      <c r="AM36" s="70"/>
      <c r="AN36" s="70"/>
      <c r="AO36" s="70"/>
      <c r="AP36" s="8"/>
      <c r="AQ36" s="8"/>
      <c r="AR36" s="8"/>
      <c r="AS36" s="8"/>
      <c r="AT36" s="8"/>
      <c r="AU36" s="8"/>
      <c r="AV36" s="8"/>
      <c r="AW36" s="8"/>
    </row>
    <row r="37" ht="15.0" customHeight="1">
      <c r="B37" s="97">
        <v>17.0</v>
      </c>
      <c r="C37" s="98">
        <v>834.0</v>
      </c>
      <c r="D37" s="99" t="s">
        <v>112</v>
      </c>
      <c r="E37" s="100"/>
      <c r="F37" s="101">
        <f t="shared" ref="F37:J37" si="31">ROUND(AA37-(AA37*$L$5),0)</f>
        <v>37824</v>
      </c>
      <c r="G37" s="101">
        <f t="shared" si="31"/>
        <v>41694</v>
      </c>
      <c r="H37" s="112">
        <f t="shared" si="31"/>
        <v>43050</v>
      </c>
      <c r="I37" s="101">
        <f t="shared" si="31"/>
        <v>43780</v>
      </c>
      <c r="J37" s="102">
        <f t="shared" si="31"/>
        <v>43780</v>
      </c>
      <c r="K37" s="115"/>
      <c r="L37" s="115"/>
      <c r="M37" s="115"/>
      <c r="N37" s="115"/>
      <c r="O37" s="115"/>
      <c r="P37" s="115"/>
      <c r="Q37" s="115"/>
      <c r="R37" s="115"/>
      <c r="S37" s="115"/>
      <c r="T37" s="115"/>
      <c r="Z37" s="8"/>
      <c r="AA37" s="103">
        <f>ROUND(VLOOKUP(CONCATENATE("P30 ",F$6," V",$B37),'Основа'!$A$1:$Q3605,15,FALSE),0)</f>
        <v>37824</v>
      </c>
      <c r="AB37" s="103">
        <f>ROUND(VLOOKUP(CONCATENATE("P30 ",G$6," V",$B37),'Основа'!$A$1:$Q3605,15,FALSE),0)</f>
        <v>41694</v>
      </c>
      <c r="AC37" s="103">
        <f>ROUND(VLOOKUP(CONCATENATE("P30 ",H$6," V",$B37),'Основа'!$A$1:$Q3605,15,FALSE),0)</f>
        <v>43050</v>
      </c>
      <c r="AD37" s="103">
        <f>ROUND(VLOOKUP(CONCATENATE("P30 ",I$6," V",$B37),'Основа'!$A$1:$Q3605,15,FALSE),0)</f>
        <v>43780</v>
      </c>
      <c r="AE37" s="103">
        <f>ROUND(VLOOKUP(CONCATENATE("P30 ",J$6," V",$B37),'Основа'!$A$1:$Q3605,15,FALSE),0)</f>
        <v>43780</v>
      </c>
      <c r="AF37" s="70"/>
      <c r="AG37" s="70"/>
      <c r="AH37" s="70"/>
      <c r="AI37" s="70"/>
      <c r="AJ37" s="70"/>
      <c r="AK37" s="70"/>
      <c r="AL37" s="70"/>
      <c r="AM37" s="70"/>
      <c r="AN37" s="70"/>
      <c r="AO37" s="70"/>
      <c r="AP37" s="8"/>
      <c r="AQ37" s="8"/>
      <c r="AR37" s="8"/>
      <c r="AS37" s="8"/>
      <c r="AT37" s="8"/>
      <c r="AU37" s="8"/>
      <c r="AV37" s="8"/>
      <c r="AW37" s="8"/>
    </row>
    <row r="38" ht="15.0" customHeight="1">
      <c r="B38" s="110"/>
      <c r="C38" s="111"/>
      <c r="D38" s="106" t="str">
        <f>RIGHT($M$5,21)</f>
        <v>ΔТ=70⁰С (95/85/20) Вт</v>
      </c>
      <c r="E38" s="107"/>
      <c r="F38" s="108">
        <f t="shared" ref="F38:J38" si="32">ROUND(IF($D38="ΔТ=70⁰С (95/85/20) Вт",AA38,(IF($D38="ΔТ=60⁰С (90/70/20) Вт",AA38*0.818,AA38*0.646))),0)</f>
        <v>614</v>
      </c>
      <c r="G38" s="108">
        <f t="shared" si="32"/>
        <v>950</v>
      </c>
      <c r="H38" s="108">
        <f t="shared" si="32"/>
        <v>1232</v>
      </c>
      <c r="I38" s="114">
        <f t="shared" si="32"/>
        <v>1356</v>
      </c>
      <c r="J38" s="109">
        <f t="shared" si="32"/>
        <v>1407</v>
      </c>
      <c r="K38" s="115"/>
      <c r="L38" s="115"/>
      <c r="M38" s="115"/>
      <c r="N38" s="115"/>
      <c r="O38" s="115"/>
      <c r="P38" s="115"/>
      <c r="Q38" s="115"/>
      <c r="R38" s="115"/>
      <c r="S38" s="115"/>
      <c r="T38" s="115"/>
      <c r="Z38" s="8"/>
      <c r="AA38" s="103">
        <f>VLOOKUP(CONCATENATE("P30 ",F$6," V",$B37),'Основа'!$A$1:$Q3605,8,FALSE)</f>
        <v>613.53</v>
      </c>
      <c r="AB38" s="103">
        <f>VLOOKUP(CONCATENATE("P30 ",G$6," V",$B37),'Основа'!$A$1:$Q3605,8,FALSE)</f>
        <v>949.74</v>
      </c>
      <c r="AC38" s="103">
        <f>VLOOKUP(CONCATENATE("P30 ",H$6," V",$B37),'Основа'!$A$1:$Q3605,8,FALSE)</f>
        <v>1232</v>
      </c>
      <c r="AD38" s="103">
        <f>VLOOKUP(CONCATENATE("P30 ",I$6," V",$B37),'Основа'!$A$1:$Q3605,8,FALSE)</f>
        <v>1356</v>
      </c>
      <c r="AE38" s="103">
        <f>VLOOKUP(CONCATENATE("P30 ",J$6," V",$B37),'Основа'!$A$1:$Q3605,8,FALSE)</f>
        <v>1407</v>
      </c>
      <c r="AF38" s="70"/>
      <c r="AG38" s="70"/>
      <c r="AH38" s="70"/>
      <c r="AI38" s="70"/>
      <c r="AJ38" s="70"/>
      <c r="AK38" s="70"/>
      <c r="AL38" s="70"/>
      <c r="AM38" s="70"/>
      <c r="AN38" s="70"/>
      <c r="AO38" s="70"/>
      <c r="AP38" s="8"/>
      <c r="AQ38" s="8"/>
      <c r="AR38" s="8"/>
      <c r="AS38" s="8"/>
      <c r="AT38" s="8"/>
      <c r="AU38" s="8"/>
      <c r="AV38" s="8"/>
      <c r="AW38" s="8"/>
    </row>
    <row r="39" ht="15.0" customHeight="1">
      <c r="B39" s="97">
        <v>18.0</v>
      </c>
      <c r="C39" s="98">
        <v>884.0</v>
      </c>
      <c r="D39" s="99" t="s">
        <v>112</v>
      </c>
      <c r="E39" s="100"/>
      <c r="F39" s="101">
        <f t="shared" ref="F39:J39" si="33">ROUND(AA39-(AA39*$L$5),0)</f>
        <v>39633</v>
      </c>
      <c r="G39" s="101">
        <f t="shared" si="33"/>
        <v>43706</v>
      </c>
      <c r="H39" s="112">
        <f t="shared" si="33"/>
        <v>45450</v>
      </c>
      <c r="I39" s="101">
        <f t="shared" si="33"/>
        <v>46290</v>
      </c>
      <c r="J39" s="102">
        <f t="shared" si="33"/>
        <v>46290</v>
      </c>
      <c r="K39" s="115"/>
      <c r="L39" s="115"/>
      <c r="M39" s="115"/>
      <c r="N39" s="115"/>
      <c r="O39" s="115"/>
      <c r="P39" s="115"/>
      <c r="Q39" s="115"/>
      <c r="R39" s="115"/>
      <c r="S39" s="115"/>
      <c r="T39" s="115"/>
      <c r="Z39" s="8"/>
      <c r="AA39" s="103">
        <f>ROUND(VLOOKUP(CONCATENATE("P30 ",F$6," V",$B39),'Основа'!$A$1:$Q3607,15,FALSE),0)</f>
        <v>39633</v>
      </c>
      <c r="AB39" s="103">
        <f>ROUND(VLOOKUP(CONCATENATE("P30 ",G$6," V",$B39),'Основа'!$A$1:$Q3607,15,FALSE),0)</f>
        <v>43706</v>
      </c>
      <c r="AC39" s="103">
        <f>ROUND(VLOOKUP(CONCATENATE("P30 ",H$6," V",$B39),'Основа'!$A$1:$Q3607,15,FALSE),0)</f>
        <v>45450</v>
      </c>
      <c r="AD39" s="103">
        <f>ROUND(VLOOKUP(CONCATENATE("P30 ",I$6," V",$B39),'Основа'!$A$1:$Q3607,15,FALSE),0)</f>
        <v>46290</v>
      </c>
      <c r="AE39" s="103">
        <f>ROUND(VLOOKUP(CONCATENATE("P30 ",J$6," V",$B39),'Основа'!$A$1:$Q3607,15,FALSE),0)</f>
        <v>46290</v>
      </c>
      <c r="AF39" s="70"/>
      <c r="AG39" s="70"/>
      <c r="AH39" s="70"/>
      <c r="AI39" s="70"/>
      <c r="AJ39" s="70"/>
      <c r="AK39" s="70"/>
      <c r="AL39" s="70"/>
      <c r="AM39" s="70"/>
      <c r="AN39" s="70"/>
      <c r="AO39" s="70"/>
      <c r="AP39" s="8"/>
      <c r="AQ39" s="8"/>
      <c r="AR39" s="8"/>
      <c r="AS39" s="8"/>
      <c r="AT39" s="8"/>
      <c r="AU39" s="8"/>
      <c r="AV39" s="8"/>
      <c r="AW39" s="8"/>
    </row>
    <row r="40" ht="15.0" customHeight="1">
      <c r="B40" s="110"/>
      <c r="C40" s="111"/>
      <c r="D40" s="106" t="str">
        <f>RIGHT($M$5,21)</f>
        <v>ΔТ=70⁰С (95/85/20) Вт</v>
      </c>
      <c r="E40" s="107"/>
      <c r="F40" s="108">
        <f t="shared" ref="F40:J40" si="34">ROUND(IF($D40="ΔТ=70⁰С (95/85/20) Вт",AA40,(IF($D40="ΔТ=60⁰С (90/70/20) Вт",AA40*0.818,AA40*0.646))),0)</f>
        <v>650</v>
      </c>
      <c r="G40" s="108">
        <f t="shared" si="34"/>
        <v>1005</v>
      </c>
      <c r="H40" s="108">
        <f t="shared" si="34"/>
        <v>1304</v>
      </c>
      <c r="I40" s="114">
        <f t="shared" si="34"/>
        <v>1435</v>
      </c>
      <c r="J40" s="109">
        <f t="shared" si="34"/>
        <v>1490</v>
      </c>
      <c r="K40" s="115"/>
      <c r="L40" s="115"/>
      <c r="M40" s="115"/>
      <c r="N40" s="115"/>
      <c r="O40" s="115"/>
      <c r="P40" s="115"/>
      <c r="Q40" s="115"/>
      <c r="R40" s="115"/>
      <c r="S40" s="115"/>
      <c r="T40" s="115"/>
      <c r="Z40" s="8"/>
      <c r="AA40" s="103">
        <f>VLOOKUP(CONCATENATE("P30 ",F$6," V",$B39),'Основа'!$A$1:$Q3607,8,FALSE)</f>
        <v>649.53</v>
      </c>
      <c r="AB40" s="103">
        <f>VLOOKUP(CONCATENATE("P30 ",G$6," V",$B39),'Основа'!$A$1:$Q3607,8,FALSE)</f>
        <v>1004.74</v>
      </c>
      <c r="AC40" s="103">
        <f>VLOOKUP(CONCATENATE("P30 ",H$6," V",$B39),'Основа'!$A$1:$Q3607,8,FALSE)</f>
        <v>1304</v>
      </c>
      <c r="AD40" s="103">
        <f>VLOOKUP(CONCATENATE("P30 ",I$6," V",$B39),'Основа'!$A$1:$Q3607,8,FALSE)</f>
        <v>1435</v>
      </c>
      <c r="AE40" s="103">
        <f>VLOOKUP(CONCATENATE("P30 ",J$6," V",$B39),'Основа'!$A$1:$Q3607,8,FALSE)</f>
        <v>1490</v>
      </c>
      <c r="AF40" s="70"/>
      <c r="AG40" s="70"/>
      <c r="AH40" s="70"/>
      <c r="AI40" s="70"/>
      <c r="AJ40" s="70"/>
      <c r="AK40" s="70"/>
      <c r="AL40" s="70"/>
      <c r="AM40" s="70"/>
      <c r="AN40" s="70"/>
      <c r="AO40" s="70"/>
      <c r="AP40" s="8"/>
      <c r="AQ40" s="8"/>
      <c r="AR40" s="8"/>
      <c r="AS40" s="8"/>
      <c r="AT40" s="8"/>
      <c r="AU40" s="8"/>
      <c r="AV40" s="8"/>
      <c r="AW40" s="8"/>
    </row>
    <row r="41" ht="15.0" customHeight="1">
      <c r="B41" s="97">
        <v>19.0</v>
      </c>
      <c r="C41" s="98">
        <v>934.0</v>
      </c>
      <c r="D41" s="99" t="s">
        <v>112</v>
      </c>
      <c r="E41" s="100"/>
      <c r="F41" s="101">
        <f t="shared" ref="F41:J41" si="35">ROUND(AA41-(AA41*$L$5),0)</f>
        <v>41441</v>
      </c>
      <c r="G41" s="101">
        <f t="shared" si="35"/>
        <v>45717</v>
      </c>
      <c r="H41" s="112">
        <f t="shared" si="35"/>
        <v>47850</v>
      </c>
      <c r="I41" s="101">
        <f t="shared" si="35"/>
        <v>48800</v>
      </c>
      <c r="J41" s="102">
        <f t="shared" si="35"/>
        <v>48800</v>
      </c>
      <c r="K41" s="115"/>
      <c r="L41" s="115"/>
      <c r="M41" s="115"/>
      <c r="N41" s="115"/>
      <c r="O41" s="115"/>
      <c r="P41" s="115"/>
      <c r="Q41" s="115"/>
      <c r="R41" s="115"/>
      <c r="S41" s="115"/>
      <c r="T41" s="115"/>
      <c r="Z41" s="8"/>
      <c r="AA41" s="103">
        <f>ROUND(VLOOKUP(CONCATENATE("P30 ",F$6," V",$B41),'Основа'!$A$1:$Q3609,15,FALSE),0)</f>
        <v>41441</v>
      </c>
      <c r="AB41" s="103">
        <f>ROUND(VLOOKUP(CONCATENATE("P30 ",G$6," V",$B41),'Основа'!$A$1:$Q3609,15,FALSE),0)</f>
        <v>45717</v>
      </c>
      <c r="AC41" s="103">
        <f>ROUND(VLOOKUP(CONCATENATE("P30 ",H$6," V",$B41),'Основа'!$A$1:$Q3609,15,FALSE),0)</f>
        <v>47850</v>
      </c>
      <c r="AD41" s="103">
        <f>ROUND(VLOOKUP(CONCATENATE("P30 ",I$6," V",$B41),'Основа'!$A$1:$Q3609,15,FALSE),0)</f>
        <v>48800</v>
      </c>
      <c r="AE41" s="103">
        <f>ROUND(VLOOKUP(CONCATENATE("P30 ",J$6," V",$B41),'Основа'!$A$1:$Q3609,15,FALSE),0)</f>
        <v>48800</v>
      </c>
      <c r="AF41" s="70"/>
      <c r="AG41" s="70"/>
      <c r="AH41" s="70"/>
      <c r="AI41" s="70"/>
      <c r="AJ41" s="70"/>
      <c r="AK41" s="70"/>
      <c r="AL41" s="70"/>
      <c r="AM41" s="70"/>
      <c r="AN41" s="70"/>
      <c r="AO41" s="70"/>
      <c r="AP41" s="8"/>
      <c r="AQ41" s="8"/>
      <c r="AR41" s="8"/>
      <c r="AS41" s="8"/>
      <c r="AT41" s="8"/>
      <c r="AU41" s="8"/>
      <c r="AV41" s="8"/>
      <c r="AW41" s="8"/>
    </row>
    <row r="42" ht="15.0" customHeight="1">
      <c r="B42" s="110"/>
      <c r="C42" s="111"/>
      <c r="D42" s="106" t="str">
        <f>RIGHT($M$5,21)</f>
        <v>ΔТ=70⁰С (95/85/20) Вт</v>
      </c>
      <c r="E42" s="107"/>
      <c r="F42" s="108">
        <f t="shared" ref="F42:J42" si="36">ROUND(IF($D42="ΔТ=70⁰С (95/85/20) Вт",AA42,(IF($D42="ΔТ=60⁰С (90/70/20) Вт",AA42*0.818,AA42*0.646))),0)</f>
        <v>686</v>
      </c>
      <c r="G42" s="108">
        <f t="shared" si="36"/>
        <v>1060</v>
      </c>
      <c r="H42" s="108">
        <f t="shared" si="36"/>
        <v>1376</v>
      </c>
      <c r="I42" s="114">
        <f t="shared" si="36"/>
        <v>1515</v>
      </c>
      <c r="J42" s="109">
        <f t="shared" si="36"/>
        <v>1572</v>
      </c>
      <c r="K42" s="115"/>
      <c r="L42" s="115"/>
      <c r="M42" s="115"/>
      <c r="N42" s="115"/>
      <c r="O42" s="115"/>
      <c r="P42" s="115"/>
      <c r="Q42" s="115"/>
      <c r="R42" s="115"/>
      <c r="S42" s="115"/>
      <c r="T42" s="115"/>
      <c r="Z42" s="8"/>
      <c r="AA42" s="103">
        <f>VLOOKUP(CONCATENATE("P30 ",F$6," V",$B41),'Основа'!$A$1:$Q3609,8,FALSE)</f>
        <v>685.53</v>
      </c>
      <c r="AB42" s="103">
        <f>VLOOKUP(CONCATENATE("P30 ",G$6," V",$B41),'Основа'!$A$1:$Q3609,8,FALSE)</f>
        <v>1059.74</v>
      </c>
      <c r="AC42" s="103">
        <f>VLOOKUP(CONCATENATE("P30 ",H$6," V",$B41),'Основа'!$A$1:$Q3609,8,FALSE)</f>
        <v>1376</v>
      </c>
      <c r="AD42" s="103">
        <f>VLOOKUP(CONCATENATE("P30 ",I$6," V",$B41),'Основа'!$A$1:$Q3609,8,FALSE)</f>
        <v>1515</v>
      </c>
      <c r="AE42" s="103">
        <f>VLOOKUP(CONCATENATE("P30 ",J$6," V",$B41),'Основа'!$A$1:$Q3609,8,FALSE)</f>
        <v>1572</v>
      </c>
      <c r="AF42" s="70"/>
      <c r="AG42" s="70"/>
      <c r="AH42" s="70"/>
      <c r="AI42" s="70"/>
      <c r="AJ42" s="70"/>
      <c r="AK42" s="70"/>
      <c r="AL42" s="70"/>
      <c r="AM42" s="70"/>
      <c r="AN42" s="70"/>
      <c r="AO42" s="70"/>
      <c r="AP42" s="8"/>
      <c r="AQ42" s="8"/>
      <c r="AR42" s="8"/>
      <c r="AS42" s="8"/>
      <c r="AT42" s="8"/>
      <c r="AU42" s="8"/>
      <c r="AV42" s="8"/>
      <c r="AW42" s="8"/>
    </row>
    <row r="43" ht="15.0" customHeight="1">
      <c r="B43" s="97">
        <v>20.0</v>
      </c>
      <c r="C43" s="98">
        <v>984.0</v>
      </c>
      <c r="D43" s="99" t="s">
        <v>112</v>
      </c>
      <c r="E43" s="100"/>
      <c r="F43" s="101">
        <f t="shared" ref="F43:J43" si="37">ROUND(AA43-(AA43*$L$5),0)</f>
        <v>43251</v>
      </c>
      <c r="G43" s="101">
        <f t="shared" si="37"/>
        <v>47729</v>
      </c>
      <c r="H43" s="112">
        <f t="shared" si="37"/>
        <v>50250</v>
      </c>
      <c r="I43" s="101">
        <f t="shared" si="37"/>
        <v>51310</v>
      </c>
      <c r="J43" s="102">
        <f t="shared" si="37"/>
        <v>51310</v>
      </c>
      <c r="K43" s="115"/>
      <c r="L43" s="115"/>
      <c r="M43" s="115"/>
      <c r="N43" s="115"/>
      <c r="O43" s="115"/>
      <c r="P43" s="115"/>
      <c r="Q43" s="115"/>
      <c r="R43" s="115"/>
      <c r="S43" s="115"/>
      <c r="T43" s="115"/>
      <c r="Z43" s="8"/>
      <c r="AA43" s="103">
        <f>ROUND(VLOOKUP(CONCATENATE("P30 ",F$6," V",$B43),'Основа'!$A$1:$Q3611,15,FALSE),0)</f>
        <v>43251</v>
      </c>
      <c r="AB43" s="103">
        <f>ROUND(VLOOKUP(CONCATENATE("P30 ",G$6," V",$B43),'Основа'!$A$1:$Q3611,15,FALSE),0)</f>
        <v>47729</v>
      </c>
      <c r="AC43" s="103">
        <f>ROUND(VLOOKUP(CONCATENATE("P30 ",H$6," V",$B43),'Основа'!$A$1:$Q3611,15,FALSE),0)</f>
        <v>50250</v>
      </c>
      <c r="AD43" s="103">
        <f>ROUND(VLOOKUP(CONCATENATE("P30 ",I$6," V",$B43),'Основа'!$A$1:$Q3611,15,FALSE),0)</f>
        <v>51310</v>
      </c>
      <c r="AE43" s="103">
        <f>ROUND(VLOOKUP(CONCATENATE("P30 ",J$6," V",$B43),'Основа'!$A$1:$Q3611,15,FALSE),0)</f>
        <v>51310</v>
      </c>
      <c r="AF43" s="70"/>
      <c r="AG43" s="70"/>
      <c r="AH43" s="70"/>
      <c r="AI43" s="70"/>
      <c r="AJ43" s="70"/>
      <c r="AK43" s="70"/>
      <c r="AL43" s="70"/>
      <c r="AM43" s="70"/>
      <c r="AN43" s="70"/>
      <c r="AO43" s="70"/>
      <c r="AP43" s="8"/>
      <c r="AQ43" s="8"/>
      <c r="AR43" s="8"/>
      <c r="AS43" s="8"/>
      <c r="AT43" s="8"/>
      <c r="AU43" s="8"/>
      <c r="AV43" s="8"/>
      <c r="AW43" s="8"/>
    </row>
    <row r="44" ht="15.0" customHeight="1">
      <c r="B44" s="110"/>
      <c r="C44" s="111"/>
      <c r="D44" s="106" t="str">
        <f>RIGHT($M$5,21)</f>
        <v>ΔТ=70⁰С (95/85/20) Вт</v>
      </c>
      <c r="E44" s="107"/>
      <c r="F44" s="108">
        <f t="shared" ref="F44:J44" si="38">ROUND(IF($D44="ΔТ=70⁰С (95/85/20) Вт",AA44,(IF($D44="ΔТ=60⁰С (90/70/20) Вт",AA44*0.818,AA44*0.646))),0)</f>
        <v>721</v>
      </c>
      <c r="G44" s="108">
        <f t="shared" si="38"/>
        <v>1115</v>
      </c>
      <c r="H44" s="108">
        <f t="shared" si="38"/>
        <v>1447</v>
      </c>
      <c r="I44" s="114">
        <f t="shared" si="38"/>
        <v>1593</v>
      </c>
      <c r="J44" s="109">
        <f t="shared" si="38"/>
        <v>1653</v>
      </c>
      <c r="K44" s="115"/>
      <c r="L44" s="115"/>
      <c r="M44" s="115"/>
      <c r="N44" s="115"/>
      <c r="O44" s="115"/>
      <c r="P44" s="115"/>
      <c r="Q44" s="115"/>
      <c r="R44" s="115"/>
      <c r="S44" s="115"/>
      <c r="T44" s="115"/>
      <c r="Z44" s="8"/>
      <c r="AA44" s="103">
        <f>VLOOKUP(CONCATENATE("P30 ",F$6," V",$B43),'Основа'!$A$1:$Q3611,8,FALSE)</f>
        <v>720.53</v>
      </c>
      <c r="AB44" s="103">
        <f>VLOOKUP(CONCATENATE("P30 ",G$6," V",$B43),'Основа'!$A$1:$Q3611,8,FALSE)</f>
        <v>1114.74</v>
      </c>
      <c r="AC44" s="103">
        <f>VLOOKUP(CONCATENATE("P30 ",H$6," V",$B43),'Основа'!$A$1:$Q3611,8,FALSE)</f>
        <v>1447</v>
      </c>
      <c r="AD44" s="103">
        <f>VLOOKUP(CONCATENATE("P30 ",I$6," V",$B43),'Основа'!$A$1:$Q3611,8,FALSE)</f>
        <v>1593</v>
      </c>
      <c r="AE44" s="103">
        <f>VLOOKUP(CONCATENATE("P30 ",J$6," V",$B43),'Основа'!$A$1:$Q3611,8,FALSE)</f>
        <v>1653</v>
      </c>
      <c r="AF44" s="70"/>
      <c r="AG44" s="70"/>
      <c r="AH44" s="70"/>
      <c r="AI44" s="70"/>
      <c r="AJ44" s="70"/>
      <c r="AK44" s="70"/>
      <c r="AL44" s="70"/>
      <c r="AM44" s="70"/>
      <c r="AN44" s="70"/>
      <c r="AO44" s="70"/>
      <c r="AP44" s="8"/>
      <c r="AQ44" s="8"/>
      <c r="AR44" s="8"/>
      <c r="AS44" s="8"/>
      <c r="AT44" s="8"/>
      <c r="AU44" s="8"/>
      <c r="AV44" s="8"/>
      <c r="AW44" s="8"/>
    </row>
    <row r="45" ht="15.0" customHeight="1">
      <c r="B45" s="97">
        <v>22.0</v>
      </c>
      <c r="C45" s="98">
        <v>1084.0</v>
      </c>
      <c r="D45" s="99" t="s">
        <v>112</v>
      </c>
      <c r="E45" s="100"/>
      <c r="F45" s="101">
        <f t="shared" ref="F45:J45" si="39">ROUND(AA45-(AA45*$L$5),0)</f>
        <v>46869</v>
      </c>
      <c r="G45" s="101">
        <f t="shared" si="39"/>
        <v>51752</v>
      </c>
      <c r="H45" s="112">
        <f t="shared" si="39"/>
        <v>55050</v>
      </c>
      <c r="I45" s="101">
        <f t="shared" si="39"/>
        <v>56330</v>
      </c>
      <c r="J45" s="102">
        <f t="shared" si="39"/>
        <v>56330</v>
      </c>
      <c r="K45" s="115"/>
      <c r="L45" s="115"/>
      <c r="M45" s="115"/>
      <c r="N45" s="115"/>
      <c r="O45" s="115"/>
      <c r="P45" s="115"/>
      <c r="Q45" s="115"/>
      <c r="R45" s="115"/>
      <c r="S45" s="115"/>
      <c r="T45" s="115"/>
      <c r="Z45" s="8"/>
      <c r="AA45" s="103">
        <f>ROUND(VLOOKUP(CONCATENATE("P30 ",F$6," V",$B45),'Основа'!$A$1:$Q3613,15,FALSE),0)</f>
        <v>46869</v>
      </c>
      <c r="AB45" s="103">
        <f>ROUND(VLOOKUP(CONCATENATE("P30 ",G$6," V",$B45),'Основа'!$A$1:$Q3613,15,FALSE),0)</f>
        <v>51752</v>
      </c>
      <c r="AC45" s="103">
        <f>ROUND(VLOOKUP(CONCATENATE("P30 ",H$6," V",$B45),'Основа'!$A$1:$Q3613,15,FALSE),0)</f>
        <v>55050</v>
      </c>
      <c r="AD45" s="103">
        <f>ROUND(VLOOKUP(CONCATENATE("P30 ",I$6," V",$B45),'Основа'!$A$1:$Q3613,15,FALSE),0)</f>
        <v>56330</v>
      </c>
      <c r="AE45" s="103">
        <f>ROUND(VLOOKUP(CONCATENATE("P30 ",J$6," V",$B45),'Основа'!$A$1:$Q3613,15,FALSE),0)</f>
        <v>56330</v>
      </c>
      <c r="AF45" s="70"/>
      <c r="AG45" s="70"/>
      <c r="AH45" s="70"/>
      <c r="AI45" s="70"/>
      <c r="AJ45" s="70"/>
      <c r="AK45" s="70"/>
      <c r="AL45" s="70"/>
      <c r="AM45" s="70"/>
      <c r="AN45" s="70"/>
      <c r="AO45" s="70"/>
      <c r="AP45" s="8"/>
      <c r="AQ45" s="8"/>
      <c r="AR45" s="8"/>
      <c r="AS45" s="8"/>
      <c r="AT45" s="8"/>
      <c r="AU45" s="8"/>
      <c r="AV45" s="8"/>
      <c r="AW45" s="8"/>
    </row>
    <row r="46" ht="15.0" customHeight="1">
      <c r="B46" s="110"/>
      <c r="C46" s="111"/>
      <c r="D46" s="106" t="str">
        <f>RIGHT($M$5,21)</f>
        <v>ΔТ=70⁰С (95/85/20) Вт</v>
      </c>
      <c r="E46" s="107"/>
      <c r="F46" s="108">
        <f t="shared" ref="F46:J46" si="40">ROUND(IF($D46="ΔТ=70⁰С (95/85/20) Вт",AA46,(IF($D46="ΔТ=60⁰С (90/70/20) Вт",AA46*0.818,AA46*0.646))),0)</f>
        <v>791</v>
      </c>
      <c r="G46" s="108">
        <f t="shared" si="40"/>
        <v>1223</v>
      </c>
      <c r="H46" s="108">
        <f t="shared" si="40"/>
        <v>1586</v>
      </c>
      <c r="I46" s="114">
        <f t="shared" si="40"/>
        <v>1750</v>
      </c>
      <c r="J46" s="109">
        <f t="shared" si="40"/>
        <v>1814</v>
      </c>
      <c r="K46" s="115"/>
      <c r="L46" s="115"/>
      <c r="M46" s="115"/>
      <c r="N46" s="115"/>
      <c r="O46" s="115"/>
      <c r="P46" s="115"/>
      <c r="Q46" s="115"/>
      <c r="R46" s="115"/>
      <c r="S46" s="115"/>
      <c r="T46" s="115"/>
      <c r="Z46" s="8"/>
      <c r="AA46" s="103">
        <f>VLOOKUP(CONCATENATE("P30 ",F$6," V",$B45),'Основа'!$A$1:$Q3613,8,FALSE)</f>
        <v>790.53</v>
      </c>
      <c r="AB46" s="103">
        <f>VLOOKUP(CONCATENATE("P30 ",G$6," V",$B45),'Основа'!$A$1:$Q3613,8,FALSE)</f>
        <v>1222.74</v>
      </c>
      <c r="AC46" s="103">
        <f>VLOOKUP(CONCATENATE("P30 ",H$6," V",$B45),'Основа'!$A$1:$Q3613,8,FALSE)</f>
        <v>1586</v>
      </c>
      <c r="AD46" s="103">
        <f>VLOOKUP(CONCATENATE("P30 ",I$6," V",$B45),'Основа'!$A$1:$Q3613,8,FALSE)</f>
        <v>1750</v>
      </c>
      <c r="AE46" s="103">
        <f>VLOOKUP(CONCATENATE("P30 ",J$6," V",$B45),'Основа'!$A$1:$Q3613,8,FALSE)</f>
        <v>1814</v>
      </c>
      <c r="AF46" s="70"/>
      <c r="AG46" s="70"/>
      <c r="AH46" s="70"/>
      <c r="AI46" s="70"/>
      <c r="AJ46" s="70"/>
      <c r="AK46" s="70"/>
      <c r="AL46" s="70"/>
      <c r="AM46" s="70"/>
      <c r="AN46" s="70"/>
      <c r="AO46" s="70"/>
      <c r="AP46" s="8"/>
      <c r="AQ46" s="8"/>
      <c r="AR46" s="8"/>
      <c r="AS46" s="8"/>
      <c r="AT46" s="8"/>
      <c r="AU46" s="8"/>
      <c r="AV46" s="8"/>
      <c r="AW46" s="8"/>
    </row>
    <row r="47" ht="15.0" customHeight="1">
      <c r="B47" s="97">
        <v>24.0</v>
      </c>
      <c r="C47" s="98">
        <v>1184.0</v>
      </c>
      <c r="D47" s="99" t="s">
        <v>112</v>
      </c>
      <c r="E47" s="100"/>
      <c r="F47" s="101">
        <f t="shared" ref="F47:J47" si="41">ROUND(AA47-(AA47*$L$5),0)</f>
        <v>50487</v>
      </c>
      <c r="G47" s="101">
        <f t="shared" si="41"/>
        <v>55774</v>
      </c>
      <c r="H47" s="112">
        <f t="shared" si="41"/>
        <v>59850</v>
      </c>
      <c r="I47" s="101">
        <f t="shared" si="41"/>
        <v>61350</v>
      </c>
      <c r="J47" s="102">
        <f t="shared" si="41"/>
        <v>61350</v>
      </c>
      <c r="K47" s="115"/>
      <c r="L47" s="115"/>
      <c r="M47" s="115"/>
      <c r="N47" s="115"/>
      <c r="O47" s="115"/>
      <c r="P47" s="115"/>
      <c r="Q47" s="115"/>
      <c r="R47" s="115"/>
      <c r="S47" s="115"/>
      <c r="T47" s="115"/>
      <c r="Z47" s="8"/>
      <c r="AA47" s="103">
        <f>ROUND(VLOOKUP(CONCATENATE("P30 ",F$6," V",$B47),'Основа'!$A$1:$Q3615,15,FALSE),0)</f>
        <v>50487</v>
      </c>
      <c r="AB47" s="103">
        <f>ROUND(VLOOKUP(CONCATENATE("P30 ",G$6," V",$B47),'Основа'!$A$1:$Q3615,15,FALSE),0)</f>
        <v>55774</v>
      </c>
      <c r="AC47" s="103">
        <f>ROUND(VLOOKUP(CONCATENATE("P30 ",H$6," V",$B47),'Основа'!$A$1:$Q3615,15,FALSE),0)</f>
        <v>59850</v>
      </c>
      <c r="AD47" s="103">
        <f>ROUND(VLOOKUP(CONCATENATE("P30 ",I$6," V",$B47),'Основа'!$A$1:$Q3615,15,FALSE),0)</f>
        <v>61350</v>
      </c>
      <c r="AE47" s="103">
        <f>ROUND(VLOOKUP(CONCATENATE("P30 ",J$6," V",$B47),'Основа'!$A$1:$Q3615,15,FALSE),0)</f>
        <v>61350</v>
      </c>
      <c r="AF47" s="70"/>
      <c r="AG47" s="70"/>
      <c r="AH47" s="70"/>
      <c r="AI47" s="70"/>
      <c r="AJ47" s="70"/>
      <c r="AK47" s="70"/>
      <c r="AL47" s="70"/>
      <c r="AM47" s="70"/>
      <c r="AN47" s="70"/>
      <c r="AO47" s="70"/>
      <c r="AP47" s="8"/>
      <c r="AQ47" s="8"/>
      <c r="AR47" s="8"/>
      <c r="AS47" s="8"/>
      <c r="AT47" s="8"/>
      <c r="AU47" s="8"/>
      <c r="AV47" s="8"/>
      <c r="AW47" s="8"/>
    </row>
    <row r="48" ht="15.0" customHeight="1">
      <c r="B48" s="110"/>
      <c r="C48" s="111"/>
      <c r="D48" s="106" t="str">
        <f>RIGHT($M$5,21)</f>
        <v>ΔТ=70⁰С (95/85/20) Вт</v>
      </c>
      <c r="E48" s="107"/>
      <c r="F48" s="108">
        <f t="shared" ref="F48:J48" si="42">ROUND(IF($D48="ΔТ=70⁰С (95/85/20) Вт",AA48,(IF($D48="ΔТ=60⁰С (90/70/20) Вт",AA48*0.818,AA48*0.646))),0)</f>
        <v>861</v>
      </c>
      <c r="G48" s="108">
        <f t="shared" si="42"/>
        <v>1331</v>
      </c>
      <c r="H48" s="108">
        <f t="shared" si="42"/>
        <v>1725</v>
      </c>
      <c r="I48" s="114">
        <f t="shared" si="42"/>
        <v>1906</v>
      </c>
      <c r="J48" s="109">
        <f t="shared" si="42"/>
        <v>1975</v>
      </c>
      <c r="K48" s="115"/>
      <c r="L48" s="115"/>
      <c r="M48" s="115"/>
      <c r="N48" s="115"/>
      <c r="O48" s="115"/>
      <c r="P48" s="115"/>
      <c r="Q48" s="115"/>
      <c r="R48" s="115"/>
      <c r="S48" s="115"/>
      <c r="T48" s="115"/>
      <c r="Z48" s="8"/>
      <c r="AA48" s="103">
        <f>VLOOKUP(CONCATENATE("P30 ",F$6," V",$B47),'Основа'!$A$1:$Q3615,8,FALSE)</f>
        <v>860.53</v>
      </c>
      <c r="AB48" s="103">
        <f>VLOOKUP(CONCATENATE("P30 ",G$6," V",$B47),'Основа'!$A$1:$Q3615,8,FALSE)</f>
        <v>1330.74</v>
      </c>
      <c r="AC48" s="103">
        <f>VLOOKUP(CONCATENATE("P30 ",H$6," V",$B47),'Основа'!$A$1:$Q3615,8,FALSE)</f>
        <v>1725</v>
      </c>
      <c r="AD48" s="103">
        <f>VLOOKUP(CONCATENATE("P30 ",I$6," V",$B47),'Основа'!$A$1:$Q3615,8,FALSE)</f>
        <v>1906</v>
      </c>
      <c r="AE48" s="103">
        <f>VLOOKUP(CONCATENATE("P30 ",J$6," V",$B47),'Основа'!$A$1:$Q3615,8,FALSE)</f>
        <v>1975</v>
      </c>
      <c r="AF48" s="70"/>
      <c r="AG48" s="70"/>
      <c r="AH48" s="70"/>
      <c r="AI48" s="70"/>
      <c r="AJ48" s="70"/>
      <c r="AK48" s="70"/>
      <c r="AL48" s="70"/>
      <c r="AM48" s="70"/>
      <c r="AN48" s="70"/>
      <c r="AO48" s="70"/>
      <c r="AP48" s="8"/>
      <c r="AQ48" s="8"/>
      <c r="AR48" s="8"/>
      <c r="AS48" s="8"/>
      <c r="AT48" s="8"/>
      <c r="AU48" s="8"/>
      <c r="AV48" s="8"/>
      <c r="AW48" s="8"/>
    </row>
    <row r="49" ht="15.0" customHeight="1">
      <c r="B49" s="97">
        <v>26.0</v>
      </c>
      <c r="C49" s="98">
        <v>1284.0</v>
      </c>
      <c r="D49" s="99" t="s">
        <v>112</v>
      </c>
      <c r="E49" s="100"/>
      <c r="F49" s="101">
        <f t="shared" ref="F49:J49" si="43">ROUND(AA49-(AA49*$L$5),0)</f>
        <v>54105</v>
      </c>
      <c r="G49" s="101">
        <f t="shared" si="43"/>
        <v>59797</v>
      </c>
      <c r="H49" s="112">
        <f t="shared" si="43"/>
        <v>64650</v>
      </c>
      <c r="I49" s="101">
        <f t="shared" si="43"/>
        <v>66370</v>
      </c>
      <c r="J49" s="102">
        <f t="shared" si="43"/>
        <v>66370</v>
      </c>
      <c r="K49" s="115"/>
      <c r="L49" s="115"/>
      <c r="M49" s="115"/>
      <c r="N49" s="115"/>
      <c r="O49" s="115"/>
      <c r="P49" s="115"/>
      <c r="Q49" s="115"/>
      <c r="R49" s="115"/>
      <c r="S49" s="115"/>
      <c r="T49" s="115"/>
      <c r="Z49" s="8"/>
      <c r="AA49" s="103">
        <f>ROUND(VLOOKUP(CONCATENATE("P30 ",F$6," V",$B49),'Основа'!$A$1:$Q3617,15,FALSE),0)</f>
        <v>54105</v>
      </c>
      <c r="AB49" s="103">
        <f>ROUND(VLOOKUP(CONCATENATE("P30 ",G$6," V",$B49),'Основа'!$A$1:$Q3617,15,FALSE),0)</f>
        <v>59797</v>
      </c>
      <c r="AC49" s="103">
        <f>ROUND(VLOOKUP(CONCATENATE("P30 ",H$6," V",$B49),'Основа'!$A$1:$Q3617,15,FALSE),0)</f>
        <v>64650</v>
      </c>
      <c r="AD49" s="103">
        <f>ROUND(VLOOKUP(CONCATENATE("P30 ",I$6," V",$B49),'Основа'!$A$1:$Q3617,15,FALSE),0)</f>
        <v>66370</v>
      </c>
      <c r="AE49" s="103">
        <f>ROUND(VLOOKUP(CONCATENATE("P30 ",J$6," V",$B49),'Основа'!$A$1:$Q3617,15,FALSE),0)</f>
        <v>66370</v>
      </c>
      <c r="AF49" s="70"/>
      <c r="AG49" s="70"/>
      <c r="AH49" s="70"/>
      <c r="AI49" s="70"/>
      <c r="AJ49" s="70"/>
      <c r="AK49" s="70"/>
      <c r="AL49" s="70"/>
      <c r="AM49" s="70"/>
      <c r="AN49" s="70"/>
      <c r="AO49" s="70"/>
      <c r="AP49" s="8"/>
      <c r="AQ49" s="8"/>
      <c r="AR49" s="8"/>
      <c r="AS49" s="8"/>
      <c r="AT49" s="8"/>
      <c r="AU49" s="8"/>
      <c r="AV49" s="8"/>
      <c r="AW49" s="8"/>
    </row>
    <row r="50" ht="15.0" customHeight="1">
      <c r="B50" s="110"/>
      <c r="C50" s="111"/>
      <c r="D50" s="106" t="str">
        <f>RIGHT($M$5,21)</f>
        <v>ΔТ=70⁰С (95/85/20) Вт</v>
      </c>
      <c r="E50" s="107"/>
      <c r="F50" s="108">
        <f t="shared" ref="F50:J50" si="44">ROUND(IF($D50="ΔТ=70⁰С (95/85/20) Вт",AA50,(IF($D50="ΔТ=60⁰С (90/70/20) Вт",AA50*0.818,AA50*0.646))),0)</f>
        <v>931</v>
      </c>
      <c r="G50" s="108">
        <f t="shared" si="44"/>
        <v>1439</v>
      </c>
      <c r="H50" s="108">
        <f t="shared" si="44"/>
        <v>1865</v>
      </c>
      <c r="I50" s="114">
        <f t="shared" si="44"/>
        <v>2063</v>
      </c>
      <c r="J50" s="109">
        <f t="shared" si="44"/>
        <v>2136</v>
      </c>
      <c r="K50" s="115"/>
      <c r="L50" s="115"/>
      <c r="M50" s="115"/>
      <c r="N50" s="115"/>
      <c r="O50" s="115"/>
      <c r="P50" s="115"/>
      <c r="Q50" s="115"/>
      <c r="R50" s="115"/>
      <c r="S50" s="115"/>
      <c r="T50" s="115"/>
      <c r="Z50" s="8"/>
      <c r="AA50" s="103">
        <f>VLOOKUP(CONCATENATE("P30 ",F$6," V",$B49),'Основа'!$A$1:$Q3617,8,FALSE)</f>
        <v>930.53</v>
      </c>
      <c r="AB50" s="103">
        <f>VLOOKUP(CONCATENATE("P30 ",G$6," V",$B49),'Основа'!$A$1:$Q3617,8,FALSE)</f>
        <v>1438.74</v>
      </c>
      <c r="AC50" s="103">
        <f>VLOOKUP(CONCATENATE("P30 ",H$6," V",$B49),'Основа'!$A$1:$Q3617,8,FALSE)</f>
        <v>1865</v>
      </c>
      <c r="AD50" s="103">
        <f>VLOOKUP(CONCATENATE("P30 ",I$6," V",$B49),'Основа'!$A$1:$Q3617,8,FALSE)</f>
        <v>2063</v>
      </c>
      <c r="AE50" s="103">
        <f>VLOOKUP(CONCATENATE("P30 ",J$6," V",$B49),'Основа'!$A$1:$Q3617,8,FALSE)</f>
        <v>2136</v>
      </c>
      <c r="AF50" s="70"/>
      <c r="AG50" s="70"/>
      <c r="AH50" s="70"/>
      <c r="AI50" s="70"/>
      <c r="AJ50" s="70"/>
      <c r="AK50" s="70"/>
      <c r="AL50" s="70"/>
      <c r="AM50" s="70"/>
      <c r="AN50" s="70"/>
      <c r="AO50" s="70"/>
      <c r="AP50" s="8"/>
      <c r="AQ50" s="8"/>
      <c r="AR50" s="8"/>
      <c r="AS50" s="8"/>
      <c r="AT50" s="8"/>
      <c r="AU50" s="8"/>
      <c r="AV50" s="8"/>
      <c r="AW50" s="8"/>
    </row>
    <row r="51" ht="15.0" customHeight="1">
      <c r="B51" s="97">
        <v>28.0</v>
      </c>
      <c r="C51" s="98">
        <v>1384.0</v>
      </c>
      <c r="D51" s="99" t="s">
        <v>112</v>
      </c>
      <c r="E51" s="100"/>
      <c r="F51" s="101">
        <f t="shared" ref="F51:J51" si="45">ROUND(AA51-(AA51*$L$5),0)</f>
        <v>57723</v>
      </c>
      <c r="G51" s="101">
        <f t="shared" si="45"/>
        <v>63820</v>
      </c>
      <c r="H51" s="112">
        <f t="shared" si="45"/>
        <v>69450</v>
      </c>
      <c r="I51" s="101">
        <f t="shared" si="45"/>
        <v>71390</v>
      </c>
      <c r="J51" s="102">
        <f t="shared" si="45"/>
        <v>71390</v>
      </c>
      <c r="K51" s="115"/>
      <c r="L51" s="115"/>
      <c r="M51" s="115"/>
      <c r="N51" s="115"/>
      <c r="O51" s="115"/>
      <c r="P51" s="115"/>
      <c r="Q51" s="115"/>
      <c r="R51" s="115"/>
      <c r="S51" s="115"/>
      <c r="T51" s="115"/>
      <c r="Z51" s="8"/>
      <c r="AA51" s="103">
        <f>ROUND(VLOOKUP(CONCATENATE("P30 ",F$6," V",$B51),'Основа'!$A$1:$Q3619,15,FALSE),0)</f>
        <v>57723</v>
      </c>
      <c r="AB51" s="103">
        <f>ROUND(VLOOKUP(CONCATENATE("P30 ",G$6," V",$B51),'Основа'!$A$1:$Q3619,15,FALSE),0)</f>
        <v>63820</v>
      </c>
      <c r="AC51" s="103">
        <f>ROUND(VLOOKUP(CONCATENATE("P30 ",H$6," V",$B51),'Основа'!$A$1:$Q3619,15,FALSE),0)</f>
        <v>69450</v>
      </c>
      <c r="AD51" s="103">
        <f>ROUND(VLOOKUP(CONCATENATE("P30 ",I$6," V",$B51),'Основа'!$A$1:$Q3619,15,FALSE),0)</f>
        <v>71390</v>
      </c>
      <c r="AE51" s="103">
        <f>ROUND(VLOOKUP(CONCATENATE("P30 ",J$6," V",$B51),'Основа'!$A$1:$Q3619,15,FALSE),0)</f>
        <v>71390</v>
      </c>
      <c r="AF51" s="70"/>
      <c r="AG51" s="70"/>
      <c r="AH51" s="70"/>
      <c r="AI51" s="70"/>
      <c r="AJ51" s="70"/>
      <c r="AK51" s="70"/>
      <c r="AL51" s="70"/>
      <c r="AM51" s="70"/>
      <c r="AN51" s="70"/>
      <c r="AO51" s="70"/>
      <c r="AP51" s="8"/>
      <c r="AQ51" s="8"/>
      <c r="AR51" s="8"/>
      <c r="AS51" s="8"/>
      <c r="AT51" s="8"/>
      <c r="AU51" s="8"/>
      <c r="AV51" s="8"/>
      <c r="AW51" s="8"/>
    </row>
    <row r="52" ht="15.0" customHeight="1">
      <c r="B52" s="110"/>
      <c r="C52" s="111"/>
      <c r="D52" s="106" t="str">
        <f>RIGHT($M$5,21)</f>
        <v>ΔТ=70⁰С (95/85/20) Вт</v>
      </c>
      <c r="E52" s="107"/>
      <c r="F52" s="108">
        <f t="shared" ref="F52:J52" si="46">ROUND(IF($D52="ΔТ=70⁰С (95/85/20) Вт",AA52,(IF($D52="ΔТ=60⁰С (90/70/20) Вт",AA52*0.818,AA52*0.646))),0)</f>
        <v>1001</v>
      </c>
      <c r="G52" s="108">
        <f t="shared" si="46"/>
        <v>1547</v>
      </c>
      <c r="H52" s="108">
        <f t="shared" si="46"/>
        <v>2004</v>
      </c>
      <c r="I52" s="114">
        <f t="shared" si="46"/>
        <v>2220</v>
      </c>
      <c r="J52" s="109">
        <f t="shared" si="46"/>
        <v>2297</v>
      </c>
      <c r="K52" s="115"/>
      <c r="L52" s="115"/>
      <c r="M52" s="115"/>
      <c r="N52" s="115"/>
      <c r="O52" s="115"/>
      <c r="P52" s="115"/>
      <c r="Q52" s="115"/>
      <c r="R52" s="115"/>
      <c r="S52" s="115"/>
      <c r="T52" s="115"/>
      <c r="Z52" s="8"/>
      <c r="AA52" s="103">
        <f>VLOOKUP(CONCATENATE("P30 ",F$6," V",$B51),'Основа'!$A$1:$Q3619,8,FALSE)</f>
        <v>1000.53</v>
      </c>
      <c r="AB52" s="103">
        <f>VLOOKUP(CONCATENATE("P30 ",G$6," V",$B51),'Основа'!$A$1:$Q3619,8,FALSE)</f>
        <v>1546.74</v>
      </c>
      <c r="AC52" s="103">
        <f>VLOOKUP(CONCATENATE("P30 ",H$6," V",$B51),'Основа'!$A$1:$Q3619,8,FALSE)</f>
        <v>2004</v>
      </c>
      <c r="AD52" s="103">
        <f>VLOOKUP(CONCATENATE("P30 ",I$6," V",$B51),'Основа'!$A$1:$Q3619,8,FALSE)</f>
        <v>2220</v>
      </c>
      <c r="AE52" s="103">
        <f>VLOOKUP(CONCATENATE("P30 ",J$6," V",$B51),'Основа'!$A$1:$Q3619,8,FALSE)</f>
        <v>2297</v>
      </c>
      <c r="AF52" s="70"/>
      <c r="AG52" s="70"/>
      <c r="AH52" s="70"/>
      <c r="AI52" s="70"/>
      <c r="AJ52" s="70"/>
      <c r="AK52" s="70"/>
      <c r="AL52" s="70"/>
      <c r="AM52" s="70"/>
      <c r="AN52" s="70"/>
      <c r="AO52" s="70"/>
      <c r="AP52" s="8"/>
      <c r="AQ52" s="8"/>
      <c r="AR52" s="8"/>
      <c r="AS52" s="8"/>
      <c r="AT52" s="8"/>
      <c r="AU52" s="8"/>
      <c r="AV52" s="8"/>
      <c r="AW52" s="8"/>
    </row>
    <row r="53" ht="15.0" customHeight="1">
      <c r="B53" s="97">
        <v>30.0</v>
      </c>
      <c r="C53" s="98">
        <v>1484.0</v>
      </c>
      <c r="D53" s="99" t="s">
        <v>112</v>
      </c>
      <c r="E53" s="100"/>
      <c r="F53" s="101">
        <f t="shared" ref="F53:J53" si="47">ROUND(AA53-(AA53*$L$5),0)</f>
        <v>61340</v>
      </c>
      <c r="G53" s="101">
        <f t="shared" si="47"/>
        <v>67843</v>
      </c>
      <c r="H53" s="112">
        <f t="shared" si="47"/>
        <v>74250</v>
      </c>
      <c r="I53" s="101">
        <f t="shared" si="47"/>
        <v>76410</v>
      </c>
      <c r="J53" s="102">
        <f t="shared" si="47"/>
        <v>76410</v>
      </c>
      <c r="K53" s="115"/>
      <c r="L53" s="115"/>
      <c r="M53" s="115"/>
      <c r="N53" s="115"/>
      <c r="O53" s="115"/>
      <c r="P53" s="115"/>
      <c r="Q53" s="115"/>
      <c r="R53" s="115"/>
      <c r="S53" s="115"/>
      <c r="T53" s="115"/>
      <c r="Z53" s="8"/>
      <c r="AA53" s="103">
        <f>ROUND(VLOOKUP(CONCATENATE("P30 ",F$6," V",$B53),'Основа'!$A$1:$Q3621,15,FALSE),0)</f>
        <v>61340</v>
      </c>
      <c r="AB53" s="103">
        <f>ROUND(VLOOKUP(CONCATENATE("P30 ",G$6," V",$B53),'Основа'!$A$1:$Q3621,15,FALSE),0)</f>
        <v>67843</v>
      </c>
      <c r="AC53" s="103">
        <f>ROUND(VLOOKUP(CONCATENATE("P30 ",H$6," V",$B53),'Основа'!$A$1:$Q3621,15,FALSE),0)</f>
        <v>74250</v>
      </c>
      <c r="AD53" s="103">
        <f>ROUND(VLOOKUP(CONCATENATE("P30 ",I$6," V",$B53),'Основа'!$A$1:$Q3621,15,FALSE),0)</f>
        <v>76410</v>
      </c>
      <c r="AE53" s="103">
        <f>ROUND(VLOOKUP(CONCATENATE("P30 ",J$6," V",$B53),'Основа'!$A$1:$Q3621,15,FALSE),0)</f>
        <v>76410</v>
      </c>
      <c r="AF53" s="70"/>
      <c r="AG53" s="70"/>
      <c r="AH53" s="70"/>
      <c r="AI53" s="70"/>
      <c r="AJ53" s="70"/>
      <c r="AK53" s="70"/>
      <c r="AL53" s="70"/>
      <c r="AM53" s="70"/>
      <c r="AN53" s="70"/>
      <c r="AO53" s="70"/>
      <c r="AP53" s="8"/>
      <c r="AQ53" s="8"/>
      <c r="AR53" s="8"/>
      <c r="AS53" s="8"/>
      <c r="AT53" s="8"/>
      <c r="AU53" s="8"/>
      <c r="AV53" s="8"/>
      <c r="AW53" s="8"/>
    </row>
    <row r="54" ht="15.0" customHeight="1">
      <c r="B54" s="110"/>
      <c r="C54" s="111"/>
      <c r="D54" s="106" t="str">
        <f>RIGHT($M$5,21)</f>
        <v>ΔТ=70⁰С (95/85/20) Вт</v>
      </c>
      <c r="E54" s="107"/>
      <c r="F54" s="108">
        <f t="shared" ref="F54:J54" si="48">ROUND(IF($D54="ΔТ=70⁰С (95/85/20) Вт",AA54,(IF($D54="ΔТ=60⁰С (90/70/20) Вт",AA54*0.818,AA54*0.646))),0)</f>
        <v>1070</v>
      </c>
      <c r="G54" s="108">
        <f t="shared" si="48"/>
        <v>1654</v>
      </c>
      <c r="H54" s="108">
        <f t="shared" si="48"/>
        <v>2141</v>
      </c>
      <c r="I54" s="114">
        <f t="shared" si="48"/>
        <v>2375</v>
      </c>
      <c r="J54" s="109">
        <f t="shared" si="48"/>
        <v>2458</v>
      </c>
      <c r="K54" s="115"/>
      <c r="L54" s="115"/>
      <c r="M54" s="115"/>
      <c r="N54" s="115"/>
      <c r="O54" s="115"/>
      <c r="P54" s="115"/>
      <c r="Q54" s="115"/>
      <c r="R54" s="115"/>
      <c r="S54" s="115"/>
      <c r="T54" s="115"/>
      <c r="Z54" s="8"/>
      <c r="AA54" s="103">
        <f>VLOOKUP(CONCATENATE("P30 ",F$6," V",$B53),'Основа'!$A$1:$Q3621,8,FALSE)</f>
        <v>1069.53</v>
      </c>
      <c r="AB54" s="103">
        <f>VLOOKUP(CONCATENATE("P30 ",G$6," V",$B53),'Основа'!$A$1:$Q3621,8,FALSE)</f>
        <v>1653.74</v>
      </c>
      <c r="AC54" s="103">
        <f>VLOOKUP(CONCATENATE("P30 ",H$6," V",$B53),'Основа'!$A$1:$Q3621,8,FALSE)</f>
        <v>2141</v>
      </c>
      <c r="AD54" s="103">
        <f>VLOOKUP(CONCATENATE("P30 ",I$6," V",$B53),'Основа'!$A$1:$Q3621,8,FALSE)</f>
        <v>2375</v>
      </c>
      <c r="AE54" s="103">
        <f>VLOOKUP(CONCATENATE("P30 ",J$6," V",$B53),'Основа'!$A$1:$Q3621,8,FALSE)</f>
        <v>2458</v>
      </c>
      <c r="AF54" s="70"/>
      <c r="AG54" s="70"/>
      <c r="AH54" s="70"/>
      <c r="AI54" s="70"/>
      <c r="AJ54" s="70"/>
      <c r="AK54" s="70"/>
      <c r="AL54" s="70"/>
      <c r="AM54" s="70"/>
      <c r="AN54" s="70"/>
      <c r="AO54" s="70"/>
      <c r="AP54" s="8"/>
      <c r="AQ54" s="8"/>
      <c r="AR54" s="8"/>
      <c r="AS54" s="8"/>
      <c r="AT54" s="8"/>
      <c r="AU54" s="8"/>
      <c r="AV54" s="8"/>
      <c r="AW54" s="8"/>
    </row>
    <row r="55" ht="15.0" customHeight="1">
      <c r="B55" s="97">
        <v>32.0</v>
      </c>
      <c r="C55" s="98">
        <v>1584.0</v>
      </c>
      <c r="D55" s="99" t="s">
        <v>112</v>
      </c>
      <c r="E55" s="100"/>
      <c r="F55" s="101">
        <f t="shared" ref="F55:J55" si="49">ROUND(AA55-(AA55*$L$5),0)</f>
        <v>64958</v>
      </c>
      <c r="G55" s="101">
        <f t="shared" si="49"/>
        <v>71865</v>
      </c>
      <c r="H55" s="112">
        <f t="shared" si="49"/>
        <v>79050</v>
      </c>
      <c r="I55" s="101">
        <f t="shared" si="49"/>
        <v>81430</v>
      </c>
      <c r="J55" s="102">
        <f t="shared" si="49"/>
        <v>81430</v>
      </c>
      <c r="K55" s="115"/>
      <c r="L55" s="115"/>
      <c r="M55" s="115"/>
      <c r="N55" s="115"/>
      <c r="O55" s="115"/>
      <c r="P55" s="115"/>
      <c r="Q55" s="115"/>
      <c r="R55" s="115"/>
      <c r="S55" s="115"/>
      <c r="T55" s="115"/>
      <c r="Z55" s="8"/>
      <c r="AA55" s="103">
        <f>ROUND(VLOOKUP(CONCATENATE("P30 ",F$6," V",$B55),'Основа'!$A$1:$Q3623,15,FALSE),0)</f>
        <v>64958</v>
      </c>
      <c r="AB55" s="103">
        <f>ROUND(VLOOKUP(CONCATENATE("P30 ",G$6," V",$B55),'Основа'!$A$1:$Q3623,15,FALSE),0)</f>
        <v>71865</v>
      </c>
      <c r="AC55" s="103">
        <f>ROUND(VLOOKUP(CONCATENATE("P30 ",H$6," V",$B55),'Основа'!$A$1:$Q3623,15,FALSE),0)</f>
        <v>79050</v>
      </c>
      <c r="AD55" s="103">
        <f>ROUND(VLOOKUP(CONCATENATE("P30 ",I$6," V",$B55),'Основа'!$A$1:$Q3623,15,FALSE),0)</f>
        <v>81430</v>
      </c>
      <c r="AE55" s="103">
        <f>ROUND(VLOOKUP(CONCATENATE("P30 ",J$6," V",$B55),'Основа'!$A$1:$Q3623,15,FALSE),0)</f>
        <v>81430</v>
      </c>
      <c r="AF55" s="70"/>
      <c r="AG55" s="70"/>
      <c r="AH55" s="70"/>
      <c r="AI55" s="70"/>
      <c r="AJ55" s="70"/>
      <c r="AK55" s="70"/>
      <c r="AL55" s="70"/>
      <c r="AM55" s="70"/>
      <c r="AN55" s="70"/>
      <c r="AO55" s="70"/>
      <c r="AP55" s="8"/>
      <c r="AQ55" s="8"/>
      <c r="AR55" s="8"/>
      <c r="AS55" s="8"/>
      <c r="AT55" s="8"/>
      <c r="AU55" s="8"/>
      <c r="AV55" s="8"/>
      <c r="AW55" s="8"/>
    </row>
    <row r="56" ht="15.0" customHeight="1">
      <c r="B56" s="110"/>
      <c r="C56" s="111"/>
      <c r="D56" s="106" t="str">
        <f>RIGHT($M$5,21)</f>
        <v>ΔТ=70⁰С (95/85/20) Вт</v>
      </c>
      <c r="E56" s="107"/>
      <c r="F56" s="108">
        <f t="shared" ref="F56:J56" si="50">ROUND(IF($D56="ΔТ=70⁰С (95/85/20) Вт",AA56,(IF($D56="ΔТ=60⁰С (90/70/20) Вт",AA56*0.818,AA56*0.646))),0)</f>
        <v>1138</v>
      </c>
      <c r="G56" s="108">
        <f t="shared" si="50"/>
        <v>1760</v>
      </c>
      <c r="H56" s="108">
        <f t="shared" si="50"/>
        <v>2276</v>
      </c>
      <c r="I56" s="114">
        <f t="shared" si="50"/>
        <v>2530</v>
      </c>
      <c r="J56" s="109">
        <f t="shared" si="50"/>
        <v>2615</v>
      </c>
      <c r="K56" s="115"/>
      <c r="L56" s="115"/>
      <c r="M56" s="115"/>
      <c r="N56" s="115"/>
      <c r="O56" s="115"/>
      <c r="P56" s="115"/>
      <c r="Q56" s="115"/>
      <c r="R56" s="115"/>
      <c r="S56" s="115"/>
      <c r="T56" s="115"/>
      <c r="Z56" s="8"/>
      <c r="AA56" s="103">
        <f>VLOOKUP(CONCATENATE("P30 ",F$6," V",$B55),'Основа'!$A$1:$Q3623,8,FALSE)</f>
        <v>1137.53</v>
      </c>
      <c r="AB56" s="103">
        <f>VLOOKUP(CONCATENATE("P30 ",G$6," V",$B55),'Основа'!$A$1:$Q3623,8,FALSE)</f>
        <v>1759.74</v>
      </c>
      <c r="AC56" s="103">
        <f>VLOOKUP(CONCATENATE("P30 ",H$6," V",$B55),'Основа'!$A$1:$Q3623,8,FALSE)</f>
        <v>2276</v>
      </c>
      <c r="AD56" s="103">
        <f>VLOOKUP(CONCATENATE("P30 ",I$6," V",$B55),'Основа'!$A$1:$Q3623,8,FALSE)</f>
        <v>2530</v>
      </c>
      <c r="AE56" s="103">
        <f>VLOOKUP(CONCATENATE("P30 ",J$6," V",$B55),'Основа'!$A$1:$Q3623,8,FALSE)</f>
        <v>2615</v>
      </c>
      <c r="AF56" s="70"/>
      <c r="AG56" s="70"/>
      <c r="AH56" s="70"/>
      <c r="AI56" s="70"/>
      <c r="AJ56" s="70"/>
      <c r="AK56" s="70"/>
      <c r="AL56" s="70"/>
      <c r="AM56" s="70"/>
      <c r="AN56" s="70"/>
      <c r="AO56" s="70"/>
      <c r="AP56" s="8"/>
      <c r="AQ56" s="8"/>
      <c r="AR56" s="8"/>
      <c r="AS56" s="8"/>
      <c r="AT56" s="8"/>
      <c r="AU56" s="8"/>
      <c r="AV56" s="8"/>
      <c r="AW56" s="8"/>
    </row>
    <row r="57" ht="15.0" customHeight="1">
      <c r="B57" s="97">
        <v>34.0</v>
      </c>
      <c r="C57" s="98">
        <v>1684.0</v>
      </c>
      <c r="D57" s="99" t="s">
        <v>112</v>
      </c>
      <c r="E57" s="100"/>
      <c r="F57" s="101">
        <f t="shared" ref="F57:J57" si="51">ROUND(AA57-(AA57*$L$5),0)</f>
        <v>68576</v>
      </c>
      <c r="G57" s="101">
        <f t="shared" si="51"/>
        <v>75888</v>
      </c>
      <c r="H57" s="112">
        <f t="shared" si="51"/>
        <v>83800</v>
      </c>
      <c r="I57" s="101">
        <f t="shared" si="51"/>
        <v>86450</v>
      </c>
      <c r="J57" s="102">
        <f t="shared" si="51"/>
        <v>86450</v>
      </c>
      <c r="K57" s="115"/>
      <c r="L57" s="115"/>
      <c r="M57" s="115"/>
      <c r="N57" s="115"/>
      <c r="O57" s="115"/>
      <c r="P57" s="115"/>
      <c r="Q57" s="115"/>
      <c r="R57" s="115"/>
      <c r="S57" s="115"/>
      <c r="T57" s="115"/>
      <c r="Z57" s="8"/>
      <c r="AA57" s="103">
        <f>ROUND(VLOOKUP(CONCATENATE("P30 ",F$6," V",$B57),'Основа'!$A$1:$Q3625,15,FALSE),0)</f>
        <v>68576</v>
      </c>
      <c r="AB57" s="103">
        <f>ROUND(VLOOKUP(CONCATENATE("P30 ",G$6," V",$B57),'Основа'!$A$1:$Q3625,15,FALSE),0)</f>
        <v>75888</v>
      </c>
      <c r="AC57" s="103">
        <f>ROUND(VLOOKUP(CONCATENATE("P30 ",H$6," V",$B57),'Основа'!$A$1:$Q3625,15,FALSE),0)</f>
        <v>83800</v>
      </c>
      <c r="AD57" s="103">
        <f>ROUND(VLOOKUP(CONCATENATE("P30 ",I$6," V",$B57),'Основа'!$A$1:$Q3625,15,FALSE),0)</f>
        <v>86450</v>
      </c>
      <c r="AE57" s="103">
        <f>ROUND(VLOOKUP(CONCATENATE("P30 ",J$6," V",$B57),'Основа'!$A$1:$Q3625,15,FALSE),0)</f>
        <v>86450</v>
      </c>
      <c r="AF57" s="70"/>
      <c r="AG57" s="70"/>
      <c r="AH57" s="70"/>
      <c r="AI57" s="70"/>
      <c r="AJ57" s="70"/>
      <c r="AK57" s="70"/>
      <c r="AL57" s="70"/>
      <c r="AM57" s="70"/>
      <c r="AN57" s="70"/>
      <c r="AO57" s="70"/>
      <c r="AP57" s="8"/>
      <c r="AQ57" s="8"/>
      <c r="AR57" s="8"/>
      <c r="AS57" s="8"/>
      <c r="AT57" s="8"/>
      <c r="AU57" s="8"/>
      <c r="AV57" s="8"/>
      <c r="AW57" s="8"/>
    </row>
    <row r="58" ht="15.0" customHeight="1">
      <c r="B58" s="110"/>
      <c r="C58" s="111"/>
      <c r="D58" s="106" t="str">
        <f>RIGHT($M$5,21)</f>
        <v>ΔТ=70⁰С (95/85/20) Вт</v>
      </c>
      <c r="E58" s="107"/>
      <c r="F58" s="108">
        <f t="shared" ref="F58:J58" si="52">ROUND(IF($D58="ΔТ=70⁰С (95/85/20) Вт",AA58,(IF($D58="ΔТ=60⁰С (90/70/20) Вт",AA58*0.818,AA58*0.646))),0)</f>
        <v>1206</v>
      </c>
      <c r="G58" s="108">
        <f t="shared" si="52"/>
        <v>1866</v>
      </c>
      <c r="H58" s="108">
        <f t="shared" si="52"/>
        <v>2411</v>
      </c>
      <c r="I58" s="114">
        <f t="shared" si="52"/>
        <v>2684</v>
      </c>
      <c r="J58" s="109">
        <f t="shared" si="52"/>
        <v>2771</v>
      </c>
      <c r="K58" s="115"/>
      <c r="L58" s="115"/>
      <c r="M58" s="115"/>
      <c r="N58" s="115"/>
      <c r="O58" s="115"/>
      <c r="P58" s="115"/>
      <c r="Q58" s="115"/>
      <c r="R58" s="115"/>
      <c r="S58" s="115"/>
      <c r="T58" s="115"/>
      <c r="Z58" s="8"/>
      <c r="AA58" s="103">
        <f>VLOOKUP(CONCATENATE("P30 ",F$6," V",$B57),'Основа'!$A$1:$Q3625,8,FALSE)</f>
        <v>1205.53</v>
      </c>
      <c r="AB58" s="103">
        <f>VLOOKUP(CONCATENATE("P30 ",G$6," V",$B57),'Основа'!$A$1:$Q3625,8,FALSE)</f>
        <v>1865.74</v>
      </c>
      <c r="AC58" s="103">
        <f>VLOOKUP(CONCATENATE("P30 ",H$6," V",$B57),'Основа'!$A$1:$Q3625,8,FALSE)</f>
        <v>2411</v>
      </c>
      <c r="AD58" s="103">
        <f>VLOOKUP(CONCATENATE("P30 ",I$6," V",$B57),'Основа'!$A$1:$Q3625,8,FALSE)</f>
        <v>2684</v>
      </c>
      <c r="AE58" s="103">
        <f>VLOOKUP(CONCATENATE("P30 ",J$6," V",$B57),'Основа'!$A$1:$Q3625,8,FALSE)</f>
        <v>2771</v>
      </c>
      <c r="AF58" s="70"/>
      <c r="AG58" s="70"/>
      <c r="AH58" s="70"/>
      <c r="AI58" s="70"/>
      <c r="AJ58" s="70"/>
      <c r="AK58" s="70"/>
      <c r="AL58" s="70"/>
      <c r="AM58" s="70"/>
      <c r="AN58" s="70"/>
      <c r="AO58" s="70"/>
      <c r="AP58" s="8"/>
      <c r="AQ58" s="8"/>
      <c r="AR58" s="8"/>
      <c r="AS58" s="8"/>
      <c r="AT58" s="8"/>
      <c r="AU58" s="8"/>
      <c r="AV58" s="8"/>
      <c r="AW58" s="8"/>
    </row>
    <row r="59" ht="15.0" customHeight="1">
      <c r="B59" s="97">
        <v>36.0</v>
      </c>
      <c r="C59" s="98">
        <v>1784.0</v>
      </c>
      <c r="D59" s="99" t="s">
        <v>112</v>
      </c>
      <c r="E59" s="100"/>
      <c r="F59" s="101">
        <f t="shared" ref="F59:J59" si="53">ROUND(AA59-(AA59*$L$5),0)</f>
        <v>72194</v>
      </c>
      <c r="G59" s="101">
        <f t="shared" si="53"/>
        <v>79911</v>
      </c>
      <c r="H59" s="112">
        <f t="shared" si="53"/>
        <v>88200</v>
      </c>
      <c r="I59" s="101">
        <f t="shared" si="53"/>
        <v>91470</v>
      </c>
      <c r="J59" s="102">
        <f t="shared" si="53"/>
        <v>91470</v>
      </c>
      <c r="K59" s="115"/>
      <c r="L59" s="115"/>
      <c r="M59" s="115"/>
      <c r="N59" s="115"/>
      <c r="O59" s="115"/>
      <c r="P59" s="115"/>
      <c r="Q59" s="115"/>
      <c r="R59" s="115"/>
      <c r="S59" s="115"/>
      <c r="T59" s="115"/>
      <c r="Z59" s="8"/>
      <c r="AA59" s="103">
        <f>ROUND(VLOOKUP(CONCATENATE("P30 ",F$6," V",$B59),'Основа'!$A$1:$Q3627,15,FALSE),0)</f>
        <v>72194</v>
      </c>
      <c r="AB59" s="103">
        <f>ROUND(VLOOKUP(CONCATENATE("P30 ",G$6," V",$B59),'Основа'!$A$1:$Q3627,15,FALSE),0)</f>
        <v>79911</v>
      </c>
      <c r="AC59" s="103">
        <f>ROUND(VLOOKUP(CONCATENATE("P30 ",H$6," V",$B59),'Основа'!$A$1:$Q3627,15,FALSE),0)</f>
        <v>88200</v>
      </c>
      <c r="AD59" s="103">
        <f>ROUND(VLOOKUP(CONCATENATE("P30 ",I$6," V",$B59),'Основа'!$A$1:$Q3627,15,FALSE),0)</f>
        <v>91470</v>
      </c>
      <c r="AE59" s="103">
        <f>ROUND(VLOOKUP(CONCATENATE("P30 ",J$6," V",$B59),'Основа'!$A$1:$Q3627,15,FALSE),0)</f>
        <v>91470</v>
      </c>
      <c r="AF59" s="70"/>
      <c r="AG59" s="70"/>
      <c r="AH59" s="70"/>
      <c r="AI59" s="70"/>
      <c r="AJ59" s="70"/>
      <c r="AK59" s="70"/>
      <c r="AL59" s="70"/>
      <c r="AM59" s="70"/>
      <c r="AN59" s="70"/>
      <c r="AO59" s="70"/>
      <c r="AP59" s="8"/>
      <c r="AQ59" s="8"/>
      <c r="AR59" s="8"/>
      <c r="AS59" s="8"/>
      <c r="AT59" s="8"/>
      <c r="AU59" s="8"/>
      <c r="AV59" s="8"/>
      <c r="AW59" s="8"/>
    </row>
    <row r="60" ht="15.0" customHeight="1">
      <c r="B60" s="110"/>
      <c r="C60" s="111"/>
      <c r="D60" s="106" t="str">
        <f>RIGHT($M$5,21)</f>
        <v>ΔТ=70⁰С (95/85/20) Вт</v>
      </c>
      <c r="E60" s="107"/>
      <c r="F60" s="108">
        <f t="shared" ref="F60:J60" si="54">ROUND(IF($D60="ΔТ=70⁰С (95/85/20) Вт",AA60,(IF($D60="ΔТ=60⁰С (90/70/20) Вт",AA60*0.818,AA60*0.646))),0)</f>
        <v>1274</v>
      </c>
      <c r="G60" s="108">
        <f t="shared" si="54"/>
        <v>1972</v>
      </c>
      <c r="H60" s="108">
        <f t="shared" si="54"/>
        <v>2546</v>
      </c>
      <c r="I60" s="114">
        <f t="shared" si="54"/>
        <v>2839</v>
      </c>
      <c r="J60" s="109">
        <f t="shared" si="54"/>
        <v>2928</v>
      </c>
      <c r="K60" s="115"/>
      <c r="L60" s="115"/>
      <c r="M60" s="115"/>
      <c r="N60" s="115"/>
      <c r="O60" s="115"/>
      <c r="P60" s="115"/>
      <c r="Q60" s="115"/>
      <c r="R60" s="115"/>
      <c r="S60" s="115"/>
      <c r="T60" s="115"/>
      <c r="Z60" s="8"/>
      <c r="AA60" s="103">
        <f>VLOOKUP(CONCATENATE("P30 ",F$6," V",$B59),'Основа'!$A$1:$Q3627,8,FALSE)</f>
        <v>1273.53</v>
      </c>
      <c r="AB60" s="103">
        <f>VLOOKUP(CONCATENATE("P30 ",G$6," V",$B59),'Основа'!$A$1:$Q3627,8,FALSE)</f>
        <v>1971.74</v>
      </c>
      <c r="AC60" s="103">
        <f>VLOOKUP(CONCATENATE("P30 ",H$6," V",$B59),'Основа'!$A$1:$Q3627,8,FALSE)</f>
        <v>2546</v>
      </c>
      <c r="AD60" s="103">
        <f>VLOOKUP(CONCATENATE("P30 ",I$6," V",$B59),'Основа'!$A$1:$Q3627,8,FALSE)</f>
        <v>2839</v>
      </c>
      <c r="AE60" s="103">
        <f>VLOOKUP(CONCATENATE("P30 ",J$6," V",$B59),'Основа'!$A$1:$Q3627,8,FALSE)</f>
        <v>2928</v>
      </c>
      <c r="AF60" s="70"/>
      <c r="AG60" s="70"/>
      <c r="AH60" s="70"/>
      <c r="AI60" s="70"/>
      <c r="AJ60" s="70"/>
      <c r="AK60" s="70"/>
      <c r="AL60" s="70"/>
      <c r="AM60" s="70"/>
      <c r="AN60" s="70"/>
      <c r="AO60" s="70"/>
      <c r="AP60" s="8"/>
      <c r="AQ60" s="8"/>
      <c r="AR60" s="8"/>
      <c r="AS60" s="8"/>
      <c r="AT60" s="8"/>
      <c r="AU60" s="8"/>
      <c r="AV60" s="8"/>
      <c r="AW60" s="8"/>
    </row>
    <row r="61" ht="15.0" customHeight="1">
      <c r="B61" s="97">
        <v>38.0</v>
      </c>
      <c r="C61" s="98">
        <v>1884.0</v>
      </c>
      <c r="D61" s="99" t="s">
        <v>112</v>
      </c>
      <c r="E61" s="100"/>
      <c r="F61" s="101">
        <f t="shared" ref="F61:J61" si="55">ROUND(AA61-(AA61*$L$5),0)</f>
        <v>75812</v>
      </c>
      <c r="G61" s="101">
        <f t="shared" si="55"/>
        <v>83933</v>
      </c>
      <c r="H61" s="112">
        <f t="shared" si="55"/>
        <v>92700</v>
      </c>
      <c r="I61" s="101">
        <f t="shared" si="55"/>
        <v>96490</v>
      </c>
      <c r="J61" s="102">
        <f t="shared" si="55"/>
        <v>96490</v>
      </c>
      <c r="K61" s="115"/>
      <c r="L61" s="115"/>
      <c r="M61" s="115"/>
      <c r="N61" s="115"/>
      <c r="O61" s="115"/>
      <c r="P61" s="115"/>
      <c r="Q61" s="115"/>
      <c r="R61" s="115"/>
      <c r="S61" s="115"/>
      <c r="T61" s="115"/>
      <c r="Z61" s="8"/>
      <c r="AA61" s="103">
        <f>ROUND(VLOOKUP(CONCATENATE("P30 ",F$6," V",$B61),'Основа'!$A$1:$Q3629,15,FALSE),0)</f>
        <v>75812</v>
      </c>
      <c r="AB61" s="103">
        <f>ROUND(VLOOKUP(CONCATENATE("P30 ",G$6," V",$B61),'Основа'!$A$1:$Q3629,15,FALSE),0)</f>
        <v>83933</v>
      </c>
      <c r="AC61" s="103">
        <f>ROUND(VLOOKUP(CONCATENATE("P30 ",H$6," V",$B61),'Основа'!$A$1:$Q3629,15,FALSE),0)</f>
        <v>92700</v>
      </c>
      <c r="AD61" s="103">
        <f>ROUND(VLOOKUP(CONCATENATE("P30 ",I$6," V",$B61),'Основа'!$A$1:$Q3629,15,FALSE),0)</f>
        <v>96490</v>
      </c>
      <c r="AE61" s="103">
        <f>ROUND(VLOOKUP(CONCATENATE("P30 ",J$6," V",$B61),'Основа'!$A$1:$Q3629,15,FALSE),0)</f>
        <v>96490</v>
      </c>
      <c r="AF61" s="70"/>
      <c r="AG61" s="70"/>
      <c r="AH61" s="70"/>
      <c r="AI61" s="70"/>
      <c r="AJ61" s="70"/>
      <c r="AK61" s="70"/>
      <c r="AL61" s="70"/>
      <c r="AM61" s="70"/>
      <c r="AN61" s="70"/>
      <c r="AO61" s="70"/>
      <c r="AP61" s="8"/>
      <c r="AQ61" s="8"/>
      <c r="AR61" s="8"/>
      <c r="AS61" s="8"/>
      <c r="AT61" s="8"/>
      <c r="AU61" s="8"/>
      <c r="AV61" s="8"/>
      <c r="AW61" s="8"/>
    </row>
    <row r="62" ht="15.0" customHeight="1">
      <c r="B62" s="110"/>
      <c r="C62" s="111"/>
      <c r="D62" s="106" t="str">
        <f>RIGHT($M$5,21)</f>
        <v>ΔТ=70⁰С (95/85/20) Вт</v>
      </c>
      <c r="E62" s="107"/>
      <c r="F62" s="108">
        <f t="shared" ref="F62:J62" si="56">ROUND(IF($D62="ΔТ=70⁰С (95/85/20) Вт",AA62,(IF($D62="ΔТ=60⁰С (90/70/20) Вт",AA62*0.818,AA62*0.646))),0)</f>
        <v>1342</v>
      </c>
      <c r="G62" s="108">
        <f t="shared" si="56"/>
        <v>2078</v>
      </c>
      <c r="H62" s="108">
        <f t="shared" si="56"/>
        <v>2681</v>
      </c>
      <c r="I62" s="114">
        <f t="shared" si="56"/>
        <v>2993</v>
      </c>
      <c r="J62" s="109">
        <f t="shared" si="56"/>
        <v>3085</v>
      </c>
      <c r="K62" s="115"/>
      <c r="L62" s="115"/>
      <c r="M62" s="115"/>
      <c r="N62" s="115"/>
      <c r="O62" s="115"/>
      <c r="P62" s="115"/>
      <c r="Q62" s="115"/>
      <c r="R62" s="115"/>
      <c r="S62" s="115"/>
      <c r="T62" s="115"/>
      <c r="Z62" s="8"/>
      <c r="AA62" s="103">
        <f>VLOOKUP(CONCATENATE("P30 ",F$6," V",$B61),'Основа'!$A$1:$Q3629,8,FALSE)</f>
        <v>1341.53</v>
      </c>
      <c r="AB62" s="103">
        <f>VLOOKUP(CONCATENATE("P30 ",G$6," V",$B61),'Основа'!$A$1:$Q3629,8,FALSE)</f>
        <v>2077.74</v>
      </c>
      <c r="AC62" s="103">
        <f>VLOOKUP(CONCATENATE("P30 ",H$6," V",$B61),'Основа'!$A$1:$Q3629,8,FALSE)</f>
        <v>2681</v>
      </c>
      <c r="AD62" s="103">
        <f>VLOOKUP(CONCATENATE("P30 ",I$6," V",$B61),'Основа'!$A$1:$Q3629,8,FALSE)</f>
        <v>2993</v>
      </c>
      <c r="AE62" s="103">
        <f>VLOOKUP(CONCATENATE("P30 ",J$6," V",$B61),'Основа'!$A$1:$Q3629,8,FALSE)</f>
        <v>3085</v>
      </c>
      <c r="AF62" s="70"/>
      <c r="AG62" s="70"/>
      <c r="AH62" s="70"/>
      <c r="AI62" s="70"/>
      <c r="AJ62" s="70"/>
      <c r="AK62" s="70"/>
      <c r="AL62" s="70"/>
      <c r="AM62" s="70"/>
      <c r="AN62" s="70"/>
      <c r="AO62" s="70"/>
      <c r="AP62" s="8"/>
      <c r="AQ62" s="8"/>
      <c r="AR62" s="8"/>
      <c r="AS62" s="8"/>
      <c r="AT62" s="8"/>
      <c r="AU62" s="8"/>
      <c r="AV62" s="8"/>
      <c r="AW62" s="8"/>
    </row>
    <row r="63" ht="15.0" customHeight="1">
      <c r="B63" s="116"/>
      <c r="C63" s="117"/>
      <c r="D63" s="117"/>
      <c r="E63" s="117"/>
      <c r="F63" s="115"/>
      <c r="G63" s="115"/>
      <c r="H63" s="115"/>
      <c r="I63" s="115"/>
      <c r="J63" s="115"/>
      <c r="K63" s="115"/>
      <c r="L63" s="115"/>
      <c r="M63" s="115"/>
      <c r="N63" s="115"/>
      <c r="O63" s="115"/>
      <c r="P63" s="115"/>
      <c r="Q63" s="115"/>
      <c r="R63" s="115"/>
      <c r="S63" s="115"/>
      <c r="T63" s="115"/>
      <c r="Z63" s="8"/>
      <c r="AA63" s="70"/>
      <c r="AB63" s="70"/>
      <c r="AC63" s="70"/>
      <c r="AD63" s="70"/>
      <c r="AE63" s="70"/>
      <c r="AF63" s="70"/>
      <c r="AG63" s="70"/>
      <c r="AH63" s="70"/>
      <c r="AI63" s="70"/>
      <c r="AJ63" s="70"/>
      <c r="AK63" s="70"/>
      <c r="AL63" s="70"/>
      <c r="AM63" s="70"/>
      <c r="AN63" s="70"/>
      <c r="AO63" s="70"/>
      <c r="AP63" s="8"/>
      <c r="AQ63" s="8"/>
      <c r="AR63" s="8"/>
      <c r="AS63" s="8"/>
      <c r="AT63" s="8"/>
      <c r="AU63" s="8"/>
      <c r="AV63" s="8"/>
      <c r="AW63" s="8"/>
    </row>
    <row r="64" ht="15.0" customHeight="1">
      <c r="B64" s="116"/>
      <c r="C64" s="117"/>
      <c r="D64" s="117"/>
      <c r="E64" s="117"/>
      <c r="F64" s="115"/>
      <c r="G64" s="115"/>
      <c r="H64" s="115"/>
      <c r="I64" s="115"/>
      <c r="J64" s="115"/>
      <c r="K64" s="115"/>
      <c r="L64" s="115"/>
      <c r="M64" s="115"/>
      <c r="N64" s="115"/>
      <c r="O64" s="115"/>
      <c r="P64" s="115"/>
      <c r="Q64" s="115"/>
      <c r="R64" s="115"/>
      <c r="S64" s="115"/>
      <c r="T64" s="115"/>
      <c r="Z64" s="8"/>
      <c r="AA64" s="70"/>
      <c r="AB64" s="70"/>
      <c r="AC64" s="70"/>
      <c r="AD64" s="70"/>
      <c r="AE64" s="70"/>
      <c r="AF64" s="70"/>
      <c r="AG64" s="70"/>
      <c r="AH64" s="70"/>
      <c r="AI64" s="70"/>
      <c r="AJ64" s="70"/>
      <c r="AK64" s="70"/>
      <c r="AL64" s="70"/>
      <c r="AM64" s="70"/>
      <c r="AN64" s="70"/>
      <c r="AO64" s="70"/>
      <c r="AP64" s="8"/>
      <c r="AQ64" s="8"/>
      <c r="AR64" s="8"/>
      <c r="AS64" s="8"/>
      <c r="AT64" s="8"/>
      <c r="AU64" s="8"/>
      <c r="AV64" s="8"/>
      <c r="AW64" s="8"/>
    </row>
    <row r="65" ht="15.0" customHeight="1">
      <c r="B65" s="116"/>
      <c r="C65" s="117"/>
      <c r="D65" s="117"/>
      <c r="E65" s="117"/>
      <c r="F65" s="115"/>
      <c r="G65" s="115"/>
      <c r="H65" s="115"/>
      <c r="I65" s="115"/>
      <c r="J65" s="115"/>
      <c r="K65" s="115"/>
      <c r="L65" s="115"/>
      <c r="M65" s="115"/>
      <c r="N65" s="115"/>
      <c r="O65" s="115"/>
      <c r="P65" s="115"/>
      <c r="Q65" s="115"/>
      <c r="R65" s="115"/>
      <c r="S65" s="115"/>
      <c r="T65" s="115"/>
      <c r="Z65" s="8"/>
      <c r="AA65" s="70"/>
      <c r="AB65" s="70"/>
      <c r="AC65" s="70"/>
      <c r="AD65" s="70"/>
      <c r="AE65" s="70"/>
      <c r="AF65" s="70"/>
      <c r="AG65" s="70"/>
      <c r="AH65" s="70"/>
      <c r="AI65" s="70"/>
      <c r="AJ65" s="70"/>
      <c r="AK65" s="70"/>
      <c r="AL65" s="70"/>
      <c r="AM65" s="70"/>
      <c r="AN65" s="70"/>
      <c r="AO65" s="70"/>
      <c r="AP65" s="8"/>
      <c r="AQ65" s="8"/>
      <c r="AR65" s="8"/>
      <c r="AS65" s="8"/>
      <c r="AT65" s="8"/>
      <c r="AU65" s="8"/>
      <c r="AV65" s="8"/>
      <c r="AW65" s="8"/>
    </row>
    <row r="66" ht="27.0" customHeight="1">
      <c r="B66" s="8"/>
      <c r="C66" s="8"/>
      <c r="D66" s="8"/>
      <c r="E66" s="8"/>
      <c r="F66" s="8"/>
      <c r="G66" s="8"/>
      <c r="H66" s="8"/>
      <c r="I66" s="118" t="s">
        <v>113</v>
      </c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Z66" s="8"/>
      <c r="AA66" s="70"/>
      <c r="AB66" s="70"/>
      <c r="AC66" s="70"/>
      <c r="AD66" s="70"/>
      <c r="AE66" s="70"/>
      <c r="AF66" s="70"/>
      <c r="AG66" s="70"/>
      <c r="AH66" s="70"/>
      <c r="AI66" s="70"/>
      <c r="AJ66" s="70"/>
      <c r="AK66" s="70"/>
      <c r="AL66" s="70"/>
      <c r="AM66" s="70"/>
      <c r="AN66" s="70"/>
      <c r="AO66" s="70"/>
      <c r="AP66" s="8"/>
      <c r="AQ66" s="8"/>
      <c r="AR66" s="8"/>
      <c r="AS66" s="8"/>
      <c r="AT66" s="8"/>
      <c r="AU66" s="8"/>
      <c r="AV66" s="8"/>
      <c r="AW66" s="8"/>
    </row>
    <row r="67" ht="15.0" customHeight="1">
      <c r="B67" s="119" t="s">
        <v>110</v>
      </c>
      <c r="C67" s="5"/>
      <c r="D67" s="5"/>
      <c r="E67" s="100"/>
      <c r="F67" s="120">
        <v>270.0</v>
      </c>
      <c r="G67" s="121">
        <v>420.0</v>
      </c>
      <c r="H67" s="121">
        <v>500.0</v>
      </c>
      <c r="I67" s="121">
        <v>550.0</v>
      </c>
      <c r="J67" s="121">
        <v>570.0</v>
      </c>
      <c r="K67" s="121">
        <v>750.0</v>
      </c>
      <c r="L67" s="121">
        <v>1000.0</v>
      </c>
      <c r="M67" s="121">
        <v>1250.0</v>
      </c>
      <c r="N67" s="121">
        <v>1500.0</v>
      </c>
      <c r="O67" s="121">
        <v>1750.0</v>
      </c>
      <c r="P67" s="121">
        <v>2000.0</v>
      </c>
      <c r="Q67" s="121">
        <v>2200.0</v>
      </c>
      <c r="R67" s="121">
        <v>2250.0</v>
      </c>
      <c r="S67" s="121">
        <v>2500.0</v>
      </c>
      <c r="T67" s="122">
        <v>3000.0</v>
      </c>
      <c r="Z67" s="8"/>
      <c r="AA67" s="70"/>
      <c r="AB67" s="70"/>
      <c r="AC67" s="70"/>
      <c r="AD67" s="70"/>
      <c r="AE67" s="70"/>
      <c r="AF67" s="70"/>
      <c r="AG67" s="70"/>
      <c r="AH67" s="70"/>
      <c r="AI67" s="70"/>
      <c r="AJ67" s="70"/>
      <c r="AK67" s="70"/>
      <c r="AL67" s="70"/>
      <c r="AM67" s="70"/>
      <c r="AN67" s="70"/>
      <c r="AO67" s="70"/>
      <c r="AP67" s="8"/>
      <c r="AQ67" s="8"/>
      <c r="AR67" s="8"/>
      <c r="AS67" s="8"/>
      <c r="AT67" s="8"/>
      <c r="AU67" s="8"/>
      <c r="AV67" s="8"/>
      <c r="AW67" s="8"/>
    </row>
    <row r="68" ht="15.0" customHeight="1">
      <c r="B68" s="123" t="s">
        <v>114</v>
      </c>
      <c r="C68" s="48"/>
      <c r="D68" s="48"/>
      <c r="E68" s="79"/>
      <c r="F68" s="61">
        <v>200.0</v>
      </c>
      <c r="G68" s="61">
        <v>350.0</v>
      </c>
      <c r="H68" s="61">
        <v>430.0</v>
      </c>
      <c r="I68" s="61">
        <v>480.0</v>
      </c>
      <c r="J68" s="61">
        <v>500.0</v>
      </c>
      <c r="K68" s="61">
        <v>680.0</v>
      </c>
      <c r="L68" s="61">
        <v>930.0</v>
      </c>
      <c r="M68" s="61">
        <v>1180.0</v>
      </c>
      <c r="N68" s="61">
        <v>1430.0</v>
      </c>
      <c r="O68" s="61">
        <v>1680.0</v>
      </c>
      <c r="P68" s="61">
        <v>1930.0</v>
      </c>
      <c r="Q68" s="61">
        <v>2130.0</v>
      </c>
      <c r="R68" s="61">
        <v>2180.0</v>
      </c>
      <c r="S68" s="61">
        <v>2430.0</v>
      </c>
      <c r="T68" s="124">
        <v>2930.0</v>
      </c>
      <c r="Z68" s="8"/>
      <c r="AA68" s="70"/>
      <c r="AB68" s="70"/>
      <c r="AC68" s="70"/>
      <c r="AD68" s="70"/>
      <c r="AE68" s="70"/>
      <c r="AF68" s="70"/>
      <c r="AG68" s="70"/>
      <c r="AH68" s="70"/>
      <c r="AI68" s="70"/>
      <c r="AJ68" s="70"/>
      <c r="AK68" s="70"/>
      <c r="AL68" s="70"/>
      <c r="AM68" s="70"/>
      <c r="AN68" s="70"/>
      <c r="AO68" s="70"/>
      <c r="AP68" s="8"/>
      <c r="AQ68" s="8"/>
      <c r="AR68" s="8"/>
      <c r="AS68" s="8"/>
      <c r="AT68" s="8"/>
      <c r="AU68" s="8"/>
      <c r="AV68" s="8"/>
      <c r="AW68" s="8"/>
    </row>
    <row r="69" ht="15.0" customHeight="1">
      <c r="B69" s="123" t="s">
        <v>115</v>
      </c>
      <c r="C69" s="48"/>
      <c r="D69" s="48"/>
      <c r="E69" s="79"/>
      <c r="F69" s="125">
        <v>90.0</v>
      </c>
      <c r="G69" s="48"/>
      <c r="H69" s="48"/>
      <c r="I69" s="48"/>
      <c r="J69" s="48"/>
      <c r="K69" s="48"/>
      <c r="L69" s="48"/>
      <c r="M69" s="48"/>
      <c r="N69" s="48"/>
      <c r="O69" s="48"/>
      <c r="P69" s="48"/>
      <c r="Q69" s="48"/>
      <c r="R69" s="48"/>
      <c r="S69" s="48"/>
      <c r="T69" s="126"/>
      <c r="Z69" s="8"/>
      <c r="AA69" s="70"/>
      <c r="AB69" s="70"/>
      <c r="AC69" s="70"/>
      <c r="AD69" s="70"/>
      <c r="AE69" s="70"/>
      <c r="AF69" s="70"/>
      <c r="AG69" s="70"/>
      <c r="AH69" s="70"/>
      <c r="AI69" s="70"/>
      <c r="AJ69" s="70"/>
      <c r="AK69" s="70"/>
      <c r="AL69" s="70"/>
      <c r="AM69" s="70"/>
      <c r="AN69" s="70"/>
      <c r="AO69" s="70"/>
      <c r="AP69" s="8"/>
      <c r="AQ69" s="8"/>
      <c r="AR69" s="8"/>
      <c r="AS69" s="8"/>
      <c r="AT69" s="8"/>
      <c r="AU69" s="8"/>
      <c r="AV69" s="8"/>
      <c r="AW69" s="8"/>
    </row>
    <row r="70" ht="50.25" customHeight="1">
      <c r="B70" s="127" t="s">
        <v>7</v>
      </c>
      <c r="C70" s="128" t="s">
        <v>116</v>
      </c>
      <c r="D70" s="128" t="s">
        <v>117</v>
      </c>
      <c r="E70" s="129" t="s">
        <v>118</v>
      </c>
      <c r="F70" s="130"/>
      <c r="G70" s="130"/>
      <c r="H70" s="130"/>
      <c r="I70" s="130"/>
      <c r="J70" s="130"/>
      <c r="K70" s="130"/>
      <c r="L70" s="130"/>
      <c r="M70" s="130"/>
      <c r="N70" s="130"/>
      <c r="O70" s="130"/>
      <c r="P70" s="130"/>
      <c r="Q70" s="130"/>
      <c r="R70" s="130"/>
      <c r="S70" s="130"/>
      <c r="T70" s="131"/>
      <c r="Z70" s="8"/>
      <c r="AA70" s="70"/>
      <c r="AB70" s="70"/>
      <c r="AC70" s="70"/>
      <c r="AD70" s="70"/>
      <c r="AE70" s="70"/>
      <c r="AF70" s="70"/>
      <c r="AG70" s="70"/>
      <c r="AH70" s="70"/>
      <c r="AI70" s="70"/>
      <c r="AJ70" s="70"/>
      <c r="AK70" s="70"/>
      <c r="AL70" s="70"/>
      <c r="AM70" s="70"/>
      <c r="AN70" s="70"/>
      <c r="AO70" s="70"/>
      <c r="AP70" s="8"/>
      <c r="AQ70" s="8"/>
      <c r="AR70" s="8"/>
      <c r="AS70" s="8"/>
      <c r="AT70" s="8"/>
      <c r="AU70" s="8"/>
      <c r="AV70" s="8"/>
      <c r="AW70" s="8"/>
    </row>
    <row r="71" ht="15.0" customHeight="1">
      <c r="B71" s="132">
        <v>2.0</v>
      </c>
      <c r="C71" s="133">
        <v>50.0</v>
      </c>
      <c r="D71" s="133">
        <v>15.0</v>
      </c>
      <c r="E71" s="134" t="s">
        <v>119</v>
      </c>
      <c r="F71" s="135">
        <f>ROUND(VLOOKUP(CONCATENATE("P30 ",F$6," V",$B71),'Основа'!$A$1:$Q3683,11,FALSE),1)</f>
        <v>2.5</v>
      </c>
      <c r="G71" s="135">
        <f>ROUND(VLOOKUP(CONCATENATE("P30 ",G$6," V",$B71),'Основа'!$A$1:$Q3683,11,FALSE),1)</f>
        <v>4.3</v>
      </c>
      <c r="H71" s="135">
        <f>ROUND(VLOOKUP(CONCATENATE("P30 ",H$6," V",$B71),'Основа'!$A$1:$Q3683,11,FALSE),1)</f>
        <v>3.9</v>
      </c>
      <c r="I71" s="135">
        <f>ROUND(VLOOKUP(CONCATENATE("P30 ",I$6," V",$B71),'Основа'!$A$1:$Q3683,11,FALSE),1)</f>
        <v>4.1</v>
      </c>
      <c r="J71" s="135">
        <f>ROUND(VLOOKUP(CONCATENATE("P30 ",J$6," V",$B71),'Основа'!$A$1:$Q3683,11,FALSE),1)</f>
        <v>4.3</v>
      </c>
      <c r="K71" s="135">
        <f>ROUND(VLOOKUP(CONCATENATE("P30 ",K$6," V",$B71),'Основа'!$A$1:$Q3683,11,FALSE),1)</f>
        <v>5.2</v>
      </c>
      <c r="L71" s="135">
        <f>ROUND(VLOOKUP(CONCATENATE("P30 ",L$6," V",$B71),'Основа'!$A$1:$Q3683,11,FALSE),1)</f>
        <v>6.6</v>
      </c>
      <c r="M71" s="135">
        <f>ROUND(VLOOKUP(CONCATENATE("P30 ",M$6," V",$B71),'Основа'!$A$1:$Q3683,11,FALSE),1)</f>
        <v>7.9</v>
      </c>
      <c r="N71" s="135">
        <f>ROUND(VLOOKUP(CONCATENATE("P30 ",N$6," V",$B71),'Основа'!$A$1:$Q3683,11,FALSE),1)</f>
        <v>9.3</v>
      </c>
      <c r="O71" s="135">
        <f>ROUND(VLOOKUP(CONCATENATE("P30 ",O$6," V",$B71),'Основа'!$A$1:$Q3683,11,FALSE),1)</f>
        <v>10.6</v>
      </c>
      <c r="P71" s="135">
        <f>ROUND(VLOOKUP(CONCATENATE("P30 ",P$6," V",$B71),'Основа'!$A$1:$Q3683,11,FALSE),1)</f>
        <v>12</v>
      </c>
      <c r="Q71" s="135">
        <f>ROUND(VLOOKUP(CONCATENATE("P30 ",Q$6," V",$B71),'Основа'!$A$1:$Q3683,11,FALSE),1)</f>
        <v>13.1</v>
      </c>
      <c r="R71" s="135">
        <f>ROUND(VLOOKUP(CONCATENATE("P30 ",R$6," V",$B71),'Основа'!$A$1:$Q3683,11,FALSE),1)</f>
        <v>13.3</v>
      </c>
      <c r="S71" s="135">
        <f>ROUND(VLOOKUP(CONCATENATE("P30 ",S$6," V",$B71),'Основа'!$A$1:$Q3683,11,FALSE),1)</f>
        <v>14.7</v>
      </c>
      <c r="T71" s="136">
        <f>ROUND(VLOOKUP(CONCATENATE("P30 ",T$6," V",$B71),'Основа'!$A$1:$Q3683,11,FALSE),1)</f>
        <v>17.4</v>
      </c>
      <c r="V71" s="67"/>
      <c r="Z71" s="8"/>
      <c r="AA71" s="70"/>
      <c r="AB71" s="70"/>
      <c r="AC71" s="70"/>
      <c r="AD71" s="70"/>
      <c r="AE71" s="70"/>
      <c r="AF71" s="70"/>
      <c r="AG71" s="70"/>
      <c r="AH71" s="70"/>
      <c r="AI71" s="70"/>
      <c r="AJ71" s="70"/>
      <c r="AK71" s="70"/>
      <c r="AL71" s="70"/>
      <c r="AM71" s="70"/>
      <c r="AN71" s="70"/>
      <c r="AO71" s="70"/>
      <c r="AP71" s="8"/>
      <c r="AQ71" s="8"/>
      <c r="AR71" s="8"/>
      <c r="AS71" s="8"/>
      <c r="AT71" s="8"/>
      <c r="AU71" s="8"/>
      <c r="AV71" s="8"/>
      <c r="AW71" s="8"/>
    </row>
    <row r="72" ht="15.0" customHeight="1">
      <c r="B72" s="110"/>
      <c r="C72" s="111"/>
      <c r="D72" s="111"/>
      <c r="E72" s="137" t="s">
        <v>120</v>
      </c>
      <c r="F72" s="138">
        <v>0.9</v>
      </c>
      <c r="G72" s="139">
        <v>1.3</v>
      </c>
      <c r="H72" s="139">
        <v>1.5</v>
      </c>
      <c r="I72" s="139">
        <v>1.6</v>
      </c>
      <c r="J72" s="139">
        <v>1.7</v>
      </c>
      <c r="K72" s="139">
        <v>2.2</v>
      </c>
      <c r="L72" s="139">
        <v>2.9</v>
      </c>
      <c r="M72" s="139">
        <v>3.6</v>
      </c>
      <c r="N72" s="139">
        <v>4.3</v>
      </c>
      <c r="O72" s="139">
        <v>4.9</v>
      </c>
      <c r="P72" s="139">
        <v>5.6</v>
      </c>
      <c r="Q72" s="139">
        <v>6.2</v>
      </c>
      <c r="R72" s="139">
        <v>6.3</v>
      </c>
      <c r="S72" s="139">
        <v>7.0</v>
      </c>
      <c r="T72" s="140">
        <v>8.4</v>
      </c>
      <c r="Z72" s="8"/>
      <c r="AA72" s="70"/>
      <c r="AB72" s="70"/>
      <c r="AC72" s="70"/>
      <c r="AD72" s="70"/>
      <c r="AE72" s="70"/>
      <c r="AF72" s="70"/>
      <c r="AG72" s="70"/>
      <c r="AH72" s="70"/>
      <c r="AI72" s="70"/>
      <c r="AJ72" s="70"/>
      <c r="AK72" s="70"/>
      <c r="AL72" s="70"/>
      <c r="AM72" s="70"/>
      <c r="AN72" s="70"/>
      <c r="AO72" s="70"/>
      <c r="AP72" s="8"/>
      <c r="AQ72" s="8"/>
      <c r="AR72" s="8"/>
      <c r="AS72" s="8"/>
      <c r="AT72" s="8"/>
      <c r="AU72" s="8"/>
      <c r="AV72" s="8"/>
      <c r="AW72" s="8"/>
    </row>
    <row r="73" ht="15.0" customHeight="1">
      <c r="B73" s="132">
        <v>3.0</v>
      </c>
      <c r="C73" s="133">
        <v>100.0</v>
      </c>
      <c r="D73" s="133" t="s">
        <v>121</v>
      </c>
      <c r="E73" s="134" t="s">
        <v>119</v>
      </c>
      <c r="F73" s="135">
        <f>ROUND(VLOOKUP(CONCATENATE("P30 ",F$6," V",$B73),'Основа'!$A$1:$Q3685,11,FALSE),1)</f>
        <v>3.7</v>
      </c>
      <c r="G73" s="135">
        <f>ROUND(VLOOKUP(CONCATENATE("P30 ",G$6," V",$B73),'Основа'!$A$1:$Q3685,11,FALSE),1)</f>
        <v>6.2</v>
      </c>
      <c r="H73" s="135">
        <f>ROUND(VLOOKUP(CONCATENATE("P30 ",H$6," V",$B73),'Основа'!$A$1:$Q3685,11,FALSE),1)</f>
        <v>5.8</v>
      </c>
      <c r="I73" s="135">
        <f>ROUND(VLOOKUP(CONCATENATE("P30 ",I$6," V",$B73),'Основа'!$A$1:$Q3685,11,FALSE),1)</f>
        <v>6.2</v>
      </c>
      <c r="J73" s="135">
        <f>ROUND(VLOOKUP(CONCATENATE("P30 ",J$6," V",$B73),'Основа'!$A$1:$Q3685,11,FALSE),1)</f>
        <v>6.3</v>
      </c>
      <c r="K73" s="135">
        <f>ROUND(VLOOKUP(CONCATENATE("P30 ",K$6," V",$B73),'Основа'!$A$1:$Q3685,11,FALSE),1)</f>
        <v>7.8</v>
      </c>
      <c r="L73" s="135">
        <f>ROUND(VLOOKUP(CONCATENATE("P30 ",L$6," V",$B73),'Основа'!$A$1:$Q3685,11,FALSE),1)</f>
        <v>9.8</v>
      </c>
      <c r="M73" s="135">
        <f>ROUND(VLOOKUP(CONCATENATE("P30 ",M$6," V",$B73),'Основа'!$A$1:$Q3685,11,FALSE),1)</f>
        <v>11.8</v>
      </c>
      <c r="N73" s="135">
        <f>ROUND(VLOOKUP(CONCATENATE("P30 ",N$6," V",$B73),'Основа'!$A$1:$Q3685,11,FALSE),1)</f>
        <v>13.9</v>
      </c>
      <c r="O73" s="135">
        <f>ROUND(VLOOKUP(CONCATENATE("P30 ",O$6," V",$B73),'Основа'!$A$1:$Q3685,11,FALSE),1)</f>
        <v>15.9</v>
      </c>
      <c r="P73" s="135">
        <f>ROUND(VLOOKUP(CONCATENATE("P30 ",P$6," V",$B73),'Основа'!$A$1:$Q3685,11,FALSE),1)</f>
        <v>17.9</v>
      </c>
      <c r="Q73" s="135">
        <f>ROUND(VLOOKUP(CONCATENATE("P30 ",Q$6," V",$B73),'Основа'!$A$1:$Q3685,11,FALSE),1)</f>
        <v>19.5</v>
      </c>
      <c r="R73" s="135">
        <f>ROUND(VLOOKUP(CONCATENATE("P30 ",R$6," V",$B73),'Основа'!$A$1:$Q3685,11,FALSE),1)</f>
        <v>19.9</v>
      </c>
      <c r="S73" s="135">
        <f>ROUND(VLOOKUP(CONCATENATE("P30 ",S$6," V",$B73),'Основа'!$A$1:$Q3685,11,FALSE),1)</f>
        <v>22</v>
      </c>
      <c r="T73" s="136">
        <f>ROUND(VLOOKUP(CONCATENATE("P30 ",T$6," V",$B73),'Основа'!$A$1:$Q3685,11,FALSE),1)</f>
        <v>26</v>
      </c>
      <c r="V73" s="8"/>
      <c r="Z73" s="8"/>
      <c r="AA73" s="70"/>
      <c r="AB73" s="70"/>
      <c r="AC73" s="70"/>
      <c r="AD73" s="70"/>
      <c r="AE73" s="70"/>
      <c r="AF73" s="70"/>
      <c r="AG73" s="70"/>
      <c r="AH73" s="70"/>
      <c r="AI73" s="70"/>
      <c r="AJ73" s="70"/>
      <c r="AK73" s="70"/>
      <c r="AL73" s="70"/>
      <c r="AM73" s="70"/>
      <c r="AN73" s="70"/>
      <c r="AO73" s="70"/>
      <c r="AP73" s="8"/>
      <c r="AQ73" s="8"/>
      <c r="AR73" s="8"/>
      <c r="AS73" s="8"/>
      <c r="AT73" s="8"/>
      <c r="AU73" s="8"/>
      <c r="AV73" s="8"/>
      <c r="AW73" s="8"/>
    </row>
    <row r="74" ht="15.0" customHeight="1">
      <c r="B74" s="110"/>
      <c r="C74" s="111"/>
      <c r="D74" s="111"/>
      <c r="E74" s="137" t="s">
        <v>120</v>
      </c>
      <c r="F74" s="139">
        <v>1.3</v>
      </c>
      <c r="G74" s="139">
        <v>2.0</v>
      </c>
      <c r="H74" s="139">
        <v>2.3</v>
      </c>
      <c r="I74" s="139">
        <v>2.5</v>
      </c>
      <c r="J74" s="139">
        <v>2.6</v>
      </c>
      <c r="K74" s="139">
        <v>3.3</v>
      </c>
      <c r="L74" s="139">
        <v>4.3</v>
      </c>
      <c r="M74" s="139">
        <v>5.4</v>
      </c>
      <c r="N74" s="139">
        <v>6.4</v>
      </c>
      <c r="O74" s="139">
        <v>7.4</v>
      </c>
      <c r="P74" s="139">
        <v>8.5</v>
      </c>
      <c r="Q74" s="139">
        <v>9.3</v>
      </c>
      <c r="R74" s="139">
        <v>9.5</v>
      </c>
      <c r="S74" s="139">
        <v>10.5</v>
      </c>
      <c r="T74" s="140">
        <v>12.6</v>
      </c>
      <c r="V74" s="8"/>
      <c r="Z74" s="8"/>
      <c r="AA74" s="70"/>
      <c r="AB74" s="70"/>
      <c r="AC74" s="70"/>
      <c r="AD74" s="70"/>
      <c r="AE74" s="70"/>
      <c r="AF74" s="70"/>
      <c r="AG74" s="70"/>
      <c r="AH74" s="70"/>
      <c r="AI74" s="70"/>
      <c r="AJ74" s="70"/>
      <c r="AK74" s="70"/>
      <c r="AL74" s="70"/>
      <c r="AM74" s="70"/>
      <c r="AN74" s="70"/>
      <c r="AO74" s="70"/>
      <c r="AP74" s="8"/>
      <c r="AQ74" s="8"/>
      <c r="AR74" s="8"/>
      <c r="AS74" s="8"/>
      <c r="AT74" s="8"/>
      <c r="AU74" s="8"/>
      <c r="AV74" s="8"/>
      <c r="AW74" s="8"/>
    </row>
    <row r="75" ht="15.0" customHeight="1">
      <c r="B75" s="141">
        <v>4.0</v>
      </c>
      <c r="C75" s="142">
        <v>150.0</v>
      </c>
      <c r="D75" s="142">
        <v>65.0</v>
      </c>
      <c r="E75" s="143" t="s">
        <v>119</v>
      </c>
      <c r="F75" s="135">
        <f>ROUND(VLOOKUP(CONCATENATE("P30 ",F$6," V",$B75),'Основа'!$A$1:$Q3687,11,FALSE),1)</f>
        <v>4.9</v>
      </c>
      <c r="G75" s="135">
        <f>ROUND(VLOOKUP(CONCATENATE("P30 ",G$6," V",$B75),'Основа'!$A$1:$Q3687,11,FALSE),1)</f>
        <v>8.3</v>
      </c>
      <c r="H75" s="135">
        <f>ROUND(VLOOKUP(CONCATENATE("P30 ",H$6," V",$B75),'Основа'!$A$1:$Q3687,11,FALSE),1)</f>
        <v>7.7</v>
      </c>
      <c r="I75" s="135">
        <f>ROUND(VLOOKUP(CONCATENATE("P30 ",I$6," V",$B75),'Основа'!$A$1:$Q3687,11,FALSE),1)</f>
        <v>8.2</v>
      </c>
      <c r="J75" s="135">
        <f>ROUND(VLOOKUP(CONCATENATE("P30 ",J$6," V",$B75),'Основа'!$A$1:$Q3687,11,FALSE),1)</f>
        <v>8.4</v>
      </c>
      <c r="K75" s="135">
        <f>ROUND(VLOOKUP(CONCATENATE("P30 ",K$6," V",$B75),'Основа'!$A$1:$Q3687,11,FALSE),1)</f>
        <v>10.4</v>
      </c>
      <c r="L75" s="135">
        <f>ROUND(VLOOKUP(CONCATENATE("P30 ",L$6," V",$B75),'Основа'!$A$1:$Q3687,11,FALSE),1)</f>
        <v>13.1</v>
      </c>
      <c r="M75" s="135">
        <f>ROUND(VLOOKUP(CONCATENATE("P30 ",M$6," V",$B75),'Основа'!$A$1:$Q3687,11,FALSE),1)</f>
        <v>15.7</v>
      </c>
      <c r="N75" s="135">
        <f>ROUND(VLOOKUP(CONCATENATE("P30 ",N$6," V",$B75),'Основа'!$A$1:$Q3687,11,FALSE),1)</f>
        <v>18.4</v>
      </c>
      <c r="O75" s="135">
        <f>ROUND(VLOOKUP(CONCATENATE("P30 ",O$6," V",$B75),'Основа'!$A$1:$Q3687,11,FALSE),1)</f>
        <v>21.1</v>
      </c>
      <c r="P75" s="135">
        <f>ROUND(VLOOKUP(CONCATENATE("P30 ",P$6," V",$B75),'Основа'!$A$1:$Q3687,11,FALSE),1)</f>
        <v>23.8</v>
      </c>
      <c r="Q75" s="135">
        <f>ROUND(VLOOKUP(CONCATENATE("P30 ",Q$6," V",$B75),'Основа'!$A$1:$Q3687,11,FALSE),1)</f>
        <v>26</v>
      </c>
      <c r="R75" s="135">
        <f>ROUND(VLOOKUP(CONCATENATE("P30 ",R$6," V",$B75),'Основа'!$A$1:$Q3687,11,FALSE),1)</f>
        <v>26.5</v>
      </c>
      <c r="S75" s="135">
        <f>ROUND(VLOOKUP(CONCATENATE("P30 ",S$6," V",$B75),'Основа'!$A$1:$Q3687,11,FALSE),1)</f>
        <v>29.2</v>
      </c>
      <c r="T75" s="136">
        <f>ROUND(VLOOKUP(CONCATENATE("P30 ",T$6," V",$B75),'Основа'!$A$1:$Q3687,11,FALSE),1)</f>
        <v>34.6</v>
      </c>
      <c r="V75" s="8"/>
      <c r="Z75" s="8"/>
      <c r="AA75" s="70"/>
      <c r="AB75" s="70"/>
      <c r="AC75" s="70"/>
      <c r="AD75" s="70"/>
      <c r="AE75" s="70"/>
      <c r="AF75" s="70"/>
      <c r="AG75" s="70"/>
      <c r="AH75" s="70"/>
      <c r="AI75" s="70"/>
      <c r="AJ75" s="70"/>
      <c r="AK75" s="70"/>
      <c r="AL75" s="70"/>
      <c r="AM75" s="70"/>
      <c r="AN75" s="70"/>
      <c r="AO75" s="70"/>
      <c r="AP75" s="8"/>
      <c r="AQ75" s="8"/>
      <c r="AR75" s="8"/>
      <c r="AS75" s="8"/>
      <c r="AT75" s="8"/>
      <c r="AU75" s="8"/>
      <c r="AV75" s="8"/>
      <c r="AW75" s="8"/>
    </row>
    <row r="76" ht="15.0" customHeight="1">
      <c r="B76" s="104"/>
      <c r="C76" s="105"/>
      <c r="D76" s="105"/>
      <c r="E76" s="144" t="s">
        <v>120</v>
      </c>
      <c r="F76" s="61">
        <v>1.8</v>
      </c>
      <c r="G76" s="61">
        <v>2.6</v>
      </c>
      <c r="H76" s="61">
        <v>3.1</v>
      </c>
      <c r="I76" s="61">
        <v>3.3</v>
      </c>
      <c r="J76" s="61">
        <v>3.4</v>
      </c>
      <c r="K76" s="61">
        <v>4.4</v>
      </c>
      <c r="L76" s="61">
        <v>5.8</v>
      </c>
      <c r="M76" s="61">
        <v>7.2</v>
      </c>
      <c r="N76" s="61">
        <v>8.6</v>
      </c>
      <c r="O76" s="61">
        <v>9.9</v>
      </c>
      <c r="P76" s="61">
        <v>11.3</v>
      </c>
      <c r="Q76" s="61">
        <v>12.4</v>
      </c>
      <c r="R76" s="61">
        <v>12.7</v>
      </c>
      <c r="S76" s="61">
        <v>14.1</v>
      </c>
      <c r="T76" s="124">
        <v>16.8</v>
      </c>
      <c r="V76" s="8"/>
      <c r="Z76" s="8"/>
      <c r="AA76" s="70"/>
      <c r="AB76" s="70"/>
      <c r="AC76" s="70"/>
      <c r="AD76" s="70"/>
      <c r="AE76" s="70"/>
      <c r="AF76" s="70"/>
      <c r="AG76" s="70"/>
      <c r="AH76" s="70"/>
      <c r="AI76" s="70"/>
      <c r="AJ76" s="70"/>
      <c r="AK76" s="70"/>
      <c r="AL76" s="70"/>
      <c r="AM76" s="70"/>
      <c r="AN76" s="70"/>
      <c r="AO76" s="70"/>
      <c r="AP76" s="8"/>
      <c r="AQ76" s="8"/>
      <c r="AR76" s="8"/>
      <c r="AS76" s="8"/>
      <c r="AT76" s="8"/>
      <c r="AU76" s="8"/>
      <c r="AV76" s="8"/>
      <c r="AW76" s="8"/>
    </row>
    <row r="77" ht="15.0" customHeight="1">
      <c r="B77" s="132">
        <v>5.0</v>
      </c>
      <c r="C77" s="133">
        <v>200.0</v>
      </c>
      <c r="D77" s="133" t="s">
        <v>122</v>
      </c>
      <c r="E77" s="134" t="s">
        <v>119</v>
      </c>
      <c r="F77" s="135">
        <v>6.4</v>
      </c>
      <c r="G77" s="135">
        <v>10.3</v>
      </c>
      <c r="H77" s="135">
        <v>12.5</v>
      </c>
      <c r="I77" s="135">
        <v>13.4</v>
      </c>
      <c r="J77" s="135">
        <v>14.1</v>
      </c>
      <c r="K77" s="135">
        <v>17.2</v>
      </c>
      <c r="L77" s="135">
        <v>21.9</v>
      </c>
      <c r="M77" s="135">
        <v>26.7</v>
      </c>
      <c r="N77" s="135">
        <v>31.4</v>
      </c>
      <c r="O77" s="135">
        <v>36.1</v>
      </c>
      <c r="P77" s="135">
        <v>40.8</v>
      </c>
      <c r="Q77" s="135">
        <v>43.2</v>
      </c>
      <c r="R77" s="135">
        <v>45.5</v>
      </c>
      <c r="S77" s="135">
        <v>50.2</v>
      </c>
      <c r="T77" s="136">
        <v>59.7</v>
      </c>
      <c r="V77" s="8"/>
      <c r="Z77" s="8"/>
      <c r="AA77" s="70"/>
      <c r="AB77" s="70"/>
      <c r="AC77" s="70"/>
      <c r="AD77" s="70"/>
      <c r="AE77" s="70"/>
      <c r="AF77" s="70"/>
      <c r="AG77" s="70"/>
      <c r="AH77" s="70"/>
      <c r="AI77" s="70"/>
      <c r="AJ77" s="70"/>
      <c r="AK77" s="70"/>
      <c r="AL77" s="70"/>
      <c r="AM77" s="70"/>
      <c r="AN77" s="70"/>
      <c r="AO77" s="70"/>
      <c r="AP77" s="8"/>
      <c r="AQ77" s="8"/>
      <c r="AR77" s="8"/>
      <c r="AS77" s="8"/>
      <c r="AT77" s="8"/>
      <c r="AU77" s="8"/>
      <c r="AV77" s="8"/>
      <c r="AW77" s="8"/>
    </row>
    <row r="78" ht="15.0" customHeight="1">
      <c r="B78" s="104"/>
      <c r="C78" s="105"/>
      <c r="D78" s="105"/>
      <c r="E78" s="144" t="s">
        <v>120</v>
      </c>
      <c r="F78" s="145">
        <v>2.3</v>
      </c>
      <c r="G78" s="145">
        <v>3.3</v>
      </c>
      <c r="H78" s="145">
        <v>3.8</v>
      </c>
      <c r="I78" s="145">
        <v>4.2</v>
      </c>
      <c r="J78" s="145">
        <v>4.3</v>
      </c>
      <c r="K78" s="145">
        <v>5.6</v>
      </c>
      <c r="L78" s="145">
        <v>7.3</v>
      </c>
      <c r="M78" s="145">
        <v>9.0</v>
      </c>
      <c r="N78" s="145">
        <v>10.7</v>
      </c>
      <c r="O78" s="145">
        <v>12.4</v>
      </c>
      <c r="P78" s="145">
        <v>14.1</v>
      </c>
      <c r="Q78" s="145">
        <v>15.5</v>
      </c>
      <c r="R78" s="145">
        <v>15.9</v>
      </c>
      <c r="S78" s="145">
        <v>17.6</v>
      </c>
      <c r="T78" s="146">
        <v>21.0</v>
      </c>
      <c r="V78" s="8"/>
      <c r="Z78" s="8"/>
      <c r="AA78" s="70"/>
      <c r="AB78" s="70"/>
      <c r="AC78" s="70"/>
      <c r="AD78" s="70"/>
      <c r="AE78" s="70"/>
      <c r="AF78" s="70"/>
      <c r="AG78" s="70"/>
      <c r="AH78" s="70"/>
      <c r="AI78" s="70"/>
      <c r="AJ78" s="70"/>
      <c r="AK78" s="70"/>
      <c r="AL78" s="70"/>
      <c r="AM78" s="70"/>
      <c r="AN78" s="70"/>
      <c r="AO78" s="70"/>
      <c r="AP78" s="8"/>
      <c r="AQ78" s="8"/>
      <c r="AR78" s="8"/>
      <c r="AS78" s="8"/>
      <c r="AT78" s="8"/>
      <c r="AU78" s="8"/>
      <c r="AV78" s="8"/>
      <c r="AW78" s="8"/>
    </row>
    <row r="79" ht="15.0" customHeight="1">
      <c r="B79" s="132">
        <v>6.0</v>
      </c>
      <c r="C79" s="133">
        <v>250.0</v>
      </c>
      <c r="D79" s="133">
        <v>115.0</v>
      </c>
      <c r="E79" s="134" t="s">
        <v>119</v>
      </c>
      <c r="F79" s="135">
        <f>ROUND(VLOOKUP(CONCATENATE("P30 ",F$6," V",$B79),'Основа'!$A$1:$Q3691,11,FALSE),1)</f>
        <v>7.4</v>
      </c>
      <c r="G79" s="135">
        <f>ROUND(VLOOKUP(CONCATENATE("P30 ",G$6," V",$B79),'Основа'!$A$1:$Q3691,11,FALSE),1)</f>
        <v>12.4</v>
      </c>
      <c r="H79" s="135">
        <f>ROUND(VLOOKUP(CONCATENATE("P30 ",H$6," V",$B79),'Основа'!$A$1:$Q3691,11,FALSE),1)</f>
        <v>11.4</v>
      </c>
      <c r="I79" s="135">
        <f>ROUND(VLOOKUP(CONCATENATE("P30 ",I$6," V",$B79),'Основа'!$A$1:$Q3691,11,FALSE),1)</f>
        <v>12.2</v>
      </c>
      <c r="J79" s="135">
        <f>ROUND(VLOOKUP(CONCATENATE("P30 ",J$6," V",$B79),'Основа'!$A$1:$Q3691,11,FALSE),1)</f>
        <v>12.6</v>
      </c>
      <c r="K79" s="135">
        <f>ROUND(VLOOKUP(CONCATENATE("P30 ",K$6," V",$B79),'Основа'!$A$1:$Q3691,11,FALSE),1)</f>
        <v>15.5</v>
      </c>
      <c r="L79" s="135">
        <f>ROUND(VLOOKUP(CONCATENATE("P30 ",L$6," V",$B79),'Основа'!$A$1:$Q3691,11,FALSE),1)</f>
        <v>19.5</v>
      </c>
      <c r="M79" s="135">
        <f>ROUND(VLOOKUP(CONCATENATE("P30 ",M$6," V",$B79),'Основа'!$A$1:$Q3691,11,FALSE),1)</f>
        <v>23.6</v>
      </c>
      <c r="N79" s="135">
        <f>ROUND(VLOOKUP(CONCATENATE("P30 ",N$6," V",$B79),'Основа'!$A$1:$Q3691,11,FALSE),1)</f>
        <v>27.6</v>
      </c>
      <c r="O79" s="135">
        <f>ROUND(VLOOKUP(CONCATENATE("P30 ",O$6," V",$B79),'Основа'!$A$1:$Q3691,11,FALSE),1)</f>
        <v>31.7</v>
      </c>
      <c r="P79" s="135">
        <f>ROUND(VLOOKUP(CONCATENATE("P30 ",P$6," V",$B79),'Основа'!$A$1:$Q3691,11,FALSE),1)</f>
        <v>35.7</v>
      </c>
      <c r="Q79" s="135">
        <f>ROUND(VLOOKUP(CONCATENATE("P30 ",Q$6," V",$B79),'Основа'!$A$1:$Q3691,11,FALSE),1)</f>
        <v>39</v>
      </c>
      <c r="R79" s="135">
        <f>ROUND(VLOOKUP(CONCATENATE("P30 ",R$6," V",$B79),'Основа'!$A$1:$Q3691,11,FALSE),1)</f>
        <v>39.8</v>
      </c>
      <c r="S79" s="135">
        <f>ROUND(VLOOKUP(CONCATENATE("P30 ",S$6," V",$B79),'Основа'!$A$1:$Q3691,11,FALSE),1)</f>
        <v>43.8</v>
      </c>
      <c r="T79" s="136">
        <f>ROUND(VLOOKUP(CONCATENATE("P30 ",T$6," V",$B79),'Основа'!$A$1:$Q3691,11,FALSE),1)</f>
        <v>51.9</v>
      </c>
      <c r="V79" s="8"/>
      <c r="Z79" s="8"/>
      <c r="AA79" s="70"/>
      <c r="AB79" s="70"/>
      <c r="AC79" s="70"/>
      <c r="AD79" s="70"/>
      <c r="AE79" s="70"/>
      <c r="AF79" s="70"/>
      <c r="AG79" s="70"/>
      <c r="AH79" s="70"/>
      <c r="AI79" s="70"/>
      <c r="AJ79" s="70"/>
      <c r="AK79" s="70"/>
      <c r="AL79" s="70"/>
      <c r="AM79" s="70"/>
      <c r="AN79" s="70"/>
      <c r="AO79" s="70"/>
      <c r="AP79" s="8"/>
      <c r="AQ79" s="8"/>
      <c r="AR79" s="8"/>
      <c r="AS79" s="8"/>
      <c r="AT79" s="8"/>
      <c r="AU79" s="8"/>
      <c r="AV79" s="8"/>
      <c r="AW79" s="8"/>
    </row>
    <row r="80" ht="15.0" customHeight="1">
      <c r="B80" s="110"/>
      <c r="C80" s="111"/>
      <c r="D80" s="111"/>
      <c r="E80" s="137" t="s">
        <v>120</v>
      </c>
      <c r="F80" s="139">
        <v>2.7</v>
      </c>
      <c r="G80" s="139">
        <v>3.9</v>
      </c>
      <c r="H80" s="139">
        <v>4.6</v>
      </c>
      <c r="I80" s="139">
        <v>5.0</v>
      </c>
      <c r="J80" s="139">
        <v>5.2</v>
      </c>
      <c r="K80" s="139">
        <v>6.7</v>
      </c>
      <c r="L80" s="139">
        <v>8.7</v>
      </c>
      <c r="M80" s="139">
        <v>10.8</v>
      </c>
      <c r="N80" s="139">
        <v>12.9</v>
      </c>
      <c r="O80" s="139">
        <v>14.9</v>
      </c>
      <c r="P80" s="139">
        <v>17.0</v>
      </c>
      <c r="Q80" s="139">
        <v>18.6</v>
      </c>
      <c r="R80" s="139">
        <v>19.0</v>
      </c>
      <c r="S80" s="139">
        <v>21.1</v>
      </c>
      <c r="T80" s="140">
        <v>25.2</v>
      </c>
      <c r="V80" s="8"/>
      <c r="Z80" s="8"/>
      <c r="AA80" s="70"/>
      <c r="AB80" s="70"/>
      <c r="AC80" s="70"/>
      <c r="AD80" s="70"/>
      <c r="AE80" s="70"/>
      <c r="AF80" s="70"/>
      <c r="AG80" s="70"/>
      <c r="AH80" s="70"/>
      <c r="AI80" s="70"/>
      <c r="AJ80" s="70"/>
      <c r="AK80" s="70"/>
      <c r="AL80" s="70"/>
      <c r="AM80" s="70"/>
      <c r="AN80" s="70"/>
      <c r="AO80" s="70"/>
      <c r="AP80" s="8"/>
      <c r="AQ80" s="8"/>
      <c r="AR80" s="8"/>
      <c r="AS80" s="8"/>
      <c r="AT80" s="8"/>
      <c r="AU80" s="8"/>
      <c r="AV80" s="8"/>
      <c r="AW80" s="8"/>
    </row>
    <row r="81" ht="15.0" customHeight="1">
      <c r="B81" s="132">
        <v>7.0</v>
      </c>
      <c r="C81" s="133">
        <v>300.0</v>
      </c>
      <c r="D81" s="133" t="s">
        <v>123</v>
      </c>
      <c r="E81" s="134" t="s">
        <v>119</v>
      </c>
      <c r="F81" s="135">
        <f>ROUND(VLOOKUP(CONCATENATE("P30 ",F$6," V",$B81),'Основа'!$A$1:$Q3693,11,FALSE),1)</f>
        <v>8.6</v>
      </c>
      <c r="G81" s="135">
        <f>ROUND(VLOOKUP(CONCATENATE("P30 ",G$6," V",$B81),'Основа'!$A$1:$Q3693,11,FALSE),1)</f>
        <v>14.5</v>
      </c>
      <c r="H81" s="135">
        <f>ROUND(VLOOKUP(CONCATENATE("P30 ",H$6," V",$B81),'Основа'!$A$1:$Q3693,11,FALSE),1)</f>
        <v>13.3</v>
      </c>
      <c r="I81" s="135">
        <f>ROUND(VLOOKUP(CONCATENATE("P30 ",I$6," V",$B81),'Основа'!$A$1:$Q3693,11,FALSE),1)</f>
        <v>14.3</v>
      </c>
      <c r="J81" s="135">
        <f>ROUND(VLOOKUP(CONCATENATE("P30 ",J$6," V",$B81),'Основа'!$A$1:$Q3693,11,FALSE),1)</f>
        <v>14.6</v>
      </c>
      <c r="K81" s="135">
        <f>ROUND(VLOOKUP(CONCATENATE("P30 ",K$6," V",$B81),'Основа'!$A$1:$Q3693,11,FALSE),1)</f>
        <v>18</v>
      </c>
      <c r="L81" s="135">
        <f>ROUND(VLOOKUP(CONCATENATE("P30 ",L$6," V",$B81),'Основа'!$A$1:$Q3693,11,FALSE),1)</f>
        <v>22.8</v>
      </c>
      <c r="M81" s="135">
        <f>ROUND(VLOOKUP(CONCATENATE("P30 ",M$6," V",$B81),'Основа'!$A$1:$Q3693,11,FALSE),1)</f>
        <v>27.5</v>
      </c>
      <c r="N81" s="135">
        <f>ROUND(VLOOKUP(CONCATENATE("P30 ",N$6," V",$B81),'Основа'!$A$1:$Q3693,11,FALSE),1)</f>
        <v>32.2</v>
      </c>
      <c r="O81" s="135">
        <f>ROUND(VLOOKUP(CONCATENATE("P30 ",O$6," V",$B81),'Основа'!$A$1:$Q3693,11,FALSE),1)</f>
        <v>36.9</v>
      </c>
      <c r="P81" s="135">
        <f>ROUND(VLOOKUP(CONCATENATE("P30 ",P$6," V",$B81),'Основа'!$A$1:$Q3693,11,FALSE),1)</f>
        <v>41.6</v>
      </c>
      <c r="Q81" s="135">
        <f>ROUND(VLOOKUP(CONCATENATE("P30 ",Q$6," V",$B81),'Основа'!$A$1:$Q3693,11,FALSE),1)</f>
        <v>45.4</v>
      </c>
      <c r="R81" s="135">
        <f>ROUND(VLOOKUP(CONCATENATE("P30 ",R$6," V",$B81),'Основа'!$A$1:$Q3693,11,FALSE),1)</f>
        <v>46.4</v>
      </c>
      <c r="S81" s="135">
        <f>ROUND(VLOOKUP(CONCATENATE("P30 ",S$6," V",$B81),'Основа'!$A$1:$Q3693,11,FALSE),1)</f>
        <v>51.1</v>
      </c>
      <c r="T81" s="136">
        <f>ROUND(VLOOKUP(CONCATENATE("P30 ",T$6," V",$B81),'Основа'!$A$1:$Q3693,11,FALSE),1)</f>
        <v>60.5</v>
      </c>
      <c r="U81" s="8"/>
      <c r="V81" s="8"/>
      <c r="Z81" s="8"/>
      <c r="AA81" s="70"/>
      <c r="AB81" s="70"/>
      <c r="AC81" s="70"/>
      <c r="AD81" s="70"/>
      <c r="AE81" s="70"/>
      <c r="AF81" s="70"/>
      <c r="AG81" s="70"/>
      <c r="AH81" s="70"/>
      <c r="AI81" s="70"/>
      <c r="AJ81" s="70"/>
      <c r="AK81" s="70"/>
      <c r="AL81" s="70"/>
      <c r="AM81" s="70"/>
      <c r="AN81" s="70"/>
      <c r="AO81" s="70"/>
      <c r="AP81" s="8"/>
      <c r="AQ81" s="8"/>
      <c r="AR81" s="8"/>
      <c r="AS81" s="8"/>
      <c r="AT81" s="8"/>
      <c r="AU81" s="8"/>
      <c r="AV81" s="8"/>
      <c r="AW81" s="8"/>
    </row>
    <row r="82" ht="15.0" customHeight="1">
      <c r="B82" s="110"/>
      <c r="C82" s="111"/>
      <c r="D82" s="111"/>
      <c r="E82" s="137" t="s">
        <v>120</v>
      </c>
      <c r="F82" s="139">
        <v>3.2</v>
      </c>
      <c r="G82" s="139">
        <v>4.6</v>
      </c>
      <c r="H82" s="139">
        <v>5.4</v>
      </c>
      <c r="I82" s="139">
        <v>5.9</v>
      </c>
      <c r="J82" s="139">
        <v>6.1</v>
      </c>
      <c r="K82" s="139">
        <v>7.8</v>
      </c>
      <c r="L82" s="139">
        <v>10.2</v>
      </c>
      <c r="M82" s="139">
        <v>12.6</v>
      </c>
      <c r="N82" s="139">
        <v>15.0</v>
      </c>
      <c r="O82" s="139">
        <v>17.4</v>
      </c>
      <c r="P82" s="139">
        <v>19.8</v>
      </c>
      <c r="Q82" s="139">
        <v>21.7</v>
      </c>
      <c r="R82" s="139">
        <v>22.2</v>
      </c>
      <c r="S82" s="139">
        <v>24.6</v>
      </c>
      <c r="T82" s="140">
        <v>29.4</v>
      </c>
      <c r="U82" s="8"/>
      <c r="V82" s="8"/>
      <c r="Z82" s="8"/>
      <c r="AA82" s="70"/>
      <c r="AB82" s="70"/>
      <c r="AC82" s="70"/>
      <c r="AD82" s="70"/>
      <c r="AE82" s="70"/>
      <c r="AF82" s="70"/>
      <c r="AG82" s="70"/>
      <c r="AH82" s="70"/>
      <c r="AI82" s="70"/>
      <c r="AJ82" s="70"/>
      <c r="AK82" s="70"/>
      <c r="AL82" s="70"/>
      <c r="AM82" s="70"/>
      <c r="AN82" s="70"/>
      <c r="AO82" s="70"/>
      <c r="AP82" s="8"/>
      <c r="AQ82" s="8"/>
      <c r="AR82" s="8"/>
      <c r="AS82" s="8"/>
      <c r="AT82" s="8"/>
      <c r="AU82" s="8"/>
      <c r="AV82" s="8"/>
      <c r="AW82" s="8"/>
    </row>
    <row r="83" ht="15.0" customHeight="1">
      <c r="B83" s="141">
        <v>8.0</v>
      </c>
      <c r="C83" s="142">
        <v>350.0</v>
      </c>
      <c r="D83" s="142">
        <v>165.0</v>
      </c>
      <c r="E83" s="143" t="s">
        <v>119</v>
      </c>
      <c r="F83" s="135">
        <f>ROUND(VLOOKUP(CONCATENATE("P30 ",F$6," V",$B83),'Основа'!$A$1:$Q3695,11,FALSE),1)</f>
        <v>9.8</v>
      </c>
      <c r="G83" s="135">
        <f>ROUND(VLOOKUP(CONCATENATE("P30 ",G$6," V",$B83),'Основа'!$A$1:$Q3695,11,FALSE),1)</f>
        <v>16.6</v>
      </c>
      <c r="H83" s="135">
        <f>ROUND(VLOOKUP(CONCATENATE("P30 ",H$6," V",$B83),'Основа'!$A$1:$Q3695,11,FALSE),1)</f>
        <v>15.2</v>
      </c>
      <c r="I83" s="135">
        <f>ROUND(VLOOKUP(CONCATENATE("P30 ",I$6," V",$B83),'Основа'!$A$1:$Q3695,11,FALSE),1)</f>
        <v>16.3</v>
      </c>
      <c r="J83" s="135">
        <f>ROUND(VLOOKUP(CONCATENATE("P30 ",J$6," V",$B83),'Основа'!$A$1:$Q3695,11,FALSE),1)</f>
        <v>16.7</v>
      </c>
      <c r="K83" s="135">
        <f>ROUND(VLOOKUP(CONCATENATE("P30 ",K$6," V",$B83),'Основа'!$A$1:$Q3695,11,FALSE),1)</f>
        <v>20.6</v>
      </c>
      <c r="L83" s="135">
        <f>ROUND(VLOOKUP(CONCATENATE("P30 ",L$6," V",$B83),'Основа'!$A$1:$Q3695,11,FALSE),1)</f>
        <v>26</v>
      </c>
      <c r="M83" s="135">
        <f>ROUND(VLOOKUP(CONCATENATE("P30 ",M$6," V",$B83),'Основа'!$A$1:$Q3695,11,FALSE),1)</f>
        <v>31.4</v>
      </c>
      <c r="N83" s="135">
        <f>ROUND(VLOOKUP(CONCATENATE("P30 ",N$6," V",$B83),'Основа'!$A$1:$Q3695,11,FALSE),1)</f>
        <v>36.8</v>
      </c>
      <c r="O83" s="135">
        <f>ROUND(VLOOKUP(CONCATENATE("P30 ",O$6," V",$B83),'Основа'!$A$1:$Q3695,11,FALSE),1)</f>
        <v>42.2</v>
      </c>
      <c r="P83" s="135">
        <f>ROUND(VLOOKUP(CONCATENATE("P30 ",P$6," V",$B83),'Основа'!$A$1:$Q3695,11,FALSE),1)</f>
        <v>47.6</v>
      </c>
      <c r="Q83" s="135">
        <f>ROUND(VLOOKUP(CONCATENATE("P30 ",Q$6," V",$B83),'Основа'!$A$1:$Q3695,11,FALSE),1)</f>
        <v>51.9</v>
      </c>
      <c r="R83" s="135">
        <f>ROUND(VLOOKUP(CONCATENATE("P30 ",R$6," V",$B83),'Основа'!$A$1:$Q3695,11,FALSE),1)</f>
        <v>53</v>
      </c>
      <c r="S83" s="135">
        <f>ROUND(VLOOKUP(CONCATENATE("P30 ",S$6," V",$B83),'Основа'!$A$1:$Q3695,11,FALSE),1)</f>
        <v>58.4</v>
      </c>
      <c r="T83" s="136">
        <f>ROUND(VLOOKUP(CONCATENATE("P30 ",T$6," V",$B83),'Основа'!$A$1:$Q3695,11,FALSE),1)</f>
        <v>69.2</v>
      </c>
      <c r="U83" s="8"/>
      <c r="V83" s="8"/>
      <c r="Z83" s="8"/>
      <c r="AA83" s="70"/>
      <c r="AB83" s="70"/>
      <c r="AC83" s="70"/>
      <c r="AD83" s="70"/>
      <c r="AE83" s="70"/>
      <c r="AF83" s="70"/>
      <c r="AG83" s="70"/>
      <c r="AH83" s="70"/>
      <c r="AI83" s="70"/>
      <c r="AJ83" s="70"/>
      <c r="AK83" s="70"/>
      <c r="AL83" s="70"/>
      <c r="AM83" s="70"/>
      <c r="AN83" s="70"/>
      <c r="AO83" s="70"/>
      <c r="AP83" s="8"/>
      <c r="AQ83" s="8"/>
      <c r="AR83" s="8"/>
      <c r="AS83" s="8"/>
      <c r="AT83" s="8"/>
      <c r="AU83" s="8"/>
      <c r="AV83" s="8"/>
      <c r="AW83" s="8"/>
    </row>
    <row r="84" ht="15.0" customHeight="1">
      <c r="B84" s="104"/>
      <c r="C84" s="105"/>
      <c r="D84" s="105"/>
      <c r="E84" s="144" t="s">
        <v>120</v>
      </c>
      <c r="F84" s="61">
        <v>3.6</v>
      </c>
      <c r="G84" s="61">
        <v>5.3</v>
      </c>
      <c r="H84" s="61">
        <v>6.2</v>
      </c>
      <c r="I84" s="61">
        <v>6.7</v>
      </c>
      <c r="J84" s="61">
        <v>6.9</v>
      </c>
      <c r="K84" s="61">
        <v>8.9</v>
      </c>
      <c r="L84" s="61">
        <v>11.7</v>
      </c>
      <c r="M84" s="61">
        <v>14.4</v>
      </c>
      <c r="N84" s="61">
        <v>17.2</v>
      </c>
      <c r="O84" s="61">
        <v>19.9</v>
      </c>
      <c r="P84" s="61">
        <v>22.7</v>
      </c>
      <c r="Q84" s="61">
        <v>24.9</v>
      </c>
      <c r="R84" s="61">
        <v>25.4</v>
      </c>
      <c r="S84" s="61">
        <v>28.2</v>
      </c>
      <c r="T84" s="124">
        <v>33.7</v>
      </c>
      <c r="U84" s="8"/>
      <c r="V84" s="8"/>
      <c r="Z84" s="8"/>
      <c r="AA84" s="70"/>
      <c r="AB84" s="70"/>
      <c r="AC84" s="70"/>
      <c r="AD84" s="70"/>
      <c r="AE84" s="70"/>
      <c r="AF84" s="70"/>
      <c r="AG84" s="70"/>
      <c r="AH84" s="70"/>
      <c r="AI84" s="70"/>
      <c r="AJ84" s="70"/>
      <c r="AK84" s="70"/>
      <c r="AL84" s="70"/>
      <c r="AM84" s="70"/>
      <c r="AN84" s="70"/>
      <c r="AO84" s="70"/>
      <c r="AP84" s="8"/>
      <c r="AQ84" s="8"/>
      <c r="AR84" s="8"/>
      <c r="AS84" s="8"/>
      <c r="AT84" s="8"/>
      <c r="AU84" s="8"/>
      <c r="AV84" s="8"/>
      <c r="AW84" s="8"/>
    </row>
    <row r="85" ht="15.0" customHeight="1">
      <c r="B85" s="132">
        <v>9.0</v>
      </c>
      <c r="C85" s="133">
        <v>400.0</v>
      </c>
      <c r="D85" s="133" t="s">
        <v>124</v>
      </c>
      <c r="E85" s="134" t="s">
        <v>119</v>
      </c>
      <c r="F85" s="135">
        <f>ROUND(VLOOKUP(CONCATENATE("P30 ",F$6," V",$B85),'Основа'!$A$1:$Q3697,11,FALSE),1)</f>
        <v>11.1</v>
      </c>
      <c r="G85" s="135">
        <f>ROUND(VLOOKUP(CONCATENATE("P30 ",G$6," V",$B85),'Основа'!$A$1:$Q3697,11,FALSE),1)</f>
        <v>18.7</v>
      </c>
      <c r="H85" s="135">
        <f>ROUND(VLOOKUP(CONCATENATE("P30 ",H$6," V",$B85),'Основа'!$A$1:$Q3697,11,FALSE),1)</f>
        <v>17.1</v>
      </c>
      <c r="I85" s="135">
        <f>ROUND(VLOOKUP(CONCATENATE("P30 ",I$6," V",$B85),'Основа'!$A$1:$Q3697,11,FALSE),1)</f>
        <v>18.3</v>
      </c>
      <c r="J85" s="135">
        <f>ROUND(VLOOKUP(CONCATENATE("P30 ",J$6," V",$B85),'Основа'!$A$1:$Q3697,11,FALSE),1)</f>
        <v>18.8</v>
      </c>
      <c r="K85" s="135">
        <f>ROUND(VLOOKUP(CONCATENATE("P30 ",K$6," V",$B85),'Основа'!$A$1:$Q3697,11,FALSE),1)</f>
        <v>23.2</v>
      </c>
      <c r="L85" s="135">
        <f>ROUND(VLOOKUP(CONCATENATE("P30 ",L$6," V",$B85),'Основа'!$A$1:$Q3697,11,FALSE),1)</f>
        <v>29.2</v>
      </c>
      <c r="M85" s="135">
        <f>ROUND(VLOOKUP(CONCATENATE("P30 ",M$6," V",$B85),'Основа'!$A$1:$Q3697,11,FALSE),1)</f>
        <v>35.3</v>
      </c>
      <c r="N85" s="135">
        <f>ROUND(VLOOKUP(CONCATENATE("P30 ",N$6," V",$B85),'Основа'!$A$1:$Q3697,11,FALSE),1)</f>
        <v>41.4</v>
      </c>
      <c r="O85" s="135">
        <f>ROUND(VLOOKUP(CONCATENATE("P30 ",O$6," V",$B85),'Основа'!$A$1:$Q3697,11,FALSE),1)</f>
        <v>47.5</v>
      </c>
      <c r="P85" s="135">
        <f>ROUND(VLOOKUP(CONCATENATE("P30 ",P$6," V",$B85),'Основа'!$A$1:$Q3697,11,FALSE),1)</f>
        <v>53.5</v>
      </c>
      <c r="Q85" s="135">
        <f>ROUND(VLOOKUP(CONCATENATE("P30 ",Q$6," V",$B85),'Основа'!$A$1:$Q3697,11,FALSE),1)</f>
        <v>58.4</v>
      </c>
      <c r="R85" s="135">
        <f>ROUND(VLOOKUP(CONCATENATE("P30 ",R$6," V",$B85),'Основа'!$A$1:$Q3697,11,FALSE),1)</f>
        <v>59.6</v>
      </c>
      <c r="S85" s="135">
        <f>ROUND(VLOOKUP(CONCATENATE("P30 ",S$6," V",$B85),'Основа'!$A$1:$Q3697,11,FALSE),1)</f>
        <v>65.7</v>
      </c>
      <c r="T85" s="136">
        <f>ROUND(VLOOKUP(CONCATENATE("P30 ",T$6," V",$B85),'Основа'!$A$1:$Q3697,11,FALSE),1)</f>
        <v>77.8</v>
      </c>
      <c r="U85" s="8"/>
      <c r="V85" s="8"/>
      <c r="Z85" s="8"/>
      <c r="AA85" s="70"/>
      <c r="AB85" s="70"/>
      <c r="AC85" s="70"/>
      <c r="AD85" s="70"/>
      <c r="AE85" s="70"/>
      <c r="AF85" s="70"/>
      <c r="AG85" s="70"/>
      <c r="AH85" s="70"/>
      <c r="AI85" s="70"/>
      <c r="AJ85" s="70"/>
      <c r="AK85" s="70"/>
      <c r="AL85" s="70"/>
      <c r="AM85" s="70"/>
      <c r="AN85" s="70"/>
      <c r="AO85" s="70"/>
      <c r="AP85" s="8"/>
      <c r="AQ85" s="8"/>
      <c r="AR85" s="8"/>
      <c r="AS85" s="8"/>
      <c r="AT85" s="8"/>
      <c r="AU85" s="8"/>
      <c r="AV85" s="8"/>
      <c r="AW85" s="8"/>
    </row>
    <row r="86" ht="15.0" customHeight="1">
      <c r="B86" s="110"/>
      <c r="C86" s="111"/>
      <c r="D86" s="111"/>
      <c r="E86" s="137" t="s">
        <v>120</v>
      </c>
      <c r="F86" s="61">
        <v>4.1</v>
      </c>
      <c r="G86" s="61">
        <v>5.9</v>
      </c>
      <c r="H86" s="61">
        <v>6.9</v>
      </c>
      <c r="I86" s="61">
        <v>7.5</v>
      </c>
      <c r="J86" s="61">
        <v>7.8</v>
      </c>
      <c r="K86" s="61">
        <v>10.0</v>
      </c>
      <c r="L86" s="61">
        <v>13.1</v>
      </c>
      <c r="M86" s="61">
        <v>16.2</v>
      </c>
      <c r="N86" s="61">
        <v>19.3</v>
      </c>
      <c r="O86" s="61">
        <v>22.4</v>
      </c>
      <c r="P86" s="61">
        <v>25.5</v>
      </c>
      <c r="Q86" s="61">
        <v>28.0</v>
      </c>
      <c r="R86" s="61">
        <v>28.6</v>
      </c>
      <c r="S86" s="61">
        <v>31.7</v>
      </c>
      <c r="T86" s="124">
        <v>37.9</v>
      </c>
      <c r="U86" s="8"/>
      <c r="V86" s="8"/>
      <c r="Z86" s="8"/>
      <c r="AA86" s="70"/>
      <c r="AB86" s="70"/>
      <c r="AC86" s="70"/>
      <c r="AD86" s="70"/>
      <c r="AE86" s="70"/>
      <c r="AF86" s="70"/>
      <c r="AG86" s="70"/>
      <c r="AH86" s="70"/>
      <c r="AI86" s="70"/>
      <c r="AJ86" s="70"/>
      <c r="AK86" s="70"/>
      <c r="AL86" s="70"/>
      <c r="AM86" s="70"/>
      <c r="AN86" s="70"/>
      <c r="AO86" s="70"/>
      <c r="AP86" s="8"/>
      <c r="AQ86" s="8"/>
      <c r="AR86" s="8"/>
      <c r="AS86" s="8"/>
      <c r="AT86" s="8"/>
      <c r="AU86" s="8"/>
      <c r="AV86" s="8"/>
      <c r="AW86" s="8"/>
    </row>
    <row r="87" ht="15.0" customHeight="1">
      <c r="B87" s="132">
        <v>10.0</v>
      </c>
      <c r="C87" s="147">
        <v>450.0</v>
      </c>
      <c r="D87" s="133">
        <v>215.0</v>
      </c>
      <c r="E87" s="134" t="s">
        <v>119</v>
      </c>
      <c r="F87" s="135">
        <f>ROUND(VLOOKUP(CONCATENATE("P30 ",F$6," V",$B87),'Основа'!$A$1:$Q3699,11,FALSE),1)</f>
        <v>12.3</v>
      </c>
      <c r="G87" s="135">
        <f>ROUND(VLOOKUP(CONCATENATE("P30 ",G$6," V",$B87),'Основа'!$A$1:$Q3699,11,FALSE),1)</f>
        <v>20.7</v>
      </c>
      <c r="H87" s="135">
        <f>ROUND(VLOOKUP(CONCATENATE("P30 ",H$6," V",$B87),'Основа'!$A$1:$Q3699,11,FALSE),1)</f>
        <v>19</v>
      </c>
      <c r="I87" s="135">
        <f>ROUND(VLOOKUP(CONCATENATE("P30 ",I$6," V",$B87),'Основа'!$A$1:$Q3699,11,FALSE),1)</f>
        <v>20.3</v>
      </c>
      <c r="J87" s="135">
        <f>ROUND(VLOOKUP(CONCATENATE("P30 ",J$6," V",$B87),'Основа'!$A$1:$Q3699,11,FALSE),1)</f>
        <v>20.9</v>
      </c>
      <c r="K87" s="135">
        <f>ROUND(VLOOKUP(CONCATENATE("P30 ",K$6," V",$B87),'Основа'!$A$1:$Q3699,11,FALSE),1)</f>
        <v>25.7</v>
      </c>
      <c r="L87" s="135">
        <f>ROUND(VLOOKUP(CONCATENATE("P30 ",L$6," V",$B87),'Основа'!$A$1:$Q3699,11,FALSE),1)</f>
        <v>32.5</v>
      </c>
      <c r="M87" s="135">
        <f>ROUND(VLOOKUP(CONCATENATE("P30 ",M$6," V",$B87),'Основа'!$A$1:$Q3699,11,FALSE),1)</f>
        <v>39.2</v>
      </c>
      <c r="N87" s="135">
        <f>ROUND(VLOOKUP(CONCATENATE("P30 ",N$6," V",$B87),'Основа'!$A$1:$Q3699,11,FALSE),1)</f>
        <v>46</v>
      </c>
      <c r="O87" s="135">
        <f>ROUND(VLOOKUP(CONCATENATE("P30 ",O$6," V",$B87),'Основа'!$A$1:$Q3699,11,FALSE),1)</f>
        <v>52.7</v>
      </c>
      <c r="P87" s="135">
        <f>ROUND(VLOOKUP(CONCATENATE("P30 ",P$6," V",$B87),'Основа'!$A$1:$Q3699,11,FALSE),1)</f>
        <v>59.5</v>
      </c>
      <c r="Q87" s="135">
        <f>ROUND(VLOOKUP(CONCATENATE("P30 ",Q$6," V",$B87),'Основа'!$A$1:$Q3699,11,FALSE),1)</f>
        <v>64.9</v>
      </c>
      <c r="R87" s="135">
        <f>ROUND(VLOOKUP(CONCATENATE("P30 ",R$6," V",$B87),'Основа'!$A$1:$Q3699,11,FALSE),1)</f>
        <v>66.2</v>
      </c>
      <c r="S87" s="135">
        <f>ROUND(VLOOKUP(CONCATENATE("P30 ",S$6," V",$B87),'Основа'!$A$1:$Q3699,11,FALSE),1)</f>
        <v>72.9</v>
      </c>
      <c r="T87" s="136">
        <f>ROUND(VLOOKUP(CONCATENATE("P30 ",T$6," V",$B87),'Основа'!$A$1:$Q3699,11,FALSE),1)</f>
        <v>86.4</v>
      </c>
      <c r="U87" s="8"/>
      <c r="V87" s="8"/>
      <c r="Z87" s="8"/>
      <c r="AA87" s="70"/>
      <c r="AB87" s="70"/>
      <c r="AC87" s="70"/>
      <c r="AD87" s="70"/>
      <c r="AE87" s="70"/>
      <c r="AF87" s="70"/>
      <c r="AG87" s="70"/>
      <c r="AH87" s="70"/>
      <c r="AI87" s="70"/>
      <c r="AJ87" s="70"/>
      <c r="AK87" s="70"/>
      <c r="AL87" s="70"/>
      <c r="AM87" s="70"/>
      <c r="AN87" s="70"/>
      <c r="AO87" s="70"/>
      <c r="AP87" s="8"/>
      <c r="AQ87" s="8"/>
      <c r="AR87" s="8"/>
      <c r="AS87" s="8"/>
      <c r="AT87" s="8"/>
      <c r="AU87" s="8"/>
      <c r="AV87" s="8"/>
      <c r="AW87" s="8"/>
    </row>
    <row r="88" ht="15.0" customHeight="1">
      <c r="B88" s="110"/>
      <c r="C88" s="148"/>
      <c r="D88" s="111"/>
      <c r="E88" s="137" t="s">
        <v>120</v>
      </c>
      <c r="F88" s="139">
        <v>4.5</v>
      </c>
      <c r="G88" s="139">
        <v>6.6</v>
      </c>
      <c r="H88" s="139">
        <v>7.7</v>
      </c>
      <c r="I88" s="139">
        <v>8.4</v>
      </c>
      <c r="J88" s="139">
        <v>8.7</v>
      </c>
      <c r="K88" s="139">
        <v>11.1</v>
      </c>
      <c r="L88" s="139">
        <v>14.6</v>
      </c>
      <c r="M88" s="139">
        <v>18.0</v>
      </c>
      <c r="N88" s="139">
        <v>21.5</v>
      </c>
      <c r="O88" s="139">
        <v>24.9</v>
      </c>
      <c r="P88" s="139">
        <v>28.3</v>
      </c>
      <c r="Q88" s="139">
        <v>31.1</v>
      </c>
      <c r="R88" s="139">
        <v>31.8</v>
      </c>
      <c r="S88" s="139">
        <v>35.2</v>
      </c>
      <c r="T88" s="140">
        <v>42.1</v>
      </c>
      <c r="U88" s="8"/>
      <c r="V88" s="8"/>
      <c r="Z88" s="8"/>
      <c r="AA88" s="70"/>
      <c r="AB88" s="70"/>
      <c r="AC88" s="70"/>
      <c r="AD88" s="70"/>
      <c r="AE88" s="70"/>
      <c r="AF88" s="70"/>
      <c r="AG88" s="70"/>
      <c r="AH88" s="70"/>
      <c r="AI88" s="70"/>
      <c r="AJ88" s="70"/>
      <c r="AK88" s="70"/>
      <c r="AL88" s="70"/>
      <c r="AM88" s="70"/>
      <c r="AN88" s="70"/>
      <c r="AO88" s="70"/>
      <c r="AP88" s="8"/>
      <c r="AQ88" s="8"/>
      <c r="AR88" s="8"/>
      <c r="AS88" s="8"/>
      <c r="AT88" s="8"/>
      <c r="AU88" s="8"/>
      <c r="AV88" s="8"/>
      <c r="AW88" s="8"/>
    </row>
    <row r="89" ht="15.0" customHeight="1">
      <c r="B89" s="141">
        <v>11.0</v>
      </c>
      <c r="C89" s="149">
        <v>500.0</v>
      </c>
      <c r="D89" s="142" t="s">
        <v>125</v>
      </c>
      <c r="E89" s="143" t="s">
        <v>119</v>
      </c>
      <c r="F89" s="135">
        <f>ROUND(VLOOKUP(CONCATENATE("P30 ",F$6," V",$B89),'Основа'!$A$1:$Q3701,11,FALSE),1)</f>
        <v>13.5</v>
      </c>
      <c r="G89" s="135">
        <f>ROUND(VLOOKUP(CONCATENATE("P30 ",G$6," V",$B89),'Основа'!$A$1:$Q3701,11,FALSE),1)</f>
        <v>22.8</v>
      </c>
      <c r="H89" s="135">
        <f>ROUND(VLOOKUP(CONCATENATE("P30 ",H$6," V",$B89),'Основа'!$A$1:$Q3701,11,FALSE),1)</f>
        <v>20.9</v>
      </c>
      <c r="I89" s="135">
        <f>ROUND(VLOOKUP(CONCATENATE("P30 ",I$6," V",$B89),'Основа'!$A$1:$Q3701,11,FALSE),1)</f>
        <v>22.4</v>
      </c>
      <c r="J89" s="135">
        <f>ROUND(VLOOKUP(CONCATENATE("P30 ",J$6," V",$B89),'Основа'!$A$1:$Q3701,11,FALSE),1)</f>
        <v>23</v>
      </c>
      <c r="K89" s="135">
        <f>ROUND(VLOOKUP(CONCATENATE("P30 ",K$6," V",$B89),'Основа'!$A$1:$Q3701,11,FALSE),1)</f>
        <v>28.3</v>
      </c>
      <c r="L89" s="135">
        <f>ROUND(VLOOKUP(CONCATENATE("P30 ",L$6," V",$B89),'Основа'!$A$1:$Q3701,11,FALSE),1)</f>
        <v>35.7</v>
      </c>
      <c r="M89" s="135">
        <f>ROUND(VLOOKUP(CONCATENATE("P30 ",M$6," V",$B89),'Основа'!$A$1:$Q3701,11,FALSE),1)</f>
        <v>43.1</v>
      </c>
      <c r="N89" s="135">
        <f>ROUND(VLOOKUP(CONCATENATE("P30 ",N$6," V",$B89),'Основа'!$A$1:$Q3701,11,FALSE),1)</f>
        <v>50.6</v>
      </c>
      <c r="O89" s="135">
        <f>ROUND(VLOOKUP(CONCATENATE("P30 ",O$6," V",$B89),'Основа'!$A$1:$Q3701,11,FALSE),1)</f>
        <v>58</v>
      </c>
      <c r="P89" s="135">
        <f>ROUND(VLOOKUP(CONCATENATE("P30 ",P$6," V",$B89),'Основа'!$A$1:$Q3701,11,FALSE),1)</f>
        <v>65.4</v>
      </c>
      <c r="Q89" s="135">
        <f>ROUND(VLOOKUP(CONCATENATE("P30 ",Q$6," V",$B89),'Основа'!$A$1:$Q3701,11,FALSE),1)</f>
        <v>71.3</v>
      </c>
      <c r="R89" s="135">
        <f>ROUND(VLOOKUP(CONCATENATE("P30 ",R$6," V",$B89),'Основа'!$A$1:$Q3701,11,FALSE),1)</f>
        <v>72.8</v>
      </c>
      <c r="S89" s="135">
        <f>ROUND(VLOOKUP(CONCATENATE("P30 ",S$6," V",$B89),'Основа'!$A$1:$Q3701,11,FALSE),1)</f>
        <v>80.2</v>
      </c>
      <c r="T89" s="136">
        <f>ROUND(VLOOKUP(CONCATENATE("P30 ",T$6," V",$B89),'Основа'!$A$1:$Q3701,11,FALSE),1)</f>
        <v>95.1</v>
      </c>
      <c r="U89" s="8"/>
      <c r="V89" s="8"/>
      <c r="Z89" s="8"/>
      <c r="AA89" s="70"/>
      <c r="AB89" s="70"/>
      <c r="AC89" s="70"/>
      <c r="AD89" s="70"/>
      <c r="AE89" s="70"/>
      <c r="AF89" s="70"/>
      <c r="AG89" s="70"/>
      <c r="AH89" s="70"/>
      <c r="AI89" s="70"/>
      <c r="AJ89" s="70"/>
      <c r="AK89" s="70"/>
      <c r="AL89" s="70"/>
      <c r="AM89" s="70"/>
      <c r="AN89" s="70"/>
      <c r="AO89" s="70"/>
      <c r="AP89" s="8"/>
      <c r="AQ89" s="8"/>
      <c r="AR89" s="8"/>
      <c r="AS89" s="8"/>
      <c r="AT89" s="8"/>
      <c r="AU89" s="8"/>
      <c r="AV89" s="8"/>
      <c r="AW89" s="8"/>
    </row>
    <row r="90" ht="15.0" customHeight="1">
      <c r="B90" s="110"/>
      <c r="C90" s="148"/>
      <c r="D90" s="111"/>
      <c r="E90" s="137" t="s">
        <v>120</v>
      </c>
      <c r="F90" s="61">
        <v>5.0</v>
      </c>
      <c r="G90" s="61">
        <v>7.3</v>
      </c>
      <c r="H90" s="61">
        <v>8.5</v>
      </c>
      <c r="I90" s="61">
        <v>9.2</v>
      </c>
      <c r="J90" s="61">
        <v>9.5</v>
      </c>
      <c r="K90" s="61">
        <v>12.3</v>
      </c>
      <c r="L90" s="61">
        <v>16.0</v>
      </c>
      <c r="M90" s="61">
        <v>19.8</v>
      </c>
      <c r="N90" s="61">
        <v>23.6</v>
      </c>
      <c r="O90" s="61">
        <v>27.4</v>
      </c>
      <c r="P90" s="61">
        <v>31.2</v>
      </c>
      <c r="Q90" s="61">
        <v>34.2</v>
      </c>
      <c r="R90" s="61">
        <v>34.9</v>
      </c>
      <c r="S90" s="61">
        <v>38.7</v>
      </c>
      <c r="T90" s="124">
        <v>46.3</v>
      </c>
      <c r="U90" s="8"/>
      <c r="V90" s="8"/>
      <c r="Z90" s="8"/>
      <c r="AA90" s="70"/>
      <c r="AB90" s="70"/>
      <c r="AC90" s="70"/>
      <c r="AD90" s="70"/>
      <c r="AE90" s="70"/>
      <c r="AF90" s="70"/>
      <c r="AG90" s="70"/>
      <c r="AH90" s="70"/>
      <c r="AI90" s="70"/>
      <c r="AJ90" s="70"/>
      <c r="AK90" s="70"/>
      <c r="AL90" s="70"/>
      <c r="AM90" s="70"/>
      <c r="AN90" s="70"/>
      <c r="AO90" s="70"/>
      <c r="AP90" s="8"/>
      <c r="AQ90" s="8"/>
      <c r="AR90" s="8"/>
      <c r="AS90" s="8"/>
      <c r="AT90" s="8"/>
      <c r="AU90" s="8"/>
      <c r="AV90" s="8"/>
      <c r="AW90" s="8"/>
    </row>
    <row r="91" ht="15.0" customHeight="1">
      <c r="B91" s="141">
        <v>12.0</v>
      </c>
      <c r="C91" s="147">
        <v>550.0</v>
      </c>
      <c r="D91" s="133">
        <v>265.0</v>
      </c>
      <c r="E91" s="134" t="s">
        <v>119</v>
      </c>
      <c r="F91" s="135">
        <f>ROUND(VLOOKUP(CONCATENATE("P30 ",F$6," V",$B91),'Основа'!$A$1:$Q3703,11,FALSE),1)</f>
        <v>14.8</v>
      </c>
      <c r="G91" s="135">
        <f>ROUND(VLOOKUP(CONCATENATE("P30 ",G$6," V",$B91),'Основа'!$A$1:$Q3703,11,FALSE),1)</f>
        <v>24.9</v>
      </c>
      <c r="H91" s="135">
        <f>ROUND(VLOOKUP(CONCATENATE("P30 ",H$6," V",$B91),'Основа'!$A$1:$Q3703,11,FALSE),1)</f>
        <v>22.8</v>
      </c>
      <c r="I91" s="135">
        <f>ROUND(VLOOKUP(CONCATENATE("P30 ",I$6," V",$B91),'Основа'!$A$1:$Q3703,11,FALSE),1)</f>
        <v>24.4</v>
      </c>
      <c r="J91" s="135">
        <f>ROUND(VLOOKUP(CONCATENATE("P30 ",J$6," V",$B91),'Основа'!$A$1:$Q3703,11,FALSE),1)</f>
        <v>25</v>
      </c>
      <c r="K91" s="135">
        <f>ROUND(VLOOKUP(CONCATENATE("P30 ",K$6," V",$B91),'Основа'!$A$1:$Q3703,11,FALSE),1)</f>
        <v>30.9</v>
      </c>
      <c r="L91" s="135">
        <f>ROUND(VLOOKUP(CONCATENATE("P30 ",L$6," V",$B91),'Основа'!$A$1:$Q3703,11,FALSE),1)</f>
        <v>39</v>
      </c>
      <c r="M91" s="135">
        <f>ROUND(VLOOKUP(CONCATENATE("P30 ",M$6," V",$B91),'Основа'!$A$1:$Q3703,11,FALSE),1)</f>
        <v>47</v>
      </c>
      <c r="N91" s="135">
        <f>ROUND(VLOOKUP(CONCATENATE("P30 ",N$6," V",$B91),'Основа'!$A$1:$Q3703,11,FALSE),1)</f>
        <v>55.1</v>
      </c>
      <c r="O91" s="135">
        <f>ROUND(VLOOKUP(CONCATENATE("P30 ",O$6," V",$B91),'Основа'!$A$1:$Q3703,11,FALSE),1)</f>
        <v>63.2</v>
      </c>
      <c r="P91" s="135">
        <f>ROUND(VLOOKUP(CONCATENATE("P30 ",P$6," V",$B91),'Основа'!$A$1:$Q3703,11,FALSE),1)</f>
        <v>71.3</v>
      </c>
      <c r="Q91" s="135">
        <f>ROUND(VLOOKUP(CONCATENATE("P30 ",Q$6," V",$B91),'Основа'!$A$1:$Q3703,11,FALSE),1)</f>
        <v>77.8</v>
      </c>
      <c r="R91" s="135">
        <f>ROUND(VLOOKUP(CONCATENATE("P30 ",R$6," V",$B91),'Основа'!$A$1:$Q3703,11,FALSE),1)</f>
        <v>79.4</v>
      </c>
      <c r="S91" s="135">
        <f>ROUND(VLOOKUP(CONCATENATE("P30 ",S$6," V",$B91),'Основа'!$A$1:$Q3703,11,FALSE),1)</f>
        <v>87.5</v>
      </c>
      <c r="T91" s="136">
        <f>ROUND(VLOOKUP(CONCATENATE("P30 ",T$6," V",$B91),'Основа'!$A$1:$Q3703,11,FALSE),1)</f>
        <v>103.7</v>
      </c>
      <c r="U91" s="8"/>
      <c r="V91" s="8"/>
      <c r="Z91" s="8"/>
      <c r="AA91" s="70"/>
      <c r="AB91" s="70"/>
      <c r="AC91" s="70"/>
      <c r="AD91" s="70"/>
      <c r="AE91" s="70"/>
      <c r="AF91" s="70"/>
      <c r="AG91" s="70"/>
      <c r="AH91" s="70"/>
      <c r="AI91" s="70"/>
      <c r="AJ91" s="70"/>
      <c r="AK91" s="70"/>
      <c r="AL91" s="70"/>
      <c r="AM91" s="70"/>
      <c r="AN91" s="70"/>
      <c r="AO91" s="70"/>
      <c r="AP91" s="8"/>
      <c r="AQ91" s="8"/>
      <c r="AR91" s="8"/>
      <c r="AS91" s="8"/>
      <c r="AT91" s="8"/>
      <c r="AU91" s="8"/>
      <c r="AV91" s="8"/>
      <c r="AW91" s="8"/>
    </row>
    <row r="92" ht="15.0" customHeight="1">
      <c r="B92" s="104"/>
      <c r="C92" s="148"/>
      <c r="D92" s="111"/>
      <c r="E92" s="137" t="s">
        <v>120</v>
      </c>
      <c r="F92" s="61">
        <v>5.5</v>
      </c>
      <c r="G92" s="61">
        <v>7.9</v>
      </c>
      <c r="H92" s="61">
        <v>9.3</v>
      </c>
      <c r="I92" s="61">
        <v>10.1</v>
      </c>
      <c r="J92" s="61">
        <v>10.4</v>
      </c>
      <c r="K92" s="61">
        <v>13.4</v>
      </c>
      <c r="L92" s="61">
        <v>17.5</v>
      </c>
      <c r="M92" s="61">
        <v>21.6</v>
      </c>
      <c r="N92" s="61">
        <v>25.8</v>
      </c>
      <c r="O92" s="61">
        <v>29.9</v>
      </c>
      <c r="P92" s="61">
        <v>34.0</v>
      </c>
      <c r="Q92" s="61">
        <v>37.3</v>
      </c>
      <c r="R92" s="61">
        <v>38.1</v>
      </c>
      <c r="S92" s="61">
        <v>42.3</v>
      </c>
      <c r="T92" s="124">
        <v>50.5</v>
      </c>
      <c r="U92" s="8"/>
      <c r="V92" s="8"/>
      <c r="Z92" s="8"/>
      <c r="AA92" s="70"/>
      <c r="AB92" s="70"/>
      <c r="AC92" s="70"/>
      <c r="AD92" s="70"/>
      <c r="AE92" s="70"/>
      <c r="AF92" s="70"/>
      <c r="AG92" s="70"/>
      <c r="AH92" s="70"/>
      <c r="AI92" s="70"/>
      <c r="AJ92" s="70"/>
      <c r="AK92" s="70"/>
      <c r="AL92" s="70"/>
      <c r="AM92" s="70"/>
      <c r="AN92" s="70"/>
      <c r="AO92" s="70"/>
      <c r="AP92" s="8"/>
      <c r="AQ92" s="8"/>
      <c r="AR92" s="8"/>
      <c r="AS92" s="8"/>
      <c r="AT92" s="8"/>
      <c r="AU92" s="8"/>
      <c r="AV92" s="8"/>
      <c r="AW92" s="8"/>
    </row>
    <row r="93" ht="15.0" customHeight="1">
      <c r="B93" s="132">
        <v>13.0</v>
      </c>
      <c r="C93" s="147">
        <v>600.0</v>
      </c>
      <c r="D93" s="133" t="s">
        <v>126</v>
      </c>
      <c r="E93" s="134" t="s">
        <v>119</v>
      </c>
      <c r="F93" s="135">
        <f>ROUND(VLOOKUP(CONCATENATE("P30 ",F$6," V",$B93),'Основа'!$A$1:$Q3705,11,FALSE),1)</f>
        <v>16.1</v>
      </c>
      <c r="G93" s="135">
        <f>ROUND(VLOOKUP(CONCATENATE("P30 ",G$6," V",$B93),'Основа'!$A$1:$Q3705,11,FALSE),1)</f>
        <v>26.9</v>
      </c>
      <c r="H93" s="135">
        <f>ROUND(VLOOKUP(CONCATENATE("P30 ",H$6," V",$B93),'Основа'!$A$1:$Q3705,11,FALSE),1)</f>
        <v>24.7</v>
      </c>
      <c r="I93" s="135">
        <f>ROUND(VLOOKUP(CONCATENATE("P30 ",I$6," V",$B93),'Основа'!$A$1:$Q3705,11,FALSE),1)</f>
        <v>26.4</v>
      </c>
      <c r="J93" s="135">
        <f>ROUND(VLOOKUP(CONCATENATE("P30 ",J$6," V",$B93),'Основа'!$A$1:$Q3705,11,FALSE),1)</f>
        <v>27.1</v>
      </c>
      <c r="K93" s="135">
        <f>ROUND(VLOOKUP(CONCATENATE("P30 ",K$6," V",$B93),'Основа'!$A$1:$Q3705,11,FALSE),1)</f>
        <v>33.4</v>
      </c>
      <c r="L93" s="135">
        <f>ROUND(VLOOKUP(CONCATENATE("P30 ",L$6," V",$B93),'Основа'!$A$1:$Q3705,11,FALSE),1)</f>
        <v>42.2</v>
      </c>
      <c r="M93" s="135">
        <f>ROUND(VLOOKUP(CONCATENATE("P30 ",M$6," V",$B93),'Основа'!$A$1:$Q3705,11,FALSE),1)</f>
        <v>51</v>
      </c>
      <c r="N93" s="135">
        <f>ROUND(VLOOKUP(CONCATENATE("P30 ",N$6," V",$B93),'Основа'!$A$1:$Q3705,11,FALSE),1)</f>
        <v>59.7</v>
      </c>
      <c r="O93" s="135">
        <f>ROUND(VLOOKUP(CONCATENATE("P30 ",O$6," V",$B93),'Основа'!$A$1:$Q3705,11,FALSE),1)</f>
        <v>68.5</v>
      </c>
      <c r="P93" s="135">
        <f>ROUND(VLOOKUP(CONCATENATE("P30 ",P$6," V",$B93),'Основа'!$A$1:$Q3705,11,FALSE),1)</f>
        <v>77.3</v>
      </c>
      <c r="Q93" s="135">
        <f>ROUND(VLOOKUP(CONCATENATE("P30 ",Q$6," V",$B93),'Основа'!$A$1:$Q3705,11,FALSE),1)</f>
        <v>84.3</v>
      </c>
      <c r="R93" s="135">
        <f>ROUND(VLOOKUP(CONCATENATE("P30 ",R$6," V",$B93),'Основа'!$A$1:$Q3705,11,FALSE),1)</f>
        <v>86</v>
      </c>
      <c r="S93" s="135">
        <f>ROUND(VLOOKUP(CONCATENATE("P30 ",S$6," V",$B93),'Основа'!$A$1:$Q3705,11,FALSE),1)</f>
        <v>94.8</v>
      </c>
      <c r="T93" s="136">
        <f>ROUND(VLOOKUP(CONCATENATE("P30 ",T$6," V",$B93),'Основа'!$A$1:$Q3705,11,FALSE),1)</f>
        <v>112.3</v>
      </c>
      <c r="U93" s="8"/>
      <c r="V93" s="8"/>
      <c r="Z93" s="8"/>
      <c r="AA93" s="70"/>
      <c r="AB93" s="70"/>
      <c r="AC93" s="70"/>
      <c r="AD93" s="70"/>
      <c r="AE93" s="70"/>
      <c r="AF93" s="70"/>
      <c r="AG93" s="70"/>
      <c r="AH93" s="70"/>
      <c r="AI93" s="70"/>
      <c r="AJ93" s="70"/>
      <c r="AK93" s="70"/>
      <c r="AL93" s="70"/>
      <c r="AM93" s="70"/>
      <c r="AN93" s="70"/>
      <c r="AO93" s="70"/>
      <c r="AP93" s="8"/>
      <c r="AQ93" s="8"/>
      <c r="AR93" s="8"/>
      <c r="AS93" s="8"/>
      <c r="AT93" s="8"/>
      <c r="AU93" s="8"/>
      <c r="AV93" s="8"/>
      <c r="AW93" s="8"/>
    </row>
    <row r="94" ht="15.0" customHeight="1">
      <c r="B94" s="110"/>
      <c r="C94" s="148"/>
      <c r="D94" s="111"/>
      <c r="E94" s="137" t="s">
        <v>120</v>
      </c>
      <c r="F94" s="61">
        <v>5.9</v>
      </c>
      <c r="G94" s="61">
        <v>8.6</v>
      </c>
      <c r="H94" s="61">
        <v>10.0</v>
      </c>
      <c r="I94" s="61">
        <v>10.9</v>
      </c>
      <c r="J94" s="61">
        <v>11.3</v>
      </c>
      <c r="K94" s="61">
        <v>14.5</v>
      </c>
      <c r="L94" s="61">
        <v>19.0</v>
      </c>
      <c r="M94" s="61">
        <v>23.4</v>
      </c>
      <c r="N94" s="61">
        <v>27.9</v>
      </c>
      <c r="O94" s="61">
        <v>32.4</v>
      </c>
      <c r="P94" s="61">
        <v>36.8</v>
      </c>
      <c r="Q94" s="61">
        <v>40.4</v>
      </c>
      <c r="R94" s="61">
        <v>41.3</v>
      </c>
      <c r="S94" s="61">
        <v>45.8</v>
      </c>
      <c r="T94" s="124">
        <v>54.7</v>
      </c>
      <c r="U94" s="8"/>
      <c r="V94" s="8"/>
      <c r="Z94" s="8"/>
      <c r="AA94" s="70"/>
      <c r="AB94" s="70"/>
      <c r="AC94" s="70"/>
      <c r="AD94" s="70"/>
      <c r="AE94" s="70"/>
      <c r="AF94" s="70"/>
      <c r="AG94" s="70"/>
      <c r="AH94" s="70"/>
      <c r="AI94" s="70"/>
      <c r="AJ94" s="70"/>
      <c r="AK94" s="70"/>
      <c r="AL94" s="70"/>
      <c r="AM94" s="70"/>
      <c r="AN94" s="70"/>
      <c r="AO94" s="70"/>
      <c r="AP94" s="8"/>
      <c r="AQ94" s="8"/>
      <c r="AR94" s="8"/>
      <c r="AS94" s="8"/>
      <c r="AT94" s="8"/>
      <c r="AU94" s="8"/>
      <c r="AV94" s="8"/>
      <c r="AW94" s="8"/>
    </row>
    <row r="95" ht="15.0" customHeight="1">
      <c r="B95" s="132">
        <v>14.0</v>
      </c>
      <c r="C95" s="147">
        <v>650.0</v>
      </c>
      <c r="D95" s="133">
        <v>315.0</v>
      </c>
      <c r="E95" s="134" t="s">
        <v>119</v>
      </c>
      <c r="F95" s="135">
        <f>ROUND(VLOOKUP(CONCATENATE("P30 ",F$6," V",$B95),'Основа'!$A$1:$Q3707,11,FALSE),1)</f>
        <v>17.3</v>
      </c>
      <c r="G95" s="135">
        <f>ROUND(VLOOKUP(CONCATENATE("P30 ",G$6," V",$B95),'Основа'!$A$1:$Q3707,11,FALSE),1)</f>
        <v>29</v>
      </c>
      <c r="H95" s="135">
        <f>ROUND(VLOOKUP(CONCATENATE("P30 ",H$6," V",$B95),'Основа'!$A$1:$Q3707,11,FALSE),1)</f>
        <v>26.5</v>
      </c>
      <c r="I95" s="135">
        <f>ROUND(VLOOKUP(CONCATENATE("P30 ",I$6," V",$B95),'Основа'!$A$1:$Q3707,11,FALSE),1)</f>
        <v>28.4</v>
      </c>
      <c r="J95" s="135">
        <f>ROUND(VLOOKUP(CONCATENATE("P30 ",J$6," V",$B95),'Основа'!$A$1:$Q3707,11,FALSE),1)</f>
        <v>29.2</v>
      </c>
      <c r="K95" s="135">
        <f>ROUND(VLOOKUP(CONCATENATE("P30 ",K$6," V",$B95),'Основа'!$A$1:$Q3707,11,FALSE),1)</f>
        <v>36</v>
      </c>
      <c r="L95" s="135">
        <f>ROUND(VLOOKUP(CONCATENATE("P30 ",L$6," V",$B95),'Основа'!$A$1:$Q3707,11,FALSE),1)</f>
        <v>45.4</v>
      </c>
      <c r="M95" s="135">
        <f>ROUND(VLOOKUP(CONCATENATE("P30 ",M$6," V",$B95),'Основа'!$A$1:$Q3707,11,FALSE),1)</f>
        <v>54.9</v>
      </c>
      <c r="N95" s="135">
        <f>ROUND(VLOOKUP(CONCATENATE("P30 ",N$6," V",$B95),'Основа'!$A$1:$Q3707,11,FALSE),1)</f>
        <v>64.3</v>
      </c>
      <c r="O95" s="135">
        <f>ROUND(VLOOKUP(CONCATENATE("P30 ",O$6," V",$B95),'Основа'!$A$1:$Q3707,11,FALSE),1)</f>
        <v>73.8</v>
      </c>
      <c r="P95" s="135">
        <f>ROUND(VLOOKUP(CONCATENATE("P30 ",P$6," V",$B95),'Основа'!$A$1:$Q3707,11,FALSE),1)</f>
        <v>83.2</v>
      </c>
      <c r="Q95" s="135">
        <f>ROUND(VLOOKUP(CONCATENATE("P30 ",Q$6," V",$B95),'Основа'!$A$1:$Q3707,11,FALSE),1)</f>
        <v>90.8</v>
      </c>
      <c r="R95" s="135">
        <f>ROUND(VLOOKUP(CONCATENATE("P30 ",R$6," V",$B95),'Основа'!$A$1:$Q3707,11,FALSE),1)</f>
        <v>92.6</v>
      </c>
      <c r="S95" s="135">
        <f>ROUND(VLOOKUP(CONCATENATE("P30 ",S$6," V",$B95),'Основа'!$A$1:$Q3707,11,FALSE),1)</f>
        <v>102.1</v>
      </c>
      <c r="T95" s="136">
        <f>ROUND(VLOOKUP(CONCATENATE("P30 ",T$6," V",$B95),'Основа'!$A$1:$Q3707,11,FALSE),1)</f>
        <v>121</v>
      </c>
      <c r="U95" s="8"/>
      <c r="V95" s="8"/>
      <c r="Z95" s="8"/>
      <c r="AA95" s="70"/>
      <c r="AB95" s="70"/>
      <c r="AC95" s="70"/>
      <c r="AD95" s="70"/>
      <c r="AE95" s="70"/>
      <c r="AF95" s="70"/>
      <c r="AG95" s="70"/>
      <c r="AH95" s="70"/>
      <c r="AI95" s="70"/>
      <c r="AJ95" s="70"/>
      <c r="AK95" s="70"/>
      <c r="AL95" s="70"/>
      <c r="AM95" s="70"/>
      <c r="AN95" s="70"/>
      <c r="AO95" s="70"/>
      <c r="AP95" s="8"/>
      <c r="AQ95" s="8"/>
      <c r="AR95" s="8"/>
      <c r="AS95" s="8"/>
      <c r="AT95" s="8"/>
      <c r="AU95" s="8"/>
      <c r="AV95" s="8"/>
      <c r="AW95" s="8"/>
    </row>
    <row r="96" ht="15.0" customHeight="1">
      <c r="B96" s="110"/>
      <c r="C96" s="148"/>
      <c r="D96" s="111"/>
      <c r="E96" s="137" t="s">
        <v>120</v>
      </c>
      <c r="F96" s="139">
        <v>6.4</v>
      </c>
      <c r="G96" s="139">
        <v>9.3</v>
      </c>
      <c r="H96" s="139">
        <v>10.8</v>
      </c>
      <c r="I96" s="139">
        <v>11.8</v>
      </c>
      <c r="J96" s="139">
        <v>12.1</v>
      </c>
      <c r="K96" s="139">
        <v>15.6</v>
      </c>
      <c r="L96" s="139">
        <v>20.4</v>
      </c>
      <c r="M96" s="139">
        <v>25.2</v>
      </c>
      <c r="N96" s="139">
        <v>30.1</v>
      </c>
      <c r="O96" s="139">
        <v>34.9</v>
      </c>
      <c r="P96" s="139">
        <v>39.7</v>
      </c>
      <c r="Q96" s="139">
        <v>43.5</v>
      </c>
      <c r="R96" s="139">
        <v>44.5</v>
      </c>
      <c r="S96" s="139">
        <v>49.3</v>
      </c>
      <c r="T96" s="140">
        <v>58.9</v>
      </c>
      <c r="U96" s="8"/>
      <c r="V96" s="8"/>
      <c r="Z96" s="8"/>
      <c r="AA96" s="70"/>
      <c r="AB96" s="70"/>
      <c r="AC96" s="70"/>
      <c r="AD96" s="70"/>
      <c r="AE96" s="70"/>
      <c r="AF96" s="70"/>
      <c r="AG96" s="70"/>
      <c r="AH96" s="70"/>
      <c r="AI96" s="70"/>
      <c r="AJ96" s="70"/>
      <c r="AK96" s="70"/>
      <c r="AL96" s="70"/>
      <c r="AM96" s="70"/>
      <c r="AN96" s="70"/>
      <c r="AO96" s="70"/>
      <c r="AP96" s="8"/>
      <c r="AQ96" s="8"/>
      <c r="AR96" s="8"/>
      <c r="AS96" s="8"/>
      <c r="AT96" s="8"/>
      <c r="AU96" s="8"/>
      <c r="AV96" s="8"/>
      <c r="AW96" s="8"/>
    </row>
    <row r="97" ht="15.75" customHeight="1">
      <c r="B97" s="132">
        <v>15.0</v>
      </c>
      <c r="C97" s="147">
        <f>C95+50</f>
        <v>700</v>
      </c>
      <c r="D97" s="133" t="s">
        <v>127</v>
      </c>
      <c r="E97" s="134" t="s">
        <v>119</v>
      </c>
      <c r="F97" s="150">
        <v>19.1</v>
      </c>
      <c r="G97" s="135">
        <f>ROUND(VLOOKUP(CONCATENATE("P30 ",G$6," V",$B97),'Основа'!$A$1:$Q3709,11,FALSE),1)</f>
        <v>31.1</v>
      </c>
      <c r="H97" s="151">
        <f>ROUND(VLOOKUP(CONCATENATE("P30 ",H$6," V",$B97),'Основа'!$A$1:$Q3709,11,FALSE),1)</f>
        <v>28.4</v>
      </c>
      <c r="I97" s="151">
        <f>ROUND(VLOOKUP(CONCATENATE("P30 ",I$6," V",$B97),'Основа'!$A$1:$Q3709,11,FALSE),1)</f>
        <v>30.5</v>
      </c>
      <c r="J97" s="136">
        <f>ROUND(VLOOKUP(CONCATENATE("P30 ",J$6," V",$B97),'Основа'!$A$1:$Q3709,11,FALSE),1)</f>
        <v>31.3</v>
      </c>
      <c r="K97" s="67"/>
      <c r="L97" s="67"/>
      <c r="M97" s="67"/>
      <c r="N97" s="67"/>
      <c r="O97" s="67"/>
      <c r="P97" s="67"/>
      <c r="Q97" s="67"/>
      <c r="R97" s="67"/>
      <c r="S97" s="67"/>
      <c r="T97" s="67"/>
      <c r="V97" s="8"/>
      <c r="Z97" s="8"/>
      <c r="AA97" s="70"/>
      <c r="AB97" s="70"/>
      <c r="AC97" s="70"/>
      <c r="AD97" s="70"/>
      <c r="AE97" s="70"/>
      <c r="AF97" s="70"/>
      <c r="AG97" s="70"/>
      <c r="AH97" s="70"/>
      <c r="AI97" s="70"/>
      <c r="AJ97" s="70"/>
      <c r="AK97" s="70"/>
      <c r="AL97" s="70"/>
      <c r="AM97" s="70"/>
      <c r="AN97" s="70"/>
      <c r="AO97" s="70"/>
      <c r="AP97" s="8"/>
      <c r="AQ97" s="8"/>
      <c r="AR97" s="8"/>
      <c r="AS97" s="8"/>
      <c r="AT97" s="8"/>
      <c r="AU97" s="8"/>
      <c r="AV97" s="8"/>
      <c r="AW97" s="8"/>
    </row>
    <row r="98" ht="15.75" customHeight="1">
      <c r="B98" s="110"/>
      <c r="C98" s="148"/>
      <c r="D98" s="111"/>
      <c r="E98" s="137" t="s">
        <v>120</v>
      </c>
      <c r="F98" s="139">
        <v>6.800000000000001</v>
      </c>
      <c r="G98" s="139">
        <v>9.899999999999999</v>
      </c>
      <c r="H98" s="139">
        <v>11.600000000000001</v>
      </c>
      <c r="I98" s="139">
        <v>12.600000000000001</v>
      </c>
      <c r="J98" s="140">
        <v>13.0</v>
      </c>
      <c r="K98" s="67"/>
      <c r="L98" s="67"/>
      <c r="M98" s="67"/>
      <c r="N98" s="67"/>
      <c r="O98" s="67"/>
      <c r="P98" s="67"/>
      <c r="Q98" s="67"/>
      <c r="R98" s="67"/>
      <c r="S98" s="67"/>
      <c r="T98" s="67"/>
      <c r="V98" s="8"/>
      <c r="AA98" s="70"/>
      <c r="AB98" s="70"/>
      <c r="AC98" s="70"/>
      <c r="AD98" s="70"/>
      <c r="AE98" s="70"/>
      <c r="AF98" s="70"/>
      <c r="AG98" s="70"/>
      <c r="AH98" s="70"/>
      <c r="AI98" s="70"/>
      <c r="AJ98" s="70"/>
      <c r="AK98" s="70"/>
      <c r="AL98" s="70"/>
      <c r="AM98" s="70"/>
      <c r="AN98" s="70"/>
      <c r="AO98" s="70"/>
      <c r="AP98" s="8"/>
    </row>
    <row r="99" ht="15.75" customHeight="1">
      <c r="B99" s="132">
        <f>B97+1</f>
        <v>16</v>
      </c>
      <c r="C99" s="147">
        <f>C97+50</f>
        <v>750</v>
      </c>
      <c r="D99" s="133">
        <v>365.0</v>
      </c>
      <c r="E99" s="134" t="s">
        <v>119</v>
      </c>
      <c r="F99" s="150">
        <f>ROUND(VLOOKUP(CONCATENATE("P30 ",F$6," V",$B99),'Основа'!$A$1:$Q3711,11,FALSE),1)</f>
        <v>19.7</v>
      </c>
      <c r="G99" s="135">
        <f>ROUND(VLOOKUP(CONCATENATE("P30 ",G$6," V",$B99),'Основа'!$A$1:$Q3711,11,FALSE),1)</f>
        <v>33.2</v>
      </c>
      <c r="H99" s="151">
        <f>ROUND(VLOOKUP(CONCATENATE("P30 ",H$6," V",$B99),'Основа'!$A$1:$Q3711,11,FALSE),1)</f>
        <v>30.3</v>
      </c>
      <c r="I99" s="151">
        <f>ROUND(VLOOKUP(CONCATENATE("P30 ",I$6," V",$B99),'Основа'!$A$1:$Q3711,11,FALSE),1)</f>
        <v>32.5</v>
      </c>
      <c r="J99" s="136">
        <f>ROUND(VLOOKUP(CONCATENATE("P30 ",J$6," V",$B99),'Основа'!$A$1:$Q3711,11,FALSE),1)</f>
        <v>33.3</v>
      </c>
      <c r="K99" s="67"/>
      <c r="L99" s="67"/>
      <c r="M99" s="67"/>
      <c r="N99" s="67"/>
      <c r="O99" s="67"/>
      <c r="P99" s="67"/>
      <c r="Q99" s="67"/>
      <c r="R99" s="67"/>
      <c r="S99" s="67"/>
      <c r="T99" s="67"/>
      <c r="V99" s="8"/>
      <c r="AA99" s="70"/>
      <c r="AB99" s="70"/>
      <c r="AC99" s="70"/>
      <c r="AD99" s="70"/>
      <c r="AE99" s="70"/>
      <c r="AF99" s="70"/>
      <c r="AG99" s="70"/>
      <c r="AH99" s="70"/>
      <c r="AI99" s="70"/>
      <c r="AJ99" s="70"/>
      <c r="AK99" s="70"/>
      <c r="AL99" s="70"/>
      <c r="AM99" s="70"/>
      <c r="AN99" s="70"/>
      <c r="AO99" s="70"/>
      <c r="AP99" s="8"/>
    </row>
    <row r="100" ht="15.75" customHeight="1">
      <c r="B100" s="110"/>
      <c r="C100" s="148"/>
      <c r="D100" s="111"/>
      <c r="E100" s="137" t="s">
        <v>120</v>
      </c>
      <c r="F100" s="139">
        <v>7.2</v>
      </c>
      <c r="G100" s="139">
        <v>10.6</v>
      </c>
      <c r="H100" s="139">
        <v>12.4</v>
      </c>
      <c r="I100" s="139">
        <v>13.4</v>
      </c>
      <c r="J100" s="140">
        <v>13.8</v>
      </c>
      <c r="K100" s="67"/>
      <c r="L100" s="67"/>
      <c r="M100" s="67"/>
      <c r="N100" s="67"/>
      <c r="O100" s="67"/>
      <c r="P100" s="67"/>
      <c r="Q100" s="67"/>
      <c r="R100" s="67"/>
      <c r="S100" s="67"/>
      <c r="T100" s="67"/>
      <c r="V100" s="8"/>
      <c r="AA100" s="70"/>
      <c r="AB100" s="70"/>
      <c r="AC100" s="70"/>
      <c r="AD100" s="70"/>
      <c r="AE100" s="70"/>
      <c r="AF100" s="70"/>
      <c r="AG100" s="70"/>
      <c r="AH100" s="70"/>
      <c r="AI100" s="70"/>
      <c r="AJ100" s="70"/>
      <c r="AK100" s="70"/>
      <c r="AL100" s="70"/>
      <c r="AM100" s="70"/>
      <c r="AN100" s="70"/>
      <c r="AO100" s="70"/>
      <c r="AP100" s="8"/>
    </row>
    <row r="101" ht="18.75" customHeight="1">
      <c r="B101" s="132">
        <f>B99+1</f>
        <v>17</v>
      </c>
      <c r="C101" s="147">
        <f>C99+50</f>
        <v>800</v>
      </c>
      <c r="D101" s="133" t="s">
        <v>128</v>
      </c>
      <c r="E101" s="134" t="s">
        <v>119</v>
      </c>
      <c r="F101" s="150">
        <f>ROUND(VLOOKUP(CONCATENATE("P30 ",F$6," V",$B101),'Основа'!$A$1:$Q3713,11,FALSE),1)</f>
        <v>20.9</v>
      </c>
      <c r="G101" s="135">
        <f>ROUND(VLOOKUP(CONCATENATE("P30 ",G$6," V",$B101),'Основа'!$A$1:$Q3713,11,FALSE),1)</f>
        <v>35.3</v>
      </c>
      <c r="H101" s="151">
        <f>ROUND(VLOOKUP(CONCATENATE("P30 ",H$6," V",$B101),'Основа'!$A$1:$Q3713,11,FALSE),1)</f>
        <v>32.2</v>
      </c>
      <c r="I101" s="151">
        <f>ROUND(VLOOKUP(CONCATENATE("P30 ",I$6," V",$B101),'Основа'!$A$1:$Q3713,11,FALSE),1)</f>
        <v>34.5</v>
      </c>
      <c r="J101" s="136">
        <f>ROUND(VLOOKUP(CONCATENATE("P30 ",J$6," V",$B101),'Основа'!$A$1:$Q3713,11,FALSE),1)</f>
        <v>35.4</v>
      </c>
      <c r="K101" s="67"/>
      <c r="L101" s="67"/>
      <c r="M101" s="67"/>
      <c r="N101" s="67"/>
      <c r="O101" s="67"/>
      <c r="P101" s="67"/>
      <c r="Q101" s="67"/>
      <c r="R101" s="67"/>
      <c r="S101" s="67"/>
      <c r="T101" s="67"/>
      <c r="V101" s="8"/>
      <c r="AA101" s="70"/>
      <c r="AB101" s="70"/>
      <c r="AC101" s="70"/>
      <c r="AD101" s="70"/>
      <c r="AE101" s="70"/>
      <c r="AF101" s="70"/>
      <c r="AG101" s="70"/>
      <c r="AH101" s="70"/>
      <c r="AI101" s="70"/>
      <c r="AJ101" s="70"/>
      <c r="AK101" s="70"/>
      <c r="AL101" s="70"/>
      <c r="AM101" s="70"/>
      <c r="AN101" s="70"/>
      <c r="AO101" s="70"/>
      <c r="AP101" s="8"/>
    </row>
    <row r="102" ht="15.75" customHeight="1">
      <c r="B102" s="110"/>
      <c r="C102" s="148"/>
      <c r="D102" s="111"/>
      <c r="E102" s="137" t="s">
        <v>120</v>
      </c>
      <c r="F102" s="139">
        <v>7.699999999999999</v>
      </c>
      <c r="G102" s="139">
        <v>11.2</v>
      </c>
      <c r="H102" s="139">
        <v>13.100000000000001</v>
      </c>
      <c r="I102" s="139">
        <v>14.2</v>
      </c>
      <c r="J102" s="140">
        <v>14.7</v>
      </c>
      <c r="K102" s="67"/>
      <c r="L102" s="67"/>
      <c r="M102" s="67"/>
      <c r="N102" s="67"/>
      <c r="O102" s="67"/>
      <c r="P102" s="67"/>
      <c r="Q102" s="67"/>
      <c r="R102" s="67"/>
      <c r="S102" s="67"/>
      <c r="T102" s="67"/>
      <c r="V102" s="8"/>
      <c r="AA102" s="152"/>
      <c r="AB102" s="152"/>
      <c r="AC102" s="152"/>
      <c r="AD102" s="152"/>
      <c r="AE102" s="152"/>
      <c r="AF102" s="152"/>
      <c r="AG102" s="152"/>
      <c r="AH102" s="152"/>
      <c r="AI102" s="152"/>
      <c r="AJ102" s="152"/>
      <c r="AK102" s="152"/>
      <c r="AL102" s="152"/>
      <c r="AM102" s="152"/>
      <c r="AN102" s="70"/>
      <c r="AO102" s="70"/>
      <c r="AP102" s="8"/>
    </row>
    <row r="103" ht="15.75" customHeight="1">
      <c r="B103" s="132">
        <f>B101+1</f>
        <v>18</v>
      </c>
      <c r="C103" s="147">
        <f>C101+50</f>
        <v>850</v>
      </c>
      <c r="D103" s="133">
        <f>D99+50</f>
        <v>415</v>
      </c>
      <c r="E103" s="134" t="s">
        <v>119</v>
      </c>
      <c r="F103" s="150">
        <f>ROUND(VLOOKUP(CONCATENATE("P30 ",F$6," V",$B103),'Основа'!$A$1:$Q3715,11,FALSE),1)</f>
        <v>22.1</v>
      </c>
      <c r="G103" s="135">
        <f>ROUND(VLOOKUP(CONCATENATE("P30 ",G$6," V",$B103),'Основа'!$A$1:$Q3715,11,FALSE),1)</f>
        <v>37.4</v>
      </c>
      <c r="H103" s="151">
        <f>ROUND(VLOOKUP(CONCATENATE("P30 ",H$6," V",$B103),'Основа'!$A$1:$Q3715,11,FALSE),1)</f>
        <v>34.1</v>
      </c>
      <c r="I103" s="151">
        <f>ROUND(VLOOKUP(CONCATENATE("P30 ",I$6," V",$B103),'Основа'!$A$1:$Q3715,11,FALSE),1)</f>
        <v>36.5</v>
      </c>
      <c r="J103" s="136">
        <f>ROUND(VLOOKUP(CONCATENATE("P30 ",J$6," V",$B103),'Основа'!$A$1:$Q3715,11,FALSE),1)</f>
        <v>37.5</v>
      </c>
      <c r="K103" s="67"/>
      <c r="L103" s="67"/>
      <c r="M103" s="67"/>
      <c r="N103" s="67"/>
      <c r="O103" s="67"/>
      <c r="P103" s="67"/>
      <c r="Q103" s="67"/>
      <c r="R103" s="67"/>
      <c r="S103" s="67"/>
      <c r="T103" s="67"/>
      <c r="V103" s="8"/>
      <c r="AA103" s="152"/>
      <c r="AB103" s="152"/>
      <c r="AC103" s="152"/>
      <c r="AD103" s="152"/>
      <c r="AE103" s="152"/>
      <c r="AF103" s="152"/>
      <c r="AG103" s="152"/>
      <c r="AH103" s="152"/>
      <c r="AI103" s="152"/>
      <c r="AJ103" s="152"/>
      <c r="AK103" s="152"/>
      <c r="AL103" s="152"/>
      <c r="AM103" s="152"/>
      <c r="AN103" s="70"/>
      <c r="AO103" s="70"/>
      <c r="AP103" s="8"/>
    </row>
    <row r="104" ht="15.75" customHeight="1">
      <c r="B104" s="110"/>
      <c r="C104" s="148"/>
      <c r="D104" s="111"/>
      <c r="E104" s="137" t="s">
        <v>120</v>
      </c>
      <c r="F104" s="139">
        <v>8.2</v>
      </c>
      <c r="G104" s="139">
        <v>11.8</v>
      </c>
      <c r="H104" s="139">
        <v>13.8</v>
      </c>
      <c r="I104" s="139">
        <v>15.0</v>
      </c>
      <c r="J104" s="140">
        <v>15.6</v>
      </c>
      <c r="K104" s="67"/>
      <c r="L104" s="67"/>
      <c r="M104" s="67"/>
      <c r="N104" s="67"/>
      <c r="O104" s="67"/>
      <c r="P104" s="67"/>
      <c r="Q104" s="67"/>
      <c r="R104" s="67"/>
      <c r="S104" s="67"/>
      <c r="T104" s="67"/>
      <c r="V104" s="8"/>
      <c r="AA104" s="152"/>
      <c r="AB104" s="152"/>
      <c r="AC104" s="152"/>
      <c r="AD104" s="152"/>
      <c r="AE104" s="152"/>
      <c r="AF104" s="152"/>
      <c r="AG104" s="152"/>
      <c r="AH104" s="152"/>
      <c r="AI104" s="152"/>
      <c r="AJ104" s="152"/>
      <c r="AK104" s="152"/>
      <c r="AL104" s="152"/>
      <c r="AM104" s="152"/>
      <c r="AN104" s="70"/>
      <c r="AO104" s="70"/>
      <c r="AP104" s="8"/>
    </row>
    <row r="105" ht="15.75" customHeight="1">
      <c r="B105" s="132">
        <f>B103+1</f>
        <v>19</v>
      </c>
      <c r="C105" s="147">
        <f>C103+50</f>
        <v>900</v>
      </c>
      <c r="D105" s="133" t="s">
        <v>129</v>
      </c>
      <c r="E105" s="134" t="s">
        <v>119</v>
      </c>
      <c r="F105" s="150">
        <f>ROUND(VLOOKUP(CONCATENATE("P30 ",F$6," V",$B105),'Основа'!$A$1:$Q3717,11,FALSE),1)</f>
        <v>23.3</v>
      </c>
      <c r="G105" s="135">
        <f>ROUND(VLOOKUP(CONCATENATE("P30 ",G$6," V",$B105),'Основа'!$A$1:$Q3717,11,FALSE),1)</f>
        <v>39.5</v>
      </c>
      <c r="H105" s="151">
        <f>ROUND(VLOOKUP(CONCATENATE("P30 ",H$6," V",$B105),'Основа'!$A$1:$Q3717,11,FALSE),1)</f>
        <v>36</v>
      </c>
      <c r="I105" s="151">
        <f>ROUND(VLOOKUP(CONCATENATE("P30 ",I$6," V",$B105),'Основа'!$A$1:$Q3717,11,FALSE),1)</f>
        <v>38.5</v>
      </c>
      <c r="J105" s="136">
        <f>ROUND(VLOOKUP(CONCATENATE("P30 ",J$6," V",$B105),'Основа'!$A$1:$Q3717,11,FALSE),1)</f>
        <v>39.6</v>
      </c>
      <c r="K105" s="67"/>
      <c r="L105" s="67"/>
      <c r="M105" s="67"/>
      <c r="N105" s="67"/>
      <c r="O105" s="67"/>
      <c r="P105" s="67"/>
      <c r="Q105" s="67"/>
      <c r="R105" s="67"/>
      <c r="S105" s="67"/>
      <c r="T105" s="67"/>
      <c r="V105" s="8"/>
      <c r="AA105" s="152"/>
      <c r="AB105" s="152"/>
      <c r="AC105" s="152"/>
      <c r="AD105" s="152"/>
      <c r="AE105" s="152"/>
      <c r="AF105" s="152"/>
      <c r="AG105" s="152"/>
      <c r="AH105" s="152"/>
      <c r="AI105" s="152"/>
      <c r="AJ105" s="152"/>
      <c r="AK105" s="152"/>
      <c r="AL105" s="152"/>
      <c r="AM105" s="152"/>
      <c r="AN105" s="70"/>
      <c r="AO105" s="70"/>
      <c r="AP105" s="8"/>
    </row>
    <row r="106" ht="15.75" customHeight="1">
      <c r="B106" s="110"/>
      <c r="C106" s="148"/>
      <c r="D106" s="111"/>
      <c r="E106" s="137" t="s">
        <v>120</v>
      </c>
      <c r="F106" s="139">
        <v>8.6</v>
      </c>
      <c r="G106" s="139">
        <v>12.5</v>
      </c>
      <c r="H106" s="139">
        <v>14.600000000000001</v>
      </c>
      <c r="I106" s="139">
        <v>15.9</v>
      </c>
      <c r="J106" s="140">
        <v>16.5</v>
      </c>
      <c r="K106" s="67"/>
      <c r="L106" s="67"/>
      <c r="M106" s="67"/>
      <c r="N106" s="67"/>
      <c r="O106" s="67"/>
      <c r="P106" s="67"/>
      <c r="Q106" s="67"/>
      <c r="R106" s="67"/>
      <c r="S106" s="67"/>
      <c r="T106" s="67"/>
      <c r="V106" s="8"/>
      <c r="AA106" s="152"/>
      <c r="AB106" s="152"/>
      <c r="AC106" s="152"/>
      <c r="AD106" s="152"/>
      <c r="AE106" s="152"/>
      <c r="AF106" s="152"/>
      <c r="AG106" s="152"/>
      <c r="AH106" s="152"/>
      <c r="AI106" s="152"/>
      <c r="AJ106" s="152"/>
      <c r="AK106" s="152"/>
      <c r="AL106" s="152"/>
      <c r="AM106" s="152"/>
      <c r="AN106" s="70"/>
      <c r="AO106" s="70"/>
      <c r="AP106" s="8"/>
    </row>
    <row r="107" ht="15.75" customHeight="1">
      <c r="B107" s="132">
        <f>B105+1</f>
        <v>20</v>
      </c>
      <c r="C107" s="147">
        <f>C105+50</f>
        <v>950</v>
      </c>
      <c r="D107" s="133">
        <f>D103+50</f>
        <v>465</v>
      </c>
      <c r="E107" s="134" t="s">
        <v>119</v>
      </c>
      <c r="F107" s="150">
        <f>ROUND(VLOOKUP(CONCATENATE("P30 ",F$6," V",$B107),'Основа'!$A$1:$Q3719,11,FALSE),1)</f>
        <v>24.5</v>
      </c>
      <c r="G107" s="135">
        <f>ROUND(VLOOKUP(CONCATENATE("P30 ",G$6," V",$B107),'Основа'!$A$1:$Q3719,11,FALSE),1)</f>
        <v>41.6</v>
      </c>
      <c r="H107" s="151">
        <f>ROUND(VLOOKUP(CONCATENATE("P30 ",H$6," V",$B107),'Основа'!$A$1:$Q3719,11,FALSE),1)</f>
        <v>37.9</v>
      </c>
      <c r="I107" s="151">
        <f>ROUND(VLOOKUP(CONCATENATE("P30 ",I$6," V",$B107),'Основа'!$A$1:$Q3719,11,FALSE),1)</f>
        <v>40.6</v>
      </c>
      <c r="J107" s="136">
        <f>ROUND(VLOOKUP(CONCATENATE("P30 ",J$6," V",$B107),'Основа'!$A$1:$Q3719,11,FALSE),1)</f>
        <v>41.6</v>
      </c>
      <c r="K107" s="67"/>
      <c r="L107" s="67"/>
      <c r="M107" s="67"/>
      <c r="N107" s="67"/>
      <c r="O107" s="67"/>
      <c r="P107" s="67"/>
      <c r="Q107" s="67"/>
      <c r="R107" s="67"/>
      <c r="S107" s="67"/>
      <c r="T107" s="67"/>
      <c r="V107" s="8"/>
      <c r="AA107" s="152"/>
      <c r="AB107" s="152"/>
      <c r="AC107" s="152"/>
      <c r="AD107" s="152"/>
      <c r="AE107" s="152"/>
      <c r="AF107" s="152"/>
      <c r="AG107" s="152"/>
      <c r="AH107" s="152"/>
      <c r="AI107" s="152"/>
      <c r="AJ107" s="152"/>
      <c r="AK107" s="152"/>
      <c r="AL107" s="152"/>
      <c r="AM107" s="152"/>
      <c r="AN107" s="70"/>
      <c r="AO107" s="70"/>
      <c r="AP107" s="8"/>
    </row>
    <row r="108" ht="15.75" customHeight="1">
      <c r="B108" s="110"/>
      <c r="C108" s="148"/>
      <c r="D108" s="111"/>
      <c r="E108" s="137" t="s">
        <v>120</v>
      </c>
      <c r="F108" s="139">
        <v>9.0</v>
      </c>
      <c r="G108" s="139">
        <v>13.2</v>
      </c>
      <c r="H108" s="139">
        <v>15.4</v>
      </c>
      <c r="I108" s="139">
        <v>16.8</v>
      </c>
      <c r="J108" s="140">
        <v>17.4</v>
      </c>
      <c r="K108" s="67"/>
      <c r="L108" s="67"/>
      <c r="M108" s="67"/>
      <c r="N108" s="67"/>
      <c r="O108" s="67"/>
      <c r="P108" s="67"/>
      <c r="Q108" s="67"/>
      <c r="R108" s="67"/>
      <c r="S108" s="67"/>
      <c r="T108" s="67"/>
      <c r="AA108" s="152"/>
      <c r="AB108" s="152"/>
      <c r="AC108" s="152"/>
      <c r="AD108" s="152"/>
      <c r="AE108" s="152"/>
      <c r="AF108" s="152"/>
      <c r="AG108" s="152"/>
      <c r="AH108" s="152"/>
      <c r="AI108" s="152"/>
      <c r="AJ108" s="152"/>
      <c r="AK108" s="152"/>
      <c r="AL108" s="152"/>
      <c r="AM108" s="152"/>
      <c r="AN108" s="70"/>
      <c r="AO108" s="70"/>
      <c r="AP108" s="8"/>
    </row>
    <row r="109" ht="15.75" customHeight="1">
      <c r="B109" s="132">
        <f>B107+2</f>
        <v>22</v>
      </c>
      <c r="C109" s="147">
        <f>C107+100</f>
        <v>1050</v>
      </c>
      <c r="D109" s="133">
        <f>D107+50</f>
        <v>515</v>
      </c>
      <c r="E109" s="134" t="s">
        <v>119</v>
      </c>
      <c r="F109" s="150">
        <f>ROUND(VLOOKUP(CONCATENATE("P30 ",F$6," V",$B109),'Основа'!$A$1:$Q3721,11,FALSE),1)</f>
        <v>26.9</v>
      </c>
      <c r="G109" s="135">
        <f>ROUND(VLOOKUP(CONCATENATE("P30 ",G$6," V",$B109),'Основа'!$A$1:$Q3721,11,FALSE),1)</f>
        <v>45.8</v>
      </c>
      <c r="H109" s="151">
        <f>ROUND(VLOOKUP(CONCATENATE("P30 ",H$6," V",$B109),'Основа'!$A$1:$Q3721,11,FALSE),1)</f>
        <v>41.6</v>
      </c>
      <c r="I109" s="151">
        <f>ROUND(VLOOKUP(CONCATENATE("P30 ",I$6," V",$B109),'Основа'!$A$1:$Q3721,11,FALSE),1)</f>
        <v>44.6</v>
      </c>
      <c r="J109" s="136">
        <f>ROUND(VLOOKUP(CONCATENATE("P30 ",J$6," V",$B109),'Основа'!$A$1:$Q3721,11,FALSE),1)</f>
        <v>45.8</v>
      </c>
      <c r="K109" s="67"/>
      <c r="L109" s="67"/>
      <c r="M109" s="67"/>
      <c r="N109" s="67"/>
      <c r="O109" s="67"/>
      <c r="P109" s="67"/>
      <c r="Q109" s="67"/>
      <c r="R109" s="67"/>
      <c r="S109" s="67"/>
      <c r="T109" s="67"/>
      <c r="AA109" s="152"/>
      <c r="AB109" s="152"/>
      <c r="AC109" s="152"/>
      <c r="AD109" s="152"/>
      <c r="AE109" s="152"/>
      <c r="AF109" s="152"/>
      <c r="AG109" s="152"/>
      <c r="AH109" s="152"/>
      <c r="AI109" s="152"/>
      <c r="AJ109" s="152"/>
      <c r="AK109" s="152"/>
      <c r="AL109" s="152"/>
      <c r="AM109" s="152"/>
      <c r="AN109" s="70"/>
      <c r="AO109" s="70"/>
      <c r="AP109" s="8"/>
    </row>
    <row r="110" ht="15.75" customHeight="1">
      <c r="B110" s="110"/>
      <c r="C110" s="148"/>
      <c r="D110" s="111"/>
      <c r="E110" s="137" t="s">
        <v>120</v>
      </c>
      <c r="F110" s="139">
        <v>10.0</v>
      </c>
      <c r="G110" s="139">
        <v>14.6</v>
      </c>
      <c r="H110" s="139">
        <v>17.0</v>
      </c>
      <c r="I110" s="139">
        <v>18.4</v>
      </c>
      <c r="J110" s="140">
        <v>19.0</v>
      </c>
      <c r="K110" s="67"/>
      <c r="L110" s="67"/>
      <c r="M110" s="67"/>
      <c r="N110" s="67"/>
      <c r="O110" s="67"/>
      <c r="P110" s="67"/>
      <c r="Q110" s="67"/>
      <c r="R110" s="67"/>
      <c r="S110" s="67"/>
      <c r="T110" s="67"/>
      <c r="AA110" s="152"/>
      <c r="AB110" s="152"/>
      <c r="AC110" s="152"/>
      <c r="AD110" s="152"/>
      <c r="AE110" s="152"/>
      <c r="AF110" s="152"/>
      <c r="AG110" s="152"/>
      <c r="AH110" s="152"/>
      <c r="AI110" s="152"/>
      <c r="AJ110" s="152"/>
      <c r="AK110" s="152"/>
      <c r="AL110" s="152"/>
      <c r="AM110" s="152"/>
      <c r="AN110" s="70"/>
      <c r="AO110" s="70"/>
      <c r="AP110" s="8"/>
    </row>
    <row r="111" ht="15.75" customHeight="1">
      <c r="B111" s="132">
        <f>B109+2</f>
        <v>24</v>
      </c>
      <c r="C111" s="147">
        <f>C109+100</f>
        <v>1150</v>
      </c>
      <c r="D111" s="133">
        <f>D109+50</f>
        <v>565</v>
      </c>
      <c r="E111" s="134" t="s">
        <v>119</v>
      </c>
      <c r="F111" s="150">
        <f>ROUND(VLOOKUP(CONCATENATE("P30 ",F$6," V",$B111),'Основа'!$A$1:$Q3723,11,FALSE),1)</f>
        <v>29.3</v>
      </c>
      <c r="G111" s="135">
        <f>ROUND(VLOOKUP(CONCATENATE("P30 ",G$6," V",$B111),'Основа'!$A$1:$Q3723,11,FALSE),1)</f>
        <v>50</v>
      </c>
      <c r="H111" s="151">
        <f>ROUND(VLOOKUP(CONCATENATE("P30 ",H$6," V",$B111),'Основа'!$A$1:$Q3723,11,FALSE),1)</f>
        <v>45.4</v>
      </c>
      <c r="I111" s="151">
        <f>ROUND(VLOOKUP(CONCATENATE("P30 ",I$6," V",$B111),'Основа'!$A$1:$Q3723,11,FALSE),1)</f>
        <v>48.7</v>
      </c>
      <c r="J111" s="136">
        <f>ROUND(VLOOKUP(CONCATENATE("P30 ",J$6," V",$B111),'Основа'!$A$1:$Q3723,11,FALSE),1)</f>
        <v>50</v>
      </c>
      <c r="K111" s="67"/>
      <c r="L111" s="67"/>
      <c r="M111" s="67"/>
      <c r="N111" s="67"/>
      <c r="O111" s="67"/>
      <c r="P111" s="67"/>
      <c r="Q111" s="67"/>
      <c r="R111" s="67"/>
      <c r="S111" s="67"/>
      <c r="T111" s="67"/>
      <c r="AA111" s="152"/>
      <c r="AB111" s="152"/>
      <c r="AC111" s="152"/>
      <c r="AD111" s="152"/>
      <c r="AE111" s="152"/>
      <c r="AF111" s="152"/>
      <c r="AG111" s="152"/>
      <c r="AH111" s="152"/>
      <c r="AI111" s="152"/>
      <c r="AJ111" s="152"/>
      <c r="AK111" s="152"/>
      <c r="AL111" s="152"/>
      <c r="AM111" s="152"/>
      <c r="AN111" s="70"/>
      <c r="AO111" s="70"/>
      <c r="AP111" s="8"/>
    </row>
    <row r="112" ht="15.75" customHeight="1">
      <c r="B112" s="110"/>
      <c r="C112" s="148"/>
      <c r="D112" s="111"/>
      <c r="E112" s="137" t="s">
        <v>120</v>
      </c>
      <c r="F112" s="139">
        <v>11.0</v>
      </c>
      <c r="G112" s="139">
        <v>15.8</v>
      </c>
      <c r="H112" s="139">
        <v>18.6</v>
      </c>
      <c r="I112" s="139">
        <v>20.2</v>
      </c>
      <c r="J112" s="140">
        <v>20.8</v>
      </c>
      <c r="K112" s="67"/>
      <c r="L112" s="67"/>
      <c r="M112" s="67"/>
      <c r="N112" s="67"/>
      <c r="O112" s="67"/>
      <c r="P112" s="67"/>
      <c r="Q112" s="67"/>
      <c r="R112" s="67"/>
      <c r="S112" s="67"/>
      <c r="T112" s="67"/>
      <c r="AA112" s="152"/>
      <c r="AB112" s="152"/>
      <c r="AC112" s="152"/>
      <c r="AD112" s="152"/>
      <c r="AE112" s="152"/>
      <c r="AF112" s="152"/>
      <c r="AG112" s="152"/>
      <c r="AH112" s="152"/>
      <c r="AI112" s="152"/>
      <c r="AJ112" s="152"/>
      <c r="AK112" s="152"/>
      <c r="AL112" s="152"/>
      <c r="AM112" s="152"/>
      <c r="AN112" s="70"/>
      <c r="AO112" s="70"/>
      <c r="AP112" s="8"/>
    </row>
    <row r="113" ht="15.75" customHeight="1">
      <c r="B113" s="132">
        <f>B111+2</f>
        <v>26</v>
      </c>
      <c r="C113" s="147">
        <f>C111+100</f>
        <v>1250</v>
      </c>
      <c r="D113" s="133">
        <f>D111+50</f>
        <v>615</v>
      </c>
      <c r="E113" s="134" t="s">
        <v>119</v>
      </c>
      <c r="F113" s="150">
        <f>ROUND(VLOOKUP(CONCATENATE("P30 ",F$6," V",$B113),'Основа'!$A$1:$Q3725,11,FALSE),1)</f>
        <v>31.7</v>
      </c>
      <c r="G113" s="135">
        <f>ROUND(VLOOKUP(CONCATENATE("P30 ",G$6," V",$B113),'Основа'!$A$1:$Q3725,11,FALSE),1)</f>
        <v>54.2</v>
      </c>
      <c r="H113" s="151">
        <f>ROUND(VLOOKUP(CONCATENATE("P30 ",H$6," V",$B113),'Основа'!$A$1:$Q3725,11,FALSE),1)</f>
        <v>49.2</v>
      </c>
      <c r="I113" s="151">
        <f>ROUND(VLOOKUP(CONCATENATE("P30 ",I$6," V",$B113),'Основа'!$A$1:$Q3725,11,FALSE),1)</f>
        <v>52.7</v>
      </c>
      <c r="J113" s="136">
        <f>ROUND(VLOOKUP(CONCATENATE("P30 ",J$6," V",$B113),'Основа'!$A$1:$Q3725,11,FALSE),1)</f>
        <v>54.1</v>
      </c>
      <c r="K113" s="67"/>
      <c r="L113" s="67"/>
      <c r="M113" s="67"/>
      <c r="N113" s="67"/>
      <c r="O113" s="67"/>
      <c r="P113" s="67"/>
      <c r="Q113" s="67"/>
      <c r="R113" s="67"/>
      <c r="S113" s="67"/>
      <c r="T113" s="67"/>
      <c r="AA113" s="152"/>
      <c r="AB113" s="152"/>
      <c r="AC113" s="152"/>
      <c r="AD113" s="152"/>
      <c r="AE113" s="152"/>
      <c r="AF113" s="152"/>
      <c r="AG113" s="152"/>
      <c r="AH113" s="152"/>
      <c r="AI113" s="152"/>
      <c r="AJ113" s="152"/>
      <c r="AK113" s="152"/>
      <c r="AL113" s="152"/>
      <c r="AM113" s="152"/>
      <c r="AN113" s="70"/>
      <c r="AO113" s="70"/>
      <c r="AP113" s="8"/>
    </row>
    <row r="114" ht="15.75" customHeight="1">
      <c r="B114" s="110"/>
      <c r="C114" s="148"/>
      <c r="D114" s="111"/>
      <c r="E114" s="137" t="s">
        <v>120</v>
      </c>
      <c r="F114" s="139">
        <v>11.8</v>
      </c>
      <c r="G114" s="139">
        <v>17.2</v>
      </c>
      <c r="H114" s="139">
        <v>20.0</v>
      </c>
      <c r="I114" s="139">
        <v>21.8</v>
      </c>
      <c r="J114" s="140">
        <v>22.6</v>
      </c>
      <c r="K114" s="67"/>
      <c r="L114" s="67"/>
      <c r="M114" s="67"/>
      <c r="N114" s="67"/>
      <c r="O114" s="67"/>
      <c r="P114" s="67"/>
      <c r="Q114" s="67"/>
      <c r="R114" s="67"/>
      <c r="S114" s="67"/>
      <c r="T114" s="67"/>
      <c r="AA114" s="152"/>
      <c r="AB114" s="152"/>
      <c r="AC114" s="152"/>
      <c r="AD114" s="152"/>
      <c r="AE114" s="152"/>
      <c r="AF114" s="152"/>
      <c r="AG114" s="152"/>
      <c r="AH114" s="152"/>
      <c r="AI114" s="152"/>
      <c r="AJ114" s="152"/>
      <c r="AK114" s="152"/>
      <c r="AL114" s="152"/>
      <c r="AM114" s="152"/>
      <c r="AN114" s="70"/>
      <c r="AO114" s="70"/>
      <c r="AP114" s="8"/>
    </row>
    <row r="115" ht="15.75" customHeight="1">
      <c r="B115" s="132">
        <f>B113+2</f>
        <v>28</v>
      </c>
      <c r="C115" s="147">
        <f>C113+100</f>
        <v>1350</v>
      </c>
      <c r="D115" s="133">
        <f>D113+50</f>
        <v>665</v>
      </c>
      <c r="E115" s="134" t="s">
        <v>119</v>
      </c>
      <c r="F115" s="150">
        <f>ROUND(VLOOKUP(CONCATENATE("P30 ",F$6," V",$B115),'Основа'!$A$1:$Q3727,11,FALSE),1)</f>
        <v>34.1</v>
      </c>
      <c r="G115" s="135">
        <f>ROUND(VLOOKUP(CONCATENATE("P30 ",G$6," V",$B115),'Основа'!$A$1:$Q3727,11,FALSE),1)</f>
        <v>58.4</v>
      </c>
      <c r="H115" s="151">
        <f>ROUND(VLOOKUP(CONCATENATE("P30 ",H$6," V",$B115),'Основа'!$A$1:$Q3727,11,FALSE),1)</f>
        <v>53</v>
      </c>
      <c r="I115" s="151">
        <f>ROUND(VLOOKUP(CONCATENATE("P30 ",I$6," V",$B115),'Основа'!$A$1:$Q3727,11,FALSE),1)</f>
        <v>56.8</v>
      </c>
      <c r="J115" s="136">
        <f>ROUND(VLOOKUP(CONCATENATE("P30 ",J$6," V",$B115),'Основа'!$A$1:$Q3727,11,FALSE),1)</f>
        <v>58.3</v>
      </c>
      <c r="K115" s="67"/>
      <c r="L115" s="67"/>
      <c r="M115" s="67"/>
      <c r="N115" s="67"/>
      <c r="O115" s="67"/>
      <c r="P115" s="67"/>
      <c r="Q115" s="67"/>
      <c r="R115" s="67"/>
      <c r="S115" s="67"/>
      <c r="T115" s="67"/>
      <c r="AA115" s="152"/>
      <c r="AB115" s="152"/>
      <c r="AC115" s="152"/>
      <c r="AD115" s="152"/>
      <c r="AE115" s="152"/>
      <c r="AF115" s="152"/>
      <c r="AG115" s="152"/>
      <c r="AH115" s="152"/>
      <c r="AI115" s="152"/>
      <c r="AJ115" s="152"/>
      <c r="AK115" s="152"/>
      <c r="AL115" s="152"/>
      <c r="AM115" s="152"/>
      <c r="AN115" s="70"/>
      <c r="AO115" s="70"/>
      <c r="AP115" s="8"/>
    </row>
    <row r="116" ht="15.75" customHeight="1">
      <c r="B116" s="110"/>
      <c r="C116" s="148"/>
      <c r="D116" s="111"/>
      <c r="E116" s="137" t="s">
        <v>120</v>
      </c>
      <c r="F116" s="139">
        <v>12.8</v>
      </c>
      <c r="G116" s="139">
        <v>18.6</v>
      </c>
      <c r="H116" s="139">
        <v>21.6</v>
      </c>
      <c r="I116" s="139">
        <v>23.6</v>
      </c>
      <c r="J116" s="140">
        <v>24.2</v>
      </c>
      <c r="K116" s="67"/>
      <c r="L116" s="67"/>
      <c r="M116" s="67"/>
      <c r="N116" s="67"/>
      <c r="O116" s="67"/>
      <c r="P116" s="67"/>
      <c r="Q116" s="67"/>
      <c r="R116" s="67"/>
      <c r="S116" s="67"/>
      <c r="T116" s="67"/>
      <c r="AA116" s="70"/>
      <c r="AB116" s="70"/>
      <c r="AC116" s="70"/>
      <c r="AD116" s="70"/>
      <c r="AE116" s="70"/>
      <c r="AF116" s="70"/>
      <c r="AG116" s="70"/>
      <c r="AH116" s="70"/>
      <c r="AI116" s="70"/>
      <c r="AJ116" s="70"/>
      <c r="AK116" s="70"/>
      <c r="AL116" s="70"/>
      <c r="AM116" s="70"/>
      <c r="AN116" s="70"/>
      <c r="AO116" s="70"/>
      <c r="AP116" s="8"/>
    </row>
    <row r="117" ht="15.75" customHeight="1">
      <c r="B117" s="132">
        <f>B115+2</f>
        <v>30</v>
      </c>
      <c r="C117" s="147">
        <f>C115+100</f>
        <v>1450</v>
      </c>
      <c r="D117" s="133">
        <f>D115+50</f>
        <v>715</v>
      </c>
      <c r="E117" s="134" t="s">
        <v>119</v>
      </c>
      <c r="F117" s="150">
        <f>ROUND(VLOOKUP(CONCATENATE("P30 ",F$6," V",$B117),'Основа'!$A$1:$Q3729,11,FALSE),1)</f>
        <v>36.5</v>
      </c>
      <c r="G117" s="135">
        <f>ROUND(VLOOKUP(CONCATENATE("P30 ",G$6," V",$B117),'Основа'!$A$1:$Q3729,11,FALSE),1)</f>
        <v>62.6</v>
      </c>
      <c r="H117" s="151">
        <f>ROUND(VLOOKUP(CONCATENATE("P30 ",H$6," V",$B117),'Основа'!$A$1:$Q3729,11,FALSE),1)</f>
        <v>56.8</v>
      </c>
      <c r="I117" s="151">
        <f>ROUND(VLOOKUP(CONCATENATE("P30 ",I$6," V",$B117),'Основа'!$A$1:$Q3729,11,FALSE),1)</f>
        <v>60.8</v>
      </c>
      <c r="J117" s="136">
        <f>ROUND(VLOOKUP(CONCATENATE("P30 ",J$6," V",$B117),'Основа'!$A$1:$Q3729,11,FALSE),1)</f>
        <v>62.4</v>
      </c>
      <c r="K117" s="67"/>
      <c r="L117" s="67"/>
      <c r="M117" s="67"/>
      <c r="N117" s="67"/>
      <c r="O117" s="67"/>
      <c r="P117" s="67"/>
      <c r="Q117" s="67"/>
      <c r="R117" s="67"/>
      <c r="S117" s="67"/>
      <c r="T117" s="67"/>
      <c r="AA117" s="70"/>
      <c r="AB117" s="70"/>
      <c r="AC117" s="70"/>
      <c r="AD117" s="70"/>
      <c r="AE117" s="70"/>
      <c r="AF117" s="70"/>
      <c r="AG117" s="70"/>
      <c r="AH117" s="70"/>
      <c r="AI117" s="70"/>
      <c r="AJ117" s="70"/>
      <c r="AK117" s="70"/>
      <c r="AL117" s="70"/>
      <c r="AM117" s="70"/>
      <c r="AN117" s="70"/>
      <c r="AO117" s="70"/>
      <c r="AP117" s="8"/>
    </row>
    <row r="118" ht="15.75" customHeight="1">
      <c r="B118" s="110"/>
      <c r="C118" s="148"/>
      <c r="D118" s="111"/>
      <c r="E118" s="137" t="s">
        <v>120</v>
      </c>
      <c r="F118" s="139">
        <v>13.5</v>
      </c>
      <c r="G118" s="139">
        <v>19.799999999999997</v>
      </c>
      <c r="H118" s="139">
        <v>23.1</v>
      </c>
      <c r="I118" s="139">
        <v>25.200000000000003</v>
      </c>
      <c r="J118" s="140">
        <v>26.099999999999998</v>
      </c>
      <c r="K118" s="67"/>
      <c r="L118" s="67"/>
      <c r="M118" s="67"/>
      <c r="N118" s="67"/>
      <c r="O118" s="67"/>
      <c r="P118" s="67"/>
      <c r="Q118" s="67"/>
      <c r="R118" s="67"/>
      <c r="S118" s="67"/>
      <c r="T118" s="67"/>
      <c r="AA118" s="70"/>
      <c r="AB118" s="70"/>
      <c r="AC118" s="70"/>
      <c r="AD118" s="70"/>
      <c r="AE118" s="70"/>
      <c r="AF118" s="70"/>
      <c r="AG118" s="70"/>
      <c r="AH118" s="70"/>
      <c r="AI118" s="70"/>
      <c r="AJ118" s="70"/>
      <c r="AK118" s="70"/>
      <c r="AL118" s="70"/>
      <c r="AM118" s="70"/>
      <c r="AN118" s="70"/>
      <c r="AO118" s="70"/>
      <c r="AP118" s="8"/>
    </row>
    <row r="119" ht="15.75" customHeight="1">
      <c r="B119" s="132">
        <f>B117+2</f>
        <v>32</v>
      </c>
      <c r="C119" s="147">
        <f>C117+100</f>
        <v>1550</v>
      </c>
      <c r="D119" s="133">
        <f>D117+50</f>
        <v>765</v>
      </c>
      <c r="E119" s="134" t="s">
        <v>119</v>
      </c>
      <c r="F119" s="150">
        <f>ROUND(VLOOKUP(CONCATENATE("P30 ",F$6," V",$B119),'Основа'!$A$1:$Q3731,11,FALSE),1)</f>
        <v>38.9</v>
      </c>
      <c r="G119" s="135">
        <f>ROUND(VLOOKUP(CONCATENATE("P30 ",G$6," V",$B119),'Основа'!$A$1:$Q3731,11,FALSE),1)</f>
        <v>66.8</v>
      </c>
      <c r="H119" s="151">
        <f>ROUND(VLOOKUP(CONCATENATE("P30 ",H$6," V",$B119),'Основа'!$A$1:$Q3731,11,FALSE),1)</f>
        <v>60.5</v>
      </c>
      <c r="I119" s="151">
        <f>ROUND(VLOOKUP(CONCATENATE("P30 ",I$6," V",$B119),'Основа'!$A$1:$Q3731,11,FALSE),1)</f>
        <v>64.8</v>
      </c>
      <c r="J119" s="136">
        <f>ROUND(VLOOKUP(CONCATENATE("P30 ",J$6," V",$B119),'Основа'!$A$1:$Q3731,11,FALSE),1)</f>
        <v>66.6</v>
      </c>
      <c r="K119" s="67"/>
      <c r="L119" s="67"/>
      <c r="M119" s="67"/>
      <c r="N119" s="67"/>
      <c r="O119" s="67"/>
      <c r="P119" s="67"/>
      <c r="Q119" s="67"/>
      <c r="R119" s="67"/>
      <c r="S119" s="67"/>
      <c r="T119" s="67"/>
      <c r="AA119" s="70"/>
      <c r="AB119" s="70"/>
      <c r="AC119" s="70"/>
      <c r="AD119" s="70"/>
      <c r="AE119" s="70"/>
      <c r="AF119" s="70"/>
      <c r="AG119" s="70"/>
      <c r="AH119" s="70"/>
      <c r="AI119" s="70"/>
      <c r="AJ119" s="70"/>
      <c r="AK119" s="70"/>
      <c r="AL119" s="70"/>
      <c r="AM119" s="70"/>
      <c r="AN119" s="70"/>
      <c r="AO119" s="70"/>
      <c r="AP119" s="8"/>
    </row>
    <row r="120" ht="15.75" customHeight="1">
      <c r="B120" s="110"/>
      <c r="C120" s="148"/>
      <c r="D120" s="111"/>
      <c r="E120" s="137" t="s">
        <v>120</v>
      </c>
      <c r="F120" s="139">
        <v>14.5</v>
      </c>
      <c r="G120" s="139">
        <v>21.2</v>
      </c>
      <c r="H120" s="139">
        <v>24.7</v>
      </c>
      <c r="I120" s="139">
        <v>26.799999999999997</v>
      </c>
      <c r="J120" s="140">
        <v>27.7</v>
      </c>
      <c r="K120" s="67"/>
      <c r="L120" s="67"/>
      <c r="M120" s="67"/>
      <c r="N120" s="67"/>
      <c r="O120" s="67"/>
      <c r="P120" s="67"/>
      <c r="Q120" s="67"/>
      <c r="R120" s="67"/>
      <c r="S120" s="67"/>
      <c r="T120" s="67"/>
      <c r="AA120" s="70"/>
      <c r="AB120" s="70"/>
      <c r="AC120" s="70"/>
      <c r="AD120" s="70"/>
      <c r="AE120" s="70"/>
      <c r="AF120" s="70"/>
      <c r="AG120" s="70"/>
      <c r="AH120" s="70"/>
      <c r="AI120" s="70"/>
      <c r="AJ120" s="70"/>
      <c r="AK120" s="70"/>
      <c r="AL120" s="70"/>
      <c r="AM120" s="70"/>
      <c r="AN120" s="70"/>
      <c r="AO120" s="70"/>
      <c r="AP120" s="8"/>
    </row>
    <row r="121" ht="15.75" customHeight="1">
      <c r="B121" s="132">
        <f>B119+2</f>
        <v>34</v>
      </c>
      <c r="C121" s="147">
        <f>C119+100</f>
        <v>1650</v>
      </c>
      <c r="D121" s="133">
        <f>D119+50</f>
        <v>815</v>
      </c>
      <c r="E121" s="134" t="s">
        <v>119</v>
      </c>
      <c r="F121" s="150">
        <f>ROUND(VLOOKUP(CONCATENATE("P30 ",F$6," V",$B121),'Основа'!$A$1:$Q3733,11,FALSE),1)</f>
        <v>41.3</v>
      </c>
      <c r="G121" s="135">
        <f>ROUND(VLOOKUP(CONCATENATE("P30 ",G$6," V",$B121),'Основа'!$A$1:$Q3733,11,FALSE),1)</f>
        <v>71</v>
      </c>
      <c r="H121" s="151">
        <f>ROUND(VLOOKUP(CONCATENATE("P30 ",H$6," V",$B121),'Основа'!$A$1:$Q3733,11,FALSE),1)</f>
        <v>64.3</v>
      </c>
      <c r="I121" s="151">
        <f>ROUND(VLOOKUP(CONCATENATE("P30 ",I$6," V",$B121),'Основа'!$A$1:$Q3733,11,FALSE),1)</f>
        <v>68.9</v>
      </c>
      <c r="J121" s="136">
        <f>ROUND(VLOOKUP(CONCATENATE("P30 ",J$6," V",$B121),'Основа'!$A$1:$Q3733,11,FALSE),1)</f>
        <v>70.7</v>
      </c>
      <c r="K121" s="67"/>
      <c r="L121" s="67"/>
      <c r="M121" s="67"/>
      <c r="N121" s="67"/>
      <c r="O121" s="67"/>
      <c r="P121" s="67"/>
      <c r="Q121" s="67"/>
      <c r="R121" s="67"/>
      <c r="S121" s="67"/>
      <c r="T121" s="67"/>
      <c r="AA121" s="70"/>
      <c r="AB121" s="70"/>
      <c r="AC121" s="70"/>
      <c r="AD121" s="70"/>
      <c r="AE121" s="70"/>
      <c r="AF121" s="70"/>
      <c r="AG121" s="70"/>
      <c r="AH121" s="70"/>
      <c r="AI121" s="70"/>
      <c r="AJ121" s="70"/>
      <c r="AK121" s="70"/>
      <c r="AL121" s="70"/>
      <c r="AM121" s="70"/>
      <c r="AN121" s="70"/>
      <c r="AO121" s="70"/>
      <c r="AP121" s="8"/>
    </row>
    <row r="122" ht="15.75" customHeight="1">
      <c r="B122" s="110"/>
      <c r="C122" s="148"/>
      <c r="D122" s="111"/>
      <c r="E122" s="137" t="s">
        <v>120</v>
      </c>
      <c r="F122" s="139">
        <v>15.5</v>
      </c>
      <c r="G122" s="139">
        <v>22.5</v>
      </c>
      <c r="H122" s="139">
        <v>26.3</v>
      </c>
      <c r="I122" s="139">
        <v>28.5</v>
      </c>
      <c r="J122" s="140">
        <v>29.4</v>
      </c>
      <c r="K122" s="67"/>
      <c r="L122" s="67"/>
      <c r="M122" s="67"/>
      <c r="N122" s="67"/>
      <c r="O122" s="67"/>
      <c r="P122" s="67"/>
      <c r="Q122" s="67"/>
      <c r="R122" s="67"/>
      <c r="S122" s="67"/>
      <c r="T122" s="67"/>
      <c r="AA122" s="70"/>
      <c r="AB122" s="70"/>
      <c r="AC122" s="70"/>
      <c r="AD122" s="70"/>
      <c r="AE122" s="70"/>
      <c r="AF122" s="70"/>
      <c r="AG122" s="70"/>
      <c r="AH122" s="70"/>
      <c r="AI122" s="70"/>
      <c r="AJ122" s="70"/>
      <c r="AK122" s="70"/>
      <c r="AL122" s="70"/>
      <c r="AM122" s="70"/>
      <c r="AN122" s="70"/>
      <c r="AO122" s="70"/>
      <c r="AP122" s="8"/>
    </row>
    <row r="123" ht="15.75" customHeight="1">
      <c r="B123" s="132">
        <f>B121+2</f>
        <v>36</v>
      </c>
      <c r="C123" s="147">
        <f>C121+100</f>
        <v>1750</v>
      </c>
      <c r="D123" s="133">
        <f>D121+50</f>
        <v>865</v>
      </c>
      <c r="E123" s="134" t="s">
        <v>119</v>
      </c>
      <c r="F123" s="150">
        <f>ROUND(VLOOKUP(CONCATENATE("P30 ",F$6," V",$B123),'Основа'!$A$1:$Q3735,11,FALSE),1)</f>
        <v>43.7</v>
      </c>
      <c r="G123" s="135">
        <f>ROUND(VLOOKUP(CONCATENATE("P30 ",G$6," V",$B123),'Основа'!$A$1:$Q3735,11,FALSE),1)</f>
        <v>75.2</v>
      </c>
      <c r="H123" s="151">
        <f>ROUND(VLOOKUP(CONCATENATE("P30 ",H$6," V",$B123),'Основа'!$A$1:$Q3735,11,FALSE),1)</f>
        <v>68.1</v>
      </c>
      <c r="I123" s="151">
        <f>ROUND(VLOOKUP(CONCATENATE("P30 ",I$6," V",$B123),'Основа'!$A$1:$Q3735,11,FALSE),1)</f>
        <v>72.9</v>
      </c>
      <c r="J123" s="136">
        <f>ROUND(VLOOKUP(CONCATENATE("P30 ",J$6," V",$B123),'Основа'!$A$1:$Q3735,11,FALSE),1)</f>
        <v>74.9</v>
      </c>
      <c r="K123" s="67"/>
      <c r="L123" s="67"/>
      <c r="M123" s="67"/>
      <c r="N123" s="67"/>
      <c r="O123" s="67"/>
      <c r="P123" s="67"/>
      <c r="Q123" s="67"/>
      <c r="R123" s="67"/>
      <c r="S123" s="67"/>
      <c r="T123" s="67"/>
      <c r="AA123" s="70"/>
      <c r="AB123" s="70"/>
      <c r="AC123" s="70"/>
      <c r="AD123" s="70"/>
      <c r="AE123" s="70"/>
      <c r="AF123" s="70"/>
      <c r="AG123" s="70"/>
      <c r="AH123" s="70"/>
      <c r="AI123" s="70"/>
      <c r="AJ123" s="70"/>
      <c r="AK123" s="70"/>
      <c r="AL123" s="70"/>
      <c r="AM123" s="70"/>
      <c r="AN123" s="70"/>
      <c r="AO123" s="70"/>
      <c r="AP123" s="8"/>
    </row>
    <row r="124" ht="15.75" customHeight="1">
      <c r="B124" s="110"/>
      <c r="C124" s="148"/>
      <c r="D124" s="111"/>
      <c r="E124" s="137" t="s">
        <v>120</v>
      </c>
      <c r="F124" s="139">
        <v>16.5</v>
      </c>
      <c r="G124" s="139">
        <v>23.700000000000003</v>
      </c>
      <c r="H124" s="139">
        <v>27.900000000000002</v>
      </c>
      <c r="I124" s="139">
        <v>30.299999999999997</v>
      </c>
      <c r="J124" s="140">
        <v>31.200000000000003</v>
      </c>
      <c r="K124" s="67"/>
      <c r="L124" s="67"/>
      <c r="M124" s="67"/>
      <c r="N124" s="67"/>
      <c r="O124" s="67"/>
      <c r="P124" s="67"/>
      <c r="Q124" s="67"/>
      <c r="R124" s="67"/>
      <c r="S124" s="67"/>
      <c r="T124" s="67"/>
      <c r="AA124" s="70"/>
      <c r="AB124" s="70"/>
      <c r="AC124" s="70"/>
      <c r="AD124" s="70"/>
      <c r="AE124" s="70"/>
      <c r="AF124" s="70"/>
      <c r="AG124" s="70"/>
      <c r="AH124" s="70"/>
      <c r="AI124" s="70"/>
      <c r="AJ124" s="70"/>
      <c r="AK124" s="70"/>
      <c r="AL124" s="70"/>
      <c r="AM124" s="70"/>
      <c r="AN124" s="70"/>
      <c r="AO124" s="70"/>
      <c r="AP124" s="8"/>
    </row>
    <row r="125" ht="15.75" customHeight="1">
      <c r="B125" s="132">
        <f>B123+2</f>
        <v>38</v>
      </c>
      <c r="C125" s="147">
        <f>C123+100</f>
        <v>1850</v>
      </c>
      <c r="D125" s="133">
        <f>D123+50</f>
        <v>915</v>
      </c>
      <c r="E125" s="134" t="s">
        <v>119</v>
      </c>
      <c r="F125" s="150">
        <f>ROUND(VLOOKUP(CONCATENATE("P30 ",F$6," V",$B125),'Основа'!$A$1:$Q3737,11,FALSE),1)</f>
        <v>46.1</v>
      </c>
      <c r="G125" s="135">
        <f>ROUND(VLOOKUP(CONCATENATE("P30 ",G$6," V",$B125),'Основа'!$A$1:$Q3737,11,FALSE),1)</f>
        <v>79.4</v>
      </c>
      <c r="H125" s="151">
        <f>ROUND(VLOOKUP(CONCATENATE("P30 ",H$6," V",$B125),'Основа'!$A$1:$Q3737,11,FALSE),1)</f>
        <v>71.9</v>
      </c>
      <c r="I125" s="151">
        <f>ROUND(VLOOKUP(CONCATENATE("P30 ",I$6," V",$B125),'Основа'!$A$1:$Q3737,11,FALSE),1)</f>
        <v>77</v>
      </c>
      <c r="J125" s="136">
        <f>ROUND(VLOOKUP(CONCATENATE("P30 ",J$6," V",$B125),'Основа'!$A$1:$Q3737,11,FALSE),1)</f>
        <v>79</v>
      </c>
      <c r="K125" s="67"/>
      <c r="L125" s="67"/>
      <c r="M125" s="67"/>
      <c r="N125" s="67"/>
      <c r="O125" s="67"/>
      <c r="P125" s="67"/>
      <c r="Q125" s="67"/>
      <c r="R125" s="67"/>
      <c r="S125" s="67"/>
      <c r="T125" s="67"/>
      <c r="AA125" s="70"/>
      <c r="AB125" s="70"/>
      <c r="AC125" s="70"/>
      <c r="AD125" s="70"/>
      <c r="AE125" s="70"/>
      <c r="AF125" s="70"/>
      <c r="AG125" s="70"/>
      <c r="AH125" s="70"/>
      <c r="AI125" s="70"/>
      <c r="AJ125" s="70"/>
      <c r="AK125" s="70"/>
      <c r="AL125" s="70"/>
      <c r="AM125" s="70"/>
      <c r="AN125" s="70"/>
      <c r="AO125" s="70"/>
      <c r="AP125" s="8"/>
    </row>
    <row r="126" ht="15.75" customHeight="1">
      <c r="B126" s="110"/>
      <c r="C126" s="148"/>
      <c r="D126" s="111"/>
      <c r="E126" s="137" t="s">
        <v>120</v>
      </c>
      <c r="F126" s="139">
        <v>17.4</v>
      </c>
      <c r="G126" s="139">
        <v>25.1</v>
      </c>
      <c r="H126" s="139">
        <v>29.400000000000002</v>
      </c>
      <c r="I126" s="139">
        <v>32.0</v>
      </c>
      <c r="J126" s="140">
        <v>32.9</v>
      </c>
      <c r="K126" s="67"/>
      <c r="L126" s="67"/>
      <c r="M126" s="67"/>
      <c r="N126" s="67"/>
      <c r="O126" s="67"/>
      <c r="P126" s="67"/>
      <c r="Q126" s="67"/>
      <c r="R126" s="67"/>
      <c r="S126" s="67"/>
      <c r="T126" s="67"/>
      <c r="AA126" s="70"/>
      <c r="AB126" s="70"/>
      <c r="AC126" s="70"/>
      <c r="AD126" s="70"/>
      <c r="AE126" s="70"/>
      <c r="AF126" s="70"/>
      <c r="AG126" s="70"/>
      <c r="AH126" s="70"/>
      <c r="AI126" s="70"/>
      <c r="AJ126" s="70"/>
      <c r="AK126" s="70"/>
      <c r="AL126" s="70"/>
      <c r="AM126" s="70"/>
      <c r="AN126" s="70"/>
      <c r="AO126" s="70"/>
      <c r="AP126" s="8"/>
    </row>
    <row r="127" ht="15.75" customHeight="1">
      <c r="Z127" s="8"/>
      <c r="AA127" s="103"/>
      <c r="AB127" s="70"/>
      <c r="AC127" s="70"/>
      <c r="AD127" s="70"/>
      <c r="AE127" s="70"/>
      <c r="AF127" s="70"/>
      <c r="AG127" s="70"/>
      <c r="AH127" s="70"/>
      <c r="AI127" s="70"/>
      <c r="AJ127" s="70"/>
      <c r="AK127" s="70"/>
      <c r="AL127" s="70"/>
      <c r="AM127" s="70"/>
      <c r="AN127" s="70"/>
      <c r="AO127" s="70"/>
      <c r="AP127" s="8"/>
    </row>
    <row r="128" ht="15.75" customHeight="1">
      <c r="U128" s="153"/>
      <c r="Z128" s="8"/>
      <c r="AA128" s="103"/>
      <c r="AB128" s="70"/>
      <c r="AC128" s="70"/>
      <c r="AD128" s="70"/>
      <c r="AE128" s="70"/>
      <c r="AF128" s="70"/>
      <c r="AG128" s="70"/>
      <c r="AH128" s="70"/>
      <c r="AI128" s="70"/>
      <c r="AJ128" s="70"/>
      <c r="AK128" s="70"/>
      <c r="AL128" s="70"/>
      <c r="AM128" s="70"/>
      <c r="AN128" s="70"/>
      <c r="AO128" s="70"/>
      <c r="AP128" s="8"/>
    </row>
    <row r="129" ht="15.75" customHeight="1">
      <c r="U129" s="153"/>
      <c r="Z129" s="8"/>
      <c r="AA129" s="103"/>
      <c r="AB129" s="70"/>
      <c r="AC129" s="70"/>
      <c r="AD129" s="70"/>
      <c r="AE129" s="70"/>
      <c r="AF129" s="70"/>
      <c r="AG129" s="70"/>
      <c r="AH129" s="70"/>
      <c r="AI129" s="70"/>
      <c r="AJ129" s="70"/>
      <c r="AK129" s="70"/>
      <c r="AL129" s="70"/>
      <c r="AM129" s="70"/>
      <c r="AN129" s="70"/>
      <c r="AO129" s="70"/>
      <c r="AP129" s="8"/>
    </row>
    <row r="130" ht="15.75" customHeight="1">
      <c r="U130" s="153"/>
      <c r="Z130" s="8"/>
      <c r="AA130" s="103"/>
      <c r="AB130" s="70"/>
      <c r="AC130" s="70"/>
      <c r="AD130" s="70"/>
      <c r="AE130" s="70"/>
      <c r="AF130" s="70"/>
      <c r="AG130" s="70"/>
      <c r="AH130" s="70"/>
      <c r="AI130" s="70"/>
      <c r="AJ130" s="70"/>
      <c r="AK130" s="70"/>
      <c r="AL130" s="70"/>
      <c r="AM130" s="70"/>
      <c r="AN130" s="70"/>
      <c r="AO130" s="70"/>
      <c r="AP130" s="8"/>
    </row>
    <row r="131" ht="15.75" customHeight="1">
      <c r="U131" s="153"/>
      <c r="Z131" s="8"/>
      <c r="AA131" s="103"/>
      <c r="AB131" s="70"/>
      <c r="AC131" s="70"/>
      <c r="AD131" s="70"/>
      <c r="AE131" s="70"/>
      <c r="AF131" s="70"/>
      <c r="AG131" s="70"/>
      <c r="AH131" s="70"/>
      <c r="AI131" s="70"/>
      <c r="AJ131" s="70"/>
      <c r="AK131" s="70"/>
      <c r="AL131" s="70"/>
      <c r="AM131" s="70"/>
      <c r="AN131" s="70"/>
      <c r="AO131" s="70"/>
      <c r="AP131" s="8"/>
    </row>
    <row r="132" ht="15.75" customHeight="1">
      <c r="U132" s="153"/>
      <c r="Z132" s="8"/>
      <c r="AA132" s="103"/>
      <c r="AB132" s="70"/>
      <c r="AC132" s="70"/>
      <c r="AD132" s="70"/>
      <c r="AE132" s="70"/>
      <c r="AF132" s="70"/>
      <c r="AG132" s="70"/>
      <c r="AH132" s="70"/>
      <c r="AI132" s="70"/>
      <c r="AJ132" s="70"/>
      <c r="AK132" s="70"/>
      <c r="AL132" s="70"/>
      <c r="AM132" s="70"/>
      <c r="AN132" s="70"/>
      <c r="AO132" s="70"/>
      <c r="AP132" s="8"/>
    </row>
    <row r="133" ht="15.75" customHeight="1">
      <c r="U133" s="153"/>
      <c r="Z133" s="8"/>
      <c r="AA133" s="103"/>
      <c r="AB133" s="70"/>
      <c r="AC133" s="70"/>
      <c r="AD133" s="70"/>
      <c r="AE133" s="70"/>
      <c r="AF133" s="70"/>
      <c r="AG133" s="70"/>
      <c r="AH133" s="70"/>
      <c r="AI133" s="70"/>
      <c r="AJ133" s="70"/>
      <c r="AK133" s="70"/>
      <c r="AL133" s="70"/>
      <c r="AM133" s="70"/>
      <c r="AN133" s="70"/>
      <c r="AO133" s="70"/>
      <c r="AP133" s="8"/>
    </row>
    <row r="134" ht="15.75" customHeight="1">
      <c r="U134" s="153"/>
      <c r="Z134" s="8"/>
      <c r="AA134" s="103"/>
      <c r="AB134" s="70"/>
      <c r="AC134" s="70"/>
      <c r="AD134" s="70"/>
      <c r="AE134" s="70"/>
      <c r="AF134" s="70"/>
      <c r="AG134" s="70"/>
      <c r="AH134" s="70"/>
      <c r="AI134" s="70"/>
      <c r="AJ134" s="70"/>
      <c r="AK134" s="70"/>
      <c r="AL134" s="70"/>
      <c r="AM134" s="70"/>
      <c r="AN134" s="70"/>
      <c r="AO134" s="70"/>
      <c r="AP134" s="8"/>
    </row>
    <row r="135" ht="15.75" customHeight="1">
      <c r="U135" s="153"/>
      <c r="Z135" s="8"/>
      <c r="AA135" s="103"/>
      <c r="AB135" s="70"/>
      <c r="AC135" s="70"/>
      <c r="AD135" s="70"/>
      <c r="AE135" s="70"/>
      <c r="AF135" s="70"/>
      <c r="AG135" s="70"/>
      <c r="AH135" s="70"/>
      <c r="AI135" s="70"/>
      <c r="AJ135" s="70"/>
      <c r="AK135" s="70"/>
      <c r="AL135" s="70"/>
      <c r="AM135" s="70"/>
      <c r="AN135" s="70"/>
      <c r="AO135" s="70"/>
      <c r="AP135" s="8"/>
    </row>
    <row r="136" ht="15.75" customHeight="1">
      <c r="U136" s="153"/>
      <c r="Z136" s="8"/>
      <c r="AA136" s="103"/>
      <c r="AB136" s="70"/>
      <c r="AC136" s="70"/>
      <c r="AD136" s="70"/>
      <c r="AE136" s="70"/>
      <c r="AF136" s="70"/>
      <c r="AG136" s="70"/>
      <c r="AH136" s="70"/>
      <c r="AI136" s="70"/>
      <c r="AJ136" s="70"/>
      <c r="AK136" s="70"/>
      <c r="AL136" s="70"/>
      <c r="AM136" s="70"/>
      <c r="AN136" s="70"/>
      <c r="AO136" s="70"/>
      <c r="AP136" s="8"/>
    </row>
    <row r="137" ht="15.75" customHeight="1">
      <c r="U137" s="153"/>
      <c r="Z137" s="8"/>
      <c r="AA137" s="103"/>
      <c r="AB137" s="70"/>
      <c r="AC137" s="70"/>
      <c r="AD137" s="70"/>
      <c r="AE137" s="70"/>
      <c r="AF137" s="70"/>
      <c r="AG137" s="70"/>
      <c r="AH137" s="70"/>
      <c r="AI137" s="70"/>
      <c r="AJ137" s="70"/>
      <c r="AK137" s="70"/>
      <c r="AL137" s="70"/>
      <c r="AM137" s="70"/>
      <c r="AN137" s="70"/>
      <c r="AO137" s="70"/>
      <c r="AP137" s="8"/>
    </row>
    <row r="138" ht="15.75" customHeight="1">
      <c r="U138" s="153"/>
      <c r="Z138" s="8"/>
      <c r="AA138" s="103"/>
      <c r="AB138" s="70"/>
      <c r="AC138" s="70"/>
      <c r="AD138" s="70"/>
      <c r="AE138" s="70"/>
      <c r="AF138" s="70"/>
      <c r="AG138" s="70"/>
      <c r="AH138" s="70"/>
      <c r="AI138" s="70"/>
      <c r="AJ138" s="70"/>
      <c r="AK138" s="70"/>
      <c r="AL138" s="70"/>
      <c r="AM138" s="70"/>
      <c r="AN138" s="70"/>
      <c r="AO138" s="70"/>
      <c r="AP138" s="8"/>
    </row>
    <row r="139" ht="15.75" customHeight="1">
      <c r="U139" s="153"/>
      <c r="Z139" s="8"/>
      <c r="AA139" s="103"/>
      <c r="AB139" s="70"/>
      <c r="AC139" s="70"/>
      <c r="AD139" s="70"/>
      <c r="AE139" s="70"/>
      <c r="AF139" s="70"/>
      <c r="AG139" s="70"/>
      <c r="AH139" s="70"/>
      <c r="AI139" s="70"/>
      <c r="AJ139" s="70"/>
      <c r="AK139" s="70"/>
      <c r="AL139" s="70"/>
      <c r="AM139" s="70"/>
      <c r="AN139" s="70"/>
      <c r="AO139" s="70"/>
      <c r="AP139" s="8"/>
    </row>
    <row r="140" ht="15.75" customHeight="1">
      <c r="U140" s="153"/>
      <c r="Z140" s="8"/>
      <c r="AA140" s="103"/>
      <c r="AB140" s="70"/>
      <c r="AC140" s="70"/>
      <c r="AD140" s="70"/>
      <c r="AE140" s="70"/>
      <c r="AF140" s="70"/>
      <c r="AG140" s="70"/>
      <c r="AH140" s="70"/>
      <c r="AI140" s="70"/>
      <c r="AJ140" s="70"/>
      <c r="AK140" s="70"/>
      <c r="AL140" s="70"/>
      <c r="AM140" s="70"/>
      <c r="AN140" s="70"/>
      <c r="AO140" s="70"/>
      <c r="AP140" s="8"/>
    </row>
    <row r="141" ht="15.75" customHeight="1">
      <c r="U141" s="153"/>
      <c r="Z141" s="8"/>
      <c r="AA141" s="103"/>
      <c r="AB141" s="70"/>
      <c r="AC141" s="70"/>
      <c r="AD141" s="70"/>
      <c r="AE141" s="70"/>
      <c r="AF141" s="70"/>
      <c r="AG141" s="70"/>
      <c r="AH141" s="70"/>
      <c r="AI141" s="70"/>
      <c r="AJ141" s="70"/>
      <c r="AK141" s="70"/>
      <c r="AL141" s="70"/>
      <c r="AM141" s="70"/>
      <c r="AN141" s="70"/>
      <c r="AO141" s="70"/>
      <c r="AP141" s="8"/>
    </row>
    <row r="142" ht="15.75" customHeight="1">
      <c r="U142" s="153"/>
      <c r="Z142" s="8"/>
      <c r="AA142" s="103"/>
      <c r="AB142" s="70"/>
      <c r="AC142" s="70"/>
      <c r="AD142" s="70"/>
      <c r="AE142" s="70"/>
      <c r="AF142" s="70"/>
      <c r="AG142" s="70"/>
      <c r="AH142" s="70"/>
      <c r="AI142" s="70"/>
      <c r="AJ142" s="70"/>
      <c r="AK142" s="70"/>
      <c r="AL142" s="70"/>
      <c r="AM142" s="70"/>
      <c r="AN142" s="70"/>
      <c r="AO142" s="70"/>
      <c r="AP142" s="8"/>
    </row>
    <row r="143" ht="15.75" customHeight="1">
      <c r="U143" s="153"/>
      <c r="Z143" s="8"/>
      <c r="AA143" s="103"/>
      <c r="AB143" s="70"/>
      <c r="AC143" s="70"/>
      <c r="AD143" s="70"/>
      <c r="AE143" s="70"/>
      <c r="AF143" s="70"/>
      <c r="AG143" s="70"/>
      <c r="AH143" s="70"/>
      <c r="AI143" s="70"/>
      <c r="AJ143" s="70"/>
      <c r="AK143" s="70"/>
      <c r="AL143" s="70"/>
      <c r="AM143" s="70"/>
      <c r="AN143" s="70"/>
      <c r="AO143" s="70"/>
      <c r="AP143" s="8"/>
    </row>
    <row r="144" ht="15.75" customHeight="1">
      <c r="U144" s="153"/>
      <c r="Z144" s="8"/>
      <c r="AA144" s="103"/>
      <c r="AB144" s="70"/>
      <c r="AC144" s="70"/>
      <c r="AD144" s="70"/>
      <c r="AE144" s="70"/>
      <c r="AF144" s="70"/>
      <c r="AG144" s="70"/>
      <c r="AH144" s="70"/>
      <c r="AI144" s="70"/>
      <c r="AJ144" s="70"/>
      <c r="AK144" s="70"/>
      <c r="AL144" s="70"/>
      <c r="AM144" s="70"/>
      <c r="AN144" s="70"/>
      <c r="AO144" s="70"/>
      <c r="AP144" s="8"/>
    </row>
    <row r="145" ht="15.75" customHeight="1">
      <c r="U145" s="153"/>
      <c r="Z145" s="8"/>
      <c r="AA145" s="103"/>
      <c r="AB145" s="70"/>
      <c r="AC145" s="70"/>
      <c r="AD145" s="70"/>
      <c r="AE145" s="70"/>
      <c r="AF145" s="70"/>
      <c r="AG145" s="70"/>
      <c r="AH145" s="70"/>
      <c r="AI145" s="70"/>
      <c r="AJ145" s="70"/>
      <c r="AK145" s="70"/>
      <c r="AL145" s="70"/>
      <c r="AM145" s="70"/>
      <c r="AN145" s="70"/>
      <c r="AO145" s="70"/>
      <c r="AP145" s="8"/>
    </row>
    <row r="146" ht="15.75" customHeight="1">
      <c r="U146" s="153"/>
      <c r="Z146" s="8"/>
      <c r="AA146" s="103"/>
      <c r="AB146" s="70"/>
      <c r="AC146" s="70"/>
      <c r="AD146" s="70"/>
      <c r="AE146" s="70"/>
      <c r="AF146" s="70"/>
      <c r="AG146" s="70"/>
      <c r="AH146" s="70"/>
      <c r="AI146" s="70"/>
      <c r="AJ146" s="70"/>
      <c r="AK146" s="70"/>
      <c r="AL146" s="70"/>
      <c r="AM146" s="70"/>
      <c r="AN146" s="70"/>
      <c r="AO146" s="70"/>
      <c r="AP146" s="8"/>
    </row>
    <row r="147" ht="15.75" customHeight="1">
      <c r="U147" s="153"/>
      <c r="Z147" s="8"/>
      <c r="AA147" s="103"/>
      <c r="AB147" s="70"/>
      <c r="AC147" s="70"/>
      <c r="AD147" s="70"/>
      <c r="AE147" s="70"/>
      <c r="AF147" s="70"/>
      <c r="AG147" s="70"/>
      <c r="AH147" s="70"/>
      <c r="AI147" s="70"/>
      <c r="AJ147" s="70"/>
      <c r="AK147" s="70"/>
      <c r="AL147" s="70"/>
      <c r="AM147" s="70"/>
      <c r="AN147" s="70"/>
      <c r="AO147" s="70"/>
      <c r="AP147" s="8"/>
    </row>
    <row r="148" ht="15.75" customHeight="1">
      <c r="U148" s="153"/>
      <c r="Z148" s="8"/>
      <c r="AA148" s="103"/>
      <c r="AB148" s="70"/>
      <c r="AC148" s="70"/>
      <c r="AD148" s="70"/>
      <c r="AE148" s="70"/>
      <c r="AF148" s="70"/>
      <c r="AG148" s="70"/>
      <c r="AH148" s="70"/>
      <c r="AI148" s="70"/>
      <c r="AJ148" s="70"/>
      <c r="AK148" s="70"/>
      <c r="AL148" s="70"/>
      <c r="AM148" s="70"/>
      <c r="AN148" s="70"/>
      <c r="AO148" s="70"/>
      <c r="AP148" s="8"/>
    </row>
    <row r="149" ht="15.75" customHeight="1">
      <c r="U149" s="153"/>
      <c r="Z149" s="8"/>
      <c r="AA149" s="103"/>
      <c r="AB149" s="70"/>
      <c r="AC149" s="70"/>
      <c r="AD149" s="70"/>
      <c r="AE149" s="70"/>
      <c r="AF149" s="70"/>
      <c r="AG149" s="70"/>
      <c r="AH149" s="70"/>
      <c r="AI149" s="70"/>
      <c r="AJ149" s="70"/>
      <c r="AK149" s="70"/>
      <c r="AL149" s="70"/>
      <c r="AM149" s="70"/>
      <c r="AN149" s="70"/>
      <c r="AO149" s="70"/>
      <c r="AP149" s="8"/>
    </row>
    <row r="150" ht="15.75" customHeight="1">
      <c r="U150" s="153"/>
      <c r="Z150" s="8"/>
      <c r="AA150" s="103"/>
      <c r="AB150" s="70"/>
      <c r="AC150" s="70"/>
      <c r="AD150" s="70"/>
      <c r="AE150" s="70"/>
      <c r="AF150" s="70"/>
      <c r="AG150" s="70"/>
      <c r="AH150" s="70"/>
      <c r="AI150" s="70"/>
      <c r="AJ150" s="70"/>
      <c r="AK150" s="70"/>
      <c r="AL150" s="70"/>
      <c r="AM150" s="70"/>
      <c r="AN150" s="70"/>
      <c r="AO150" s="70"/>
      <c r="AP150" s="8"/>
    </row>
    <row r="151" ht="15.75" customHeight="1">
      <c r="U151" s="153"/>
      <c r="Z151" s="8"/>
      <c r="AA151" s="103"/>
      <c r="AB151" s="70"/>
      <c r="AC151" s="70"/>
      <c r="AD151" s="70"/>
      <c r="AE151" s="70"/>
      <c r="AF151" s="70"/>
      <c r="AG151" s="70"/>
      <c r="AH151" s="70"/>
      <c r="AI151" s="70"/>
      <c r="AJ151" s="70"/>
      <c r="AK151" s="70"/>
      <c r="AL151" s="70"/>
      <c r="AM151" s="70"/>
      <c r="AN151" s="70"/>
      <c r="AO151" s="70"/>
      <c r="AP151" s="8"/>
    </row>
    <row r="152" ht="15.75" customHeight="1">
      <c r="U152" s="153"/>
      <c r="Z152" s="8"/>
      <c r="AA152" s="103"/>
      <c r="AB152" s="70"/>
      <c r="AC152" s="70"/>
      <c r="AD152" s="70"/>
      <c r="AE152" s="70"/>
      <c r="AF152" s="70"/>
      <c r="AG152" s="70"/>
      <c r="AH152" s="70"/>
      <c r="AI152" s="70"/>
      <c r="AJ152" s="70"/>
      <c r="AK152" s="70"/>
      <c r="AL152" s="70"/>
      <c r="AM152" s="70"/>
      <c r="AN152" s="70"/>
      <c r="AO152" s="70"/>
      <c r="AP152" s="8"/>
    </row>
    <row r="153" ht="15.75" customHeight="1">
      <c r="U153" s="153"/>
      <c r="Z153" s="8"/>
      <c r="AA153" s="103"/>
      <c r="AB153" s="70"/>
      <c r="AC153" s="70"/>
      <c r="AD153" s="70"/>
      <c r="AE153" s="70"/>
      <c r="AF153" s="70"/>
      <c r="AG153" s="70"/>
      <c r="AH153" s="70"/>
      <c r="AI153" s="70"/>
      <c r="AJ153" s="70"/>
      <c r="AK153" s="70"/>
      <c r="AL153" s="70"/>
      <c r="AM153" s="70"/>
      <c r="AN153" s="70"/>
      <c r="AO153" s="70"/>
      <c r="AP153" s="8"/>
    </row>
    <row r="154" ht="15.75" customHeight="1">
      <c r="U154" s="153"/>
      <c r="Z154" s="8"/>
      <c r="AA154" s="103"/>
      <c r="AB154" s="70"/>
      <c r="AC154" s="70"/>
      <c r="AD154" s="70"/>
      <c r="AE154" s="70"/>
      <c r="AF154" s="70"/>
      <c r="AG154" s="70"/>
      <c r="AH154" s="70"/>
      <c r="AI154" s="70"/>
      <c r="AJ154" s="70"/>
      <c r="AK154" s="70"/>
      <c r="AL154" s="70"/>
      <c r="AM154" s="70"/>
      <c r="AN154" s="70"/>
      <c r="AO154" s="70"/>
      <c r="AP154" s="8"/>
    </row>
    <row r="155" ht="15.75" customHeight="1">
      <c r="U155" s="153"/>
      <c r="Z155" s="8"/>
      <c r="AA155" s="103"/>
      <c r="AB155" s="70"/>
      <c r="AC155" s="70"/>
      <c r="AD155" s="70"/>
      <c r="AE155" s="70"/>
      <c r="AF155" s="70"/>
      <c r="AG155" s="70"/>
      <c r="AH155" s="70"/>
      <c r="AI155" s="70"/>
      <c r="AJ155" s="70"/>
      <c r="AK155" s="70"/>
      <c r="AL155" s="70"/>
      <c r="AM155" s="70"/>
      <c r="AN155" s="70"/>
      <c r="AO155" s="70"/>
      <c r="AP155" s="8"/>
    </row>
    <row r="156" ht="15.75" customHeight="1">
      <c r="U156" s="153"/>
      <c r="Z156" s="8"/>
      <c r="AA156" s="103"/>
      <c r="AB156" s="70"/>
      <c r="AC156" s="70"/>
      <c r="AD156" s="70"/>
      <c r="AE156" s="70"/>
      <c r="AF156" s="70"/>
      <c r="AG156" s="70"/>
      <c r="AH156" s="70"/>
      <c r="AI156" s="70"/>
      <c r="AJ156" s="70"/>
      <c r="AK156" s="70"/>
      <c r="AL156" s="70"/>
      <c r="AM156" s="70"/>
      <c r="AN156" s="70"/>
      <c r="AO156" s="70"/>
      <c r="AP156" s="8"/>
    </row>
    <row r="157" ht="15.75" customHeight="1">
      <c r="U157" s="153"/>
      <c r="Z157" s="8"/>
      <c r="AA157" s="103"/>
      <c r="AB157" s="70"/>
      <c r="AC157" s="70"/>
      <c r="AD157" s="70"/>
      <c r="AE157" s="70"/>
      <c r="AF157" s="70"/>
      <c r="AG157" s="70"/>
      <c r="AH157" s="70"/>
      <c r="AI157" s="70"/>
      <c r="AJ157" s="70"/>
      <c r="AK157" s="70"/>
      <c r="AL157" s="70"/>
      <c r="AM157" s="70"/>
      <c r="AN157" s="70"/>
      <c r="AO157" s="70"/>
      <c r="AP157" s="8"/>
    </row>
    <row r="158" ht="15.75" customHeight="1">
      <c r="Z158" s="8"/>
      <c r="AA158" s="103"/>
      <c r="AB158" s="70"/>
      <c r="AC158" s="70"/>
      <c r="AD158" s="70"/>
      <c r="AE158" s="70"/>
      <c r="AF158" s="70"/>
      <c r="AG158" s="70"/>
      <c r="AH158" s="70"/>
      <c r="AI158" s="70"/>
      <c r="AJ158" s="70"/>
      <c r="AK158" s="70"/>
      <c r="AL158" s="70"/>
      <c r="AM158" s="70"/>
      <c r="AN158" s="70"/>
      <c r="AO158" s="70"/>
      <c r="AP158" s="8"/>
    </row>
    <row r="159" ht="15.75" customHeight="1">
      <c r="Z159" s="8"/>
      <c r="AA159" s="103"/>
      <c r="AB159" s="70"/>
      <c r="AC159" s="70"/>
      <c r="AD159" s="70"/>
      <c r="AE159" s="70"/>
      <c r="AF159" s="70"/>
      <c r="AG159" s="70"/>
      <c r="AH159" s="70"/>
      <c r="AI159" s="70"/>
      <c r="AJ159" s="70"/>
      <c r="AK159" s="70"/>
      <c r="AL159" s="70"/>
      <c r="AM159" s="70"/>
      <c r="AN159" s="70"/>
      <c r="AO159" s="70"/>
      <c r="AP159" s="8"/>
    </row>
    <row r="160" ht="15.75" customHeight="1">
      <c r="Z160" s="8"/>
      <c r="AA160" s="103"/>
      <c r="AB160" s="70"/>
      <c r="AC160" s="70"/>
      <c r="AD160" s="70"/>
      <c r="AE160" s="70"/>
      <c r="AF160" s="70"/>
      <c r="AG160" s="70"/>
      <c r="AH160" s="70"/>
      <c r="AI160" s="70"/>
      <c r="AJ160" s="70"/>
      <c r="AK160" s="70"/>
      <c r="AL160" s="70"/>
      <c r="AM160" s="70"/>
      <c r="AN160" s="70"/>
      <c r="AO160" s="70"/>
      <c r="AP160" s="8"/>
    </row>
    <row r="161" ht="15.75" customHeight="1">
      <c r="Z161" s="8"/>
      <c r="AA161" s="103"/>
      <c r="AB161" s="70"/>
      <c r="AC161" s="70"/>
      <c r="AD161" s="70"/>
      <c r="AE161" s="70"/>
      <c r="AF161" s="70"/>
      <c r="AG161" s="70"/>
      <c r="AH161" s="70"/>
      <c r="AI161" s="70"/>
      <c r="AJ161" s="70"/>
      <c r="AK161" s="70"/>
      <c r="AL161" s="70"/>
      <c r="AM161" s="70"/>
      <c r="AN161" s="70"/>
      <c r="AO161" s="70"/>
      <c r="AP161" s="8"/>
    </row>
    <row r="162" ht="15.75" customHeight="1">
      <c r="Z162" s="8"/>
      <c r="AA162" s="103"/>
      <c r="AB162" s="70"/>
      <c r="AC162" s="70"/>
      <c r="AD162" s="70"/>
      <c r="AE162" s="70"/>
      <c r="AF162" s="70"/>
      <c r="AG162" s="70"/>
      <c r="AH162" s="70"/>
      <c r="AI162" s="70"/>
      <c r="AJ162" s="70"/>
      <c r="AK162" s="70"/>
      <c r="AL162" s="70"/>
      <c r="AM162" s="70"/>
      <c r="AN162" s="70"/>
      <c r="AO162" s="70"/>
      <c r="AP162" s="8"/>
    </row>
    <row r="163" ht="15.75" customHeight="1">
      <c r="Z163" s="8"/>
      <c r="AA163" s="103"/>
      <c r="AB163" s="70"/>
      <c r="AC163" s="70"/>
      <c r="AD163" s="70"/>
      <c r="AE163" s="70"/>
      <c r="AF163" s="70"/>
      <c r="AG163" s="70"/>
      <c r="AH163" s="70"/>
      <c r="AI163" s="70"/>
      <c r="AJ163" s="70"/>
      <c r="AK163" s="70"/>
      <c r="AL163" s="70"/>
      <c r="AM163" s="70"/>
      <c r="AN163" s="70"/>
      <c r="AO163" s="70"/>
      <c r="AP163" s="8"/>
    </row>
    <row r="164" ht="15.75" customHeight="1">
      <c r="Z164" s="8"/>
      <c r="AA164" s="103"/>
      <c r="AB164" s="70"/>
      <c r="AC164" s="70"/>
      <c r="AD164" s="70"/>
      <c r="AE164" s="70"/>
      <c r="AF164" s="70"/>
      <c r="AG164" s="70"/>
      <c r="AH164" s="70"/>
      <c r="AI164" s="70"/>
      <c r="AJ164" s="70"/>
      <c r="AK164" s="70"/>
      <c r="AL164" s="70"/>
      <c r="AM164" s="70"/>
      <c r="AN164" s="70"/>
      <c r="AO164" s="70"/>
      <c r="AP164" s="8"/>
    </row>
    <row r="165" ht="15.75" customHeight="1">
      <c r="Z165" s="8"/>
      <c r="AA165" s="103"/>
      <c r="AB165" s="70"/>
      <c r="AC165" s="70"/>
      <c r="AD165" s="70"/>
      <c r="AE165" s="70"/>
      <c r="AF165" s="70"/>
      <c r="AG165" s="70"/>
      <c r="AH165" s="70"/>
      <c r="AI165" s="70"/>
      <c r="AJ165" s="70"/>
      <c r="AK165" s="70"/>
      <c r="AL165" s="70"/>
      <c r="AM165" s="70"/>
      <c r="AN165" s="70"/>
      <c r="AO165" s="70"/>
      <c r="AP165" s="8"/>
    </row>
    <row r="166" ht="15.75" customHeight="1">
      <c r="Z166" s="8"/>
      <c r="AA166" s="70"/>
      <c r="AB166" s="70"/>
      <c r="AC166" s="70"/>
      <c r="AD166" s="70"/>
      <c r="AE166" s="70"/>
      <c r="AF166" s="70"/>
      <c r="AG166" s="70"/>
      <c r="AH166" s="70"/>
      <c r="AI166" s="70"/>
      <c r="AJ166" s="70"/>
      <c r="AK166" s="70"/>
      <c r="AL166" s="70"/>
      <c r="AM166" s="70"/>
      <c r="AN166" s="70"/>
      <c r="AO166" s="70"/>
      <c r="AP166" s="8"/>
    </row>
    <row r="167" ht="15.75" customHeight="1">
      <c r="Z167" s="8"/>
      <c r="AA167" s="70"/>
      <c r="AB167" s="70"/>
      <c r="AC167" s="70"/>
      <c r="AD167" s="70"/>
      <c r="AE167" s="70"/>
      <c r="AF167" s="70"/>
      <c r="AG167" s="70"/>
      <c r="AH167" s="70"/>
      <c r="AI167" s="70"/>
      <c r="AJ167" s="70"/>
      <c r="AK167" s="70"/>
      <c r="AL167" s="70"/>
      <c r="AM167" s="70"/>
      <c r="AN167" s="70"/>
      <c r="AO167" s="70"/>
      <c r="AP167" s="8"/>
    </row>
    <row r="168" ht="15.75" customHeight="1">
      <c r="Z168" s="8"/>
      <c r="AA168" s="70"/>
      <c r="AB168" s="70"/>
      <c r="AC168" s="70"/>
      <c r="AD168" s="70"/>
      <c r="AE168" s="70"/>
      <c r="AF168" s="70"/>
      <c r="AG168" s="70"/>
      <c r="AH168" s="70"/>
      <c r="AI168" s="70"/>
      <c r="AJ168" s="70"/>
      <c r="AK168" s="70"/>
      <c r="AL168" s="70"/>
      <c r="AM168" s="70"/>
      <c r="AN168" s="70"/>
      <c r="AO168" s="70"/>
      <c r="AP168" s="8"/>
    </row>
    <row r="169" ht="15.75" customHeight="1">
      <c r="Z169" s="8"/>
      <c r="AA169" s="70"/>
      <c r="AB169" s="70"/>
      <c r="AC169" s="70"/>
      <c r="AD169" s="70"/>
      <c r="AE169" s="70"/>
      <c r="AF169" s="70"/>
      <c r="AG169" s="70"/>
      <c r="AH169" s="70"/>
      <c r="AI169" s="70"/>
      <c r="AJ169" s="70"/>
      <c r="AK169" s="70"/>
      <c r="AL169" s="70"/>
      <c r="AM169" s="70"/>
      <c r="AN169" s="70"/>
      <c r="AO169" s="70"/>
      <c r="AP169" s="8"/>
    </row>
    <row r="170" ht="15.75" customHeight="1">
      <c r="Z170" s="8"/>
      <c r="AA170" s="70"/>
      <c r="AB170" s="70"/>
      <c r="AC170" s="70"/>
      <c r="AD170" s="70"/>
      <c r="AE170" s="70"/>
      <c r="AF170" s="70"/>
      <c r="AG170" s="70"/>
      <c r="AH170" s="70"/>
      <c r="AI170" s="70"/>
      <c r="AJ170" s="70"/>
      <c r="AK170" s="70"/>
      <c r="AL170" s="70"/>
      <c r="AM170" s="70"/>
      <c r="AN170" s="70"/>
      <c r="AO170" s="70"/>
      <c r="AP170" s="8"/>
    </row>
    <row r="171" ht="15.75" customHeight="1">
      <c r="Z171" s="8"/>
      <c r="AA171" s="70"/>
      <c r="AB171" s="70"/>
      <c r="AC171" s="70"/>
      <c r="AD171" s="70"/>
      <c r="AE171" s="70"/>
      <c r="AF171" s="70"/>
      <c r="AG171" s="70"/>
      <c r="AH171" s="70"/>
      <c r="AI171" s="70"/>
      <c r="AJ171" s="70"/>
      <c r="AK171" s="70"/>
      <c r="AL171" s="70"/>
      <c r="AM171" s="70"/>
      <c r="AN171" s="70"/>
      <c r="AO171" s="70"/>
      <c r="AP171" s="8"/>
    </row>
    <row r="172" ht="15.75" customHeight="1">
      <c r="Z172" s="8"/>
      <c r="AA172" s="70"/>
      <c r="AB172" s="70"/>
      <c r="AC172" s="70"/>
      <c r="AD172" s="70"/>
      <c r="AE172" s="70"/>
      <c r="AF172" s="70"/>
      <c r="AG172" s="70"/>
      <c r="AH172" s="70"/>
      <c r="AI172" s="70"/>
      <c r="AJ172" s="70"/>
      <c r="AK172" s="70"/>
      <c r="AL172" s="70"/>
      <c r="AM172" s="70"/>
      <c r="AN172" s="70"/>
      <c r="AO172" s="70"/>
      <c r="AP172" s="8"/>
    </row>
    <row r="173" ht="15.75" customHeight="1">
      <c r="Z173" s="8"/>
      <c r="AA173" s="70"/>
      <c r="AB173" s="70"/>
      <c r="AC173" s="70"/>
      <c r="AD173" s="70"/>
      <c r="AE173" s="70"/>
      <c r="AF173" s="70"/>
      <c r="AG173" s="70"/>
      <c r="AH173" s="70"/>
      <c r="AI173" s="70"/>
      <c r="AJ173" s="70"/>
      <c r="AK173" s="70"/>
      <c r="AL173" s="70"/>
      <c r="AM173" s="70"/>
      <c r="AN173" s="70"/>
      <c r="AO173" s="70"/>
      <c r="AP173" s="8"/>
    </row>
    <row r="174" ht="15.75" customHeight="1">
      <c r="Z174" s="8"/>
      <c r="AA174" s="70"/>
      <c r="AB174" s="70"/>
      <c r="AC174" s="70"/>
      <c r="AD174" s="70"/>
      <c r="AE174" s="70"/>
      <c r="AF174" s="70"/>
      <c r="AG174" s="70"/>
      <c r="AH174" s="70"/>
      <c r="AI174" s="70"/>
      <c r="AJ174" s="70"/>
      <c r="AK174" s="70"/>
      <c r="AL174" s="70"/>
      <c r="AM174" s="70"/>
      <c r="AN174" s="70"/>
      <c r="AO174" s="70"/>
      <c r="AP174" s="8"/>
    </row>
    <row r="175" ht="15.75" customHeight="1">
      <c r="Z175" s="8"/>
      <c r="AA175" s="70"/>
      <c r="AB175" s="70"/>
      <c r="AC175" s="70"/>
      <c r="AD175" s="70"/>
      <c r="AE175" s="70"/>
      <c r="AF175" s="70"/>
      <c r="AG175" s="70"/>
      <c r="AH175" s="70"/>
      <c r="AI175" s="70"/>
      <c r="AJ175" s="70"/>
      <c r="AK175" s="70"/>
      <c r="AL175" s="70"/>
      <c r="AM175" s="70"/>
      <c r="AN175" s="70"/>
      <c r="AO175" s="70"/>
      <c r="AP175" s="8"/>
    </row>
    <row r="176" ht="15.75" customHeight="1">
      <c r="Z176" s="8"/>
      <c r="AA176" s="70"/>
      <c r="AB176" s="70"/>
      <c r="AC176" s="70"/>
      <c r="AD176" s="70"/>
      <c r="AE176" s="70"/>
      <c r="AF176" s="70"/>
      <c r="AG176" s="70"/>
      <c r="AH176" s="70"/>
      <c r="AI176" s="70"/>
      <c r="AJ176" s="70"/>
      <c r="AK176" s="70"/>
      <c r="AL176" s="70"/>
      <c r="AM176" s="70"/>
      <c r="AN176" s="70"/>
      <c r="AO176" s="70"/>
      <c r="AP176" s="8"/>
    </row>
    <row r="177" ht="15.75" customHeight="1">
      <c r="Z177" s="8"/>
      <c r="AA177" s="70"/>
      <c r="AB177" s="70"/>
      <c r="AC177" s="70"/>
      <c r="AD177" s="70"/>
      <c r="AE177" s="70"/>
      <c r="AF177" s="70"/>
      <c r="AG177" s="70"/>
      <c r="AH177" s="70"/>
      <c r="AI177" s="70"/>
      <c r="AJ177" s="70"/>
      <c r="AK177" s="70"/>
      <c r="AL177" s="70"/>
      <c r="AM177" s="70"/>
      <c r="AN177" s="70"/>
      <c r="AO177" s="70"/>
      <c r="AP177" s="8"/>
    </row>
    <row r="178" ht="15.75" customHeight="1">
      <c r="Z178" s="8"/>
      <c r="AA178" s="70"/>
      <c r="AB178" s="70"/>
      <c r="AC178" s="70"/>
      <c r="AD178" s="70"/>
      <c r="AE178" s="70"/>
      <c r="AF178" s="70"/>
      <c r="AG178" s="70"/>
      <c r="AH178" s="70"/>
      <c r="AI178" s="70"/>
      <c r="AJ178" s="70"/>
      <c r="AK178" s="70"/>
      <c r="AL178" s="70"/>
      <c r="AM178" s="70"/>
      <c r="AN178" s="70"/>
      <c r="AO178" s="70"/>
      <c r="AP178" s="8"/>
    </row>
    <row r="179" ht="15.75" customHeight="1">
      <c r="Z179" s="8"/>
      <c r="AA179" s="70"/>
      <c r="AB179" s="70"/>
      <c r="AC179" s="70"/>
      <c r="AD179" s="70"/>
      <c r="AE179" s="70"/>
      <c r="AF179" s="70"/>
      <c r="AG179" s="70"/>
      <c r="AH179" s="70"/>
      <c r="AI179" s="70"/>
      <c r="AJ179" s="70"/>
      <c r="AK179" s="70"/>
      <c r="AL179" s="70"/>
      <c r="AM179" s="70"/>
      <c r="AN179" s="70"/>
      <c r="AO179" s="70"/>
      <c r="AP179" s="8"/>
    </row>
    <row r="180" ht="15.75" customHeight="1">
      <c r="Z180" s="8"/>
      <c r="AA180" s="70"/>
      <c r="AB180" s="70"/>
      <c r="AC180" s="70"/>
      <c r="AD180" s="70"/>
      <c r="AE180" s="70"/>
      <c r="AF180" s="70"/>
      <c r="AG180" s="70"/>
      <c r="AH180" s="70"/>
      <c r="AI180" s="70"/>
      <c r="AJ180" s="70"/>
      <c r="AK180" s="70"/>
      <c r="AL180" s="70"/>
      <c r="AM180" s="70"/>
      <c r="AN180" s="70"/>
      <c r="AO180" s="70"/>
      <c r="AP180" s="8"/>
    </row>
    <row r="181" ht="15.75" customHeight="1">
      <c r="Z181" s="8"/>
      <c r="AA181" s="70"/>
      <c r="AB181" s="70"/>
      <c r="AC181" s="70"/>
      <c r="AD181" s="70"/>
      <c r="AE181" s="70"/>
      <c r="AF181" s="70"/>
      <c r="AG181" s="70"/>
      <c r="AH181" s="70"/>
      <c r="AI181" s="70"/>
      <c r="AJ181" s="70"/>
      <c r="AK181" s="70"/>
      <c r="AL181" s="70"/>
      <c r="AM181" s="70"/>
      <c r="AN181" s="70"/>
      <c r="AO181" s="70"/>
      <c r="AP181" s="8"/>
    </row>
    <row r="182" ht="15.75" customHeight="1">
      <c r="Z182" s="8"/>
      <c r="AA182" s="70"/>
      <c r="AB182" s="70"/>
      <c r="AC182" s="70"/>
      <c r="AD182" s="70"/>
      <c r="AE182" s="70"/>
      <c r="AF182" s="70"/>
      <c r="AG182" s="70"/>
      <c r="AH182" s="70"/>
      <c r="AI182" s="70"/>
      <c r="AJ182" s="70"/>
      <c r="AK182" s="70"/>
      <c r="AL182" s="70"/>
      <c r="AM182" s="70"/>
      <c r="AN182" s="70"/>
      <c r="AO182" s="70"/>
      <c r="AP182" s="8"/>
    </row>
    <row r="183" ht="15.75" customHeight="1">
      <c r="Z183" s="8"/>
      <c r="AA183" s="70"/>
      <c r="AB183" s="70"/>
      <c r="AC183" s="70"/>
      <c r="AD183" s="70"/>
      <c r="AE183" s="70"/>
      <c r="AF183" s="70"/>
      <c r="AG183" s="70"/>
      <c r="AH183" s="70"/>
      <c r="AI183" s="70"/>
      <c r="AJ183" s="70"/>
      <c r="AK183" s="70"/>
      <c r="AL183" s="70"/>
      <c r="AM183" s="70"/>
      <c r="AN183" s="70"/>
      <c r="AO183" s="70"/>
      <c r="AP183" s="8"/>
    </row>
    <row r="184" ht="15.75" customHeight="1">
      <c r="Z184" s="8"/>
      <c r="AA184" s="70"/>
      <c r="AB184" s="70"/>
      <c r="AC184" s="70"/>
      <c r="AD184" s="70"/>
      <c r="AE184" s="70"/>
      <c r="AF184" s="70"/>
      <c r="AG184" s="70"/>
      <c r="AH184" s="70"/>
      <c r="AI184" s="70"/>
      <c r="AJ184" s="70"/>
      <c r="AK184" s="70"/>
      <c r="AL184" s="70"/>
      <c r="AM184" s="70"/>
      <c r="AN184" s="70"/>
      <c r="AO184" s="70"/>
      <c r="AP184" s="8"/>
    </row>
    <row r="185" ht="15.75" customHeight="1">
      <c r="Z185" s="8"/>
      <c r="AA185" s="70"/>
      <c r="AB185" s="70"/>
      <c r="AC185" s="70"/>
      <c r="AD185" s="70"/>
      <c r="AE185" s="70"/>
      <c r="AF185" s="70"/>
      <c r="AG185" s="70"/>
      <c r="AH185" s="70"/>
      <c r="AI185" s="70"/>
      <c r="AJ185" s="70"/>
      <c r="AK185" s="70"/>
      <c r="AL185" s="70"/>
      <c r="AM185" s="70"/>
      <c r="AN185" s="70"/>
      <c r="AO185" s="70"/>
      <c r="AP185" s="8"/>
    </row>
    <row r="186" ht="15.75" customHeight="1">
      <c r="Z186" s="8"/>
      <c r="AA186" s="70"/>
      <c r="AB186" s="70"/>
      <c r="AC186" s="70"/>
      <c r="AD186" s="70"/>
      <c r="AE186" s="70"/>
      <c r="AF186" s="70"/>
      <c r="AG186" s="70"/>
      <c r="AH186" s="70"/>
      <c r="AI186" s="70"/>
      <c r="AJ186" s="70"/>
      <c r="AK186" s="70"/>
      <c r="AL186" s="70"/>
      <c r="AM186" s="70"/>
      <c r="AN186" s="70"/>
      <c r="AO186" s="70"/>
      <c r="AP186" s="8"/>
    </row>
    <row r="187" ht="15.75" customHeight="1">
      <c r="Z187" s="8"/>
      <c r="AA187" s="70"/>
      <c r="AB187" s="70"/>
      <c r="AC187" s="70"/>
      <c r="AD187" s="70"/>
      <c r="AE187" s="70"/>
      <c r="AF187" s="70"/>
      <c r="AG187" s="70"/>
      <c r="AH187" s="70"/>
      <c r="AI187" s="70"/>
      <c r="AJ187" s="70"/>
      <c r="AK187" s="70"/>
      <c r="AL187" s="70"/>
      <c r="AM187" s="70"/>
      <c r="AN187" s="70"/>
      <c r="AO187" s="70"/>
      <c r="AP187" s="8"/>
    </row>
    <row r="188" ht="15.75" customHeight="1">
      <c r="Z188" s="8"/>
      <c r="AA188" s="70"/>
      <c r="AB188" s="70"/>
      <c r="AC188" s="70"/>
      <c r="AD188" s="70"/>
      <c r="AE188" s="70"/>
      <c r="AF188" s="70"/>
      <c r="AG188" s="70"/>
      <c r="AH188" s="70"/>
      <c r="AI188" s="70"/>
      <c r="AJ188" s="70"/>
      <c r="AK188" s="70"/>
      <c r="AL188" s="70"/>
      <c r="AM188" s="70"/>
      <c r="AN188" s="70"/>
      <c r="AO188" s="70"/>
      <c r="AP188" s="8"/>
    </row>
    <row r="189" ht="15.75" customHeight="1">
      <c r="Z189" s="8"/>
      <c r="AA189" s="70"/>
      <c r="AB189" s="70"/>
      <c r="AC189" s="70"/>
      <c r="AD189" s="70"/>
      <c r="AE189" s="70"/>
      <c r="AF189" s="70"/>
      <c r="AG189" s="70"/>
      <c r="AH189" s="70"/>
      <c r="AI189" s="70"/>
      <c r="AJ189" s="70"/>
      <c r="AK189" s="70"/>
      <c r="AL189" s="70"/>
      <c r="AM189" s="70"/>
      <c r="AN189" s="70"/>
      <c r="AO189" s="70"/>
      <c r="AP189" s="8"/>
    </row>
    <row r="190" ht="15.75" customHeight="1">
      <c r="Z190" s="8"/>
      <c r="AA190" s="70"/>
      <c r="AB190" s="70"/>
      <c r="AC190" s="70"/>
      <c r="AD190" s="70"/>
      <c r="AE190" s="70"/>
      <c r="AF190" s="70"/>
      <c r="AG190" s="70"/>
      <c r="AH190" s="70"/>
      <c r="AI190" s="70"/>
      <c r="AJ190" s="70"/>
      <c r="AK190" s="70"/>
      <c r="AL190" s="70"/>
      <c r="AM190" s="70"/>
      <c r="AN190" s="70"/>
      <c r="AO190" s="70"/>
      <c r="AP190" s="8"/>
    </row>
    <row r="191" ht="15.75" customHeight="1">
      <c r="Z191" s="8"/>
      <c r="AA191" s="70"/>
      <c r="AB191" s="70"/>
      <c r="AC191" s="70"/>
      <c r="AD191" s="70"/>
      <c r="AE191" s="70"/>
      <c r="AF191" s="70"/>
      <c r="AG191" s="70"/>
      <c r="AH191" s="70"/>
      <c r="AI191" s="70"/>
      <c r="AJ191" s="70"/>
      <c r="AK191" s="70"/>
      <c r="AL191" s="70"/>
      <c r="AM191" s="70"/>
      <c r="AN191" s="70"/>
      <c r="AO191" s="70"/>
      <c r="AP191" s="8"/>
    </row>
    <row r="192" ht="15.75" customHeight="1">
      <c r="Z192" s="8"/>
      <c r="AA192" s="70"/>
      <c r="AB192" s="70"/>
      <c r="AC192" s="70"/>
      <c r="AD192" s="70"/>
      <c r="AE192" s="70"/>
      <c r="AF192" s="70"/>
      <c r="AG192" s="70"/>
      <c r="AH192" s="70"/>
      <c r="AI192" s="70"/>
      <c r="AJ192" s="70"/>
      <c r="AK192" s="70"/>
      <c r="AL192" s="70"/>
      <c r="AM192" s="70"/>
      <c r="AN192" s="70"/>
      <c r="AO192" s="70"/>
      <c r="AP192" s="8"/>
    </row>
    <row r="193" ht="15.75" customHeight="1">
      <c r="Z193" s="8"/>
      <c r="AA193" s="70"/>
      <c r="AB193" s="70"/>
      <c r="AC193" s="70"/>
      <c r="AD193" s="70"/>
      <c r="AE193" s="70"/>
      <c r="AF193" s="70"/>
      <c r="AG193" s="70"/>
      <c r="AH193" s="70"/>
      <c r="AI193" s="70"/>
      <c r="AJ193" s="70"/>
      <c r="AK193" s="70"/>
      <c r="AL193" s="70"/>
      <c r="AM193" s="70"/>
      <c r="AN193" s="70"/>
      <c r="AO193" s="70"/>
      <c r="AP193" s="8"/>
    </row>
    <row r="194" ht="15.75" customHeight="1">
      <c r="Z194" s="8"/>
      <c r="AA194" s="70"/>
      <c r="AB194" s="70"/>
      <c r="AC194" s="70"/>
      <c r="AD194" s="70"/>
      <c r="AE194" s="70"/>
      <c r="AF194" s="70"/>
      <c r="AG194" s="70"/>
      <c r="AH194" s="70"/>
      <c r="AI194" s="70"/>
      <c r="AJ194" s="70"/>
      <c r="AK194" s="70"/>
      <c r="AL194" s="70"/>
      <c r="AM194" s="70"/>
      <c r="AN194" s="70"/>
      <c r="AO194" s="70"/>
      <c r="AP194" s="8"/>
    </row>
    <row r="195" ht="15.75" customHeight="1">
      <c r="Z195" s="8"/>
      <c r="AA195" s="70"/>
      <c r="AB195" s="70"/>
      <c r="AC195" s="70"/>
      <c r="AD195" s="70"/>
      <c r="AE195" s="70"/>
      <c r="AF195" s="70"/>
      <c r="AG195" s="70"/>
      <c r="AH195" s="70"/>
      <c r="AI195" s="70"/>
      <c r="AJ195" s="70"/>
      <c r="AK195" s="70"/>
      <c r="AL195" s="70"/>
      <c r="AM195" s="70"/>
      <c r="AN195" s="70"/>
      <c r="AO195" s="70"/>
      <c r="AP195" s="8"/>
    </row>
    <row r="196" ht="15.75" customHeight="1">
      <c r="Z196" s="8"/>
      <c r="AA196" s="70"/>
      <c r="AB196" s="70"/>
      <c r="AC196" s="70"/>
      <c r="AD196" s="70"/>
      <c r="AE196" s="70"/>
      <c r="AF196" s="70"/>
      <c r="AG196" s="70"/>
      <c r="AH196" s="70"/>
      <c r="AI196" s="70"/>
      <c r="AJ196" s="70"/>
      <c r="AK196" s="70"/>
      <c r="AL196" s="70"/>
      <c r="AM196" s="70"/>
      <c r="AN196" s="70"/>
      <c r="AO196" s="70"/>
      <c r="AP196" s="8"/>
    </row>
    <row r="197" ht="15.75" customHeight="1">
      <c r="Z197" s="8"/>
      <c r="AA197" s="70"/>
      <c r="AB197" s="70"/>
      <c r="AC197" s="70"/>
      <c r="AD197" s="70"/>
      <c r="AE197" s="70"/>
      <c r="AF197" s="70"/>
      <c r="AG197" s="70"/>
      <c r="AH197" s="70"/>
      <c r="AI197" s="70"/>
      <c r="AJ197" s="70"/>
      <c r="AK197" s="70"/>
      <c r="AL197" s="70"/>
      <c r="AM197" s="70"/>
      <c r="AN197" s="70"/>
      <c r="AO197" s="70"/>
      <c r="AP197" s="8"/>
    </row>
    <row r="198" ht="15.75" customHeight="1">
      <c r="Z198" s="8"/>
      <c r="AA198" s="70"/>
      <c r="AB198" s="70"/>
      <c r="AC198" s="70"/>
      <c r="AD198" s="70"/>
      <c r="AE198" s="70"/>
      <c r="AF198" s="70"/>
      <c r="AG198" s="70"/>
      <c r="AH198" s="70"/>
      <c r="AI198" s="70"/>
      <c r="AJ198" s="70"/>
      <c r="AK198" s="70"/>
      <c r="AL198" s="70"/>
      <c r="AM198" s="70"/>
      <c r="AN198" s="70"/>
      <c r="AO198" s="70"/>
      <c r="AP198" s="8"/>
    </row>
    <row r="199" ht="15.75" customHeight="1">
      <c r="Z199" s="8"/>
      <c r="AA199" s="70"/>
      <c r="AB199" s="70"/>
      <c r="AC199" s="70"/>
      <c r="AD199" s="70"/>
      <c r="AE199" s="70"/>
      <c r="AF199" s="70"/>
      <c r="AG199" s="70"/>
      <c r="AH199" s="70"/>
      <c r="AI199" s="70"/>
      <c r="AJ199" s="70"/>
      <c r="AK199" s="70"/>
      <c r="AL199" s="70"/>
      <c r="AM199" s="70"/>
      <c r="AN199" s="70"/>
      <c r="AO199" s="70"/>
      <c r="AP199" s="8"/>
    </row>
    <row r="200" ht="15.75" customHeight="1">
      <c r="Z200" s="8"/>
      <c r="AA200" s="70"/>
      <c r="AB200" s="70"/>
      <c r="AC200" s="70"/>
      <c r="AD200" s="70"/>
      <c r="AE200" s="70"/>
      <c r="AF200" s="70"/>
      <c r="AG200" s="70"/>
      <c r="AH200" s="70"/>
      <c r="AI200" s="70"/>
      <c r="AJ200" s="70"/>
      <c r="AK200" s="70"/>
      <c r="AL200" s="70"/>
      <c r="AM200" s="70"/>
      <c r="AN200" s="70"/>
      <c r="AO200" s="70"/>
      <c r="AP200" s="8"/>
    </row>
    <row r="201" ht="15.75" customHeight="1">
      <c r="Z201" s="8"/>
      <c r="AA201" s="70"/>
      <c r="AB201" s="70"/>
      <c r="AC201" s="70"/>
      <c r="AD201" s="70"/>
      <c r="AE201" s="70"/>
      <c r="AF201" s="70"/>
      <c r="AG201" s="70"/>
      <c r="AH201" s="70"/>
      <c r="AI201" s="70"/>
      <c r="AJ201" s="70"/>
      <c r="AK201" s="70"/>
      <c r="AL201" s="70"/>
      <c r="AM201" s="70"/>
      <c r="AN201" s="70"/>
      <c r="AO201" s="70"/>
      <c r="AP201" s="8"/>
    </row>
    <row r="202" ht="15.75" customHeight="1">
      <c r="Z202" s="8"/>
      <c r="AA202" s="70"/>
      <c r="AB202" s="70"/>
      <c r="AC202" s="70"/>
      <c r="AD202" s="70"/>
      <c r="AE202" s="70"/>
      <c r="AF202" s="70"/>
      <c r="AG202" s="70"/>
      <c r="AH202" s="70"/>
      <c r="AI202" s="70"/>
      <c r="AJ202" s="70"/>
      <c r="AK202" s="70"/>
      <c r="AL202" s="70"/>
      <c r="AM202" s="70"/>
      <c r="AN202" s="70"/>
      <c r="AO202" s="70"/>
      <c r="AP202" s="8"/>
    </row>
    <row r="203" ht="15.75" customHeight="1">
      <c r="Z203" s="8"/>
      <c r="AA203" s="70"/>
      <c r="AB203" s="70"/>
      <c r="AC203" s="70"/>
      <c r="AD203" s="70"/>
      <c r="AE203" s="70"/>
      <c r="AF203" s="70"/>
      <c r="AG203" s="70"/>
      <c r="AH203" s="70"/>
      <c r="AI203" s="70"/>
      <c r="AJ203" s="70"/>
      <c r="AK203" s="70"/>
      <c r="AL203" s="70"/>
      <c r="AM203" s="70"/>
      <c r="AN203" s="70"/>
      <c r="AO203" s="70"/>
      <c r="AP203" s="8"/>
    </row>
    <row r="204" ht="15.75" customHeight="1">
      <c r="Z204" s="8"/>
      <c r="AA204" s="70"/>
      <c r="AB204" s="70"/>
      <c r="AC204" s="70"/>
      <c r="AD204" s="70"/>
      <c r="AE204" s="70"/>
      <c r="AF204" s="70"/>
      <c r="AG204" s="70"/>
      <c r="AH204" s="70"/>
      <c r="AI204" s="70"/>
      <c r="AJ204" s="70"/>
      <c r="AK204" s="70"/>
      <c r="AL204" s="70"/>
      <c r="AM204" s="70"/>
      <c r="AN204" s="70"/>
      <c r="AO204" s="70"/>
      <c r="AP204" s="8"/>
    </row>
    <row r="205" ht="15.75" customHeight="1">
      <c r="Z205" s="8"/>
      <c r="AA205" s="70"/>
      <c r="AB205" s="70"/>
      <c r="AC205" s="70"/>
      <c r="AD205" s="70"/>
      <c r="AE205" s="70"/>
      <c r="AF205" s="70"/>
      <c r="AG205" s="70"/>
      <c r="AH205" s="70"/>
      <c r="AI205" s="70"/>
      <c r="AJ205" s="70"/>
      <c r="AK205" s="70"/>
      <c r="AL205" s="70"/>
      <c r="AM205" s="70"/>
      <c r="AN205" s="70"/>
      <c r="AO205" s="70"/>
      <c r="AP205" s="8"/>
    </row>
    <row r="206" ht="15.75" customHeight="1">
      <c r="Z206" s="8"/>
      <c r="AA206" s="70"/>
      <c r="AB206" s="70"/>
      <c r="AC206" s="70"/>
      <c r="AD206" s="70"/>
      <c r="AE206" s="70"/>
      <c r="AF206" s="70"/>
      <c r="AG206" s="70"/>
      <c r="AH206" s="70"/>
      <c r="AI206" s="70"/>
      <c r="AJ206" s="70"/>
      <c r="AK206" s="70"/>
      <c r="AL206" s="70"/>
      <c r="AM206" s="70"/>
      <c r="AN206" s="70"/>
      <c r="AO206" s="70"/>
      <c r="AP206" s="8"/>
    </row>
    <row r="207" ht="15.75" customHeight="1">
      <c r="Z207" s="8"/>
      <c r="AA207" s="70"/>
      <c r="AB207" s="70"/>
      <c r="AC207" s="70"/>
      <c r="AD207" s="70"/>
      <c r="AE207" s="70"/>
      <c r="AF207" s="70"/>
      <c r="AG207" s="70"/>
      <c r="AH207" s="70"/>
      <c r="AI207" s="70"/>
      <c r="AJ207" s="70"/>
      <c r="AK207" s="70"/>
      <c r="AL207" s="70"/>
      <c r="AM207" s="70"/>
      <c r="AN207" s="70"/>
      <c r="AO207" s="70"/>
      <c r="AP207" s="8"/>
    </row>
    <row r="208" ht="15.75" customHeight="1">
      <c r="Z208" s="8"/>
      <c r="AA208" s="70"/>
      <c r="AB208" s="70"/>
      <c r="AC208" s="70"/>
      <c r="AD208" s="70"/>
      <c r="AE208" s="70"/>
      <c r="AF208" s="70"/>
      <c r="AG208" s="70"/>
      <c r="AH208" s="70"/>
      <c r="AI208" s="70"/>
      <c r="AJ208" s="70"/>
      <c r="AK208" s="70"/>
      <c r="AL208" s="70"/>
      <c r="AM208" s="70"/>
      <c r="AN208" s="70"/>
      <c r="AO208" s="70"/>
      <c r="AP208" s="8"/>
    </row>
    <row r="209" ht="15.75" customHeight="1">
      <c r="Z209" s="8"/>
      <c r="AA209" s="70"/>
      <c r="AB209" s="70"/>
      <c r="AC209" s="70"/>
      <c r="AD209" s="70"/>
      <c r="AE209" s="70"/>
      <c r="AF209" s="70"/>
      <c r="AG209" s="70"/>
      <c r="AH209" s="70"/>
      <c r="AI209" s="70"/>
      <c r="AJ209" s="70"/>
      <c r="AK209" s="70"/>
      <c r="AL209" s="70"/>
      <c r="AM209" s="70"/>
      <c r="AN209" s="70"/>
      <c r="AO209" s="70"/>
      <c r="AP209" s="8"/>
    </row>
    <row r="210" ht="15.75" customHeight="1">
      <c r="Z210" s="8"/>
      <c r="AA210" s="70"/>
      <c r="AB210" s="70"/>
      <c r="AC210" s="70"/>
      <c r="AD210" s="70"/>
      <c r="AE210" s="70"/>
      <c r="AF210" s="70"/>
      <c r="AG210" s="70"/>
      <c r="AH210" s="70"/>
      <c r="AI210" s="70"/>
      <c r="AJ210" s="70"/>
      <c r="AK210" s="70"/>
      <c r="AL210" s="70"/>
      <c r="AM210" s="70"/>
      <c r="AN210" s="70"/>
      <c r="AO210" s="70"/>
      <c r="AP210" s="8"/>
    </row>
    <row r="211" ht="15.75" customHeight="1">
      <c r="Z211" s="8"/>
      <c r="AA211" s="70"/>
      <c r="AB211" s="70"/>
      <c r="AC211" s="70"/>
      <c r="AD211" s="70"/>
      <c r="AE211" s="70"/>
      <c r="AF211" s="70"/>
      <c r="AG211" s="70"/>
      <c r="AH211" s="70"/>
      <c r="AI211" s="70"/>
      <c r="AJ211" s="70"/>
      <c r="AK211" s="70"/>
      <c r="AL211" s="70"/>
      <c r="AM211" s="70"/>
      <c r="AN211" s="70"/>
      <c r="AO211" s="70"/>
      <c r="AP211" s="8"/>
    </row>
    <row r="212" ht="15.75" customHeight="1">
      <c r="Z212" s="8"/>
      <c r="AA212" s="70"/>
      <c r="AB212" s="70"/>
      <c r="AC212" s="70"/>
      <c r="AD212" s="70"/>
      <c r="AE212" s="70"/>
      <c r="AF212" s="70"/>
      <c r="AG212" s="70"/>
      <c r="AH212" s="70"/>
      <c r="AI212" s="70"/>
      <c r="AJ212" s="70"/>
      <c r="AK212" s="70"/>
      <c r="AL212" s="70"/>
      <c r="AM212" s="70"/>
      <c r="AN212" s="70"/>
      <c r="AO212" s="70"/>
      <c r="AP212" s="8"/>
    </row>
    <row r="213" ht="15.75" customHeight="1">
      <c r="Z213" s="8"/>
      <c r="AA213" s="70"/>
      <c r="AB213" s="70"/>
      <c r="AC213" s="70"/>
      <c r="AD213" s="70"/>
      <c r="AE213" s="70"/>
      <c r="AF213" s="70"/>
      <c r="AG213" s="70"/>
      <c r="AH213" s="70"/>
      <c r="AI213" s="70"/>
      <c r="AJ213" s="70"/>
      <c r="AK213" s="70"/>
      <c r="AL213" s="70"/>
      <c r="AM213" s="70"/>
      <c r="AN213" s="70"/>
      <c r="AO213" s="70"/>
      <c r="AP213" s="8"/>
    </row>
    <row r="214" ht="15.75" customHeight="1">
      <c r="Z214" s="8"/>
      <c r="AA214" s="70"/>
      <c r="AB214" s="70"/>
      <c r="AC214" s="70"/>
      <c r="AD214" s="70"/>
      <c r="AE214" s="70"/>
      <c r="AF214" s="70"/>
      <c r="AG214" s="70"/>
      <c r="AH214" s="70"/>
      <c r="AI214" s="70"/>
      <c r="AJ214" s="70"/>
      <c r="AK214" s="70"/>
      <c r="AL214" s="70"/>
      <c r="AM214" s="70"/>
      <c r="AN214" s="70"/>
      <c r="AO214" s="70"/>
      <c r="AP214" s="8"/>
    </row>
    <row r="215" ht="15.75" customHeight="1">
      <c r="Z215" s="8"/>
      <c r="AA215" s="70"/>
      <c r="AB215" s="70"/>
      <c r="AC215" s="70"/>
      <c r="AD215" s="70"/>
      <c r="AE215" s="70"/>
      <c r="AF215" s="70"/>
      <c r="AG215" s="70"/>
      <c r="AH215" s="70"/>
      <c r="AI215" s="70"/>
      <c r="AJ215" s="70"/>
      <c r="AK215" s="70"/>
      <c r="AL215" s="70"/>
      <c r="AM215" s="70"/>
      <c r="AN215" s="70"/>
      <c r="AO215" s="70"/>
      <c r="AP215" s="8"/>
    </row>
    <row r="216" ht="15.75" customHeight="1">
      <c r="Z216" s="8"/>
      <c r="AA216" s="70"/>
      <c r="AB216" s="70"/>
      <c r="AC216" s="70"/>
      <c r="AD216" s="70"/>
      <c r="AE216" s="70"/>
      <c r="AF216" s="70"/>
      <c r="AG216" s="70"/>
      <c r="AH216" s="70"/>
      <c r="AI216" s="70"/>
      <c r="AJ216" s="70"/>
      <c r="AK216" s="70"/>
      <c r="AL216" s="70"/>
      <c r="AM216" s="70"/>
      <c r="AN216" s="70"/>
      <c r="AO216" s="70"/>
      <c r="AP216" s="8"/>
    </row>
    <row r="217" ht="15.75" customHeight="1">
      <c r="Z217" s="8"/>
      <c r="AA217" s="70"/>
      <c r="AB217" s="70"/>
      <c r="AC217" s="70"/>
      <c r="AD217" s="70"/>
      <c r="AE217" s="70"/>
      <c r="AF217" s="70"/>
      <c r="AG217" s="70"/>
      <c r="AH217" s="70"/>
      <c r="AI217" s="70"/>
      <c r="AJ217" s="70"/>
      <c r="AK217" s="70"/>
      <c r="AL217" s="70"/>
      <c r="AM217" s="70"/>
      <c r="AN217" s="70"/>
      <c r="AO217" s="70"/>
      <c r="AP217" s="8"/>
    </row>
    <row r="218" ht="15.75" customHeight="1">
      <c r="Z218" s="8"/>
      <c r="AA218" s="70"/>
      <c r="AB218" s="70"/>
      <c r="AC218" s="70"/>
      <c r="AD218" s="70"/>
      <c r="AE218" s="70"/>
      <c r="AF218" s="70"/>
      <c r="AG218" s="70"/>
      <c r="AH218" s="70"/>
      <c r="AI218" s="70"/>
      <c r="AJ218" s="70"/>
      <c r="AK218" s="70"/>
      <c r="AL218" s="70"/>
      <c r="AM218" s="70"/>
      <c r="AN218" s="70"/>
      <c r="AO218" s="70"/>
      <c r="AP218" s="8"/>
    </row>
    <row r="219" ht="15.75" customHeight="1">
      <c r="Z219" s="8"/>
      <c r="AA219" s="70"/>
      <c r="AB219" s="70"/>
      <c r="AC219" s="70"/>
      <c r="AD219" s="70"/>
      <c r="AE219" s="70"/>
      <c r="AF219" s="70"/>
      <c r="AG219" s="70"/>
      <c r="AH219" s="70"/>
      <c r="AI219" s="70"/>
      <c r="AJ219" s="70"/>
      <c r="AK219" s="70"/>
      <c r="AL219" s="70"/>
      <c r="AM219" s="70"/>
      <c r="AN219" s="70"/>
      <c r="AO219" s="70"/>
      <c r="AP219" s="8"/>
    </row>
    <row r="220" ht="15.75" customHeight="1">
      <c r="Z220" s="8"/>
      <c r="AA220" s="70"/>
      <c r="AB220" s="70"/>
      <c r="AC220" s="70"/>
      <c r="AD220" s="70"/>
      <c r="AE220" s="70"/>
      <c r="AF220" s="70"/>
      <c r="AG220" s="70"/>
      <c r="AH220" s="70"/>
      <c r="AI220" s="70"/>
      <c r="AJ220" s="70"/>
      <c r="AK220" s="70"/>
      <c r="AL220" s="70"/>
      <c r="AM220" s="70"/>
      <c r="AN220" s="70"/>
      <c r="AO220" s="70"/>
      <c r="AP220" s="8"/>
    </row>
    <row r="221" ht="15.75" customHeight="1">
      <c r="Z221" s="8"/>
      <c r="AA221" s="70"/>
      <c r="AB221" s="70"/>
      <c r="AC221" s="70"/>
      <c r="AD221" s="70"/>
      <c r="AE221" s="70"/>
      <c r="AF221" s="70"/>
      <c r="AG221" s="70"/>
      <c r="AH221" s="70"/>
      <c r="AI221" s="70"/>
      <c r="AJ221" s="70"/>
      <c r="AK221" s="70"/>
      <c r="AL221" s="70"/>
      <c r="AM221" s="70"/>
      <c r="AN221" s="70"/>
      <c r="AO221" s="70"/>
      <c r="AP221" s="8"/>
    </row>
    <row r="222" ht="15.75" customHeight="1">
      <c r="Z222" s="8"/>
      <c r="AA222" s="70"/>
      <c r="AB222" s="70"/>
      <c r="AC222" s="70"/>
      <c r="AD222" s="70"/>
      <c r="AE222" s="70"/>
      <c r="AF222" s="70"/>
      <c r="AG222" s="70"/>
      <c r="AH222" s="70"/>
      <c r="AI222" s="70"/>
      <c r="AJ222" s="70"/>
      <c r="AK222" s="70"/>
      <c r="AL222" s="70"/>
      <c r="AM222" s="70"/>
      <c r="AN222" s="70"/>
      <c r="AO222" s="70"/>
      <c r="AP222" s="8"/>
    </row>
    <row r="223" ht="15.75" customHeight="1">
      <c r="Z223" s="8"/>
      <c r="AA223" s="70"/>
      <c r="AB223" s="70"/>
      <c r="AC223" s="70"/>
      <c r="AD223" s="70"/>
      <c r="AE223" s="70"/>
      <c r="AF223" s="70"/>
      <c r="AG223" s="70"/>
      <c r="AH223" s="70"/>
      <c r="AI223" s="70"/>
      <c r="AJ223" s="70"/>
      <c r="AK223" s="70"/>
      <c r="AL223" s="70"/>
      <c r="AM223" s="70"/>
      <c r="AN223" s="70"/>
      <c r="AO223" s="70"/>
      <c r="AP223" s="8"/>
    </row>
    <row r="224" ht="15.75" customHeight="1">
      <c r="Z224" s="8"/>
      <c r="AA224" s="70"/>
      <c r="AB224" s="70"/>
      <c r="AC224" s="70"/>
      <c r="AD224" s="70"/>
      <c r="AE224" s="70"/>
      <c r="AF224" s="70"/>
      <c r="AG224" s="70"/>
      <c r="AH224" s="70"/>
      <c r="AI224" s="70"/>
      <c r="AJ224" s="70"/>
      <c r="AK224" s="70"/>
      <c r="AL224" s="70"/>
      <c r="AM224" s="70"/>
      <c r="AN224" s="70"/>
      <c r="AO224" s="70"/>
      <c r="AP224" s="8"/>
    </row>
    <row r="225" ht="15.75" customHeight="1">
      <c r="Z225" s="8"/>
      <c r="AA225" s="70"/>
      <c r="AB225" s="70"/>
      <c r="AC225" s="70"/>
      <c r="AD225" s="70"/>
      <c r="AE225" s="70"/>
      <c r="AF225" s="70"/>
      <c r="AG225" s="70"/>
      <c r="AH225" s="70"/>
      <c r="AI225" s="70"/>
      <c r="AJ225" s="70"/>
      <c r="AK225" s="70"/>
      <c r="AL225" s="70"/>
      <c r="AM225" s="70"/>
      <c r="AN225" s="70"/>
      <c r="AO225" s="70"/>
      <c r="AP225" s="8"/>
    </row>
    <row r="226" ht="15.75" customHeight="1">
      <c r="Z226" s="8"/>
      <c r="AA226" s="70"/>
      <c r="AB226" s="70"/>
      <c r="AC226" s="70"/>
      <c r="AD226" s="70"/>
      <c r="AE226" s="70"/>
      <c r="AF226" s="70"/>
      <c r="AG226" s="70"/>
      <c r="AH226" s="70"/>
      <c r="AI226" s="70"/>
      <c r="AJ226" s="70"/>
      <c r="AK226" s="70"/>
      <c r="AL226" s="70"/>
      <c r="AM226" s="70"/>
      <c r="AN226" s="70"/>
      <c r="AO226" s="70"/>
      <c r="AP226" s="8"/>
    </row>
    <row r="227" ht="15.75" customHeight="1">
      <c r="Z227" s="8"/>
      <c r="AA227" s="70"/>
      <c r="AB227" s="70"/>
      <c r="AC227" s="70"/>
      <c r="AD227" s="70"/>
      <c r="AE227" s="70"/>
      <c r="AF227" s="70"/>
      <c r="AG227" s="70"/>
      <c r="AH227" s="70"/>
      <c r="AI227" s="70"/>
      <c r="AJ227" s="70"/>
      <c r="AK227" s="70"/>
      <c r="AL227" s="70"/>
      <c r="AM227" s="70"/>
      <c r="AN227" s="70"/>
      <c r="AO227" s="70"/>
      <c r="AP227" s="8"/>
    </row>
    <row r="228" ht="15.75" customHeight="1">
      <c r="Z228" s="8"/>
      <c r="AA228" s="70"/>
      <c r="AB228" s="70"/>
      <c r="AC228" s="70"/>
      <c r="AD228" s="70"/>
      <c r="AE228" s="70"/>
      <c r="AF228" s="70"/>
      <c r="AG228" s="70"/>
      <c r="AH228" s="70"/>
      <c r="AI228" s="70"/>
      <c r="AJ228" s="70"/>
      <c r="AK228" s="70"/>
      <c r="AL228" s="70"/>
      <c r="AM228" s="70"/>
      <c r="AN228" s="70"/>
      <c r="AO228" s="70"/>
      <c r="AP228" s="8"/>
    </row>
    <row r="229" ht="15.75" customHeight="1">
      <c r="Z229" s="8"/>
      <c r="AA229" s="70"/>
      <c r="AB229" s="70"/>
      <c r="AC229" s="70"/>
      <c r="AD229" s="70"/>
      <c r="AE229" s="70"/>
      <c r="AF229" s="70"/>
      <c r="AG229" s="70"/>
      <c r="AH229" s="70"/>
      <c r="AI229" s="70"/>
      <c r="AJ229" s="70"/>
      <c r="AK229" s="70"/>
      <c r="AL229" s="70"/>
      <c r="AM229" s="70"/>
      <c r="AN229" s="70"/>
      <c r="AO229" s="70"/>
      <c r="AP229" s="8"/>
    </row>
    <row r="230" ht="15.75" customHeight="1">
      <c r="Z230" s="8"/>
      <c r="AA230" s="70"/>
      <c r="AB230" s="70"/>
      <c r="AC230" s="70"/>
      <c r="AD230" s="70"/>
      <c r="AE230" s="70"/>
      <c r="AF230" s="70"/>
      <c r="AG230" s="70"/>
      <c r="AH230" s="70"/>
      <c r="AI230" s="70"/>
      <c r="AJ230" s="70"/>
      <c r="AK230" s="70"/>
      <c r="AL230" s="70"/>
      <c r="AM230" s="70"/>
      <c r="AN230" s="70"/>
      <c r="AO230" s="70"/>
      <c r="AP230" s="8"/>
    </row>
    <row r="231" ht="15.75" customHeight="1">
      <c r="Z231" s="8"/>
      <c r="AA231" s="70"/>
      <c r="AB231" s="70"/>
      <c r="AC231" s="70"/>
      <c r="AD231" s="70"/>
      <c r="AE231" s="70"/>
      <c r="AF231" s="70"/>
      <c r="AG231" s="70"/>
      <c r="AH231" s="70"/>
      <c r="AI231" s="70"/>
      <c r="AJ231" s="70"/>
      <c r="AK231" s="70"/>
      <c r="AL231" s="70"/>
      <c r="AM231" s="70"/>
      <c r="AN231" s="70"/>
      <c r="AO231" s="70"/>
      <c r="AP231" s="8"/>
    </row>
    <row r="232" ht="15.75" customHeight="1">
      <c r="Z232" s="8"/>
      <c r="AA232" s="70"/>
      <c r="AB232" s="70"/>
      <c r="AC232" s="70"/>
      <c r="AD232" s="70"/>
      <c r="AE232" s="70"/>
      <c r="AF232" s="70"/>
      <c r="AG232" s="70"/>
      <c r="AH232" s="70"/>
      <c r="AI232" s="70"/>
      <c r="AJ232" s="70"/>
      <c r="AK232" s="70"/>
      <c r="AL232" s="70"/>
      <c r="AM232" s="70"/>
      <c r="AN232" s="70"/>
      <c r="AO232" s="70"/>
      <c r="AP232" s="8"/>
    </row>
    <row r="233" ht="15.75" customHeight="1">
      <c r="Z233" s="8"/>
      <c r="AA233" s="70"/>
      <c r="AB233" s="70"/>
      <c r="AC233" s="70"/>
      <c r="AD233" s="70"/>
      <c r="AE233" s="70"/>
      <c r="AF233" s="70"/>
      <c r="AG233" s="70"/>
      <c r="AH233" s="70"/>
      <c r="AI233" s="70"/>
      <c r="AJ233" s="70"/>
      <c r="AK233" s="70"/>
      <c r="AL233" s="70"/>
      <c r="AM233" s="70"/>
      <c r="AN233" s="70"/>
      <c r="AO233" s="70"/>
      <c r="AP233" s="8"/>
    </row>
    <row r="234" ht="15.75" customHeight="1">
      <c r="Z234" s="8"/>
      <c r="AA234" s="70"/>
      <c r="AB234" s="70"/>
      <c r="AC234" s="70"/>
      <c r="AD234" s="70"/>
      <c r="AE234" s="70"/>
      <c r="AF234" s="70"/>
      <c r="AG234" s="70"/>
      <c r="AH234" s="70"/>
      <c r="AI234" s="70"/>
      <c r="AJ234" s="70"/>
      <c r="AK234" s="70"/>
      <c r="AL234" s="70"/>
      <c r="AM234" s="70"/>
      <c r="AN234" s="70"/>
      <c r="AO234" s="70"/>
      <c r="AP234" s="8"/>
    </row>
    <row r="235" ht="15.75" customHeight="1">
      <c r="Z235" s="8"/>
      <c r="AA235" s="70"/>
      <c r="AB235" s="70"/>
      <c r="AC235" s="70"/>
      <c r="AD235" s="70"/>
      <c r="AE235" s="70"/>
      <c r="AF235" s="70"/>
      <c r="AG235" s="70"/>
      <c r="AH235" s="70"/>
      <c r="AI235" s="70"/>
      <c r="AJ235" s="70"/>
      <c r="AK235" s="70"/>
      <c r="AL235" s="70"/>
      <c r="AM235" s="70"/>
      <c r="AN235" s="70"/>
      <c r="AO235" s="70"/>
      <c r="AP235" s="8"/>
    </row>
    <row r="236" ht="15.75" customHeight="1">
      <c r="Z236" s="8"/>
      <c r="AA236" s="70"/>
      <c r="AB236" s="70"/>
      <c r="AC236" s="70"/>
      <c r="AD236" s="70"/>
      <c r="AE236" s="70"/>
      <c r="AF236" s="70"/>
      <c r="AG236" s="70"/>
      <c r="AH236" s="70"/>
      <c r="AI236" s="70"/>
      <c r="AJ236" s="70"/>
      <c r="AK236" s="70"/>
      <c r="AL236" s="70"/>
      <c r="AM236" s="70"/>
      <c r="AN236" s="70"/>
      <c r="AO236" s="70"/>
      <c r="AP236" s="8"/>
    </row>
    <row r="237" ht="15.75" customHeight="1">
      <c r="Z237" s="8"/>
      <c r="AA237" s="70"/>
      <c r="AB237" s="70"/>
      <c r="AC237" s="70"/>
      <c r="AD237" s="70"/>
      <c r="AE237" s="70"/>
      <c r="AF237" s="70"/>
      <c r="AG237" s="70"/>
      <c r="AH237" s="70"/>
      <c r="AI237" s="70"/>
      <c r="AJ237" s="70"/>
      <c r="AK237" s="70"/>
      <c r="AL237" s="70"/>
      <c r="AM237" s="70"/>
      <c r="AN237" s="70"/>
      <c r="AO237" s="70"/>
      <c r="AP237" s="8"/>
    </row>
    <row r="238" ht="15.75" customHeight="1">
      <c r="Z238" s="8"/>
      <c r="AA238" s="70"/>
      <c r="AB238" s="70"/>
      <c r="AC238" s="70"/>
      <c r="AD238" s="70"/>
      <c r="AE238" s="70"/>
      <c r="AF238" s="70"/>
      <c r="AG238" s="70"/>
      <c r="AH238" s="70"/>
      <c r="AI238" s="70"/>
      <c r="AJ238" s="70"/>
      <c r="AK238" s="70"/>
      <c r="AL238" s="70"/>
      <c r="AM238" s="70"/>
      <c r="AN238" s="70"/>
      <c r="AO238" s="70"/>
      <c r="AP238" s="8"/>
    </row>
    <row r="239" ht="15.75" customHeight="1">
      <c r="Z239" s="8"/>
      <c r="AA239" s="70"/>
      <c r="AB239" s="70"/>
      <c r="AC239" s="70"/>
      <c r="AD239" s="70"/>
      <c r="AE239" s="70"/>
      <c r="AF239" s="70"/>
      <c r="AG239" s="70"/>
      <c r="AH239" s="70"/>
      <c r="AI239" s="70"/>
      <c r="AJ239" s="70"/>
      <c r="AK239" s="70"/>
      <c r="AL239" s="70"/>
      <c r="AM239" s="70"/>
      <c r="AN239" s="70"/>
      <c r="AO239" s="70"/>
      <c r="AP239" s="8"/>
    </row>
    <row r="240" ht="15.75" customHeight="1">
      <c r="Z240" s="8"/>
      <c r="AA240" s="70"/>
      <c r="AB240" s="70"/>
      <c r="AC240" s="70"/>
      <c r="AD240" s="70"/>
      <c r="AE240" s="70"/>
      <c r="AF240" s="70"/>
      <c r="AG240" s="70"/>
      <c r="AH240" s="70"/>
      <c r="AI240" s="70"/>
      <c r="AJ240" s="70"/>
      <c r="AK240" s="70"/>
      <c r="AL240" s="70"/>
      <c r="AM240" s="70"/>
      <c r="AN240" s="70"/>
      <c r="AO240" s="70"/>
      <c r="AP240" s="8"/>
    </row>
    <row r="241" ht="15.75" customHeight="1">
      <c r="Z241" s="8"/>
      <c r="AA241" s="70"/>
      <c r="AB241" s="70"/>
      <c r="AC241" s="70"/>
      <c r="AD241" s="70"/>
      <c r="AE241" s="70"/>
      <c r="AF241" s="70"/>
      <c r="AG241" s="70"/>
      <c r="AH241" s="70"/>
      <c r="AI241" s="70"/>
      <c r="AJ241" s="70"/>
      <c r="AK241" s="70"/>
      <c r="AL241" s="70"/>
      <c r="AM241" s="70"/>
      <c r="AN241" s="70"/>
      <c r="AO241" s="70"/>
      <c r="AP241" s="8"/>
    </row>
    <row r="242" ht="15.75" customHeight="1">
      <c r="Z242" s="8"/>
      <c r="AA242" s="70"/>
      <c r="AB242" s="70"/>
      <c r="AC242" s="70"/>
      <c r="AD242" s="70"/>
      <c r="AE242" s="70"/>
      <c r="AF242" s="70"/>
      <c r="AG242" s="70"/>
      <c r="AH242" s="70"/>
      <c r="AI242" s="70"/>
      <c r="AJ242" s="70"/>
      <c r="AK242" s="70"/>
      <c r="AL242" s="70"/>
      <c r="AM242" s="70"/>
      <c r="AN242" s="70"/>
      <c r="AO242" s="70"/>
      <c r="AP242" s="8"/>
    </row>
    <row r="243" ht="15.75" customHeight="1">
      <c r="Z243" s="8"/>
      <c r="AA243" s="70"/>
      <c r="AB243" s="70"/>
      <c r="AC243" s="70"/>
      <c r="AD243" s="70"/>
      <c r="AE243" s="70"/>
      <c r="AF243" s="70"/>
      <c r="AG243" s="70"/>
      <c r="AH243" s="70"/>
      <c r="AI243" s="70"/>
      <c r="AJ243" s="70"/>
      <c r="AK243" s="70"/>
      <c r="AL243" s="70"/>
      <c r="AM243" s="70"/>
      <c r="AN243" s="70"/>
      <c r="AO243" s="70"/>
      <c r="AP243" s="8"/>
    </row>
    <row r="244" ht="15.75" customHeight="1">
      <c r="Z244" s="8"/>
      <c r="AA244" s="70"/>
      <c r="AB244" s="70"/>
      <c r="AC244" s="70"/>
      <c r="AD244" s="70"/>
      <c r="AE244" s="70"/>
      <c r="AF244" s="70"/>
      <c r="AG244" s="70"/>
      <c r="AH244" s="70"/>
      <c r="AI244" s="70"/>
      <c r="AJ244" s="70"/>
      <c r="AK244" s="70"/>
      <c r="AL244" s="70"/>
      <c r="AM244" s="70"/>
      <c r="AN244" s="70"/>
      <c r="AO244" s="70"/>
      <c r="AP244" s="8"/>
    </row>
    <row r="245" ht="15.75" customHeight="1">
      <c r="Z245" s="8"/>
      <c r="AA245" s="70"/>
      <c r="AB245" s="70"/>
      <c r="AC245" s="70"/>
      <c r="AD245" s="70"/>
      <c r="AE245" s="70"/>
      <c r="AF245" s="70"/>
      <c r="AG245" s="70"/>
      <c r="AH245" s="70"/>
      <c r="AI245" s="70"/>
      <c r="AJ245" s="70"/>
      <c r="AK245" s="70"/>
      <c r="AL245" s="70"/>
      <c r="AM245" s="70"/>
      <c r="AN245" s="70"/>
      <c r="AO245" s="70"/>
      <c r="AP245" s="8"/>
    </row>
    <row r="246" ht="15.75" customHeight="1">
      <c r="Z246" s="8"/>
      <c r="AA246" s="70"/>
      <c r="AB246" s="70"/>
      <c r="AC246" s="70"/>
      <c r="AD246" s="70"/>
      <c r="AE246" s="70"/>
      <c r="AF246" s="70"/>
      <c r="AG246" s="70"/>
      <c r="AH246" s="70"/>
      <c r="AI246" s="70"/>
      <c r="AJ246" s="70"/>
      <c r="AK246" s="70"/>
      <c r="AL246" s="70"/>
      <c r="AM246" s="70"/>
      <c r="AN246" s="70"/>
      <c r="AO246" s="70"/>
      <c r="AP246" s="8"/>
    </row>
    <row r="247" ht="15.75" customHeight="1">
      <c r="Z247" s="8"/>
      <c r="AA247" s="70"/>
      <c r="AB247" s="70"/>
      <c r="AC247" s="70"/>
      <c r="AD247" s="70"/>
      <c r="AE247" s="70"/>
      <c r="AF247" s="70"/>
      <c r="AG247" s="70"/>
      <c r="AH247" s="70"/>
      <c r="AI247" s="70"/>
      <c r="AJ247" s="70"/>
      <c r="AK247" s="70"/>
      <c r="AL247" s="70"/>
      <c r="AM247" s="70"/>
      <c r="AN247" s="70"/>
      <c r="AO247" s="70"/>
      <c r="AP247" s="8"/>
    </row>
    <row r="248" ht="15.75" customHeight="1">
      <c r="Z248" s="8"/>
      <c r="AA248" s="70"/>
      <c r="AB248" s="70"/>
      <c r="AC248" s="70"/>
      <c r="AD248" s="70"/>
      <c r="AE248" s="70"/>
      <c r="AF248" s="70"/>
      <c r="AG248" s="70"/>
      <c r="AH248" s="70"/>
      <c r="AI248" s="70"/>
      <c r="AJ248" s="70"/>
      <c r="AK248" s="70"/>
      <c r="AL248" s="70"/>
      <c r="AM248" s="70"/>
      <c r="AN248" s="70"/>
      <c r="AO248" s="70"/>
      <c r="AP248" s="8"/>
    </row>
    <row r="249" ht="15.75" customHeight="1">
      <c r="Z249" s="8"/>
      <c r="AA249" s="70"/>
      <c r="AB249" s="70"/>
      <c r="AC249" s="70"/>
      <c r="AD249" s="70"/>
      <c r="AE249" s="70"/>
      <c r="AF249" s="70"/>
      <c r="AG249" s="70"/>
      <c r="AH249" s="70"/>
      <c r="AI249" s="70"/>
      <c r="AJ249" s="70"/>
      <c r="AK249" s="70"/>
      <c r="AL249" s="70"/>
      <c r="AM249" s="70"/>
      <c r="AN249" s="70"/>
      <c r="AO249" s="70"/>
      <c r="AP249" s="8"/>
    </row>
    <row r="250" ht="15.75" customHeight="1">
      <c r="Z250" s="8"/>
      <c r="AA250" s="70"/>
      <c r="AB250" s="70"/>
      <c r="AC250" s="70"/>
      <c r="AD250" s="70"/>
      <c r="AE250" s="70"/>
      <c r="AF250" s="70"/>
      <c r="AG250" s="70"/>
      <c r="AH250" s="70"/>
      <c r="AI250" s="70"/>
      <c r="AJ250" s="70"/>
      <c r="AK250" s="70"/>
      <c r="AL250" s="70"/>
      <c r="AM250" s="70"/>
      <c r="AN250" s="70"/>
      <c r="AO250" s="70"/>
      <c r="AP250" s="8"/>
    </row>
    <row r="251" ht="15.75" customHeight="1">
      <c r="Z251" s="8"/>
      <c r="AA251" s="70"/>
      <c r="AB251" s="70"/>
      <c r="AC251" s="70"/>
      <c r="AD251" s="70"/>
      <c r="AE251" s="70"/>
      <c r="AF251" s="70"/>
      <c r="AG251" s="70"/>
      <c r="AH251" s="70"/>
      <c r="AI251" s="70"/>
      <c r="AJ251" s="70"/>
      <c r="AK251" s="70"/>
      <c r="AL251" s="70"/>
      <c r="AM251" s="70"/>
      <c r="AN251" s="70"/>
      <c r="AO251" s="70"/>
      <c r="AP251" s="8"/>
    </row>
    <row r="252" ht="15.75" customHeight="1">
      <c r="Z252" s="8"/>
      <c r="AA252" s="70"/>
      <c r="AB252" s="70"/>
      <c r="AC252" s="70"/>
      <c r="AD252" s="70"/>
      <c r="AE252" s="70"/>
      <c r="AF252" s="70"/>
      <c r="AG252" s="70"/>
      <c r="AH252" s="70"/>
      <c r="AI252" s="70"/>
      <c r="AJ252" s="70"/>
      <c r="AK252" s="70"/>
      <c r="AL252" s="70"/>
      <c r="AM252" s="70"/>
      <c r="AN252" s="70"/>
      <c r="AO252" s="70"/>
      <c r="AP252" s="8"/>
    </row>
    <row r="253" ht="15.75" customHeight="1">
      <c r="Z253" s="8"/>
      <c r="AA253" s="70"/>
      <c r="AB253" s="70"/>
      <c r="AC253" s="70"/>
      <c r="AD253" s="70"/>
      <c r="AE253" s="70"/>
      <c r="AF253" s="70"/>
      <c r="AG253" s="70"/>
      <c r="AH253" s="70"/>
      <c r="AI253" s="70"/>
      <c r="AJ253" s="70"/>
      <c r="AK253" s="70"/>
      <c r="AL253" s="70"/>
      <c r="AM253" s="70"/>
      <c r="AN253" s="70"/>
      <c r="AO253" s="70"/>
      <c r="AP253" s="8"/>
    </row>
    <row r="254" ht="15.75" customHeight="1">
      <c r="Z254" s="8"/>
      <c r="AA254" s="70"/>
      <c r="AB254" s="70"/>
      <c r="AC254" s="70"/>
      <c r="AD254" s="70"/>
      <c r="AE254" s="70"/>
      <c r="AF254" s="70"/>
      <c r="AG254" s="70"/>
      <c r="AH254" s="70"/>
      <c r="AI254" s="70"/>
      <c r="AJ254" s="70"/>
      <c r="AK254" s="70"/>
      <c r="AL254" s="70"/>
      <c r="AM254" s="70"/>
      <c r="AN254" s="70"/>
      <c r="AO254" s="70"/>
      <c r="AP254" s="8"/>
    </row>
    <row r="255" ht="15.75" customHeight="1">
      <c r="Z255" s="8"/>
      <c r="AA255" s="70"/>
      <c r="AB255" s="70"/>
      <c r="AC255" s="70"/>
      <c r="AD255" s="70"/>
      <c r="AE255" s="70"/>
      <c r="AF255" s="70"/>
      <c r="AG255" s="70"/>
      <c r="AH255" s="70"/>
      <c r="AI255" s="70"/>
      <c r="AJ255" s="70"/>
      <c r="AK255" s="70"/>
      <c r="AL255" s="70"/>
      <c r="AM255" s="70"/>
      <c r="AN255" s="70"/>
      <c r="AO255" s="70"/>
      <c r="AP255" s="8"/>
    </row>
    <row r="256" ht="15.75" customHeight="1">
      <c r="Z256" s="8"/>
      <c r="AA256" s="70"/>
      <c r="AB256" s="70"/>
      <c r="AC256" s="70"/>
      <c r="AD256" s="70"/>
      <c r="AE256" s="70"/>
      <c r="AF256" s="70"/>
      <c r="AG256" s="70"/>
      <c r="AH256" s="70"/>
      <c r="AI256" s="70"/>
      <c r="AJ256" s="70"/>
      <c r="AK256" s="70"/>
      <c r="AL256" s="70"/>
      <c r="AM256" s="70"/>
      <c r="AN256" s="70"/>
      <c r="AO256" s="70"/>
      <c r="AP256" s="8"/>
    </row>
    <row r="257" ht="15.75" customHeight="1">
      <c r="Z257" s="8"/>
      <c r="AA257" s="70"/>
      <c r="AB257" s="70"/>
      <c r="AC257" s="70"/>
      <c r="AD257" s="70"/>
      <c r="AE257" s="70"/>
      <c r="AF257" s="70"/>
      <c r="AG257" s="70"/>
      <c r="AH257" s="70"/>
      <c r="AI257" s="70"/>
      <c r="AJ257" s="70"/>
      <c r="AK257" s="70"/>
      <c r="AL257" s="70"/>
      <c r="AM257" s="70"/>
      <c r="AN257" s="70"/>
      <c r="AO257" s="70"/>
      <c r="AP257" s="8"/>
    </row>
    <row r="258" ht="15.75" customHeight="1">
      <c r="Z258" s="8"/>
      <c r="AA258" s="70"/>
      <c r="AB258" s="70"/>
      <c r="AC258" s="70"/>
      <c r="AD258" s="70"/>
      <c r="AE258" s="70"/>
      <c r="AF258" s="70"/>
      <c r="AG258" s="70"/>
      <c r="AH258" s="70"/>
      <c r="AI258" s="70"/>
      <c r="AJ258" s="70"/>
      <c r="AK258" s="70"/>
      <c r="AL258" s="70"/>
      <c r="AM258" s="70"/>
      <c r="AN258" s="70"/>
      <c r="AO258" s="70"/>
      <c r="AP258" s="8"/>
    </row>
    <row r="259" ht="15.75" customHeight="1">
      <c r="Z259" s="8"/>
      <c r="AA259" s="70"/>
      <c r="AB259" s="70"/>
      <c r="AC259" s="70"/>
      <c r="AD259" s="70"/>
      <c r="AE259" s="70"/>
      <c r="AF259" s="70"/>
      <c r="AG259" s="70"/>
      <c r="AH259" s="70"/>
      <c r="AI259" s="70"/>
      <c r="AJ259" s="70"/>
      <c r="AK259" s="70"/>
      <c r="AL259" s="70"/>
      <c r="AM259" s="70"/>
      <c r="AN259" s="70"/>
      <c r="AO259" s="70"/>
      <c r="AP259" s="8"/>
    </row>
    <row r="260" ht="15.75" customHeight="1">
      <c r="Z260" s="8"/>
      <c r="AA260" s="70"/>
      <c r="AB260" s="70"/>
      <c r="AC260" s="70"/>
      <c r="AD260" s="70"/>
      <c r="AE260" s="70"/>
      <c r="AF260" s="70"/>
      <c r="AG260" s="70"/>
      <c r="AH260" s="70"/>
      <c r="AI260" s="70"/>
      <c r="AJ260" s="70"/>
      <c r="AK260" s="70"/>
      <c r="AL260" s="70"/>
      <c r="AM260" s="70"/>
      <c r="AN260" s="70"/>
      <c r="AO260" s="70"/>
      <c r="AP260" s="8"/>
    </row>
    <row r="261" ht="15.75" customHeight="1">
      <c r="Z261" s="8"/>
      <c r="AA261" s="70"/>
      <c r="AB261" s="70"/>
      <c r="AC261" s="70"/>
      <c r="AD261" s="70"/>
      <c r="AE261" s="70"/>
      <c r="AF261" s="70"/>
      <c r="AG261" s="70"/>
      <c r="AH261" s="70"/>
      <c r="AI261" s="70"/>
      <c r="AJ261" s="70"/>
      <c r="AK261" s="70"/>
      <c r="AL261" s="70"/>
      <c r="AM261" s="70"/>
      <c r="AN261" s="70"/>
      <c r="AO261" s="70"/>
      <c r="AP261" s="8"/>
    </row>
    <row r="262" ht="15.75" customHeight="1">
      <c r="Z262" s="8"/>
      <c r="AA262" s="70"/>
      <c r="AB262" s="70"/>
      <c r="AC262" s="70"/>
      <c r="AD262" s="70"/>
      <c r="AE262" s="70"/>
      <c r="AF262" s="70"/>
      <c r="AG262" s="70"/>
      <c r="AH262" s="70"/>
      <c r="AI262" s="70"/>
      <c r="AJ262" s="70"/>
      <c r="AK262" s="70"/>
      <c r="AL262" s="70"/>
      <c r="AM262" s="70"/>
      <c r="AN262" s="70"/>
      <c r="AO262" s="70"/>
      <c r="AP262" s="8"/>
    </row>
    <row r="263" ht="15.75" customHeight="1">
      <c r="Z263" s="8"/>
      <c r="AA263" s="70"/>
      <c r="AB263" s="70"/>
      <c r="AC263" s="70"/>
      <c r="AD263" s="70"/>
      <c r="AE263" s="70"/>
      <c r="AF263" s="70"/>
      <c r="AG263" s="70"/>
      <c r="AH263" s="70"/>
      <c r="AI263" s="70"/>
      <c r="AJ263" s="70"/>
      <c r="AK263" s="70"/>
      <c r="AL263" s="70"/>
      <c r="AM263" s="70"/>
      <c r="AN263" s="70"/>
      <c r="AO263" s="70"/>
      <c r="AP263" s="8"/>
    </row>
    <row r="264" ht="15.75" customHeight="1">
      <c r="Z264" s="8"/>
      <c r="AA264" s="70"/>
      <c r="AB264" s="70"/>
      <c r="AC264" s="70"/>
      <c r="AD264" s="70"/>
      <c r="AE264" s="70"/>
      <c r="AF264" s="70"/>
      <c r="AG264" s="70"/>
      <c r="AH264" s="70"/>
      <c r="AI264" s="70"/>
      <c r="AJ264" s="70"/>
      <c r="AK264" s="70"/>
      <c r="AL264" s="70"/>
      <c r="AM264" s="70"/>
      <c r="AN264" s="70"/>
      <c r="AO264" s="70"/>
      <c r="AP264" s="8"/>
    </row>
    <row r="265" ht="15.75" customHeight="1">
      <c r="Z265" s="8"/>
      <c r="AA265" s="70"/>
      <c r="AB265" s="70"/>
      <c r="AC265" s="70"/>
      <c r="AD265" s="70"/>
      <c r="AE265" s="70"/>
      <c r="AF265" s="70"/>
      <c r="AG265" s="70"/>
      <c r="AH265" s="70"/>
      <c r="AI265" s="70"/>
      <c r="AJ265" s="70"/>
      <c r="AK265" s="70"/>
      <c r="AL265" s="70"/>
      <c r="AM265" s="70"/>
      <c r="AN265" s="70"/>
      <c r="AO265" s="70"/>
      <c r="AP265" s="8"/>
    </row>
    <row r="266" ht="15.75" customHeight="1">
      <c r="Z266" s="8"/>
      <c r="AA266" s="70"/>
      <c r="AB266" s="70"/>
      <c r="AC266" s="70"/>
      <c r="AD266" s="70"/>
      <c r="AE266" s="70"/>
      <c r="AF266" s="70"/>
      <c r="AG266" s="70"/>
      <c r="AH266" s="70"/>
      <c r="AI266" s="70"/>
      <c r="AJ266" s="70"/>
      <c r="AK266" s="70"/>
      <c r="AL266" s="70"/>
      <c r="AM266" s="70"/>
      <c r="AN266" s="70"/>
      <c r="AO266" s="70"/>
      <c r="AP266" s="8"/>
    </row>
    <row r="267" ht="15.75" customHeight="1">
      <c r="Z267" s="8"/>
      <c r="AA267" s="70"/>
      <c r="AB267" s="70"/>
      <c r="AC267" s="70"/>
      <c r="AD267" s="70"/>
      <c r="AE267" s="70"/>
      <c r="AF267" s="70"/>
      <c r="AG267" s="70"/>
      <c r="AH267" s="70"/>
      <c r="AI267" s="70"/>
      <c r="AJ267" s="70"/>
      <c r="AK267" s="70"/>
      <c r="AL267" s="70"/>
      <c r="AM267" s="70"/>
      <c r="AN267" s="70"/>
      <c r="AO267" s="70"/>
      <c r="AP267" s="8"/>
    </row>
    <row r="268" ht="15.75" customHeight="1">
      <c r="Z268" s="8"/>
      <c r="AA268" s="70"/>
      <c r="AB268" s="70"/>
      <c r="AC268" s="70"/>
      <c r="AD268" s="70"/>
      <c r="AE268" s="70"/>
      <c r="AF268" s="70"/>
      <c r="AG268" s="70"/>
      <c r="AH268" s="70"/>
      <c r="AI268" s="70"/>
      <c r="AJ268" s="70"/>
      <c r="AK268" s="70"/>
      <c r="AL268" s="70"/>
      <c r="AM268" s="70"/>
      <c r="AN268" s="70"/>
      <c r="AO268" s="70"/>
      <c r="AP268" s="8"/>
    </row>
    <row r="269" ht="15.75" customHeight="1">
      <c r="Z269" s="8"/>
      <c r="AA269" s="70"/>
      <c r="AB269" s="70"/>
      <c r="AC269" s="70"/>
      <c r="AD269" s="70"/>
      <c r="AE269" s="70"/>
      <c r="AF269" s="70"/>
      <c r="AG269" s="70"/>
      <c r="AH269" s="70"/>
      <c r="AI269" s="70"/>
      <c r="AJ269" s="70"/>
      <c r="AK269" s="70"/>
      <c r="AL269" s="70"/>
      <c r="AM269" s="70"/>
      <c r="AN269" s="70"/>
      <c r="AO269" s="70"/>
      <c r="AP269" s="8"/>
    </row>
    <row r="270" ht="15.75" customHeight="1">
      <c r="Z270" s="8"/>
      <c r="AA270" s="70"/>
      <c r="AB270" s="70"/>
      <c r="AC270" s="70"/>
      <c r="AD270" s="70"/>
      <c r="AE270" s="70"/>
      <c r="AF270" s="70"/>
      <c r="AG270" s="70"/>
      <c r="AH270" s="70"/>
      <c r="AI270" s="70"/>
      <c r="AJ270" s="70"/>
      <c r="AK270" s="70"/>
      <c r="AL270" s="70"/>
      <c r="AM270" s="70"/>
      <c r="AN270" s="70"/>
      <c r="AO270" s="70"/>
      <c r="AP270" s="8"/>
    </row>
    <row r="271" ht="15.75" customHeight="1">
      <c r="Z271" s="8"/>
      <c r="AA271" s="70"/>
      <c r="AB271" s="70"/>
      <c r="AC271" s="70"/>
      <c r="AD271" s="70"/>
      <c r="AE271" s="70"/>
      <c r="AF271" s="70"/>
      <c r="AG271" s="70"/>
      <c r="AH271" s="70"/>
      <c r="AI271" s="70"/>
      <c r="AJ271" s="70"/>
      <c r="AK271" s="70"/>
      <c r="AL271" s="70"/>
      <c r="AM271" s="70"/>
      <c r="AN271" s="70"/>
      <c r="AO271" s="70"/>
      <c r="AP271" s="8"/>
    </row>
    <row r="272" ht="15.75" customHeight="1">
      <c r="Z272" s="8"/>
      <c r="AA272" s="70"/>
      <c r="AB272" s="70"/>
      <c r="AC272" s="70"/>
      <c r="AD272" s="70"/>
      <c r="AE272" s="70"/>
      <c r="AF272" s="70"/>
      <c r="AG272" s="70"/>
      <c r="AH272" s="70"/>
      <c r="AI272" s="70"/>
      <c r="AJ272" s="70"/>
      <c r="AK272" s="70"/>
      <c r="AL272" s="70"/>
      <c r="AM272" s="70"/>
      <c r="AN272" s="70"/>
      <c r="AO272" s="70"/>
      <c r="AP272" s="8"/>
    </row>
    <row r="273" ht="15.75" customHeight="1">
      <c r="Z273" s="8"/>
      <c r="AA273" s="70"/>
      <c r="AB273" s="70"/>
      <c r="AC273" s="70"/>
      <c r="AD273" s="70"/>
      <c r="AE273" s="70"/>
      <c r="AF273" s="70"/>
      <c r="AG273" s="70"/>
      <c r="AH273" s="70"/>
      <c r="AI273" s="70"/>
      <c r="AJ273" s="70"/>
      <c r="AK273" s="70"/>
      <c r="AL273" s="70"/>
      <c r="AM273" s="70"/>
      <c r="AN273" s="70"/>
      <c r="AO273" s="70"/>
      <c r="AP273" s="8"/>
    </row>
    <row r="274" ht="15.75" customHeight="1">
      <c r="Z274" s="8"/>
      <c r="AA274" s="70"/>
      <c r="AB274" s="70"/>
      <c r="AC274" s="70"/>
      <c r="AD274" s="70"/>
      <c r="AE274" s="70"/>
      <c r="AF274" s="70"/>
      <c r="AG274" s="70"/>
      <c r="AH274" s="70"/>
      <c r="AI274" s="70"/>
      <c r="AJ274" s="70"/>
      <c r="AK274" s="70"/>
      <c r="AL274" s="70"/>
      <c r="AM274" s="70"/>
      <c r="AN274" s="70"/>
      <c r="AO274" s="70"/>
      <c r="AP274" s="8"/>
    </row>
    <row r="275" ht="15.75" customHeight="1">
      <c r="Z275" s="8"/>
      <c r="AA275" s="70"/>
      <c r="AB275" s="70"/>
      <c r="AC275" s="70"/>
      <c r="AD275" s="70"/>
      <c r="AE275" s="70"/>
      <c r="AF275" s="70"/>
      <c r="AG275" s="70"/>
      <c r="AH275" s="70"/>
      <c r="AI275" s="70"/>
      <c r="AJ275" s="70"/>
      <c r="AK275" s="70"/>
      <c r="AL275" s="70"/>
      <c r="AM275" s="70"/>
      <c r="AN275" s="70"/>
      <c r="AO275" s="70"/>
      <c r="AP275" s="8"/>
    </row>
    <row r="276" ht="15.75" customHeight="1">
      <c r="Z276" s="8"/>
      <c r="AA276" s="70"/>
      <c r="AB276" s="70"/>
      <c r="AC276" s="70"/>
      <c r="AD276" s="70"/>
      <c r="AE276" s="70"/>
      <c r="AF276" s="70"/>
      <c r="AG276" s="70"/>
      <c r="AH276" s="70"/>
      <c r="AI276" s="70"/>
      <c r="AJ276" s="70"/>
      <c r="AK276" s="70"/>
      <c r="AL276" s="70"/>
      <c r="AM276" s="70"/>
      <c r="AN276" s="70"/>
      <c r="AO276" s="70"/>
      <c r="AP276" s="8"/>
    </row>
    <row r="277" ht="15.75" customHeight="1">
      <c r="Z277" s="8"/>
      <c r="AA277" s="70"/>
      <c r="AB277" s="70"/>
      <c r="AC277" s="70"/>
      <c r="AD277" s="70"/>
      <c r="AE277" s="70"/>
      <c r="AF277" s="70"/>
      <c r="AG277" s="70"/>
      <c r="AH277" s="70"/>
      <c r="AI277" s="70"/>
      <c r="AJ277" s="70"/>
      <c r="AK277" s="70"/>
      <c r="AL277" s="70"/>
      <c r="AM277" s="70"/>
      <c r="AN277" s="70"/>
      <c r="AO277" s="70"/>
      <c r="AP277" s="8"/>
    </row>
    <row r="278" ht="15.75" customHeight="1">
      <c r="Z278" s="8"/>
      <c r="AA278" s="70"/>
      <c r="AB278" s="70"/>
      <c r="AC278" s="70"/>
      <c r="AD278" s="70"/>
      <c r="AE278" s="70"/>
      <c r="AF278" s="70"/>
      <c r="AG278" s="70"/>
      <c r="AH278" s="70"/>
      <c r="AI278" s="70"/>
      <c r="AJ278" s="70"/>
      <c r="AK278" s="70"/>
      <c r="AL278" s="70"/>
      <c r="AM278" s="70"/>
      <c r="AN278" s="70"/>
      <c r="AO278" s="70"/>
      <c r="AP278" s="8"/>
    </row>
    <row r="279" ht="15.75" customHeight="1">
      <c r="Z279" s="8"/>
      <c r="AA279" s="70"/>
      <c r="AB279" s="70"/>
      <c r="AC279" s="70"/>
      <c r="AD279" s="70"/>
      <c r="AE279" s="70"/>
      <c r="AF279" s="70"/>
      <c r="AG279" s="70"/>
      <c r="AH279" s="70"/>
      <c r="AI279" s="70"/>
      <c r="AJ279" s="70"/>
      <c r="AK279" s="70"/>
      <c r="AL279" s="70"/>
      <c r="AM279" s="70"/>
      <c r="AN279" s="70"/>
      <c r="AO279" s="70"/>
      <c r="AP279" s="8"/>
    </row>
    <row r="280" ht="15.75" customHeight="1">
      <c r="Z280" s="8"/>
      <c r="AA280" s="70"/>
      <c r="AB280" s="70"/>
      <c r="AC280" s="70"/>
      <c r="AD280" s="70"/>
      <c r="AE280" s="70"/>
      <c r="AF280" s="70"/>
      <c r="AG280" s="70"/>
      <c r="AH280" s="70"/>
      <c r="AI280" s="70"/>
      <c r="AJ280" s="70"/>
      <c r="AK280" s="70"/>
      <c r="AL280" s="70"/>
      <c r="AM280" s="70"/>
      <c r="AN280" s="70"/>
      <c r="AO280" s="70"/>
      <c r="AP280" s="8"/>
    </row>
    <row r="281" ht="15.75" customHeight="1">
      <c r="Z281" s="8"/>
      <c r="AA281" s="70"/>
      <c r="AB281" s="70"/>
      <c r="AC281" s="70"/>
      <c r="AD281" s="70"/>
      <c r="AE281" s="70"/>
      <c r="AF281" s="70"/>
      <c r="AG281" s="70"/>
      <c r="AH281" s="70"/>
      <c r="AI281" s="70"/>
      <c r="AJ281" s="70"/>
      <c r="AK281" s="70"/>
      <c r="AL281" s="70"/>
      <c r="AM281" s="70"/>
      <c r="AN281" s="70"/>
      <c r="AO281" s="70"/>
      <c r="AP281" s="8"/>
    </row>
    <row r="282" ht="15.75" customHeight="1">
      <c r="Z282" s="8"/>
      <c r="AA282" s="70"/>
      <c r="AB282" s="70"/>
      <c r="AC282" s="70"/>
      <c r="AD282" s="70"/>
      <c r="AE282" s="70"/>
      <c r="AF282" s="70"/>
      <c r="AG282" s="70"/>
      <c r="AH282" s="70"/>
      <c r="AI282" s="70"/>
      <c r="AJ282" s="70"/>
      <c r="AK282" s="70"/>
      <c r="AL282" s="70"/>
      <c r="AM282" s="70"/>
      <c r="AN282" s="70"/>
      <c r="AO282" s="70"/>
      <c r="AP282" s="8"/>
    </row>
    <row r="283" ht="15.75" customHeight="1">
      <c r="Z283" s="8"/>
      <c r="AA283" s="70"/>
      <c r="AB283" s="70"/>
      <c r="AC283" s="70"/>
      <c r="AD283" s="70"/>
      <c r="AE283" s="70"/>
      <c r="AF283" s="70"/>
      <c r="AG283" s="70"/>
      <c r="AH283" s="70"/>
      <c r="AI283" s="70"/>
      <c r="AJ283" s="70"/>
      <c r="AK283" s="70"/>
      <c r="AL283" s="70"/>
      <c r="AM283" s="70"/>
      <c r="AN283" s="70"/>
      <c r="AO283" s="70"/>
      <c r="AP283" s="8"/>
    </row>
    <row r="284" ht="15.75" customHeight="1">
      <c r="Z284" s="8"/>
      <c r="AA284" s="70"/>
      <c r="AB284" s="70"/>
      <c r="AC284" s="70"/>
      <c r="AD284" s="70"/>
      <c r="AE284" s="70"/>
      <c r="AF284" s="70"/>
      <c r="AG284" s="70"/>
      <c r="AH284" s="70"/>
      <c r="AI284" s="70"/>
      <c r="AJ284" s="70"/>
      <c r="AK284" s="70"/>
      <c r="AL284" s="70"/>
      <c r="AM284" s="70"/>
      <c r="AN284" s="70"/>
      <c r="AO284" s="70"/>
      <c r="AP284" s="8"/>
    </row>
    <row r="285" ht="15.75" customHeight="1">
      <c r="Z285" s="8"/>
      <c r="AA285" s="70"/>
      <c r="AB285" s="70"/>
      <c r="AC285" s="70"/>
      <c r="AD285" s="70"/>
      <c r="AE285" s="70"/>
      <c r="AF285" s="70"/>
      <c r="AG285" s="70"/>
      <c r="AH285" s="70"/>
      <c r="AI285" s="70"/>
      <c r="AJ285" s="70"/>
      <c r="AK285" s="70"/>
      <c r="AL285" s="70"/>
      <c r="AM285" s="70"/>
      <c r="AN285" s="70"/>
      <c r="AO285" s="70"/>
      <c r="AP285" s="8"/>
    </row>
    <row r="286" ht="15.75" customHeight="1">
      <c r="Z286" s="8"/>
      <c r="AA286" s="70"/>
      <c r="AB286" s="70"/>
      <c r="AC286" s="70"/>
      <c r="AD286" s="70"/>
      <c r="AE286" s="70"/>
      <c r="AF286" s="70"/>
      <c r="AG286" s="70"/>
      <c r="AH286" s="70"/>
      <c r="AI286" s="70"/>
      <c r="AJ286" s="70"/>
      <c r="AK286" s="70"/>
      <c r="AL286" s="70"/>
      <c r="AM286" s="70"/>
      <c r="AN286" s="70"/>
      <c r="AO286" s="70"/>
      <c r="AP286" s="8"/>
    </row>
    <row r="287" ht="15.75" customHeight="1">
      <c r="Z287" s="8"/>
      <c r="AA287" s="70"/>
      <c r="AB287" s="70"/>
      <c r="AC287" s="70"/>
      <c r="AD287" s="70"/>
      <c r="AE287" s="70"/>
      <c r="AF287" s="70"/>
      <c r="AG287" s="70"/>
      <c r="AH287" s="70"/>
      <c r="AI287" s="70"/>
      <c r="AJ287" s="70"/>
      <c r="AK287" s="70"/>
      <c r="AL287" s="70"/>
      <c r="AM287" s="70"/>
      <c r="AN287" s="70"/>
      <c r="AO287" s="70"/>
      <c r="AP287" s="8"/>
    </row>
    <row r="288" ht="15.75" customHeight="1">
      <c r="Z288" s="8"/>
      <c r="AA288" s="70"/>
      <c r="AB288" s="70"/>
      <c r="AC288" s="70"/>
      <c r="AD288" s="70"/>
      <c r="AE288" s="70"/>
      <c r="AF288" s="70"/>
      <c r="AG288" s="70"/>
      <c r="AH288" s="70"/>
      <c r="AI288" s="70"/>
      <c r="AJ288" s="70"/>
      <c r="AK288" s="70"/>
      <c r="AL288" s="70"/>
      <c r="AM288" s="70"/>
      <c r="AN288" s="70"/>
      <c r="AO288" s="70"/>
      <c r="AP288" s="8"/>
    </row>
    <row r="289" ht="15.75" customHeight="1">
      <c r="Z289" s="8"/>
      <c r="AA289" s="70"/>
      <c r="AB289" s="70"/>
      <c r="AC289" s="70"/>
      <c r="AD289" s="70"/>
      <c r="AE289" s="70"/>
      <c r="AF289" s="70"/>
      <c r="AG289" s="70"/>
      <c r="AH289" s="70"/>
      <c r="AI289" s="70"/>
      <c r="AJ289" s="70"/>
      <c r="AK289" s="70"/>
      <c r="AL289" s="70"/>
      <c r="AM289" s="70"/>
      <c r="AN289" s="70"/>
      <c r="AO289" s="70"/>
      <c r="AP289" s="8"/>
    </row>
    <row r="290" ht="15.75" customHeight="1">
      <c r="Z290" s="8"/>
      <c r="AA290" s="70"/>
      <c r="AB290" s="70"/>
      <c r="AC290" s="70"/>
      <c r="AD290" s="70"/>
      <c r="AE290" s="70"/>
      <c r="AF290" s="70"/>
      <c r="AG290" s="70"/>
      <c r="AH290" s="70"/>
      <c r="AI290" s="70"/>
      <c r="AJ290" s="70"/>
      <c r="AK290" s="70"/>
      <c r="AL290" s="70"/>
      <c r="AM290" s="70"/>
      <c r="AN290" s="70"/>
      <c r="AO290" s="70"/>
      <c r="AP290" s="8"/>
    </row>
    <row r="291" ht="15.75" customHeight="1">
      <c r="Z291" s="8"/>
      <c r="AA291" s="70"/>
      <c r="AB291" s="70"/>
      <c r="AC291" s="70"/>
      <c r="AD291" s="70"/>
      <c r="AE291" s="70"/>
      <c r="AF291" s="70"/>
      <c r="AG291" s="70"/>
      <c r="AH291" s="70"/>
      <c r="AI291" s="70"/>
      <c r="AJ291" s="70"/>
      <c r="AK291" s="70"/>
      <c r="AL291" s="70"/>
      <c r="AM291" s="70"/>
      <c r="AN291" s="70"/>
      <c r="AO291" s="70"/>
      <c r="AP291" s="8"/>
    </row>
    <row r="292" ht="15.75" customHeight="1">
      <c r="Z292" s="8"/>
      <c r="AA292" s="70"/>
      <c r="AB292" s="70"/>
      <c r="AC292" s="70"/>
      <c r="AD292" s="70"/>
      <c r="AE292" s="70"/>
      <c r="AF292" s="70"/>
      <c r="AG292" s="70"/>
      <c r="AH292" s="70"/>
      <c r="AI292" s="70"/>
      <c r="AJ292" s="70"/>
      <c r="AK292" s="70"/>
      <c r="AL292" s="70"/>
      <c r="AM292" s="70"/>
      <c r="AN292" s="70"/>
      <c r="AO292" s="70"/>
      <c r="AP292" s="8"/>
    </row>
    <row r="293" ht="15.75" customHeight="1">
      <c r="Z293" s="8"/>
      <c r="AA293" s="70"/>
      <c r="AB293" s="70"/>
      <c r="AC293" s="70"/>
      <c r="AD293" s="70"/>
      <c r="AE293" s="70"/>
      <c r="AF293" s="70"/>
      <c r="AG293" s="70"/>
      <c r="AH293" s="70"/>
      <c r="AI293" s="70"/>
      <c r="AJ293" s="70"/>
      <c r="AK293" s="70"/>
      <c r="AL293" s="70"/>
      <c r="AM293" s="70"/>
      <c r="AN293" s="70"/>
      <c r="AO293" s="70"/>
      <c r="AP293" s="8"/>
    </row>
    <row r="294" ht="15.75" customHeight="1">
      <c r="Z294" s="8"/>
      <c r="AA294" s="70"/>
      <c r="AB294" s="70"/>
      <c r="AC294" s="70"/>
      <c r="AD294" s="70"/>
      <c r="AE294" s="70"/>
      <c r="AF294" s="70"/>
      <c r="AG294" s="70"/>
      <c r="AH294" s="70"/>
      <c r="AI294" s="70"/>
      <c r="AJ294" s="70"/>
      <c r="AK294" s="70"/>
      <c r="AL294" s="70"/>
      <c r="AM294" s="70"/>
      <c r="AN294" s="70"/>
      <c r="AO294" s="70"/>
      <c r="AP294" s="8"/>
    </row>
    <row r="295" ht="15.75" customHeight="1">
      <c r="Z295" s="8"/>
      <c r="AA295" s="70"/>
      <c r="AB295" s="70"/>
      <c r="AC295" s="70"/>
      <c r="AD295" s="70"/>
      <c r="AE295" s="70"/>
      <c r="AF295" s="70"/>
      <c r="AG295" s="70"/>
      <c r="AH295" s="70"/>
      <c r="AI295" s="70"/>
      <c r="AJ295" s="70"/>
      <c r="AK295" s="70"/>
      <c r="AL295" s="70"/>
      <c r="AM295" s="70"/>
      <c r="AN295" s="70"/>
      <c r="AO295" s="70"/>
      <c r="AP295" s="8"/>
    </row>
    <row r="296" ht="15.75" customHeight="1">
      <c r="Z296" s="8"/>
      <c r="AA296" s="70"/>
      <c r="AB296" s="70"/>
      <c r="AC296" s="70"/>
      <c r="AD296" s="70"/>
      <c r="AE296" s="70"/>
      <c r="AF296" s="70"/>
      <c r="AG296" s="70"/>
      <c r="AH296" s="70"/>
      <c r="AI296" s="70"/>
      <c r="AJ296" s="70"/>
      <c r="AK296" s="70"/>
      <c r="AL296" s="70"/>
      <c r="AM296" s="70"/>
      <c r="AN296" s="70"/>
      <c r="AO296" s="70"/>
      <c r="AP296" s="8"/>
    </row>
    <row r="297" ht="15.75" customHeight="1">
      <c r="Z297" s="8"/>
      <c r="AA297" s="70"/>
      <c r="AB297" s="70"/>
      <c r="AC297" s="70"/>
      <c r="AD297" s="70"/>
      <c r="AE297" s="70"/>
      <c r="AF297" s="70"/>
      <c r="AG297" s="70"/>
      <c r="AH297" s="70"/>
      <c r="AI297" s="70"/>
      <c r="AJ297" s="70"/>
      <c r="AK297" s="70"/>
      <c r="AL297" s="70"/>
      <c r="AM297" s="70"/>
      <c r="AN297" s="70"/>
      <c r="AO297" s="70"/>
      <c r="AP297" s="8"/>
    </row>
    <row r="298" ht="15.75" customHeight="1">
      <c r="Z298" s="8"/>
      <c r="AA298" s="70"/>
      <c r="AB298" s="70"/>
      <c r="AC298" s="70"/>
      <c r="AD298" s="70"/>
      <c r="AE298" s="70"/>
      <c r="AF298" s="70"/>
      <c r="AG298" s="70"/>
      <c r="AH298" s="70"/>
      <c r="AI298" s="70"/>
      <c r="AJ298" s="70"/>
      <c r="AK298" s="70"/>
      <c r="AL298" s="70"/>
      <c r="AM298" s="70"/>
      <c r="AN298" s="70"/>
      <c r="AO298" s="70"/>
      <c r="AP298" s="8"/>
    </row>
    <row r="299" ht="15.75" customHeight="1">
      <c r="Z299" s="8"/>
      <c r="AA299" s="70"/>
      <c r="AB299" s="70"/>
      <c r="AC299" s="70"/>
      <c r="AD299" s="70"/>
      <c r="AE299" s="70"/>
      <c r="AF299" s="70"/>
      <c r="AG299" s="70"/>
      <c r="AH299" s="70"/>
      <c r="AI299" s="70"/>
      <c r="AJ299" s="70"/>
      <c r="AK299" s="70"/>
      <c r="AL299" s="70"/>
      <c r="AM299" s="70"/>
      <c r="AN299" s="70"/>
      <c r="AO299" s="70"/>
      <c r="AP299" s="8"/>
    </row>
    <row r="300" ht="15.75" customHeight="1">
      <c r="Z300" s="8"/>
      <c r="AA300" s="70"/>
      <c r="AB300" s="70"/>
      <c r="AC300" s="70"/>
      <c r="AD300" s="70"/>
      <c r="AE300" s="70"/>
      <c r="AF300" s="70"/>
      <c r="AG300" s="70"/>
      <c r="AH300" s="70"/>
      <c r="AI300" s="70"/>
      <c r="AJ300" s="70"/>
      <c r="AK300" s="70"/>
      <c r="AL300" s="70"/>
      <c r="AM300" s="70"/>
      <c r="AN300" s="70"/>
      <c r="AO300" s="70"/>
      <c r="AP300" s="8"/>
    </row>
    <row r="301" ht="15.75" customHeight="1">
      <c r="Z301" s="8"/>
      <c r="AA301" s="70"/>
      <c r="AB301" s="70"/>
      <c r="AC301" s="70"/>
      <c r="AD301" s="70"/>
      <c r="AE301" s="70"/>
      <c r="AF301" s="70"/>
      <c r="AG301" s="70"/>
      <c r="AH301" s="70"/>
      <c r="AI301" s="70"/>
      <c r="AJ301" s="70"/>
      <c r="AK301" s="70"/>
      <c r="AL301" s="70"/>
      <c r="AM301" s="70"/>
      <c r="AN301" s="70"/>
      <c r="AO301" s="70"/>
      <c r="AP301" s="8"/>
    </row>
    <row r="302" ht="15.75" customHeight="1">
      <c r="Z302" s="8"/>
      <c r="AA302" s="70"/>
      <c r="AB302" s="70"/>
      <c r="AC302" s="70"/>
      <c r="AD302" s="70"/>
      <c r="AE302" s="70"/>
      <c r="AF302" s="70"/>
      <c r="AG302" s="70"/>
      <c r="AH302" s="70"/>
      <c r="AI302" s="70"/>
      <c r="AJ302" s="70"/>
      <c r="AK302" s="70"/>
      <c r="AL302" s="70"/>
      <c r="AM302" s="70"/>
      <c r="AN302" s="70"/>
      <c r="AO302" s="70"/>
      <c r="AP302" s="8"/>
    </row>
    <row r="303" ht="15.75" customHeight="1">
      <c r="Z303" s="8"/>
      <c r="AA303" s="70"/>
      <c r="AB303" s="70"/>
      <c r="AC303" s="70"/>
      <c r="AD303" s="70"/>
      <c r="AE303" s="70"/>
      <c r="AF303" s="70"/>
      <c r="AG303" s="70"/>
      <c r="AH303" s="70"/>
      <c r="AI303" s="70"/>
      <c r="AJ303" s="70"/>
      <c r="AK303" s="70"/>
      <c r="AL303" s="70"/>
      <c r="AM303" s="70"/>
      <c r="AN303" s="70"/>
      <c r="AO303" s="70"/>
      <c r="AP303" s="8"/>
    </row>
    <row r="304" ht="15.75" customHeight="1">
      <c r="Z304" s="8"/>
      <c r="AA304" s="70"/>
      <c r="AB304" s="70"/>
      <c r="AC304" s="70"/>
      <c r="AD304" s="70"/>
      <c r="AE304" s="70"/>
      <c r="AF304" s="70"/>
      <c r="AG304" s="70"/>
      <c r="AH304" s="70"/>
      <c r="AI304" s="70"/>
      <c r="AJ304" s="70"/>
      <c r="AK304" s="70"/>
      <c r="AL304" s="70"/>
      <c r="AM304" s="70"/>
      <c r="AN304" s="70"/>
      <c r="AO304" s="70"/>
      <c r="AP304" s="8"/>
    </row>
    <row r="305" ht="15.75" customHeight="1">
      <c r="Z305" s="8"/>
      <c r="AA305" s="70"/>
      <c r="AB305" s="70"/>
      <c r="AC305" s="70"/>
      <c r="AD305" s="70"/>
      <c r="AE305" s="70"/>
      <c r="AF305" s="70"/>
      <c r="AG305" s="70"/>
      <c r="AH305" s="70"/>
      <c r="AI305" s="70"/>
      <c r="AJ305" s="70"/>
      <c r="AK305" s="70"/>
      <c r="AL305" s="70"/>
      <c r="AM305" s="70"/>
      <c r="AN305" s="70"/>
      <c r="AO305" s="70"/>
      <c r="AP305" s="8"/>
    </row>
    <row r="306" ht="15.75" customHeight="1">
      <c r="Z306" s="8"/>
      <c r="AA306" s="70"/>
      <c r="AB306" s="70"/>
      <c r="AC306" s="70"/>
      <c r="AD306" s="70"/>
      <c r="AE306" s="70"/>
      <c r="AF306" s="70"/>
      <c r="AG306" s="70"/>
      <c r="AH306" s="70"/>
      <c r="AI306" s="70"/>
      <c r="AJ306" s="70"/>
      <c r="AK306" s="70"/>
      <c r="AL306" s="70"/>
      <c r="AM306" s="70"/>
      <c r="AN306" s="70"/>
      <c r="AO306" s="70"/>
      <c r="AP306" s="8"/>
    </row>
    <row r="307" ht="15.75" customHeight="1">
      <c r="Z307" s="8"/>
      <c r="AA307" s="70"/>
      <c r="AB307" s="70"/>
      <c r="AC307" s="70"/>
      <c r="AD307" s="70"/>
      <c r="AE307" s="70"/>
      <c r="AF307" s="70"/>
      <c r="AG307" s="70"/>
      <c r="AH307" s="70"/>
      <c r="AI307" s="70"/>
      <c r="AJ307" s="70"/>
      <c r="AK307" s="70"/>
      <c r="AL307" s="70"/>
      <c r="AM307" s="70"/>
      <c r="AN307" s="70"/>
      <c r="AO307" s="70"/>
      <c r="AP307" s="8"/>
    </row>
    <row r="308" ht="15.75" customHeight="1">
      <c r="Z308" s="8"/>
      <c r="AA308" s="70"/>
      <c r="AB308" s="70"/>
      <c r="AC308" s="70"/>
      <c r="AD308" s="70"/>
      <c r="AE308" s="70"/>
      <c r="AF308" s="70"/>
      <c r="AG308" s="70"/>
      <c r="AH308" s="70"/>
      <c r="AI308" s="70"/>
      <c r="AJ308" s="70"/>
      <c r="AK308" s="70"/>
      <c r="AL308" s="70"/>
      <c r="AM308" s="70"/>
      <c r="AN308" s="70"/>
      <c r="AO308" s="70"/>
      <c r="AP308" s="8"/>
    </row>
    <row r="309" ht="15.75" customHeight="1">
      <c r="Z309" s="8"/>
      <c r="AA309" s="70"/>
      <c r="AB309" s="70"/>
      <c r="AC309" s="70"/>
      <c r="AD309" s="70"/>
      <c r="AE309" s="70"/>
      <c r="AF309" s="70"/>
      <c r="AG309" s="70"/>
      <c r="AH309" s="70"/>
      <c r="AI309" s="70"/>
      <c r="AJ309" s="70"/>
      <c r="AK309" s="70"/>
      <c r="AL309" s="70"/>
      <c r="AM309" s="70"/>
      <c r="AN309" s="70"/>
      <c r="AO309" s="70"/>
      <c r="AP309" s="8"/>
    </row>
    <row r="310" ht="15.75" customHeight="1">
      <c r="Z310" s="8"/>
      <c r="AA310" s="70"/>
      <c r="AB310" s="70"/>
      <c r="AC310" s="70"/>
      <c r="AD310" s="70"/>
      <c r="AE310" s="70"/>
      <c r="AF310" s="70"/>
      <c r="AG310" s="70"/>
      <c r="AH310" s="70"/>
      <c r="AI310" s="70"/>
      <c r="AJ310" s="70"/>
      <c r="AK310" s="70"/>
      <c r="AL310" s="70"/>
      <c r="AM310" s="70"/>
      <c r="AN310" s="70"/>
      <c r="AO310" s="70"/>
      <c r="AP310" s="8"/>
    </row>
    <row r="311" ht="15.75" customHeight="1">
      <c r="Z311" s="8"/>
      <c r="AA311" s="70"/>
      <c r="AB311" s="70"/>
      <c r="AC311" s="70"/>
      <c r="AD311" s="70"/>
      <c r="AE311" s="70"/>
      <c r="AF311" s="70"/>
      <c r="AG311" s="70"/>
      <c r="AH311" s="70"/>
      <c r="AI311" s="70"/>
      <c r="AJ311" s="70"/>
      <c r="AK311" s="70"/>
      <c r="AL311" s="70"/>
      <c r="AM311" s="70"/>
      <c r="AN311" s="70"/>
      <c r="AO311" s="70"/>
      <c r="AP311" s="8"/>
    </row>
    <row r="312" ht="15.75" customHeight="1">
      <c r="Z312" s="8"/>
      <c r="AA312" s="70"/>
      <c r="AB312" s="70"/>
      <c r="AC312" s="70"/>
      <c r="AD312" s="70"/>
      <c r="AE312" s="70"/>
      <c r="AF312" s="70"/>
      <c r="AG312" s="70"/>
      <c r="AH312" s="70"/>
      <c r="AI312" s="70"/>
      <c r="AJ312" s="70"/>
      <c r="AK312" s="70"/>
      <c r="AL312" s="70"/>
      <c r="AM312" s="70"/>
      <c r="AN312" s="70"/>
      <c r="AO312" s="70"/>
      <c r="AP312" s="8"/>
    </row>
    <row r="313" ht="15.75" customHeight="1">
      <c r="Z313" s="8"/>
      <c r="AA313" s="70"/>
      <c r="AB313" s="70"/>
      <c r="AC313" s="70"/>
      <c r="AD313" s="70"/>
      <c r="AE313" s="70"/>
      <c r="AF313" s="70"/>
      <c r="AG313" s="70"/>
      <c r="AH313" s="70"/>
      <c r="AI313" s="70"/>
      <c r="AJ313" s="70"/>
      <c r="AK313" s="70"/>
      <c r="AL313" s="70"/>
      <c r="AM313" s="70"/>
      <c r="AN313" s="70"/>
      <c r="AO313" s="70"/>
      <c r="AP313" s="8"/>
    </row>
    <row r="314" ht="15.75" customHeight="1">
      <c r="Z314" s="8"/>
      <c r="AA314" s="70"/>
      <c r="AB314" s="70"/>
      <c r="AC314" s="70"/>
      <c r="AD314" s="70"/>
      <c r="AE314" s="70"/>
      <c r="AF314" s="70"/>
      <c r="AG314" s="70"/>
      <c r="AH314" s="70"/>
      <c r="AI314" s="70"/>
      <c r="AJ314" s="70"/>
      <c r="AK314" s="70"/>
      <c r="AL314" s="70"/>
      <c r="AM314" s="70"/>
      <c r="AN314" s="70"/>
      <c r="AO314" s="70"/>
      <c r="AP314" s="8"/>
    </row>
    <row r="315" ht="15.75" customHeight="1">
      <c r="Z315" s="8"/>
      <c r="AA315" s="70"/>
      <c r="AB315" s="70"/>
      <c r="AC315" s="70"/>
      <c r="AD315" s="70"/>
      <c r="AE315" s="70"/>
      <c r="AF315" s="70"/>
      <c r="AG315" s="70"/>
      <c r="AH315" s="70"/>
      <c r="AI315" s="70"/>
      <c r="AJ315" s="70"/>
      <c r="AK315" s="70"/>
      <c r="AL315" s="70"/>
      <c r="AM315" s="70"/>
      <c r="AN315" s="70"/>
      <c r="AO315" s="70"/>
      <c r="AP315" s="8"/>
    </row>
    <row r="316" ht="15.75" customHeight="1">
      <c r="Z316" s="8"/>
      <c r="AA316" s="70"/>
      <c r="AB316" s="70"/>
      <c r="AC316" s="70"/>
      <c r="AD316" s="70"/>
      <c r="AE316" s="70"/>
      <c r="AF316" s="70"/>
      <c r="AG316" s="70"/>
      <c r="AH316" s="70"/>
      <c r="AI316" s="70"/>
      <c r="AJ316" s="70"/>
      <c r="AK316" s="70"/>
      <c r="AL316" s="70"/>
      <c r="AM316" s="70"/>
      <c r="AN316" s="70"/>
      <c r="AO316" s="70"/>
      <c r="AP316" s="8"/>
    </row>
    <row r="317" ht="15.75" customHeight="1">
      <c r="Z317" s="8"/>
      <c r="AA317" s="70"/>
      <c r="AB317" s="70"/>
      <c r="AC317" s="70"/>
      <c r="AD317" s="70"/>
      <c r="AE317" s="70"/>
      <c r="AF317" s="70"/>
      <c r="AG317" s="70"/>
      <c r="AH317" s="70"/>
      <c r="AI317" s="70"/>
      <c r="AJ317" s="70"/>
      <c r="AK317" s="70"/>
      <c r="AL317" s="70"/>
      <c r="AM317" s="70"/>
      <c r="AN317" s="70"/>
      <c r="AO317" s="70"/>
      <c r="AP317" s="8"/>
    </row>
    <row r="318" ht="15.75" customHeight="1">
      <c r="Z318" s="8"/>
      <c r="AA318" s="70"/>
      <c r="AB318" s="70"/>
      <c r="AC318" s="70"/>
      <c r="AD318" s="70"/>
      <c r="AE318" s="70"/>
      <c r="AF318" s="70"/>
      <c r="AG318" s="70"/>
      <c r="AH318" s="70"/>
      <c r="AI318" s="70"/>
      <c r="AJ318" s="70"/>
      <c r="AK318" s="70"/>
      <c r="AL318" s="70"/>
      <c r="AM318" s="70"/>
      <c r="AN318" s="70"/>
      <c r="AO318" s="70"/>
      <c r="AP318" s="8"/>
    </row>
    <row r="319" ht="15.75" customHeight="1">
      <c r="Z319" s="8"/>
      <c r="AA319" s="70"/>
      <c r="AB319" s="70"/>
      <c r="AC319" s="70"/>
      <c r="AD319" s="70"/>
      <c r="AE319" s="70"/>
      <c r="AF319" s="70"/>
      <c r="AG319" s="70"/>
      <c r="AH319" s="70"/>
      <c r="AI319" s="70"/>
      <c r="AJ319" s="70"/>
      <c r="AK319" s="70"/>
      <c r="AL319" s="70"/>
      <c r="AM319" s="70"/>
      <c r="AN319" s="70"/>
      <c r="AO319" s="70"/>
      <c r="AP319" s="8"/>
    </row>
    <row r="320" ht="15.75" customHeight="1">
      <c r="Z320" s="8"/>
      <c r="AA320" s="70"/>
      <c r="AB320" s="70"/>
      <c r="AC320" s="70"/>
      <c r="AD320" s="70"/>
      <c r="AE320" s="70"/>
      <c r="AF320" s="70"/>
      <c r="AG320" s="70"/>
      <c r="AH320" s="70"/>
      <c r="AI320" s="70"/>
      <c r="AJ320" s="70"/>
      <c r="AK320" s="70"/>
      <c r="AL320" s="70"/>
      <c r="AM320" s="70"/>
      <c r="AN320" s="70"/>
      <c r="AO320" s="70"/>
      <c r="AP320" s="8"/>
    </row>
    <row r="321" ht="15.75" customHeight="1">
      <c r="Z321" s="8"/>
      <c r="AA321" s="70"/>
      <c r="AB321" s="70"/>
      <c r="AC321" s="70"/>
      <c r="AD321" s="70"/>
      <c r="AE321" s="70"/>
      <c r="AF321" s="70"/>
      <c r="AG321" s="70"/>
      <c r="AH321" s="70"/>
      <c r="AI321" s="70"/>
      <c r="AJ321" s="70"/>
      <c r="AK321" s="70"/>
      <c r="AL321" s="70"/>
      <c r="AM321" s="70"/>
      <c r="AN321" s="70"/>
      <c r="AO321" s="70"/>
      <c r="AP321" s="8"/>
    </row>
    <row r="322" ht="15.75" customHeight="1">
      <c r="Z322" s="8"/>
      <c r="AA322" s="70"/>
      <c r="AB322" s="70"/>
      <c r="AC322" s="70"/>
      <c r="AD322" s="70"/>
      <c r="AE322" s="70"/>
      <c r="AF322" s="70"/>
      <c r="AG322" s="70"/>
      <c r="AH322" s="70"/>
      <c r="AI322" s="70"/>
      <c r="AJ322" s="70"/>
      <c r="AK322" s="70"/>
      <c r="AL322" s="70"/>
      <c r="AM322" s="70"/>
      <c r="AN322" s="70"/>
      <c r="AO322" s="70"/>
      <c r="AP322" s="8"/>
    </row>
    <row r="323" ht="15.75" customHeight="1">
      <c r="Z323" s="8"/>
      <c r="AA323" s="70"/>
      <c r="AB323" s="70"/>
      <c r="AC323" s="70"/>
      <c r="AD323" s="70"/>
      <c r="AE323" s="70"/>
      <c r="AF323" s="70"/>
      <c r="AG323" s="70"/>
      <c r="AH323" s="70"/>
      <c r="AI323" s="70"/>
      <c r="AJ323" s="70"/>
      <c r="AK323" s="70"/>
      <c r="AL323" s="70"/>
      <c r="AM323" s="70"/>
      <c r="AN323" s="70"/>
      <c r="AO323" s="70"/>
      <c r="AP323" s="8"/>
    </row>
    <row r="324" ht="15.75" customHeight="1">
      <c r="Z324" s="8"/>
      <c r="AA324" s="70"/>
      <c r="AB324" s="70"/>
      <c r="AC324" s="70"/>
      <c r="AD324" s="70"/>
      <c r="AE324" s="70"/>
      <c r="AF324" s="70"/>
      <c r="AG324" s="70"/>
      <c r="AH324" s="70"/>
      <c r="AI324" s="70"/>
      <c r="AJ324" s="70"/>
      <c r="AK324" s="70"/>
      <c r="AL324" s="70"/>
      <c r="AM324" s="70"/>
      <c r="AN324" s="70"/>
      <c r="AO324" s="70"/>
      <c r="AP324" s="8"/>
    </row>
    <row r="325" ht="15.75" customHeight="1">
      <c r="Z325" s="8"/>
      <c r="AA325" s="70"/>
      <c r="AB325" s="70"/>
      <c r="AC325" s="70"/>
      <c r="AD325" s="70"/>
      <c r="AE325" s="70"/>
      <c r="AF325" s="70"/>
      <c r="AG325" s="70"/>
      <c r="AH325" s="70"/>
      <c r="AI325" s="70"/>
      <c r="AJ325" s="70"/>
      <c r="AK325" s="70"/>
      <c r="AL325" s="70"/>
      <c r="AM325" s="70"/>
      <c r="AN325" s="70"/>
      <c r="AO325" s="70"/>
      <c r="AP325" s="8"/>
    </row>
    <row r="326" ht="15.75" customHeight="1">
      <c r="Z326" s="8"/>
      <c r="AA326" s="70"/>
      <c r="AB326" s="70"/>
      <c r="AC326" s="70"/>
      <c r="AD326" s="70"/>
      <c r="AE326" s="70"/>
      <c r="AF326" s="70"/>
      <c r="AG326" s="70"/>
      <c r="AH326" s="70"/>
      <c r="AI326" s="70"/>
      <c r="AJ326" s="70"/>
      <c r="AK326" s="70"/>
      <c r="AL326" s="70"/>
      <c r="AM326" s="70"/>
      <c r="AN326" s="70"/>
      <c r="AO326" s="70"/>
      <c r="AP326" s="8"/>
    </row>
    <row r="327" ht="15.75" customHeight="1">
      <c r="Z327" s="8"/>
      <c r="AA327" s="70"/>
      <c r="AB327" s="70"/>
      <c r="AC327" s="70"/>
      <c r="AD327" s="70"/>
      <c r="AE327" s="70"/>
      <c r="AF327" s="70"/>
      <c r="AG327" s="70"/>
      <c r="AH327" s="70"/>
      <c r="AI327" s="70"/>
      <c r="AJ327" s="70"/>
      <c r="AK327" s="70"/>
      <c r="AL327" s="70"/>
      <c r="AM327" s="70"/>
      <c r="AN327" s="70"/>
      <c r="AO327" s="70"/>
      <c r="AP327" s="8"/>
    </row>
    <row r="328" ht="15.75" customHeight="1">
      <c r="Z328" s="8"/>
      <c r="AA328" s="70"/>
      <c r="AB328" s="70"/>
      <c r="AC328" s="70"/>
      <c r="AD328" s="70"/>
      <c r="AE328" s="70"/>
      <c r="AF328" s="70"/>
      <c r="AG328" s="70"/>
      <c r="AH328" s="70"/>
      <c r="AI328" s="70"/>
      <c r="AJ328" s="70"/>
      <c r="AK328" s="70"/>
      <c r="AL328" s="70"/>
      <c r="AM328" s="70"/>
      <c r="AN328" s="70"/>
      <c r="AO328" s="70"/>
      <c r="AP328" s="8"/>
    </row>
    <row r="329" ht="15.75" customHeight="1">
      <c r="Z329" s="8"/>
      <c r="AA329" s="70"/>
      <c r="AB329" s="70"/>
      <c r="AC329" s="70"/>
      <c r="AD329" s="70"/>
      <c r="AE329" s="70"/>
      <c r="AF329" s="70"/>
      <c r="AG329" s="70"/>
      <c r="AH329" s="70"/>
      <c r="AI329" s="70"/>
      <c r="AJ329" s="70"/>
      <c r="AK329" s="70"/>
      <c r="AL329" s="70"/>
      <c r="AM329" s="70"/>
      <c r="AN329" s="70"/>
      <c r="AO329" s="70"/>
      <c r="AP329" s="8"/>
    </row>
    <row r="330" ht="15.75" customHeight="1">
      <c r="Z330" s="8"/>
      <c r="AA330" s="70"/>
      <c r="AB330" s="70"/>
      <c r="AC330" s="70"/>
      <c r="AD330" s="70"/>
      <c r="AE330" s="70"/>
      <c r="AF330" s="70"/>
      <c r="AG330" s="70"/>
      <c r="AH330" s="70"/>
      <c r="AI330" s="70"/>
      <c r="AJ330" s="70"/>
      <c r="AK330" s="70"/>
      <c r="AL330" s="70"/>
      <c r="AM330" s="70"/>
      <c r="AN330" s="70"/>
      <c r="AO330" s="70"/>
      <c r="AP330" s="8"/>
    </row>
    <row r="331" ht="15.75" customHeight="1">
      <c r="Z331" s="8"/>
      <c r="AA331" s="70"/>
      <c r="AB331" s="70"/>
      <c r="AC331" s="70"/>
      <c r="AD331" s="70"/>
      <c r="AE331" s="70"/>
      <c r="AF331" s="70"/>
      <c r="AG331" s="70"/>
      <c r="AH331" s="70"/>
      <c r="AI331" s="70"/>
      <c r="AJ331" s="70"/>
      <c r="AK331" s="70"/>
      <c r="AL331" s="70"/>
      <c r="AM331" s="70"/>
      <c r="AN331" s="70"/>
      <c r="AO331" s="70"/>
      <c r="AP331" s="8"/>
    </row>
    <row r="332" ht="15.75" customHeight="1">
      <c r="Z332" s="8"/>
      <c r="AA332" s="70"/>
      <c r="AB332" s="70"/>
      <c r="AC332" s="70"/>
      <c r="AD332" s="70"/>
      <c r="AE332" s="70"/>
      <c r="AF332" s="70"/>
      <c r="AG332" s="70"/>
      <c r="AH332" s="70"/>
      <c r="AI332" s="70"/>
      <c r="AJ332" s="70"/>
      <c r="AK332" s="70"/>
      <c r="AL332" s="70"/>
      <c r="AM332" s="70"/>
      <c r="AN332" s="70"/>
      <c r="AO332" s="70"/>
      <c r="AP332" s="8"/>
    </row>
    <row r="333" ht="15.75" customHeight="1">
      <c r="Z333" s="8"/>
      <c r="AA333" s="70"/>
      <c r="AB333" s="70"/>
      <c r="AC333" s="70"/>
      <c r="AD333" s="70"/>
      <c r="AE333" s="70"/>
      <c r="AF333" s="70"/>
      <c r="AG333" s="70"/>
      <c r="AH333" s="70"/>
      <c r="AI333" s="70"/>
      <c r="AJ333" s="70"/>
      <c r="AK333" s="70"/>
      <c r="AL333" s="70"/>
      <c r="AM333" s="70"/>
      <c r="AN333" s="70"/>
      <c r="AO333" s="70"/>
      <c r="AP333" s="8"/>
    </row>
    <row r="334" ht="15.75" customHeight="1">
      <c r="Z334" s="8"/>
      <c r="AA334" s="70"/>
      <c r="AB334" s="70"/>
      <c r="AC334" s="70"/>
      <c r="AD334" s="70"/>
      <c r="AE334" s="70"/>
      <c r="AF334" s="70"/>
      <c r="AG334" s="70"/>
      <c r="AH334" s="70"/>
      <c r="AI334" s="70"/>
      <c r="AJ334" s="70"/>
      <c r="AK334" s="70"/>
      <c r="AL334" s="70"/>
      <c r="AM334" s="70"/>
      <c r="AN334" s="70"/>
      <c r="AO334" s="70"/>
      <c r="AP334" s="8"/>
    </row>
    <row r="335" ht="15.75" customHeight="1">
      <c r="Z335" s="8"/>
      <c r="AA335" s="70"/>
      <c r="AB335" s="70"/>
      <c r="AC335" s="70"/>
      <c r="AD335" s="70"/>
      <c r="AE335" s="70"/>
      <c r="AF335" s="70"/>
      <c r="AG335" s="70"/>
      <c r="AH335" s="70"/>
      <c r="AI335" s="70"/>
      <c r="AJ335" s="70"/>
      <c r="AK335" s="70"/>
      <c r="AL335" s="70"/>
      <c r="AM335" s="70"/>
      <c r="AN335" s="70"/>
      <c r="AO335" s="70"/>
      <c r="AP335" s="8"/>
    </row>
    <row r="336" ht="15.75" customHeight="1">
      <c r="Z336" s="8"/>
      <c r="AA336" s="70"/>
      <c r="AB336" s="70"/>
      <c r="AC336" s="70"/>
      <c r="AD336" s="70"/>
      <c r="AE336" s="70"/>
      <c r="AF336" s="70"/>
      <c r="AG336" s="70"/>
      <c r="AH336" s="70"/>
      <c r="AI336" s="70"/>
      <c r="AJ336" s="70"/>
      <c r="AK336" s="70"/>
      <c r="AL336" s="70"/>
      <c r="AM336" s="70"/>
      <c r="AN336" s="70"/>
      <c r="AO336" s="70"/>
      <c r="AP336" s="8"/>
    </row>
    <row r="337" ht="15.75" customHeight="1">
      <c r="Z337" s="8"/>
      <c r="AA337" s="70"/>
      <c r="AB337" s="70"/>
      <c r="AC337" s="70"/>
      <c r="AD337" s="70"/>
      <c r="AE337" s="70"/>
      <c r="AF337" s="70"/>
      <c r="AG337" s="70"/>
      <c r="AH337" s="70"/>
      <c r="AI337" s="70"/>
      <c r="AJ337" s="70"/>
      <c r="AK337" s="70"/>
      <c r="AL337" s="70"/>
      <c r="AM337" s="70"/>
      <c r="AN337" s="70"/>
      <c r="AO337" s="70"/>
      <c r="AP337" s="8"/>
    </row>
    <row r="338" ht="15.75" customHeight="1">
      <c r="Z338" s="8"/>
      <c r="AA338" s="70"/>
      <c r="AB338" s="70"/>
      <c r="AC338" s="70"/>
      <c r="AD338" s="70"/>
      <c r="AE338" s="70"/>
      <c r="AF338" s="70"/>
      <c r="AG338" s="70"/>
      <c r="AH338" s="70"/>
      <c r="AI338" s="70"/>
      <c r="AJ338" s="70"/>
      <c r="AK338" s="70"/>
      <c r="AL338" s="70"/>
      <c r="AM338" s="70"/>
      <c r="AN338" s="70"/>
      <c r="AO338" s="70"/>
      <c r="AP338" s="8"/>
    </row>
    <row r="339" ht="15.75" customHeight="1">
      <c r="Z339" s="8"/>
      <c r="AA339" s="70"/>
      <c r="AB339" s="70"/>
      <c r="AC339" s="70"/>
      <c r="AD339" s="70"/>
      <c r="AE339" s="70"/>
      <c r="AF339" s="70"/>
      <c r="AG339" s="70"/>
      <c r="AH339" s="70"/>
      <c r="AI339" s="70"/>
      <c r="AJ339" s="70"/>
      <c r="AK339" s="70"/>
      <c r="AL339" s="70"/>
      <c r="AM339" s="70"/>
      <c r="AN339" s="70"/>
      <c r="AO339" s="70"/>
      <c r="AP339" s="8"/>
    </row>
    <row r="340" ht="15.75" customHeight="1">
      <c r="Z340" s="8"/>
      <c r="AA340" s="70"/>
      <c r="AB340" s="70"/>
      <c r="AC340" s="70"/>
      <c r="AD340" s="70"/>
      <c r="AE340" s="70"/>
      <c r="AF340" s="70"/>
      <c r="AG340" s="70"/>
      <c r="AH340" s="70"/>
      <c r="AI340" s="70"/>
      <c r="AJ340" s="70"/>
      <c r="AK340" s="70"/>
      <c r="AL340" s="70"/>
      <c r="AM340" s="70"/>
      <c r="AN340" s="70"/>
      <c r="AO340" s="70"/>
      <c r="AP340" s="8"/>
    </row>
    <row r="341" ht="15.75" customHeight="1">
      <c r="Z341" s="8"/>
      <c r="AA341" s="70"/>
      <c r="AB341" s="70"/>
      <c r="AC341" s="70"/>
      <c r="AD341" s="70"/>
      <c r="AE341" s="70"/>
      <c r="AF341" s="70"/>
      <c r="AG341" s="70"/>
      <c r="AH341" s="70"/>
      <c r="AI341" s="70"/>
      <c r="AJ341" s="70"/>
      <c r="AK341" s="70"/>
      <c r="AL341" s="70"/>
      <c r="AM341" s="70"/>
      <c r="AN341" s="70"/>
      <c r="AO341" s="70"/>
      <c r="AP341" s="8"/>
    </row>
    <row r="342" ht="15.75" customHeight="1">
      <c r="Z342" s="8"/>
      <c r="AA342" s="70"/>
      <c r="AB342" s="70"/>
      <c r="AC342" s="70"/>
      <c r="AD342" s="70"/>
      <c r="AE342" s="70"/>
      <c r="AF342" s="70"/>
      <c r="AG342" s="70"/>
      <c r="AH342" s="70"/>
      <c r="AI342" s="70"/>
      <c r="AJ342" s="70"/>
      <c r="AK342" s="70"/>
      <c r="AL342" s="70"/>
      <c r="AM342" s="70"/>
      <c r="AN342" s="70"/>
      <c r="AO342" s="70"/>
      <c r="AP342" s="8"/>
    </row>
    <row r="343" ht="15.75" customHeight="1">
      <c r="Z343" s="8"/>
      <c r="AA343" s="70"/>
      <c r="AB343" s="70"/>
      <c r="AC343" s="70"/>
      <c r="AD343" s="70"/>
      <c r="AE343" s="70"/>
      <c r="AF343" s="70"/>
      <c r="AG343" s="70"/>
      <c r="AH343" s="70"/>
      <c r="AI343" s="70"/>
      <c r="AJ343" s="70"/>
      <c r="AK343" s="70"/>
      <c r="AL343" s="70"/>
      <c r="AM343" s="70"/>
      <c r="AN343" s="70"/>
      <c r="AO343" s="70"/>
      <c r="AP343" s="8"/>
    </row>
    <row r="344" ht="15.75" customHeight="1">
      <c r="Z344" s="8"/>
      <c r="AA344" s="70"/>
      <c r="AB344" s="70"/>
      <c r="AC344" s="70"/>
      <c r="AD344" s="70"/>
      <c r="AE344" s="70"/>
      <c r="AF344" s="70"/>
      <c r="AG344" s="70"/>
      <c r="AH344" s="70"/>
      <c r="AI344" s="70"/>
      <c r="AJ344" s="70"/>
      <c r="AK344" s="70"/>
      <c r="AL344" s="70"/>
      <c r="AM344" s="70"/>
      <c r="AN344" s="70"/>
      <c r="AO344" s="70"/>
      <c r="AP344" s="8"/>
    </row>
    <row r="345" ht="15.75" customHeight="1">
      <c r="Z345" s="8"/>
      <c r="AA345" s="70"/>
      <c r="AB345" s="70"/>
      <c r="AC345" s="70"/>
      <c r="AD345" s="70"/>
      <c r="AE345" s="70"/>
      <c r="AF345" s="70"/>
      <c r="AG345" s="70"/>
      <c r="AH345" s="70"/>
      <c r="AI345" s="70"/>
      <c r="AJ345" s="70"/>
      <c r="AK345" s="70"/>
      <c r="AL345" s="70"/>
      <c r="AM345" s="70"/>
      <c r="AN345" s="70"/>
      <c r="AO345" s="70"/>
      <c r="AP345" s="8"/>
    </row>
    <row r="346" ht="15.75" customHeight="1">
      <c r="Z346" s="8"/>
      <c r="AA346" s="70"/>
      <c r="AB346" s="70"/>
      <c r="AC346" s="70"/>
      <c r="AD346" s="70"/>
      <c r="AE346" s="70"/>
      <c r="AF346" s="70"/>
      <c r="AG346" s="70"/>
      <c r="AH346" s="70"/>
      <c r="AI346" s="70"/>
      <c r="AJ346" s="70"/>
      <c r="AK346" s="70"/>
      <c r="AL346" s="70"/>
      <c r="AM346" s="70"/>
      <c r="AN346" s="70"/>
      <c r="AO346" s="70"/>
      <c r="AP346" s="8"/>
    </row>
    <row r="347" ht="15.75" customHeight="1">
      <c r="Z347" s="8"/>
      <c r="AA347" s="70"/>
      <c r="AB347" s="70"/>
      <c r="AC347" s="70"/>
      <c r="AD347" s="70"/>
      <c r="AE347" s="70"/>
      <c r="AF347" s="70"/>
      <c r="AG347" s="70"/>
      <c r="AH347" s="70"/>
      <c r="AI347" s="70"/>
      <c r="AJ347" s="70"/>
      <c r="AK347" s="70"/>
      <c r="AL347" s="70"/>
      <c r="AM347" s="70"/>
      <c r="AN347" s="70"/>
      <c r="AO347" s="70"/>
      <c r="AP347" s="8"/>
    </row>
    <row r="348" ht="15.75" customHeight="1">
      <c r="Z348" s="8"/>
      <c r="AA348" s="70"/>
      <c r="AB348" s="70"/>
      <c r="AC348" s="70"/>
      <c r="AD348" s="70"/>
      <c r="AE348" s="70"/>
      <c r="AF348" s="70"/>
      <c r="AG348" s="70"/>
      <c r="AH348" s="70"/>
      <c r="AI348" s="70"/>
      <c r="AJ348" s="70"/>
      <c r="AK348" s="70"/>
      <c r="AL348" s="70"/>
      <c r="AM348" s="70"/>
      <c r="AN348" s="70"/>
      <c r="AO348" s="70"/>
      <c r="AP348" s="8"/>
    </row>
    <row r="349" ht="15.75" customHeight="1">
      <c r="Z349" s="8"/>
      <c r="AA349" s="70"/>
      <c r="AB349" s="70"/>
      <c r="AC349" s="70"/>
      <c r="AD349" s="70"/>
      <c r="AE349" s="70"/>
      <c r="AF349" s="70"/>
      <c r="AG349" s="70"/>
      <c r="AH349" s="70"/>
      <c r="AI349" s="70"/>
      <c r="AJ349" s="70"/>
      <c r="AK349" s="70"/>
      <c r="AL349" s="70"/>
      <c r="AM349" s="70"/>
      <c r="AN349" s="70"/>
      <c r="AO349" s="70"/>
      <c r="AP349" s="8"/>
    </row>
    <row r="350" ht="15.75" customHeight="1">
      <c r="Z350" s="8"/>
      <c r="AA350" s="70"/>
      <c r="AB350" s="70"/>
      <c r="AC350" s="70"/>
      <c r="AD350" s="70"/>
      <c r="AE350" s="70"/>
      <c r="AF350" s="70"/>
      <c r="AG350" s="70"/>
      <c r="AH350" s="70"/>
      <c r="AI350" s="70"/>
      <c r="AJ350" s="70"/>
      <c r="AK350" s="70"/>
      <c r="AL350" s="70"/>
      <c r="AM350" s="70"/>
      <c r="AN350" s="70"/>
      <c r="AO350" s="70"/>
      <c r="AP350" s="8"/>
    </row>
    <row r="351" ht="15.75" customHeight="1">
      <c r="Z351" s="8"/>
      <c r="AA351" s="70"/>
      <c r="AB351" s="70"/>
      <c r="AC351" s="70"/>
      <c r="AD351" s="70"/>
      <c r="AE351" s="70"/>
      <c r="AF351" s="70"/>
      <c r="AG351" s="70"/>
      <c r="AH351" s="70"/>
      <c r="AI351" s="70"/>
      <c r="AJ351" s="70"/>
      <c r="AK351" s="70"/>
      <c r="AL351" s="70"/>
      <c r="AM351" s="70"/>
      <c r="AN351" s="70"/>
      <c r="AO351" s="70"/>
      <c r="AP351" s="8"/>
    </row>
    <row r="352" ht="15.75" customHeight="1">
      <c r="Z352" s="8"/>
      <c r="AA352" s="70"/>
      <c r="AB352" s="70"/>
      <c r="AC352" s="70"/>
      <c r="AD352" s="70"/>
      <c r="AE352" s="70"/>
      <c r="AF352" s="70"/>
      <c r="AG352" s="70"/>
      <c r="AH352" s="70"/>
      <c r="AI352" s="70"/>
      <c r="AJ352" s="70"/>
      <c r="AK352" s="70"/>
      <c r="AL352" s="70"/>
      <c r="AM352" s="70"/>
      <c r="AN352" s="70"/>
      <c r="AO352" s="70"/>
      <c r="AP352" s="8"/>
    </row>
    <row r="353" ht="15.75" customHeight="1">
      <c r="Z353" s="8"/>
      <c r="AA353" s="70"/>
      <c r="AB353" s="70"/>
      <c r="AC353" s="70"/>
      <c r="AD353" s="70"/>
      <c r="AE353" s="70"/>
      <c r="AF353" s="70"/>
      <c r="AG353" s="70"/>
      <c r="AH353" s="70"/>
      <c r="AI353" s="70"/>
      <c r="AJ353" s="70"/>
      <c r="AK353" s="70"/>
      <c r="AL353" s="70"/>
      <c r="AM353" s="70"/>
      <c r="AN353" s="70"/>
      <c r="AO353" s="70"/>
      <c r="AP353" s="8"/>
    </row>
    <row r="354" ht="15.75" customHeight="1">
      <c r="Z354" s="8"/>
      <c r="AA354" s="70"/>
      <c r="AB354" s="70"/>
      <c r="AC354" s="70"/>
      <c r="AD354" s="70"/>
      <c r="AE354" s="70"/>
      <c r="AF354" s="70"/>
      <c r="AG354" s="70"/>
      <c r="AH354" s="70"/>
      <c r="AI354" s="70"/>
      <c r="AJ354" s="70"/>
      <c r="AK354" s="70"/>
      <c r="AL354" s="70"/>
      <c r="AM354" s="70"/>
      <c r="AN354" s="70"/>
      <c r="AO354" s="70"/>
      <c r="AP354" s="8"/>
    </row>
    <row r="355" ht="15.75" customHeight="1">
      <c r="Z355" s="8"/>
      <c r="AA355" s="70"/>
      <c r="AB355" s="70"/>
      <c r="AC355" s="70"/>
      <c r="AD355" s="70"/>
      <c r="AE355" s="70"/>
      <c r="AF355" s="70"/>
      <c r="AG355" s="70"/>
      <c r="AH355" s="70"/>
      <c r="AI355" s="70"/>
      <c r="AJ355" s="70"/>
      <c r="AK355" s="70"/>
      <c r="AL355" s="70"/>
      <c r="AM355" s="70"/>
      <c r="AN355" s="70"/>
      <c r="AO355" s="70"/>
      <c r="AP355" s="8"/>
    </row>
    <row r="356" ht="15.75" customHeight="1">
      <c r="Z356" s="8"/>
      <c r="AA356" s="70"/>
      <c r="AB356" s="70"/>
      <c r="AC356" s="70"/>
      <c r="AD356" s="70"/>
      <c r="AE356" s="70"/>
      <c r="AF356" s="70"/>
      <c r="AG356" s="70"/>
      <c r="AH356" s="70"/>
      <c r="AI356" s="70"/>
      <c r="AJ356" s="70"/>
      <c r="AK356" s="70"/>
      <c r="AL356" s="70"/>
      <c r="AM356" s="70"/>
      <c r="AN356" s="70"/>
      <c r="AO356" s="70"/>
      <c r="AP356" s="8"/>
    </row>
    <row r="357" ht="15.75" customHeight="1">
      <c r="Z357" s="8"/>
      <c r="AA357" s="70"/>
      <c r="AB357" s="70"/>
      <c r="AC357" s="70"/>
      <c r="AD357" s="70"/>
      <c r="AE357" s="70"/>
      <c r="AF357" s="70"/>
      <c r="AG357" s="70"/>
      <c r="AH357" s="70"/>
      <c r="AI357" s="70"/>
      <c r="AJ357" s="70"/>
      <c r="AK357" s="70"/>
      <c r="AL357" s="70"/>
      <c r="AM357" s="70"/>
      <c r="AN357" s="70"/>
      <c r="AO357" s="70"/>
      <c r="AP357" s="8"/>
    </row>
    <row r="358" ht="15.75" customHeight="1">
      <c r="Z358" s="8"/>
      <c r="AA358" s="70"/>
      <c r="AB358" s="70"/>
      <c r="AC358" s="70"/>
      <c r="AD358" s="70"/>
      <c r="AE358" s="70"/>
      <c r="AF358" s="70"/>
      <c r="AG358" s="70"/>
      <c r="AH358" s="70"/>
      <c r="AI358" s="70"/>
      <c r="AJ358" s="70"/>
      <c r="AK358" s="70"/>
      <c r="AL358" s="70"/>
      <c r="AM358" s="70"/>
      <c r="AN358" s="70"/>
      <c r="AO358" s="70"/>
      <c r="AP358" s="8"/>
    </row>
    <row r="359" ht="15.75" customHeight="1">
      <c r="Z359" s="8"/>
      <c r="AA359" s="70"/>
      <c r="AB359" s="70"/>
      <c r="AC359" s="70"/>
      <c r="AD359" s="70"/>
      <c r="AE359" s="70"/>
      <c r="AF359" s="70"/>
      <c r="AG359" s="70"/>
      <c r="AH359" s="70"/>
      <c r="AI359" s="70"/>
      <c r="AJ359" s="70"/>
      <c r="AK359" s="70"/>
      <c r="AL359" s="70"/>
      <c r="AM359" s="70"/>
      <c r="AN359" s="70"/>
      <c r="AO359" s="70"/>
      <c r="AP359" s="8"/>
    </row>
    <row r="360" ht="15.75" customHeight="1">
      <c r="Z360" s="8"/>
      <c r="AA360" s="70"/>
      <c r="AB360" s="70"/>
      <c r="AC360" s="70"/>
      <c r="AD360" s="70"/>
      <c r="AE360" s="70"/>
      <c r="AF360" s="70"/>
      <c r="AG360" s="70"/>
      <c r="AH360" s="70"/>
      <c r="AI360" s="70"/>
      <c r="AJ360" s="70"/>
      <c r="AK360" s="70"/>
      <c r="AL360" s="70"/>
      <c r="AM360" s="70"/>
      <c r="AN360" s="70"/>
      <c r="AO360" s="70"/>
      <c r="AP360" s="8"/>
    </row>
    <row r="361" ht="15.75" customHeight="1">
      <c r="Z361" s="8"/>
      <c r="AA361" s="70"/>
      <c r="AB361" s="70"/>
      <c r="AC361" s="70"/>
      <c r="AD361" s="70"/>
      <c r="AE361" s="70"/>
      <c r="AF361" s="70"/>
      <c r="AG361" s="70"/>
      <c r="AH361" s="70"/>
      <c r="AI361" s="70"/>
      <c r="AJ361" s="70"/>
      <c r="AK361" s="70"/>
      <c r="AL361" s="70"/>
      <c r="AM361" s="70"/>
      <c r="AN361" s="70"/>
      <c r="AO361" s="70"/>
      <c r="AP361" s="8"/>
    </row>
    <row r="362" ht="15.75" customHeight="1">
      <c r="Z362" s="8"/>
      <c r="AA362" s="70"/>
      <c r="AB362" s="70"/>
      <c r="AC362" s="70"/>
      <c r="AD362" s="70"/>
      <c r="AE362" s="70"/>
      <c r="AF362" s="70"/>
      <c r="AG362" s="70"/>
      <c r="AH362" s="70"/>
      <c r="AI362" s="70"/>
      <c r="AJ362" s="70"/>
      <c r="AK362" s="70"/>
      <c r="AL362" s="70"/>
      <c r="AM362" s="70"/>
      <c r="AN362" s="70"/>
      <c r="AO362" s="70"/>
      <c r="AP362" s="8"/>
    </row>
    <row r="363" ht="15.75" customHeight="1">
      <c r="Z363" s="8"/>
      <c r="AA363" s="70"/>
      <c r="AB363" s="70"/>
      <c r="AC363" s="70"/>
      <c r="AD363" s="70"/>
      <c r="AE363" s="70"/>
      <c r="AF363" s="70"/>
      <c r="AG363" s="70"/>
      <c r="AH363" s="70"/>
      <c r="AI363" s="70"/>
      <c r="AJ363" s="70"/>
      <c r="AK363" s="70"/>
      <c r="AL363" s="70"/>
      <c r="AM363" s="70"/>
      <c r="AN363" s="70"/>
      <c r="AO363" s="70"/>
      <c r="AP363" s="8"/>
    </row>
    <row r="364" ht="15.75" customHeight="1">
      <c r="Z364" s="8"/>
      <c r="AA364" s="70"/>
      <c r="AB364" s="70"/>
      <c r="AC364" s="70"/>
      <c r="AD364" s="70"/>
      <c r="AE364" s="70"/>
      <c r="AF364" s="70"/>
      <c r="AG364" s="70"/>
      <c r="AH364" s="70"/>
      <c r="AI364" s="70"/>
      <c r="AJ364" s="70"/>
      <c r="AK364" s="70"/>
      <c r="AL364" s="70"/>
      <c r="AM364" s="70"/>
      <c r="AN364" s="70"/>
      <c r="AO364" s="70"/>
      <c r="AP364" s="8"/>
    </row>
    <row r="365" ht="15.75" customHeight="1">
      <c r="Z365" s="8"/>
      <c r="AA365" s="70"/>
      <c r="AB365" s="70"/>
      <c r="AC365" s="70"/>
      <c r="AD365" s="70"/>
      <c r="AE365" s="70"/>
      <c r="AF365" s="70"/>
      <c r="AG365" s="70"/>
      <c r="AH365" s="70"/>
      <c r="AI365" s="70"/>
      <c r="AJ365" s="70"/>
      <c r="AK365" s="70"/>
      <c r="AL365" s="70"/>
      <c r="AM365" s="70"/>
      <c r="AN365" s="70"/>
      <c r="AO365" s="70"/>
      <c r="AP365" s="8"/>
    </row>
    <row r="366" ht="15.75" customHeight="1">
      <c r="Z366" s="8"/>
      <c r="AA366" s="70"/>
      <c r="AB366" s="70"/>
      <c r="AC366" s="70"/>
      <c r="AD366" s="70"/>
      <c r="AE366" s="70"/>
      <c r="AF366" s="70"/>
      <c r="AG366" s="70"/>
      <c r="AH366" s="70"/>
      <c r="AI366" s="70"/>
      <c r="AJ366" s="70"/>
      <c r="AK366" s="70"/>
      <c r="AL366" s="70"/>
      <c r="AM366" s="70"/>
      <c r="AN366" s="70"/>
      <c r="AO366" s="70"/>
      <c r="AP366" s="8"/>
    </row>
    <row r="367" ht="15.75" customHeight="1">
      <c r="Z367" s="8"/>
      <c r="AA367" s="70"/>
      <c r="AB367" s="70"/>
      <c r="AC367" s="70"/>
      <c r="AD367" s="70"/>
      <c r="AE367" s="70"/>
      <c r="AF367" s="70"/>
      <c r="AG367" s="70"/>
      <c r="AH367" s="70"/>
      <c r="AI367" s="70"/>
      <c r="AJ367" s="70"/>
      <c r="AK367" s="70"/>
      <c r="AL367" s="70"/>
      <c r="AM367" s="70"/>
      <c r="AN367" s="70"/>
      <c r="AO367" s="70"/>
      <c r="AP367" s="8"/>
    </row>
    <row r="368" ht="15.75" customHeight="1">
      <c r="Z368" s="8"/>
      <c r="AA368" s="70"/>
      <c r="AB368" s="70"/>
      <c r="AC368" s="70"/>
      <c r="AD368" s="70"/>
      <c r="AE368" s="70"/>
      <c r="AF368" s="70"/>
      <c r="AG368" s="70"/>
      <c r="AH368" s="70"/>
      <c r="AI368" s="70"/>
      <c r="AJ368" s="70"/>
      <c r="AK368" s="70"/>
      <c r="AL368" s="70"/>
      <c r="AM368" s="70"/>
      <c r="AN368" s="70"/>
      <c r="AO368" s="70"/>
      <c r="AP368" s="8"/>
    </row>
    <row r="369" ht="15.75" customHeight="1">
      <c r="Z369" s="8"/>
      <c r="AA369" s="70"/>
      <c r="AB369" s="70"/>
      <c r="AC369" s="70"/>
      <c r="AD369" s="70"/>
      <c r="AE369" s="70"/>
      <c r="AF369" s="70"/>
      <c r="AG369" s="70"/>
      <c r="AH369" s="70"/>
      <c r="AI369" s="70"/>
      <c r="AJ369" s="70"/>
      <c r="AK369" s="70"/>
      <c r="AL369" s="70"/>
      <c r="AM369" s="70"/>
      <c r="AN369" s="70"/>
      <c r="AO369" s="70"/>
      <c r="AP369" s="8"/>
    </row>
    <row r="370" ht="15.75" customHeight="1">
      <c r="Z370" s="8"/>
      <c r="AA370" s="70"/>
      <c r="AB370" s="70"/>
      <c r="AC370" s="70"/>
      <c r="AD370" s="70"/>
      <c r="AE370" s="70"/>
      <c r="AF370" s="70"/>
      <c r="AG370" s="70"/>
      <c r="AH370" s="70"/>
      <c r="AI370" s="70"/>
      <c r="AJ370" s="70"/>
      <c r="AK370" s="70"/>
      <c r="AL370" s="70"/>
      <c r="AM370" s="70"/>
      <c r="AN370" s="70"/>
      <c r="AO370" s="70"/>
      <c r="AP370" s="8"/>
    </row>
    <row r="371" ht="15.75" customHeight="1">
      <c r="Z371" s="8"/>
      <c r="AA371" s="70"/>
      <c r="AB371" s="70"/>
      <c r="AC371" s="70"/>
      <c r="AD371" s="70"/>
      <c r="AE371" s="70"/>
      <c r="AF371" s="70"/>
      <c r="AG371" s="70"/>
      <c r="AH371" s="70"/>
      <c r="AI371" s="70"/>
      <c r="AJ371" s="70"/>
      <c r="AK371" s="70"/>
      <c r="AL371" s="70"/>
      <c r="AM371" s="70"/>
      <c r="AN371" s="70"/>
      <c r="AO371" s="70"/>
      <c r="AP371" s="8"/>
    </row>
    <row r="372" ht="15.75" customHeight="1">
      <c r="Z372" s="8"/>
      <c r="AA372" s="70"/>
      <c r="AB372" s="70"/>
      <c r="AC372" s="70"/>
      <c r="AD372" s="70"/>
      <c r="AE372" s="70"/>
      <c r="AF372" s="70"/>
      <c r="AG372" s="70"/>
      <c r="AH372" s="70"/>
      <c r="AI372" s="70"/>
      <c r="AJ372" s="70"/>
      <c r="AK372" s="70"/>
      <c r="AL372" s="70"/>
      <c r="AM372" s="70"/>
      <c r="AN372" s="70"/>
      <c r="AO372" s="70"/>
      <c r="AP372" s="8"/>
    </row>
    <row r="373" ht="15.75" customHeight="1">
      <c r="Z373" s="8"/>
      <c r="AA373" s="70"/>
      <c r="AB373" s="70"/>
      <c r="AC373" s="70"/>
      <c r="AD373" s="70"/>
      <c r="AE373" s="70"/>
      <c r="AF373" s="70"/>
      <c r="AG373" s="70"/>
      <c r="AH373" s="70"/>
      <c r="AI373" s="70"/>
      <c r="AJ373" s="70"/>
      <c r="AK373" s="70"/>
      <c r="AL373" s="70"/>
      <c r="AM373" s="70"/>
      <c r="AN373" s="70"/>
      <c r="AO373" s="70"/>
      <c r="AP373" s="8"/>
    </row>
    <row r="374" ht="15.75" customHeight="1">
      <c r="Z374" s="8"/>
      <c r="AA374" s="70"/>
      <c r="AB374" s="70"/>
      <c r="AC374" s="70"/>
      <c r="AD374" s="70"/>
      <c r="AE374" s="70"/>
      <c r="AF374" s="70"/>
      <c r="AG374" s="70"/>
      <c r="AH374" s="70"/>
      <c r="AI374" s="70"/>
      <c r="AJ374" s="70"/>
      <c r="AK374" s="70"/>
      <c r="AL374" s="70"/>
      <c r="AM374" s="70"/>
      <c r="AN374" s="70"/>
      <c r="AO374" s="70"/>
      <c r="AP374" s="8"/>
    </row>
    <row r="375" ht="15.75" customHeight="1">
      <c r="Z375" s="8"/>
      <c r="AA375" s="70"/>
      <c r="AB375" s="70"/>
      <c r="AC375" s="70"/>
      <c r="AD375" s="70"/>
      <c r="AE375" s="70"/>
      <c r="AF375" s="70"/>
      <c r="AG375" s="70"/>
      <c r="AH375" s="70"/>
      <c r="AI375" s="70"/>
      <c r="AJ375" s="70"/>
      <c r="AK375" s="70"/>
      <c r="AL375" s="70"/>
      <c r="AM375" s="70"/>
      <c r="AN375" s="70"/>
      <c r="AO375" s="70"/>
      <c r="AP375" s="8"/>
    </row>
    <row r="376" ht="15.75" customHeight="1">
      <c r="Z376" s="8"/>
      <c r="AA376" s="70"/>
      <c r="AB376" s="70"/>
      <c r="AC376" s="70"/>
      <c r="AD376" s="70"/>
      <c r="AE376" s="70"/>
      <c r="AF376" s="70"/>
      <c r="AG376" s="70"/>
      <c r="AH376" s="70"/>
      <c r="AI376" s="70"/>
      <c r="AJ376" s="70"/>
      <c r="AK376" s="70"/>
      <c r="AL376" s="70"/>
      <c r="AM376" s="70"/>
      <c r="AN376" s="70"/>
      <c r="AO376" s="70"/>
      <c r="AP376" s="8"/>
    </row>
    <row r="377" ht="15.75" customHeight="1">
      <c r="Z377" s="8"/>
      <c r="AA377" s="70"/>
      <c r="AB377" s="70"/>
      <c r="AC377" s="70"/>
      <c r="AD377" s="70"/>
      <c r="AE377" s="70"/>
      <c r="AF377" s="70"/>
      <c r="AG377" s="70"/>
      <c r="AH377" s="70"/>
      <c r="AI377" s="70"/>
      <c r="AJ377" s="70"/>
      <c r="AK377" s="70"/>
      <c r="AL377" s="70"/>
      <c r="AM377" s="70"/>
      <c r="AN377" s="70"/>
      <c r="AO377" s="70"/>
      <c r="AP377" s="8"/>
    </row>
    <row r="378" ht="15.75" customHeight="1">
      <c r="Z378" s="8"/>
      <c r="AA378" s="70"/>
      <c r="AB378" s="70"/>
      <c r="AC378" s="70"/>
      <c r="AD378" s="70"/>
      <c r="AE378" s="70"/>
      <c r="AF378" s="70"/>
      <c r="AG378" s="70"/>
      <c r="AH378" s="70"/>
      <c r="AI378" s="70"/>
      <c r="AJ378" s="70"/>
      <c r="AK378" s="70"/>
      <c r="AL378" s="70"/>
      <c r="AM378" s="70"/>
      <c r="AN378" s="70"/>
      <c r="AO378" s="70"/>
      <c r="AP378" s="8"/>
    </row>
    <row r="379" ht="15.75" customHeight="1">
      <c r="Z379" s="8"/>
      <c r="AA379" s="70"/>
      <c r="AB379" s="70"/>
      <c r="AC379" s="70"/>
      <c r="AD379" s="70"/>
      <c r="AE379" s="70"/>
      <c r="AF379" s="70"/>
      <c r="AG379" s="70"/>
      <c r="AH379" s="70"/>
      <c r="AI379" s="70"/>
      <c r="AJ379" s="70"/>
      <c r="AK379" s="70"/>
      <c r="AL379" s="70"/>
      <c r="AM379" s="70"/>
      <c r="AN379" s="70"/>
      <c r="AO379" s="70"/>
      <c r="AP379" s="8"/>
    </row>
    <row r="380" ht="15.75" customHeight="1">
      <c r="Z380" s="8"/>
      <c r="AA380" s="70"/>
      <c r="AB380" s="70"/>
      <c r="AC380" s="70"/>
      <c r="AD380" s="70"/>
      <c r="AE380" s="70"/>
      <c r="AF380" s="70"/>
      <c r="AG380" s="70"/>
      <c r="AH380" s="70"/>
      <c r="AI380" s="70"/>
      <c r="AJ380" s="70"/>
      <c r="AK380" s="70"/>
      <c r="AL380" s="70"/>
      <c r="AM380" s="70"/>
      <c r="AN380" s="70"/>
      <c r="AO380" s="70"/>
      <c r="AP380" s="8"/>
    </row>
    <row r="381" ht="15.75" customHeight="1">
      <c r="Z381" s="8"/>
      <c r="AA381" s="70"/>
      <c r="AB381" s="70"/>
      <c r="AC381" s="70"/>
      <c r="AD381" s="70"/>
      <c r="AE381" s="70"/>
      <c r="AF381" s="70"/>
      <c r="AG381" s="70"/>
      <c r="AH381" s="70"/>
      <c r="AI381" s="70"/>
      <c r="AJ381" s="70"/>
      <c r="AK381" s="70"/>
      <c r="AL381" s="70"/>
      <c r="AM381" s="70"/>
      <c r="AN381" s="70"/>
      <c r="AO381" s="70"/>
      <c r="AP381" s="8"/>
    </row>
    <row r="382" ht="15.75" customHeight="1">
      <c r="Z382" s="8"/>
      <c r="AA382" s="70"/>
      <c r="AB382" s="70"/>
      <c r="AC382" s="70"/>
      <c r="AD382" s="70"/>
      <c r="AE382" s="70"/>
      <c r="AF382" s="70"/>
      <c r="AG382" s="70"/>
      <c r="AH382" s="70"/>
      <c r="AI382" s="70"/>
      <c r="AJ382" s="70"/>
      <c r="AK382" s="70"/>
      <c r="AL382" s="70"/>
      <c r="AM382" s="70"/>
      <c r="AN382" s="70"/>
      <c r="AO382" s="70"/>
      <c r="AP382" s="8"/>
    </row>
    <row r="383" ht="15.75" customHeight="1">
      <c r="Z383" s="8"/>
      <c r="AA383" s="70"/>
      <c r="AB383" s="70"/>
      <c r="AC383" s="70"/>
      <c r="AD383" s="70"/>
      <c r="AE383" s="70"/>
      <c r="AF383" s="70"/>
      <c r="AG383" s="70"/>
      <c r="AH383" s="70"/>
      <c r="AI383" s="70"/>
      <c r="AJ383" s="70"/>
      <c r="AK383" s="70"/>
      <c r="AL383" s="70"/>
      <c r="AM383" s="70"/>
      <c r="AN383" s="70"/>
      <c r="AO383" s="70"/>
      <c r="AP383" s="8"/>
    </row>
    <row r="384" ht="15.75" customHeight="1">
      <c r="Z384" s="8"/>
      <c r="AA384" s="70"/>
      <c r="AB384" s="70"/>
      <c r="AC384" s="70"/>
      <c r="AD384" s="70"/>
      <c r="AE384" s="70"/>
      <c r="AF384" s="70"/>
      <c r="AG384" s="70"/>
      <c r="AH384" s="70"/>
      <c r="AI384" s="70"/>
      <c r="AJ384" s="70"/>
      <c r="AK384" s="70"/>
      <c r="AL384" s="70"/>
      <c r="AM384" s="70"/>
      <c r="AN384" s="70"/>
      <c r="AO384" s="70"/>
      <c r="AP384" s="8"/>
    </row>
    <row r="385" ht="15.75" customHeight="1">
      <c r="Z385" s="8"/>
      <c r="AA385" s="70"/>
      <c r="AB385" s="70"/>
      <c r="AC385" s="70"/>
      <c r="AD385" s="70"/>
      <c r="AE385" s="70"/>
      <c r="AF385" s="70"/>
      <c r="AG385" s="70"/>
      <c r="AH385" s="70"/>
      <c r="AI385" s="70"/>
      <c r="AJ385" s="70"/>
      <c r="AK385" s="70"/>
      <c r="AL385" s="70"/>
      <c r="AM385" s="70"/>
      <c r="AN385" s="70"/>
      <c r="AO385" s="70"/>
      <c r="AP385" s="8"/>
    </row>
    <row r="386" ht="15.75" customHeight="1">
      <c r="Z386" s="8"/>
      <c r="AA386" s="70"/>
      <c r="AB386" s="70"/>
      <c r="AC386" s="70"/>
      <c r="AD386" s="70"/>
      <c r="AE386" s="70"/>
      <c r="AF386" s="70"/>
      <c r="AG386" s="70"/>
      <c r="AH386" s="70"/>
      <c r="AI386" s="70"/>
      <c r="AJ386" s="70"/>
      <c r="AK386" s="70"/>
      <c r="AL386" s="70"/>
      <c r="AM386" s="70"/>
      <c r="AN386" s="70"/>
      <c r="AO386" s="70"/>
      <c r="AP386" s="8"/>
    </row>
    <row r="387" ht="15.75" customHeight="1">
      <c r="Z387" s="8"/>
      <c r="AA387" s="70"/>
      <c r="AB387" s="70"/>
      <c r="AC387" s="70"/>
      <c r="AD387" s="70"/>
      <c r="AE387" s="70"/>
      <c r="AF387" s="70"/>
      <c r="AG387" s="70"/>
      <c r="AH387" s="70"/>
      <c r="AI387" s="70"/>
      <c r="AJ387" s="70"/>
      <c r="AK387" s="70"/>
      <c r="AL387" s="70"/>
      <c r="AM387" s="70"/>
      <c r="AN387" s="70"/>
      <c r="AO387" s="70"/>
      <c r="AP387" s="8"/>
    </row>
    <row r="388" ht="15.75" customHeight="1">
      <c r="Z388" s="8"/>
      <c r="AA388" s="70"/>
      <c r="AB388" s="70"/>
      <c r="AC388" s="70"/>
      <c r="AD388" s="70"/>
      <c r="AE388" s="70"/>
      <c r="AF388" s="70"/>
      <c r="AG388" s="70"/>
      <c r="AH388" s="70"/>
      <c r="AI388" s="70"/>
      <c r="AJ388" s="70"/>
      <c r="AK388" s="70"/>
      <c r="AL388" s="70"/>
      <c r="AM388" s="70"/>
      <c r="AN388" s="70"/>
      <c r="AO388" s="70"/>
      <c r="AP388" s="8"/>
    </row>
    <row r="389" ht="15.75" customHeight="1">
      <c r="Z389" s="8"/>
      <c r="AA389" s="70"/>
      <c r="AB389" s="70"/>
      <c r="AC389" s="70"/>
      <c r="AD389" s="70"/>
      <c r="AE389" s="70"/>
      <c r="AF389" s="70"/>
      <c r="AG389" s="70"/>
      <c r="AH389" s="70"/>
      <c r="AI389" s="70"/>
      <c r="AJ389" s="70"/>
      <c r="AK389" s="70"/>
      <c r="AL389" s="70"/>
      <c r="AM389" s="70"/>
      <c r="AN389" s="70"/>
      <c r="AO389" s="70"/>
      <c r="AP389" s="8"/>
    </row>
    <row r="390" ht="15.75" customHeight="1">
      <c r="Z390" s="8"/>
      <c r="AA390" s="70"/>
      <c r="AB390" s="70"/>
      <c r="AC390" s="70"/>
      <c r="AD390" s="70"/>
      <c r="AE390" s="70"/>
      <c r="AF390" s="70"/>
      <c r="AG390" s="70"/>
      <c r="AH390" s="70"/>
      <c r="AI390" s="70"/>
      <c r="AJ390" s="70"/>
      <c r="AK390" s="70"/>
      <c r="AL390" s="70"/>
      <c r="AM390" s="70"/>
      <c r="AN390" s="70"/>
      <c r="AO390" s="70"/>
      <c r="AP390" s="8"/>
    </row>
    <row r="391" ht="15.75" customHeight="1">
      <c r="Z391" s="8"/>
      <c r="AA391" s="70"/>
      <c r="AB391" s="70"/>
      <c r="AC391" s="70"/>
      <c r="AD391" s="70"/>
      <c r="AE391" s="70"/>
      <c r="AF391" s="70"/>
      <c r="AG391" s="70"/>
      <c r="AH391" s="70"/>
      <c r="AI391" s="70"/>
      <c r="AJ391" s="70"/>
      <c r="AK391" s="70"/>
      <c r="AL391" s="70"/>
      <c r="AM391" s="70"/>
      <c r="AN391" s="70"/>
      <c r="AO391" s="70"/>
      <c r="AP391" s="8"/>
    </row>
    <row r="392" ht="15.75" customHeight="1">
      <c r="Z392" s="8"/>
      <c r="AA392" s="70"/>
      <c r="AB392" s="70"/>
      <c r="AC392" s="70"/>
      <c r="AD392" s="70"/>
      <c r="AE392" s="70"/>
      <c r="AF392" s="70"/>
      <c r="AG392" s="70"/>
      <c r="AH392" s="70"/>
      <c r="AI392" s="70"/>
      <c r="AJ392" s="70"/>
      <c r="AK392" s="70"/>
      <c r="AL392" s="70"/>
      <c r="AM392" s="70"/>
      <c r="AN392" s="70"/>
      <c r="AO392" s="70"/>
      <c r="AP392" s="8"/>
    </row>
    <row r="393" ht="15.75" customHeight="1">
      <c r="Z393" s="8"/>
      <c r="AA393" s="70"/>
      <c r="AB393" s="70"/>
      <c r="AC393" s="70"/>
      <c r="AD393" s="70"/>
      <c r="AE393" s="70"/>
      <c r="AF393" s="70"/>
      <c r="AG393" s="70"/>
      <c r="AH393" s="70"/>
      <c r="AI393" s="70"/>
      <c r="AJ393" s="70"/>
      <c r="AK393" s="70"/>
      <c r="AL393" s="70"/>
      <c r="AM393" s="70"/>
      <c r="AN393" s="70"/>
      <c r="AO393" s="70"/>
      <c r="AP393" s="8"/>
    </row>
    <row r="394" ht="15.75" customHeight="1">
      <c r="Z394" s="8"/>
      <c r="AA394" s="70"/>
      <c r="AB394" s="70"/>
      <c r="AC394" s="70"/>
      <c r="AD394" s="70"/>
      <c r="AE394" s="70"/>
      <c r="AF394" s="70"/>
      <c r="AG394" s="70"/>
      <c r="AH394" s="70"/>
      <c r="AI394" s="70"/>
      <c r="AJ394" s="70"/>
      <c r="AK394" s="70"/>
      <c r="AL394" s="70"/>
      <c r="AM394" s="70"/>
      <c r="AN394" s="70"/>
      <c r="AO394" s="70"/>
      <c r="AP394" s="8"/>
    </row>
    <row r="395" ht="15.75" customHeight="1">
      <c r="Z395" s="8"/>
      <c r="AA395" s="70"/>
      <c r="AB395" s="70"/>
      <c r="AC395" s="70"/>
      <c r="AD395" s="70"/>
      <c r="AE395" s="70"/>
      <c r="AF395" s="70"/>
      <c r="AG395" s="70"/>
      <c r="AH395" s="70"/>
      <c r="AI395" s="70"/>
      <c r="AJ395" s="70"/>
      <c r="AK395" s="70"/>
      <c r="AL395" s="70"/>
      <c r="AM395" s="70"/>
      <c r="AN395" s="70"/>
      <c r="AO395" s="70"/>
      <c r="AP395" s="8"/>
    </row>
    <row r="396" ht="15.75" customHeight="1">
      <c r="Z396" s="8"/>
      <c r="AA396" s="70"/>
      <c r="AB396" s="70"/>
      <c r="AC396" s="70"/>
      <c r="AD396" s="70"/>
      <c r="AE396" s="70"/>
      <c r="AF396" s="70"/>
      <c r="AG396" s="70"/>
      <c r="AH396" s="70"/>
      <c r="AI396" s="70"/>
      <c r="AJ396" s="70"/>
      <c r="AK396" s="70"/>
      <c r="AL396" s="70"/>
      <c r="AM396" s="70"/>
      <c r="AN396" s="70"/>
      <c r="AO396" s="70"/>
      <c r="AP396" s="8"/>
    </row>
    <row r="397" ht="15.75" customHeight="1">
      <c r="Z397" s="8"/>
      <c r="AA397" s="70"/>
      <c r="AB397" s="70"/>
      <c r="AC397" s="70"/>
      <c r="AD397" s="70"/>
      <c r="AE397" s="70"/>
      <c r="AF397" s="70"/>
      <c r="AG397" s="70"/>
      <c r="AH397" s="70"/>
      <c r="AI397" s="70"/>
      <c r="AJ397" s="70"/>
      <c r="AK397" s="70"/>
      <c r="AL397" s="70"/>
      <c r="AM397" s="70"/>
      <c r="AN397" s="70"/>
      <c r="AO397" s="70"/>
      <c r="AP397" s="8"/>
    </row>
    <row r="398" ht="15.75" customHeight="1">
      <c r="Z398" s="8"/>
      <c r="AA398" s="70"/>
      <c r="AB398" s="70"/>
      <c r="AC398" s="70"/>
      <c r="AD398" s="70"/>
      <c r="AE398" s="70"/>
      <c r="AF398" s="70"/>
      <c r="AG398" s="70"/>
      <c r="AH398" s="70"/>
      <c r="AI398" s="70"/>
      <c r="AJ398" s="70"/>
      <c r="AK398" s="70"/>
      <c r="AL398" s="70"/>
      <c r="AM398" s="70"/>
      <c r="AN398" s="70"/>
      <c r="AO398" s="70"/>
      <c r="AP398" s="8"/>
    </row>
    <row r="399" ht="15.75" customHeight="1">
      <c r="Z399" s="8"/>
      <c r="AA399" s="70"/>
      <c r="AB399" s="70"/>
      <c r="AC399" s="70"/>
      <c r="AD399" s="70"/>
      <c r="AE399" s="70"/>
      <c r="AF399" s="70"/>
      <c r="AG399" s="70"/>
      <c r="AH399" s="70"/>
      <c r="AI399" s="70"/>
      <c r="AJ399" s="70"/>
      <c r="AK399" s="70"/>
      <c r="AL399" s="70"/>
      <c r="AM399" s="70"/>
      <c r="AN399" s="70"/>
      <c r="AO399" s="70"/>
      <c r="AP399" s="8"/>
    </row>
    <row r="400" ht="15.75" customHeight="1">
      <c r="Z400" s="8"/>
      <c r="AA400" s="70"/>
      <c r="AB400" s="70"/>
      <c r="AC400" s="70"/>
      <c r="AD400" s="70"/>
      <c r="AE400" s="70"/>
      <c r="AF400" s="70"/>
      <c r="AG400" s="70"/>
      <c r="AH400" s="70"/>
      <c r="AI400" s="70"/>
      <c r="AJ400" s="70"/>
      <c r="AK400" s="70"/>
      <c r="AL400" s="70"/>
      <c r="AM400" s="70"/>
      <c r="AN400" s="70"/>
      <c r="AO400" s="70"/>
      <c r="AP400" s="8"/>
    </row>
    <row r="401" ht="15.75" customHeight="1">
      <c r="Z401" s="8"/>
      <c r="AA401" s="70"/>
      <c r="AB401" s="70"/>
      <c r="AC401" s="70"/>
      <c r="AD401" s="70"/>
      <c r="AE401" s="70"/>
      <c r="AF401" s="70"/>
      <c r="AG401" s="70"/>
      <c r="AH401" s="70"/>
      <c r="AI401" s="70"/>
      <c r="AJ401" s="70"/>
      <c r="AK401" s="70"/>
      <c r="AL401" s="70"/>
      <c r="AM401" s="70"/>
      <c r="AN401" s="70"/>
      <c r="AO401" s="70"/>
      <c r="AP401" s="8"/>
    </row>
    <row r="402" ht="15.75" customHeight="1">
      <c r="Z402" s="8"/>
      <c r="AA402" s="70"/>
      <c r="AB402" s="70"/>
      <c r="AC402" s="70"/>
      <c r="AD402" s="70"/>
      <c r="AE402" s="70"/>
      <c r="AF402" s="70"/>
      <c r="AG402" s="70"/>
      <c r="AH402" s="70"/>
      <c r="AI402" s="70"/>
      <c r="AJ402" s="70"/>
      <c r="AK402" s="70"/>
      <c r="AL402" s="70"/>
      <c r="AM402" s="70"/>
      <c r="AN402" s="70"/>
      <c r="AO402" s="70"/>
      <c r="AP402" s="8"/>
    </row>
    <row r="403" ht="15.75" customHeight="1">
      <c r="Z403" s="8"/>
      <c r="AA403" s="70"/>
      <c r="AB403" s="70"/>
      <c r="AC403" s="70"/>
      <c r="AD403" s="70"/>
      <c r="AE403" s="70"/>
      <c r="AF403" s="70"/>
      <c r="AG403" s="70"/>
      <c r="AH403" s="70"/>
      <c r="AI403" s="70"/>
      <c r="AJ403" s="70"/>
      <c r="AK403" s="70"/>
      <c r="AL403" s="70"/>
      <c r="AM403" s="70"/>
      <c r="AN403" s="70"/>
      <c r="AO403" s="70"/>
      <c r="AP403" s="8"/>
    </row>
    <row r="404" ht="15.75" customHeight="1">
      <c r="Z404" s="8"/>
      <c r="AA404" s="70"/>
      <c r="AB404" s="70"/>
      <c r="AC404" s="70"/>
      <c r="AD404" s="70"/>
      <c r="AE404" s="70"/>
      <c r="AF404" s="70"/>
      <c r="AG404" s="70"/>
      <c r="AH404" s="70"/>
      <c r="AI404" s="70"/>
      <c r="AJ404" s="70"/>
      <c r="AK404" s="70"/>
      <c r="AL404" s="70"/>
      <c r="AM404" s="70"/>
      <c r="AN404" s="70"/>
      <c r="AO404" s="70"/>
      <c r="AP404" s="8"/>
    </row>
    <row r="405" ht="15.75" customHeight="1">
      <c r="Z405" s="8"/>
      <c r="AA405" s="70"/>
      <c r="AB405" s="70"/>
      <c r="AC405" s="70"/>
      <c r="AD405" s="70"/>
      <c r="AE405" s="70"/>
      <c r="AF405" s="70"/>
      <c r="AG405" s="70"/>
      <c r="AH405" s="70"/>
      <c r="AI405" s="70"/>
      <c r="AJ405" s="70"/>
      <c r="AK405" s="70"/>
      <c r="AL405" s="70"/>
      <c r="AM405" s="70"/>
      <c r="AN405" s="70"/>
      <c r="AO405" s="70"/>
      <c r="AP405" s="8"/>
    </row>
    <row r="406" ht="15.75" customHeight="1">
      <c r="Z406" s="8"/>
      <c r="AA406" s="70"/>
      <c r="AB406" s="70"/>
      <c r="AC406" s="70"/>
      <c r="AD406" s="70"/>
      <c r="AE406" s="70"/>
      <c r="AF406" s="70"/>
      <c r="AG406" s="70"/>
      <c r="AH406" s="70"/>
      <c r="AI406" s="70"/>
      <c r="AJ406" s="70"/>
      <c r="AK406" s="70"/>
      <c r="AL406" s="70"/>
      <c r="AM406" s="70"/>
      <c r="AN406" s="70"/>
      <c r="AO406" s="70"/>
      <c r="AP406" s="8"/>
    </row>
    <row r="407" ht="15.75" customHeight="1">
      <c r="Z407" s="8"/>
      <c r="AA407" s="70"/>
      <c r="AB407" s="70"/>
      <c r="AC407" s="70"/>
      <c r="AD407" s="70"/>
      <c r="AE407" s="70"/>
      <c r="AF407" s="70"/>
      <c r="AG407" s="70"/>
      <c r="AH407" s="70"/>
      <c r="AI407" s="70"/>
      <c r="AJ407" s="70"/>
      <c r="AK407" s="70"/>
      <c r="AL407" s="70"/>
      <c r="AM407" s="70"/>
      <c r="AN407" s="70"/>
      <c r="AO407" s="70"/>
      <c r="AP407" s="8"/>
    </row>
    <row r="408" ht="15.75" customHeight="1">
      <c r="Z408" s="8"/>
      <c r="AA408" s="70"/>
      <c r="AB408" s="70"/>
      <c r="AC408" s="70"/>
      <c r="AD408" s="70"/>
      <c r="AE408" s="70"/>
      <c r="AF408" s="70"/>
      <c r="AG408" s="70"/>
      <c r="AH408" s="70"/>
      <c r="AI408" s="70"/>
      <c r="AJ408" s="70"/>
      <c r="AK408" s="70"/>
      <c r="AL408" s="70"/>
      <c r="AM408" s="70"/>
      <c r="AN408" s="70"/>
      <c r="AO408" s="70"/>
      <c r="AP408" s="8"/>
    </row>
    <row r="409" ht="15.75" customHeight="1">
      <c r="Z409" s="8"/>
      <c r="AA409" s="70"/>
      <c r="AB409" s="70"/>
      <c r="AC409" s="70"/>
      <c r="AD409" s="70"/>
      <c r="AE409" s="70"/>
      <c r="AF409" s="70"/>
      <c r="AG409" s="70"/>
      <c r="AH409" s="70"/>
      <c r="AI409" s="70"/>
      <c r="AJ409" s="70"/>
      <c r="AK409" s="70"/>
      <c r="AL409" s="70"/>
      <c r="AM409" s="70"/>
      <c r="AN409" s="70"/>
      <c r="AO409" s="70"/>
      <c r="AP409" s="8"/>
    </row>
    <row r="410" ht="15.75" customHeight="1">
      <c r="Z410" s="8"/>
      <c r="AA410" s="70"/>
      <c r="AB410" s="70"/>
      <c r="AC410" s="70"/>
      <c r="AD410" s="70"/>
      <c r="AE410" s="70"/>
      <c r="AF410" s="70"/>
      <c r="AG410" s="70"/>
      <c r="AH410" s="70"/>
      <c r="AI410" s="70"/>
      <c r="AJ410" s="70"/>
      <c r="AK410" s="70"/>
      <c r="AL410" s="70"/>
      <c r="AM410" s="70"/>
      <c r="AN410" s="70"/>
      <c r="AO410" s="70"/>
      <c r="AP410" s="8"/>
    </row>
    <row r="411" ht="15.75" customHeight="1">
      <c r="Z411" s="8"/>
      <c r="AA411" s="70"/>
      <c r="AB411" s="70"/>
      <c r="AC411" s="70"/>
      <c r="AD411" s="70"/>
      <c r="AE411" s="70"/>
      <c r="AF411" s="70"/>
      <c r="AG411" s="70"/>
      <c r="AH411" s="70"/>
      <c r="AI411" s="70"/>
      <c r="AJ411" s="70"/>
      <c r="AK411" s="70"/>
      <c r="AL411" s="70"/>
      <c r="AM411" s="70"/>
      <c r="AN411" s="70"/>
      <c r="AO411" s="70"/>
      <c r="AP411" s="8"/>
    </row>
    <row r="412" ht="15.75" customHeight="1">
      <c r="Z412" s="8"/>
      <c r="AA412" s="70"/>
      <c r="AB412" s="70"/>
      <c r="AC412" s="70"/>
      <c r="AD412" s="70"/>
      <c r="AE412" s="70"/>
      <c r="AF412" s="70"/>
      <c r="AG412" s="70"/>
      <c r="AH412" s="70"/>
      <c r="AI412" s="70"/>
      <c r="AJ412" s="70"/>
      <c r="AK412" s="70"/>
      <c r="AL412" s="70"/>
      <c r="AM412" s="70"/>
      <c r="AN412" s="70"/>
      <c r="AO412" s="70"/>
      <c r="AP412" s="8"/>
    </row>
    <row r="413" ht="15.75" customHeight="1">
      <c r="Z413" s="8"/>
      <c r="AA413" s="70"/>
      <c r="AB413" s="70"/>
      <c r="AC413" s="70"/>
      <c r="AD413" s="70"/>
      <c r="AE413" s="70"/>
      <c r="AF413" s="70"/>
      <c r="AG413" s="70"/>
      <c r="AH413" s="70"/>
      <c r="AI413" s="70"/>
      <c r="AJ413" s="70"/>
      <c r="AK413" s="70"/>
      <c r="AL413" s="70"/>
      <c r="AM413" s="70"/>
      <c r="AN413" s="70"/>
      <c r="AO413" s="70"/>
      <c r="AP413" s="8"/>
    </row>
    <row r="414" ht="15.75" customHeight="1">
      <c r="Z414" s="8"/>
      <c r="AA414" s="70"/>
      <c r="AB414" s="70"/>
      <c r="AC414" s="70"/>
      <c r="AD414" s="70"/>
      <c r="AE414" s="70"/>
      <c r="AF414" s="70"/>
      <c r="AG414" s="70"/>
      <c r="AH414" s="70"/>
      <c r="AI414" s="70"/>
      <c r="AJ414" s="70"/>
      <c r="AK414" s="70"/>
      <c r="AL414" s="70"/>
      <c r="AM414" s="70"/>
      <c r="AN414" s="70"/>
      <c r="AO414" s="70"/>
      <c r="AP414" s="8"/>
    </row>
    <row r="415" ht="15.75" customHeight="1">
      <c r="Z415" s="8"/>
      <c r="AA415" s="70"/>
      <c r="AB415" s="70"/>
      <c r="AC415" s="70"/>
      <c r="AD415" s="70"/>
      <c r="AE415" s="70"/>
      <c r="AF415" s="70"/>
      <c r="AG415" s="70"/>
      <c r="AH415" s="70"/>
      <c r="AI415" s="70"/>
      <c r="AJ415" s="70"/>
      <c r="AK415" s="70"/>
      <c r="AL415" s="70"/>
      <c r="AM415" s="70"/>
      <c r="AN415" s="70"/>
      <c r="AO415" s="70"/>
      <c r="AP415" s="8"/>
    </row>
    <row r="416" ht="15.75" customHeight="1">
      <c r="Z416" s="8"/>
      <c r="AA416" s="70"/>
      <c r="AB416" s="70"/>
      <c r="AC416" s="70"/>
      <c r="AD416" s="70"/>
      <c r="AE416" s="70"/>
      <c r="AF416" s="70"/>
      <c r="AG416" s="70"/>
      <c r="AH416" s="70"/>
      <c r="AI416" s="70"/>
      <c r="AJ416" s="70"/>
      <c r="AK416" s="70"/>
      <c r="AL416" s="70"/>
      <c r="AM416" s="70"/>
      <c r="AN416" s="70"/>
      <c r="AO416" s="70"/>
      <c r="AP416" s="8"/>
    </row>
    <row r="417" ht="15.75" customHeight="1">
      <c r="Z417" s="8"/>
      <c r="AA417" s="70"/>
      <c r="AB417" s="70"/>
      <c r="AC417" s="70"/>
      <c r="AD417" s="70"/>
      <c r="AE417" s="70"/>
      <c r="AF417" s="70"/>
      <c r="AG417" s="70"/>
      <c r="AH417" s="70"/>
      <c r="AI417" s="70"/>
      <c r="AJ417" s="70"/>
      <c r="AK417" s="70"/>
      <c r="AL417" s="70"/>
      <c r="AM417" s="70"/>
      <c r="AN417" s="70"/>
      <c r="AO417" s="70"/>
      <c r="AP417" s="8"/>
    </row>
    <row r="418" ht="15.75" customHeight="1">
      <c r="Z418" s="8"/>
      <c r="AA418" s="70"/>
      <c r="AB418" s="70"/>
      <c r="AC418" s="70"/>
      <c r="AD418" s="70"/>
      <c r="AE418" s="70"/>
      <c r="AF418" s="70"/>
      <c r="AG418" s="70"/>
      <c r="AH418" s="70"/>
      <c r="AI418" s="70"/>
      <c r="AJ418" s="70"/>
      <c r="AK418" s="70"/>
      <c r="AL418" s="70"/>
      <c r="AM418" s="70"/>
      <c r="AN418" s="70"/>
      <c r="AO418" s="70"/>
      <c r="AP418" s="8"/>
    </row>
    <row r="419" ht="15.75" customHeight="1">
      <c r="Z419" s="8"/>
      <c r="AA419" s="70"/>
      <c r="AB419" s="70"/>
      <c r="AC419" s="70"/>
      <c r="AD419" s="70"/>
      <c r="AE419" s="70"/>
      <c r="AF419" s="70"/>
      <c r="AG419" s="70"/>
      <c r="AH419" s="70"/>
      <c r="AI419" s="70"/>
      <c r="AJ419" s="70"/>
      <c r="AK419" s="70"/>
      <c r="AL419" s="70"/>
      <c r="AM419" s="70"/>
      <c r="AN419" s="70"/>
      <c r="AO419" s="70"/>
      <c r="AP419" s="8"/>
    </row>
    <row r="420" ht="15.75" customHeight="1">
      <c r="Z420" s="8"/>
      <c r="AA420" s="70"/>
      <c r="AB420" s="70"/>
      <c r="AC420" s="70"/>
      <c r="AD420" s="70"/>
      <c r="AE420" s="70"/>
      <c r="AF420" s="70"/>
      <c r="AG420" s="70"/>
      <c r="AH420" s="70"/>
      <c r="AI420" s="70"/>
      <c r="AJ420" s="70"/>
      <c r="AK420" s="70"/>
      <c r="AL420" s="70"/>
      <c r="AM420" s="70"/>
      <c r="AN420" s="70"/>
      <c r="AO420" s="70"/>
      <c r="AP420" s="8"/>
    </row>
    <row r="421" ht="15.75" customHeight="1">
      <c r="Z421" s="8"/>
      <c r="AA421" s="70"/>
      <c r="AB421" s="70"/>
      <c r="AC421" s="70"/>
      <c r="AD421" s="70"/>
      <c r="AE421" s="70"/>
      <c r="AF421" s="70"/>
      <c r="AG421" s="70"/>
      <c r="AH421" s="70"/>
      <c r="AI421" s="70"/>
      <c r="AJ421" s="70"/>
      <c r="AK421" s="70"/>
      <c r="AL421" s="70"/>
      <c r="AM421" s="70"/>
      <c r="AN421" s="70"/>
      <c r="AO421" s="70"/>
      <c r="AP421" s="8"/>
    </row>
    <row r="422" ht="15.75" customHeight="1">
      <c r="Z422" s="8"/>
      <c r="AA422" s="70"/>
      <c r="AB422" s="70"/>
      <c r="AC422" s="70"/>
      <c r="AD422" s="70"/>
      <c r="AE422" s="70"/>
      <c r="AF422" s="70"/>
      <c r="AG422" s="70"/>
      <c r="AH422" s="70"/>
      <c r="AI422" s="70"/>
      <c r="AJ422" s="70"/>
      <c r="AK422" s="70"/>
      <c r="AL422" s="70"/>
      <c r="AM422" s="70"/>
      <c r="AN422" s="70"/>
      <c r="AO422" s="70"/>
      <c r="AP422" s="8"/>
    </row>
    <row r="423" ht="15.75" customHeight="1">
      <c r="Z423" s="8"/>
      <c r="AA423" s="70"/>
      <c r="AB423" s="70"/>
      <c r="AC423" s="70"/>
      <c r="AD423" s="70"/>
      <c r="AE423" s="70"/>
      <c r="AF423" s="70"/>
      <c r="AG423" s="70"/>
      <c r="AH423" s="70"/>
      <c r="AI423" s="70"/>
      <c r="AJ423" s="70"/>
      <c r="AK423" s="70"/>
      <c r="AL423" s="70"/>
      <c r="AM423" s="70"/>
      <c r="AN423" s="70"/>
      <c r="AO423" s="70"/>
      <c r="AP423" s="8"/>
    </row>
    <row r="424" ht="15.75" customHeight="1">
      <c r="Z424" s="8"/>
      <c r="AA424" s="70"/>
      <c r="AB424" s="70"/>
      <c r="AC424" s="70"/>
      <c r="AD424" s="70"/>
      <c r="AE424" s="70"/>
      <c r="AF424" s="70"/>
      <c r="AG424" s="70"/>
      <c r="AH424" s="70"/>
      <c r="AI424" s="70"/>
      <c r="AJ424" s="70"/>
      <c r="AK424" s="70"/>
      <c r="AL424" s="70"/>
      <c r="AM424" s="70"/>
      <c r="AN424" s="70"/>
      <c r="AO424" s="70"/>
      <c r="AP424" s="8"/>
    </row>
    <row r="425" ht="15.75" customHeight="1">
      <c r="Z425" s="8"/>
      <c r="AA425" s="70"/>
      <c r="AB425" s="70"/>
      <c r="AC425" s="70"/>
      <c r="AD425" s="70"/>
      <c r="AE425" s="70"/>
      <c r="AF425" s="70"/>
      <c r="AG425" s="70"/>
      <c r="AH425" s="70"/>
      <c r="AI425" s="70"/>
      <c r="AJ425" s="70"/>
      <c r="AK425" s="70"/>
      <c r="AL425" s="70"/>
      <c r="AM425" s="70"/>
      <c r="AN425" s="70"/>
      <c r="AO425" s="70"/>
      <c r="AP425" s="8"/>
    </row>
    <row r="426" ht="15.75" customHeight="1">
      <c r="Z426" s="8"/>
      <c r="AA426" s="70"/>
      <c r="AB426" s="70"/>
      <c r="AC426" s="70"/>
      <c r="AD426" s="70"/>
      <c r="AE426" s="70"/>
      <c r="AF426" s="70"/>
      <c r="AG426" s="70"/>
      <c r="AH426" s="70"/>
      <c r="AI426" s="70"/>
      <c r="AJ426" s="70"/>
      <c r="AK426" s="70"/>
      <c r="AL426" s="70"/>
      <c r="AM426" s="70"/>
      <c r="AN426" s="70"/>
      <c r="AO426" s="70"/>
      <c r="AP426" s="8"/>
    </row>
    <row r="427" ht="15.75" customHeight="1">
      <c r="Z427" s="8"/>
      <c r="AA427" s="70"/>
      <c r="AB427" s="70"/>
      <c r="AC427" s="70"/>
      <c r="AD427" s="70"/>
      <c r="AE427" s="70"/>
      <c r="AF427" s="70"/>
      <c r="AG427" s="70"/>
      <c r="AH427" s="70"/>
      <c r="AI427" s="70"/>
      <c r="AJ427" s="70"/>
      <c r="AK427" s="70"/>
      <c r="AL427" s="70"/>
      <c r="AM427" s="70"/>
      <c r="AN427" s="70"/>
      <c r="AO427" s="70"/>
      <c r="AP427" s="8"/>
    </row>
    <row r="428" ht="15.75" customHeight="1">
      <c r="Z428" s="8"/>
      <c r="AA428" s="70"/>
      <c r="AB428" s="70"/>
      <c r="AC428" s="70"/>
      <c r="AD428" s="70"/>
      <c r="AE428" s="70"/>
      <c r="AF428" s="70"/>
      <c r="AG428" s="70"/>
      <c r="AH428" s="70"/>
      <c r="AI428" s="70"/>
      <c r="AJ428" s="70"/>
      <c r="AK428" s="70"/>
      <c r="AL428" s="70"/>
      <c r="AM428" s="70"/>
      <c r="AN428" s="70"/>
      <c r="AO428" s="70"/>
      <c r="AP428" s="8"/>
    </row>
    <row r="429" ht="15.75" customHeight="1">
      <c r="Z429" s="8"/>
      <c r="AA429" s="70"/>
      <c r="AB429" s="70"/>
      <c r="AC429" s="70"/>
      <c r="AD429" s="70"/>
      <c r="AE429" s="70"/>
      <c r="AF429" s="70"/>
      <c r="AG429" s="70"/>
      <c r="AH429" s="70"/>
      <c r="AI429" s="70"/>
      <c r="AJ429" s="70"/>
      <c r="AK429" s="70"/>
      <c r="AL429" s="70"/>
      <c r="AM429" s="70"/>
      <c r="AN429" s="70"/>
      <c r="AO429" s="70"/>
      <c r="AP429" s="8"/>
    </row>
    <row r="430" ht="15.75" customHeight="1">
      <c r="Z430" s="8"/>
      <c r="AA430" s="70"/>
      <c r="AB430" s="70"/>
      <c r="AC430" s="70"/>
      <c r="AD430" s="70"/>
      <c r="AE430" s="70"/>
      <c r="AF430" s="70"/>
      <c r="AG430" s="70"/>
      <c r="AH430" s="70"/>
      <c r="AI430" s="70"/>
      <c r="AJ430" s="70"/>
      <c r="AK430" s="70"/>
      <c r="AL430" s="70"/>
      <c r="AM430" s="70"/>
      <c r="AN430" s="70"/>
      <c r="AO430" s="70"/>
      <c r="AP430" s="8"/>
    </row>
    <row r="431" ht="15.75" customHeight="1">
      <c r="Z431" s="8"/>
      <c r="AA431" s="70"/>
      <c r="AB431" s="70"/>
      <c r="AC431" s="70"/>
      <c r="AD431" s="70"/>
      <c r="AE431" s="70"/>
      <c r="AF431" s="70"/>
      <c r="AG431" s="70"/>
      <c r="AH431" s="70"/>
      <c r="AI431" s="70"/>
      <c r="AJ431" s="70"/>
      <c r="AK431" s="70"/>
      <c r="AL431" s="70"/>
      <c r="AM431" s="70"/>
      <c r="AN431" s="70"/>
      <c r="AO431" s="70"/>
      <c r="AP431" s="8"/>
    </row>
    <row r="432" ht="15.75" customHeight="1">
      <c r="Z432" s="8"/>
      <c r="AA432" s="70"/>
      <c r="AB432" s="70"/>
      <c r="AC432" s="70"/>
      <c r="AD432" s="70"/>
      <c r="AE432" s="70"/>
      <c r="AF432" s="70"/>
      <c r="AG432" s="70"/>
      <c r="AH432" s="70"/>
      <c r="AI432" s="70"/>
      <c r="AJ432" s="70"/>
      <c r="AK432" s="70"/>
      <c r="AL432" s="70"/>
      <c r="AM432" s="70"/>
      <c r="AN432" s="70"/>
      <c r="AO432" s="70"/>
      <c r="AP432" s="8"/>
    </row>
    <row r="433" ht="15.75" customHeight="1">
      <c r="Z433" s="8"/>
      <c r="AA433" s="70"/>
      <c r="AB433" s="70"/>
      <c r="AC433" s="70"/>
      <c r="AD433" s="70"/>
      <c r="AE433" s="70"/>
      <c r="AF433" s="70"/>
      <c r="AG433" s="70"/>
      <c r="AH433" s="70"/>
      <c r="AI433" s="70"/>
      <c r="AJ433" s="70"/>
      <c r="AK433" s="70"/>
      <c r="AL433" s="70"/>
      <c r="AM433" s="70"/>
      <c r="AN433" s="70"/>
      <c r="AO433" s="70"/>
      <c r="AP433" s="8"/>
    </row>
    <row r="434" ht="15.75" customHeight="1">
      <c r="Z434" s="8"/>
      <c r="AA434" s="70"/>
      <c r="AB434" s="70"/>
      <c r="AC434" s="70"/>
      <c r="AD434" s="70"/>
      <c r="AE434" s="70"/>
      <c r="AF434" s="70"/>
      <c r="AG434" s="70"/>
      <c r="AH434" s="70"/>
      <c r="AI434" s="70"/>
      <c r="AJ434" s="70"/>
      <c r="AK434" s="70"/>
      <c r="AL434" s="70"/>
      <c r="AM434" s="70"/>
      <c r="AN434" s="70"/>
      <c r="AO434" s="70"/>
      <c r="AP434" s="8"/>
    </row>
    <row r="435" ht="15.75" customHeight="1">
      <c r="Z435" s="8"/>
      <c r="AA435" s="70"/>
      <c r="AB435" s="70"/>
      <c r="AC435" s="70"/>
      <c r="AD435" s="70"/>
      <c r="AE435" s="70"/>
      <c r="AF435" s="70"/>
      <c r="AG435" s="70"/>
      <c r="AH435" s="70"/>
      <c r="AI435" s="70"/>
      <c r="AJ435" s="70"/>
      <c r="AK435" s="70"/>
      <c r="AL435" s="70"/>
      <c r="AM435" s="70"/>
      <c r="AN435" s="70"/>
      <c r="AO435" s="70"/>
      <c r="AP435" s="8"/>
    </row>
    <row r="436" ht="15.75" customHeight="1">
      <c r="Z436" s="8"/>
      <c r="AA436" s="70"/>
      <c r="AB436" s="70"/>
      <c r="AC436" s="70"/>
      <c r="AD436" s="70"/>
      <c r="AE436" s="70"/>
      <c r="AF436" s="70"/>
      <c r="AG436" s="70"/>
      <c r="AH436" s="70"/>
      <c r="AI436" s="70"/>
      <c r="AJ436" s="70"/>
      <c r="AK436" s="70"/>
      <c r="AL436" s="70"/>
      <c r="AM436" s="70"/>
      <c r="AN436" s="70"/>
      <c r="AO436" s="70"/>
      <c r="AP436" s="8"/>
    </row>
    <row r="437" ht="15.75" customHeight="1">
      <c r="Z437" s="8"/>
      <c r="AA437" s="70"/>
      <c r="AB437" s="70"/>
      <c r="AC437" s="70"/>
      <c r="AD437" s="70"/>
      <c r="AE437" s="70"/>
      <c r="AF437" s="70"/>
      <c r="AG437" s="70"/>
      <c r="AH437" s="70"/>
      <c r="AI437" s="70"/>
      <c r="AJ437" s="70"/>
      <c r="AK437" s="70"/>
      <c r="AL437" s="70"/>
      <c r="AM437" s="70"/>
      <c r="AN437" s="70"/>
      <c r="AO437" s="70"/>
      <c r="AP437" s="8"/>
    </row>
    <row r="438" ht="15.75" customHeight="1">
      <c r="Z438" s="8"/>
      <c r="AA438" s="70"/>
      <c r="AB438" s="70"/>
      <c r="AC438" s="70"/>
      <c r="AD438" s="70"/>
      <c r="AE438" s="70"/>
      <c r="AF438" s="70"/>
      <c r="AG438" s="70"/>
      <c r="AH438" s="70"/>
      <c r="AI438" s="70"/>
      <c r="AJ438" s="70"/>
      <c r="AK438" s="70"/>
      <c r="AL438" s="70"/>
      <c r="AM438" s="70"/>
      <c r="AN438" s="70"/>
      <c r="AO438" s="70"/>
      <c r="AP438" s="8"/>
    </row>
    <row r="439" ht="15.75" customHeight="1">
      <c r="Z439" s="8"/>
      <c r="AA439" s="70"/>
      <c r="AB439" s="70"/>
      <c r="AC439" s="70"/>
      <c r="AD439" s="70"/>
      <c r="AE439" s="70"/>
      <c r="AF439" s="70"/>
      <c r="AG439" s="70"/>
      <c r="AH439" s="70"/>
      <c r="AI439" s="70"/>
      <c r="AJ439" s="70"/>
      <c r="AK439" s="70"/>
      <c r="AL439" s="70"/>
      <c r="AM439" s="70"/>
      <c r="AN439" s="70"/>
      <c r="AO439" s="70"/>
      <c r="AP439" s="8"/>
    </row>
    <row r="440" ht="15.75" customHeight="1">
      <c r="Z440" s="8"/>
      <c r="AA440" s="70"/>
      <c r="AB440" s="70"/>
      <c r="AC440" s="70"/>
      <c r="AD440" s="70"/>
      <c r="AE440" s="70"/>
      <c r="AF440" s="70"/>
      <c r="AG440" s="70"/>
      <c r="AH440" s="70"/>
      <c r="AI440" s="70"/>
      <c r="AJ440" s="70"/>
      <c r="AK440" s="70"/>
      <c r="AL440" s="70"/>
      <c r="AM440" s="70"/>
      <c r="AN440" s="70"/>
      <c r="AO440" s="70"/>
      <c r="AP440" s="8"/>
    </row>
    <row r="441" ht="15.75" customHeight="1">
      <c r="Z441" s="8"/>
      <c r="AA441" s="70"/>
      <c r="AB441" s="70"/>
      <c r="AC441" s="70"/>
      <c r="AD441" s="70"/>
      <c r="AE441" s="70"/>
      <c r="AF441" s="70"/>
      <c r="AG441" s="70"/>
      <c r="AH441" s="70"/>
      <c r="AI441" s="70"/>
      <c r="AJ441" s="70"/>
      <c r="AK441" s="70"/>
      <c r="AL441" s="70"/>
      <c r="AM441" s="70"/>
      <c r="AN441" s="70"/>
      <c r="AO441" s="70"/>
      <c r="AP441" s="8"/>
    </row>
    <row r="442" ht="15.75" customHeight="1">
      <c r="Z442" s="8"/>
      <c r="AA442" s="70"/>
      <c r="AB442" s="70"/>
      <c r="AC442" s="70"/>
      <c r="AD442" s="70"/>
      <c r="AE442" s="70"/>
      <c r="AF442" s="70"/>
      <c r="AG442" s="70"/>
      <c r="AH442" s="70"/>
      <c r="AI442" s="70"/>
      <c r="AJ442" s="70"/>
      <c r="AK442" s="70"/>
      <c r="AL442" s="70"/>
      <c r="AM442" s="70"/>
      <c r="AN442" s="70"/>
      <c r="AO442" s="70"/>
      <c r="AP442" s="8"/>
    </row>
    <row r="443" ht="15.75" customHeight="1">
      <c r="Z443" s="8"/>
      <c r="AA443" s="70"/>
      <c r="AB443" s="70"/>
      <c r="AC443" s="70"/>
      <c r="AD443" s="70"/>
      <c r="AE443" s="70"/>
      <c r="AF443" s="70"/>
      <c r="AG443" s="70"/>
      <c r="AH443" s="70"/>
      <c r="AI443" s="70"/>
      <c r="AJ443" s="70"/>
      <c r="AK443" s="70"/>
      <c r="AL443" s="70"/>
      <c r="AM443" s="70"/>
      <c r="AN443" s="70"/>
      <c r="AO443" s="70"/>
      <c r="AP443" s="8"/>
    </row>
    <row r="444" ht="15.75" customHeight="1">
      <c r="Z444" s="8"/>
      <c r="AA444" s="70"/>
      <c r="AB444" s="70"/>
      <c r="AC444" s="70"/>
      <c r="AD444" s="70"/>
      <c r="AE444" s="70"/>
      <c r="AF444" s="70"/>
      <c r="AG444" s="70"/>
      <c r="AH444" s="70"/>
      <c r="AI444" s="70"/>
      <c r="AJ444" s="70"/>
      <c r="AK444" s="70"/>
      <c r="AL444" s="70"/>
      <c r="AM444" s="70"/>
      <c r="AN444" s="70"/>
      <c r="AO444" s="70"/>
      <c r="AP444" s="8"/>
    </row>
    <row r="445" ht="15.75" customHeight="1">
      <c r="Z445" s="8"/>
      <c r="AA445" s="70"/>
      <c r="AB445" s="70"/>
      <c r="AC445" s="70"/>
      <c r="AD445" s="70"/>
      <c r="AE445" s="70"/>
      <c r="AF445" s="70"/>
      <c r="AG445" s="70"/>
      <c r="AH445" s="70"/>
      <c r="AI445" s="70"/>
      <c r="AJ445" s="70"/>
      <c r="AK445" s="70"/>
      <c r="AL445" s="70"/>
      <c r="AM445" s="70"/>
      <c r="AN445" s="70"/>
      <c r="AO445" s="70"/>
      <c r="AP445" s="8"/>
    </row>
    <row r="446" ht="15.75" customHeight="1">
      <c r="Z446" s="8"/>
      <c r="AA446" s="70"/>
      <c r="AB446" s="70"/>
      <c r="AC446" s="70"/>
      <c r="AD446" s="70"/>
      <c r="AE446" s="70"/>
      <c r="AF446" s="70"/>
      <c r="AG446" s="70"/>
      <c r="AH446" s="70"/>
      <c r="AI446" s="70"/>
      <c r="AJ446" s="70"/>
      <c r="AK446" s="70"/>
      <c r="AL446" s="70"/>
      <c r="AM446" s="70"/>
      <c r="AN446" s="70"/>
      <c r="AO446" s="70"/>
      <c r="AP446" s="8"/>
    </row>
    <row r="447" ht="15.75" customHeight="1">
      <c r="Z447" s="8"/>
      <c r="AA447" s="70"/>
      <c r="AB447" s="70"/>
      <c r="AC447" s="70"/>
      <c r="AD447" s="70"/>
      <c r="AE447" s="70"/>
      <c r="AF447" s="70"/>
      <c r="AG447" s="70"/>
      <c r="AH447" s="70"/>
      <c r="AI447" s="70"/>
      <c r="AJ447" s="70"/>
      <c r="AK447" s="70"/>
      <c r="AL447" s="70"/>
      <c r="AM447" s="70"/>
      <c r="AN447" s="70"/>
      <c r="AO447" s="70"/>
      <c r="AP447" s="8"/>
    </row>
    <row r="448" ht="15.75" customHeight="1">
      <c r="Z448" s="8"/>
      <c r="AA448" s="70"/>
      <c r="AB448" s="70"/>
      <c r="AC448" s="70"/>
      <c r="AD448" s="70"/>
      <c r="AE448" s="70"/>
      <c r="AF448" s="70"/>
      <c r="AG448" s="70"/>
      <c r="AH448" s="70"/>
      <c r="AI448" s="70"/>
      <c r="AJ448" s="70"/>
      <c r="AK448" s="70"/>
      <c r="AL448" s="70"/>
      <c r="AM448" s="70"/>
      <c r="AN448" s="70"/>
      <c r="AO448" s="70"/>
      <c r="AP448" s="8"/>
    </row>
    <row r="449" ht="15.75" customHeight="1">
      <c r="Z449" s="8"/>
      <c r="AA449" s="70"/>
      <c r="AB449" s="70"/>
      <c r="AC449" s="70"/>
      <c r="AD449" s="70"/>
      <c r="AE449" s="70"/>
      <c r="AF449" s="70"/>
      <c r="AG449" s="70"/>
      <c r="AH449" s="70"/>
      <c r="AI449" s="70"/>
      <c r="AJ449" s="70"/>
      <c r="AK449" s="70"/>
      <c r="AL449" s="70"/>
      <c r="AM449" s="70"/>
      <c r="AN449" s="70"/>
      <c r="AO449" s="70"/>
      <c r="AP449" s="8"/>
    </row>
    <row r="450" ht="15.75" customHeight="1">
      <c r="Z450" s="8"/>
      <c r="AA450" s="70"/>
      <c r="AB450" s="70"/>
      <c r="AC450" s="70"/>
      <c r="AD450" s="70"/>
      <c r="AE450" s="70"/>
      <c r="AF450" s="70"/>
      <c r="AG450" s="70"/>
      <c r="AH450" s="70"/>
      <c r="AI450" s="70"/>
      <c r="AJ450" s="70"/>
      <c r="AK450" s="70"/>
      <c r="AL450" s="70"/>
      <c r="AM450" s="70"/>
      <c r="AN450" s="70"/>
      <c r="AO450" s="70"/>
      <c r="AP450" s="8"/>
    </row>
    <row r="451" ht="15.75" customHeight="1">
      <c r="Z451" s="8"/>
      <c r="AA451" s="70"/>
      <c r="AB451" s="70"/>
      <c r="AC451" s="70"/>
      <c r="AD451" s="70"/>
      <c r="AE451" s="70"/>
      <c r="AF451" s="70"/>
      <c r="AG451" s="70"/>
      <c r="AH451" s="70"/>
      <c r="AI451" s="70"/>
      <c r="AJ451" s="70"/>
      <c r="AK451" s="70"/>
      <c r="AL451" s="70"/>
      <c r="AM451" s="70"/>
      <c r="AN451" s="70"/>
      <c r="AO451" s="70"/>
      <c r="AP451" s="8"/>
    </row>
    <row r="452" ht="15.75" customHeight="1">
      <c r="Z452" s="8"/>
      <c r="AA452" s="70"/>
      <c r="AB452" s="70"/>
      <c r="AC452" s="70"/>
      <c r="AD452" s="70"/>
      <c r="AE452" s="70"/>
      <c r="AF452" s="70"/>
      <c r="AG452" s="70"/>
      <c r="AH452" s="70"/>
      <c r="AI452" s="70"/>
      <c r="AJ452" s="70"/>
      <c r="AK452" s="70"/>
      <c r="AL452" s="70"/>
      <c r="AM452" s="70"/>
      <c r="AN452" s="70"/>
      <c r="AO452" s="70"/>
      <c r="AP452" s="8"/>
    </row>
    <row r="453" ht="15.75" customHeight="1">
      <c r="Z453" s="8"/>
      <c r="AA453" s="70"/>
      <c r="AB453" s="70"/>
      <c r="AC453" s="70"/>
      <c r="AD453" s="70"/>
      <c r="AE453" s="70"/>
      <c r="AF453" s="70"/>
      <c r="AG453" s="70"/>
      <c r="AH453" s="70"/>
      <c r="AI453" s="70"/>
      <c r="AJ453" s="70"/>
      <c r="AK453" s="70"/>
      <c r="AL453" s="70"/>
      <c r="AM453" s="70"/>
      <c r="AN453" s="70"/>
      <c r="AO453" s="70"/>
      <c r="AP453" s="8"/>
    </row>
    <row r="454" ht="15.75" customHeight="1">
      <c r="Z454" s="8"/>
      <c r="AA454" s="70"/>
      <c r="AB454" s="70"/>
      <c r="AC454" s="70"/>
      <c r="AD454" s="70"/>
      <c r="AE454" s="70"/>
      <c r="AF454" s="70"/>
      <c r="AG454" s="70"/>
      <c r="AH454" s="70"/>
      <c r="AI454" s="70"/>
      <c r="AJ454" s="70"/>
      <c r="AK454" s="70"/>
      <c r="AL454" s="70"/>
      <c r="AM454" s="70"/>
      <c r="AN454" s="70"/>
      <c r="AO454" s="70"/>
      <c r="AP454" s="8"/>
    </row>
    <row r="455" ht="15.75" customHeight="1">
      <c r="Z455" s="8"/>
      <c r="AA455" s="70"/>
      <c r="AB455" s="70"/>
      <c r="AC455" s="70"/>
      <c r="AD455" s="70"/>
      <c r="AE455" s="70"/>
      <c r="AF455" s="70"/>
      <c r="AG455" s="70"/>
      <c r="AH455" s="70"/>
      <c r="AI455" s="70"/>
      <c r="AJ455" s="70"/>
      <c r="AK455" s="70"/>
      <c r="AL455" s="70"/>
      <c r="AM455" s="70"/>
      <c r="AN455" s="70"/>
      <c r="AO455" s="70"/>
      <c r="AP455" s="8"/>
    </row>
    <row r="456" ht="15.75" customHeight="1">
      <c r="Z456" s="8"/>
      <c r="AA456" s="70"/>
      <c r="AB456" s="70"/>
      <c r="AC456" s="70"/>
      <c r="AD456" s="70"/>
      <c r="AE456" s="70"/>
      <c r="AF456" s="70"/>
      <c r="AG456" s="70"/>
      <c r="AH456" s="70"/>
      <c r="AI456" s="70"/>
      <c r="AJ456" s="70"/>
      <c r="AK456" s="70"/>
      <c r="AL456" s="70"/>
      <c r="AM456" s="70"/>
      <c r="AN456" s="70"/>
      <c r="AO456" s="70"/>
      <c r="AP456" s="8"/>
    </row>
    <row r="457" ht="15.75" customHeight="1">
      <c r="Z457" s="8"/>
      <c r="AA457" s="70"/>
      <c r="AB457" s="70"/>
      <c r="AC457" s="70"/>
      <c r="AD457" s="70"/>
      <c r="AE457" s="70"/>
      <c r="AF457" s="70"/>
      <c r="AG457" s="70"/>
      <c r="AH457" s="70"/>
      <c r="AI457" s="70"/>
      <c r="AJ457" s="70"/>
      <c r="AK457" s="70"/>
      <c r="AL457" s="70"/>
      <c r="AM457" s="70"/>
      <c r="AN457" s="70"/>
      <c r="AO457" s="70"/>
      <c r="AP457" s="8"/>
    </row>
    <row r="458" ht="15.75" customHeight="1">
      <c r="Z458" s="8"/>
      <c r="AA458" s="70"/>
      <c r="AB458" s="70"/>
      <c r="AC458" s="70"/>
      <c r="AD458" s="70"/>
      <c r="AE458" s="70"/>
      <c r="AF458" s="70"/>
      <c r="AG458" s="70"/>
      <c r="AH458" s="70"/>
      <c r="AI458" s="70"/>
      <c r="AJ458" s="70"/>
      <c r="AK458" s="70"/>
      <c r="AL458" s="70"/>
      <c r="AM458" s="70"/>
      <c r="AN458" s="70"/>
      <c r="AO458" s="70"/>
      <c r="AP458" s="8"/>
    </row>
    <row r="459" ht="15.75" customHeight="1">
      <c r="Z459" s="8"/>
      <c r="AA459" s="70"/>
      <c r="AB459" s="70"/>
      <c r="AC459" s="70"/>
      <c r="AD459" s="70"/>
      <c r="AE459" s="70"/>
      <c r="AF459" s="70"/>
      <c r="AG459" s="70"/>
      <c r="AH459" s="70"/>
      <c r="AI459" s="70"/>
      <c r="AJ459" s="70"/>
      <c r="AK459" s="70"/>
      <c r="AL459" s="70"/>
      <c r="AM459" s="70"/>
      <c r="AN459" s="70"/>
      <c r="AO459" s="70"/>
      <c r="AP459" s="8"/>
    </row>
    <row r="460" ht="15.75" customHeight="1">
      <c r="Z460" s="8"/>
      <c r="AA460" s="70"/>
      <c r="AB460" s="70"/>
      <c r="AC460" s="70"/>
      <c r="AD460" s="70"/>
      <c r="AE460" s="70"/>
      <c r="AF460" s="70"/>
      <c r="AG460" s="70"/>
      <c r="AH460" s="70"/>
      <c r="AI460" s="70"/>
      <c r="AJ460" s="70"/>
      <c r="AK460" s="70"/>
      <c r="AL460" s="70"/>
      <c r="AM460" s="70"/>
      <c r="AN460" s="70"/>
      <c r="AO460" s="70"/>
      <c r="AP460" s="8"/>
    </row>
    <row r="461" ht="15.75" customHeight="1">
      <c r="Z461" s="8"/>
      <c r="AA461" s="70"/>
      <c r="AB461" s="70"/>
      <c r="AC461" s="70"/>
      <c r="AD461" s="70"/>
      <c r="AE461" s="70"/>
      <c r="AF461" s="70"/>
      <c r="AG461" s="70"/>
      <c r="AH461" s="70"/>
      <c r="AI461" s="70"/>
      <c r="AJ461" s="70"/>
      <c r="AK461" s="70"/>
      <c r="AL461" s="70"/>
      <c r="AM461" s="70"/>
      <c r="AN461" s="70"/>
      <c r="AO461" s="70"/>
      <c r="AP461" s="8"/>
    </row>
    <row r="462" ht="15.75" customHeight="1">
      <c r="Z462" s="8"/>
      <c r="AA462" s="70"/>
      <c r="AB462" s="70"/>
      <c r="AC462" s="70"/>
      <c r="AD462" s="70"/>
      <c r="AE462" s="70"/>
      <c r="AF462" s="70"/>
      <c r="AG462" s="70"/>
      <c r="AH462" s="70"/>
      <c r="AI462" s="70"/>
      <c r="AJ462" s="70"/>
      <c r="AK462" s="70"/>
      <c r="AL462" s="70"/>
      <c r="AM462" s="70"/>
      <c r="AN462" s="70"/>
      <c r="AO462" s="70"/>
      <c r="AP462" s="8"/>
    </row>
    <row r="463" ht="15.75" customHeight="1">
      <c r="Z463" s="8"/>
      <c r="AA463" s="70"/>
      <c r="AB463" s="70"/>
      <c r="AC463" s="70"/>
      <c r="AD463" s="70"/>
      <c r="AE463" s="70"/>
      <c r="AF463" s="70"/>
      <c r="AG463" s="70"/>
      <c r="AH463" s="70"/>
      <c r="AI463" s="70"/>
      <c r="AJ463" s="70"/>
      <c r="AK463" s="70"/>
      <c r="AL463" s="70"/>
      <c r="AM463" s="70"/>
      <c r="AN463" s="70"/>
      <c r="AO463" s="70"/>
      <c r="AP463" s="8"/>
    </row>
    <row r="464" ht="15.75" customHeight="1">
      <c r="Z464" s="8"/>
      <c r="AA464" s="70"/>
      <c r="AB464" s="70"/>
      <c r="AC464" s="70"/>
      <c r="AD464" s="70"/>
      <c r="AE464" s="70"/>
      <c r="AF464" s="70"/>
      <c r="AG464" s="70"/>
      <c r="AH464" s="70"/>
      <c r="AI464" s="70"/>
      <c r="AJ464" s="70"/>
      <c r="AK464" s="70"/>
      <c r="AL464" s="70"/>
      <c r="AM464" s="70"/>
      <c r="AN464" s="70"/>
      <c r="AO464" s="70"/>
      <c r="AP464" s="8"/>
    </row>
    <row r="465" ht="15.75" customHeight="1">
      <c r="Z465" s="8"/>
      <c r="AA465" s="70"/>
      <c r="AB465" s="70"/>
      <c r="AC465" s="70"/>
      <c r="AD465" s="70"/>
      <c r="AE465" s="70"/>
      <c r="AF465" s="70"/>
      <c r="AG465" s="70"/>
      <c r="AH465" s="70"/>
      <c r="AI465" s="70"/>
      <c r="AJ465" s="70"/>
      <c r="AK465" s="70"/>
      <c r="AL465" s="70"/>
      <c r="AM465" s="70"/>
      <c r="AN465" s="70"/>
      <c r="AO465" s="70"/>
      <c r="AP465" s="8"/>
    </row>
    <row r="466" ht="15.75" customHeight="1">
      <c r="Z466" s="8"/>
      <c r="AA466" s="70"/>
      <c r="AB466" s="70"/>
      <c r="AC466" s="70"/>
      <c r="AD466" s="70"/>
      <c r="AE466" s="70"/>
      <c r="AF466" s="70"/>
      <c r="AG466" s="70"/>
      <c r="AH466" s="70"/>
      <c r="AI466" s="70"/>
      <c r="AJ466" s="70"/>
      <c r="AK466" s="70"/>
      <c r="AL466" s="70"/>
      <c r="AM466" s="70"/>
      <c r="AN466" s="70"/>
      <c r="AO466" s="70"/>
      <c r="AP466" s="8"/>
    </row>
    <row r="467" ht="15.75" customHeight="1">
      <c r="Z467" s="8"/>
      <c r="AA467" s="70"/>
      <c r="AB467" s="70"/>
      <c r="AC467" s="70"/>
      <c r="AD467" s="70"/>
      <c r="AE467" s="70"/>
      <c r="AF467" s="70"/>
      <c r="AG467" s="70"/>
      <c r="AH467" s="70"/>
      <c r="AI467" s="70"/>
      <c r="AJ467" s="70"/>
      <c r="AK467" s="70"/>
      <c r="AL467" s="70"/>
      <c r="AM467" s="70"/>
      <c r="AN467" s="70"/>
      <c r="AO467" s="70"/>
      <c r="AP467" s="8"/>
    </row>
    <row r="468" ht="15.75" customHeight="1">
      <c r="Z468" s="8"/>
      <c r="AA468" s="70"/>
      <c r="AB468" s="70"/>
      <c r="AC468" s="70"/>
      <c r="AD468" s="70"/>
      <c r="AE468" s="70"/>
      <c r="AF468" s="70"/>
      <c r="AG468" s="70"/>
      <c r="AH468" s="70"/>
      <c r="AI468" s="70"/>
      <c r="AJ468" s="70"/>
      <c r="AK468" s="70"/>
      <c r="AL468" s="70"/>
      <c r="AM468" s="70"/>
      <c r="AN468" s="70"/>
      <c r="AO468" s="70"/>
      <c r="AP468" s="8"/>
    </row>
    <row r="469" ht="15.75" customHeight="1">
      <c r="Z469" s="8"/>
      <c r="AA469" s="70"/>
      <c r="AB469" s="70"/>
      <c r="AC469" s="70"/>
      <c r="AD469" s="70"/>
      <c r="AE469" s="70"/>
      <c r="AF469" s="70"/>
      <c r="AG469" s="70"/>
      <c r="AH469" s="70"/>
      <c r="AI469" s="70"/>
      <c r="AJ469" s="70"/>
      <c r="AK469" s="70"/>
      <c r="AL469" s="70"/>
      <c r="AM469" s="70"/>
      <c r="AN469" s="70"/>
      <c r="AO469" s="70"/>
      <c r="AP469" s="8"/>
    </row>
    <row r="470" ht="15.75" customHeight="1">
      <c r="Z470" s="8"/>
      <c r="AA470" s="70"/>
      <c r="AB470" s="70"/>
      <c r="AC470" s="70"/>
      <c r="AD470" s="70"/>
      <c r="AE470" s="70"/>
      <c r="AF470" s="70"/>
      <c r="AG470" s="70"/>
      <c r="AH470" s="70"/>
      <c r="AI470" s="70"/>
      <c r="AJ470" s="70"/>
      <c r="AK470" s="70"/>
      <c r="AL470" s="70"/>
      <c r="AM470" s="70"/>
      <c r="AN470" s="70"/>
      <c r="AO470" s="70"/>
      <c r="AP470" s="8"/>
    </row>
    <row r="471" ht="15.75" customHeight="1">
      <c r="Z471" s="8"/>
      <c r="AA471" s="70"/>
      <c r="AB471" s="70"/>
      <c r="AC471" s="70"/>
      <c r="AD471" s="70"/>
      <c r="AE471" s="70"/>
      <c r="AF471" s="70"/>
      <c r="AG471" s="70"/>
      <c r="AH471" s="70"/>
      <c r="AI471" s="70"/>
      <c r="AJ471" s="70"/>
      <c r="AK471" s="70"/>
      <c r="AL471" s="70"/>
      <c r="AM471" s="70"/>
      <c r="AN471" s="70"/>
      <c r="AO471" s="70"/>
      <c r="AP471" s="8"/>
    </row>
    <row r="472" ht="15.75" customHeight="1">
      <c r="Z472" s="8"/>
      <c r="AA472" s="70"/>
      <c r="AB472" s="70"/>
      <c r="AC472" s="70"/>
      <c r="AD472" s="70"/>
      <c r="AE472" s="70"/>
      <c r="AF472" s="70"/>
      <c r="AG472" s="70"/>
      <c r="AH472" s="70"/>
      <c r="AI472" s="70"/>
      <c r="AJ472" s="70"/>
      <c r="AK472" s="70"/>
      <c r="AL472" s="70"/>
      <c r="AM472" s="70"/>
      <c r="AN472" s="70"/>
      <c r="AO472" s="70"/>
      <c r="AP472" s="8"/>
    </row>
    <row r="473" ht="15.75" customHeight="1">
      <c r="Z473" s="8"/>
      <c r="AA473" s="70"/>
      <c r="AB473" s="70"/>
      <c r="AC473" s="70"/>
      <c r="AD473" s="70"/>
      <c r="AE473" s="70"/>
      <c r="AF473" s="70"/>
      <c r="AG473" s="70"/>
      <c r="AH473" s="70"/>
      <c r="AI473" s="70"/>
      <c r="AJ473" s="70"/>
      <c r="AK473" s="70"/>
      <c r="AL473" s="70"/>
      <c r="AM473" s="70"/>
      <c r="AN473" s="70"/>
      <c r="AO473" s="70"/>
      <c r="AP473" s="8"/>
    </row>
    <row r="474" ht="15.75" customHeight="1">
      <c r="Z474" s="8"/>
      <c r="AA474" s="70"/>
      <c r="AB474" s="70"/>
      <c r="AC474" s="70"/>
      <c r="AD474" s="70"/>
      <c r="AE474" s="70"/>
      <c r="AF474" s="70"/>
      <c r="AG474" s="70"/>
      <c r="AH474" s="70"/>
      <c r="AI474" s="70"/>
      <c r="AJ474" s="70"/>
      <c r="AK474" s="70"/>
      <c r="AL474" s="70"/>
      <c r="AM474" s="70"/>
      <c r="AN474" s="70"/>
      <c r="AO474" s="70"/>
      <c r="AP474" s="8"/>
    </row>
    <row r="475" ht="15.75" customHeight="1">
      <c r="Z475" s="8"/>
      <c r="AA475" s="70"/>
      <c r="AB475" s="70"/>
      <c r="AC475" s="70"/>
      <c r="AD475" s="70"/>
      <c r="AE475" s="70"/>
      <c r="AF475" s="70"/>
      <c r="AG475" s="70"/>
      <c r="AH475" s="70"/>
      <c r="AI475" s="70"/>
      <c r="AJ475" s="70"/>
      <c r="AK475" s="70"/>
      <c r="AL475" s="70"/>
      <c r="AM475" s="70"/>
      <c r="AN475" s="70"/>
      <c r="AO475" s="70"/>
      <c r="AP475" s="8"/>
    </row>
    <row r="476" ht="15.75" customHeight="1">
      <c r="Z476" s="8"/>
      <c r="AA476" s="70"/>
      <c r="AB476" s="70"/>
      <c r="AC476" s="70"/>
      <c r="AD476" s="70"/>
      <c r="AE476" s="70"/>
      <c r="AF476" s="70"/>
      <c r="AG476" s="70"/>
      <c r="AH476" s="70"/>
      <c r="AI476" s="70"/>
      <c r="AJ476" s="70"/>
      <c r="AK476" s="70"/>
      <c r="AL476" s="70"/>
      <c r="AM476" s="70"/>
      <c r="AN476" s="70"/>
      <c r="AO476" s="70"/>
      <c r="AP476" s="8"/>
    </row>
    <row r="477" ht="15.75" customHeight="1">
      <c r="Z477" s="8"/>
      <c r="AA477" s="70"/>
      <c r="AB477" s="70"/>
      <c r="AC477" s="70"/>
      <c r="AD477" s="70"/>
      <c r="AE477" s="70"/>
      <c r="AF477" s="70"/>
      <c r="AG477" s="70"/>
      <c r="AH477" s="70"/>
      <c r="AI477" s="70"/>
      <c r="AJ477" s="70"/>
      <c r="AK477" s="70"/>
      <c r="AL477" s="70"/>
      <c r="AM477" s="70"/>
      <c r="AN477" s="70"/>
      <c r="AO477" s="70"/>
      <c r="AP477" s="8"/>
    </row>
    <row r="478" ht="15.75" customHeight="1">
      <c r="Z478" s="8"/>
      <c r="AA478" s="70"/>
      <c r="AB478" s="70"/>
      <c r="AC478" s="70"/>
      <c r="AD478" s="70"/>
      <c r="AE478" s="70"/>
      <c r="AF478" s="70"/>
      <c r="AG478" s="70"/>
      <c r="AH478" s="70"/>
      <c r="AI478" s="70"/>
      <c r="AJ478" s="70"/>
      <c r="AK478" s="70"/>
      <c r="AL478" s="70"/>
      <c r="AM478" s="70"/>
      <c r="AN478" s="70"/>
      <c r="AO478" s="70"/>
      <c r="AP478" s="8"/>
    </row>
    <row r="479" ht="15.75" customHeight="1">
      <c r="Z479" s="8"/>
      <c r="AA479" s="70"/>
      <c r="AB479" s="70"/>
      <c r="AC479" s="70"/>
      <c r="AD479" s="70"/>
      <c r="AE479" s="70"/>
      <c r="AF479" s="70"/>
      <c r="AG479" s="70"/>
      <c r="AH479" s="70"/>
      <c r="AI479" s="70"/>
      <c r="AJ479" s="70"/>
      <c r="AK479" s="70"/>
      <c r="AL479" s="70"/>
      <c r="AM479" s="70"/>
      <c r="AN479" s="70"/>
      <c r="AO479" s="70"/>
      <c r="AP479" s="8"/>
    </row>
    <row r="480" ht="15.75" customHeight="1">
      <c r="Z480" s="8"/>
      <c r="AA480" s="70"/>
      <c r="AB480" s="70"/>
      <c r="AC480" s="70"/>
      <c r="AD480" s="70"/>
      <c r="AE480" s="70"/>
      <c r="AF480" s="70"/>
      <c r="AG480" s="70"/>
      <c r="AH480" s="70"/>
      <c r="AI480" s="70"/>
      <c r="AJ480" s="70"/>
      <c r="AK480" s="70"/>
      <c r="AL480" s="70"/>
      <c r="AM480" s="70"/>
      <c r="AN480" s="70"/>
      <c r="AO480" s="70"/>
      <c r="AP480" s="8"/>
    </row>
    <row r="481" ht="15.75" customHeight="1">
      <c r="Z481" s="8"/>
      <c r="AA481" s="70"/>
      <c r="AB481" s="70"/>
      <c r="AC481" s="70"/>
      <c r="AD481" s="70"/>
      <c r="AE481" s="70"/>
      <c r="AF481" s="70"/>
      <c r="AG481" s="70"/>
      <c r="AH481" s="70"/>
      <c r="AI481" s="70"/>
      <c r="AJ481" s="70"/>
      <c r="AK481" s="70"/>
      <c r="AL481" s="70"/>
      <c r="AM481" s="70"/>
      <c r="AN481" s="70"/>
      <c r="AO481" s="70"/>
      <c r="AP481" s="8"/>
    </row>
    <row r="482" ht="15.75" customHeight="1">
      <c r="Z482" s="8"/>
      <c r="AA482" s="70"/>
      <c r="AB482" s="70"/>
      <c r="AC482" s="70"/>
      <c r="AD482" s="70"/>
      <c r="AE482" s="70"/>
      <c r="AF482" s="70"/>
      <c r="AG482" s="70"/>
      <c r="AH482" s="70"/>
      <c r="AI482" s="70"/>
      <c r="AJ482" s="70"/>
      <c r="AK482" s="70"/>
      <c r="AL482" s="70"/>
      <c r="AM482" s="70"/>
      <c r="AN482" s="70"/>
      <c r="AO482" s="70"/>
      <c r="AP482" s="8"/>
    </row>
    <row r="483" ht="15.75" customHeight="1">
      <c r="Z483" s="8"/>
      <c r="AA483" s="70"/>
      <c r="AB483" s="70"/>
      <c r="AC483" s="70"/>
      <c r="AD483" s="70"/>
      <c r="AE483" s="70"/>
      <c r="AF483" s="70"/>
      <c r="AG483" s="70"/>
      <c r="AH483" s="70"/>
      <c r="AI483" s="70"/>
      <c r="AJ483" s="70"/>
      <c r="AK483" s="70"/>
      <c r="AL483" s="70"/>
      <c r="AM483" s="70"/>
      <c r="AN483" s="70"/>
      <c r="AO483" s="70"/>
      <c r="AP483" s="8"/>
    </row>
    <row r="484" ht="15.75" customHeight="1">
      <c r="Z484" s="8"/>
      <c r="AA484" s="70"/>
      <c r="AB484" s="70"/>
      <c r="AC484" s="70"/>
      <c r="AD484" s="70"/>
      <c r="AE484" s="70"/>
      <c r="AF484" s="70"/>
      <c r="AG484" s="70"/>
      <c r="AH484" s="70"/>
      <c r="AI484" s="70"/>
      <c r="AJ484" s="70"/>
      <c r="AK484" s="70"/>
      <c r="AL484" s="70"/>
      <c r="AM484" s="70"/>
      <c r="AN484" s="70"/>
      <c r="AO484" s="70"/>
      <c r="AP484" s="8"/>
    </row>
    <row r="485" ht="15.75" customHeight="1">
      <c r="Z485" s="8"/>
      <c r="AA485" s="70"/>
      <c r="AB485" s="70"/>
      <c r="AC485" s="70"/>
      <c r="AD485" s="70"/>
      <c r="AE485" s="70"/>
      <c r="AF485" s="70"/>
      <c r="AG485" s="70"/>
      <c r="AH485" s="70"/>
      <c r="AI485" s="70"/>
      <c r="AJ485" s="70"/>
      <c r="AK485" s="70"/>
      <c r="AL485" s="70"/>
      <c r="AM485" s="70"/>
      <c r="AN485" s="70"/>
      <c r="AO485" s="70"/>
      <c r="AP485" s="8"/>
    </row>
    <row r="486" ht="15.75" customHeight="1">
      <c r="Z486" s="8"/>
      <c r="AA486" s="70"/>
      <c r="AB486" s="70"/>
      <c r="AC486" s="70"/>
      <c r="AD486" s="70"/>
      <c r="AE486" s="70"/>
      <c r="AF486" s="70"/>
      <c r="AG486" s="70"/>
      <c r="AH486" s="70"/>
      <c r="AI486" s="70"/>
      <c r="AJ486" s="70"/>
      <c r="AK486" s="70"/>
      <c r="AL486" s="70"/>
      <c r="AM486" s="70"/>
      <c r="AN486" s="70"/>
      <c r="AO486" s="70"/>
      <c r="AP486" s="8"/>
    </row>
    <row r="487" ht="15.75" customHeight="1">
      <c r="Z487" s="8"/>
      <c r="AA487" s="70"/>
      <c r="AB487" s="70"/>
      <c r="AC487" s="70"/>
      <c r="AD487" s="70"/>
      <c r="AE487" s="70"/>
      <c r="AF487" s="70"/>
      <c r="AG487" s="70"/>
      <c r="AH487" s="70"/>
      <c r="AI487" s="70"/>
      <c r="AJ487" s="70"/>
      <c r="AK487" s="70"/>
      <c r="AL487" s="70"/>
      <c r="AM487" s="70"/>
      <c r="AN487" s="70"/>
      <c r="AO487" s="70"/>
      <c r="AP487" s="8"/>
    </row>
    <row r="488" ht="15.75" customHeight="1">
      <c r="Z488" s="8"/>
      <c r="AA488" s="70"/>
      <c r="AB488" s="70"/>
      <c r="AC488" s="70"/>
      <c r="AD488" s="70"/>
      <c r="AE488" s="70"/>
      <c r="AF488" s="70"/>
      <c r="AG488" s="70"/>
      <c r="AH488" s="70"/>
      <c r="AI488" s="70"/>
      <c r="AJ488" s="70"/>
      <c r="AK488" s="70"/>
      <c r="AL488" s="70"/>
      <c r="AM488" s="70"/>
      <c r="AN488" s="70"/>
      <c r="AO488" s="70"/>
      <c r="AP488" s="8"/>
    </row>
    <row r="489" ht="15.75" customHeight="1">
      <c r="Z489" s="8"/>
      <c r="AA489" s="70"/>
      <c r="AB489" s="70"/>
      <c r="AC489" s="70"/>
      <c r="AD489" s="70"/>
      <c r="AE489" s="70"/>
      <c r="AF489" s="70"/>
      <c r="AG489" s="70"/>
      <c r="AH489" s="70"/>
      <c r="AI489" s="70"/>
      <c r="AJ489" s="70"/>
      <c r="AK489" s="70"/>
      <c r="AL489" s="70"/>
      <c r="AM489" s="70"/>
      <c r="AN489" s="70"/>
      <c r="AO489" s="70"/>
      <c r="AP489" s="8"/>
    </row>
    <row r="490" ht="15.75" customHeight="1">
      <c r="Z490" s="8"/>
      <c r="AA490" s="70"/>
      <c r="AB490" s="70"/>
      <c r="AC490" s="70"/>
      <c r="AD490" s="70"/>
      <c r="AE490" s="70"/>
      <c r="AF490" s="70"/>
      <c r="AG490" s="70"/>
      <c r="AH490" s="70"/>
      <c r="AI490" s="70"/>
      <c r="AJ490" s="70"/>
      <c r="AK490" s="70"/>
      <c r="AL490" s="70"/>
      <c r="AM490" s="70"/>
      <c r="AN490" s="70"/>
      <c r="AO490" s="70"/>
      <c r="AP490" s="8"/>
    </row>
    <row r="491" ht="15.75" customHeight="1">
      <c r="Z491" s="8"/>
      <c r="AA491" s="70"/>
      <c r="AB491" s="70"/>
      <c r="AC491" s="70"/>
      <c r="AD491" s="70"/>
      <c r="AE491" s="70"/>
      <c r="AF491" s="70"/>
      <c r="AG491" s="70"/>
      <c r="AH491" s="70"/>
      <c r="AI491" s="70"/>
      <c r="AJ491" s="70"/>
      <c r="AK491" s="70"/>
      <c r="AL491" s="70"/>
      <c r="AM491" s="70"/>
      <c r="AN491" s="70"/>
      <c r="AO491" s="70"/>
      <c r="AP491" s="8"/>
    </row>
    <row r="492" ht="15.75" customHeight="1">
      <c r="Z492" s="8"/>
      <c r="AA492" s="70"/>
      <c r="AB492" s="70"/>
      <c r="AC492" s="70"/>
      <c r="AD492" s="70"/>
      <c r="AE492" s="70"/>
      <c r="AF492" s="70"/>
      <c r="AG492" s="70"/>
      <c r="AH492" s="70"/>
      <c r="AI492" s="70"/>
      <c r="AJ492" s="70"/>
      <c r="AK492" s="70"/>
      <c r="AL492" s="70"/>
      <c r="AM492" s="70"/>
      <c r="AN492" s="70"/>
      <c r="AO492" s="70"/>
      <c r="AP492" s="8"/>
    </row>
    <row r="493" ht="15.75" customHeight="1">
      <c r="Z493" s="8"/>
      <c r="AA493" s="70"/>
      <c r="AB493" s="70"/>
      <c r="AC493" s="70"/>
      <c r="AD493" s="70"/>
      <c r="AE493" s="70"/>
      <c r="AF493" s="70"/>
      <c r="AG493" s="70"/>
      <c r="AH493" s="70"/>
      <c r="AI493" s="70"/>
      <c r="AJ493" s="70"/>
      <c r="AK493" s="70"/>
      <c r="AL493" s="70"/>
      <c r="AM493" s="70"/>
      <c r="AN493" s="70"/>
      <c r="AO493" s="70"/>
      <c r="AP493" s="8"/>
    </row>
    <row r="494" ht="15.75" customHeight="1">
      <c r="Z494" s="8"/>
      <c r="AA494" s="70"/>
      <c r="AB494" s="70"/>
      <c r="AC494" s="70"/>
      <c r="AD494" s="70"/>
      <c r="AE494" s="70"/>
      <c r="AF494" s="70"/>
      <c r="AG494" s="70"/>
      <c r="AH494" s="70"/>
      <c r="AI494" s="70"/>
      <c r="AJ494" s="70"/>
      <c r="AK494" s="70"/>
      <c r="AL494" s="70"/>
      <c r="AM494" s="70"/>
      <c r="AN494" s="70"/>
      <c r="AO494" s="70"/>
      <c r="AP494" s="8"/>
    </row>
    <row r="495" ht="15.75" customHeight="1">
      <c r="Z495" s="8"/>
      <c r="AA495" s="70"/>
      <c r="AB495" s="70"/>
      <c r="AC495" s="70"/>
      <c r="AD495" s="70"/>
      <c r="AE495" s="70"/>
      <c r="AF495" s="70"/>
      <c r="AG495" s="70"/>
      <c r="AH495" s="70"/>
      <c r="AI495" s="70"/>
      <c r="AJ495" s="70"/>
      <c r="AK495" s="70"/>
      <c r="AL495" s="70"/>
      <c r="AM495" s="70"/>
      <c r="AN495" s="70"/>
      <c r="AO495" s="70"/>
      <c r="AP495" s="8"/>
    </row>
    <row r="496" ht="15.75" customHeight="1">
      <c r="Z496" s="8"/>
      <c r="AA496" s="70"/>
      <c r="AB496" s="70"/>
      <c r="AC496" s="70"/>
      <c r="AD496" s="70"/>
      <c r="AE496" s="70"/>
      <c r="AF496" s="70"/>
      <c r="AG496" s="70"/>
      <c r="AH496" s="70"/>
      <c r="AI496" s="70"/>
      <c r="AJ496" s="70"/>
      <c r="AK496" s="70"/>
      <c r="AL496" s="70"/>
      <c r="AM496" s="70"/>
      <c r="AN496" s="70"/>
      <c r="AO496" s="70"/>
      <c r="AP496" s="8"/>
    </row>
    <row r="497" ht="15.75" customHeight="1">
      <c r="Z497" s="8"/>
      <c r="AA497" s="70"/>
      <c r="AB497" s="70"/>
      <c r="AC497" s="70"/>
      <c r="AD497" s="70"/>
      <c r="AE497" s="70"/>
      <c r="AF497" s="70"/>
      <c r="AG497" s="70"/>
      <c r="AH497" s="70"/>
      <c r="AI497" s="70"/>
      <c r="AJ497" s="70"/>
      <c r="AK497" s="70"/>
      <c r="AL497" s="70"/>
      <c r="AM497" s="70"/>
      <c r="AN497" s="70"/>
      <c r="AO497" s="70"/>
      <c r="AP497" s="8"/>
    </row>
    <row r="498" ht="15.75" customHeight="1">
      <c r="Z498" s="8"/>
      <c r="AA498" s="70"/>
      <c r="AB498" s="70"/>
      <c r="AC498" s="70"/>
      <c r="AD498" s="70"/>
      <c r="AE498" s="70"/>
      <c r="AF498" s="70"/>
      <c r="AG498" s="70"/>
      <c r="AH498" s="70"/>
      <c r="AI498" s="70"/>
      <c r="AJ498" s="70"/>
      <c r="AK498" s="70"/>
      <c r="AL498" s="70"/>
      <c r="AM498" s="70"/>
      <c r="AN498" s="70"/>
      <c r="AO498" s="70"/>
      <c r="AP498" s="8"/>
    </row>
    <row r="499" ht="15.75" customHeight="1">
      <c r="Z499" s="8"/>
      <c r="AA499" s="70"/>
      <c r="AB499" s="70"/>
      <c r="AC499" s="70"/>
      <c r="AD499" s="70"/>
      <c r="AE499" s="70"/>
      <c r="AF499" s="70"/>
      <c r="AG499" s="70"/>
      <c r="AH499" s="70"/>
      <c r="AI499" s="70"/>
      <c r="AJ499" s="70"/>
      <c r="AK499" s="70"/>
      <c r="AL499" s="70"/>
      <c r="AM499" s="70"/>
      <c r="AN499" s="70"/>
      <c r="AO499" s="70"/>
      <c r="AP499" s="8"/>
    </row>
    <row r="500" ht="15.75" customHeight="1">
      <c r="Z500" s="8"/>
      <c r="AA500" s="70"/>
      <c r="AB500" s="70"/>
      <c r="AC500" s="70"/>
      <c r="AD500" s="70"/>
      <c r="AE500" s="70"/>
      <c r="AF500" s="70"/>
      <c r="AG500" s="70"/>
      <c r="AH500" s="70"/>
      <c r="AI500" s="70"/>
      <c r="AJ500" s="70"/>
      <c r="AK500" s="70"/>
      <c r="AL500" s="70"/>
      <c r="AM500" s="70"/>
      <c r="AN500" s="70"/>
      <c r="AO500" s="70"/>
      <c r="AP500" s="8"/>
    </row>
    <row r="501" ht="15.75" customHeight="1">
      <c r="Z501" s="8"/>
      <c r="AA501" s="70"/>
      <c r="AB501" s="70"/>
      <c r="AC501" s="70"/>
      <c r="AD501" s="70"/>
      <c r="AE501" s="70"/>
      <c r="AF501" s="70"/>
      <c r="AG501" s="70"/>
      <c r="AH501" s="70"/>
      <c r="AI501" s="70"/>
      <c r="AJ501" s="70"/>
      <c r="AK501" s="70"/>
      <c r="AL501" s="70"/>
      <c r="AM501" s="70"/>
      <c r="AN501" s="70"/>
      <c r="AO501" s="70"/>
      <c r="AP501" s="8"/>
    </row>
    <row r="502" ht="15.75" customHeight="1">
      <c r="Z502" s="8"/>
      <c r="AA502" s="70"/>
      <c r="AB502" s="70"/>
      <c r="AC502" s="70"/>
      <c r="AD502" s="70"/>
      <c r="AE502" s="70"/>
      <c r="AF502" s="70"/>
      <c r="AG502" s="70"/>
      <c r="AH502" s="70"/>
      <c r="AI502" s="70"/>
      <c r="AJ502" s="70"/>
      <c r="AK502" s="70"/>
      <c r="AL502" s="70"/>
      <c r="AM502" s="70"/>
      <c r="AN502" s="70"/>
      <c r="AO502" s="70"/>
      <c r="AP502" s="8"/>
    </row>
    <row r="503" ht="15.75" customHeight="1">
      <c r="Z503" s="8"/>
      <c r="AA503" s="70"/>
      <c r="AB503" s="70"/>
      <c r="AC503" s="70"/>
      <c r="AD503" s="70"/>
      <c r="AE503" s="70"/>
      <c r="AF503" s="70"/>
      <c r="AG503" s="70"/>
      <c r="AH503" s="70"/>
      <c r="AI503" s="70"/>
      <c r="AJ503" s="70"/>
      <c r="AK503" s="70"/>
      <c r="AL503" s="70"/>
      <c r="AM503" s="70"/>
      <c r="AN503" s="70"/>
      <c r="AO503" s="70"/>
      <c r="AP503" s="8"/>
    </row>
    <row r="504" ht="15.75" customHeight="1">
      <c r="Z504" s="8"/>
      <c r="AA504" s="70"/>
      <c r="AB504" s="70"/>
      <c r="AC504" s="70"/>
      <c r="AD504" s="70"/>
      <c r="AE504" s="70"/>
      <c r="AF504" s="70"/>
      <c r="AG504" s="70"/>
      <c r="AH504" s="70"/>
      <c r="AI504" s="70"/>
      <c r="AJ504" s="70"/>
      <c r="AK504" s="70"/>
      <c r="AL504" s="70"/>
      <c r="AM504" s="70"/>
      <c r="AN504" s="70"/>
      <c r="AO504" s="70"/>
      <c r="AP504" s="8"/>
    </row>
    <row r="505" ht="15.75" customHeight="1">
      <c r="Z505" s="8"/>
      <c r="AA505" s="70"/>
      <c r="AB505" s="70"/>
      <c r="AC505" s="70"/>
      <c r="AD505" s="70"/>
      <c r="AE505" s="70"/>
      <c r="AF505" s="70"/>
      <c r="AG505" s="70"/>
      <c r="AH505" s="70"/>
      <c r="AI505" s="70"/>
      <c r="AJ505" s="70"/>
      <c r="AK505" s="70"/>
      <c r="AL505" s="70"/>
      <c r="AM505" s="70"/>
      <c r="AN505" s="70"/>
      <c r="AO505" s="70"/>
      <c r="AP505" s="8"/>
    </row>
    <row r="506" ht="15.75" customHeight="1">
      <c r="Z506" s="8"/>
      <c r="AA506" s="70"/>
      <c r="AB506" s="70"/>
      <c r="AC506" s="70"/>
      <c r="AD506" s="70"/>
      <c r="AE506" s="70"/>
      <c r="AF506" s="70"/>
      <c r="AG506" s="70"/>
      <c r="AH506" s="70"/>
      <c r="AI506" s="70"/>
      <c r="AJ506" s="70"/>
      <c r="AK506" s="70"/>
      <c r="AL506" s="70"/>
      <c r="AM506" s="70"/>
      <c r="AN506" s="70"/>
      <c r="AO506" s="70"/>
      <c r="AP506" s="8"/>
    </row>
    <row r="507" ht="15.75" customHeight="1">
      <c r="Z507" s="8"/>
      <c r="AA507" s="70"/>
      <c r="AB507" s="70"/>
      <c r="AC507" s="70"/>
      <c r="AD507" s="70"/>
      <c r="AE507" s="70"/>
      <c r="AF507" s="70"/>
      <c r="AG507" s="70"/>
      <c r="AH507" s="70"/>
      <c r="AI507" s="70"/>
      <c r="AJ507" s="70"/>
      <c r="AK507" s="70"/>
      <c r="AL507" s="70"/>
      <c r="AM507" s="70"/>
      <c r="AN507" s="70"/>
      <c r="AO507" s="70"/>
      <c r="AP507" s="8"/>
    </row>
    <row r="508" ht="15.75" customHeight="1">
      <c r="Z508" s="8"/>
      <c r="AA508" s="70"/>
      <c r="AB508" s="70"/>
      <c r="AC508" s="70"/>
      <c r="AD508" s="70"/>
      <c r="AE508" s="70"/>
      <c r="AF508" s="70"/>
      <c r="AG508" s="70"/>
      <c r="AH508" s="70"/>
      <c r="AI508" s="70"/>
      <c r="AJ508" s="70"/>
      <c r="AK508" s="70"/>
      <c r="AL508" s="70"/>
      <c r="AM508" s="70"/>
      <c r="AN508" s="70"/>
      <c r="AO508" s="70"/>
      <c r="AP508" s="8"/>
    </row>
    <row r="509" ht="15.75" customHeight="1">
      <c r="Z509" s="8"/>
      <c r="AA509" s="70"/>
      <c r="AB509" s="70"/>
      <c r="AC509" s="70"/>
      <c r="AD509" s="70"/>
      <c r="AE509" s="70"/>
      <c r="AF509" s="70"/>
      <c r="AG509" s="70"/>
      <c r="AH509" s="70"/>
      <c r="AI509" s="70"/>
      <c r="AJ509" s="70"/>
      <c r="AK509" s="70"/>
      <c r="AL509" s="70"/>
      <c r="AM509" s="70"/>
      <c r="AN509" s="70"/>
      <c r="AO509" s="70"/>
      <c r="AP509" s="8"/>
    </row>
    <row r="510" ht="15.75" customHeight="1">
      <c r="Z510" s="8"/>
      <c r="AA510" s="70"/>
      <c r="AB510" s="70"/>
      <c r="AC510" s="70"/>
      <c r="AD510" s="70"/>
      <c r="AE510" s="70"/>
      <c r="AF510" s="70"/>
      <c r="AG510" s="70"/>
      <c r="AH510" s="70"/>
      <c r="AI510" s="70"/>
      <c r="AJ510" s="70"/>
      <c r="AK510" s="70"/>
      <c r="AL510" s="70"/>
      <c r="AM510" s="70"/>
      <c r="AN510" s="70"/>
      <c r="AO510" s="70"/>
      <c r="AP510" s="8"/>
    </row>
    <row r="511" ht="15.75" customHeight="1">
      <c r="Z511" s="8"/>
      <c r="AA511" s="70"/>
      <c r="AB511" s="70"/>
      <c r="AC511" s="70"/>
      <c r="AD511" s="70"/>
      <c r="AE511" s="70"/>
      <c r="AF511" s="70"/>
      <c r="AG511" s="70"/>
      <c r="AH511" s="70"/>
      <c r="AI511" s="70"/>
      <c r="AJ511" s="70"/>
      <c r="AK511" s="70"/>
      <c r="AL511" s="70"/>
      <c r="AM511" s="70"/>
      <c r="AN511" s="70"/>
      <c r="AO511" s="70"/>
      <c r="AP511" s="8"/>
    </row>
    <row r="512" ht="15.75" customHeight="1">
      <c r="Z512" s="8"/>
      <c r="AA512" s="70"/>
      <c r="AB512" s="70"/>
      <c r="AC512" s="70"/>
      <c r="AD512" s="70"/>
      <c r="AE512" s="70"/>
      <c r="AF512" s="70"/>
      <c r="AG512" s="70"/>
      <c r="AH512" s="70"/>
      <c r="AI512" s="70"/>
      <c r="AJ512" s="70"/>
      <c r="AK512" s="70"/>
      <c r="AL512" s="70"/>
      <c r="AM512" s="70"/>
      <c r="AN512" s="70"/>
      <c r="AO512" s="70"/>
      <c r="AP512" s="8"/>
    </row>
    <row r="513" ht="15.75" customHeight="1">
      <c r="Z513" s="8"/>
      <c r="AA513" s="70"/>
      <c r="AB513" s="70"/>
      <c r="AC513" s="70"/>
      <c r="AD513" s="70"/>
      <c r="AE513" s="70"/>
      <c r="AF513" s="70"/>
      <c r="AG513" s="70"/>
      <c r="AH513" s="70"/>
      <c r="AI513" s="70"/>
      <c r="AJ513" s="70"/>
      <c r="AK513" s="70"/>
      <c r="AL513" s="70"/>
      <c r="AM513" s="70"/>
      <c r="AN513" s="70"/>
      <c r="AO513" s="70"/>
      <c r="AP513" s="8"/>
    </row>
    <row r="514" ht="15.75" customHeight="1">
      <c r="Z514" s="8"/>
      <c r="AA514" s="70"/>
      <c r="AB514" s="70"/>
      <c r="AC514" s="70"/>
      <c r="AD514" s="70"/>
      <c r="AE514" s="70"/>
      <c r="AF514" s="70"/>
      <c r="AG514" s="70"/>
      <c r="AH514" s="70"/>
      <c r="AI514" s="70"/>
      <c r="AJ514" s="70"/>
      <c r="AK514" s="70"/>
      <c r="AL514" s="70"/>
      <c r="AM514" s="70"/>
      <c r="AN514" s="70"/>
      <c r="AO514" s="70"/>
      <c r="AP514" s="8"/>
    </row>
    <row r="515" ht="15.75" customHeight="1">
      <c r="Z515" s="8"/>
      <c r="AA515" s="70"/>
      <c r="AB515" s="70"/>
      <c r="AC515" s="70"/>
      <c r="AD515" s="70"/>
      <c r="AE515" s="70"/>
      <c r="AF515" s="70"/>
      <c r="AG515" s="70"/>
      <c r="AH515" s="70"/>
      <c r="AI515" s="70"/>
      <c r="AJ515" s="70"/>
      <c r="AK515" s="70"/>
      <c r="AL515" s="70"/>
      <c r="AM515" s="70"/>
      <c r="AN515" s="70"/>
      <c r="AO515" s="70"/>
      <c r="AP515" s="8"/>
    </row>
    <row r="516" ht="15.75" customHeight="1">
      <c r="Z516" s="8"/>
      <c r="AA516" s="70"/>
      <c r="AB516" s="70"/>
      <c r="AC516" s="70"/>
      <c r="AD516" s="70"/>
      <c r="AE516" s="70"/>
      <c r="AF516" s="70"/>
      <c r="AG516" s="70"/>
      <c r="AH516" s="70"/>
      <c r="AI516" s="70"/>
      <c r="AJ516" s="70"/>
      <c r="AK516" s="70"/>
      <c r="AL516" s="70"/>
      <c r="AM516" s="70"/>
      <c r="AN516" s="70"/>
      <c r="AO516" s="70"/>
      <c r="AP516" s="8"/>
    </row>
    <row r="517" ht="15.75" customHeight="1">
      <c r="Z517" s="8"/>
      <c r="AA517" s="70"/>
      <c r="AB517" s="70"/>
      <c r="AC517" s="70"/>
      <c r="AD517" s="70"/>
      <c r="AE517" s="70"/>
      <c r="AF517" s="70"/>
      <c r="AG517" s="70"/>
      <c r="AH517" s="70"/>
      <c r="AI517" s="70"/>
      <c r="AJ517" s="70"/>
      <c r="AK517" s="70"/>
      <c r="AL517" s="70"/>
      <c r="AM517" s="70"/>
      <c r="AN517" s="70"/>
      <c r="AO517" s="70"/>
      <c r="AP517" s="8"/>
    </row>
    <row r="518" ht="15.75" customHeight="1">
      <c r="Z518" s="8"/>
      <c r="AA518" s="70"/>
      <c r="AB518" s="70"/>
      <c r="AC518" s="70"/>
      <c r="AD518" s="70"/>
      <c r="AE518" s="70"/>
      <c r="AF518" s="70"/>
      <c r="AG518" s="70"/>
      <c r="AH518" s="70"/>
      <c r="AI518" s="70"/>
      <c r="AJ518" s="70"/>
      <c r="AK518" s="70"/>
      <c r="AL518" s="70"/>
      <c r="AM518" s="70"/>
      <c r="AN518" s="70"/>
      <c r="AO518" s="70"/>
      <c r="AP518" s="8"/>
    </row>
    <row r="519" ht="15.75" customHeight="1">
      <c r="Z519" s="8"/>
      <c r="AA519" s="70"/>
      <c r="AB519" s="70"/>
      <c r="AC519" s="70"/>
      <c r="AD519" s="70"/>
      <c r="AE519" s="70"/>
      <c r="AF519" s="70"/>
      <c r="AG519" s="70"/>
      <c r="AH519" s="70"/>
      <c r="AI519" s="70"/>
      <c r="AJ519" s="70"/>
      <c r="AK519" s="70"/>
      <c r="AL519" s="70"/>
      <c r="AM519" s="70"/>
      <c r="AN519" s="70"/>
      <c r="AO519" s="70"/>
      <c r="AP519" s="8"/>
    </row>
    <row r="520" ht="15.75" customHeight="1">
      <c r="Z520" s="8"/>
      <c r="AA520" s="70"/>
      <c r="AB520" s="70"/>
      <c r="AC520" s="70"/>
      <c r="AD520" s="70"/>
      <c r="AE520" s="70"/>
      <c r="AF520" s="70"/>
      <c r="AG520" s="70"/>
      <c r="AH520" s="70"/>
      <c r="AI520" s="70"/>
      <c r="AJ520" s="70"/>
      <c r="AK520" s="70"/>
      <c r="AL520" s="70"/>
      <c r="AM520" s="70"/>
      <c r="AN520" s="70"/>
      <c r="AO520" s="70"/>
      <c r="AP520" s="8"/>
    </row>
    <row r="521" ht="15.75" customHeight="1">
      <c r="Z521" s="8"/>
      <c r="AA521" s="70"/>
      <c r="AB521" s="70"/>
      <c r="AC521" s="70"/>
      <c r="AD521" s="70"/>
      <c r="AE521" s="70"/>
      <c r="AF521" s="70"/>
      <c r="AG521" s="70"/>
      <c r="AH521" s="70"/>
      <c r="AI521" s="70"/>
      <c r="AJ521" s="70"/>
      <c r="AK521" s="70"/>
      <c r="AL521" s="70"/>
      <c r="AM521" s="70"/>
      <c r="AN521" s="70"/>
      <c r="AO521" s="70"/>
      <c r="AP521" s="8"/>
    </row>
    <row r="522" ht="15.75" customHeight="1">
      <c r="Z522" s="8"/>
      <c r="AA522" s="70"/>
      <c r="AB522" s="70"/>
      <c r="AC522" s="70"/>
      <c r="AD522" s="70"/>
      <c r="AE522" s="70"/>
      <c r="AF522" s="70"/>
      <c r="AG522" s="70"/>
      <c r="AH522" s="70"/>
      <c r="AI522" s="70"/>
      <c r="AJ522" s="70"/>
      <c r="AK522" s="70"/>
      <c r="AL522" s="70"/>
      <c r="AM522" s="70"/>
      <c r="AN522" s="70"/>
      <c r="AO522" s="70"/>
      <c r="AP522" s="8"/>
    </row>
    <row r="523" ht="15.75" customHeight="1">
      <c r="Z523" s="8"/>
      <c r="AA523" s="70"/>
      <c r="AB523" s="70"/>
      <c r="AC523" s="70"/>
      <c r="AD523" s="70"/>
      <c r="AE523" s="70"/>
      <c r="AF523" s="70"/>
      <c r="AG523" s="70"/>
      <c r="AH523" s="70"/>
      <c r="AI523" s="70"/>
      <c r="AJ523" s="70"/>
      <c r="AK523" s="70"/>
      <c r="AL523" s="70"/>
      <c r="AM523" s="70"/>
      <c r="AN523" s="70"/>
      <c r="AO523" s="70"/>
      <c r="AP523" s="8"/>
    </row>
    <row r="524" ht="15.75" customHeight="1">
      <c r="Z524" s="8"/>
      <c r="AA524" s="70"/>
      <c r="AB524" s="70"/>
      <c r="AC524" s="70"/>
      <c r="AD524" s="70"/>
      <c r="AE524" s="70"/>
      <c r="AF524" s="70"/>
      <c r="AG524" s="70"/>
      <c r="AH524" s="70"/>
      <c r="AI524" s="70"/>
      <c r="AJ524" s="70"/>
      <c r="AK524" s="70"/>
      <c r="AL524" s="70"/>
      <c r="AM524" s="70"/>
      <c r="AN524" s="70"/>
      <c r="AO524" s="70"/>
      <c r="AP524" s="8"/>
    </row>
    <row r="525" ht="15.75" customHeight="1">
      <c r="Z525" s="8"/>
      <c r="AA525" s="70"/>
      <c r="AB525" s="70"/>
      <c r="AC525" s="70"/>
      <c r="AD525" s="70"/>
      <c r="AE525" s="70"/>
      <c r="AF525" s="70"/>
      <c r="AG525" s="70"/>
      <c r="AH525" s="70"/>
      <c r="AI525" s="70"/>
      <c r="AJ525" s="70"/>
      <c r="AK525" s="70"/>
      <c r="AL525" s="70"/>
      <c r="AM525" s="70"/>
      <c r="AN525" s="70"/>
      <c r="AO525" s="70"/>
      <c r="AP525" s="8"/>
    </row>
    <row r="526" ht="15.75" customHeight="1">
      <c r="Z526" s="8"/>
      <c r="AA526" s="70"/>
      <c r="AB526" s="70"/>
      <c r="AC526" s="70"/>
      <c r="AD526" s="70"/>
      <c r="AE526" s="70"/>
      <c r="AF526" s="70"/>
      <c r="AG526" s="70"/>
      <c r="AH526" s="70"/>
      <c r="AI526" s="70"/>
      <c r="AJ526" s="70"/>
      <c r="AK526" s="70"/>
      <c r="AL526" s="70"/>
      <c r="AM526" s="70"/>
      <c r="AN526" s="70"/>
      <c r="AO526" s="70"/>
      <c r="AP526" s="8"/>
    </row>
    <row r="527" ht="15.75" customHeight="1">
      <c r="Z527" s="8"/>
      <c r="AA527" s="70"/>
      <c r="AB527" s="70"/>
      <c r="AC527" s="70"/>
      <c r="AD527" s="70"/>
      <c r="AE527" s="70"/>
      <c r="AF527" s="70"/>
      <c r="AG527" s="70"/>
      <c r="AH527" s="70"/>
      <c r="AI527" s="70"/>
      <c r="AJ527" s="70"/>
      <c r="AK527" s="70"/>
      <c r="AL527" s="70"/>
      <c r="AM527" s="70"/>
      <c r="AN527" s="70"/>
      <c r="AO527" s="70"/>
      <c r="AP527" s="8"/>
    </row>
    <row r="528" ht="15.75" customHeight="1">
      <c r="Z528" s="8"/>
      <c r="AA528" s="70"/>
      <c r="AB528" s="70"/>
      <c r="AC528" s="70"/>
      <c r="AD528" s="70"/>
      <c r="AE528" s="70"/>
      <c r="AF528" s="70"/>
      <c r="AG528" s="70"/>
      <c r="AH528" s="70"/>
      <c r="AI528" s="70"/>
      <c r="AJ528" s="70"/>
      <c r="AK528" s="70"/>
      <c r="AL528" s="70"/>
      <c r="AM528" s="70"/>
      <c r="AN528" s="70"/>
      <c r="AO528" s="70"/>
      <c r="AP528" s="8"/>
    </row>
    <row r="529" ht="15.75" customHeight="1">
      <c r="Z529" s="8"/>
      <c r="AA529" s="70"/>
      <c r="AB529" s="70"/>
      <c r="AC529" s="70"/>
      <c r="AD529" s="70"/>
      <c r="AE529" s="70"/>
      <c r="AF529" s="70"/>
      <c r="AG529" s="70"/>
      <c r="AH529" s="70"/>
      <c r="AI529" s="70"/>
      <c r="AJ529" s="70"/>
      <c r="AK529" s="70"/>
      <c r="AL529" s="70"/>
      <c r="AM529" s="70"/>
      <c r="AN529" s="70"/>
      <c r="AO529" s="70"/>
      <c r="AP529" s="8"/>
    </row>
    <row r="530" ht="15.75" customHeight="1">
      <c r="Z530" s="8"/>
      <c r="AA530" s="70"/>
      <c r="AB530" s="70"/>
      <c r="AC530" s="70"/>
      <c r="AD530" s="70"/>
      <c r="AE530" s="70"/>
      <c r="AF530" s="70"/>
      <c r="AG530" s="70"/>
      <c r="AH530" s="70"/>
      <c r="AI530" s="70"/>
      <c r="AJ530" s="70"/>
      <c r="AK530" s="70"/>
      <c r="AL530" s="70"/>
      <c r="AM530" s="70"/>
      <c r="AN530" s="70"/>
      <c r="AO530" s="70"/>
      <c r="AP530" s="8"/>
    </row>
    <row r="531" ht="15.75" customHeight="1">
      <c r="Z531" s="8"/>
      <c r="AA531" s="70"/>
      <c r="AB531" s="70"/>
      <c r="AC531" s="70"/>
      <c r="AD531" s="70"/>
      <c r="AE531" s="70"/>
      <c r="AF531" s="70"/>
      <c r="AG531" s="70"/>
      <c r="AH531" s="70"/>
      <c r="AI531" s="70"/>
      <c r="AJ531" s="70"/>
      <c r="AK531" s="70"/>
      <c r="AL531" s="70"/>
      <c r="AM531" s="70"/>
      <c r="AN531" s="70"/>
      <c r="AO531" s="70"/>
      <c r="AP531" s="8"/>
    </row>
    <row r="532" ht="15.75" customHeight="1">
      <c r="Z532" s="8"/>
      <c r="AA532" s="70"/>
      <c r="AB532" s="70"/>
      <c r="AC532" s="70"/>
      <c r="AD532" s="70"/>
      <c r="AE532" s="70"/>
      <c r="AF532" s="70"/>
      <c r="AG532" s="70"/>
      <c r="AH532" s="70"/>
      <c r="AI532" s="70"/>
      <c r="AJ532" s="70"/>
      <c r="AK532" s="70"/>
      <c r="AL532" s="70"/>
      <c r="AM532" s="70"/>
      <c r="AN532" s="70"/>
      <c r="AO532" s="70"/>
      <c r="AP532" s="8"/>
    </row>
    <row r="533" ht="15.75" customHeight="1">
      <c r="Z533" s="8"/>
      <c r="AA533" s="70"/>
      <c r="AB533" s="70"/>
      <c r="AC533" s="70"/>
      <c r="AD533" s="70"/>
      <c r="AE533" s="70"/>
      <c r="AF533" s="70"/>
      <c r="AG533" s="70"/>
      <c r="AH533" s="70"/>
      <c r="AI533" s="70"/>
      <c r="AJ533" s="70"/>
      <c r="AK533" s="70"/>
      <c r="AL533" s="70"/>
      <c r="AM533" s="70"/>
      <c r="AN533" s="70"/>
      <c r="AO533" s="70"/>
      <c r="AP533" s="8"/>
    </row>
    <row r="534" ht="15.75" customHeight="1">
      <c r="Z534" s="8"/>
      <c r="AA534" s="70"/>
      <c r="AB534" s="70"/>
      <c r="AC534" s="70"/>
      <c r="AD534" s="70"/>
      <c r="AE534" s="70"/>
      <c r="AF534" s="70"/>
      <c r="AG534" s="70"/>
      <c r="AH534" s="70"/>
      <c r="AI534" s="70"/>
      <c r="AJ534" s="70"/>
      <c r="AK534" s="70"/>
      <c r="AL534" s="70"/>
      <c r="AM534" s="70"/>
      <c r="AN534" s="70"/>
      <c r="AO534" s="70"/>
      <c r="AP534" s="8"/>
    </row>
    <row r="535" ht="15.75" customHeight="1">
      <c r="Z535" s="8"/>
      <c r="AA535" s="70"/>
      <c r="AB535" s="70"/>
      <c r="AC535" s="70"/>
      <c r="AD535" s="70"/>
      <c r="AE535" s="70"/>
      <c r="AF535" s="70"/>
      <c r="AG535" s="70"/>
      <c r="AH535" s="70"/>
      <c r="AI535" s="70"/>
      <c r="AJ535" s="70"/>
      <c r="AK535" s="70"/>
      <c r="AL535" s="70"/>
      <c r="AM535" s="70"/>
      <c r="AN535" s="70"/>
      <c r="AO535" s="70"/>
      <c r="AP535" s="8"/>
    </row>
    <row r="536" ht="15.75" customHeight="1">
      <c r="Z536" s="8"/>
      <c r="AA536" s="70"/>
      <c r="AB536" s="70"/>
      <c r="AC536" s="70"/>
      <c r="AD536" s="70"/>
      <c r="AE536" s="70"/>
      <c r="AF536" s="70"/>
      <c r="AG536" s="70"/>
      <c r="AH536" s="70"/>
      <c r="AI536" s="70"/>
      <c r="AJ536" s="70"/>
      <c r="AK536" s="70"/>
      <c r="AL536" s="70"/>
      <c r="AM536" s="70"/>
      <c r="AN536" s="70"/>
      <c r="AO536" s="70"/>
      <c r="AP536" s="8"/>
    </row>
    <row r="537" ht="15.75" customHeight="1">
      <c r="Z537" s="8"/>
      <c r="AA537" s="70"/>
      <c r="AB537" s="70"/>
      <c r="AC537" s="70"/>
      <c r="AD537" s="70"/>
      <c r="AE537" s="70"/>
      <c r="AF537" s="70"/>
      <c r="AG537" s="70"/>
      <c r="AH537" s="70"/>
      <c r="AI537" s="70"/>
      <c r="AJ537" s="70"/>
      <c r="AK537" s="70"/>
      <c r="AL537" s="70"/>
      <c r="AM537" s="70"/>
      <c r="AN537" s="70"/>
      <c r="AO537" s="70"/>
      <c r="AP537" s="8"/>
    </row>
    <row r="538" ht="15.75" customHeight="1">
      <c r="Z538" s="8"/>
      <c r="AA538" s="70"/>
      <c r="AB538" s="70"/>
      <c r="AC538" s="70"/>
      <c r="AD538" s="70"/>
      <c r="AE538" s="70"/>
      <c r="AF538" s="70"/>
      <c r="AG538" s="70"/>
      <c r="AH538" s="70"/>
      <c r="AI538" s="70"/>
      <c r="AJ538" s="70"/>
      <c r="AK538" s="70"/>
      <c r="AL538" s="70"/>
      <c r="AM538" s="70"/>
      <c r="AN538" s="70"/>
      <c r="AO538" s="70"/>
      <c r="AP538" s="8"/>
    </row>
    <row r="539" ht="15.75" customHeight="1">
      <c r="Z539" s="8"/>
      <c r="AA539" s="70"/>
      <c r="AB539" s="70"/>
      <c r="AC539" s="70"/>
      <c r="AD539" s="70"/>
      <c r="AE539" s="70"/>
      <c r="AF539" s="70"/>
      <c r="AG539" s="70"/>
      <c r="AH539" s="70"/>
      <c r="AI539" s="70"/>
      <c r="AJ539" s="70"/>
      <c r="AK539" s="70"/>
      <c r="AL539" s="70"/>
      <c r="AM539" s="70"/>
      <c r="AN539" s="70"/>
      <c r="AO539" s="70"/>
      <c r="AP539" s="8"/>
    </row>
    <row r="540" ht="15.75" customHeight="1">
      <c r="Z540" s="8"/>
      <c r="AA540" s="70"/>
      <c r="AB540" s="70"/>
      <c r="AC540" s="70"/>
      <c r="AD540" s="70"/>
      <c r="AE540" s="70"/>
      <c r="AF540" s="70"/>
      <c r="AG540" s="70"/>
      <c r="AH540" s="70"/>
      <c r="AI540" s="70"/>
      <c r="AJ540" s="70"/>
      <c r="AK540" s="70"/>
      <c r="AL540" s="70"/>
      <c r="AM540" s="70"/>
      <c r="AN540" s="70"/>
      <c r="AO540" s="70"/>
      <c r="AP540" s="8"/>
    </row>
    <row r="541" ht="15.75" customHeight="1">
      <c r="Z541" s="8"/>
      <c r="AA541" s="70"/>
      <c r="AB541" s="70"/>
      <c r="AC541" s="70"/>
      <c r="AD541" s="70"/>
      <c r="AE541" s="70"/>
      <c r="AF541" s="70"/>
      <c r="AG541" s="70"/>
      <c r="AH541" s="70"/>
      <c r="AI541" s="70"/>
      <c r="AJ541" s="70"/>
      <c r="AK541" s="70"/>
      <c r="AL541" s="70"/>
      <c r="AM541" s="70"/>
      <c r="AN541" s="70"/>
      <c r="AO541" s="70"/>
      <c r="AP541" s="8"/>
    </row>
    <row r="542" ht="15.75" customHeight="1">
      <c r="Z542" s="8"/>
      <c r="AA542" s="70"/>
      <c r="AB542" s="70"/>
      <c r="AC542" s="70"/>
      <c r="AD542" s="70"/>
      <c r="AE542" s="70"/>
      <c r="AF542" s="70"/>
      <c r="AG542" s="70"/>
      <c r="AH542" s="70"/>
      <c r="AI542" s="70"/>
      <c r="AJ542" s="70"/>
      <c r="AK542" s="70"/>
      <c r="AL542" s="70"/>
      <c r="AM542" s="70"/>
      <c r="AN542" s="70"/>
      <c r="AO542" s="70"/>
      <c r="AP542" s="8"/>
    </row>
    <row r="543" ht="15.75" customHeight="1">
      <c r="Z543" s="8"/>
      <c r="AA543" s="70"/>
      <c r="AB543" s="70"/>
      <c r="AC543" s="70"/>
      <c r="AD543" s="70"/>
      <c r="AE543" s="70"/>
      <c r="AF543" s="70"/>
      <c r="AG543" s="70"/>
      <c r="AH543" s="70"/>
      <c r="AI543" s="70"/>
      <c r="AJ543" s="70"/>
      <c r="AK543" s="70"/>
      <c r="AL543" s="70"/>
      <c r="AM543" s="70"/>
      <c r="AN543" s="70"/>
      <c r="AO543" s="70"/>
      <c r="AP543" s="8"/>
    </row>
    <row r="544" ht="15.75" customHeight="1">
      <c r="Z544" s="8"/>
      <c r="AA544" s="70"/>
      <c r="AB544" s="70"/>
      <c r="AC544" s="70"/>
      <c r="AD544" s="70"/>
      <c r="AE544" s="70"/>
      <c r="AF544" s="70"/>
      <c r="AG544" s="70"/>
      <c r="AH544" s="70"/>
      <c r="AI544" s="70"/>
      <c r="AJ544" s="70"/>
      <c r="AK544" s="70"/>
      <c r="AL544" s="70"/>
      <c r="AM544" s="70"/>
      <c r="AN544" s="70"/>
      <c r="AO544" s="70"/>
      <c r="AP544" s="8"/>
    </row>
    <row r="545" ht="15.75" customHeight="1">
      <c r="Z545" s="8"/>
      <c r="AA545" s="70"/>
      <c r="AB545" s="70"/>
      <c r="AC545" s="70"/>
      <c r="AD545" s="70"/>
      <c r="AE545" s="70"/>
      <c r="AF545" s="70"/>
      <c r="AG545" s="70"/>
      <c r="AH545" s="70"/>
      <c r="AI545" s="70"/>
      <c r="AJ545" s="70"/>
      <c r="AK545" s="70"/>
      <c r="AL545" s="70"/>
      <c r="AM545" s="70"/>
      <c r="AN545" s="70"/>
      <c r="AO545" s="70"/>
      <c r="AP545" s="8"/>
    </row>
    <row r="546" ht="15.75" customHeight="1">
      <c r="Z546" s="8"/>
      <c r="AA546" s="70"/>
      <c r="AB546" s="70"/>
      <c r="AC546" s="70"/>
      <c r="AD546" s="70"/>
      <c r="AE546" s="70"/>
      <c r="AF546" s="70"/>
      <c r="AG546" s="70"/>
      <c r="AH546" s="70"/>
      <c r="AI546" s="70"/>
      <c r="AJ546" s="70"/>
      <c r="AK546" s="70"/>
      <c r="AL546" s="70"/>
      <c r="AM546" s="70"/>
      <c r="AN546" s="70"/>
      <c r="AO546" s="70"/>
      <c r="AP546" s="8"/>
    </row>
    <row r="547" ht="15.75" customHeight="1">
      <c r="Z547" s="8"/>
      <c r="AA547" s="70"/>
      <c r="AB547" s="70"/>
      <c r="AC547" s="70"/>
      <c r="AD547" s="70"/>
      <c r="AE547" s="70"/>
      <c r="AF547" s="70"/>
      <c r="AG547" s="70"/>
      <c r="AH547" s="70"/>
      <c r="AI547" s="70"/>
      <c r="AJ547" s="70"/>
      <c r="AK547" s="70"/>
      <c r="AL547" s="70"/>
      <c r="AM547" s="70"/>
      <c r="AN547" s="70"/>
      <c r="AO547" s="70"/>
      <c r="AP547" s="8"/>
    </row>
    <row r="548" ht="15.75" customHeight="1">
      <c r="Z548" s="8"/>
      <c r="AA548" s="70"/>
      <c r="AB548" s="70"/>
      <c r="AC548" s="70"/>
      <c r="AD548" s="70"/>
      <c r="AE548" s="70"/>
      <c r="AF548" s="70"/>
      <c r="AG548" s="70"/>
      <c r="AH548" s="70"/>
      <c r="AI548" s="70"/>
      <c r="AJ548" s="70"/>
      <c r="AK548" s="70"/>
      <c r="AL548" s="70"/>
      <c r="AM548" s="70"/>
      <c r="AN548" s="70"/>
      <c r="AO548" s="70"/>
      <c r="AP548" s="8"/>
    </row>
    <row r="549" ht="15.75" customHeight="1">
      <c r="Z549" s="8"/>
      <c r="AA549" s="70"/>
      <c r="AB549" s="70"/>
      <c r="AC549" s="70"/>
      <c r="AD549" s="70"/>
      <c r="AE549" s="70"/>
      <c r="AF549" s="70"/>
      <c r="AG549" s="70"/>
      <c r="AH549" s="70"/>
      <c r="AI549" s="70"/>
      <c r="AJ549" s="70"/>
      <c r="AK549" s="70"/>
      <c r="AL549" s="70"/>
      <c r="AM549" s="70"/>
      <c r="AN549" s="70"/>
      <c r="AO549" s="70"/>
      <c r="AP549" s="8"/>
    </row>
    <row r="550" ht="15.75" customHeight="1">
      <c r="Z550" s="8"/>
      <c r="AA550" s="70"/>
      <c r="AB550" s="70"/>
      <c r="AC550" s="70"/>
      <c r="AD550" s="70"/>
      <c r="AE550" s="70"/>
      <c r="AF550" s="70"/>
      <c r="AG550" s="70"/>
      <c r="AH550" s="70"/>
      <c r="AI550" s="70"/>
      <c r="AJ550" s="70"/>
      <c r="AK550" s="70"/>
      <c r="AL550" s="70"/>
      <c r="AM550" s="70"/>
      <c r="AN550" s="70"/>
      <c r="AO550" s="70"/>
      <c r="AP550" s="8"/>
    </row>
    <row r="551" ht="15.75" customHeight="1">
      <c r="Z551" s="8"/>
      <c r="AA551" s="70"/>
      <c r="AB551" s="70"/>
      <c r="AC551" s="70"/>
      <c r="AD551" s="70"/>
      <c r="AE551" s="70"/>
      <c r="AF551" s="70"/>
      <c r="AG551" s="70"/>
      <c r="AH551" s="70"/>
      <c r="AI551" s="70"/>
      <c r="AJ551" s="70"/>
      <c r="AK551" s="70"/>
      <c r="AL551" s="70"/>
      <c r="AM551" s="70"/>
      <c r="AN551" s="70"/>
      <c r="AO551" s="70"/>
      <c r="AP551" s="8"/>
    </row>
    <row r="552" ht="15.75" customHeight="1">
      <c r="Z552" s="8"/>
      <c r="AA552" s="70"/>
      <c r="AB552" s="70"/>
      <c r="AC552" s="70"/>
      <c r="AD552" s="70"/>
      <c r="AE552" s="70"/>
      <c r="AF552" s="70"/>
      <c r="AG552" s="70"/>
      <c r="AH552" s="70"/>
      <c r="AI552" s="70"/>
      <c r="AJ552" s="70"/>
      <c r="AK552" s="70"/>
      <c r="AL552" s="70"/>
      <c r="AM552" s="70"/>
      <c r="AN552" s="70"/>
      <c r="AO552" s="70"/>
      <c r="AP552" s="8"/>
    </row>
    <row r="553" ht="15.75" customHeight="1">
      <c r="Z553" s="8"/>
      <c r="AA553" s="70"/>
      <c r="AB553" s="70"/>
      <c r="AC553" s="70"/>
      <c r="AD553" s="70"/>
      <c r="AE553" s="70"/>
      <c r="AF553" s="70"/>
      <c r="AG553" s="70"/>
      <c r="AH553" s="70"/>
      <c r="AI553" s="70"/>
      <c r="AJ553" s="70"/>
      <c r="AK553" s="70"/>
      <c r="AL553" s="70"/>
      <c r="AM553" s="70"/>
      <c r="AN553" s="70"/>
      <c r="AO553" s="70"/>
      <c r="AP553" s="8"/>
    </row>
    <row r="554" ht="15.75" customHeight="1">
      <c r="Z554" s="8"/>
      <c r="AA554" s="70"/>
      <c r="AB554" s="70"/>
      <c r="AC554" s="70"/>
      <c r="AD554" s="70"/>
      <c r="AE554" s="70"/>
      <c r="AF554" s="70"/>
      <c r="AG554" s="70"/>
      <c r="AH554" s="70"/>
      <c r="AI554" s="70"/>
      <c r="AJ554" s="70"/>
      <c r="AK554" s="70"/>
      <c r="AL554" s="70"/>
      <c r="AM554" s="70"/>
      <c r="AN554" s="70"/>
      <c r="AO554" s="70"/>
      <c r="AP554" s="8"/>
    </row>
    <row r="555" ht="15.75" customHeight="1">
      <c r="Z555" s="8"/>
      <c r="AA555" s="70"/>
      <c r="AB555" s="70"/>
      <c r="AC555" s="70"/>
      <c r="AD555" s="70"/>
      <c r="AE555" s="70"/>
      <c r="AF555" s="70"/>
      <c r="AG555" s="70"/>
      <c r="AH555" s="70"/>
      <c r="AI555" s="70"/>
      <c r="AJ555" s="70"/>
      <c r="AK555" s="70"/>
      <c r="AL555" s="70"/>
      <c r="AM555" s="70"/>
      <c r="AN555" s="70"/>
      <c r="AO555" s="70"/>
      <c r="AP555" s="8"/>
    </row>
    <row r="556" ht="15.75" customHeight="1">
      <c r="Z556" s="8"/>
      <c r="AA556" s="70"/>
      <c r="AB556" s="70"/>
      <c r="AC556" s="70"/>
      <c r="AD556" s="70"/>
      <c r="AE556" s="70"/>
      <c r="AF556" s="70"/>
      <c r="AG556" s="70"/>
      <c r="AH556" s="70"/>
      <c r="AI556" s="70"/>
      <c r="AJ556" s="70"/>
      <c r="AK556" s="70"/>
      <c r="AL556" s="70"/>
      <c r="AM556" s="70"/>
      <c r="AN556" s="70"/>
      <c r="AO556" s="70"/>
      <c r="AP556" s="8"/>
    </row>
    <row r="557" ht="15.75" customHeight="1">
      <c r="Z557" s="8"/>
      <c r="AA557" s="70"/>
      <c r="AB557" s="70"/>
      <c r="AC557" s="70"/>
      <c r="AD557" s="70"/>
      <c r="AE557" s="70"/>
      <c r="AF557" s="70"/>
      <c r="AG557" s="70"/>
      <c r="AH557" s="70"/>
      <c r="AI557" s="70"/>
      <c r="AJ557" s="70"/>
      <c r="AK557" s="70"/>
      <c r="AL557" s="70"/>
      <c r="AM557" s="70"/>
      <c r="AN557" s="70"/>
      <c r="AO557" s="70"/>
      <c r="AP557" s="8"/>
    </row>
    <row r="558" ht="15.75" customHeight="1">
      <c r="Z558" s="8"/>
      <c r="AA558" s="70"/>
      <c r="AB558" s="70"/>
      <c r="AC558" s="70"/>
      <c r="AD558" s="70"/>
      <c r="AE558" s="70"/>
      <c r="AF558" s="70"/>
      <c r="AG558" s="70"/>
      <c r="AH558" s="70"/>
      <c r="AI558" s="70"/>
      <c r="AJ558" s="70"/>
      <c r="AK558" s="70"/>
      <c r="AL558" s="70"/>
      <c r="AM558" s="70"/>
      <c r="AN558" s="70"/>
      <c r="AO558" s="70"/>
      <c r="AP558" s="8"/>
    </row>
    <row r="559" ht="15.75" customHeight="1">
      <c r="Z559" s="8"/>
      <c r="AA559" s="70"/>
      <c r="AB559" s="70"/>
      <c r="AC559" s="70"/>
      <c r="AD559" s="70"/>
      <c r="AE559" s="70"/>
      <c r="AF559" s="70"/>
      <c r="AG559" s="70"/>
      <c r="AH559" s="70"/>
      <c r="AI559" s="70"/>
      <c r="AJ559" s="70"/>
      <c r="AK559" s="70"/>
      <c r="AL559" s="70"/>
      <c r="AM559" s="70"/>
      <c r="AN559" s="70"/>
      <c r="AO559" s="70"/>
      <c r="AP559" s="8"/>
    </row>
    <row r="560" ht="15.75" customHeight="1">
      <c r="Z560" s="8"/>
      <c r="AA560" s="70"/>
      <c r="AB560" s="70"/>
      <c r="AC560" s="70"/>
      <c r="AD560" s="70"/>
      <c r="AE560" s="70"/>
      <c r="AF560" s="70"/>
      <c r="AG560" s="70"/>
      <c r="AH560" s="70"/>
      <c r="AI560" s="70"/>
      <c r="AJ560" s="70"/>
      <c r="AK560" s="70"/>
      <c r="AL560" s="70"/>
      <c r="AM560" s="70"/>
      <c r="AN560" s="70"/>
      <c r="AO560" s="70"/>
      <c r="AP560" s="8"/>
    </row>
    <row r="561" ht="15.75" customHeight="1">
      <c r="Z561" s="8"/>
      <c r="AA561" s="70"/>
      <c r="AB561" s="70"/>
      <c r="AC561" s="70"/>
      <c r="AD561" s="70"/>
      <c r="AE561" s="70"/>
      <c r="AF561" s="70"/>
      <c r="AG561" s="70"/>
      <c r="AH561" s="70"/>
      <c r="AI561" s="70"/>
      <c r="AJ561" s="70"/>
      <c r="AK561" s="70"/>
      <c r="AL561" s="70"/>
      <c r="AM561" s="70"/>
      <c r="AN561" s="70"/>
      <c r="AO561" s="70"/>
      <c r="AP561" s="8"/>
    </row>
    <row r="562" ht="15.75" customHeight="1">
      <c r="Z562" s="8"/>
      <c r="AA562" s="70"/>
      <c r="AB562" s="70"/>
      <c r="AC562" s="70"/>
      <c r="AD562" s="70"/>
      <c r="AE562" s="70"/>
      <c r="AF562" s="70"/>
      <c r="AG562" s="70"/>
      <c r="AH562" s="70"/>
      <c r="AI562" s="70"/>
      <c r="AJ562" s="70"/>
      <c r="AK562" s="70"/>
      <c r="AL562" s="70"/>
      <c r="AM562" s="70"/>
      <c r="AN562" s="70"/>
      <c r="AO562" s="70"/>
      <c r="AP562" s="8"/>
    </row>
    <row r="563" ht="15.75" customHeight="1">
      <c r="Z563" s="8"/>
      <c r="AA563" s="70"/>
      <c r="AB563" s="70"/>
      <c r="AC563" s="70"/>
      <c r="AD563" s="70"/>
      <c r="AE563" s="70"/>
      <c r="AF563" s="70"/>
      <c r="AG563" s="70"/>
      <c r="AH563" s="70"/>
      <c r="AI563" s="70"/>
      <c r="AJ563" s="70"/>
      <c r="AK563" s="70"/>
      <c r="AL563" s="70"/>
      <c r="AM563" s="70"/>
      <c r="AN563" s="70"/>
      <c r="AO563" s="70"/>
      <c r="AP563" s="8"/>
    </row>
    <row r="564" ht="15.75" customHeight="1">
      <c r="Z564" s="8"/>
      <c r="AA564" s="70"/>
      <c r="AB564" s="70"/>
      <c r="AC564" s="70"/>
      <c r="AD564" s="70"/>
      <c r="AE564" s="70"/>
      <c r="AF564" s="70"/>
      <c r="AG564" s="70"/>
      <c r="AH564" s="70"/>
      <c r="AI564" s="70"/>
      <c r="AJ564" s="70"/>
      <c r="AK564" s="70"/>
      <c r="AL564" s="70"/>
      <c r="AM564" s="70"/>
      <c r="AN564" s="70"/>
      <c r="AO564" s="70"/>
      <c r="AP564" s="8"/>
    </row>
    <row r="565" ht="15.75" customHeight="1">
      <c r="Z565" s="8"/>
      <c r="AA565" s="70"/>
      <c r="AB565" s="70"/>
      <c r="AC565" s="70"/>
      <c r="AD565" s="70"/>
      <c r="AE565" s="70"/>
      <c r="AF565" s="70"/>
      <c r="AG565" s="70"/>
      <c r="AH565" s="70"/>
      <c r="AI565" s="70"/>
      <c r="AJ565" s="70"/>
      <c r="AK565" s="70"/>
      <c r="AL565" s="70"/>
      <c r="AM565" s="70"/>
      <c r="AN565" s="70"/>
      <c r="AO565" s="70"/>
      <c r="AP565" s="8"/>
    </row>
    <row r="566" ht="15.75" customHeight="1">
      <c r="Z566" s="8"/>
      <c r="AA566" s="70"/>
      <c r="AB566" s="70"/>
      <c r="AC566" s="70"/>
      <c r="AD566" s="70"/>
      <c r="AE566" s="70"/>
      <c r="AF566" s="70"/>
      <c r="AG566" s="70"/>
      <c r="AH566" s="70"/>
      <c r="AI566" s="70"/>
      <c r="AJ566" s="70"/>
      <c r="AK566" s="70"/>
      <c r="AL566" s="70"/>
      <c r="AM566" s="70"/>
      <c r="AN566" s="70"/>
      <c r="AO566" s="70"/>
      <c r="AP566" s="8"/>
    </row>
    <row r="567" ht="15.75" customHeight="1">
      <c r="Z567" s="8"/>
      <c r="AA567" s="70"/>
      <c r="AB567" s="70"/>
      <c r="AC567" s="70"/>
      <c r="AD567" s="70"/>
      <c r="AE567" s="70"/>
      <c r="AF567" s="70"/>
      <c r="AG567" s="70"/>
      <c r="AH567" s="70"/>
      <c r="AI567" s="70"/>
      <c r="AJ567" s="70"/>
      <c r="AK567" s="70"/>
      <c r="AL567" s="70"/>
      <c r="AM567" s="70"/>
      <c r="AN567" s="70"/>
      <c r="AO567" s="70"/>
      <c r="AP567" s="8"/>
    </row>
    <row r="568" ht="15.75" customHeight="1">
      <c r="Z568" s="8"/>
      <c r="AA568" s="70"/>
      <c r="AB568" s="70"/>
      <c r="AC568" s="70"/>
      <c r="AD568" s="70"/>
      <c r="AE568" s="70"/>
      <c r="AF568" s="70"/>
      <c r="AG568" s="70"/>
      <c r="AH568" s="70"/>
      <c r="AI568" s="70"/>
      <c r="AJ568" s="70"/>
      <c r="AK568" s="70"/>
      <c r="AL568" s="70"/>
      <c r="AM568" s="70"/>
      <c r="AN568" s="70"/>
      <c r="AO568" s="70"/>
      <c r="AP568" s="8"/>
    </row>
    <row r="569" ht="15.75" customHeight="1">
      <c r="Z569" s="8"/>
      <c r="AA569" s="70"/>
      <c r="AB569" s="70"/>
      <c r="AC569" s="70"/>
      <c r="AD569" s="70"/>
      <c r="AE569" s="70"/>
      <c r="AF569" s="70"/>
      <c r="AG569" s="70"/>
      <c r="AH569" s="70"/>
      <c r="AI569" s="70"/>
      <c r="AJ569" s="70"/>
      <c r="AK569" s="70"/>
      <c r="AL569" s="70"/>
      <c r="AM569" s="70"/>
      <c r="AN569" s="70"/>
      <c r="AO569" s="70"/>
      <c r="AP569" s="8"/>
    </row>
    <row r="570" ht="15.75" customHeight="1">
      <c r="Z570" s="8"/>
      <c r="AA570" s="70"/>
      <c r="AB570" s="70"/>
      <c r="AC570" s="70"/>
      <c r="AD570" s="70"/>
      <c r="AE570" s="70"/>
      <c r="AF570" s="70"/>
      <c r="AG570" s="70"/>
      <c r="AH570" s="70"/>
      <c r="AI570" s="70"/>
      <c r="AJ570" s="70"/>
      <c r="AK570" s="70"/>
      <c r="AL570" s="70"/>
      <c r="AM570" s="70"/>
      <c r="AN570" s="70"/>
      <c r="AO570" s="70"/>
      <c r="AP570" s="8"/>
    </row>
    <row r="571" ht="15.75" customHeight="1">
      <c r="Z571" s="8"/>
      <c r="AA571" s="70"/>
      <c r="AB571" s="70"/>
      <c r="AC571" s="70"/>
      <c r="AD571" s="70"/>
      <c r="AE571" s="70"/>
      <c r="AF571" s="70"/>
      <c r="AG571" s="70"/>
      <c r="AH571" s="70"/>
      <c r="AI571" s="70"/>
      <c r="AJ571" s="70"/>
      <c r="AK571" s="70"/>
      <c r="AL571" s="70"/>
      <c r="AM571" s="70"/>
      <c r="AN571" s="70"/>
      <c r="AO571" s="70"/>
      <c r="AP571" s="8"/>
    </row>
    <row r="572" ht="15.75" customHeight="1">
      <c r="Z572" s="8"/>
      <c r="AA572" s="70"/>
      <c r="AB572" s="70"/>
      <c r="AC572" s="70"/>
      <c r="AD572" s="70"/>
      <c r="AE572" s="70"/>
      <c r="AF572" s="70"/>
      <c r="AG572" s="70"/>
      <c r="AH572" s="70"/>
      <c r="AI572" s="70"/>
      <c r="AJ572" s="70"/>
      <c r="AK572" s="70"/>
      <c r="AL572" s="70"/>
      <c r="AM572" s="70"/>
      <c r="AN572" s="70"/>
      <c r="AO572" s="70"/>
      <c r="AP572" s="8"/>
    </row>
    <row r="573" ht="15.75" customHeight="1">
      <c r="Z573" s="8"/>
      <c r="AA573" s="70"/>
      <c r="AB573" s="70"/>
      <c r="AC573" s="70"/>
      <c r="AD573" s="70"/>
      <c r="AE573" s="70"/>
      <c r="AF573" s="70"/>
      <c r="AG573" s="70"/>
      <c r="AH573" s="70"/>
      <c r="AI573" s="70"/>
      <c r="AJ573" s="70"/>
      <c r="AK573" s="70"/>
      <c r="AL573" s="70"/>
      <c r="AM573" s="70"/>
      <c r="AN573" s="70"/>
      <c r="AO573" s="70"/>
      <c r="AP573" s="8"/>
    </row>
    <row r="574" ht="15.75" customHeight="1">
      <c r="Z574" s="8"/>
      <c r="AA574" s="70"/>
      <c r="AB574" s="70"/>
      <c r="AC574" s="70"/>
      <c r="AD574" s="70"/>
      <c r="AE574" s="70"/>
      <c r="AF574" s="70"/>
      <c r="AG574" s="70"/>
      <c r="AH574" s="70"/>
      <c r="AI574" s="70"/>
      <c r="AJ574" s="70"/>
      <c r="AK574" s="70"/>
      <c r="AL574" s="70"/>
      <c r="AM574" s="70"/>
      <c r="AN574" s="70"/>
      <c r="AO574" s="70"/>
      <c r="AP574" s="8"/>
    </row>
    <row r="575" ht="15.75" customHeight="1">
      <c r="Z575" s="8"/>
      <c r="AA575" s="70"/>
      <c r="AB575" s="70"/>
      <c r="AC575" s="70"/>
      <c r="AD575" s="70"/>
      <c r="AE575" s="70"/>
      <c r="AF575" s="70"/>
      <c r="AG575" s="70"/>
      <c r="AH575" s="70"/>
      <c r="AI575" s="70"/>
      <c r="AJ575" s="70"/>
      <c r="AK575" s="70"/>
      <c r="AL575" s="70"/>
      <c r="AM575" s="70"/>
      <c r="AN575" s="70"/>
      <c r="AO575" s="70"/>
      <c r="AP575" s="8"/>
    </row>
    <row r="576" ht="15.75" customHeight="1">
      <c r="Z576" s="8"/>
      <c r="AA576" s="70"/>
      <c r="AB576" s="70"/>
      <c r="AC576" s="70"/>
      <c r="AD576" s="70"/>
      <c r="AE576" s="70"/>
      <c r="AF576" s="70"/>
      <c r="AG576" s="70"/>
      <c r="AH576" s="70"/>
      <c r="AI576" s="70"/>
      <c r="AJ576" s="70"/>
      <c r="AK576" s="70"/>
      <c r="AL576" s="70"/>
      <c r="AM576" s="70"/>
      <c r="AN576" s="70"/>
      <c r="AO576" s="70"/>
      <c r="AP576" s="8"/>
    </row>
    <row r="577" ht="15.75" customHeight="1">
      <c r="Z577" s="8"/>
      <c r="AA577" s="70"/>
      <c r="AB577" s="70"/>
      <c r="AC577" s="70"/>
      <c r="AD577" s="70"/>
      <c r="AE577" s="70"/>
      <c r="AF577" s="70"/>
      <c r="AG577" s="70"/>
      <c r="AH577" s="70"/>
      <c r="AI577" s="70"/>
      <c r="AJ577" s="70"/>
      <c r="AK577" s="70"/>
      <c r="AL577" s="70"/>
      <c r="AM577" s="70"/>
      <c r="AN577" s="70"/>
      <c r="AO577" s="70"/>
      <c r="AP577" s="8"/>
    </row>
    <row r="578" ht="15.75" customHeight="1">
      <c r="Z578" s="8"/>
      <c r="AA578" s="70"/>
      <c r="AB578" s="70"/>
      <c r="AC578" s="70"/>
      <c r="AD578" s="70"/>
      <c r="AE578" s="70"/>
      <c r="AF578" s="70"/>
      <c r="AG578" s="70"/>
      <c r="AH578" s="70"/>
      <c r="AI578" s="70"/>
      <c r="AJ578" s="70"/>
      <c r="AK578" s="70"/>
      <c r="AL578" s="70"/>
      <c r="AM578" s="70"/>
      <c r="AN578" s="70"/>
      <c r="AO578" s="70"/>
      <c r="AP578" s="8"/>
    </row>
    <row r="579" ht="15.75" customHeight="1">
      <c r="Z579" s="8"/>
      <c r="AA579" s="70"/>
      <c r="AB579" s="70"/>
      <c r="AC579" s="70"/>
      <c r="AD579" s="70"/>
      <c r="AE579" s="70"/>
      <c r="AF579" s="70"/>
      <c r="AG579" s="70"/>
      <c r="AH579" s="70"/>
      <c r="AI579" s="70"/>
      <c r="AJ579" s="70"/>
      <c r="AK579" s="70"/>
      <c r="AL579" s="70"/>
      <c r="AM579" s="70"/>
      <c r="AN579" s="70"/>
      <c r="AO579" s="70"/>
      <c r="AP579" s="8"/>
    </row>
    <row r="580" ht="15.75" customHeight="1">
      <c r="Z580" s="8"/>
      <c r="AA580" s="70"/>
      <c r="AB580" s="70"/>
      <c r="AC580" s="70"/>
      <c r="AD580" s="70"/>
      <c r="AE580" s="70"/>
      <c r="AF580" s="70"/>
      <c r="AG580" s="70"/>
      <c r="AH580" s="70"/>
      <c r="AI580" s="70"/>
      <c r="AJ580" s="70"/>
      <c r="AK580" s="70"/>
      <c r="AL580" s="70"/>
      <c r="AM580" s="70"/>
      <c r="AN580" s="70"/>
      <c r="AO580" s="70"/>
      <c r="AP580" s="8"/>
    </row>
    <row r="581" ht="15.75" customHeight="1">
      <c r="Z581" s="8"/>
      <c r="AA581" s="70"/>
      <c r="AB581" s="70"/>
      <c r="AC581" s="70"/>
      <c r="AD581" s="70"/>
      <c r="AE581" s="70"/>
      <c r="AF581" s="70"/>
      <c r="AG581" s="70"/>
      <c r="AH581" s="70"/>
      <c r="AI581" s="70"/>
      <c r="AJ581" s="70"/>
      <c r="AK581" s="70"/>
      <c r="AL581" s="70"/>
      <c r="AM581" s="70"/>
      <c r="AN581" s="70"/>
      <c r="AO581" s="70"/>
      <c r="AP581" s="8"/>
    </row>
    <row r="582" ht="15.75" customHeight="1">
      <c r="Z582" s="8"/>
      <c r="AA582" s="70"/>
      <c r="AB582" s="70"/>
      <c r="AC582" s="70"/>
      <c r="AD582" s="70"/>
      <c r="AE582" s="70"/>
      <c r="AF582" s="70"/>
      <c r="AG582" s="70"/>
      <c r="AH582" s="70"/>
      <c r="AI582" s="70"/>
      <c r="AJ582" s="70"/>
      <c r="AK582" s="70"/>
      <c r="AL582" s="70"/>
      <c r="AM582" s="70"/>
      <c r="AN582" s="70"/>
      <c r="AO582" s="70"/>
      <c r="AP582" s="8"/>
    </row>
    <row r="583" ht="15.75" customHeight="1">
      <c r="Z583" s="8"/>
      <c r="AA583" s="70"/>
      <c r="AB583" s="70"/>
      <c r="AC583" s="70"/>
      <c r="AD583" s="70"/>
      <c r="AE583" s="70"/>
      <c r="AF583" s="70"/>
      <c r="AG583" s="70"/>
      <c r="AH583" s="70"/>
      <c r="AI583" s="70"/>
      <c r="AJ583" s="70"/>
      <c r="AK583" s="70"/>
      <c r="AL583" s="70"/>
      <c r="AM583" s="70"/>
      <c r="AN583" s="70"/>
      <c r="AO583" s="70"/>
      <c r="AP583" s="8"/>
    </row>
    <row r="584" ht="15.75" customHeight="1">
      <c r="Z584" s="8"/>
      <c r="AA584" s="70"/>
      <c r="AB584" s="70"/>
      <c r="AC584" s="70"/>
      <c r="AD584" s="70"/>
      <c r="AE584" s="70"/>
      <c r="AF584" s="70"/>
      <c r="AG584" s="70"/>
      <c r="AH584" s="70"/>
      <c r="AI584" s="70"/>
      <c r="AJ584" s="70"/>
      <c r="AK584" s="70"/>
      <c r="AL584" s="70"/>
      <c r="AM584" s="70"/>
      <c r="AN584" s="70"/>
      <c r="AO584" s="70"/>
      <c r="AP584" s="8"/>
    </row>
    <row r="585" ht="15.75" customHeight="1">
      <c r="Z585" s="8"/>
      <c r="AA585" s="70"/>
      <c r="AB585" s="70"/>
      <c r="AC585" s="70"/>
      <c r="AD585" s="70"/>
      <c r="AE585" s="70"/>
      <c r="AF585" s="70"/>
      <c r="AG585" s="70"/>
      <c r="AH585" s="70"/>
      <c r="AI585" s="70"/>
      <c r="AJ585" s="70"/>
      <c r="AK585" s="70"/>
      <c r="AL585" s="70"/>
      <c r="AM585" s="70"/>
      <c r="AN585" s="70"/>
      <c r="AO585" s="70"/>
      <c r="AP585" s="8"/>
    </row>
    <row r="586" ht="15.75" customHeight="1">
      <c r="Z586" s="8"/>
      <c r="AA586" s="70"/>
      <c r="AB586" s="70"/>
      <c r="AC586" s="70"/>
      <c r="AD586" s="70"/>
      <c r="AE586" s="70"/>
      <c r="AF586" s="70"/>
      <c r="AG586" s="70"/>
      <c r="AH586" s="70"/>
      <c r="AI586" s="70"/>
      <c r="AJ586" s="70"/>
      <c r="AK586" s="70"/>
      <c r="AL586" s="70"/>
      <c r="AM586" s="70"/>
      <c r="AN586" s="70"/>
      <c r="AO586" s="70"/>
      <c r="AP586" s="8"/>
    </row>
    <row r="587" ht="15.75" customHeight="1">
      <c r="Z587" s="8"/>
      <c r="AA587" s="70"/>
      <c r="AB587" s="70"/>
      <c r="AC587" s="70"/>
      <c r="AD587" s="70"/>
      <c r="AE587" s="70"/>
      <c r="AF587" s="70"/>
      <c r="AG587" s="70"/>
      <c r="AH587" s="70"/>
      <c r="AI587" s="70"/>
      <c r="AJ587" s="70"/>
      <c r="AK587" s="70"/>
      <c r="AL587" s="70"/>
      <c r="AM587" s="70"/>
      <c r="AN587" s="70"/>
      <c r="AO587" s="70"/>
      <c r="AP587" s="8"/>
    </row>
    <row r="588" ht="15.75" customHeight="1">
      <c r="Z588" s="8"/>
      <c r="AA588" s="70"/>
      <c r="AB588" s="70"/>
      <c r="AC588" s="70"/>
      <c r="AD588" s="70"/>
      <c r="AE588" s="70"/>
      <c r="AF588" s="70"/>
      <c r="AG588" s="70"/>
      <c r="AH588" s="70"/>
      <c r="AI588" s="70"/>
      <c r="AJ588" s="70"/>
      <c r="AK588" s="70"/>
      <c r="AL588" s="70"/>
      <c r="AM588" s="70"/>
      <c r="AN588" s="70"/>
      <c r="AO588" s="70"/>
      <c r="AP588" s="8"/>
    </row>
    <row r="589" ht="15.75" customHeight="1">
      <c r="Z589" s="8"/>
      <c r="AA589" s="70"/>
      <c r="AB589" s="70"/>
      <c r="AC589" s="70"/>
      <c r="AD589" s="70"/>
      <c r="AE589" s="70"/>
      <c r="AF589" s="70"/>
      <c r="AG589" s="70"/>
      <c r="AH589" s="70"/>
      <c r="AI589" s="70"/>
      <c r="AJ589" s="70"/>
      <c r="AK589" s="70"/>
      <c r="AL589" s="70"/>
      <c r="AM589" s="70"/>
      <c r="AN589" s="70"/>
      <c r="AO589" s="70"/>
      <c r="AP589" s="8"/>
    </row>
    <row r="590" ht="15.75" customHeight="1">
      <c r="Z590" s="8"/>
      <c r="AA590" s="70"/>
      <c r="AB590" s="70"/>
      <c r="AC590" s="70"/>
      <c r="AD590" s="70"/>
      <c r="AE590" s="70"/>
      <c r="AF590" s="70"/>
      <c r="AG590" s="70"/>
      <c r="AH590" s="70"/>
      <c r="AI590" s="70"/>
      <c r="AJ590" s="70"/>
      <c r="AK590" s="70"/>
      <c r="AL590" s="70"/>
      <c r="AM590" s="70"/>
      <c r="AN590" s="70"/>
      <c r="AO590" s="70"/>
      <c r="AP590" s="8"/>
    </row>
    <row r="591" ht="15.75" customHeight="1">
      <c r="Z591" s="8"/>
      <c r="AA591" s="70"/>
      <c r="AB591" s="70"/>
      <c r="AC591" s="70"/>
      <c r="AD591" s="70"/>
      <c r="AE591" s="70"/>
      <c r="AF591" s="70"/>
      <c r="AG591" s="70"/>
      <c r="AH591" s="70"/>
      <c r="AI591" s="70"/>
      <c r="AJ591" s="70"/>
      <c r="AK591" s="70"/>
      <c r="AL591" s="70"/>
      <c r="AM591" s="70"/>
      <c r="AN591" s="70"/>
      <c r="AO591" s="70"/>
      <c r="AP591" s="8"/>
    </row>
    <row r="592" ht="15.75" customHeight="1">
      <c r="Z592" s="8"/>
      <c r="AA592" s="70"/>
      <c r="AB592" s="70"/>
      <c r="AC592" s="70"/>
      <c r="AD592" s="70"/>
      <c r="AE592" s="70"/>
      <c r="AF592" s="70"/>
      <c r="AG592" s="70"/>
      <c r="AH592" s="70"/>
      <c r="AI592" s="70"/>
      <c r="AJ592" s="70"/>
      <c r="AK592" s="70"/>
      <c r="AL592" s="70"/>
      <c r="AM592" s="70"/>
      <c r="AN592" s="70"/>
      <c r="AO592" s="70"/>
      <c r="AP592" s="8"/>
    </row>
    <row r="593" ht="15.75" customHeight="1">
      <c r="Z593" s="8"/>
      <c r="AA593" s="70"/>
      <c r="AB593" s="70"/>
      <c r="AC593" s="70"/>
      <c r="AD593" s="70"/>
      <c r="AE593" s="70"/>
      <c r="AF593" s="70"/>
      <c r="AG593" s="70"/>
      <c r="AH593" s="70"/>
      <c r="AI593" s="70"/>
      <c r="AJ593" s="70"/>
      <c r="AK593" s="70"/>
      <c r="AL593" s="70"/>
      <c r="AM593" s="70"/>
      <c r="AN593" s="70"/>
      <c r="AO593" s="70"/>
      <c r="AP593" s="8"/>
    </row>
    <row r="594" ht="15.75" customHeight="1">
      <c r="Z594" s="8"/>
      <c r="AA594" s="70"/>
      <c r="AB594" s="70"/>
      <c r="AC594" s="70"/>
      <c r="AD594" s="70"/>
      <c r="AE594" s="70"/>
      <c r="AF594" s="70"/>
      <c r="AG594" s="70"/>
      <c r="AH594" s="70"/>
      <c r="AI594" s="70"/>
      <c r="AJ594" s="70"/>
      <c r="AK594" s="70"/>
      <c r="AL594" s="70"/>
      <c r="AM594" s="70"/>
      <c r="AN594" s="70"/>
      <c r="AO594" s="70"/>
      <c r="AP594" s="8"/>
    </row>
    <row r="595" ht="15.75" customHeight="1">
      <c r="Z595" s="8"/>
      <c r="AA595" s="70"/>
      <c r="AB595" s="70"/>
      <c r="AC595" s="70"/>
      <c r="AD595" s="70"/>
      <c r="AE595" s="70"/>
      <c r="AF595" s="70"/>
      <c r="AG595" s="70"/>
      <c r="AH595" s="70"/>
      <c r="AI595" s="70"/>
      <c r="AJ595" s="70"/>
      <c r="AK595" s="70"/>
      <c r="AL595" s="70"/>
      <c r="AM595" s="70"/>
      <c r="AN595" s="70"/>
      <c r="AO595" s="70"/>
      <c r="AP595" s="8"/>
    </row>
    <row r="596" ht="15.75" customHeight="1">
      <c r="Z596" s="8"/>
      <c r="AA596" s="70"/>
      <c r="AB596" s="70"/>
      <c r="AC596" s="70"/>
      <c r="AD596" s="70"/>
      <c r="AE596" s="70"/>
      <c r="AF596" s="70"/>
      <c r="AG596" s="70"/>
      <c r="AH596" s="70"/>
      <c r="AI596" s="70"/>
      <c r="AJ596" s="70"/>
      <c r="AK596" s="70"/>
      <c r="AL596" s="70"/>
      <c r="AM596" s="70"/>
      <c r="AN596" s="70"/>
      <c r="AO596" s="70"/>
      <c r="AP596" s="8"/>
    </row>
    <row r="597" ht="15.75" customHeight="1">
      <c r="Z597" s="8"/>
      <c r="AA597" s="70"/>
      <c r="AB597" s="70"/>
      <c r="AC597" s="70"/>
      <c r="AD597" s="70"/>
      <c r="AE597" s="70"/>
      <c r="AF597" s="70"/>
      <c r="AG597" s="70"/>
      <c r="AH597" s="70"/>
      <c r="AI597" s="70"/>
      <c r="AJ597" s="70"/>
      <c r="AK597" s="70"/>
      <c r="AL597" s="70"/>
      <c r="AM597" s="70"/>
      <c r="AN597" s="70"/>
      <c r="AO597" s="70"/>
      <c r="AP597" s="8"/>
    </row>
    <row r="598" ht="15.75" customHeight="1">
      <c r="Z598" s="8"/>
      <c r="AA598" s="70"/>
      <c r="AB598" s="70"/>
      <c r="AC598" s="70"/>
      <c r="AD598" s="70"/>
      <c r="AE598" s="70"/>
      <c r="AF598" s="70"/>
      <c r="AG598" s="70"/>
      <c r="AH598" s="70"/>
      <c r="AI598" s="70"/>
      <c r="AJ598" s="70"/>
      <c r="AK598" s="70"/>
      <c r="AL598" s="70"/>
      <c r="AM598" s="70"/>
      <c r="AN598" s="70"/>
      <c r="AO598" s="70"/>
      <c r="AP598" s="8"/>
    </row>
    <row r="599" ht="15.75" customHeight="1">
      <c r="Z599" s="8"/>
      <c r="AA599" s="70"/>
      <c r="AB599" s="70"/>
      <c r="AC599" s="70"/>
      <c r="AD599" s="70"/>
      <c r="AE599" s="70"/>
      <c r="AF599" s="70"/>
      <c r="AG599" s="70"/>
      <c r="AH599" s="70"/>
      <c r="AI599" s="70"/>
      <c r="AJ599" s="70"/>
      <c r="AK599" s="70"/>
      <c r="AL599" s="70"/>
      <c r="AM599" s="70"/>
      <c r="AN599" s="70"/>
      <c r="AO599" s="70"/>
      <c r="AP599" s="8"/>
    </row>
    <row r="600" ht="15.75" customHeight="1">
      <c r="Z600" s="8"/>
      <c r="AA600" s="70"/>
      <c r="AB600" s="70"/>
      <c r="AC600" s="70"/>
      <c r="AD600" s="70"/>
      <c r="AE600" s="70"/>
      <c r="AF600" s="70"/>
      <c r="AG600" s="70"/>
      <c r="AH600" s="70"/>
      <c r="AI600" s="70"/>
      <c r="AJ600" s="70"/>
      <c r="AK600" s="70"/>
      <c r="AL600" s="70"/>
      <c r="AM600" s="70"/>
      <c r="AN600" s="70"/>
      <c r="AO600" s="70"/>
      <c r="AP600" s="8"/>
    </row>
    <row r="601" ht="15.75" customHeight="1">
      <c r="Z601" s="8"/>
      <c r="AA601" s="70"/>
      <c r="AB601" s="70"/>
      <c r="AC601" s="70"/>
      <c r="AD601" s="70"/>
      <c r="AE601" s="70"/>
      <c r="AF601" s="70"/>
      <c r="AG601" s="70"/>
      <c r="AH601" s="70"/>
      <c r="AI601" s="70"/>
      <c r="AJ601" s="70"/>
      <c r="AK601" s="70"/>
      <c r="AL601" s="70"/>
      <c r="AM601" s="70"/>
      <c r="AN601" s="70"/>
      <c r="AO601" s="70"/>
      <c r="AP601" s="8"/>
    </row>
    <row r="602" ht="15.75" customHeight="1">
      <c r="Z602" s="8"/>
      <c r="AA602" s="70"/>
      <c r="AB602" s="70"/>
      <c r="AC602" s="70"/>
      <c r="AD602" s="70"/>
      <c r="AE602" s="70"/>
      <c r="AF602" s="70"/>
      <c r="AG602" s="70"/>
      <c r="AH602" s="70"/>
      <c r="AI602" s="70"/>
      <c r="AJ602" s="70"/>
      <c r="AK602" s="70"/>
      <c r="AL602" s="70"/>
      <c r="AM602" s="70"/>
      <c r="AN602" s="70"/>
      <c r="AO602" s="70"/>
      <c r="AP602" s="8"/>
    </row>
    <row r="603" ht="15.75" customHeight="1">
      <c r="Z603" s="8"/>
      <c r="AA603" s="70"/>
      <c r="AB603" s="70"/>
      <c r="AC603" s="70"/>
      <c r="AD603" s="70"/>
      <c r="AE603" s="70"/>
      <c r="AF603" s="70"/>
      <c r="AG603" s="70"/>
      <c r="AH603" s="70"/>
      <c r="AI603" s="70"/>
      <c r="AJ603" s="70"/>
      <c r="AK603" s="70"/>
      <c r="AL603" s="70"/>
      <c r="AM603" s="70"/>
      <c r="AN603" s="70"/>
      <c r="AO603" s="70"/>
      <c r="AP603" s="8"/>
    </row>
    <row r="604" ht="15.75" customHeight="1">
      <c r="Z604" s="8"/>
      <c r="AA604" s="70"/>
      <c r="AB604" s="70"/>
      <c r="AC604" s="70"/>
      <c r="AD604" s="70"/>
      <c r="AE604" s="70"/>
      <c r="AF604" s="70"/>
      <c r="AG604" s="70"/>
      <c r="AH604" s="70"/>
      <c r="AI604" s="70"/>
      <c r="AJ604" s="70"/>
      <c r="AK604" s="70"/>
      <c r="AL604" s="70"/>
      <c r="AM604" s="70"/>
      <c r="AN604" s="70"/>
      <c r="AO604" s="70"/>
      <c r="AP604" s="8"/>
    </row>
    <row r="605" ht="15.75" customHeight="1">
      <c r="Z605" s="8"/>
      <c r="AA605" s="70"/>
      <c r="AB605" s="70"/>
      <c r="AC605" s="70"/>
      <c r="AD605" s="70"/>
      <c r="AE605" s="70"/>
      <c r="AF605" s="70"/>
      <c r="AG605" s="70"/>
      <c r="AH605" s="70"/>
      <c r="AI605" s="70"/>
      <c r="AJ605" s="70"/>
      <c r="AK605" s="70"/>
      <c r="AL605" s="70"/>
      <c r="AM605" s="70"/>
      <c r="AN605" s="70"/>
      <c r="AO605" s="70"/>
      <c r="AP605" s="8"/>
    </row>
    <row r="606" ht="15.75" customHeight="1">
      <c r="Z606" s="8"/>
      <c r="AA606" s="70"/>
      <c r="AB606" s="70"/>
      <c r="AC606" s="70"/>
      <c r="AD606" s="70"/>
      <c r="AE606" s="70"/>
      <c r="AF606" s="70"/>
      <c r="AG606" s="70"/>
      <c r="AH606" s="70"/>
      <c r="AI606" s="70"/>
      <c r="AJ606" s="70"/>
      <c r="AK606" s="70"/>
      <c r="AL606" s="70"/>
      <c r="AM606" s="70"/>
      <c r="AN606" s="70"/>
      <c r="AO606" s="70"/>
      <c r="AP606" s="8"/>
    </row>
    <row r="607" ht="15.75" customHeight="1">
      <c r="Z607" s="8"/>
      <c r="AA607" s="70"/>
      <c r="AB607" s="70"/>
      <c r="AC607" s="70"/>
      <c r="AD607" s="70"/>
      <c r="AE607" s="70"/>
      <c r="AF607" s="70"/>
      <c r="AG607" s="70"/>
      <c r="AH607" s="70"/>
      <c r="AI607" s="70"/>
      <c r="AJ607" s="70"/>
      <c r="AK607" s="70"/>
      <c r="AL607" s="70"/>
      <c r="AM607" s="70"/>
      <c r="AN607" s="70"/>
      <c r="AO607" s="70"/>
      <c r="AP607" s="8"/>
    </row>
    <row r="608" ht="15.75" customHeight="1">
      <c r="Z608" s="8"/>
      <c r="AA608" s="70"/>
      <c r="AB608" s="70"/>
      <c r="AC608" s="70"/>
      <c r="AD608" s="70"/>
      <c r="AE608" s="70"/>
      <c r="AF608" s="70"/>
      <c r="AG608" s="70"/>
      <c r="AH608" s="70"/>
      <c r="AI608" s="70"/>
      <c r="AJ608" s="70"/>
      <c r="AK608" s="70"/>
      <c r="AL608" s="70"/>
      <c r="AM608" s="70"/>
      <c r="AN608" s="70"/>
      <c r="AO608" s="70"/>
      <c r="AP608" s="8"/>
    </row>
    <row r="609" ht="15.75" customHeight="1">
      <c r="Z609" s="8"/>
      <c r="AA609" s="70"/>
      <c r="AB609" s="70"/>
      <c r="AC609" s="70"/>
      <c r="AD609" s="70"/>
      <c r="AE609" s="70"/>
      <c r="AF609" s="70"/>
      <c r="AG609" s="70"/>
      <c r="AH609" s="70"/>
      <c r="AI609" s="70"/>
      <c r="AJ609" s="70"/>
      <c r="AK609" s="70"/>
      <c r="AL609" s="70"/>
      <c r="AM609" s="70"/>
      <c r="AN609" s="70"/>
      <c r="AO609" s="70"/>
      <c r="AP609" s="8"/>
    </row>
    <row r="610" ht="15.75" customHeight="1">
      <c r="Z610" s="8"/>
      <c r="AA610" s="70"/>
      <c r="AB610" s="70"/>
      <c r="AC610" s="70"/>
      <c r="AD610" s="70"/>
      <c r="AE610" s="70"/>
      <c r="AF610" s="70"/>
      <c r="AG610" s="70"/>
      <c r="AH610" s="70"/>
      <c r="AI610" s="70"/>
      <c r="AJ610" s="70"/>
      <c r="AK610" s="70"/>
      <c r="AL610" s="70"/>
      <c r="AM610" s="70"/>
      <c r="AN610" s="70"/>
      <c r="AO610" s="70"/>
      <c r="AP610" s="8"/>
    </row>
    <row r="611" ht="15.75" customHeight="1">
      <c r="Z611" s="8"/>
      <c r="AA611" s="70"/>
      <c r="AB611" s="70"/>
      <c r="AC611" s="70"/>
      <c r="AD611" s="70"/>
      <c r="AE611" s="70"/>
      <c r="AF611" s="70"/>
      <c r="AG611" s="70"/>
      <c r="AH611" s="70"/>
      <c r="AI611" s="70"/>
      <c r="AJ611" s="70"/>
      <c r="AK611" s="70"/>
      <c r="AL611" s="70"/>
      <c r="AM611" s="70"/>
      <c r="AN611" s="70"/>
      <c r="AO611" s="70"/>
      <c r="AP611" s="8"/>
    </row>
    <row r="612" ht="15.75" customHeight="1">
      <c r="Z612" s="8"/>
      <c r="AA612" s="70"/>
      <c r="AB612" s="70"/>
      <c r="AC612" s="70"/>
      <c r="AD612" s="70"/>
      <c r="AE612" s="70"/>
      <c r="AF612" s="70"/>
      <c r="AG612" s="70"/>
      <c r="AH612" s="70"/>
      <c r="AI612" s="70"/>
      <c r="AJ612" s="70"/>
      <c r="AK612" s="70"/>
      <c r="AL612" s="70"/>
      <c r="AM612" s="70"/>
      <c r="AN612" s="70"/>
      <c r="AO612" s="70"/>
      <c r="AP612" s="8"/>
    </row>
    <row r="613" ht="15.75" customHeight="1">
      <c r="Z613" s="8"/>
      <c r="AA613" s="70"/>
      <c r="AB613" s="70"/>
      <c r="AC613" s="70"/>
      <c r="AD613" s="70"/>
      <c r="AE613" s="70"/>
      <c r="AF613" s="70"/>
      <c r="AG613" s="70"/>
      <c r="AH613" s="70"/>
      <c r="AI613" s="70"/>
      <c r="AJ613" s="70"/>
      <c r="AK613" s="70"/>
      <c r="AL613" s="70"/>
      <c r="AM613" s="70"/>
      <c r="AN613" s="70"/>
      <c r="AO613" s="70"/>
      <c r="AP613" s="8"/>
    </row>
    <row r="614" ht="15.75" customHeight="1">
      <c r="Z614" s="8"/>
      <c r="AA614" s="70"/>
      <c r="AB614" s="70"/>
      <c r="AC614" s="70"/>
      <c r="AD614" s="70"/>
      <c r="AE614" s="70"/>
      <c r="AF614" s="70"/>
      <c r="AG614" s="70"/>
      <c r="AH614" s="70"/>
      <c r="AI614" s="70"/>
      <c r="AJ614" s="70"/>
      <c r="AK614" s="70"/>
      <c r="AL614" s="70"/>
      <c r="AM614" s="70"/>
      <c r="AN614" s="70"/>
      <c r="AO614" s="70"/>
      <c r="AP614" s="8"/>
    </row>
    <row r="615" ht="15.75" customHeight="1">
      <c r="Z615" s="8"/>
      <c r="AA615" s="70"/>
      <c r="AB615" s="70"/>
      <c r="AC615" s="70"/>
      <c r="AD615" s="70"/>
      <c r="AE615" s="70"/>
      <c r="AF615" s="70"/>
      <c r="AG615" s="70"/>
      <c r="AH615" s="70"/>
      <c r="AI615" s="70"/>
      <c r="AJ615" s="70"/>
      <c r="AK615" s="70"/>
      <c r="AL615" s="70"/>
      <c r="AM615" s="70"/>
      <c r="AN615" s="70"/>
      <c r="AO615" s="70"/>
      <c r="AP615" s="8"/>
    </row>
    <row r="616" ht="15.75" customHeight="1">
      <c r="Z616" s="8"/>
      <c r="AA616" s="70"/>
      <c r="AB616" s="70"/>
      <c r="AC616" s="70"/>
      <c r="AD616" s="70"/>
      <c r="AE616" s="70"/>
      <c r="AF616" s="70"/>
      <c r="AG616" s="70"/>
      <c r="AH616" s="70"/>
      <c r="AI616" s="70"/>
      <c r="AJ616" s="70"/>
      <c r="AK616" s="70"/>
      <c r="AL616" s="70"/>
      <c r="AM616" s="70"/>
      <c r="AN616" s="70"/>
      <c r="AO616" s="70"/>
      <c r="AP616" s="8"/>
    </row>
    <row r="617" ht="15.75" customHeight="1">
      <c r="Z617" s="8"/>
      <c r="AA617" s="70"/>
      <c r="AB617" s="70"/>
      <c r="AC617" s="70"/>
      <c r="AD617" s="70"/>
      <c r="AE617" s="70"/>
      <c r="AF617" s="70"/>
      <c r="AG617" s="70"/>
      <c r="AH617" s="70"/>
      <c r="AI617" s="70"/>
      <c r="AJ617" s="70"/>
      <c r="AK617" s="70"/>
      <c r="AL617" s="70"/>
      <c r="AM617" s="70"/>
      <c r="AN617" s="70"/>
      <c r="AO617" s="70"/>
      <c r="AP617" s="8"/>
    </row>
    <row r="618" ht="15.75" customHeight="1">
      <c r="Z618" s="8"/>
      <c r="AA618" s="70"/>
      <c r="AB618" s="70"/>
      <c r="AC618" s="70"/>
      <c r="AD618" s="70"/>
      <c r="AE618" s="70"/>
      <c r="AF618" s="70"/>
      <c r="AG618" s="70"/>
      <c r="AH618" s="70"/>
      <c r="AI618" s="70"/>
      <c r="AJ618" s="70"/>
      <c r="AK618" s="70"/>
      <c r="AL618" s="70"/>
      <c r="AM618" s="70"/>
      <c r="AN618" s="70"/>
      <c r="AO618" s="70"/>
      <c r="AP618" s="8"/>
    </row>
    <row r="619" ht="15.75" customHeight="1">
      <c r="Z619" s="8"/>
      <c r="AA619" s="70"/>
      <c r="AB619" s="70"/>
      <c r="AC619" s="70"/>
      <c r="AD619" s="70"/>
      <c r="AE619" s="70"/>
      <c r="AF619" s="70"/>
      <c r="AG619" s="70"/>
      <c r="AH619" s="70"/>
      <c r="AI619" s="70"/>
      <c r="AJ619" s="70"/>
      <c r="AK619" s="70"/>
      <c r="AL619" s="70"/>
      <c r="AM619" s="70"/>
      <c r="AN619" s="70"/>
      <c r="AO619" s="70"/>
      <c r="AP619" s="8"/>
    </row>
    <row r="620" ht="15.75" customHeight="1">
      <c r="Z620" s="8"/>
      <c r="AA620" s="70"/>
      <c r="AB620" s="70"/>
      <c r="AC620" s="70"/>
      <c r="AD620" s="70"/>
      <c r="AE620" s="70"/>
      <c r="AF620" s="70"/>
      <c r="AG620" s="70"/>
      <c r="AH620" s="70"/>
      <c r="AI620" s="70"/>
      <c r="AJ620" s="70"/>
      <c r="AK620" s="70"/>
      <c r="AL620" s="70"/>
      <c r="AM620" s="70"/>
      <c r="AN620" s="70"/>
      <c r="AO620" s="70"/>
      <c r="AP620" s="8"/>
    </row>
    <row r="621" ht="15.75" customHeight="1">
      <c r="Z621" s="8"/>
      <c r="AA621" s="70"/>
      <c r="AB621" s="70"/>
      <c r="AC621" s="70"/>
      <c r="AD621" s="70"/>
      <c r="AE621" s="70"/>
      <c r="AF621" s="70"/>
      <c r="AG621" s="70"/>
      <c r="AH621" s="70"/>
      <c r="AI621" s="70"/>
      <c r="AJ621" s="70"/>
      <c r="AK621" s="70"/>
      <c r="AL621" s="70"/>
      <c r="AM621" s="70"/>
      <c r="AN621" s="70"/>
      <c r="AO621" s="70"/>
      <c r="AP621" s="8"/>
    </row>
    <row r="622" ht="15.75" customHeight="1">
      <c r="Z622" s="8"/>
      <c r="AA622" s="70"/>
      <c r="AB622" s="70"/>
      <c r="AC622" s="70"/>
      <c r="AD622" s="70"/>
      <c r="AE622" s="70"/>
      <c r="AF622" s="70"/>
      <c r="AG622" s="70"/>
      <c r="AH622" s="70"/>
      <c r="AI622" s="70"/>
      <c r="AJ622" s="70"/>
      <c r="AK622" s="70"/>
      <c r="AL622" s="70"/>
      <c r="AM622" s="70"/>
      <c r="AN622" s="70"/>
      <c r="AO622" s="70"/>
      <c r="AP622" s="8"/>
    </row>
    <row r="623" ht="15.75" customHeight="1">
      <c r="Z623" s="8"/>
      <c r="AA623" s="70"/>
      <c r="AB623" s="70"/>
      <c r="AC623" s="70"/>
      <c r="AD623" s="70"/>
      <c r="AE623" s="70"/>
      <c r="AF623" s="70"/>
      <c r="AG623" s="70"/>
      <c r="AH623" s="70"/>
      <c r="AI623" s="70"/>
      <c r="AJ623" s="70"/>
      <c r="AK623" s="70"/>
      <c r="AL623" s="70"/>
      <c r="AM623" s="70"/>
      <c r="AN623" s="70"/>
      <c r="AO623" s="70"/>
      <c r="AP623" s="8"/>
    </row>
    <row r="624" ht="15.75" customHeight="1">
      <c r="Z624" s="8"/>
      <c r="AA624" s="70"/>
      <c r="AB624" s="70"/>
      <c r="AC624" s="70"/>
      <c r="AD624" s="70"/>
      <c r="AE624" s="70"/>
      <c r="AF624" s="70"/>
      <c r="AG624" s="70"/>
      <c r="AH624" s="70"/>
      <c r="AI624" s="70"/>
      <c r="AJ624" s="70"/>
      <c r="AK624" s="70"/>
      <c r="AL624" s="70"/>
      <c r="AM624" s="70"/>
      <c r="AN624" s="70"/>
      <c r="AO624" s="70"/>
      <c r="AP624" s="8"/>
    </row>
    <row r="625" ht="15.75" customHeight="1">
      <c r="Z625" s="8"/>
      <c r="AA625" s="70"/>
      <c r="AB625" s="70"/>
      <c r="AC625" s="70"/>
      <c r="AD625" s="70"/>
      <c r="AE625" s="70"/>
      <c r="AF625" s="70"/>
      <c r="AG625" s="70"/>
      <c r="AH625" s="70"/>
      <c r="AI625" s="70"/>
      <c r="AJ625" s="70"/>
      <c r="AK625" s="70"/>
      <c r="AL625" s="70"/>
      <c r="AM625" s="70"/>
      <c r="AN625" s="70"/>
      <c r="AO625" s="70"/>
      <c r="AP625" s="8"/>
    </row>
    <row r="626" ht="15.75" customHeight="1">
      <c r="Z626" s="8"/>
      <c r="AA626" s="70"/>
      <c r="AB626" s="70"/>
      <c r="AC626" s="70"/>
      <c r="AD626" s="70"/>
      <c r="AE626" s="70"/>
      <c r="AF626" s="70"/>
      <c r="AG626" s="70"/>
      <c r="AH626" s="70"/>
      <c r="AI626" s="70"/>
      <c r="AJ626" s="70"/>
      <c r="AK626" s="70"/>
      <c r="AL626" s="70"/>
      <c r="AM626" s="70"/>
      <c r="AN626" s="70"/>
      <c r="AO626" s="70"/>
      <c r="AP626" s="8"/>
    </row>
    <row r="627" ht="15.75" customHeight="1">
      <c r="Z627" s="8"/>
      <c r="AA627" s="70"/>
      <c r="AB627" s="70"/>
      <c r="AC627" s="70"/>
      <c r="AD627" s="70"/>
      <c r="AE627" s="70"/>
      <c r="AF627" s="70"/>
      <c r="AG627" s="70"/>
      <c r="AH627" s="70"/>
      <c r="AI627" s="70"/>
      <c r="AJ627" s="70"/>
      <c r="AK627" s="70"/>
      <c r="AL627" s="70"/>
      <c r="AM627" s="70"/>
      <c r="AN627" s="70"/>
      <c r="AO627" s="70"/>
      <c r="AP627" s="8"/>
    </row>
    <row r="628" ht="15.75" customHeight="1">
      <c r="Z628" s="8"/>
      <c r="AA628" s="70"/>
      <c r="AB628" s="70"/>
      <c r="AC628" s="70"/>
      <c r="AD628" s="70"/>
      <c r="AE628" s="70"/>
      <c r="AF628" s="70"/>
      <c r="AG628" s="70"/>
      <c r="AH628" s="70"/>
      <c r="AI628" s="70"/>
      <c r="AJ628" s="70"/>
      <c r="AK628" s="70"/>
      <c r="AL628" s="70"/>
      <c r="AM628" s="70"/>
      <c r="AN628" s="70"/>
      <c r="AO628" s="70"/>
      <c r="AP628" s="8"/>
    </row>
    <row r="629" ht="15.75" customHeight="1">
      <c r="Z629" s="8"/>
      <c r="AA629" s="70"/>
      <c r="AB629" s="70"/>
      <c r="AC629" s="70"/>
      <c r="AD629" s="70"/>
      <c r="AE629" s="70"/>
      <c r="AF629" s="70"/>
      <c r="AG629" s="70"/>
      <c r="AH629" s="70"/>
      <c r="AI629" s="70"/>
      <c r="AJ629" s="70"/>
      <c r="AK629" s="70"/>
      <c r="AL629" s="70"/>
      <c r="AM629" s="70"/>
      <c r="AN629" s="70"/>
      <c r="AO629" s="70"/>
      <c r="AP629" s="8"/>
    </row>
    <row r="630" ht="15.75" customHeight="1">
      <c r="Z630" s="8"/>
      <c r="AA630" s="70"/>
      <c r="AB630" s="70"/>
      <c r="AC630" s="70"/>
      <c r="AD630" s="70"/>
      <c r="AE630" s="70"/>
      <c r="AF630" s="70"/>
      <c r="AG630" s="70"/>
      <c r="AH630" s="70"/>
      <c r="AI630" s="70"/>
      <c r="AJ630" s="70"/>
      <c r="AK630" s="70"/>
      <c r="AL630" s="70"/>
      <c r="AM630" s="70"/>
      <c r="AN630" s="70"/>
      <c r="AO630" s="70"/>
      <c r="AP630" s="8"/>
    </row>
    <row r="631" ht="15.75" customHeight="1">
      <c r="Z631" s="8"/>
      <c r="AA631" s="70"/>
      <c r="AB631" s="70"/>
      <c r="AC631" s="70"/>
      <c r="AD631" s="70"/>
      <c r="AE631" s="70"/>
      <c r="AF631" s="70"/>
      <c r="AG631" s="70"/>
      <c r="AH631" s="70"/>
      <c r="AI631" s="70"/>
      <c r="AJ631" s="70"/>
      <c r="AK631" s="70"/>
      <c r="AL631" s="70"/>
      <c r="AM631" s="70"/>
      <c r="AN631" s="70"/>
      <c r="AO631" s="70"/>
      <c r="AP631" s="8"/>
    </row>
    <row r="632" ht="15.75" customHeight="1">
      <c r="Z632" s="8"/>
      <c r="AA632" s="70"/>
      <c r="AB632" s="70"/>
      <c r="AC632" s="70"/>
      <c r="AD632" s="70"/>
      <c r="AE632" s="70"/>
      <c r="AF632" s="70"/>
      <c r="AG632" s="70"/>
      <c r="AH632" s="70"/>
      <c r="AI632" s="70"/>
      <c r="AJ632" s="70"/>
      <c r="AK632" s="70"/>
      <c r="AL632" s="70"/>
      <c r="AM632" s="70"/>
      <c r="AN632" s="70"/>
      <c r="AO632" s="70"/>
      <c r="AP632" s="8"/>
    </row>
    <row r="633" ht="15.75" customHeight="1">
      <c r="Z633" s="8"/>
      <c r="AA633" s="70"/>
      <c r="AB633" s="70"/>
      <c r="AC633" s="70"/>
      <c r="AD633" s="70"/>
      <c r="AE633" s="70"/>
      <c r="AF633" s="70"/>
      <c r="AG633" s="70"/>
      <c r="AH633" s="70"/>
      <c r="AI633" s="70"/>
      <c r="AJ633" s="70"/>
      <c r="AK633" s="70"/>
      <c r="AL633" s="70"/>
      <c r="AM633" s="70"/>
      <c r="AN633" s="70"/>
      <c r="AO633" s="70"/>
      <c r="AP633" s="8"/>
    </row>
    <row r="634" ht="15.75" customHeight="1">
      <c r="Z634" s="8"/>
      <c r="AA634" s="70"/>
      <c r="AB634" s="70"/>
      <c r="AC634" s="70"/>
      <c r="AD634" s="70"/>
      <c r="AE634" s="70"/>
      <c r="AF634" s="70"/>
      <c r="AG634" s="70"/>
      <c r="AH634" s="70"/>
      <c r="AI634" s="70"/>
      <c r="AJ634" s="70"/>
      <c r="AK634" s="70"/>
      <c r="AL634" s="70"/>
      <c r="AM634" s="70"/>
      <c r="AN634" s="70"/>
      <c r="AO634" s="70"/>
      <c r="AP634" s="8"/>
    </row>
    <row r="635" ht="15.75" customHeight="1">
      <c r="Z635" s="8"/>
      <c r="AA635" s="70"/>
      <c r="AB635" s="70"/>
      <c r="AC635" s="70"/>
      <c r="AD635" s="70"/>
      <c r="AE635" s="70"/>
      <c r="AF635" s="70"/>
      <c r="AG635" s="70"/>
      <c r="AH635" s="70"/>
      <c r="AI635" s="70"/>
      <c r="AJ635" s="70"/>
      <c r="AK635" s="70"/>
      <c r="AL635" s="70"/>
      <c r="AM635" s="70"/>
      <c r="AN635" s="70"/>
      <c r="AO635" s="70"/>
      <c r="AP635" s="8"/>
    </row>
    <row r="636" ht="15.75" customHeight="1">
      <c r="Z636" s="8"/>
      <c r="AA636" s="70"/>
      <c r="AB636" s="70"/>
      <c r="AC636" s="70"/>
      <c r="AD636" s="70"/>
      <c r="AE636" s="70"/>
      <c r="AF636" s="70"/>
      <c r="AG636" s="70"/>
      <c r="AH636" s="70"/>
      <c r="AI636" s="70"/>
      <c r="AJ636" s="70"/>
      <c r="AK636" s="70"/>
      <c r="AL636" s="70"/>
      <c r="AM636" s="70"/>
      <c r="AN636" s="70"/>
      <c r="AO636" s="70"/>
      <c r="AP636" s="8"/>
    </row>
    <row r="637" ht="15.75" customHeight="1">
      <c r="Z637" s="8"/>
      <c r="AA637" s="70"/>
      <c r="AB637" s="70"/>
      <c r="AC637" s="70"/>
      <c r="AD637" s="70"/>
      <c r="AE637" s="70"/>
      <c r="AF637" s="70"/>
      <c r="AG637" s="70"/>
      <c r="AH637" s="70"/>
      <c r="AI637" s="70"/>
      <c r="AJ637" s="70"/>
      <c r="AK637" s="70"/>
      <c r="AL637" s="70"/>
      <c r="AM637" s="70"/>
      <c r="AN637" s="70"/>
      <c r="AO637" s="70"/>
      <c r="AP637" s="8"/>
    </row>
    <row r="638" ht="15.75" customHeight="1">
      <c r="Z638" s="8"/>
      <c r="AA638" s="70"/>
      <c r="AB638" s="70"/>
      <c r="AC638" s="70"/>
      <c r="AD638" s="70"/>
      <c r="AE638" s="70"/>
      <c r="AF638" s="70"/>
      <c r="AG638" s="70"/>
      <c r="AH638" s="70"/>
      <c r="AI638" s="70"/>
      <c r="AJ638" s="70"/>
      <c r="AK638" s="70"/>
      <c r="AL638" s="70"/>
      <c r="AM638" s="70"/>
      <c r="AN638" s="70"/>
      <c r="AO638" s="70"/>
      <c r="AP638" s="8"/>
    </row>
    <row r="639" ht="15.75" customHeight="1">
      <c r="Z639" s="8"/>
      <c r="AA639" s="70"/>
      <c r="AB639" s="70"/>
      <c r="AC639" s="70"/>
      <c r="AD639" s="70"/>
      <c r="AE639" s="70"/>
      <c r="AF639" s="70"/>
      <c r="AG639" s="70"/>
      <c r="AH639" s="70"/>
      <c r="AI639" s="70"/>
      <c r="AJ639" s="70"/>
      <c r="AK639" s="70"/>
      <c r="AL639" s="70"/>
      <c r="AM639" s="70"/>
      <c r="AN639" s="70"/>
      <c r="AO639" s="70"/>
      <c r="AP639" s="8"/>
    </row>
    <row r="640" ht="15.75" customHeight="1">
      <c r="Z640" s="8"/>
      <c r="AA640" s="70"/>
      <c r="AB640" s="70"/>
      <c r="AC640" s="70"/>
      <c r="AD640" s="70"/>
      <c r="AE640" s="70"/>
      <c r="AF640" s="70"/>
      <c r="AG640" s="70"/>
      <c r="AH640" s="70"/>
      <c r="AI640" s="70"/>
      <c r="AJ640" s="70"/>
      <c r="AK640" s="70"/>
      <c r="AL640" s="70"/>
      <c r="AM640" s="70"/>
      <c r="AN640" s="70"/>
      <c r="AO640" s="70"/>
      <c r="AP640" s="8"/>
    </row>
    <row r="641" ht="15.75" customHeight="1">
      <c r="Z641" s="8"/>
      <c r="AA641" s="70"/>
      <c r="AB641" s="70"/>
      <c r="AC641" s="70"/>
      <c r="AD641" s="70"/>
      <c r="AE641" s="70"/>
      <c r="AF641" s="70"/>
      <c r="AG641" s="70"/>
      <c r="AH641" s="70"/>
      <c r="AI641" s="70"/>
      <c r="AJ641" s="70"/>
      <c r="AK641" s="70"/>
      <c r="AL641" s="70"/>
      <c r="AM641" s="70"/>
      <c r="AN641" s="70"/>
      <c r="AO641" s="70"/>
      <c r="AP641" s="8"/>
    </row>
    <row r="642" ht="15.75" customHeight="1">
      <c r="Z642" s="8"/>
      <c r="AA642" s="70"/>
      <c r="AB642" s="70"/>
      <c r="AC642" s="70"/>
      <c r="AD642" s="70"/>
      <c r="AE642" s="70"/>
      <c r="AF642" s="70"/>
      <c r="AG642" s="70"/>
      <c r="AH642" s="70"/>
      <c r="AI642" s="70"/>
      <c r="AJ642" s="70"/>
      <c r="AK642" s="70"/>
      <c r="AL642" s="70"/>
      <c r="AM642" s="70"/>
      <c r="AN642" s="70"/>
      <c r="AO642" s="70"/>
      <c r="AP642" s="8"/>
    </row>
    <row r="643" ht="15.75" customHeight="1">
      <c r="Z643" s="8"/>
      <c r="AA643" s="70"/>
      <c r="AB643" s="70"/>
      <c r="AC643" s="70"/>
      <c r="AD643" s="70"/>
      <c r="AE643" s="70"/>
      <c r="AF643" s="70"/>
      <c r="AG643" s="70"/>
      <c r="AH643" s="70"/>
      <c r="AI643" s="70"/>
      <c r="AJ643" s="70"/>
      <c r="AK643" s="70"/>
      <c r="AL643" s="70"/>
      <c r="AM643" s="70"/>
      <c r="AN643" s="70"/>
      <c r="AO643" s="70"/>
      <c r="AP643" s="8"/>
    </row>
    <row r="644" ht="15.75" customHeight="1">
      <c r="Z644" s="8"/>
      <c r="AA644" s="70"/>
      <c r="AB644" s="70"/>
      <c r="AC644" s="70"/>
      <c r="AD644" s="70"/>
      <c r="AE644" s="70"/>
      <c r="AF644" s="70"/>
      <c r="AG644" s="70"/>
      <c r="AH644" s="70"/>
      <c r="AI644" s="70"/>
      <c r="AJ644" s="70"/>
      <c r="AK644" s="70"/>
      <c r="AL644" s="70"/>
      <c r="AM644" s="70"/>
      <c r="AN644" s="70"/>
      <c r="AO644" s="70"/>
      <c r="AP644" s="8"/>
    </row>
    <row r="645" ht="15.75" customHeight="1">
      <c r="Z645" s="8"/>
      <c r="AA645" s="70"/>
      <c r="AB645" s="70"/>
      <c r="AC645" s="70"/>
      <c r="AD645" s="70"/>
      <c r="AE645" s="70"/>
      <c r="AF645" s="70"/>
      <c r="AG645" s="70"/>
      <c r="AH645" s="70"/>
      <c r="AI645" s="70"/>
      <c r="AJ645" s="70"/>
      <c r="AK645" s="70"/>
      <c r="AL645" s="70"/>
      <c r="AM645" s="70"/>
      <c r="AN645" s="70"/>
      <c r="AO645" s="70"/>
      <c r="AP645" s="8"/>
    </row>
    <row r="646" ht="15.75" customHeight="1">
      <c r="Z646" s="8"/>
      <c r="AA646" s="70"/>
      <c r="AB646" s="70"/>
      <c r="AC646" s="70"/>
      <c r="AD646" s="70"/>
      <c r="AE646" s="70"/>
      <c r="AF646" s="70"/>
      <c r="AG646" s="70"/>
      <c r="AH646" s="70"/>
      <c r="AI646" s="70"/>
      <c r="AJ646" s="70"/>
      <c r="AK646" s="70"/>
      <c r="AL646" s="70"/>
      <c r="AM646" s="70"/>
      <c r="AN646" s="70"/>
      <c r="AO646" s="70"/>
      <c r="AP646" s="8"/>
    </row>
    <row r="647" ht="15.75" customHeight="1">
      <c r="Z647" s="8"/>
      <c r="AA647" s="70"/>
      <c r="AB647" s="70"/>
      <c r="AC647" s="70"/>
      <c r="AD647" s="70"/>
      <c r="AE647" s="70"/>
      <c r="AF647" s="70"/>
      <c r="AG647" s="70"/>
      <c r="AH647" s="70"/>
      <c r="AI647" s="70"/>
      <c r="AJ647" s="70"/>
      <c r="AK647" s="70"/>
      <c r="AL647" s="70"/>
      <c r="AM647" s="70"/>
      <c r="AN647" s="70"/>
      <c r="AO647" s="70"/>
      <c r="AP647" s="8"/>
    </row>
    <row r="648" ht="15.75" customHeight="1">
      <c r="Z648" s="8"/>
      <c r="AA648" s="70"/>
      <c r="AB648" s="70"/>
      <c r="AC648" s="70"/>
      <c r="AD648" s="70"/>
      <c r="AE648" s="70"/>
      <c r="AF648" s="70"/>
      <c r="AG648" s="70"/>
      <c r="AH648" s="70"/>
      <c r="AI648" s="70"/>
      <c r="AJ648" s="70"/>
      <c r="AK648" s="70"/>
      <c r="AL648" s="70"/>
      <c r="AM648" s="70"/>
      <c r="AN648" s="70"/>
      <c r="AO648" s="70"/>
      <c r="AP648" s="8"/>
    </row>
    <row r="649" ht="15.75" customHeight="1">
      <c r="Z649" s="8"/>
      <c r="AA649" s="70"/>
      <c r="AB649" s="70"/>
      <c r="AC649" s="70"/>
      <c r="AD649" s="70"/>
      <c r="AE649" s="70"/>
      <c r="AF649" s="70"/>
      <c r="AG649" s="70"/>
      <c r="AH649" s="70"/>
      <c r="AI649" s="70"/>
      <c r="AJ649" s="70"/>
      <c r="AK649" s="70"/>
      <c r="AL649" s="70"/>
      <c r="AM649" s="70"/>
      <c r="AN649" s="70"/>
      <c r="AO649" s="70"/>
      <c r="AP649" s="8"/>
    </row>
    <row r="650" ht="15.75" customHeight="1">
      <c r="Z650" s="8"/>
      <c r="AA650" s="70"/>
      <c r="AB650" s="70"/>
      <c r="AC650" s="70"/>
      <c r="AD650" s="70"/>
      <c r="AE650" s="70"/>
      <c r="AF650" s="70"/>
      <c r="AG650" s="70"/>
      <c r="AH650" s="70"/>
      <c r="AI650" s="70"/>
      <c r="AJ650" s="70"/>
      <c r="AK650" s="70"/>
      <c r="AL650" s="70"/>
      <c r="AM650" s="70"/>
      <c r="AN650" s="70"/>
      <c r="AO650" s="70"/>
      <c r="AP650" s="8"/>
    </row>
    <row r="651" ht="15.75" customHeight="1">
      <c r="Z651" s="8"/>
      <c r="AA651" s="70"/>
      <c r="AB651" s="70"/>
      <c r="AC651" s="70"/>
      <c r="AD651" s="70"/>
      <c r="AE651" s="70"/>
      <c r="AF651" s="70"/>
      <c r="AG651" s="70"/>
      <c r="AH651" s="70"/>
      <c r="AI651" s="70"/>
      <c r="AJ651" s="70"/>
      <c r="AK651" s="70"/>
      <c r="AL651" s="70"/>
      <c r="AM651" s="70"/>
      <c r="AN651" s="70"/>
      <c r="AO651" s="70"/>
      <c r="AP651" s="8"/>
    </row>
    <row r="652" ht="15.75" customHeight="1">
      <c r="Z652" s="8"/>
      <c r="AA652" s="70"/>
      <c r="AB652" s="70"/>
      <c r="AC652" s="70"/>
      <c r="AD652" s="70"/>
      <c r="AE652" s="70"/>
      <c r="AF652" s="70"/>
      <c r="AG652" s="70"/>
      <c r="AH652" s="70"/>
      <c r="AI652" s="70"/>
      <c r="AJ652" s="70"/>
      <c r="AK652" s="70"/>
      <c r="AL652" s="70"/>
      <c r="AM652" s="70"/>
      <c r="AN652" s="70"/>
      <c r="AO652" s="70"/>
      <c r="AP652" s="8"/>
    </row>
    <row r="653" ht="15.75" customHeight="1">
      <c r="Z653" s="8"/>
      <c r="AA653" s="70"/>
      <c r="AB653" s="70"/>
      <c r="AC653" s="70"/>
      <c r="AD653" s="70"/>
      <c r="AE653" s="70"/>
      <c r="AF653" s="70"/>
      <c r="AG653" s="70"/>
      <c r="AH653" s="70"/>
      <c r="AI653" s="70"/>
      <c r="AJ653" s="70"/>
      <c r="AK653" s="70"/>
      <c r="AL653" s="70"/>
      <c r="AM653" s="70"/>
      <c r="AN653" s="70"/>
      <c r="AO653" s="70"/>
      <c r="AP653" s="8"/>
    </row>
    <row r="654" ht="15.75" customHeight="1">
      <c r="Z654" s="8"/>
      <c r="AA654" s="70"/>
      <c r="AB654" s="70"/>
      <c r="AC654" s="70"/>
      <c r="AD654" s="70"/>
      <c r="AE654" s="70"/>
      <c r="AF654" s="70"/>
      <c r="AG654" s="70"/>
      <c r="AH654" s="70"/>
      <c r="AI654" s="70"/>
      <c r="AJ654" s="70"/>
      <c r="AK654" s="70"/>
      <c r="AL654" s="70"/>
      <c r="AM654" s="70"/>
      <c r="AN654" s="70"/>
      <c r="AO654" s="70"/>
      <c r="AP654" s="8"/>
    </row>
    <row r="655" ht="15.75" customHeight="1">
      <c r="Z655" s="8"/>
      <c r="AA655" s="70"/>
      <c r="AB655" s="70"/>
      <c r="AC655" s="70"/>
      <c r="AD655" s="70"/>
      <c r="AE655" s="70"/>
      <c r="AF655" s="70"/>
      <c r="AG655" s="70"/>
      <c r="AH655" s="70"/>
      <c r="AI655" s="70"/>
      <c r="AJ655" s="70"/>
      <c r="AK655" s="70"/>
      <c r="AL655" s="70"/>
      <c r="AM655" s="70"/>
      <c r="AN655" s="70"/>
      <c r="AO655" s="70"/>
      <c r="AP655" s="8"/>
    </row>
    <row r="656" ht="15.75" customHeight="1">
      <c r="Z656" s="8"/>
      <c r="AA656" s="70"/>
      <c r="AB656" s="70"/>
      <c r="AC656" s="70"/>
      <c r="AD656" s="70"/>
      <c r="AE656" s="70"/>
      <c r="AF656" s="70"/>
      <c r="AG656" s="70"/>
      <c r="AH656" s="70"/>
      <c r="AI656" s="70"/>
      <c r="AJ656" s="70"/>
      <c r="AK656" s="70"/>
      <c r="AL656" s="70"/>
      <c r="AM656" s="70"/>
      <c r="AN656" s="70"/>
      <c r="AO656" s="70"/>
      <c r="AP656" s="8"/>
    </row>
    <row r="657" ht="15.75" customHeight="1">
      <c r="Z657" s="8"/>
      <c r="AA657" s="70"/>
      <c r="AB657" s="70"/>
      <c r="AC657" s="70"/>
      <c r="AD657" s="70"/>
      <c r="AE657" s="70"/>
      <c r="AF657" s="70"/>
      <c r="AG657" s="70"/>
      <c r="AH657" s="70"/>
      <c r="AI657" s="70"/>
      <c r="AJ657" s="70"/>
      <c r="AK657" s="70"/>
      <c r="AL657" s="70"/>
      <c r="AM657" s="70"/>
      <c r="AN657" s="70"/>
      <c r="AO657" s="70"/>
      <c r="AP657" s="8"/>
    </row>
    <row r="658" ht="15.75" customHeight="1">
      <c r="Z658" s="8"/>
      <c r="AA658" s="70"/>
      <c r="AB658" s="70"/>
      <c r="AC658" s="70"/>
      <c r="AD658" s="70"/>
      <c r="AE658" s="70"/>
      <c r="AF658" s="70"/>
      <c r="AG658" s="70"/>
      <c r="AH658" s="70"/>
      <c r="AI658" s="70"/>
      <c r="AJ658" s="70"/>
      <c r="AK658" s="70"/>
      <c r="AL658" s="70"/>
      <c r="AM658" s="70"/>
      <c r="AN658" s="70"/>
      <c r="AO658" s="70"/>
      <c r="AP658" s="8"/>
    </row>
    <row r="659" ht="15.75" customHeight="1">
      <c r="Z659" s="8"/>
      <c r="AA659" s="70"/>
      <c r="AB659" s="70"/>
      <c r="AC659" s="70"/>
      <c r="AD659" s="70"/>
      <c r="AE659" s="70"/>
      <c r="AF659" s="70"/>
      <c r="AG659" s="70"/>
      <c r="AH659" s="70"/>
      <c r="AI659" s="70"/>
      <c r="AJ659" s="70"/>
      <c r="AK659" s="70"/>
      <c r="AL659" s="70"/>
      <c r="AM659" s="70"/>
      <c r="AN659" s="70"/>
      <c r="AO659" s="70"/>
      <c r="AP659" s="8"/>
    </row>
    <row r="660" ht="15.75" customHeight="1">
      <c r="Z660" s="8"/>
      <c r="AA660" s="70"/>
      <c r="AB660" s="70"/>
      <c r="AC660" s="70"/>
      <c r="AD660" s="70"/>
      <c r="AE660" s="70"/>
      <c r="AF660" s="70"/>
      <c r="AG660" s="70"/>
      <c r="AH660" s="70"/>
      <c r="AI660" s="70"/>
      <c r="AJ660" s="70"/>
      <c r="AK660" s="70"/>
      <c r="AL660" s="70"/>
      <c r="AM660" s="70"/>
      <c r="AN660" s="70"/>
      <c r="AO660" s="70"/>
      <c r="AP660" s="8"/>
    </row>
    <row r="661" ht="15.75" customHeight="1">
      <c r="Z661" s="8"/>
      <c r="AA661" s="70"/>
      <c r="AB661" s="70"/>
      <c r="AC661" s="70"/>
      <c r="AD661" s="70"/>
      <c r="AE661" s="70"/>
      <c r="AF661" s="70"/>
      <c r="AG661" s="70"/>
      <c r="AH661" s="70"/>
      <c r="AI661" s="70"/>
      <c r="AJ661" s="70"/>
      <c r="AK661" s="70"/>
      <c r="AL661" s="70"/>
      <c r="AM661" s="70"/>
      <c r="AN661" s="70"/>
      <c r="AO661" s="70"/>
      <c r="AP661" s="8"/>
    </row>
    <row r="662" ht="15.75" customHeight="1">
      <c r="Z662" s="8"/>
      <c r="AA662" s="70"/>
      <c r="AB662" s="70"/>
      <c r="AC662" s="70"/>
      <c r="AD662" s="70"/>
      <c r="AE662" s="70"/>
      <c r="AF662" s="70"/>
      <c r="AG662" s="70"/>
      <c r="AH662" s="70"/>
      <c r="AI662" s="70"/>
      <c r="AJ662" s="70"/>
      <c r="AK662" s="70"/>
      <c r="AL662" s="70"/>
      <c r="AM662" s="70"/>
      <c r="AN662" s="70"/>
      <c r="AO662" s="70"/>
      <c r="AP662" s="8"/>
    </row>
    <row r="663" ht="15.75" customHeight="1">
      <c r="Z663" s="8"/>
      <c r="AA663" s="70"/>
      <c r="AB663" s="70"/>
      <c r="AC663" s="70"/>
      <c r="AD663" s="70"/>
      <c r="AE663" s="70"/>
      <c r="AF663" s="70"/>
      <c r="AG663" s="70"/>
      <c r="AH663" s="70"/>
      <c r="AI663" s="70"/>
      <c r="AJ663" s="70"/>
      <c r="AK663" s="70"/>
      <c r="AL663" s="70"/>
      <c r="AM663" s="70"/>
      <c r="AN663" s="70"/>
      <c r="AO663" s="70"/>
      <c r="AP663" s="8"/>
    </row>
    <row r="664" ht="15.75" customHeight="1">
      <c r="Z664" s="8"/>
      <c r="AA664" s="70"/>
      <c r="AB664" s="70"/>
      <c r="AC664" s="70"/>
      <c r="AD664" s="70"/>
      <c r="AE664" s="70"/>
      <c r="AF664" s="70"/>
      <c r="AG664" s="70"/>
      <c r="AH664" s="70"/>
      <c r="AI664" s="70"/>
      <c r="AJ664" s="70"/>
      <c r="AK664" s="70"/>
      <c r="AL664" s="70"/>
      <c r="AM664" s="70"/>
      <c r="AN664" s="70"/>
      <c r="AO664" s="70"/>
      <c r="AP664" s="8"/>
    </row>
    <row r="665" ht="15.75" customHeight="1">
      <c r="Z665" s="8"/>
      <c r="AA665" s="70"/>
      <c r="AB665" s="70"/>
      <c r="AC665" s="70"/>
      <c r="AD665" s="70"/>
      <c r="AE665" s="70"/>
      <c r="AF665" s="70"/>
      <c r="AG665" s="70"/>
      <c r="AH665" s="70"/>
      <c r="AI665" s="70"/>
      <c r="AJ665" s="70"/>
      <c r="AK665" s="70"/>
      <c r="AL665" s="70"/>
      <c r="AM665" s="70"/>
      <c r="AN665" s="70"/>
      <c r="AO665" s="70"/>
      <c r="AP665" s="8"/>
    </row>
    <row r="666" ht="15.75" customHeight="1">
      <c r="Z666" s="8"/>
      <c r="AA666" s="70"/>
      <c r="AB666" s="70"/>
      <c r="AC666" s="70"/>
      <c r="AD666" s="70"/>
      <c r="AE666" s="70"/>
      <c r="AF666" s="70"/>
      <c r="AG666" s="70"/>
      <c r="AH666" s="70"/>
      <c r="AI666" s="70"/>
      <c r="AJ666" s="70"/>
      <c r="AK666" s="70"/>
      <c r="AL666" s="70"/>
      <c r="AM666" s="70"/>
      <c r="AN666" s="70"/>
      <c r="AO666" s="70"/>
      <c r="AP666" s="8"/>
    </row>
    <row r="667" ht="15.75" customHeight="1">
      <c r="Z667" s="8"/>
      <c r="AA667" s="70"/>
      <c r="AB667" s="70"/>
      <c r="AC667" s="70"/>
      <c r="AD667" s="70"/>
      <c r="AE667" s="70"/>
      <c r="AF667" s="70"/>
      <c r="AG667" s="70"/>
      <c r="AH667" s="70"/>
      <c r="AI667" s="70"/>
      <c r="AJ667" s="70"/>
      <c r="AK667" s="70"/>
      <c r="AL667" s="70"/>
      <c r="AM667" s="70"/>
      <c r="AN667" s="70"/>
      <c r="AO667" s="70"/>
      <c r="AP667" s="8"/>
    </row>
    <row r="668" ht="15.75" customHeight="1">
      <c r="Z668" s="8"/>
      <c r="AA668" s="70"/>
      <c r="AB668" s="70"/>
      <c r="AC668" s="70"/>
      <c r="AD668" s="70"/>
      <c r="AE668" s="70"/>
      <c r="AF668" s="70"/>
      <c r="AG668" s="70"/>
      <c r="AH668" s="70"/>
      <c r="AI668" s="70"/>
      <c r="AJ668" s="70"/>
      <c r="AK668" s="70"/>
      <c r="AL668" s="70"/>
      <c r="AM668" s="70"/>
      <c r="AN668" s="70"/>
      <c r="AO668" s="70"/>
      <c r="AP668" s="8"/>
    </row>
    <row r="669" ht="15.75" customHeight="1">
      <c r="Z669" s="8"/>
      <c r="AA669" s="70"/>
      <c r="AB669" s="70"/>
      <c r="AC669" s="70"/>
      <c r="AD669" s="70"/>
      <c r="AE669" s="70"/>
      <c r="AF669" s="70"/>
      <c r="AG669" s="70"/>
      <c r="AH669" s="70"/>
      <c r="AI669" s="70"/>
      <c r="AJ669" s="70"/>
      <c r="AK669" s="70"/>
      <c r="AL669" s="70"/>
      <c r="AM669" s="70"/>
      <c r="AN669" s="70"/>
      <c r="AO669" s="70"/>
      <c r="AP669" s="8"/>
    </row>
    <row r="670" ht="15.75" customHeight="1">
      <c r="Z670" s="8"/>
      <c r="AA670" s="70"/>
      <c r="AB670" s="70"/>
      <c r="AC670" s="70"/>
      <c r="AD670" s="70"/>
      <c r="AE670" s="70"/>
      <c r="AF670" s="70"/>
      <c r="AG670" s="70"/>
      <c r="AH670" s="70"/>
      <c r="AI670" s="70"/>
      <c r="AJ670" s="70"/>
      <c r="AK670" s="70"/>
      <c r="AL670" s="70"/>
      <c r="AM670" s="70"/>
      <c r="AN670" s="70"/>
      <c r="AO670" s="70"/>
      <c r="AP670" s="8"/>
    </row>
    <row r="671" ht="15.75" customHeight="1">
      <c r="Z671" s="8"/>
      <c r="AA671" s="70"/>
      <c r="AB671" s="70"/>
      <c r="AC671" s="70"/>
      <c r="AD671" s="70"/>
      <c r="AE671" s="70"/>
      <c r="AF671" s="70"/>
      <c r="AG671" s="70"/>
      <c r="AH671" s="70"/>
      <c r="AI671" s="70"/>
      <c r="AJ671" s="70"/>
      <c r="AK671" s="70"/>
      <c r="AL671" s="70"/>
      <c r="AM671" s="70"/>
      <c r="AN671" s="70"/>
      <c r="AO671" s="70"/>
      <c r="AP671" s="8"/>
    </row>
    <row r="672" ht="15.75" customHeight="1">
      <c r="Z672" s="8"/>
      <c r="AA672" s="70"/>
      <c r="AB672" s="70"/>
      <c r="AC672" s="70"/>
      <c r="AD672" s="70"/>
      <c r="AE672" s="70"/>
      <c r="AF672" s="70"/>
      <c r="AG672" s="70"/>
      <c r="AH672" s="70"/>
      <c r="AI672" s="70"/>
      <c r="AJ672" s="70"/>
      <c r="AK672" s="70"/>
      <c r="AL672" s="70"/>
      <c r="AM672" s="70"/>
      <c r="AN672" s="70"/>
      <c r="AO672" s="70"/>
      <c r="AP672" s="8"/>
    </row>
    <row r="673" ht="15.75" customHeight="1">
      <c r="Z673" s="8"/>
      <c r="AA673" s="70"/>
      <c r="AB673" s="70"/>
      <c r="AC673" s="70"/>
      <c r="AD673" s="70"/>
      <c r="AE673" s="70"/>
      <c r="AF673" s="70"/>
      <c r="AG673" s="70"/>
      <c r="AH673" s="70"/>
      <c r="AI673" s="70"/>
      <c r="AJ673" s="70"/>
      <c r="AK673" s="70"/>
      <c r="AL673" s="70"/>
      <c r="AM673" s="70"/>
      <c r="AN673" s="70"/>
      <c r="AO673" s="70"/>
      <c r="AP673" s="8"/>
    </row>
    <row r="674" ht="15.75" customHeight="1">
      <c r="Z674" s="8"/>
      <c r="AA674" s="70"/>
      <c r="AB674" s="70"/>
      <c r="AC674" s="70"/>
      <c r="AD674" s="70"/>
      <c r="AE674" s="70"/>
      <c r="AF674" s="70"/>
      <c r="AG674" s="70"/>
      <c r="AH674" s="70"/>
      <c r="AI674" s="70"/>
      <c r="AJ674" s="70"/>
      <c r="AK674" s="70"/>
      <c r="AL674" s="70"/>
      <c r="AM674" s="70"/>
      <c r="AN674" s="70"/>
      <c r="AO674" s="70"/>
      <c r="AP674" s="8"/>
    </row>
    <row r="675" ht="15.75" customHeight="1">
      <c r="Z675" s="8"/>
      <c r="AA675" s="70"/>
      <c r="AB675" s="70"/>
      <c r="AC675" s="70"/>
      <c r="AD675" s="70"/>
      <c r="AE675" s="70"/>
      <c r="AF675" s="70"/>
      <c r="AG675" s="70"/>
      <c r="AH675" s="70"/>
      <c r="AI675" s="70"/>
      <c r="AJ675" s="70"/>
      <c r="AK675" s="70"/>
      <c r="AL675" s="70"/>
      <c r="AM675" s="70"/>
      <c r="AN675" s="70"/>
      <c r="AO675" s="70"/>
      <c r="AP675" s="8"/>
    </row>
    <row r="676" ht="15.75" customHeight="1">
      <c r="Z676" s="8"/>
      <c r="AA676" s="70"/>
      <c r="AB676" s="70"/>
      <c r="AC676" s="70"/>
      <c r="AD676" s="70"/>
      <c r="AE676" s="70"/>
      <c r="AF676" s="70"/>
      <c r="AG676" s="70"/>
      <c r="AH676" s="70"/>
      <c r="AI676" s="70"/>
      <c r="AJ676" s="70"/>
      <c r="AK676" s="70"/>
      <c r="AL676" s="70"/>
      <c r="AM676" s="70"/>
      <c r="AN676" s="70"/>
      <c r="AO676" s="70"/>
      <c r="AP676" s="8"/>
    </row>
    <row r="677" ht="15.75" customHeight="1">
      <c r="Z677" s="8"/>
      <c r="AA677" s="70"/>
      <c r="AB677" s="70"/>
      <c r="AC677" s="70"/>
      <c r="AD677" s="70"/>
      <c r="AE677" s="70"/>
      <c r="AF677" s="70"/>
      <c r="AG677" s="70"/>
      <c r="AH677" s="70"/>
      <c r="AI677" s="70"/>
      <c r="AJ677" s="70"/>
      <c r="AK677" s="70"/>
      <c r="AL677" s="70"/>
      <c r="AM677" s="70"/>
      <c r="AN677" s="70"/>
      <c r="AO677" s="70"/>
      <c r="AP677" s="8"/>
    </row>
    <row r="678" ht="15.75" customHeight="1">
      <c r="Z678" s="8"/>
      <c r="AA678" s="70"/>
      <c r="AB678" s="70"/>
      <c r="AC678" s="70"/>
      <c r="AD678" s="70"/>
      <c r="AE678" s="70"/>
      <c r="AF678" s="70"/>
      <c r="AG678" s="70"/>
      <c r="AH678" s="70"/>
      <c r="AI678" s="70"/>
      <c r="AJ678" s="70"/>
      <c r="AK678" s="70"/>
      <c r="AL678" s="70"/>
      <c r="AM678" s="70"/>
      <c r="AN678" s="70"/>
      <c r="AO678" s="70"/>
      <c r="AP678" s="8"/>
    </row>
    <row r="679" ht="15.75" customHeight="1">
      <c r="Z679" s="8"/>
      <c r="AA679" s="70"/>
      <c r="AB679" s="70"/>
      <c r="AC679" s="70"/>
      <c r="AD679" s="70"/>
      <c r="AE679" s="70"/>
      <c r="AF679" s="70"/>
      <c r="AG679" s="70"/>
      <c r="AH679" s="70"/>
      <c r="AI679" s="70"/>
      <c r="AJ679" s="70"/>
      <c r="AK679" s="70"/>
      <c r="AL679" s="70"/>
      <c r="AM679" s="70"/>
      <c r="AN679" s="70"/>
      <c r="AO679" s="70"/>
      <c r="AP679" s="8"/>
    </row>
    <row r="680" ht="15.75" customHeight="1">
      <c r="Z680" s="8"/>
      <c r="AA680" s="70"/>
      <c r="AB680" s="70"/>
      <c r="AC680" s="70"/>
      <c r="AD680" s="70"/>
      <c r="AE680" s="70"/>
      <c r="AF680" s="70"/>
      <c r="AG680" s="70"/>
      <c r="AH680" s="70"/>
      <c r="AI680" s="70"/>
      <c r="AJ680" s="70"/>
      <c r="AK680" s="70"/>
      <c r="AL680" s="70"/>
      <c r="AM680" s="70"/>
      <c r="AN680" s="70"/>
      <c r="AO680" s="70"/>
      <c r="AP680" s="8"/>
    </row>
    <row r="681" ht="15.75" customHeight="1">
      <c r="Z681" s="8"/>
      <c r="AA681" s="70"/>
      <c r="AB681" s="70"/>
      <c r="AC681" s="70"/>
      <c r="AD681" s="70"/>
      <c r="AE681" s="70"/>
      <c r="AF681" s="70"/>
      <c r="AG681" s="70"/>
      <c r="AH681" s="70"/>
      <c r="AI681" s="70"/>
      <c r="AJ681" s="70"/>
      <c r="AK681" s="70"/>
      <c r="AL681" s="70"/>
      <c r="AM681" s="70"/>
      <c r="AN681" s="70"/>
      <c r="AO681" s="70"/>
      <c r="AP681" s="8"/>
    </row>
    <row r="682" ht="15.75" customHeight="1">
      <c r="Z682" s="8"/>
      <c r="AA682" s="70"/>
      <c r="AB682" s="70"/>
      <c r="AC682" s="70"/>
      <c r="AD682" s="70"/>
      <c r="AE682" s="70"/>
      <c r="AF682" s="70"/>
      <c r="AG682" s="70"/>
      <c r="AH682" s="70"/>
      <c r="AI682" s="70"/>
      <c r="AJ682" s="70"/>
      <c r="AK682" s="70"/>
      <c r="AL682" s="70"/>
      <c r="AM682" s="70"/>
      <c r="AN682" s="70"/>
      <c r="AO682" s="70"/>
      <c r="AP682" s="8"/>
    </row>
    <row r="683" ht="15.75" customHeight="1">
      <c r="Z683" s="8"/>
      <c r="AA683" s="70"/>
      <c r="AB683" s="70"/>
      <c r="AC683" s="70"/>
      <c r="AD683" s="70"/>
      <c r="AE683" s="70"/>
      <c r="AF683" s="70"/>
      <c r="AG683" s="70"/>
      <c r="AH683" s="70"/>
      <c r="AI683" s="70"/>
      <c r="AJ683" s="70"/>
      <c r="AK683" s="70"/>
      <c r="AL683" s="70"/>
      <c r="AM683" s="70"/>
      <c r="AN683" s="70"/>
      <c r="AO683" s="70"/>
      <c r="AP683" s="8"/>
    </row>
    <row r="684" ht="15.75" customHeight="1">
      <c r="Z684" s="8"/>
      <c r="AA684" s="70"/>
      <c r="AB684" s="70"/>
      <c r="AC684" s="70"/>
      <c r="AD684" s="70"/>
      <c r="AE684" s="70"/>
      <c r="AF684" s="70"/>
      <c r="AG684" s="70"/>
      <c r="AH684" s="70"/>
      <c r="AI684" s="70"/>
      <c r="AJ684" s="70"/>
      <c r="AK684" s="70"/>
      <c r="AL684" s="70"/>
      <c r="AM684" s="70"/>
      <c r="AN684" s="70"/>
      <c r="AO684" s="70"/>
      <c r="AP684" s="8"/>
    </row>
    <row r="685" ht="15.75" customHeight="1">
      <c r="Z685" s="8"/>
      <c r="AA685" s="70"/>
      <c r="AB685" s="70"/>
      <c r="AC685" s="70"/>
      <c r="AD685" s="70"/>
      <c r="AE685" s="70"/>
      <c r="AF685" s="70"/>
      <c r="AG685" s="70"/>
      <c r="AH685" s="70"/>
      <c r="AI685" s="70"/>
      <c r="AJ685" s="70"/>
      <c r="AK685" s="70"/>
      <c r="AL685" s="70"/>
      <c r="AM685" s="70"/>
      <c r="AN685" s="70"/>
      <c r="AO685" s="70"/>
      <c r="AP685" s="8"/>
    </row>
    <row r="686" ht="15.75" customHeight="1">
      <c r="Z686" s="8"/>
      <c r="AA686" s="70"/>
      <c r="AB686" s="70"/>
      <c r="AC686" s="70"/>
      <c r="AD686" s="70"/>
      <c r="AE686" s="70"/>
      <c r="AF686" s="70"/>
      <c r="AG686" s="70"/>
      <c r="AH686" s="70"/>
      <c r="AI686" s="70"/>
      <c r="AJ686" s="70"/>
      <c r="AK686" s="70"/>
      <c r="AL686" s="70"/>
      <c r="AM686" s="70"/>
      <c r="AN686" s="70"/>
      <c r="AO686" s="70"/>
      <c r="AP686" s="8"/>
    </row>
    <row r="687" ht="15.75" customHeight="1">
      <c r="Z687" s="8"/>
      <c r="AA687" s="70"/>
      <c r="AB687" s="70"/>
      <c r="AC687" s="70"/>
      <c r="AD687" s="70"/>
      <c r="AE687" s="70"/>
      <c r="AF687" s="70"/>
      <c r="AG687" s="70"/>
      <c r="AH687" s="70"/>
      <c r="AI687" s="70"/>
      <c r="AJ687" s="70"/>
      <c r="AK687" s="70"/>
      <c r="AL687" s="70"/>
      <c r="AM687" s="70"/>
      <c r="AN687" s="70"/>
      <c r="AO687" s="70"/>
      <c r="AP687" s="8"/>
    </row>
    <row r="688" ht="15.75" customHeight="1">
      <c r="Z688" s="8"/>
      <c r="AA688" s="70"/>
      <c r="AB688" s="70"/>
      <c r="AC688" s="70"/>
      <c r="AD688" s="70"/>
      <c r="AE688" s="70"/>
      <c r="AF688" s="70"/>
      <c r="AG688" s="70"/>
      <c r="AH688" s="70"/>
      <c r="AI688" s="70"/>
      <c r="AJ688" s="70"/>
      <c r="AK688" s="70"/>
      <c r="AL688" s="70"/>
      <c r="AM688" s="70"/>
      <c r="AN688" s="70"/>
      <c r="AO688" s="70"/>
      <c r="AP688" s="8"/>
    </row>
    <row r="689" ht="15.75" customHeight="1">
      <c r="Z689" s="8"/>
      <c r="AA689" s="70"/>
      <c r="AB689" s="70"/>
      <c r="AC689" s="70"/>
      <c r="AD689" s="70"/>
      <c r="AE689" s="70"/>
      <c r="AF689" s="70"/>
      <c r="AG689" s="70"/>
      <c r="AH689" s="70"/>
      <c r="AI689" s="70"/>
      <c r="AJ689" s="70"/>
      <c r="AK689" s="70"/>
      <c r="AL689" s="70"/>
      <c r="AM689" s="70"/>
      <c r="AN689" s="70"/>
      <c r="AO689" s="70"/>
      <c r="AP689" s="8"/>
    </row>
    <row r="690" ht="15.75" customHeight="1">
      <c r="Z690" s="8"/>
      <c r="AA690" s="70"/>
      <c r="AB690" s="70"/>
      <c r="AC690" s="70"/>
      <c r="AD690" s="70"/>
      <c r="AE690" s="70"/>
      <c r="AF690" s="70"/>
      <c r="AG690" s="70"/>
      <c r="AH690" s="70"/>
      <c r="AI690" s="70"/>
      <c r="AJ690" s="70"/>
      <c r="AK690" s="70"/>
      <c r="AL690" s="70"/>
      <c r="AM690" s="70"/>
      <c r="AN690" s="70"/>
      <c r="AO690" s="70"/>
      <c r="AP690" s="8"/>
    </row>
    <row r="691" ht="15.75" customHeight="1">
      <c r="Z691" s="8"/>
      <c r="AA691" s="70"/>
      <c r="AB691" s="70"/>
      <c r="AC691" s="70"/>
      <c r="AD691" s="70"/>
      <c r="AE691" s="70"/>
      <c r="AF691" s="70"/>
      <c r="AG691" s="70"/>
      <c r="AH691" s="70"/>
      <c r="AI691" s="70"/>
      <c r="AJ691" s="70"/>
      <c r="AK691" s="70"/>
      <c r="AL691" s="70"/>
      <c r="AM691" s="70"/>
      <c r="AN691" s="70"/>
      <c r="AO691" s="70"/>
      <c r="AP691" s="8"/>
    </row>
    <row r="692" ht="15.75" customHeight="1">
      <c r="Z692" s="8"/>
      <c r="AA692" s="70"/>
      <c r="AB692" s="70"/>
      <c r="AC692" s="70"/>
      <c r="AD692" s="70"/>
      <c r="AE692" s="70"/>
      <c r="AF692" s="70"/>
      <c r="AG692" s="70"/>
      <c r="AH692" s="70"/>
      <c r="AI692" s="70"/>
      <c r="AJ692" s="70"/>
      <c r="AK692" s="70"/>
      <c r="AL692" s="70"/>
      <c r="AM692" s="70"/>
      <c r="AN692" s="70"/>
      <c r="AO692" s="70"/>
      <c r="AP692" s="8"/>
    </row>
    <row r="693" ht="15.75" customHeight="1">
      <c r="Z693" s="8"/>
      <c r="AA693" s="70"/>
      <c r="AB693" s="70"/>
      <c r="AC693" s="70"/>
      <c r="AD693" s="70"/>
      <c r="AE693" s="70"/>
      <c r="AF693" s="70"/>
      <c r="AG693" s="70"/>
      <c r="AH693" s="70"/>
      <c r="AI693" s="70"/>
      <c r="AJ693" s="70"/>
      <c r="AK693" s="70"/>
      <c r="AL693" s="70"/>
      <c r="AM693" s="70"/>
      <c r="AN693" s="70"/>
      <c r="AO693" s="70"/>
      <c r="AP693" s="8"/>
    </row>
    <row r="694" ht="15.75" customHeight="1">
      <c r="Z694" s="8"/>
      <c r="AA694" s="70"/>
      <c r="AB694" s="70"/>
      <c r="AC694" s="70"/>
      <c r="AD694" s="70"/>
      <c r="AE694" s="70"/>
      <c r="AF694" s="70"/>
      <c r="AG694" s="70"/>
      <c r="AH694" s="70"/>
      <c r="AI694" s="70"/>
      <c r="AJ694" s="70"/>
      <c r="AK694" s="70"/>
      <c r="AL694" s="70"/>
      <c r="AM694" s="70"/>
      <c r="AN694" s="70"/>
      <c r="AO694" s="70"/>
      <c r="AP694" s="8"/>
    </row>
    <row r="695" ht="15.75" customHeight="1">
      <c r="Z695" s="8"/>
      <c r="AA695" s="70"/>
      <c r="AB695" s="70"/>
      <c r="AC695" s="70"/>
      <c r="AD695" s="70"/>
      <c r="AE695" s="70"/>
      <c r="AF695" s="70"/>
      <c r="AG695" s="70"/>
      <c r="AH695" s="70"/>
      <c r="AI695" s="70"/>
      <c r="AJ695" s="70"/>
      <c r="AK695" s="70"/>
      <c r="AL695" s="70"/>
      <c r="AM695" s="70"/>
      <c r="AN695" s="70"/>
      <c r="AO695" s="70"/>
      <c r="AP695" s="8"/>
    </row>
    <row r="696" ht="15.75" customHeight="1">
      <c r="Z696" s="8"/>
      <c r="AA696" s="70"/>
      <c r="AB696" s="70"/>
      <c r="AC696" s="70"/>
      <c r="AD696" s="70"/>
      <c r="AE696" s="70"/>
      <c r="AF696" s="70"/>
      <c r="AG696" s="70"/>
      <c r="AH696" s="70"/>
      <c r="AI696" s="70"/>
      <c r="AJ696" s="70"/>
      <c r="AK696" s="70"/>
      <c r="AL696" s="70"/>
      <c r="AM696" s="70"/>
      <c r="AN696" s="70"/>
      <c r="AO696" s="70"/>
      <c r="AP696" s="8"/>
    </row>
    <row r="697" ht="15.75" customHeight="1">
      <c r="Z697" s="8"/>
      <c r="AA697" s="70"/>
      <c r="AB697" s="70"/>
      <c r="AC697" s="70"/>
      <c r="AD697" s="70"/>
      <c r="AE697" s="70"/>
      <c r="AF697" s="70"/>
      <c r="AG697" s="70"/>
      <c r="AH697" s="70"/>
      <c r="AI697" s="70"/>
      <c r="AJ697" s="70"/>
      <c r="AK697" s="70"/>
      <c r="AL697" s="70"/>
      <c r="AM697" s="70"/>
      <c r="AN697" s="70"/>
      <c r="AO697" s="70"/>
      <c r="AP697" s="8"/>
    </row>
    <row r="698" ht="15.75" customHeight="1">
      <c r="Z698" s="8"/>
      <c r="AA698" s="70"/>
      <c r="AB698" s="70"/>
      <c r="AC698" s="70"/>
      <c r="AD698" s="70"/>
      <c r="AE698" s="70"/>
      <c r="AF698" s="70"/>
      <c r="AG698" s="70"/>
      <c r="AH698" s="70"/>
      <c r="AI698" s="70"/>
      <c r="AJ698" s="70"/>
      <c r="AK698" s="70"/>
      <c r="AL698" s="70"/>
      <c r="AM698" s="70"/>
      <c r="AN698" s="70"/>
      <c r="AO698" s="70"/>
      <c r="AP698" s="8"/>
    </row>
    <row r="699" ht="15.75" customHeight="1">
      <c r="Z699" s="8"/>
      <c r="AA699" s="70"/>
      <c r="AB699" s="70"/>
      <c r="AC699" s="70"/>
      <c r="AD699" s="70"/>
      <c r="AE699" s="70"/>
      <c r="AF699" s="70"/>
      <c r="AG699" s="70"/>
      <c r="AH699" s="70"/>
      <c r="AI699" s="70"/>
      <c r="AJ699" s="70"/>
      <c r="AK699" s="70"/>
      <c r="AL699" s="70"/>
      <c r="AM699" s="70"/>
      <c r="AN699" s="70"/>
      <c r="AO699" s="70"/>
      <c r="AP699" s="8"/>
    </row>
    <row r="700" ht="15.75" customHeight="1">
      <c r="Z700" s="8"/>
      <c r="AA700" s="70"/>
      <c r="AB700" s="70"/>
      <c r="AC700" s="70"/>
      <c r="AD700" s="70"/>
      <c r="AE700" s="70"/>
      <c r="AF700" s="70"/>
      <c r="AG700" s="70"/>
      <c r="AH700" s="70"/>
      <c r="AI700" s="70"/>
      <c r="AJ700" s="70"/>
      <c r="AK700" s="70"/>
      <c r="AL700" s="70"/>
      <c r="AM700" s="70"/>
      <c r="AN700" s="70"/>
      <c r="AO700" s="70"/>
      <c r="AP700" s="8"/>
    </row>
    <row r="701" ht="15.75" customHeight="1">
      <c r="Z701" s="8"/>
      <c r="AA701" s="70"/>
      <c r="AB701" s="70"/>
      <c r="AC701" s="70"/>
      <c r="AD701" s="70"/>
      <c r="AE701" s="70"/>
      <c r="AF701" s="70"/>
      <c r="AG701" s="70"/>
      <c r="AH701" s="70"/>
      <c r="AI701" s="70"/>
      <c r="AJ701" s="70"/>
      <c r="AK701" s="70"/>
      <c r="AL701" s="70"/>
      <c r="AM701" s="70"/>
      <c r="AN701" s="70"/>
      <c r="AO701" s="70"/>
      <c r="AP701" s="8"/>
    </row>
    <row r="702" ht="15.75" customHeight="1">
      <c r="Z702" s="8"/>
      <c r="AA702" s="70"/>
      <c r="AB702" s="70"/>
      <c r="AC702" s="70"/>
      <c r="AD702" s="70"/>
      <c r="AE702" s="70"/>
      <c r="AF702" s="70"/>
      <c r="AG702" s="70"/>
      <c r="AH702" s="70"/>
      <c r="AI702" s="70"/>
      <c r="AJ702" s="70"/>
      <c r="AK702" s="70"/>
      <c r="AL702" s="70"/>
      <c r="AM702" s="70"/>
      <c r="AN702" s="70"/>
      <c r="AO702" s="70"/>
      <c r="AP702" s="8"/>
    </row>
    <row r="703" ht="15.75" customHeight="1">
      <c r="Z703" s="8"/>
      <c r="AA703" s="70"/>
      <c r="AB703" s="70"/>
      <c r="AC703" s="70"/>
      <c r="AD703" s="70"/>
      <c r="AE703" s="70"/>
      <c r="AF703" s="70"/>
      <c r="AG703" s="70"/>
      <c r="AH703" s="70"/>
      <c r="AI703" s="70"/>
      <c r="AJ703" s="70"/>
      <c r="AK703" s="70"/>
      <c r="AL703" s="70"/>
      <c r="AM703" s="70"/>
      <c r="AN703" s="70"/>
      <c r="AO703" s="70"/>
      <c r="AP703" s="8"/>
    </row>
    <row r="704" ht="15.75" customHeight="1">
      <c r="Z704" s="8"/>
      <c r="AA704" s="70"/>
      <c r="AB704" s="70"/>
      <c r="AC704" s="70"/>
      <c r="AD704" s="70"/>
      <c r="AE704" s="70"/>
      <c r="AF704" s="70"/>
      <c r="AG704" s="70"/>
      <c r="AH704" s="70"/>
      <c r="AI704" s="70"/>
      <c r="AJ704" s="70"/>
      <c r="AK704" s="70"/>
      <c r="AL704" s="70"/>
      <c r="AM704" s="70"/>
      <c r="AN704" s="70"/>
      <c r="AO704" s="70"/>
      <c r="AP704" s="8"/>
    </row>
    <row r="705" ht="15.75" customHeight="1">
      <c r="Z705" s="8"/>
      <c r="AA705" s="70"/>
      <c r="AB705" s="70"/>
      <c r="AC705" s="70"/>
      <c r="AD705" s="70"/>
      <c r="AE705" s="70"/>
      <c r="AF705" s="70"/>
      <c r="AG705" s="70"/>
      <c r="AH705" s="70"/>
      <c r="AI705" s="70"/>
      <c r="AJ705" s="70"/>
      <c r="AK705" s="70"/>
      <c r="AL705" s="70"/>
      <c r="AM705" s="70"/>
      <c r="AN705" s="70"/>
      <c r="AO705" s="70"/>
      <c r="AP705" s="8"/>
    </row>
    <row r="706" ht="15.75" customHeight="1">
      <c r="Z706" s="8"/>
      <c r="AA706" s="70"/>
      <c r="AB706" s="70"/>
      <c r="AC706" s="70"/>
      <c r="AD706" s="70"/>
      <c r="AE706" s="70"/>
      <c r="AF706" s="70"/>
      <c r="AG706" s="70"/>
      <c r="AH706" s="70"/>
      <c r="AI706" s="70"/>
      <c r="AJ706" s="70"/>
      <c r="AK706" s="70"/>
      <c r="AL706" s="70"/>
      <c r="AM706" s="70"/>
      <c r="AN706" s="70"/>
      <c r="AO706" s="70"/>
      <c r="AP706" s="8"/>
    </row>
    <row r="707" ht="15.75" customHeight="1">
      <c r="Z707" s="8"/>
      <c r="AA707" s="70"/>
      <c r="AB707" s="70"/>
      <c r="AC707" s="70"/>
      <c r="AD707" s="70"/>
      <c r="AE707" s="70"/>
      <c r="AF707" s="70"/>
      <c r="AG707" s="70"/>
      <c r="AH707" s="70"/>
      <c r="AI707" s="70"/>
      <c r="AJ707" s="70"/>
      <c r="AK707" s="70"/>
      <c r="AL707" s="70"/>
      <c r="AM707" s="70"/>
      <c r="AN707" s="70"/>
      <c r="AO707" s="70"/>
      <c r="AP707" s="8"/>
    </row>
    <row r="708" ht="15.75" customHeight="1">
      <c r="Z708" s="8"/>
      <c r="AA708" s="70"/>
      <c r="AB708" s="70"/>
      <c r="AC708" s="70"/>
      <c r="AD708" s="70"/>
      <c r="AE708" s="70"/>
      <c r="AF708" s="70"/>
      <c r="AG708" s="70"/>
      <c r="AH708" s="70"/>
      <c r="AI708" s="70"/>
      <c r="AJ708" s="70"/>
      <c r="AK708" s="70"/>
      <c r="AL708" s="70"/>
      <c r="AM708" s="70"/>
      <c r="AN708" s="70"/>
      <c r="AO708" s="70"/>
      <c r="AP708" s="8"/>
    </row>
    <row r="709" ht="15.75" customHeight="1">
      <c r="Z709" s="8"/>
      <c r="AA709" s="70"/>
      <c r="AB709" s="70"/>
      <c r="AC709" s="70"/>
      <c r="AD709" s="70"/>
      <c r="AE709" s="70"/>
      <c r="AF709" s="70"/>
      <c r="AG709" s="70"/>
      <c r="AH709" s="70"/>
      <c r="AI709" s="70"/>
      <c r="AJ709" s="70"/>
      <c r="AK709" s="70"/>
      <c r="AL709" s="70"/>
      <c r="AM709" s="70"/>
      <c r="AN709" s="70"/>
      <c r="AO709" s="70"/>
      <c r="AP709" s="8"/>
    </row>
    <row r="710" ht="15.75" customHeight="1">
      <c r="Z710" s="8"/>
      <c r="AA710" s="70"/>
      <c r="AB710" s="70"/>
      <c r="AC710" s="70"/>
      <c r="AD710" s="70"/>
      <c r="AE710" s="70"/>
      <c r="AF710" s="70"/>
      <c r="AG710" s="70"/>
      <c r="AH710" s="70"/>
      <c r="AI710" s="70"/>
      <c r="AJ710" s="70"/>
      <c r="AK710" s="70"/>
      <c r="AL710" s="70"/>
      <c r="AM710" s="70"/>
      <c r="AN710" s="70"/>
      <c r="AO710" s="70"/>
      <c r="AP710" s="8"/>
    </row>
    <row r="711" ht="15.75" customHeight="1">
      <c r="Z711" s="8"/>
      <c r="AA711" s="70"/>
      <c r="AB711" s="70"/>
      <c r="AC711" s="70"/>
      <c r="AD711" s="70"/>
      <c r="AE711" s="70"/>
      <c r="AF711" s="70"/>
      <c r="AG711" s="70"/>
      <c r="AH711" s="70"/>
      <c r="AI711" s="70"/>
      <c r="AJ711" s="70"/>
      <c r="AK711" s="70"/>
      <c r="AL711" s="70"/>
      <c r="AM711" s="70"/>
      <c r="AN711" s="70"/>
      <c r="AO711" s="70"/>
      <c r="AP711" s="8"/>
    </row>
    <row r="712" ht="15.75" customHeight="1">
      <c r="Z712" s="8"/>
      <c r="AA712" s="70"/>
      <c r="AB712" s="70"/>
      <c r="AC712" s="70"/>
      <c r="AD712" s="70"/>
      <c r="AE712" s="70"/>
      <c r="AF712" s="70"/>
      <c r="AG712" s="70"/>
      <c r="AH712" s="70"/>
      <c r="AI712" s="70"/>
      <c r="AJ712" s="70"/>
      <c r="AK712" s="70"/>
      <c r="AL712" s="70"/>
      <c r="AM712" s="70"/>
      <c r="AN712" s="70"/>
      <c r="AO712" s="70"/>
      <c r="AP712" s="8"/>
    </row>
    <row r="713" ht="15.75" customHeight="1">
      <c r="Z713" s="8"/>
      <c r="AA713" s="70"/>
      <c r="AB713" s="70"/>
      <c r="AC713" s="70"/>
      <c r="AD713" s="70"/>
      <c r="AE713" s="70"/>
      <c r="AF713" s="70"/>
      <c r="AG713" s="70"/>
      <c r="AH713" s="70"/>
      <c r="AI713" s="70"/>
      <c r="AJ713" s="70"/>
      <c r="AK713" s="70"/>
      <c r="AL713" s="70"/>
      <c r="AM713" s="70"/>
      <c r="AN713" s="70"/>
      <c r="AO713" s="70"/>
      <c r="AP713" s="8"/>
    </row>
    <row r="714" ht="15.75" customHeight="1">
      <c r="Z714" s="8"/>
      <c r="AA714" s="70"/>
      <c r="AB714" s="70"/>
      <c r="AC714" s="70"/>
      <c r="AD714" s="70"/>
      <c r="AE714" s="70"/>
      <c r="AF714" s="70"/>
      <c r="AG714" s="70"/>
      <c r="AH714" s="70"/>
      <c r="AI714" s="70"/>
      <c r="AJ714" s="70"/>
      <c r="AK714" s="70"/>
      <c r="AL714" s="70"/>
      <c r="AM714" s="70"/>
      <c r="AN714" s="70"/>
      <c r="AO714" s="70"/>
      <c r="AP714" s="8"/>
    </row>
    <row r="715" ht="15.75" customHeight="1">
      <c r="Z715" s="8"/>
      <c r="AA715" s="70"/>
      <c r="AB715" s="70"/>
      <c r="AC715" s="70"/>
      <c r="AD715" s="70"/>
      <c r="AE715" s="70"/>
      <c r="AF715" s="70"/>
      <c r="AG715" s="70"/>
      <c r="AH715" s="70"/>
      <c r="AI715" s="70"/>
      <c r="AJ715" s="70"/>
      <c r="AK715" s="70"/>
      <c r="AL715" s="70"/>
      <c r="AM715" s="70"/>
      <c r="AN715" s="70"/>
      <c r="AO715" s="70"/>
      <c r="AP715" s="8"/>
    </row>
    <row r="716" ht="15.75" customHeight="1">
      <c r="Z716" s="8"/>
      <c r="AA716" s="70"/>
      <c r="AB716" s="70"/>
      <c r="AC716" s="70"/>
      <c r="AD716" s="70"/>
      <c r="AE716" s="70"/>
      <c r="AF716" s="70"/>
      <c r="AG716" s="70"/>
      <c r="AH716" s="70"/>
      <c r="AI716" s="70"/>
      <c r="AJ716" s="70"/>
      <c r="AK716" s="70"/>
      <c r="AL716" s="70"/>
      <c r="AM716" s="70"/>
      <c r="AN716" s="70"/>
      <c r="AO716" s="70"/>
      <c r="AP716" s="8"/>
    </row>
    <row r="717" ht="15.75" customHeight="1">
      <c r="Z717" s="8"/>
      <c r="AA717" s="70"/>
      <c r="AB717" s="70"/>
      <c r="AC717" s="70"/>
      <c r="AD717" s="70"/>
      <c r="AE717" s="70"/>
      <c r="AF717" s="70"/>
      <c r="AG717" s="70"/>
      <c r="AH717" s="70"/>
      <c r="AI717" s="70"/>
      <c r="AJ717" s="70"/>
      <c r="AK717" s="70"/>
      <c r="AL717" s="70"/>
      <c r="AM717" s="70"/>
      <c r="AN717" s="70"/>
      <c r="AO717" s="70"/>
      <c r="AP717" s="8"/>
    </row>
    <row r="718" ht="15.75" customHeight="1">
      <c r="Z718" s="8"/>
      <c r="AA718" s="70"/>
      <c r="AB718" s="70"/>
      <c r="AC718" s="70"/>
      <c r="AD718" s="70"/>
      <c r="AE718" s="70"/>
      <c r="AF718" s="70"/>
      <c r="AG718" s="70"/>
      <c r="AH718" s="70"/>
      <c r="AI718" s="70"/>
      <c r="AJ718" s="70"/>
      <c r="AK718" s="70"/>
      <c r="AL718" s="70"/>
      <c r="AM718" s="70"/>
      <c r="AN718" s="70"/>
      <c r="AO718" s="70"/>
      <c r="AP718" s="8"/>
    </row>
    <row r="719" ht="15.75" customHeight="1">
      <c r="Z719" s="8"/>
      <c r="AA719" s="70"/>
      <c r="AB719" s="70"/>
      <c r="AC719" s="70"/>
      <c r="AD719" s="70"/>
      <c r="AE719" s="70"/>
      <c r="AF719" s="70"/>
      <c r="AG719" s="70"/>
      <c r="AH719" s="70"/>
      <c r="AI719" s="70"/>
      <c r="AJ719" s="70"/>
      <c r="AK719" s="70"/>
      <c r="AL719" s="70"/>
      <c r="AM719" s="70"/>
      <c r="AN719" s="70"/>
      <c r="AO719" s="70"/>
      <c r="AP719" s="8"/>
    </row>
    <row r="720" ht="15.75" customHeight="1">
      <c r="Z720" s="8"/>
      <c r="AA720" s="70"/>
      <c r="AB720" s="70"/>
      <c r="AC720" s="70"/>
      <c r="AD720" s="70"/>
      <c r="AE720" s="70"/>
      <c r="AF720" s="70"/>
      <c r="AG720" s="70"/>
      <c r="AH720" s="70"/>
      <c r="AI720" s="70"/>
      <c r="AJ720" s="70"/>
      <c r="AK720" s="70"/>
      <c r="AL720" s="70"/>
      <c r="AM720" s="70"/>
      <c r="AN720" s="70"/>
      <c r="AO720" s="70"/>
      <c r="AP720" s="8"/>
    </row>
    <row r="721" ht="15.75" customHeight="1">
      <c r="Z721" s="8"/>
      <c r="AA721" s="70"/>
      <c r="AB721" s="70"/>
      <c r="AC721" s="70"/>
      <c r="AD721" s="70"/>
      <c r="AE721" s="70"/>
      <c r="AF721" s="70"/>
      <c r="AG721" s="70"/>
      <c r="AH721" s="70"/>
      <c r="AI721" s="70"/>
      <c r="AJ721" s="70"/>
      <c r="AK721" s="70"/>
      <c r="AL721" s="70"/>
      <c r="AM721" s="70"/>
      <c r="AN721" s="70"/>
      <c r="AO721" s="70"/>
      <c r="AP721" s="8"/>
    </row>
    <row r="722" ht="15.75" customHeight="1">
      <c r="Z722" s="8"/>
      <c r="AA722" s="70"/>
      <c r="AB722" s="70"/>
      <c r="AC722" s="70"/>
      <c r="AD722" s="70"/>
      <c r="AE722" s="70"/>
      <c r="AF722" s="70"/>
      <c r="AG722" s="70"/>
      <c r="AH722" s="70"/>
      <c r="AI722" s="70"/>
      <c r="AJ722" s="70"/>
      <c r="AK722" s="70"/>
      <c r="AL722" s="70"/>
      <c r="AM722" s="70"/>
      <c r="AN722" s="70"/>
      <c r="AO722" s="70"/>
      <c r="AP722" s="8"/>
    </row>
    <row r="723" ht="15.75" customHeight="1">
      <c r="Z723" s="8"/>
      <c r="AA723" s="70"/>
      <c r="AB723" s="70"/>
      <c r="AC723" s="70"/>
      <c r="AD723" s="70"/>
      <c r="AE723" s="70"/>
      <c r="AF723" s="70"/>
      <c r="AG723" s="70"/>
      <c r="AH723" s="70"/>
      <c r="AI723" s="70"/>
      <c r="AJ723" s="70"/>
      <c r="AK723" s="70"/>
      <c r="AL723" s="70"/>
      <c r="AM723" s="70"/>
      <c r="AN723" s="70"/>
      <c r="AO723" s="70"/>
      <c r="AP723" s="8"/>
    </row>
    <row r="724" ht="15.75" customHeight="1">
      <c r="Z724" s="8"/>
      <c r="AA724" s="70"/>
      <c r="AB724" s="70"/>
      <c r="AC724" s="70"/>
      <c r="AD724" s="70"/>
      <c r="AE724" s="70"/>
      <c r="AF724" s="70"/>
      <c r="AG724" s="70"/>
      <c r="AH724" s="70"/>
      <c r="AI724" s="70"/>
      <c r="AJ724" s="70"/>
      <c r="AK724" s="70"/>
      <c r="AL724" s="70"/>
      <c r="AM724" s="70"/>
      <c r="AN724" s="70"/>
      <c r="AO724" s="70"/>
      <c r="AP724" s="8"/>
    </row>
    <row r="725" ht="15.75" customHeight="1">
      <c r="Z725" s="8"/>
      <c r="AA725" s="70"/>
      <c r="AB725" s="70"/>
      <c r="AC725" s="70"/>
      <c r="AD725" s="70"/>
      <c r="AE725" s="70"/>
      <c r="AF725" s="70"/>
      <c r="AG725" s="70"/>
      <c r="AH725" s="70"/>
      <c r="AI725" s="70"/>
      <c r="AJ725" s="70"/>
      <c r="AK725" s="70"/>
      <c r="AL725" s="70"/>
      <c r="AM725" s="70"/>
      <c r="AN725" s="70"/>
      <c r="AO725" s="70"/>
      <c r="AP725" s="8"/>
    </row>
    <row r="726" ht="15.75" customHeight="1">
      <c r="Z726" s="8"/>
      <c r="AA726" s="70"/>
      <c r="AB726" s="70"/>
      <c r="AC726" s="70"/>
      <c r="AD726" s="70"/>
      <c r="AE726" s="70"/>
      <c r="AF726" s="70"/>
      <c r="AG726" s="70"/>
      <c r="AH726" s="70"/>
      <c r="AI726" s="70"/>
      <c r="AJ726" s="70"/>
      <c r="AK726" s="70"/>
      <c r="AL726" s="70"/>
      <c r="AM726" s="70"/>
      <c r="AN726" s="70"/>
      <c r="AO726" s="70"/>
      <c r="AP726" s="8"/>
    </row>
    <row r="727" ht="15.75" customHeight="1">
      <c r="Z727" s="8"/>
      <c r="AA727" s="70"/>
      <c r="AB727" s="70"/>
      <c r="AC727" s="70"/>
      <c r="AD727" s="70"/>
      <c r="AE727" s="70"/>
      <c r="AF727" s="70"/>
      <c r="AG727" s="70"/>
      <c r="AH727" s="70"/>
      <c r="AI727" s="70"/>
      <c r="AJ727" s="70"/>
      <c r="AK727" s="70"/>
      <c r="AL727" s="70"/>
      <c r="AM727" s="70"/>
      <c r="AN727" s="70"/>
      <c r="AO727" s="70"/>
      <c r="AP727" s="8"/>
    </row>
    <row r="728" ht="15.75" customHeight="1">
      <c r="Z728" s="8"/>
      <c r="AA728" s="70"/>
      <c r="AB728" s="70"/>
      <c r="AC728" s="70"/>
      <c r="AD728" s="70"/>
      <c r="AE728" s="70"/>
      <c r="AF728" s="70"/>
      <c r="AG728" s="70"/>
      <c r="AH728" s="70"/>
      <c r="AI728" s="70"/>
      <c r="AJ728" s="70"/>
      <c r="AK728" s="70"/>
      <c r="AL728" s="70"/>
      <c r="AM728" s="70"/>
      <c r="AN728" s="70"/>
      <c r="AO728" s="70"/>
      <c r="AP728" s="8"/>
    </row>
    <row r="729" ht="15.75" customHeight="1">
      <c r="Z729" s="8"/>
      <c r="AA729" s="70"/>
      <c r="AB729" s="70"/>
      <c r="AC729" s="70"/>
      <c r="AD729" s="70"/>
      <c r="AE729" s="70"/>
      <c r="AF729" s="70"/>
      <c r="AG729" s="70"/>
      <c r="AH729" s="70"/>
      <c r="AI729" s="70"/>
      <c r="AJ729" s="70"/>
      <c r="AK729" s="70"/>
      <c r="AL729" s="70"/>
      <c r="AM729" s="70"/>
      <c r="AN729" s="70"/>
      <c r="AO729" s="70"/>
      <c r="AP729" s="8"/>
    </row>
    <row r="730" ht="15.75" customHeight="1">
      <c r="Z730" s="8"/>
      <c r="AA730" s="70"/>
      <c r="AB730" s="70"/>
      <c r="AC730" s="70"/>
      <c r="AD730" s="70"/>
      <c r="AE730" s="70"/>
      <c r="AF730" s="70"/>
      <c r="AG730" s="70"/>
      <c r="AH730" s="70"/>
      <c r="AI730" s="70"/>
      <c r="AJ730" s="70"/>
      <c r="AK730" s="70"/>
      <c r="AL730" s="70"/>
      <c r="AM730" s="70"/>
      <c r="AN730" s="70"/>
      <c r="AO730" s="70"/>
      <c r="AP730" s="8"/>
    </row>
    <row r="731" ht="15.75" customHeight="1">
      <c r="Z731" s="8"/>
      <c r="AA731" s="70"/>
      <c r="AB731" s="70"/>
      <c r="AC731" s="70"/>
      <c r="AD731" s="70"/>
      <c r="AE731" s="70"/>
      <c r="AF731" s="70"/>
      <c r="AG731" s="70"/>
      <c r="AH731" s="70"/>
      <c r="AI731" s="70"/>
      <c r="AJ731" s="70"/>
      <c r="AK731" s="70"/>
      <c r="AL731" s="70"/>
      <c r="AM731" s="70"/>
      <c r="AN731" s="70"/>
      <c r="AO731" s="70"/>
      <c r="AP731" s="8"/>
    </row>
    <row r="732" ht="15.75" customHeight="1">
      <c r="Z732" s="8"/>
      <c r="AA732" s="70"/>
      <c r="AB732" s="70"/>
      <c r="AC732" s="70"/>
      <c r="AD732" s="70"/>
      <c r="AE732" s="70"/>
      <c r="AF732" s="70"/>
      <c r="AG732" s="70"/>
      <c r="AH732" s="70"/>
      <c r="AI732" s="70"/>
      <c r="AJ732" s="70"/>
      <c r="AK732" s="70"/>
      <c r="AL732" s="70"/>
      <c r="AM732" s="70"/>
      <c r="AN732" s="70"/>
      <c r="AO732" s="70"/>
      <c r="AP732" s="8"/>
    </row>
    <row r="733" ht="15.75" customHeight="1">
      <c r="Z733" s="8"/>
      <c r="AA733" s="70"/>
      <c r="AB733" s="70"/>
      <c r="AC733" s="70"/>
      <c r="AD733" s="70"/>
      <c r="AE733" s="70"/>
      <c r="AF733" s="70"/>
      <c r="AG733" s="70"/>
      <c r="AH733" s="70"/>
      <c r="AI733" s="70"/>
      <c r="AJ733" s="70"/>
      <c r="AK733" s="70"/>
      <c r="AL733" s="70"/>
      <c r="AM733" s="70"/>
      <c r="AN733" s="70"/>
      <c r="AO733" s="70"/>
      <c r="AP733" s="8"/>
    </row>
    <row r="734" ht="15.75" customHeight="1">
      <c r="Z734" s="8"/>
      <c r="AA734" s="70"/>
      <c r="AB734" s="70"/>
      <c r="AC734" s="70"/>
      <c r="AD734" s="70"/>
      <c r="AE734" s="70"/>
      <c r="AF734" s="70"/>
      <c r="AG734" s="70"/>
      <c r="AH734" s="70"/>
      <c r="AI734" s="70"/>
      <c r="AJ734" s="70"/>
      <c r="AK734" s="70"/>
      <c r="AL734" s="70"/>
      <c r="AM734" s="70"/>
      <c r="AN734" s="70"/>
      <c r="AO734" s="70"/>
      <c r="AP734" s="8"/>
    </row>
    <row r="735" ht="15.75" customHeight="1">
      <c r="Z735" s="8"/>
      <c r="AA735" s="70"/>
      <c r="AB735" s="70"/>
      <c r="AC735" s="70"/>
      <c r="AD735" s="70"/>
      <c r="AE735" s="70"/>
      <c r="AF735" s="70"/>
      <c r="AG735" s="70"/>
      <c r="AH735" s="70"/>
      <c r="AI735" s="70"/>
      <c r="AJ735" s="70"/>
      <c r="AK735" s="70"/>
      <c r="AL735" s="70"/>
      <c r="AM735" s="70"/>
      <c r="AN735" s="70"/>
      <c r="AO735" s="70"/>
      <c r="AP735" s="8"/>
    </row>
    <row r="736" ht="15.75" customHeight="1">
      <c r="Z736" s="8"/>
      <c r="AA736" s="70"/>
      <c r="AB736" s="70"/>
      <c r="AC736" s="70"/>
      <c r="AD736" s="70"/>
      <c r="AE736" s="70"/>
      <c r="AF736" s="70"/>
      <c r="AG736" s="70"/>
      <c r="AH736" s="70"/>
      <c r="AI736" s="70"/>
      <c r="AJ736" s="70"/>
      <c r="AK736" s="70"/>
      <c r="AL736" s="70"/>
      <c r="AM736" s="70"/>
      <c r="AN736" s="70"/>
      <c r="AO736" s="70"/>
      <c r="AP736" s="8"/>
    </row>
    <row r="737" ht="15.75" customHeight="1">
      <c r="Z737" s="8"/>
      <c r="AA737" s="70"/>
      <c r="AB737" s="70"/>
      <c r="AC737" s="70"/>
      <c r="AD737" s="70"/>
      <c r="AE737" s="70"/>
      <c r="AF737" s="70"/>
      <c r="AG737" s="70"/>
      <c r="AH737" s="70"/>
      <c r="AI737" s="70"/>
      <c r="AJ737" s="70"/>
      <c r="AK737" s="70"/>
      <c r="AL737" s="70"/>
      <c r="AM737" s="70"/>
      <c r="AN737" s="70"/>
      <c r="AO737" s="70"/>
      <c r="AP737" s="8"/>
    </row>
    <row r="738" ht="15.75" customHeight="1">
      <c r="Z738" s="8"/>
      <c r="AA738" s="70"/>
      <c r="AB738" s="70"/>
      <c r="AC738" s="70"/>
      <c r="AD738" s="70"/>
      <c r="AE738" s="70"/>
      <c r="AF738" s="70"/>
      <c r="AG738" s="70"/>
      <c r="AH738" s="70"/>
      <c r="AI738" s="70"/>
      <c r="AJ738" s="70"/>
      <c r="AK738" s="70"/>
      <c r="AL738" s="70"/>
      <c r="AM738" s="70"/>
      <c r="AN738" s="70"/>
      <c r="AO738" s="70"/>
      <c r="AP738" s="8"/>
    </row>
    <row r="739" ht="15.75" customHeight="1">
      <c r="Z739" s="8"/>
      <c r="AA739" s="70"/>
      <c r="AB739" s="70"/>
      <c r="AC739" s="70"/>
      <c r="AD739" s="70"/>
      <c r="AE739" s="70"/>
      <c r="AF739" s="70"/>
      <c r="AG739" s="70"/>
      <c r="AH739" s="70"/>
      <c r="AI739" s="70"/>
      <c r="AJ739" s="70"/>
      <c r="AK739" s="70"/>
      <c r="AL739" s="70"/>
      <c r="AM739" s="70"/>
      <c r="AN739" s="70"/>
      <c r="AO739" s="70"/>
      <c r="AP739" s="8"/>
    </row>
    <row r="740" ht="15.75" customHeight="1">
      <c r="Z740" s="8"/>
      <c r="AA740" s="70"/>
      <c r="AB740" s="70"/>
      <c r="AC740" s="70"/>
      <c r="AD740" s="70"/>
      <c r="AE740" s="70"/>
      <c r="AF740" s="70"/>
      <c r="AG740" s="70"/>
      <c r="AH740" s="70"/>
      <c r="AI740" s="70"/>
      <c r="AJ740" s="70"/>
      <c r="AK740" s="70"/>
      <c r="AL740" s="70"/>
      <c r="AM740" s="70"/>
      <c r="AN740" s="70"/>
      <c r="AO740" s="70"/>
      <c r="AP740" s="8"/>
    </row>
    <row r="741" ht="15.75" customHeight="1">
      <c r="Z741" s="8"/>
      <c r="AA741" s="70"/>
      <c r="AB741" s="70"/>
      <c r="AC741" s="70"/>
      <c r="AD741" s="70"/>
      <c r="AE741" s="70"/>
      <c r="AF741" s="70"/>
      <c r="AG741" s="70"/>
      <c r="AH741" s="70"/>
      <c r="AI741" s="70"/>
      <c r="AJ741" s="70"/>
      <c r="AK741" s="70"/>
      <c r="AL741" s="70"/>
      <c r="AM741" s="70"/>
      <c r="AN741" s="70"/>
      <c r="AO741" s="70"/>
      <c r="AP741" s="8"/>
    </row>
    <row r="742" ht="15.75" customHeight="1">
      <c r="Z742" s="8"/>
      <c r="AA742" s="70"/>
      <c r="AB742" s="70"/>
      <c r="AC742" s="70"/>
      <c r="AD742" s="70"/>
      <c r="AE742" s="70"/>
      <c r="AF742" s="70"/>
      <c r="AG742" s="70"/>
      <c r="AH742" s="70"/>
      <c r="AI742" s="70"/>
      <c r="AJ742" s="70"/>
      <c r="AK742" s="70"/>
      <c r="AL742" s="70"/>
      <c r="AM742" s="70"/>
      <c r="AN742" s="70"/>
      <c r="AO742" s="70"/>
      <c r="AP742" s="8"/>
    </row>
    <row r="743" ht="15.75" customHeight="1">
      <c r="Z743" s="8"/>
      <c r="AA743" s="70"/>
      <c r="AB743" s="70"/>
      <c r="AC743" s="70"/>
      <c r="AD743" s="70"/>
      <c r="AE743" s="70"/>
      <c r="AF743" s="70"/>
      <c r="AG743" s="70"/>
      <c r="AH743" s="70"/>
      <c r="AI743" s="70"/>
      <c r="AJ743" s="70"/>
      <c r="AK743" s="70"/>
      <c r="AL743" s="70"/>
      <c r="AM743" s="70"/>
      <c r="AN743" s="70"/>
      <c r="AO743" s="70"/>
      <c r="AP743" s="8"/>
    </row>
    <row r="744" ht="15.75" customHeight="1">
      <c r="Z744" s="8"/>
      <c r="AA744" s="70"/>
      <c r="AB744" s="70"/>
      <c r="AC744" s="70"/>
      <c r="AD744" s="70"/>
      <c r="AE744" s="70"/>
      <c r="AF744" s="70"/>
      <c r="AG744" s="70"/>
      <c r="AH744" s="70"/>
      <c r="AI744" s="70"/>
      <c r="AJ744" s="70"/>
      <c r="AK744" s="70"/>
      <c r="AL744" s="70"/>
      <c r="AM744" s="70"/>
      <c r="AN744" s="70"/>
      <c r="AO744" s="70"/>
      <c r="AP744" s="8"/>
    </row>
    <row r="745" ht="15.75" customHeight="1">
      <c r="Z745" s="8"/>
      <c r="AA745" s="70"/>
      <c r="AB745" s="70"/>
      <c r="AC745" s="70"/>
      <c r="AD745" s="70"/>
      <c r="AE745" s="70"/>
      <c r="AF745" s="70"/>
      <c r="AG745" s="70"/>
      <c r="AH745" s="70"/>
      <c r="AI745" s="70"/>
      <c r="AJ745" s="70"/>
      <c r="AK745" s="70"/>
      <c r="AL745" s="70"/>
      <c r="AM745" s="70"/>
      <c r="AN745" s="70"/>
      <c r="AO745" s="70"/>
      <c r="AP745" s="8"/>
    </row>
    <row r="746" ht="15.75" customHeight="1">
      <c r="Z746" s="8"/>
      <c r="AA746" s="70"/>
      <c r="AB746" s="70"/>
      <c r="AC746" s="70"/>
      <c r="AD746" s="70"/>
      <c r="AE746" s="70"/>
      <c r="AF746" s="70"/>
      <c r="AG746" s="70"/>
      <c r="AH746" s="70"/>
      <c r="AI746" s="70"/>
      <c r="AJ746" s="70"/>
      <c r="AK746" s="70"/>
      <c r="AL746" s="70"/>
      <c r="AM746" s="70"/>
      <c r="AN746" s="70"/>
      <c r="AO746" s="70"/>
      <c r="AP746" s="8"/>
    </row>
    <row r="747" ht="15.75" customHeight="1">
      <c r="Z747" s="8"/>
      <c r="AA747" s="70"/>
      <c r="AB747" s="70"/>
      <c r="AC747" s="70"/>
      <c r="AD747" s="70"/>
      <c r="AE747" s="70"/>
      <c r="AF747" s="70"/>
      <c r="AG747" s="70"/>
      <c r="AH747" s="70"/>
      <c r="AI747" s="70"/>
      <c r="AJ747" s="70"/>
      <c r="AK747" s="70"/>
      <c r="AL747" s="70"/>
      <c r="AM747" s="70"/>
      <c r="AN747" s="70"/>
      <c r="AO747" s="70"/>
      <c r="AP747" s="8"/>
    </row>
    <row r="748" ht="15.75" customHeight="1">
      <c r="Z748" s="8"/>
      <c r="AA748" s="70"/>
      <c r="AB748" s="70"/>
      <c r="AC748" s="70"/>
      <c r="AD748" s="70"/>
      <c r="AE748" s="70"/>
      <c r="AF748" s="70"/>
      <c r="AG748" s="70"/>
      <c r="AH748" s="70"/>
      <c r="AI748" s="70"/>
      <c r="AJ748" s="70"/>
      <c r="AK748" s="70"/>
      <c r="AL748" s="70"/>
      <c r="AM748" s="70"/>
      <c r="AN748" s="70"/>
      <c r="AO748" s="70"/>
      <c r="AP748" s="8"/>
    </row>
    <row r="749" ht="15.75" customHeight="1">
      <c r="Z749" s="8"/>
      <c r="AA749" s="70"/>
      <c r="AB749" s="70"/>
      <c r="AC749" s="70"/>
      <c r="AD749" s="70"/>
      <c r="AE749" s="70"/>
      <c r="AF749" s="70"/>
      <c r="AG749" s="70"/>
      <c r="AH749" s="70"/>
      <c r="AI749" s="70"/>
      <c r="AJ749" s="70"/>
      <c r="AK749" s="70"/>
      <c r="AL749" s="70"/>
      <c r="AM749" s="70"/>
      <c r="AN749" s="70"/>
      <c r="AO749" s="70"/>
      <c r="AP749" s="8"/>
    </row>
    <row r="750" ht="15.75" customHeight="1">
      <c r="Z750" s="8"/>
      <c r="AA750" s="70"/>
      <c r="AB750" s="70"/>
      <c r="AC750" s="70"/>
      <c r="AD750" s="70"/>
      <c r="AE750" s="70"/>
      <c r="AF750" s="70"/>
      <c r="AG750" s="70"/>
      <c r="AH750" s="70"/>
      <c r="AI750" s="70"/>
      <c r="AJ750" s="70"/>
      <c r="AK750" s="70"/>
      <c r="AL750" s="70"/>
      <c r="AM750" s="70"/>
      <c r="AN750" s="70"/>
      <c r="AO750" s="70"/>
      <c r="AP750" s="8"/>
    </row>
    <row r="751" ht="15.75" customHeight="1">
      <c r="Z751" s="8"/>
      <c r="AA751" s="70"/>
      <c r="AB751" s="70"/>
      <c r="AC751" s="70"/>
      <c r="AD751" s="70"/>
      <c r="AE751" s="70"/>
      <c r="AF751" s="70"/>
      <c r="AG751" s="70"/>
      <c r="AH751" s="70"/>
      <c r="AI751" s="70"/>
      <c r="AJ751" s="70"/>
      <c r="AK751" s="70"/>
      <c r="AL751" s="70"/>
      <c r="AM751" s="70"/>
      <c r="AN751" s="70"/>
      <c r="AO751" s="70"/>
      <c r="AP751" s="8"/>
    </row>
    <row r="752" ht="15.75" customHeight="1">
      <c r="Z752" s="8"/>
      <c r="AA752" s="70"/>
      <c r="AB752" s="70"/>
      <c r="AC752" s="70"/>
      <c r="AD752" s="70"/>
      <c r="AE752" s="70"/>
      <c r="AF752" s="70"/>
      <c r="AG752" s="70"/>
      <c r="AH752" s="70"/>
      <c r="AI752" s="70"/>
      <c r="AJ752" s="70"/>
      <c r="AK752" s="70"/>
      <c r="AL752" s="70"/>
      <c r="AM752" s="70"/>
      <c r="AN752" s="70"/>
      <c r="AO752" s="70"/>
      <c r="AP752" s="8"/>
    </row>
    <row r="753" ht="15.75" customHeight="1">
      <c r="Z753" s="8"/>
      <c r="AA753" s="70"/>
      <c r="AB753" s="70"/>
      <c r="AC753" s="70"/>
      <c r="AD753" s="70"/>
      <c r="AE753" s="70"/>
      <c r="AF753" s="70"/>
      <c r="AG753" s="70"/>
      <c r="AH753" s="70"/>
      <c r="AI753" s="70"/>
      <c r="AJ753" s="70"/>
      <c r="AK753" s="70"/>
      <c r="AL753" s="70"/>
      <c r="AM753" s="70"/>
      <c r="AN753" s="70"/>
      <c r="AO753" s="70"/>
      <c r="AP753" s="8"/>
    </row>
    <row r="754" ht="15.75" customHeight="1">
      <c r="Z754" s="8"/>
      <c r="AA754" s="70"/>
      <c r="AB754" s="70"/>
      <c r="AC754" s="70"/>
      <c r="AD754" s="70"/>
      <c r="AE754" s="70"/>
      <c r="AF754" s="70"/>
      <c r="AG754" s="70"/>
      <c r="AH754" s="70"/>
      <c r="AI754" s="70"/>
      <c r="AJ754" s="70"/>
      <c r="AK754" s="70"/>
      <c r="AL754" s="70"/>
      <c r="AM754" s="70"/>
      <c r="AN754" s="70"/>
      <c r="AO754" s="70"/>
      <c r="AP754" s="8"/>
    </row>
    <row r="755" ht="15.75" customHeight="1">
      <c r="Z755" s="8"/>
      <c r="AA755" s="70"/>
      <c r="AB755" s="70"/>
      <c r="AC755" s="70"/>
      <c r="AD755" s="70"/>
      <c r="AE755" s="70"/>
      <c r="AF755" s="70"/>
      <c r="AG755" s="70"/>
      <c r="AH755" s="70"/>
      <c r="AI755" s="70"/>
      <c r="AJ755" s="70"/>
      <c r="AK755" s="70"/>
      <c r="AL755" s="70"/>
      <c r="AM755" s="70"/>
      <c r="AN755" s="70"/>
      <c r="AO755" s="70"/>
      <c r="AP755" s="8"/>
    </row>
    <row r="756" ht="15.75" customHeight="1">
      <c r="Z756" s="8"/>
      <c r="AA756" s="70"/>
      <c r="AB756" s="70"/>
      <c r="AC756" s="70"/>
      <c r="AD756" s="70"/>
      <c r="AE756" s="70"/>
      <c r="AF756" s="70"/>
      <c r="AG756" s="70"/>
      <c r="AH756" s="70"/>
      <c r="AI756" s="70"/>
      <c r="AJ756" s="70"/>
      <c r="AK756" s="70"/>
      <c r="AL756" s="70"/>
      <c r="AM756" s="70"/>
      <c r="AN756" s="70"/>
      <c r="AO756" s="70"/>
      <c r="AP756" s="8"/>
    </row>
    <row r="757" ht="15.75" customHeight="1">
      <c r="Z757" s="8"/>
      <c r="AA757" s="70"/>
      <c r="AB757" s="70"/>
      <c r="AC757" s="70"/>
      <c r="AD757" s="70"/>
      <c r="AE757" s="70"/>
      <c r="AF757" s="70"/>
      <c r="AG757" s="70"/>
      <c r="AH757" s="70"/>
      <c r="AI757" s="70"/>
      <c r="AJ757" s="70"/>
      <c r="AK757" s="70"/>
      <c r="AL757" s="70"/>
      <c r="AM757" s="70"/>
      <c r="AN757" s="70"/>
      <c r="AO757" s="70"/>
      <c r="AP757" s="8"/>
    </row>
    <row r="758" ht="15.75" customHeight="1">
      <c r="Z758" s="8"/>
      <c r="AA758" s="70"/>
      <c r="AB758" s="70"/>
      <c r="AC758" s="70"/>
      <c r="AD758" s="70"/>
      <c r="AE758" s="70"/>
      <c r="AF758" s="70"/>
      <c r="AG758" s="70"/>
      <c r="AH758" s="70"/>
      <c r="AI758" s="70"/>
      <c r="AJ758" s="70"/>
      <c r="AK758" s="70"/>
      <c r="AL758" s="70"/>
      <c r="AM758" s="70"/>
      <c r="AN758" s="70"/>
      <c r="AO758" s="70"/>
      <c r="AP758" s="8"/>
    </row>
    <row r="759" ht="15.75" customHeight="1">
      <c r="Z759" s="8"/>
      <c r="AA759" s="70"/>
      <c r="AB759" s="70"/>
      <c r="AC759" s="70"/>
      <c r="AD759" s="70"/>
      <c r="AE759" s="70"/>
      <c r="AF759" s="70"/>
      <c r="AG759" s="70"/>
      <c r="AH759" s="70"/>
      <c r="AI759" s="70"/>
      <c r="AJ759" s="70"/>
      <c r="AK759" s="70"/>
      <c r="AL759" s="70"/>
      <c r="AM759" s="70"/>
      <c r="AN759" s="70"/>
      <c r="AO759" s="70"/>
      <c r="AP759" s="8"/>
    </row>
    <row r="760" ht="15.75" customHeight="1">
      <c r="Z760" s="8"/>
      <c r="AA760" s="70"/>
      <c r="AB760" s="70"/>
      <c r="AC760" s="70"/>
      <c r="AD760" s="70"/>
      <c r="AE760" s="70"/>
      <c r="AF760" s="70"/>
      <c r="AG760" s="70"/>
      <c r="AH760" s="70"/>
      <c r="AI760" s="70"/>
      <c r="AJ760" s="70"/>
      <c r="AK760" s="70"/>
      <c r="AL760" s="70"/>
      <c r="AM760" s="70"/>
      <c r="AN760" s="70"/>
      <c r="AO760" s="70"/>
      <c r="AP760" s="8"/>
    </row>
    <row r="761" ht="15.75" customHeight="1">
      <c r="Z761" s="8"/>
      <c r="AA761" s="70"/>
      <c r="AB761" s="70"/>
      <c r="AC761" s="70"/>
      <c r="AD761" s="70"/>
      <c r="AE761" s="70"/>
      <c r="AF761" s="70"/>
      <c r="AG761" s="70"/>
      <c r="AH761" s="70"/>
      <c r="AI761" s="70"/>
      <c r="AJ761" s="70"/>
      <c r="AK761" s="70"/>
      <c r="AL761" s="70"/>
      <c r="AM761" s="70"/>
      <c r="AN761" s="70"/>
      <c r="AO761" s="70"/>
      <c r="AP761" s="8"/>
    </row>
    <row r="762" ht="15.75" customHeight="1">
      <c r="Z762" s="8"/>
      <c r="AA762" s="70"/>
      <c r="AB762" s="70"/>
      <c r="AC762" s="70"/>
      <c r="AD762" s="70"/>
      <c r="AE762" s="70"/>
      <c r="AF762" s="70"/>
      <c r="AG762" s="70"/>
      <c r="AH762" s="70"/>
      <c r="AI762" s="70"/>
      <c r="AJ762" s="70"/>
      <c r="AK762" s="70"/>
      <c r="AL762" s="70"/>
      <c r="AM762" s="70"/>
      <c r="AN762" s="70"/>
      <c r="AO762" s="70"/>
      <c r="AP762" s="8"/>
    </row>
    <row r="763" ht="15.75" customHeight="1">
      <c r="Z763" s="8"/>
      <c r="AA763" s="70"/>
      <c r="AB763" s="70"/>
      <c r="AC763" s="70"/>
      <c r="AD763" s="70"/>
      <c r="AE763" s="70"/>
      <c r="AF763" s="70"/>
      <c r="AG763" s="70"/>
      <c r="AH763" s="70"/>
      <c r="AI763" s="70"/>
      <c r="AJ763" s="70"/>
      <c r="AK763" s="70"/>
      <c r="AL763" s="70"/>
      <c r="AM763" s="70"/>
      <c r="AN763" s="70"/>
      <c r="AO763" s="70"/>
      <c r="AP763" s="8"/>
    </row>
    <row r="764" ht="15.75" customHeight="1">
      <c r="Z764" s="8"/>
      <c r="AA764" s="70"/>
      <c r="AB764" s="70"/>
      <c r="AC764" s="70"/>
      <c r="AD764" s="70"/>
      <c r="AE764" s="70"/>
      <c r="AF764" s="70"/>
      <c r="AG764" s="70"/>
      <c r="AH764" s="70"/>
      <c r="AI764" s="70"/>
      <c r="AJ764" s="70"/>
      <c r="AK764" s="70"/>
      <c r="AL764" s="70"/>
      <c r="AM764" s="70"/>
      <c r="AN764" s="70"/>
      <c r="AO764" s="70"/>
      <c r="AP764" s="8"/>
    </row>
    <row r="765" ht="15.75" customHeight="1">
      <c r="Z765" s="8"/>
      <c r="AA765" s="70"/>
      <c r="AB765" s="70"/>
      <c r="AC765" s="70"/>
      <c r="AD765" s="70"/>
      <c r="AE765" s="70"/>
      <c r="AF765" s="70"/>
      <c r="AG765" s="70"/>
      <c r="AH765" s="70"/>
      <c r="AI765" s="70"/>
      <c r="AJ765" s="70"/>
      <c r="AK765" s="70"/>
      <c r="AL765" s="70"/>
      <c r="AM765" s="70"/>
      <c r="AN765" s="70"/>
      <c r="AO765" s="70"/>
      <c r="AP765" s="8"/>
    </row>
    <row r="766" ht="15.75" customHeight="1">
      <c r="Z766" s="8"/>
      <c r="AA766" s="70"/>
      <c r="AB766" s="70"/>
      <c r="AC766" s="70"/>
      <c r="AD766" s="70"/>
      <c r="AE766" s="70"/>
      <c r="AF766" s="70"/>
      <c r="AG766" s="70"/>
      <c r="AH766" s="70"/>
      <c r="AI766" s="70"/>
      <c r="AJ766" s="70"/>
      <c r="AK766" s="70"/>
      <c r="AL766" s="70"/>
      <c r="AM766" s="70"/>
      <c r="AN766" s="70"/>
      <c r="AO766" s="70"/>
      <c r="AP766" s="8"/>
    </row>
    <row r="767" ht="15.75" customHeight="1">
      <c r="Z767" s="8"/>
      <c r="AA767" s="70"/>
      <c r="AB767" s="70"/>
      <c r="AC767" s="70"/>
      <c r="AD767" s="70"/>
      <c r="AE767" s="70"/>
      <c r="AF767" s="70"/>
      <c r="AG767" s="70"/>
      <c r="AH767" s="70"/>
      <c r="AI767" s="70"/>
      <c r="AJ767" s="70"/>
      <c r="AK767" s="70"/>
      <c r="AL767" s="70"/>
      <c r="AM767" s="70"/>
      <c r="AN767" s="70"/>
      <c r="AO767" s="70"/>
      <c r="AP767" s="8"/>
    </row>
    <row r="768" ht="15.75" customHeight="1">
      <c r="Z768" s="8"/>
      <c r="AA768" s="70"/>
      <c r="AB768" s="70"/>
      <c r="AC768" s="70"/>
      <c r="AD768" s="70"/>
      <c r="AE768" s="70"/>
      <c r="AF768" s="70"/>
      <c r="AG768" s="70"/>
      <c r="AH768" s="70"/>
      <c r="AI768" s="70"/>
      <c r="AJ768" s="70"/>
      <c r="AK768" s="70"/>
      <c r="AL768" s="70"/>
      <c r="AM768" s="70"/>
      <c r="AN768" s="70"/>
      <c r="AO768" s="70"/>
      <c r="AP768" s="8"/>
    </row>
    <row r="769" ht="15.75" customHeight="1">
      <c r="Z769" s="8"/>
      <c r="AA769" s="70"/>
      <c r="AB769" s="70"/>
      <c r="AC769" s="70"/>
      <c r="AD769" s="70"/>
      <c r="AE769" s="70"/>
      <c r="AF769" s="70"/>
      <c r="AG769" s="70"/>
      <c r="AH769" s="70"/>
      <c r="AI769" s="70"/>
      <c r="AJ769" s="70"/>
      <c r="AK769" s="70"/>
      <c r="AL769" s="70"/>
      <c r="AM769" s="70"/>
      <c r="AN769" s="70"/>
      <c r="AO769" s="70"/>
      <c r="AP769" s="8"/>
    </row>
    <row r="770" ht="15.75" customHeight="1">
      <c r="Z770" s="8"/>
      <c r="AA770" s="70"/>
      <c r="AB770" s="70"/>
      <c r="AC770" s="70"/>
      <c r="AD770" s="70"/>
      <c r="AE770" s="70"/>
      <c r="AF770" s="70"/>
      <c r="AG770" s="70"/>
      <c r="AH770" s="70"/>
      <c r="AI770" s="70"/>
      <c r="AJ770" s="70"/>
      <c r="AK770" s="70"/>
      <c r="AL770" s="70"/>
      <c r="AM770" s="70"/>
      <c r="AN770" s="70"/>
      <c r="AO770" s="70"/>
      <c r="AP770" s="8"/>
    </row>
    <row r="771" ht="15.75" customHeight="1">
      <c r="Z771" s="8"/>
      <c r="AA771" s="70"/>
      <c r="AB771" s="70"/>
      <c r="AC771" s="70"/>
      <c r="AD771" s="70"/>
      <c r="AE771" s="70"/>
      <c r="AF771" s="70"/>
      <c r="AG771" s="70"/>
      <c r="AH771" s="70"/>
      <c r="AI771" s="70"/>
      <c r="AJ771" s="70"/>
      <c r="AK771" s="70"/>
      <c r="AL771" s="70"/>
      <c r="AM771" s="70"/>
      <c r="AN771" s="70"/>
      <c r="AO771" s="70"/>
      <c r="AP771" s="8"/>
    </row>
    <row r="772" ht="15.75" customHeight="1">
      <c r="Z772" s="8"/>
      <c r="AA772" s="70"/>
      <c r="AB772" s="70"/>
      <c r="AC772" s="70"/>
      <c r="AD772" s="70"/>
      <c r="AE772" s="70"/>
      <c r="AF772" s="70"/>
      <c r="AG772" s="70"/>
      <c r="AH772" s="70"/>
      <c r="AI772" s="70"/>
      <c r="AJ772" s="70"/>
      <c r="AK772" s="70"/>
      <c r="AL772" s="70"/>
      <c r="AM772" s="70"/>
      <c r="AN772" s="70"/>
      <c r="AO772" s="70"/>
      <c r="AP772" s="8"/>
    </row>
    <row r="773" ht="15.75" customHeight="1">
      <c r="Z773" s="8"/>
      <c r="AA773" s="70"/>
      <c r="AB773" s="70"/>
      <c r="AC773" s="70"/>
      <c r="AD773" s="70"/>
      <c r="AE773" s="70"/>
      <c r="AF773" s="70"/>
      <c r="AG773" s="70"/>
      <c r="AH773" s="70"/>
      <c r="AI773" s="70"/>
      <c r="AJ773" s="70"/>
      <c r="AK773" s="70"/>
      <c r="AL773" s="70"/>
      <c r="AM773" s="70"/>
      <c r="AN773" s="70"/>
      <c r="AO773" s="70"/>
      <c r="AP773" s="8"/>
    </row>
    <row r="774" ht="15.75" customHeight="1">
      <c r="Z774" s="8"/>
      <c r="AA774" s="70"/>
      <c r="AB774" s="70"/>
      <c r="AC774" s="70"/>
      <c r="AD774" s="70"/>
      <c r="AE774" s="70"/>
      <c r="AF774" s="70"/>
      <c r="AG774" s="70"/>
      <c r="AH774" s="70"/>
      <c r="AI774" s="70"/>
      <c r="AJ774" s="70"/>
      <c r="AK774" s="70"/>
      <c r="AL774" s="70"/>
      <c r="AM774" s="70"/>
      <c r="AN774" s="70"/>
      <c r="AO774" s="70"/>
      <c r="AP774" s="8"/>
    </row>
    <row r="775" ht="15.75" customHeight="1">
      <c r="Z775" s="8"/>
      <c r="AA775" s="70"/>
      <c r="AB775" s="70"/>
      <c r="AC775" s="70"/>
      <c r="AD775" s="70"/>
      <c r="AE775" s="70"/>
      <c r="AF775" s="70"/>
      <c r="AG775" s="70"/>
      <c r="AH775" s="70"/>
      <c r="AI775" s="70"/>
      <c r="AJ775" s="70"/>
      <c r="AK775" s="70"/>
      <c r="AL775" s="70"/>
      <c r="AM775" s="70"/>
      <c r="AN775" s="70"/>
      <c r="AO775" s="70"/>
      <c r="AP775" s="8"/>
    </row>
    <row r="776" ht="15.75" customHeight="1">
      <c r="Z776" s="8"/>
      <c r="AA776" s="70"/>
      <c r="AB776" s="70"/>
      <c r="AC776" s="70"/>
      <c r="AD776" s="70"/>
      <c r="AE776" s="70"/>
      <c r="AF776" s="70"/>
      <c r="AG776" s="70"/>
      <c r="AH776" s="70"/>
      <c r="AI776" s="70"/>
      <c r="AJ776" s="70"/>
      <c r="AK776" s="70"/>
      <c r="AL776" s="70"/>
      <c r="AM776" s="70"/>
      <c r="AN776" s="70"/>
      <c r="AO776" s="70"/>
      <c r="AP776" s="8"/>
    </row>
    <row r="777" ht="15.75" customHeight="1">
      <c r="Z777" s="8"/>
      <c r="AA777" s="70"/>
      <c r="AB777" s="70"/>
      <c r="AC777" s="70"/>
      <c r="AD777" s="70"/>
      <c r="AE777" s="70"/>
      <c r="AF777" s="70"/>
      <c r="AG777" s="70"/>
      <c r="AH777" s="70"/>
      <c r="AI777" s="70"/>
      <c r="AJ777" s="70"/>
      <c r="AK777" s="70"/>
      <c r="AL777" s="70"/>
      <c r="AM777" s="70"/>
      <c r="AN777" s="70"/>
      <c r="AO777" s="70"/>
      <c r="AP777" s="8"/>
    </row>
    <row r="778" ht="15.75" customHeight="1">
      <c r="Z778" s="8"/>
      <c r="AA778" s="70"/>
      <c r="AB778" s="70"/>
      <c r="AC778" s="70"/>
      <c r="AD778" s="70"/>
      <c r="AE778" s="70"/>
      <c r="AF778" s="70"/>
      <c r="AG778" s="70"/>
      <c r="AH778" s="70"/>
      <c r="AI778" s="70"/>
      <c r="AJ778" s="70"/>
      <c r="AK778" s="70"/>
      <c r="AL778" s="70"/>
      <c r="AM778" s="70"/>
      <c r="AN778" s="70"/>
      <c r="AO778" s="70"/>
      <c r="AP778" s="8"/>
    </row>
    <row r="779" ht="15.75" customHeight="1">
      <c r="Z779" s="8"/>
      <c r="AA779" s="70"/>
      <c r="AB779" s="70"/>
      <c r="AC779" s="70"/>
      <c r="AD779" s="70"/>
      <c r="AE779" s="70"/>
      <c r="AF779" s="70"/>
      <c r="AG779" s="70"/>
      <c r="AH779" s="70"/>
      <c r="AI779" s="70"/>
      <c r="AJ779" s="70"/>
      <c r="AK779" s="70"/>
      <c r="AL779" s="70"/>
      <c r="AM779" s="70"/>
      <c r="AN779" s="70"/>
      <c r="AO779" s="70"/>
      <c r="AP779" s="8"/>
    </row>
    <row r="780" ht="15.75" customHeight="1">
      <c r="Z780" s="8"/>
      <c r="AA780" s="70"/>
      <c r="AB780" s="70"/>
      <c r="AC780" s="70"/>
      <c r="AD780" s="70"/>
      <c r="AE780" s="70"/>
      <c r="AF780" s="70"/>
      <c r="AG780" s="70"/>
      <c r="AH780" s="70"/>
      <c r="AI780" s="70"/>
      <c r="AJ780" s="70"/>
      <c r="AK780" s="70"/>
      <c r="AL780" s="70"/>
      <c r="AM780" s="70"/>
      <c r="AN780" s="70"/>
      <c r="AO780" s="70"/>
      <c r="AP780" s="8"/>
    </row>
    <row r="781" ht="15.75" customHeight="1">
      <c r="Z781" s="8"/>
      <c r="AA781" s="70"/>
      <c r="AB781" s="70"/>
      <c r="AC781" s="70"/>
      <c r="AD781" s="70"/>
      <c r="AE781" s="70"/>
      <c r="AF781" s="70"/>
      <c r="AG781" s="70"/>
      <c r="AH781" s="70"/>
      <c r="AI781" s="70"/>
      <c r="AJ781" s="70"/>
      <c r="AK781" s="70"/>
      <c r="AL781" s="70"/>
      <c r="AM781" s="70"/>
      <c r="AN781" s="70"/>
      <c r="AO781" s="70"/>
      <c r="AP781" s="8"/>
    </row>
    <row r="782" ht="15.75" customHeight="1">
      <c r="Z782" s="8"/>
      <c r="AA782" s="70"/>
      <c r="AB782" s="70"/>
      <c r="AC782" s="70"/>
      <c r="AD782" s="70"/>
      <c r="AE782" s="70"/>
      <c r="AF782" s="70"/>
      <c r="AG782" s="70"/>
      <c r="AH782" s="70"/>
      <c r="AI782" s="70"/>
      <c r="AJ782" s="70"/>
      <c r="AK782" s="70"/>
      <c r="AL782" s="70"/>
      <c r="AM782" s="70"/>
      <c r="AN782" s="70"/>
      <c r="AO782" s="70"/>
      <c r="AP782" s="8"/>
    </row>
    <row r="783" ht="15.75" customHeight="1">
      <c r="Z783" s="8"/>
      <c r="AA783" s="70"/>
      <c r="AB783" s="70"/>
      <c r="AC783" s="70"/>
      <c r="AD783" s="70"/>
      <c r="AE783" s="70"/>
      <c r="AF783" s="70"/>
      <c r="AG783" s="70"/>
      <c r="AH783" s="70"/>
      <c r="AI783" s="70"/>
      <c r="AJ783" s="70"/>
      <c r="AK783" s="70"/>
      <c r="AL783" s="70"/>
      <c r="AM783" s="70"/>
      <c r="AN783" s="70"/>
      <c r="AO783" s="70"/>
      <c r="AP783" s="8"/>
    </row>
    <row r="784" ht="15.75" customHeight="1">
      <c r="Z784" s="8"/>
      <c r="AA784" s="70"/>
      <c r="AB784" s="70"/>
      <c r="AC784" s="70"/>
      <c r="AD784" s="70"/>
      <c r="AE784" s="70"/>
      <c r="AF784" s="70"/>
      <c r="AG784" s="70"/>
      <c r="AH784" s="70"/>
      <c r="AI784" s="70"/>
      <c r="AJ784" s="70"/>
      <c r="AK784" s="70"/>
      <c r="AL784" s="70"/>
      <c r="AM784" s="70"/>
      <c r="AN784" s="70"/>
      <c r="AO784" s="70"/>
      <c r="AP784" s="8"/>
    </row>
    <row r="785" ht="15.75" customHeight="1">
      <c r="Z785" s="8"/>
      <c r="AA785" s="70"/>
      <c r="AB785" s="70"/>
      <c r="AC785" s="70"/>
      <c r="AD785" s="70"/>
      <c r="AE785" s="70"/>
      <c r="AF785" s="70"/>
      <c r="AG785" s="70"/>
      <c r="AH785" s="70"/>
      <c r="AI785" s="70"/>
      <c r="AJ785" s="70"/>
      <c r="AK785" s="70"/>
      <c r="AL785" s="70"/>
      <c r="AM785" s="70"/>
      <c r="AN785" s="70"/>
      <c r="AO785" s="70"/>
      <c r="AP785" s="8"/>
    </row>
    <row r="786" ht="15.75" customHeight="1">
      <c r="Z786" s="8"/>
      <c r="AA786" s="70"/>
      <c r="AB786" s="70"/>
      <c r="AC786" s="70"/>
      <c r="AD786" s="70"/>
      <c r="AE786" s="70"/>
      <c r="AF786" s="70"/>
      <c r="AG786" s="70"/>
      <c r="AH786" s="70"/>
      <c r="AI786" s="70"/>
      <c r="AJ786" s="70"/>
      <c r="AK786" s="70"/>
      <c r="AL786" s="70"/>
      <c r="AM786" s="70"/>
      <c r="AN786" s="70"/>
      <c r="AO786" s="70"/>
      <c r="AP786" s="8"/>
    </row>
    <row r="787" ht="15.75" customHeight="1">
      <c r="Z787" s="8"/>
      <c r="AA787" s="70"/>
      <c r="AB787" s="70"/>
      <c r="AC787" s="70"/>
      <c r="AD787" s="70"/>
      <c r="AE787" s="70"/>
      <c r="AF787" s="70"/>
      <c r="AG787" s="70"/>
      <c r="AH787" s="70"/>
      <c r="AI787" s="70"/>
      <c r="AJ787" s="70"/>
      <c r="AK787" s="70"/>
      <c r="AL787" s="70"/>
      <c r="AM787" s="70"/>
      <c r="AN787" s="70"/>
      <c r="AO787" s="70"/>
      <c r="AP787" s="8"/>
    </row>
    <row r="788" ht="15.75" customHeight="1">
      <c r="Z788" s="8"/>
      <c r="AA788" s="70"/>
      <c r="AB788" s="70"/>
      <c r="AC788" s="70"/>
      <c r="AD788" s="70"/>
      <c r="AE788" s="70"/>
      <c r="AF788" s="70"/>
      <c r="AG788" s="70"/>
      <c r="AH788" s="70"/>
      <c r="AI788" s="70"/>
      <c r="AJ788" s="70"/>
      <c r="AK788" s="70"/>
      <c r="AL788" s="70"/>
      <c r="AM788" s="70"/>
      <c r="AN788" s="70"/>
      <c r="AO788" s="70"/>
      <c r="AP788" s="8"/>
    </row>
    <row r="789" ht="15.75" customHeight="1">
      <c r="Z789" s="8"/>
      <c r="AA789" s="70"/>
      <c r="AB789" s="70"/>
      <c r="AC789" s="70"/>
      <c r="AD789" s="70"/>
      <c r="AE789" s="70"/>
      <c r="AF789" s="70"/>
      <c r="AG789" s="70"/>
      <c r="AH789" s="70"/>
      <c r="AI789" s="70"/>
      <c r="AJ789" s="70"/>
      <c r="AK789" s="70"/>
      <c r="AL789" s="70"/>
      <c r="AM789" s="70"/>
      <c r="AN789" s="70"/>
      <c r="AO789" s="70"/>
      <c r="AP789" s="8"/>
    </row>
    <row r="790" ht="15.75" customHeight="1">
      <c r="Z790" s="8"/>
      <c r="AA790" s="70"/>
      <c r="AB790" s="70"/>
      <c r="AC790" s="70"/>
      <c r="AD790" s="70"/>
      <c r="AE790" s="70"/>
      <c r="AF790" s="70"/>
      <c r="AG790" s="70"/>
      <c r="AH790" s="70"/>
      <c r="AI790" s="70"/>
      <c r="AJ790" s="70"/>
      <c r="AK790" s="70"/>
      <c r="AL790" s="70"/>
      <c r="AM790" s="70"/>
      <c r="AN790" s="70"/>
      <c r="AO790" s="70"/>
      <c r="AP790" s="8"/>
    </row>
    <row r="791" ht="15.75" customHeight="1">
      <c r="Z791" s="8"/>
      <c r="AA791" s="70"/>
      <c r="AB791" s="70"/>
      <c r="AC791" s="70"/>
      <c r="AD791" s="70"/>
      <c r="AE791" s="70"/>
      <c r="AF791" s="70"/>
      <c r="AG791" s="70"/>
      <c r="AH791" s="70"/>
      <c r="AI791" s="70"/>
      <c r="AJ791" s="70"/>
      <c r="AK791" s="70"/>
      <c r="AL791" s="70"/>
      <c r="AM791" s="70"/>
      <c r="AN791" s="70"/>
      <c r="AO791" s="70"/>
      <c r="AP791" s="8"/>
    </row>
    <row r="792" ht="15.75" customHeight="1">
      <c r="Z792" s="8"/>
      <c r="AA792" s="70"/>
      <c r="AB792" s="70"/>
      <c r="AC792" s="70"/>
      <c r="AD792" s="70"/>
      <c r="AE792" s="70"/>
      <c r="AF792" s="70"/>
      <c r="AG792" s="70"/>
      <c r="AH792" s="70"/>
      <c r="AI792" s="70"/>
      <c r="AJ792" s="70"/>
      <c r="AK792" s="70"/>
      <c r="AL792" s="70"/>
      <c r="AM792" s="70"/>
      <c r="AN792" s="70"/>
      <c r="AO792" s="70"/>
      <c r="AP792" s="8"/>
    </row>
    <row r="793" ht="15.75" customHeight="1">
      <c r="Z793" s="8"/>
      <c r="AA793" s="70"/>
      <c r="AB793" s="70"/>
      <c r="AC793" s="70"/>
      <c r="AD793" s="70"/>
      <c r="AE793" s="70"/>
      <c r="AF793" s="70"/>
      <c r="AG793" s="70"/>
      <c r="AH793" s="70"/>
      <c r="AI793" s="70"/>
      <c r="AJ793" s="70"/>
      <c r="AK793" s="70"/>
      <c r="AL793" s="70"/>
      <c r="AM793" s="70"/>
      <c r="AN793" s="70"/>
      <c r="AO793" s="70"/>
      <c r="AP793" s="8"/>
    </row>
    <row r="794" ht="15.75" customHeight="1">
      <c r="Z794" s="8"/>
      <c r="AA794" s="70"/>
      <c r="AB794" s="70"/>
      <c r="AC794" s="70"/>
      <c r="AD794" s="70"/>
      <c r="AE794" s="70"/>
      <c r="AF794" s="70"/>
      <c r="AG794" s="70"/>
      <c r="AH794" s="70"/>
      <c r="AI794" s="70"/>
      <c r="AJ794" s="70"/>
      <c r="AK794" s="70"/>
      <c r="AL794" s="70"/>
      <c r="AM794" s="70"/>
      <c r="AN794" s="70"/>
      <c r="AO794" s="70"/>
      <c r="AP794" s="8"/>
    </row>
    <row r="795" ht="15.75" customHeight="1">
      <c r="Z795" s="8"/>
      <c r="AA795" s="70"/>
      <c r="AB795" s="70"/>
      <c r="AC795" s="70"/>
      <c r="AD795" s="70"/>
      <c r="AE795" s="70"/>
      <c r="AF795" s="70"/>
      <c r="AG795" s="70"/>
      <c r="AH795" s="70"/>
      <c r="AI795" s="70"/>
      <c r="AJ795" s="70"/>
      <c r="AK795" s="70"/>
      <c r="AL795" s="70"/>
      <c r="AM795" s="70"/>
      <c r="AN795" s="70"/>
      <c r="AO795" s="70"/>
      <c r="AP795" s="8"/>
    </row>
    <row r="796" ht="15.75" customHeight="1">
      <c r="Z796" s="8"/>
      <c r="AA796" s="70"/>
      <c r="AB796" s="70"/>
      <c r="AC796" s="70"/>
      <c r="AD796" s="70"/>
      <c r="AE796" s="70"/>
      <c r="AF796" s="70"/>
      <c r="AG796" s="70"/>
      <c r="AH796" s="70"/>
      <c r="AI796" s="70"/>
      <c r="AJ796" s="70"/>
      <c r="AK796" s="70"/>
      <c r="AL796" s="70"/>
      <c r="AM796" s="70"/>
      <c r="AN796" s="70"/>
      <c r="AO796" s="70"/>
      <c r="AP796" s="8"/>
    </row>
    <row r="797" ht="15.75" customHeight="1">
      <c r="Z797" s="8"/>
      <c r="AA797" s="70"/>
      <c r="AB797" s="70"/>
      <c r="AC797" s="70"/>
      <c r="AD797" s="70"/>
      <c r="AE797" s="70"/>
      <c r="AF797" s="70"/>
      <c r="AG797" s="70"/>
      <c r="AH797" s="70"/>
      <c r="AI797" s="70"/>
      <c r="AJ797" s="70"/>
      <c r="AK797" s="70"/>
      <c r="AL797" s="70"/>
      <c r="AM797" s="70"/>
      <c r="AN797" s="70"/>
      <c r="AO797" s="70"/>
      <c r="AP797" s="8"/>
    </row>
    <row r="798" ht="15.75" customHeight="1">
      <c r="Z798" s="8"/>
      <c r="AA798" s="70"/>
      <c r="AB798" s="70"/>
      <c r="AC798" s="70"/>
      <c r="AD798" s="70"/>
      <c r="AE798" s="70"/>
      <c r="AF798" s="70"/>
      <c r="AG798" s="70"/>
      <c r="AH798" s="70"/>
      <c r="AI798" s="70"/>
      <c r="AJ798" s="70"/>
      <c r="AK798" s="70"/>
      <c r="AL798" s="70"/>
      <c r="AM798" s="70"/>
      <c r="AN798" s="70"/>
      <c r="AO798" s="70"/>
      <c r="AP798" s="8"/>
    </row>
    <row r="799" ht="15.75" customHeight="1">
      <c r="Z799" s="8"/>
      <c r="AA799" s="70"/>
      <c r="AB799" s="70"/>
      <c r="AC799" s="70"/>
      <c r="AD799" s="70"/>
      <c r="AE799" s="70"/>
      <c r="AF799" s="70"/>
      <c r="AG799" s="70"/>
      <c r="AH799" s="70"/>
      <c r="AI799" s="70"/>
      <c r="AJ799" s="70"/>
      <c r="AK799" s="70"/>
      <c r="AL799" s="70"/>
      <c r="AM799" s="70"/>
      <c r="AN799" s="70"/>
      <c r="AO799" s="70"/>
      <c r="AP799" s="8"/>
    </row>
    <row r="800" ht="15.75" customHeight="1">
      <c r="Z800" s="8"/>
      <c r="AA800" s="70"/>
      <c r="AB800" s="70"/>
      <c r="AC800" s="70"/>
      <c r="AD800" s="70"/>
      <c r="AE800" s="70"/>
      <c r="AF800" s="70"/>
      <c r="AG800" s="70"/>
      <c r="AH800" s="70"/>
      <c r="AI800" s="70"/>
      <c r="AJ800" s="70"/>
      <c r="AK800" s="70"/>
      <c r="AL800" s="70"/>
      <c r="AM800" s="70"/>
      <c r="AN800" s="70"/>
      <c r="AO800" s="70"/>
      <c r="AP800" s="8"/>
    </row>
    <row r="801" ht="15.75" customHeight="1">
      <c r="Z801" s="8"/>
      <c r="AA801" s="70"/>
      <c r="AB801" s="70"/>
      <c r="AC801" s="70"/>
      <c r="AD801" s="70"/>
      <c r="AE801" s="70"/>
      <c r="AF801" s="70"/>
      <c r="AG801" s="70"/>
      <c r="AH801" s="70"/>
      <c r="AI801" s="70"/>
      <c r="AJ801" s="70"/>
      <c r="AK801" s="70"/>
      <c r="AL801" s="70"/>
      <c r="AM801" s="70"/>
      <c r="AN801" s="70"/>
      <c r="AO801" s="70"/>
      <c r="AP801" s="8"/>
    </row>
    <row r="802" ht="15.75" customHeight="1">
      <c r="Z802" s="8"/>
      <c r="AA802" s="70"/>
      <c r="AB802" s="70"/>
      <c r="AC802" s="70"/>
      <c r="AD802" s="70"/>
      <c r="AE802" s="70"/>
      <c r="AF802" s="70"/>
      <c r="AG802" s="70"/>
      <c r="AH802" s="70"/>
      <c r="AI802" s="70"/>
      <c r="AJ802" s="70"/>
      <c r="AK802" s="70"/>
      <c r="AL802" s="70"/>
      <c r="AM802" s="70"/>
      <c r="AN802" s="70"/>
      <c r="AO802" s="70"/>
      <c r="AP802" s="8"/>
    </row>
    <row r="803" ht="15.75" customHeight="1">
      <c r="Z803" s="8"/>
      <c r="AA803" s="70"/>
      <c r="AB803" s="70"/>
      <c r="AC803" s="70"/>
      <c r="AD803" s="70"/>
      <c r="AE803" s="70"/>
      <c r="AF803" s="70"/>
      <c r="AG803" s="70"/>
      <c r="AH803" s="70"/>
      <c r="AI803" s="70"/>
      <c r="AJ803" s="70"/>
      <c r="AK803" s="70"/>
      <c r="AL803" s="70"/>
      <c r="AM803" s="70"/>
      <c r="AN803" s="70"/>
      <c r="AO803" s="70"/>
      <c r="AP803" s="8"/>
    </row>
    <row r="804" ht="15.75" customHeight="1">
      <c r="Z804" s="8"/>
      <c r="AA804" s="70"/>
      <c r="AB804" s="70"/>
      <c r="AC804" s="70"/>
      <c r="AD804" s="70"/>
      <c r="AE804" s="70"/>
      <c r="AF804" s="70"/>
      <c r="AG804" s="70"/>
      <c r="AH804" s="70"/>
      <c r="AI804" s="70"/>
      <c r="AJ804" s="70"/>
      <c r="AK804" s="70"/>
      <c r="AL804" s="70"/>
      <c r="AM804" s="70"/>
      <c r="AN804" s="70"/>
      <c r="AO804" s="70"/>
      <c r="AP804" s="8"/>
    </row>
    <row r="805" ht="15.75" customHeight="1">
      <c r="Z805" s="8"/>
      <c r="AA805" s="70"/>
      <c r="AB805" s="70"/>
      <c r="AC805" s="70"/>
      <c r="AD805" s="70"/>
      <c r="AE805" s="70"/>
      <c r="AF805" s="70"/>
      <c r="AG805" s="70"/>
      <c r="AH805" s="70"/>
      <c r="AI805" s="70"/>
      <c r="AJ805" s="70"/>
      <c r="AK805" s="70"/>
      <c r="AL805" s="70"/>
      <c r="AM805" s="70"/>
      <c r="AN805" s="70"/>
      <c r="AO805" s="70"/>
      <c r="AP805" s="8"/>
    </row>
    <row r="806" ht="15.75" customHeight="1">
      <c r="Z806" s="8"/>
      <c r="AA806" s="70"/>
      <c r="AB806" s="70"/>
      <c r="AC806" s="70"/>
      <c r="AD806" s="70"/>
      <c r="AE806" s="70"/>
      <c r="AF806" s="70"/>
      <c r="AG806" s="70"/>
      <c r="AH806" s="70"/>
      <c r="AI806" s="70"/>
      <c r="AJ806" s="70"/>
      <c r="AK806" s="70"/>
      <c r="AL806" s="70"/>
      <c r="AM806" s="70"/>
      <c r="AN806" s="70"/>
      <c r="AO806" s="70"/>
      <c r="AP806" s="8"/>
    </row>
    <row r="807" ht="15.75" customHeight="1">
      <c r="Z807" s="8"/>
      <c r="AA807" s="70"/>
      <c r="AB807" s="70"/>
      <c r="AC807" s="70"/>
      <c r="AD807" s="70"/>
      <c r="AE807" s="70"/>
      <c r="AF807" s="70"/>
      <c r="AG807" s="70"/>
      <c r="AH807" s="70"/>
      <c r="AI807" s="70"/>
      <c r="AJ807" s="70"/>
      <c r="AK807" s="70"/>
      <c r="AL807" s="70"/>
      <c r="AM807" s="70"/>
      <c r="AN807" s="70"/>
      <c r="AO807" s="70"/>
      <c r="AP807" s="8"/>
    </row>
    <row r="808" ht="15.75" customHeight="1">
      <c r="Z808" s="8"/>
      <c r="AA808" s="70"/>
      <c r="AB808" s="70"/>
      <c r="AC808" s="70"/>
      <c r="AD808" s="70"/>
      <c r="AE808" s="70"/>
      <c r="AF808" s="70"/>
      <c r="AG808" s="70"/>
      <c r="AH808" s="70"/>
      <c r="AI808" s="70"/>
      <c r="AJ808" s="70"/>
      <c r="AK808" s="70"/>
      <c r="AL808" s="70"/>
      <c r="AM808" s="70"/>
      <c r="AN808" s="70"/>
      <c r="AO808" s="70"/>
      <c r="AP808" s="8"/>
    </row>
    <row r="809" ht="15.75" customHeight="1">
      <c r="Z809" s="8"/>
      <c r="AA809" s="70"/>
      <c r="AB809" s="70"/>
      <c r="AC809" s="70"/>
      <c r="AD809" s="70"/>
      <c r="AE809" s="70"/>
      <c r="AF809" s="70"/>
      <c r="AG809" s="70"/>
      <c r="AH809" s="70"/>
      <c r="AI809" s="70"/>
      <c r="AJ809" s="70"/>
      <c r="AK809" s="70"/>
      <c r="AL809" s="70"/>
      <c r="AM809" s="70"/>
      <c r="AN809" s="70"/>
      <c r="AO809" s="70"/>
      <c r="AP809" s="8"/>
    </row>
    <row r="810" ht="15.75" customHeight="1">
      <c r="Z810" s="8"/>
      <c r="AA810" s="70"/>
      <c r="AB810" s="70"/>
      <c r="AC810" s="70"/>
      <c r="AD810" s="70"/>
      <c r="AE810" s="70"/>
      <c r="AF810" s="70"/>
      <c r="AG810" s="70"/>
      <c r="AH810" s="70"/>
      <c r="AI810" s="70"/>
      <c r="AJ810" s="70"/>
      <c r="AK810" s="70"/>
      <c r="AL810" s="70"/>
      <c r="AM810" s="70"/>
      <c r="AN810" s="70"/>
      <c r="AO810" s="70"/>
      <c r="AP810" s="8"/>
    </row>
    <row r="811" ht="15.75" customHeight="1">
      <c r="Z811" s="8"/>
      <c r="AA811" s="70"/>
      <c r="AB811" s="70"/>
      <c r="AC811" s="70"/>
      <c r="AD811" s="70"/>
      <c r="AE811" s="70"/>
      <c r="AF811" s="70"/>
      <c r="AG811" s="70"/>
      <c r="AH811" s="70"/>
      <c r="AI811" s="70"/>
      <c r="AJ811" s="70"/>
      <c r="AK811" s="70"/>
      <c r="AL811" s="70"/>
      <c r="AM811" s="70"/>
      <c r="AN811" s="70"/>
      <c r="AO811" s="70"/>
      <c r="AP811" s="8"/>
    </row>
    <row r="812" ht="15.75" customHeight="1">
      <c r="Z812" s="8"/>
      <c r="AA812" s="70"/>
      <c r="AB812" s="70"/>
      <c r="AC812" s="70"/>
      <c r="AD812" s="70"/>
      <c r="AE812" s="70"/>
      <c r="AF812" s="70"/>
      <c r="AG812" s="70"/>
      <c r="AH812" s="70"/>
      <c r="AI812" s="70"/>
      <c r="AJ812" s="70"/>
      <c r="AK812" s="70"/>
      <c r="AL812" s="70"/>
      <c r="AM812" s="70"/>
      <c r="AN812" s="70"/>
      <c r="AO812" s="70"/>
      <c r="AP812" s="8"/>
    </row>
    <row r="813" ht="15.75" customHeight="1">
      <c r="Z813" s="8"/>
      <c r="AA813" s="70"/>
      <c r="AB813" s="70"/>
      <c r="AC813" s="70"/>
      <c r="AD813" s="70"/>
      <c r="AE813" s="70"/>
      <c r="AF813" s="70"/>
      <c r="AG813" s="70"/>
      <c r="AH813" s="70"/>
      <c r="AI813" s="70"/>
      <c r="AJ813" s="70"/>
      <c r="AK813" s="70"/>
      <c r="AL813" s="70"/>
      <c r="AM813" s="70"/>
      <c r="AN813" s="70"/>
      <c r="AO813" s="70"/>
      <c r="AP813" s="8"/>
    </row>
    <row r="814" ht="15.75" customHeight="1">
      <c r="Z814" s="8"/>
      <c r="AA814" s="70"/>
      <c r="AB814" s="70"/>
      <c r="AC814" s="70"/>
      <c r="AD814" s="70"/>
      <c r="AE814" s="70"/>
      <c r="AF814" s="70"/>
      <c r="AG814" s="70"/>
      <c r="AH814" s="70"/>
      <c r="AI814" s="70"/>
      <c r="AJ814" s="70"/>
      <c r="AK814" s="70"/>
      <c r="AL814" s="70"/>
      <c r="AM814" s="70"/>
      <c r="AN814" s="70"/>
      <c r="AO814" s="70"/>
      <c r="AP814" s="8"/>
    </row>
    <row r="815" ht="15.75" customHeight="1">
      <c r="Z815" s="8"/>
      <c r="AA815" s="70"/>
      <c r="AB815" s="70"/>
      <c r="AC815" s="70"/>
      <c r="AD815" s="70"/>
      <c r="AE815" s="70"/>
      <c r="AF815" s="70"/>
      <c r="AG815" s="70"/>
      <c r="AH815" s="70"/>
      <c r="AI815" s="70"/>
      <c r="AJ815" s="70"/>
      <c r="AK815" s="70"/>
      <c r="AL815" s="70"/>
      <c r="AM815" s="70"/>
      <c r="AN815" s="70"/>
      <c r="AO815" s="70"/>
      <c r="AP815" s="8"/>
    </row>
    <row r="816" ht="15.75" customHeight="1">
      <c r="Z816" s="8"/>
      <c r="AA816" s="70"/>
      <c r="AB816" s="70"/>
      <c r="AC816" s="70"/>
      <c r="AD816" s="70"/>
      <c r="AE816" s="70"/>
      <c r="AF816" s="70"/>
      <c r="AG816" s="70"/>
      <c r="AH816" s="70"/>
      <c r="AI816" s="70"/>
      <c r="AJ816" s="70"/>
      <c r="AK816" s="70"/>
      <c r="AL816" s="70"/>
      <c r="AM816" s="70"/>
      <c r="AN816" s="70"/>
      <c r="AO816" s="70"/>
      <c r="AP816" s="8"/>
    </row>
    <row r="817" ht="15.75" customHeight="1">
      <c r="Z817" s="8"/>
      <c r="AA817" s="70"/>
      <c r="AB817" s="70"/>
      <c r="AC817" s="70"/>
      <c r="AD817" s="70"/>
      <c r="AE817" s="70"/>
      <c r="AF817" s="70"/>
      <c r="AG817" s="70"/>
      <c r="AH817" s="70"/>
      <c r="AI817" s="70"/>
      <c r="AJ817" s="70"/>
      <c r="AK817" s="70"/>
      <c r="AL817" s="70"/>
      <c r="AM817" s="70"/>
      <c r="AN817" s="70"/>
      <c r="AO817" s="70"/>
      <c r="AP817" s="8"/>
    </row>
    <row r="818" ht="15.75" customHeight="1">
      <c r="Z818" s="8"/>
      <c r="AA818" s="70"/>
      <c r="AB818" s="70"/>
      <c r="AC818" s="70"/>
      <c r="AD818" s="70"/>
      <c r="AE818" s="70"/>
      <c r="AF818" s="70"/>
      <c r="AG818" s="70"/>
      <c r="AH818" s="70"/>
      <c r="AI818" s="70"/>
      <c r="AJ818" s="70"/>
      <c r="AK818" s="70"/>
      <c r="AL818" s="70"/>
      <c r="AM818" s="70"/>
      <c r="AN818" s="70"/>
      <c r="AO818" s="70"/>
      <c r="AP818" s="8"/>
    </row>
    <row r="819" ht="15.75" customHeight="1">
      <c r="Z819" s="8"/>
      <c r="AA819" s="70"/>
      <c r="AB819" s="70"/>
      <c r="AC819" s="70"/>
      <c r="AD819" s="70"/>
      <c r="AE819" s="70"/>
      <c r="AF819" s="70"/>
      <c r="AG819" s="70"/>
      <c r="AH819" s="70"/>
      <c r="AI819" s="70"/>
      <c r="AJ819" s="70"/>
      <c r="AK819" s="70"/>
      <c r="AL819" s="70"/>
      <c r="AM819" s="70"/>
      <c r="AN819" s="70"/>
      <c r="AO819" s="70"/>
      <c r="AP819" s="8"/>
    </row>
    <row r="820" ht="15.75" customHeight="1">
      <c r="Z820" s="8"/>
      <c r="AA820" s="70"/>
      <c r="AB820" s="70"/>
      <c r="AC820" s="70"/>
      <c r="AD820" s="70"/>
      <c r="AE820" s="70"/>
      <c r="AF820" s="70"/>
      <c r="AG820" s="70"/>
      <c r="AH820" s="70"/>
      <c r="AI820" s="70"/>
      <c r="AJ820" s="70"/>
      <c r="AK820" s="70"/>
      <c r="AL820" s="70"/>
      <c r="AM820" s="70"/>
      <c r="AN820" s="70"/>
      <c r="AO820" s="70"/>
      <c r="AP820" s="8"/>
    </row>
    <row r="821" ht="15.75" customHeight="1">
      <c r="Z821" s="8"/>
      <c r="AA821" s="70"/>
      <c r="AB821" s="70"/>
      <c r="AC821" s="70"/>
      <c r="AD821" s="70"/>
      <c r="AE821" s="70"/>
      <c r="AF821" s="70"/>
      <c r="AG821" s="70"/>
      <c r="AH821" s="70"/>
      <c r="AI821" s="70"/>
      <c r="AJ821" s="70"/>
      <c r="AK821" s="70"/>
      <c r="AL821" s="70"/>
      <c r="AM821" s="70"/>
      <c r="AN821" s="70"/>
      <c r="AO821" s="70"/>
      <c r="AP821" s="8"/>
    </row>
    <row r="822" ht="15.75" customHeight="1">
      <c r="Z822" s="8"/>
      <c r="AA822" s="70"/>
      <c r="AB822" s="70"/>
      <c r="AC822" s="70"/>
      <c r="AD822" s="70"/>
      <c r="AE822" s="70"/>
      <c r="AF822" s="70"/>
      <c r="AG822" s="70"/>
      <c r="AH822" s="70"/>
      <c r="AI822" s="70"/>
      <c r="AJ822" s="70"/>
      <c r="AK822" s="70"/>
      <c r="AL822" s="70"/>
      <c r="AM822" s="70"/>
      <c r="AN822" s="70"/>
      <c r="AO822" s="70"/>
      <c r="AP822" s="8"/>
    </row>
    <row r="823" ht="15.75" customHeight="1">
      <c r="Z823" s="8"/>
      <c r="AA823" s="70"/>
      <c r="AB823" s="70"/>
      <c r="AC823" s="70"/>
      <c r="AD823" s="70"/>
      <c r="AE823" s="70"/>
      <c r="AF823" s="70"/>
      <c r="AG823" s="70"/>
      <c r="AH823" s="70"/>
      <c r="AI823" s="70"/>
      <c r="AJ823" s="70"/>
      <c r="AK823" s="70"/>
      <c r="AL823" s="70"/>
      <c r="AM823" s="70"/>
      <c r="AN823" s="70"/>
      <c r="AO823" s="70"/>
      <c r="AP823" s="8"/>
    </row>
    <row r="824" ht="15.75" customHeight="1">
      <c r="Z824" s="8"/>
      <c r="AA824" s="70"/>
      <c r="AB824" s="70"/>
      <c r="AC824" s="70"/>
      <c r="AD824" s="70"/>
      <c r="AE824" s="70"/>
      <c r="AF824" s="70"/>
      <c r="AG824" s="70"/>
      <c r="AH824" s="70"/>
      <c r="AI824" s="70"/>
      <c r="AJ824" s="70"/>
      <c r="AK824" s="70"/>
      <c r="AL824" s="70"/>
      <c r="AM824" s="70"/>
      <c r="AN824" s="70"/>
      <c r="AO824" s="70"/>
      <c r="AP824" s="8"/>
    </row>
    <row r="825" ht="15.75" customHeight="1">
      <c r="Z825" s="8"/>
      <c r="AA825" s="70"/>
      <c r="AB825" s="70"/>
      <c r="AC825" s="70"/>
      <c r="AD825" s="70"/>
      <c r="AE825" s="70"/>
      <c r="AF825" s="70"/>
      <c r="AG825" s="70"/>
      <c r="AH825" s="70"/>
      <c r="AI825" s="70"/>
      <c r="AJ825" s="70"/>
      <c r="AK825" s="70"/>
      <c r="AL825" s="70"/>
      <c r="AM825" s="70"/>
      <c r="AN825" s="70"/>
      <c r="AO825" s="70"/>
      <c r="AP825" s="8"/>
    </row>
    <row r="826" ht="15.75" customHeight="1">
      <c r="Z826" s="8"/>
      <c r="AA826" s="70"/>
      <c r="AB826" s="70"/>
      <c r="AC826" s="70"/>
      <c r="AD826" s="70"/>
      <c r="AE826" s="70"/>
      <c r="AF826" s="70"/>
      <c r="AG826" s="70"/>
      <c r="AH826" s="70"/>
      <c r="AI826" s="70"/>
      <c r="AJ826" s="70"/>
      <c r="AK826" s="70"/>
      <c r="AL826" s="70"/>
      <c r="AM826" s="70"/>
      <c r="AN826" s="70"/>
      <c r="AO826" s="70"/>
      <c r="AP826" s="8"/>
    </row>
    <row r="827" ht="15.75" customHeight="1">
      <c r="Z827" s="8"/>
      <c r="AA827" s="70"/>
      <c r="AB827" s="70"/>
      <c r="AC827" s="70"/>
      <c r="AD827" s="70"/>
      <c r="AE827" s="70"/>
      <c r="AF827" s="70"/>
      <c r="AG827" s="70"/>
      <c r="AH827" s="70"/>
      <c r="AI827" s="70"/>
      <c r="AJ827" s="70"/>
      <c r="AK827" s="70"/>
      <c r="AL827" s="70"/>
      <c r="AM827" s="70"/>
      <c r="AN827" s="70"/>
      <c r="AO827" s="70"/>
      <c r="AP827" s="8"/>
    </row>
    <row r="828" ht="15.75" customHeight="1">
      <c r="Z828" s="8"/>
      <c r="AA828" s="70"/>
      <c r="AB828" s="70"/>
      <c r="AC828" s="70"/>
      <c r="AD828" s="70"/>
      <c r="AE828" s="70"/>
      <c r="AF828" s="70"/>
      <c r="AG828" s="70"/>
      <c r="AH828" s="70"/>
      <c r="AI828" s="70"/>
      <c r="AJ828" s="70"/>
      <c r="AK828" s="70"/>
      <c r="AL828" s="70"/>
      <c r="AM828" s="70"/>
      <c r="AN828" s="70"/>
      <c r="AO828" s="70"/>
      <c r="AP828" s="8"/>
    </row>
    <row r="829" ht="15.75" customHeight="1">
      <c r="Z829" s="8"/>
      <c r="AA829" s="70"/>
      <c r="AB829" s="70"/>
      <c r="AC829" s="70"/>
      <c r="AD829" s="70"/>
      <c r="AE829" s="70"/>
      <c r="AF829" s="70"/>
      <c r="AG829" s="70"/>
      <c r="AH829" s="70"/>
      <c r="AI829" s="70"/>
      <c r="AJ829" s="70"/>
      <c r="AK829" s="70"/>
      <c r="AL829" s="70"/>
      <c r="AM829" s="70"/>
      <c r="AN829" s="70"/>
      <c r="AO829" s="70"/>
      <c r="AP829" s="8"/>
    </row>
    <row r="830" ht="15.75" customHeight="1">
      <c r="Z830" s="8"/>
      <c r="AA830" s="70"/>
      <c r="AB830" s="70"/>
      <c r="AC830" s="70"/>
      <c r="AD830" s="70"/>
      <c r="AE830" s="70"/>
      <c r="AF830" s="70"/>
      <c r="AG830" s="70"/>
      <c r="AH830" s="70"/>
      <c r="AI830" s="70"/>
      <c r="AJ830" s="70"/>
      <c r="AK830" s="70"/>
      <c r="AL830" s="70"/>
      <c r="AM830" s="70"/>
      <c r="AN830" s="70"/>
      <c r="AO830" s="70"/>
      <c r="AP830" s="8"/>
    </row>
    <row r="831" ht="15.75" customHeight="1">
      <c r="Z831" s="8"/>
      <c r="AA831" s="70"/>
      <c r="AB831" s="70"/>
      <c r="AC831" s="70"/>
      <c r="AD831" s="70"/>
      <c r="AE831" s="70"/>
      <c r="AF831" s="70"/>
      <c r="AG831" s="70"/>
      <c r="AH831" s="70"/>
      <c r="AI831" s="70"/>
      <c r="AJ831" s="70"/>
      <c r="AK831" s="70"/>
      <c r="AL831" s="70"/>
      <c r="AM831" s="70"/>
      <c r="AN831" s="70"/>
      <c r="AO831" s="70"/>
      <c r="AP831" s="8"/>
    </row>
    <row r="832" ht="15.75" customHeight="1">
      <c r="Z832" s="8"/>
      <c r="AA832" s="70"/>
      <c r="AB832" s="70"/>
      <c r="AC832" s="70"/>
      <c r="AD832" s="70"/>
      <c r="AE832" s="70"/>
      <c r="AF832" s="70"/>
      <c r="AG832" s="70"/>
      <c r="AH832" s="70"/>
      <c r="AI832" s="70"/>
      <c r="AJ832" s="70"/>
      <c r="AK832" s="70"/>
      <c r="AL832" s="70"/>
      <c r="AM832" s="70"/>
      <c r="AN832" s="70"/>
      <c r="AO832" s="70"/>
      <c r="AP832" s="8"/>
    </row>
    <row r="833" ht="15.75" customHeight="1">
      <c r="Z833" s="8"/>
      <c r="AA833" s="70"/>
      <c r="AB833" s="70"/>
      <c r="AC833" s="70"/>
      <c r="AD833" s="70"/>
      <c r="AE833" s="70"/>
      <c r="AF833" s="70"/>
      <c r="AG833" s="70"/>
      <c r="AH833" s="70"/>
      <c r="AI833" s="70"/>
      <c r="AJ833" s="70"/>
      <c r="AK833" s="70"/>
      <c r="AL833" s="70"/>
      <c r="AM833" s="70"/>
      <c r="AN833" s="70"/>
      <c r="AO833" s="70"/>
      <c r="AP833" s="8"/>
    </row>
    <row r="834" ht="15.75" customHeight="1">
      <c r="Z834" s="8"/>
      <c r="AA834" s="70"/>
      <c r="AB834" s="70"/>
      <c r="AC834" s="70"/>
      <c r="AD834" s="70"/>
      <c r="AE834" s="70"/>
      <c r="AF834" s="70"/>
      <c r="AG834" s="70"/>
      <c r="AH834" s="70"/>
      <c r="AI834" s="70"/>
      <c r="AJ834" s="70"/>
      <c r="AK834" s="70"/>
      <c r="AL834" s="70"/>
      <c r="AM834" s="70"/>
      <c r="AN834" s="70"/>
      <c r="AO834" s="70"/>
      <c r="AP834" s="8"/>
    </row>
    <row r="835" ht="15.75" customHeight="1">
      <c r="Z835" s="8"/>
      <c r="AA835" s="70"/>
      <c r="AB835" s="70"/>
      <c r="AC835" s="70"/>
      <c r="AD835" s="70"/>
      <c r="AE835" s="70"/>
      <c r="AF835" s="70"/>
      <c r="AG835" s="70"/>
      <c r="AH835" s="70"/>
      <c r="AI835" s="70"/>
      <c r="AJ835" s="70"/>
      <c r="AK835" s="70"/>
      <c r="AL835" s="70"/>
      <c r="AM835" s="70"/>
      <c r="AN835" s="70"/>
      <c r="AO835" s="70"/>
      <c r="AP835" s="8"/>
    </row>
    <row r="836" ht="15.75" customHeight="1">
      <c r="Z836" s="8"/>
      <c r="AA836" s="70"/>
      <c r="AB836" s="70"/>
      <c r="AC836" s="70"/>
      <c r="AD836" s="70"/>
      <c r="AE836" s="70"/>
      <c r="AF836" s="70"/>
      <c r="AG836" s="70"/>
      <c r="AH836" s="70"/>
      <c r="AI836" s="70"/>
      <c r="AJ836" s="70"/>
      <c r="AK836" s="70"/>
      <c r="AL836" s="70"/>
      <c r="AM836" s="70"/>
      <c r="AN836" s="70"/>
      <c r="AO836" s="70"/>
      <c r="AP836" s="8"/>
    </row>
    <row r="837" ht="15.75" customHeight="1">
      <c r="Z837" s="8"/>
      <c r="AA837" s="70"/>
      <c r="AB837" s="70"/>
      <c r="AC837" s="70"/>
      <c r="AD837" s="70"/>
      <c r="AE837" s="70"/>
      <c r="AF837" s="70"/>
      <c r="AG837" s="70"/>
      <c r="AH837" s="70"/>
      <c r="AI837" s="70"/>
      <c r="AJ837" s="70"/>
      <c r="AK837" s="70"/>
      <c r="AL837" s="70"/>
      <c r="AM837" s="70"/>
      <c r="AN837" s="70"/>
      <c r="AO837" s="70"/>
      <c r="AP837" s="8"/>
    </row>
    <row r="838" ht="15.75" customHeight="1">
      <c r="Z838" s="8"/>
      <c r="AA838" s="70"/>
      <c r="AB838" s="70"/>
      <c r="AC838" s="70"/>
      <c r="AD838" s="70"/>
      <c r="AE838" s="70"/>
      <c r="AF838" s="70"/>
      <c r="AG838" s="70"/>
      <c r="AH838" s="70"/>
      <c r="AI838" s="70"/>
      <c r="AJ838" s="70"/>
      <c r="AK838" s="70"/>
      <c r="AL838" s="70"/>
      <c r="AM838" s="70"/>
      <c r="AN838" s="70"/>
      <c r="AO838" s="70"/>
      <c r="AP838" s="8"/>
    </row>
    <row r="839" ht="15.75" customHeight="1">
      <c r="Z839" s="8"/>
      <c r="AA839" s="70"/>
      <c r="AB839" s="70"/>
      <c r="AC839" s="70"/>
      <c r="AD839" s="70"/>
      <c r="AE839" s="70"/>
      <c r="AF839" s="70"/>
      <c r="AG839" s="70"/>
      <c r="AH839" s="70"/>
      <c r="AI839" s="70"/>
      <c r="AJ839" s="70"/>
      <c r="AK839" s="70"/>
      <c r="AL839" s="70"/>
      <c r="AM839" s="70"/>
      <c r="AN839" s="70"/>
      <c r="AO839" s="70"/>
      <c r="AP839" s="8"/>
    </row>
    <row r="840" ht="15.75" customHeight="1">
      <c r="Z840" s="8"/>
      <c r="AA840" s="70"/>
      <c r="AB840" s="70"/>
      <c r="AC840" s="70"/>
      <c r="AD840" s="70"/>
      <c r="AE840" s="70"/>
      <c r="AF840" s="70"/>
      <c r="AG840" s="70"/>
      <c r="AH840" s="70"/>
      <c r="AI840" s="70"/>
      <c r="AJ840" s="70"/>
      <c r="AK840" s="70"/>
      <c r="AL840" s="70"/>
      <c r="AM840" s="70"/>
      <c r="AN840" s="70"/>
      <c r="AO840" s="70"/>
      <c r="AP840" s="8"/>
    </row>
    <row r="841" ht="15.75" customHeight="1">
      <c r="Z841" s="8"/>
      <c r="AA841" s="70"/>
      <c r="AB841" s="70"/>
      <c r="AC841" s="70"/>
      <c r="AD841" s="70"/>
      <c r="AE841" s="70"/>
      <c r="AF841" s="70"/>
      <c r="AG841" s="70"/>
      <c r="AH841" s="70"/>
      <c r="AI841" s="70"/>
      <c r="AJ841" s="70"/>
      <c r="AK841" s="70"/>
      <c r="AL841" s="70"/>
      <c r="AM841" s="70"/>
      <c r="AN841" s="70"/>
      <c r="AO841" s="70"/>
      <c r="AP841" s="8"/>
    </row>
    <row r="842" ht="15.75" customHeight="1">
      <c r="Z842" s="8"/>
      <c r="AA842" s="70"/>
      <c r="AB842" s="70"/>
      <c r="AC842" s="70"/>
      <c r="AD842" s="70"/>
      <c r="AE842" s="70"/>
      <c r="AF842" s="70"/>
      <c r="AG842" s="70"/>
      <c r="AH842" s="70"/>
      <c r="AI842" s="70"/>
      <c r="AJ842" s="70"/>
      <c r="AK842" s="70"/>
      <c r="AL842" s="70"/>
      <c r="AM842" s="70"/>
      <c r="AN842" s="70"/>
      <c r="AO842" s="70"/>
      <c r="AP842" s="8"/>
    </row>
    <row r="843" ht="15.75" customHeight="1">
      <c r="Z843" s="8"/>
      <c r="AA843" s="70"/>
      <c r="AB843" s="70"/>
      <c r="AC843" s="70"/>
      <c r="AD843" s="70"/>
      <c r="AE843" s="70"/>
      <c r="AF843" s="70"/>
      <c r="AG843" s="70"/>
      <c r="AH843" s="70"/>
      <c r="AI843" s="70"/>
      <c r="AJ843" s="70"/>
      <c r="AK843" s="70"/>
      <c r="AL843" s="70"/>
      <c r="AM843" s="70"/>
      <c r="AN843" s="70"/>
      <c r="AO843" s="70"/>
      <c r="AP843" s="8"/>
    </row>
    <row r="844" ht="15.75" customHeight="1">
      <c r="Z844" s="8"/>
      <c r="AA844" s="70"/>
      <c r="AB844" s="70"/>
      <c r="AC844" s="70"/>
      <c r="AD844" s="70"/>
      <c r="AE844" s="70"/>
      <c r="AF844" s="70"/>
      <c r="AG844" s="70"/>
      <c r="AH844" s="70"/>
      <c r="AI844" s="70"/>
      <c r="AJ844" s="70"/>
      <c r="AK844" s="70"/>
      <c r="AL844" s="70"/>
      <c r="AM844" s="70"/>
      <c r="AN844" s="70"/>
      <c r="AO844" s="70"/>
      <c r="AP844" s="8"/>
    </row>
    <row r="845" ht="15.75" customHeight="1">
      <c r="Z845" s="8"/>
      <c r="AA845" s="70"/>
      <c r="AB845" s="70"/>
      <c r="AC845" s="70"/>
      <c r="AD845" s="70"/>
      <c r="AE845" s="70"/>
      <c r="AF845" s="70"/>
      <c r="AG845" s="70"/>
      <c r="AH845" s="70"/>
      <c r="AI845" s="70"/>
      <c r="AJ845" s="70"/>
      <c r="AK845" s="70"/>
      <c r="AL845" s="70"/>
      <c r="AM845" s="70"/>
      <c r="AN845" s="70"/>
      <c r="AO845" s="70"/>
      <c r="AP845" s="8"/>
    </row>
    <row r="846" ht="15.75" customHeight="1">
      <c r="Z846" s="8"/>
      <c r="AA846" s="70"/>
      <c r="AB846" s="70"/>
      <c r="AC846" s="70"/>
      <c r="AD846" s="70"/>
      <c r="AE846" s="70"/>
      <c r="AF846" s="70"/>
      <c r="AG846" s="70"/>
      <c r="AH846" s="70"/>
      <c r="AI846" s="70"/>
      <c r="AJ846" s="70"/>
      <c r="AK846" s="70"/>
      <c r="AL846" s="70"/>
      <c r="AM846" s="70"/>
      <c r="AN846" s="70"/>
      <c r="AO846" s="70"/>
      <c r="AP846" s="8"/>
    </row>
    <row r="847" ht="15.75" customHeight="1">
      <c r="Z847" s="8"/>
      <c r="AA847" s="70"/>
      <c r="AB847" s="70"/>
      <c r="AC847" s="70"/>
      <c r="AD847" s="70"/>
      <c r="AE847" s="70"/>
      <c r="AF847" s="70"/>
      <c r="AG847" s="70"/>
      <c r="AH847" s="70"/>
      <c r="AI847" s="70"/>
      <c r="AJ847" s="70"/>
      <c r="AK847" s="70"/>
      <c r="AL847" s="70"/>
      <c r="AM847" s="70"/>
      <c r="AN847" s="70"/>
      <c r="AO847" s="70"/>
      <c r="AP847" s="8"/>
    </row>
    <row r="848" ht="15.75" customHeight="1">
      <c r="Z848" s="8"/>
      <c r="AA848" s="70"/>
      <c r="AB848" s="70"/>
      <c r="AC848" s="70"/>
      <c r="AD848" s="70"/>
      <c r="AE848" s="70"/>
      <c r="AF848" s="70"/>
      <c r="AG848" s="70"/>
      <c r="AH848" s="70"/>
      <c r="AI848" s="70"/>
      <c r="AJ848" s="70"/>
      <c r="AK848" s="70"/>
      <c r="AL848" s="70"/>
      <c r="AM848" s="70"/>
      <c r="AN848" s="70"/>
      <c r="AO848" s="70"/>
      <c r="AP848" s="8"/>
    </row>
    <row r="849" ht="15.75" customHeight="1">
      <c r="Z849" s="8"/>
      <c r="AA849" s="70"/>
      <c r="AB849" s="70"/>
      <c r="AC849" s="70"/>
      <c r="AD849" s="70"/>
      <c r="AE849" s="70"/>
      <c r="AF849" s="70"/>
      <c r="AG849" s="70"/>
      <c r="AH849" s="70"/>
      <c r="AI849" s="70"/>
      <c r="AJ849" s="70"/>
      <c r="AK849" s="70"/>
      <c r="AL849" s="70"/>
      <c r="AM849" s="70"/>
      <c r="AN849" s="70"/>
      <c r="AO849" s="70"/>
      <c r="AP849" s="8"/>
    </row>
    <row r="850" ht="15.75" customHeight="1">
      <c r="Z850" s="8"/>
      <c r="AA850" s="70"/>
      <c r="AB850" s="70"/>
      <c r="AC850" s="70"/>
      <c r="AD850" s="70"/>
      <c r="AE850" s="70"/>
      <c r="AF850" s="70"/>
      <c r="AG850" s="70"/>
      <c r="AH850" s="70"/>
      <c r="AI850" s="70"/>
      <c r="AJ850" s="70"/>
      <c r="AK850" s="70"/>
      <c r="AL850" s="70"/>
      <c r="AM850" s="70"/>
      <c r="AN850" s="70"/>
      <c r="AO850" s="70"/>
      <c r="AP850" s="8"/>
    </row>
    <row r="851" ht="15.75" customHeight="1">
      <c r="Z851" s="8"/>
      <c r="AA851" s="70"/>
      <c r="AB851" s="70"/>
      <c r="AC851" s="70"/>
      <c r="AD851" s="70"/>
      <c r="AE851" s="70"/>
      <c r="AF851" s="70"/>
      <c r="AG851" s="70"/>
      <c r="AH851" s="70"/>
      <c r="AI851" s="70"/>
      <c r="AJ851" s="70"/>
      <c r="AK851" s="70"/>
      <c r="AL851" s="70"/>
      <c r="AM851" s="70"/>
      <c r="AN851" s="70"/>
      <c r="AO851" s="70"/>
      <c r="AP851" s="8"/>
    </row>
    <row r="852" ht="15.75" customHeight="1">
      <c r="Z852" s="8"/>
      <c r="AA852" s="70"/>
      <c r="AB852" s="70"/>
      <c r="AC852" s="70"/>
      <c r="AD852" s="70"/>
      <c r="AE852" s="70"/>
      <c r="AF852" s="70"/>
      <c r="AG852" s="70"/>
      <c r="AH852" s="70"/>
      <c r="AI852" s="70"/>
      <c r="AJ852" s="70"/>
      <c r="AK852" s="70"/>
      <c r="AL852" s="70"/>
      <c r="AM852" s="70"/>
      <c r="AN852" s="70"/>
      <c r="AO852" s="70"/>
      <c r="AP852" s="8"/>
    </row>
    <row r="853" ht="15.75" customHeight="1">
      <c r="Z853" s="8"/>
      <c r="AA853" s="70"/>
      <c r="AB853" s="70"/>
      <c r="AC853" s="70"/>
      <c r="AD853" s="70"/>
      <c r="AE853" s="70"/>
      <c r="AF853" s="70"/>
      <c r="AG853" s="70"/>
      <c r="AH853" s="70"/>
      <c r="AI853" s="70"/>
      <c r="AJ853" s="70"/>
      <c r="AK853" s="70"/>
      <c r="AL853" s="70"/>
      <c r="AM853" s="70"/>
      <c r="AN853" s="70"/>
      <c r="AO853" s="70"/>
      <c r="AP853" s="8"/>
    </row>
    <row r="854" ht="15.75" customHeight="1">
      <c r="Z854" s="8"/>
      <c r="AA854" s="70"/>
      <c r="AB854" s="70"/>
      <c r="AC854" s="70"/>
      <c r="AD854" s="70"/>
      <c r="AE854" s="70"/>
      <c r="AF854" s="70"/>
      <c r="AG854" s="70"/>
      <c r="AH854" s="70"/>
      <c r="AI854" s="70"/>
      <c r="AJ854" s="70"/>
      <c r="AK854" s="70"/>
      <c r="AL854" s="70"/>
      <c r="AM854" s="70"/>
      <c r="AN854" s="70"/>
      <c r="AO854" s="70"/>
      <c r="AP854" s="8"/>
    </row>
    <row r="855" ht="15.75" customHeight="1">
      <c r="Z855" s="8"/>
      <c r="AA855" s="70"/>
      <c r="AB855" s="70"/>
      <c r="AC855" s="70"/>
      <c r="AD855" s="70"/>
      <c r="AE855" s="70"/>
      <c r="AF855" s="70"/>
      <c r="AG855" s="70"/>
      <c r="AH855" s="70"/>
      <c r="AI855" s="70"/>
      <c r="AJ855" s="70"/>
      <c r="AK855" s="70"/>
      <c r="AL855" s="70"/>
      <c r="AM855" s="70"/>
      <c r="AN855" s="70"/>
      <c r="AO855" s="70"/>
      <c r="AP855" s="8"/>
    </row>
    <row r="856" ht="15.75" customHeight="1">
      <c r="Z856" s="8"/>
      <c r="AA856" s="70"/>
      <c r="AB856" s="70"/>
      <c r="AC856" s="70"/>
      <c r="AD856" s="70"/>
      <c r="AE856" s="70"/>
      <c r="AF856" s="70"/>
      <c r="AG856" s="70"/>
      <c r="AH856" s="70"/>
      <c r="AI856" s="70"/>
      <c r="AJ856" s="70"/>
      <c r="AK856" s="70"/>
      <c r="AL856" s="70"/>
      <c r="AM856" s="70"/>
      <c r="AN856" s="70"/>
      <c r="AO856" s="70"/>
      <c r="AP856" s="8"/>
    </row>
    <row r="857" ht="15.75" customHeight="1">
      <c r="Z857" s="8"/>
      <c r="AA857" s="70"/>
      <c r="AB857" s="70"/>
      <c r="AC857" s="70"/>
      <c r="AD857" s="70"/>
      <c r="AE857" s="70"/>
      <c r="AF857" s="70"/>
      <c r="AG857" s="70"/>
      <c r="AH857" s="70"/>
      <c r="AI857" s="70"/>
      <c r="AJ857" s="70"/>
      <c r="AK857" s="70"/>
      <c r="AL857" s="70"/>
      <c r="AM857" s="70"/>
      <c r="AN857" s="70"/>
      <c r="AO857" s="70"/>
      <c r="AP857" s="8"/>
    </row>
    <row r="858" ht="15.75" customHeight="1">
      <c r="Z858" s="8"/>
      <c r="AA858" s="70"/>
      <c r="AB858" s="70"/>
      <c r="AC858" s="70"/>
      <c r="AD858" s="70"/>
      <c r="AE858" s="70"/>
      <c r="AF858" s="70"/>
      <c r="AG858" s="70"/>
      <c r="AH858" s="70"/>
      <c r="AI858" s="70"/>
      <c r="AJ858" s="70"/>
      <c r="AK858" s="70"/>
      <c r="AL858" s="70"/>
      <c r="AM858" s="70"/>
      <c r="AN858" s="70"/>
      <c r="AO858" s="70"/>
      <c r="AP858" s="8"/>
    </row>
    <row r="859" ht="15.75" customHeight="1">
      <c r="Z859" s="8"/>
      <c r="AA859" s="70"/>
      <c r="AB859" s="70"/>
      <c r="AC859" s="70"/>
      <c r="AD859" s="70"/>
      <c r="AE859" s="70"/>
      <c r="AF859" s="70"/>
      <c r="AG859" s="70"/>
      <c r="AH859" s="70"/>
      <c r="AI859" s="70"/>
      <c r="AJ859" s="70"/>
      <c r="AK859" s="70"/>
      <c r="AL859" s="70"/>
      <c r="AM859" s="70"/>
      <c r="AN859" s="70"/>
      <c r="AO859" s="70"/>
      <c r="AP859" s="8"/>
    </row>
    <row r="860" ht="15.75" customHeight="1">
      <c r="Z860" s="8"/>
      <c r="AA860" s="70"/>
      <c r="AB860" s="70"/>
      <c r="AC860" s="70"/>
      <c r="AD860" s="70"/>
      <c r="AE860" s="70"/>
      <c r="AF860" s="70"/>
      <c r="AG860" s="70"/>
      <c r="AH860" s="70"/>
      <c r="AI860" s="70"/>
      <c r="AJ860" s="70"/>
      <c r="AK860" s="70"/>
      <c r="AL860" s="70"/>
      <c r="AM860" s="70"/>
      <c r="AN860" s="70"/>
      <c r="AO860" s="70"/>
      <c r="AP860" s="8"/>
    </row>
    <row r="861" ht="15.75" customHeight="1">
      <c r="Z861" s="8"/>
      <c r="AA861" s="70"/>
      <c r="AB861" s="70"/>
      <c r="AC861" s="70"/>
      <c r="AD861" s="70"/>
      <c r="AE861" s="70"/>
      <c r="AF861" s="70"/>
      <c r="AG861" s="70"/>
      <c r="AH861" s="70"/>
      <c r="AI861" s="70"/>
      <c r="AJ861" s="70"/>
      <c r="AK861" s="70"/>
      <c r="AL861" s="70"/>
      <c r="AM861" s="70"/>
      <c r="AN861" s="70"/>
      <c r="AO861" s="70"/>
      <c r="AP861" s="8"/>
    </row>
    <row r="862" ht="15.75" customHeight="1">
      <c r="Z862" s="8"/>
      <c r="AA862" s="70"/>
      <c r="AB862" s="70"/>
      <c r="AC862" s="70"/>
      <c r="AD862" s="70"/>
      <c r="AE862" s="70"/>
      <c r="AF862" s="70"/>
      <c r="AG862" s="70"/>
      <c r="AH862" s="70"/>
      <c r="AI862" s="70"/>
      <c r="AJ862" s="70"/>
      <c r="AK862" s="70"/>
      <c r="AL862" s="70"/>
      <c r="AM862" s="70"/>
      <c r="AN862" s="70"/>
      <c r="AO862" s="70"/>
      <c r="AP862" s="8"/>
    </row>
    <row r="863" ht="15.75" customHeight="1">
      <c r="Z863" s="8"/>
      <c r="AA863" s="70"/>
      <c r="AB863" s="70"/>
      <c r="AC863" s="70"/>
      <c r="AD863" s="70"/>
      <c r="AE863" s="70"/>
      <c r="AF863" s="70"/>
      <c r="AG863" s="70"/>
      <c r="AH863" s="70"/>
      <c r="AI863" s="70"/>
      <c r="AJ863" s="70"/>
      <c r="AK863" s="70"/>
      <c r="AL863" s="70"/>
      <c r="AM863" s="70"/>
      <c r="AN863" s="70"/>
      <c r="AO863" s="70"/>
      <c r="AP863" s="8"/>
    </row>
    <row r="864" ht="15.75" customHeight="1">
      <c r="Z864" s="8"/>
      <c r="AA864" s="70"/>
      <c r="AB864" s="70"/>
      <c r="AC864" s="70"/>
      <c r="AD864" s="70"/>
      <c r="AE864" s="70"/>
      <c r="AF864" s="70"/>
      <c r="AG864" s="70"/>
      <c r="AH864" s="70"/>
      <c r="AI864" s="70"/>
      <c r="AJ864" s="70"/>
      <c r="AK864" s="70"/>
      <c r="AL864" s="70"/>
      <c r="AM864" s="70"/>
      <c r="AN864" s="70"/>
      <c r="AO864" s="70"/>
      <c r="AP864" s="8"/>
    </row>
    <row r="865" ht="15.75" customHeight="1">
      <c r="Z865" s="8"/>
      <c r="AA865" s="70"/>
      <c r="AB865" s="70"/>
      <c r="AC865" s="70"/>
      <c r="AD865" s="70"/>
      <c r="AE865" s="70"/>
      <c r="AF865" s="70"/>
      <c r="AG865" s="70"/>
      <c r="AH865" s="70"/>
      <c r="AI865" s="70"/>
      <c r="AJ865" s="70"/>
      <c r="AK865" s="70"/>
      <c r="AL865" s="70"/>
      <c r="AM865" s="70"/>
      <c r="AN865" s="70"/>
      <c r="AO865" s="70"/>
      <c r="AP865" s="8"/>
    </row>
    <row r="866" ht="15.75" customHeight="1">
      <c r="Z866" s="8"/>
      <c r="AA866" s="70"/>
      <c r="AB866" s="70"/>
      <c r="AC866" s="70"/>
      <c r="AD866" s="70"/>
      <c r="AE866" s="70"/>
      <c r="AF866" s="70"/>
      <c r="AG866" s="70"/>
      <c r="AH866" s="70"/>
      <c r="AI866" s="70"/>
      <c r="AJ866" s="70"/>
      <c r="AK866" s="70"/>
      <c r="AL866" s="70"/>
      <c r="AM866" s="70"/>
      <c r="AN866" s="70"/>
      <c r="AO866" s="70"/>
      <c r="AP866" s="8"/>
    </row>
    <row r="867" ht="15.75" customHeight="1">
      <c r="Z867" s="8"/>
      <c r="AA867" s="70"/>
      <c r="AB867" s="70"/>
      <c r="AC867" s="70"/>
      <c r="AD867" s="70"/>
      <c r="AE867" s="70"/>
      <c r="AF867" s="70"/>
      <c r="AG867" s="70"/>
      <c r="AH867" s="70"/>
      <c r="AI867" s="70"/>
      <c r="AJ867" s="70"/>
      <c r="AK867" s="70"/>
      <c r="AL867" s="70"/>
      <c r="AM867" s="70"/>
      <c r="AN867" s="70"/>
      <c r="AO867" s="70"/>
      <c r="AP867" s="8"/>
    </row>
    <row r="868" ht="15.75" customHeight="1">
      <c r="Z868" s="8"/>
      <c r="AA868" s="70"/>
      <c r="AB868" s="70"/>
      <c r="AC868" s="70"/>
      <c r="AD868" s="70"/>
      <c r="AE868" s="70"/>
      <c r="AF868" s="70"/>
      <c r="AG868" s="70"/>
      <c r="AH868" s="70"/>
      <c r="AI868" s="70"/>
      <c r="AJ868" s="70"/>
      <c r="AK868" s="70"/>
      <c r="AL868" s="70"/>
      <c r="AM868" s="70"/>
      <c r="AN868" s="70"/>
      <c r="AO868" s="70"/>
      <c r="AP868" s="8"/>
    </row>
    <row r="869" ht="15.75" customHeight="1">
      <c r="Z869" s="8"/>
      <c r="AA869" s="70"/>
      <c r="AB869" s="70"/>
      <c r="AC869" s="70"/>
      <c r="AD869" s="70"/>
      <c r="AE869" s="70"/>
      <c r="AF869" s="70"/>
      <c r="AG869" s="70"/>
      <c r="AH869" s="70"/>
      <c r="AI869" s="70"/>
      <c r="AJ869" s="70"/>
      <c r="AK869" s="70"/>
      <c r="AL869" s="70"/>
      <c r="AM869" s="70"/>
      <c r="AN869" s="70"/>
      <c r="AO869" s="70"/>
      <c r="AP869" s="8"/>
    </row>
    <row r="870" ht="15.75" customHeight="1">
      <c r="Z870" s="8"/>
      <c r="AA870" s="70"/>
      <c r="AB870" s="70"/>
      <c r="AC870" s="70"/>
      <c r="AD870" s="70"/>
      <c r="AE870" s="70"/>
      <c r="AF870" s="70"/>
      <c r="AG870" s="70"/>
      <c r="AH870" s="70"/>
      <c r="AI870" s="70"/>
      <c r="AJ870" s="70"/>
      <c r="AK870" s="70"/>
      <c r="AL870" s="70"/>
      <c r="AM870" s="70"/>
      <c r="AN870" s="70"/>
      <c r="AO870" s="70"/>
      <c r="AP870" s="8"/>
    </row>
    <row r="871" ht="15.75" customHeight="1">
      <c r="Z871" s="8"/>
      <c r="AA871" s="70"/>
      <c r="AB871" s="70"/>
      <c r="AC871" s="70"/>
      <c r="AD871" s="70"/>
      <c r="AE871" s="70"/>
      <c r="AF871" s="70"/>
      <c r="AG871" s="70"/>
      <c r="AH871" s="70"/>
      <c r="AI871" s="70"/>
      <c r="AJ871" s="70"/>
      <c r="AK871" s="70"/>
      <c r="AL871" s="70"/>
      <c r="AM871" s="70"/>
      <c r="AN871" s="70"/>
      <c r="AO871" s="70"/>
      <c r="AP871" s="8"/>
    </row>
    <row r="872" ht="15.75" customHeight="1">
      <c r="Z872" s="8"/>
      <c r="AA872" s="70"/>
      <c r="AB872" s="70"/>
      <c r="AC872" s="70"/>
      <c r="AD872" s="70"/>
      <c r="AE872" s="70"/>
      <c r="AF872" s="70"/>
      <c r="AG872" s="70"/>
      <c r="AH872" s="70"/>
      <c r="AI872" s="70"/>
      <c r="AJ872" s="70"/>
      <c r="AK872" s="70"/>
      <c r="AL872" s="70"/>
      <c r="AM872" s="70"/>
      <c r="AN872" s="70"/>
      <c r="AO872" s="70"/>
      <c r="AP872" s="8"/>
    </row>
    <row r="873" ht="15.75" customHeight="1">
      <c r="Z873" s="8"/>
      <c r="AA873" s="70"/>
      <c r="AB873" s="70"/>
      <c r="AC873" s="70"/>
      <c r="AD873" s="70"/>
      <c r="AE873" s="70"/>
      <c r="AF873" s="70"/>
      <c r="AG873" s="70"/>
      <c r="AH873" s="70"/>
      <c r="AI873" s="70"/>
      <c r="AJ873" s="70"/>
      <c r="AK873" s="70"/>
      <c r="AL873" s="70"/>
      <c r="AM873" s="70"/>
      <c r="AN873" s="70"/>
      <c r="AO873" s="70"/>
      <c r="AP873" s="8"/>
    </row>
    <row r="874" ht="15.75" customHeight="1">
      <c r="Z874" s="8"/>
      <c r="AA874" s="70"/>
      <c r="AB874" s="70"/>
      <c r="AC874" s="70"/>
      <c r="AD874" s="70"/>
      <c r="AE874" s="70"/>
      <c r="AF874" s="70"/>
      <c r="AG874" s="70"/>
      <c r="AH874" s="70"/>
      <c r="AI874" s="70"/>
      <c r="AJ874" s="70"/>
      <c r="AK874" s="70"/>
      <c r="AL874" s="70"/>
      <c r="AM874" s="70"/>
      <c r="AN874" s="70"/>
      <c r="AO874" s="70"/>
      <c r="AP874" s="8"/>
    </row>
    <row r="875" ht="15.75" customHeight="1">
      <c r="Z875" s="8"/>
      <c r="AA875" s="70"/>
      <c r="AB875" s="70"/>
      <c r="AC875" s="70"/>
      <c r="AD875" s="70"/>
      <c r="AE875" s="70"/>
      <c r="AF875" s="70"/>
      <c r="AG875" s="70"/>
      <c r="AH875" s="70"/>
      <c r="AI875" s="70"/>
      <c r="AJ875" s="70"/>
      <c r="AK875" s="70"/>
      <c r="AL875" s="70"/>
      <c r="AM875" s="70"/>
      <c r="AN875" s="70"/>
      <c r="AO875" s="70"/>
      <c r="AP875" s="8"/>
    </row>
    <row r="876" ht="15.75" customHeight="1">
      <c r="Z876" s="8"/>
      <c r="AA876" s="70"/>
      <c r="AB876" s="70"/>
      <c r="AC876" s="70"/>
      <c r="AD876" s="70"/>
      <c r="AE876" s="70"/>
      <c r="AF876" s="70"/>
      <c r="AG876" s="70"/>
      <c r="AH876" s="70"/>
      <c r="AI876" s="70"/>
      <c r="AJ876" s="70"/>
      <c r="AK876" s="70"/>
      <c r="AL876" s="70"/>
      <c r="AM876" s="70"/>
      <c r="AN876" s="70"/>
      <c r="AO876" s="70"/>
      <c r="AP876" s="8"/>
    </row>
    <row r="877" ht="15.75" customHeight="1">
      <c r="Z877" s="8"/>
      <c r="AA877" s="70"/>
      <c r="AB877" s="70"/>
      <c r="AC877" s="70"/>
      <c r="AD877" s="70"/>
      <c r="AE877" s="70"/>
      <c r="AF877" s="70"/>
      <c r="AG877" s="70"/>
      <c r="AH877" s="70"/>
      <c r="AI877" s="70"/>
      <c r="AJ877" s="70"/>
      <c r="AK877" s="70"/>
      <c r="AL877" s="70"/>
      <c r="AM877" s="70"/>
      <c r="AN877" s="70"/>
      <c r="AO877" s="70"/>
      <c r="AP877" s="8"/>
    </row>
    <row r="878" ht="15.75" customHeight="1">
      <c r="Z878" s="8"/>
      <c r="AA878" s="70"/>
      <c r="AB878" s="70"/>
      <c r="AC878" s="70"/>
      <c r="AD878" s="70"/>
      <c r="AE878" s="70"/>
      <c r="AF878" s="70"/>
      <c r="AG878" s="70"/>
      <c r="AH878" s="70"/>
      <c r="AI878" s="70"/>
      <c r="AJ878" s="70"/>
      <c r="AK878" s="70"/>
      <c r="AL878" s="70"/>
      <c r="AM878" s="70"/>
      <c r="AN878" s="70"/>
      <c r="AO878" s="70"/>
      <c r="AP878" s="8"/>
    </row>
    <row r="879" ht="15.75" customHeight="1">
      <c r="Z879" s="8"/>
      <c r="AA879" s="70"/>
      <c r="AB879" s="70"/>
      <c r="AC879" s="70"/>
      <c r="AD879" s="70"/>
      <c r="AE879" s="70"/>
      <c r="AF879" s="70"/>
      <c r="AG879" s="70"/>
      <c r="AH879" s="70"/>
      <c r="AI879" s="70"/>
      <c r="AJ879" s="70"/>
      <c r="AK879" s="70"/>
      <c r="AL879" s="70"/>
      <c r="AM879" s="70"/>
      <c r="AN879" s="70"/>
      <c r="AO879" s="70"/>
      <c r="AP879" s="8"/>
    </row>
    <row r="880" ht="15.75" customHeight="1">
      <c r="Z880" s="8"/>
      <c r="AA880" s="70"/>
      <c r="AB880" s="70"/>
      <c r="AC880" s="70"/>
      <c r="AD880" s="70"/>
      <c r="AE880" s="70"/>
      <c r="AF880" s="70"/>
      <c r="AG880" s="70"/>
      <c r="AH880" s="70"/>
      <c r="AI880" s="70"/>
      <c r="AJ880" s="70"/>
      <c r="AK880" s="70"/>
      <c r="AL880" s="70"/>
      <c r="AM880" s="70"/>
      <c r="AN880" s="70"/>
      <c r="AO880" s="70"/>
      <c r="AP880" s="8"/>
    </row>
    <row r="881" ht="15.75" customHeight="1">
      <c r="Z881" s="8"/>
      <c r="AA881" s="70"/>
      <c r="AB881" s="70"/>
      <c r="AC881" s="70"/>
      <c r="AD881" s="70"/>
      <c r="AE881" s="70"/>
      <c r="AF881" s="70"/>
      <c r="AG881" s="70"/>
      <c r="AH881" s="70"/>
      <c r="AI881" s="70"/>
      <c r="AJ881" s="70"/>
      <c r="AK881" s="70"/>
      <c r="AL881" s="70"/>
      <c r="AM881" s="70"/>
      <c r="AN881" s="70"/>
      <c r="AO881" s="70"/>
      <c r="AP881" s="8"/>
    </row>
    <row r="882" ht="15.75" customHeight="1">
      <c r="Z882" s="8"/>
      <c r="AA882" s="70"/>
      <c r="AB882" s="70"/>
      <c r="AC882" s="70"/>
      <c r="AD882" s="70"/>
      <c r="AE882" s="70"/>
      <c r="AF882" s="70"/>
      <c r="AG882" s="70"/>
      <c r="AH882" s="70"/>
      <c r="AI882" s="70"/>
      <c r="AJ882" s="70"/>
      <c r="AK882" s="70"/>
      <c r="AL882" s="70"/>
      <c r="AM882" s="70"/>
      <c r="AN882" s="70"/>
      <c r="AO882" s="70"/>
      <c r="AP882" s="8"/>
    </row>
    <row r="883" ht="15.75" customHeight="1">
      <c r="Z883" s="8"/>
      <c r="AA883" s="70"/>
      <c r="AB883" s="70"/>
      <c r="AC883" s="70"/>
      <c r="AD883" s="70"/>
      <c r="AE883" s="70"/>
      <c r="AF883" s="70"/>
      <c r="AG883" s="70"/>
      <c r="AH883" s="70"/>
      <c r="AI883" s="70"/>
      <c r="AJ883" s="70"/>
      <c r="AK883" s="70"/>
      <c r="AL883" s="70"/>
      <c r="AM883" s="70"/>
      <c r="AN883" s="70"/>
      <c r="AO883" s="70"/>
      <c r="AP883" s="8"/>
    </row>
    <row r="884" ht="15.75" customHeight="1">
      <c r="Z884" s="8"/>
      <c r="AA884" s="70"/>
      <c r="AB884" s="70"/>
      <c r="AC884" s="70"/>
      <c r="AD884" s="70"/>
      <c r="AE884" s="70"/>
      <c r="AF884" s="70"/>
      <c r="AG884" s="70"/>
      <c r="AH884" s="70"/>
      <c r="AI884" s="70"/>
      <c r="AJ884" s="70"/>
      <c r="AK884" s="70"/>
      <c r="AL884" s="70"/>
      <c r="AM884" s="70"/>
      <c r="AN884" s="70"/>
      <c r="AO884" s="70"/>
      <c r="AP884" s="8"/>
    </row>
    <row r="885" ht="15.75" customHeight="1">
      <c r="Z885" s="8"/>
      <c r="AA885" s="70"/>
      <c r="AB885" s="70"/>
      <c r="AC885" s="70"/>
      <c r="AD885" s="70"/>
      <c r="AE885" s="70"/>
      <c r="AF885" s="70"/>
      <c r="AG885" s="70"/>
      <c r="AH885" s="70"/>
      <c r="AI885" s="70"/>
      <c r="AJ885" s="70"/>
      <c r="AK885" s="70"/>
      <c r="AL885" s="70"/>
      <c r="AM885" s="70"/>
      <c r="AN885" s="70"/>
      <c r="AO885" s="70"/>
      <c r="AP885" s="8"/>
    </row>
    <row r="886" ht="15.75" customHeight="1">
      <c r="Z886" s="8"/>
      <c r="AA886" s="70"/>
      <c r="AB886" s="70"/>
      <c r="AC886" s="70"/>
      <c r="AD886" s="70"/>
      <c r="AE886" s="70"/>
      <c r="AF886" s="70"/>
      <c r="AG886" s="70"/>
      <c r="AH886" s="70"/>
      <c r="AI886" s="70"/>
      <c r="AJ886" s="70"/>
      <c r="AK886" s="70"/>
      <c r="AL886" s="70"/>
      <c r="AM886" s="70"/>
      <c r="AN886" s="70"/>
      <c r="AO886" s="70"/>
      <c r="AP886" s="8"/>
    </row>
    <row r="887" ht="15.75" customHeight="1">
      <c r="Z887" s="8"/>
      <c r="AA887" s="70"/>
      <c r="AB887" s="70"/>
      <c r="AC887" s="70"/>
      <c r="AD887" s="70"/>
      <c r="AE887" s="70"/>
      <c r="AF887" s="70"/>
      <c r="AG887" s="70"/>
      <c r="AH887" s="70"/>
      <c r="AI887" s="70"/>
      <c r="AJ887" s="70"/>
      <c r="AK887" s="70"/>
      <c r="AL887" s="70"/>
      <c r="AM887" s="70"/>
      <c r="AN887" s="70"/>
      <c r="AO887" s="70"/>
      <c r="AP887" s="8"/>
    </row>
    <row r="888" ht="15.75" customHeight="1">
      <c r="Z888" s="8"/>
      <c r="AA888" s="70"/>
      <c r="AB888" s="70"/>
      <c r="AC888" s="70"/>
      <c r="AD888" s="70"/>
      <c r="AE888" s="70"/>
      <c r="AF888" s="70"/>
      <c r="AG888" s="70"/>
      <c r="AH888" s="70"/>
      <c r="AI888" s="70"/>
      <c r="AJ888" s="70"/>
      <c r="AK888" s="70"/>
      <c r="AL888" s="70"/>
      <c r="AM888" s="70"/>
      <c r="AN888" s="70"/>
      <c r="AO888" s="70"/>
      <c r="AP888" s="8"/>
    </row>
    <row r="889" ht="15.75" customHeight="1">
      <c r="Z889" s="8"/>
      <c r="AA889" s="70"/>
      <c r="AB889" s="70"/>
      <c r="AC889" s="70"/>
      <c r="AD889" s="70"/>
      <c r="AE889" s="70"/>
      <c r="AF889" s="70"/>
      <c r="AG889" s="70"/>
      <c r="AH889" s="70"/>
      <c r="AI889" s="70"/>
      <c r="AJ889" s="70"/>
      <c r="AK889" s="70"/>
      <c r="AL889" s="70"/>
      <c r="AM889" s="70"/>
      <c r="AN889" s="70"/>
      <c r="AO889" s="70"/>
      <c r="AP889" s="8"/>
    </row>
    <row r="890" ht="15.75" customHeight="1">
      <c r="Z890" s="8"/>
      <c r="AA890" s="70"/>
      <c r="AB890" s="70"/>
      <c r="AC890" s="70"/>
      <c r="AD890" s="70"/>
      <c r="AE890" s="70"/>
      <c r="AF890" s="70"/>
      <c r="AG890" s="70"/>
      <c r="AH890" s="70"/>
      <c r="AI890" s="70"/>
      <c r="AJ890" s="70"/>
      <c r="AK890" s="70"/>
      <c r="AL890" s="70"/>
      <c r="AM890" s="70"/>
      <c r="AN890" s="70"/>
      <c r="AO890" s="70"/>
      <c r="AP890" s="8"/>
    </row>
    <row r="891" ht="15.75" customHeight="1">
      <c r="Z891" s="8"/>
      <c r="AA891" s="70"/>
      <c r="AB891" s="70"/>
      <c r="AC891" s="70"/>
      <c r="AD891" s="70"/>
      <c r="AE891" s="70"/>
      <c r="AF891" s="70"/>
      <c r="AG891" s="70"/>
      <c r="AH891" s="70"/>
      <c r="AI891" s="70"/>
      <c r="AJ891" s="70"/>
      <c r="AK891" s="70"/>
      <c r="AL891" s="70"/>
      <c r="AM891" s="70"/>
      <c r="AN891" s="70"/>
      <c r="AO891" s="70"/>
      <c r="AP891" s="8"/>
    </row>
    <row r="892" ht="15.75" customHeight="1">
      <c r="Z892" s="8"/>
      <c r="AA892" s="70"/>
      <c r="AB892" s="70"/>
      <c r="AC892" s="70"/>
      <c r="AD892" s="70"/>
      <c r="AE892" s="70"/>
      <c r="AF892" s="70"/>
      <c r="AG892" s="70"/>
      <c r="AH892" s="70"/>
      <c r="AI892" s="70"/>
      <c r="AJ892" s="70"/>
      <c r="AK892" s="70"/>
      <c r="AL892" s="70"/>
      <c r="AM892" s="70"/>
      <c r="AN892" s="70"/>
      <c r="AO892" s="70"/>
      <c r="AP892" s="8"/>
    </row>
    <row r="893" ht="15.75" customHeight="1">
      <c r="Z893" s="8"/>
      <c r="AA893" s="70"/>
      <c r="AB893" s="70"/>
      <c r="AC893" s="70"/>
      <c r="AD893" s="70"/>
      <c r="AE893" s="70"/>
      <c r="AF893" s="70"/>
      <c r="AG893" s="70"/>
      <c r="AH893" s="70"/>
      <c r="AI893" s="70"/>
      <c r="AJ893" s="70"/>
      <c r="AK893" s="70"/>
      <c r="AL893" s="70"/>
      <c r="AM893" s="70"/>
      <c r="AN893" s="70"/>
      <c r="AO893" s="70"/>
      <c r="AP893" s="8"/>
    </row>
    <row r="894" ht="15.75" customHeight="1">
      <c r="Z894" s="8"/>
      <c r="AA894" s="70"/>
      <c r="AB894" s="70"/>
      <c r="AC894" s="70"/>
      <c r="AD894" s="70"/>
      <c r="AE894" s="70"/>
      <c r="AF894" s="70"/>
      <c r="AG894" s="70"/>
      <c r="AH894" s="70"/>
      <c r="AI894" s="70"/>
      <c r="AJ894" s="70"/>
      <c r="AK894" s="70"/>
      <c r="AL894" s="70"/>
      <c r="AM894" s="70"/>
      <c r="AN894" s="70"/>
      <c r="AO894" s="70"/>
      <c r="AP894" s="8"/>
    </row>
    <row r="895" ht="15.75" customHeight="1">
      <c r="Z895" s="8"/>
      <c r="AA895" s="70"/>
      <c r="AB895" s="70"/>
      <c r="AC895" s="70"/>
      <c r="AD895" s="70"/>
      <c r="AE895" s="70"/>
      <c r="AF895" s="70"/>
      <c r="AG895" s="70"/>
      <c r="AH895" s="70"/>
      <c r="AI895" s="70"/>
      <c r="AJ895" s="70"/>
      <c r="AK895" s="70"/>
      <c r="AL895" s="70"/>
      <c r="AM895" s="70"/>
      <c r="AN895" s="70"/>
      <c r="AO895" s="70"/>
      <c r="AP895" s="8"/>
    </row>
    <row r="896" ht="15.75" customHeight="1">
      <c r="Z896" s="8"/>
      <c r="AA896" s="70"/>
      <c r="AB896" s="70"/>
      <c r="AC896" s="70"/>
      <c r="AD896" s="70"/>
      <c r="AE896" s="70"/>
      <c r="AF896" s="70"/>
      <c r="AG896" s="70"/>
      <c r="AH896" s="70"/>
      <c r="AI896" s="70"/>
      <c r="AJ896" s="70"/>
      <c r="AK896" s="70"/>
      <c r="AL896" s="70"/>
      <c r="AM896" s="70"/>
      <c r="AN896" s="70"/>
      <c r="AO896" s="70"/>
      <c r="AP896" s="8"/>
    </row>
    <row r="897" ht="15.75" customHeight="1">
      <c r="Z897" s="8"/>
      <c r="AA897" s="70"/>
      <c r="AB897" s="70"/>
      <c r="AC897" s="70"/>
      <c r="AD897" s="70"/>
      <c r="AE897" s="70"/>
      <c r="AF897" s="70"/>
      <c r="AG897" s="70"/>
      <c r="AH897" s="70"/>
      <c r="AI897" s="70"/>
      <c r="AJ897" s="70"/>
      <c r="AK897" s="70"/>
      <c r="AL897" s="70"/>
      <c r="AM897" s="70"/>
      <c r="AN897" s="70"/>
      <c r="AO897" s="70"/>
      <c r="AP897" s="8"/>
    </row>
    <row r="898" ht="15.75" customHeight="1">
      <c r="Z898" s="8"/>
      <c r="AA898" s="70"/>
      <c r="AB898" s="70"/>
      <c r="AC898" s="70"/>
      <c r="AD898" s="70"/>
      <c r="AE898" s="70"/>
      <c r="AF898" s="70"/>
      <c r="AG898" s="70"/>
      <c r="AH898" s="70"/>
      <c r="AI898" s="70"/>
      <c r="AJ898" s="70"/>
      <c r="AK898" s="70"/>
      <c r="AL898" s="70"/>
      <c r="AM898" s="70"/>
      <c r="AN898" s="70"/>
      <c r="AO898" s="70"/>
      <c r="AP898" s="8"/>
    </row>
    <row r="899" ht="15.75" customHeight="1">
      <c r="Z899" s="8"/>
      <c r="AA899" s="70"/>
      <c r="AB899" s="70"/>
      <c r="AC899" s="70"/>
      <c r="AD899" s="70"/>
      <c r="AE899" s="70"/>
      <c r="AF899" s="70"/>
      <c r="AG899" s="70"/>
      <c r="AH899" s="70"/>
      <c r="AI899" s="70"/>
      <c r="AJ899" s="70"/>
      <c r="AK899" s="70"/>
      <c r="AL899" s="70"/>
      <c r="AM899" s="70"/>
      <c r="AN899" s="70"/>
      <c r="AO899" s="70"/>
      <c r="AP899" s="8"/>
    </row>
    <row r="900" ht="15.75" customHeight="1">
      <c r="Z900" s="8"/>
      <c r="AA900" s="70"/>
      <c r="AB900" s="70"/>
      <c r="AC900" s="70"/>
      <c r="AD900" s="70"/>
      <c r="AE900" s="70"/>
      <c r="AF900" s="70"/>
      <c r="AG900" s="70"/>
      <c r="AH900" s="70"/>
      <c r="AI900" s="70"/>
      <c r="AJ900" s="70"/>
      <c r="AK900" s="70"/>
      <c r="AL900" s="70"/>
      <c r="AM900" s="70"/>
      <c r="AN900" s="70"/>
      <c r="AO900" s="70"/>
      <c r="AP900" s="8"/>
    </row>
    <row r="901" ht="15.75" customHeight="1">
      <c r="Z901" s="8"/>
      <c r="AA901" s="70"/>
      <c r="AB901" s="70"/>
      <c r="AC901" s="70"/>
      <c r="AD901" s="70"/>
      <c r="AE901" s="70"/>
      <c r="AF901" s="70"/>
      <c r="AG901" s="70"/>
      <c r="AH901" s="70"/>
      <c r="AI901" s="70"/>
      <c r="AJ901" s="70"/>
      <c r="AK901" s="70"/>
      <c r="AL901" s="70"/>
      <c r="AM901" s="70"/>
      <c r="AN901" s="70"/>
      <c r="AO901" s="70"/>
      <c r="AP901" s="8"/>
    </row>
    <row r="902" ht="15.75" customHeight="1">
      <c r="Z902" s="8"/>
      <c r="AA902" s="70"/>
      <c r="AB902" s="70"/>
      <c r="AC902" s="70"/>
      <c r="AD902" s="70"/>
      <c r="AE902" s="70"/>
      <c r="AF902" s="70"/>
      <c r="AG902" s="70"/>
      <c r="AH902" s="70"/>
      <c r="AI902" s="70"/>
      <c r="AJ902" s="70"/>
      <c r="AK902" s="70"/>
      <c r="AL902" s="70"/>
      <c r="AM902" s="70"/>
      <c r="AN902" s="70"/>
      <c r="AO902" s="70"/>
      <c r="AP902" s="8"/>
    </row>
    <row r="903" ht="15.75" customHeight="1">
      <c r="Z903" s="8"/>
      <c r="AA903" s="70"/>
      <c r="AB903" s="70"/>
      <c r="AC903" s="70"/>
      <c r="AD903" s="70"/>
      <c r="AE903" s="70"/>
      <c r="AF903" s="70"/>
      <c r="AG903" s="70"/>
      <c r="AH903" s="70"/>
      <c r="AI903" s="70"/>
      <c r="AJ903" s="70"/>
      <c r="AK903" s="70"/>
      <c r="AL903" s="70"/>
      <c r="AM903" s="70"/>
      <c r="AN903" s="70"/>
      <c r="AO903" s="70"/>
      <c r="AP903" s="8"/>
    </row>
    <row r="904" ht="15.75" customHeight="1">
      <c r="Z904" s="8"/>
      <c r="AA904" s="70"/>
      <c r="AB904" s="70"/>
      <c r="AC904" s="70"/>
      <c r="AD904" s="70"/>
      <c r="AE904" s="70"/>
      <c r="AF904" s="70"/>
      <c r="AG904" s="70"/>
      <c r="AH904" s="70"/>
      <c r="AI904" s="70"/>
      <c r="AJ904" s="70"/>
      <c r="AK904" s="70"/>
      <c r="AL904" s="70"/>
      <c r="AM904" s="70"/>
      <c r="AN904" s="70"/>
      <c r="AO904" s="70"/>
      <c r="AP904" s="8"/>
    </row>
    <row r="905" ht="15.75" customHeight="1">
      <c r="Z905" s="8"/>
      <c r="AA905" s="70"/>
      <c r="AB905" s="70"/>
      <c r="AC905" s="70"/>
      <c r="AD905" s="70"/>
      <c r="AE905" s="70"/>
      <c r="AF905" s="70"/>
      <c r="AG905" s="70"/>
      <c r="AH905" s="70"/>
      <c r="AI905" s="70"/>
      <c r="AJ905" s="70"/>
      <c r="AK905" s="70"/>
      <c r="AL905" s="70"/>
      <c r="AM905" s="70"/>
      <c r="AN905" s="70"/>
      <c r="AO905" s="70"/>
      <c r="AP905" s="8"/>
    </row>
    <row r="906" ht="15.75" customHeight="1">
      <c r="Z906" s="8"/>
      <c r="AA906" s="70"/>
      <c r="AB906" s="70"/>
      <c r="AC906" s="70"/>
      <c r="AD906" s="70"/>
      <c r="AE906" s="70"/>
      <c r="AF906" s="70"/>
      <c r="AG906" s="70"/>
      <c r="AH906" s="70"/>
      <c r="AI906" s="70"/>
      <c r="AJ906" s="70"/>
      <c r="AK906" s="70"/>
      <c r="AL906" s="70"/>
      <c r="AM906" s="70"/>
      <c r="AN906" s="70"/>
      <c r="AO906" s="70"/>
      <c r="AP906" s="8"/>
    </row>
    <row r="907" ht="15.75" customHeight="1">
      <c r="Z907" s="8"/>
      <c r="AA907" s="70"/>
      <c r="AB907" s="70"/>
      <c r="AC907" s="70"/>
      <c r="AD907" s="70"/>
      <c r="AE907" s="70"/>
      <c r="AF907" s="70"/>
      <c r="AG907" s="70"/>
      <c r="AH907" s="70"/>
      <c r="AI907" s="70"/>
      <c r="AJ907" s="70"/>
      <c r="AK907" s="70"/>
      <c r="AL907" s="70"/>
      <c r="AM907" s="70"/>
      <c r="AN907" s="70"/>
      <c r="AO907" s="70"/>
      <c r="AP907" s="8"/>
    </row>
    <row r="908" ht="15.75" customHeight="1">
      <c r="Z908" s="8"/>
      <c r="AA908" s="70"/>
      <c r="AB908" s="70"/>
      <c r="AC908" s="70"/>
      <c r="AD908" s="70"/>
      <c r="AE908" s="70"/>
      <c r="AF908" s="70"/>
      <c r="AG908" s="70"/>
      <c r="AH908" s="70"/>
      <c r="AI908" s="70"/>
      <c r="AJ908" s="70"/>
      <c r="AK908" s="70"/>
      <c r="AL908" s="70"/>
      <c r="AM908" s="70"/>
      <c r="AN908" s="70"/>
      <c r="AO908" s="70"/>
      <c r="AP908" s="8"/>
    </row>
    <row r="909" ht="15.75" customHeight="1">
      <c r="Z909" s="8"/>
      <c r="AA909" s="70"/>
      <c r="AB909" s="70"/>
      <c r="AC909" s="70"/>
      <c r="AD909" s="70"/>
      <c r="AE909" s="70"/>
      <c r="AF909" s="70"/>
      <c r="AG909" s="70"/>
      <c r="AH909" s="70"/>
      <c r="AI909" s="70"/>
      <c r="AJ909" s="70"/>
      <c r="AK909" s="70"/>
      <c r="AL909" s="70"/>
      <c r="AM909" s="70"/>
      <c r="AN909" s="70"/>
      <c r="AO909" s="70"/>
      <c r="AP909" s="8"/>
    </row>
    <row r="910" ht="15.75" customHeight="1">
      <c r="Z910" s="8"/>
      <c r="AA910" s="70"/>
      <c r="AB910" s="70"/>
      <c r="AC910" s="70"/>
      <c r="AD910" s="70"/>
      <c r="AE910" s="70"/>
      <c r="AF910" s="70"/>
      <c r="AG910" s="70"/>
      <c r="AH910" s="70"/>
      <c r="AI910" s="70"/>
      <c r="AJ910" s="70"/>
      <c r="AK910" s="70"/>
      <c r="AL910" s="70"/>
      <c r="AM910" s="70"/>
      <c r="AN910" s="70"/>
      <c r="AO910" s="70"/>
      <c r="AP910" s="8"/>
    </row>
    <row r="911" ht="15.75" customHeight="1">
      <c r="Z911" s="8"/>
      <c r="AA911" s="70"/>
      <c r="AB911" s="70"/>
      <c r="AC911" s="70"/>
      <c r="AD911" s="70"/>
      <c r="AE911" s="70"/>
      <c r="AF911" s="70"/>
      <c r="AG911" s="70"/>
      <c r="AH911" s="70"/>
      <c r="AI911" s="70"/>
      <c r="AJ911" s="70"/>
      <c r="AK911" s="70"/>
      <c r="AL911" s="70"/>
      <c r="AM911" s="70"/>
      <c r="AN911" s="70"/>
      <c r="AO911" s="70"/>
      <c r="AP911" s="8"/>
    </row>
    <row r="912" ht="15.75" customHeight="1">
      <c r="Z912" s="8"/>
      <c r="AA912" s="70"/>
      <c r="AB912" s="70"/>
      <c r="AC912" s="70"/>
      <c r="AD912" s="70"/>
      <c r="AE912" s="70"/>
      <c r="AF912" s="70"/>
      <c r="AG912" s="70"/>
      <c r="AH912" s="70"/>
      <c r="AI912" s="70"/>
      <c r="AJ912" s="70"/>
      <c r="AK912" s="70"/>
      <c r="AL912" s="70"/>
      <c r="AM912" s="70"/>
      <c r="AN912" s="70"/>
      <c r="AO912" s="70"/>
      <c r="AP912" s="8"/>
    </row>
    <row r="913" ht="15.75" customHeight="1">
      <c r="Z913" s="8"/>
      <c r="AA913" s="70"/>
      <c r="AB913" s="70"/>
      <c r="AC913" s="70"/>
      <c r="AD913" s="70"/>
      <c r="AE913" s="70"/>
      <c r="AF913" s="70"/>
      <c r="AG913" s="70"/>
      <c r="AH913" s="70"/>
      <c r="AI913" s="70"/>
      <c r="AJ913" s="70"/>
      <c r="AK913" s="70"/>
      <c r="AL913" s="70"/>
      <c r="AM913" s="70"/>
      <c r="AN913" s="70"/>
      <c r="AO913" s="70"/>
      <c r="AP913" s="8"/>
    </row>
    <row r="914" ht="15.75" customHeight="1">
      <c r="Z914" s="8"/>
      <c r="AA914" s="70"/>
      <c r="AB914" s="70"/>
      <c r="AC914" s="70"/>
      <c r="AD914" s="70"/>
      <c r="AE914" s="70"/>
      <c r="AF914" s="70"/>
      <c r="AG914" s="70"/>
      <c r="AH914" s="70"/>
      <c r="AI914" s="70"/>
      <c r="AJ914" s="70"/>
      <c r="AK914" s="70"/>
      <c r="AL914" s="70"/>
      <c r="AM914" s="70"/>
      <c r="AN914" s="70"/>
      <c r="AO914" s="70"/>
      <c r="AP914" s="8"/>
    </row>
    <row r="915" ht="15.75" customHeight="1">
      <c r="Z915" s="8"/>
      <c r="AA915" s="70"/>
      <c r="AB915" s="70"/>
      <c r="AC915" s="70"/>
      <c r="AD915" s="70"/>
      <c r="AE915" s="70"/>
      <c r="AF915" s="70"/>
      <c r="AG915" s="70"/>
      <c r="AH915" s="70"/>
      <c r="AI915" s="70"/>
      <c r="AJ915" s="70"/>
      <c r="AK915" s="70"/>
      <c r="AL915" s="70"/>
      <c r="AM915" s="70"/>
      <c r="AN915" s="70"/>
      <c r="AO915" s="70"/>
      <c r="AP915" s="8"/>
    </row>
    <row r="916" ht="15.75" customHeight="1">
      <c r="Z916" s="8"/>
      <c r="AA916" s="70"/>
      <c r="AB916" s="70"/>
      <c r="AC916" s="70"/>
      <c r="AD916" s="70"/>
      <c r="AE916" s="70"/>
      <c r="AF916" s="70"/>
      <c r="AG916" s="70"/>
      <c r="AH916" s="70"/>
      <c r="AI916" s="70"/>
      <c r="AJ916" s="70"/>
      <c r="AK916" s="70"/>
      <c r="AL916" s="70"/>
      <c r="AM916" s="70"/>
      <c r="AN916" s="70"/>
      <c r="AO916" s="70"/>
      <c r="AP916" s="8"/>
    </row>
    <row r="917" ht="15.75" customHeight="1">
      <c r="Z917" s="8"/>
      <c r="AA917" s="70"/>
      <c r="AB917" s="70"/>
      <c r="AC917" s="70"/>
      <c r="AD917" s="70"/>
      <c r="AE917" s="70"/>
      <c r="AF917" s="70"/>
      <c r="AG917" s="70"/>
      <c r="AH917" s="70"/>
      <c r="AI917" s="70"/>
      <c r="AJ917" s="70"/>
      <c r="AK917" s="70"/>
      <c r="AL917" s="70"/>
      <c r="AM917" s="70"/>
      <c r="AN917" s="70"/>
      <c r="AO917" s="70"/>
      <c r="AP917" s="8"/>
    </row>
    <row r="918" ht="15.75" customHeight="1">
      <c r="Z918" s="8"/>
      <c r="AA918" s="70"/>
      <c r="AB918" s="70"/>
      <c r="AC918" s="70"/>
      <c r="AD918" s="70"/>
      <c r="AE918" s="70"/>
      <c r="AF918" s="70"/>
      <c r="AG918" s="70"/>
      <c r="AH918" s="70"/>
      <c r="AI918" s="70"/>
      <c r="AJ918" s="70"/>
      <c r="AK918" s="70"/>
      <c r="AL918" s="70"/>
      <c r="AM918" s="70"/>
      <c r="AN918" s="70"/>
      <c r="AO918" s="70"/>
      <c r="AP918" s="8"/>
    </row>
    <row r="919" ht="15.75" customHeight="1">
      <c r="Z919" s="8"/>
      <c r="AA919" s="70"/>
      <c r="AB919" s="70"/>
      <c r="AC919" s="70"/>
      <c r="AD919" s="70"/>
      <c r="AE919" s="70"/>
      <c r="AF919" s="70"/>
      <c r="AG919" s="70"/>
      <c r="AH919" s="70"/>
      <c r="AI919" s="70"/>
      <c r="AJ919" s="70"/>
      <c r="AK919" s="70"/>
      <c r="AL919" s="70"/>
      <c r="AM919" s="70"/>
      <c r="AN919" s="70"/>
      <c r="AO919" s="70"/>
      <c r="AP919" s="8"/>
    </row>
    <row r="920" ht="15.75" customHeight="1">
      <c r="Z920" s="8"/>
      <c r="AA920" s="70"/>
      <c r="AB920" s="70"/>
      <c r="AC920" s="70"/>
      <c r="AD920" s="70"/>
      <c r="AE920" s="70"/>
      <c r="AF920" s="70"/>
      <c r="AG920" s="70"/>
      <c r="AH920" s="70"/>
      <c r="AI920" s="70"/>
      <c r="AJ920" s="70"/>
      <c r="AK920" s="70"/>
      <c r="AL920" s="70"/>
      <c r="AM920" s="70"/>
      <c r="AN920" s="70"/>
      <c r="AO920" s="70"/>
      <c r="AP920" s="8"/>
    </row>
    <row r="921" ht="15.75" customHeight="1">
      <c r="Z921" s="8"/>
      <c r="AA921" s="70"/>
      <c r="AB921" s="70"/>
      <c r="AC921" s="70"/>
      <c r="AD921" s="70"/>
      <c r="AE921" s="70"/>
      <c r="AF921" s="70"/>
      <c r="AG921" s="70"/>
      <c r="AH921" s="70"/>
      <c r="AI921" s="70"/>
      <c r="AJ921" s="70"/>
      <c r="AK921" s="70"/>
      <c r="AL921" s="70"/>
      <c r="AM921" s="70"/>
      <c r="AN921" s="70"/>
      <c r="AO921" s="70"/>
      <c r="AP921" s="8"/>
    </row>
    <row r="922" ht="15.75" customHeight="1">
      <c r="Z922" s="8"/>
      <c r="AA922" s="70"/>
      <c r="AB922" s="70"/>
      <c r="AC922" s="70"/>
      <c r="AD922" s="70"/>
      <c r="AE922" s="70"/>
      <c r="AF922" s="70"/>
      <c r="AG922" s="70"/>
      <c r="AH922" s="70"/>
      <c r="AI922" s="70"/>
      <c r="AJ922" s="70"/>
      <c r="AK922" s="70"/>
      <c r="AL922" s="70"/>
      <c r="AM922" s="70"/>
      <c r="AN922" s="70"/>
      <c r="AO922" s="70"/>
      <c r="AP922" s="8"/>
    </row>
    <row r="923" ht="15.75" customHeight="1">
      <c r="Z923" s="8"/>
      <c r="AA923" s="70"/>
      <c r="AB923" s="70"/>
      <c r="AC923" s="70"/>
      <c r="AD923" s="70"/>
      <c r="AE923" s="70"/>
      <c r="AF923" s="70"/>
      <c r="AG923" s="70"/>
      <c r="AH923" s="70"/>
      <c r="AI923" s="70"/>
      <c r="AJ923" s="70"/>
      <c r="AK923" s="70"/>
      <c r="AL923" s="70"/>
      <c r="AM923" s="70"/>
      <c r="AN923" s="70"/>
      <c r="AO923" s="70"/>
      <c r="AP923" s="8"/>
    </row>
    <row r="924" ht="15.75" customHeight="1">
      <c r="Z924" s="8"/>
      <c r="AA924" s="70"/>
      <c r="AB924" s="70"/>
      <c r="AC924" s="70"/>
      <c r="AD924" s="70"/>
      <c r="AE924" s="70"/>
      <c r="AF924" s="70"/>
      <c r="AG924" s="70"/>
      <c r="AH924" s="70"/>
      <c r="AI924" s="70"/>
      <c r="AJ924" s="70"/>
      <c r="AK924" s="70"/>
      <c r="AL924" s="70"/>
      <c r="AM924" s="70"/>
      <c r="AN924" s="70"/>
      <c r="AO924" s="70"/>
      <c r="AP924" s="8"/>
    </row>
    <row r="925" ht="15.75" customHeight="1">
      <c r="Z925" s="8"/>
      <c r="AA925" s="70"/>
      <c r="AB925" s="70"/>
      <c r="AC925" s="70"/>
      <c r="AD925" s="70"/>
      <c r="AE925" s="70"/>
      <c r="AF925" s="70"/>
      <c r="AG925" s="70"/>
      <c r="AH925" s="70"/>
      <c r="AI925" s="70"/>
      <c r="AJ925" s="70"/>
      <c r="AK925" s="70"/>
      <c r="AL925" s="70"/>
      <c r="AM925" s="70"/>
      <c r="AN925" s="70"/>
      <c r="AO925" s="70"/>
      <c r="AP925" s="8"/>
    </row>
    <row r="926" ht="15.75" customHeight="1">
      <c r="Z926" s="8"/>
      <c r="AA926" s="70"/>
      <c r="AB926" s="70"/>
      <c r="AC926" s="70"/>
      <c r="AD926" s="70"/>
      <c r="AE926" s="70"/>
      <c r="AF926" s="70"/>
      <c r="AG926" s="70"/>
      <c r="AH926" s="70"/>
      <c r="AI926" s="70"/>
      <c r="AJ926" s="70"/>
      <c r="AK926" s="70"/>
      <c r="AL926" s="70"/>
      <c r="AM926" s="70"/>
      <c r="AN926" s="70"/>
      <c r="AO926" s="70"/>
      <c r="AP926" s="8"/>
    </row>
    <row r="927" ht="15.75" customHeight="1">
      <c r="Z927" s="8"/>
      <c r="AA927" s="70"/>
      <c r="AB927" s="70"/>
      <c r="AC927" s="70"/>
      <c r="AD927" s="70"/>
      <c r="AE927" s="70"/>
      <c r="AF927" s="70"/>
      <c r="AG927" s="70"/>
      <c r="AH927" s="70"/>
      <c r="AI927" s="70"/>
      <c r="AJ927" s="70"/>
      <c r="AK927" s="70"/>
      <c r="AL927" s="70"/>
      <c r="AM927" s="70"/>
      <c r="AN927" s="70"/>
      <c r="AO927" s="70"/>
      <c r="AP927" s="8"/>
    </row>
    <row r="928" ht="15.75" customHeight="1">
      <c r="Z928" s="8"/>
      <c r="AA928" s="70"/>
      <c r="AB928" s="70"/>
      <c r="AC928" s="70"/>
      <c r="AD928" s="70"/>
      <c r="AE928" s="70"/>
      <c r="AF928" s="70"/>
      <c r="AG928" s="70"/>
      <c r="AH928" s="70"/>
      <c r="AI928" s="70"/>
      <c r="AJ928" s="70"/>
      <c r="AK928" s="70"/>
      <c r="AL928" s="70"/>
      <c r="AM928" s="70"/>
      <c r="AN928" s="70"/>
      <c r="AO928" s="70"/>
      <c r="AP928" s="8"/>
    </row>
    <row r="929" ht="15.75" customHeight="1">
      <c r="Z929" s="8"/>
      <c r="AA929" s="70"/>
      <c r="AB929" s="70"/>
      <c r="AC929" s="70"/>
      <c r="AD929" s="70"/>
      <c r="AE929" s="70"/>
      <c r="AF929" s="70"/>
      <c r="AG929" s="70"/>
      <c r="AH929" s="70"/>
      <c r="AI929" s="70"/>
      <c r="AJ929" s="70"/>
      <c r="AK929" s="70"/>
      <c r="AL929" s="70"/>
      <c r="AM929" s="70"/>
      <c r="AN929" s="70"/>
      <c r="AO929" s="70"/>
      <c r="AP929" s="8"/>
    </row>
    <row r="930" ht="15.75" customHeight="1">
      <c r="Z930" s="8"/>
      <c r="AA930" s="70"/>
      <c r="AB930" s="70"/>
      <c r="AC930" s="70"/>
      <c r="AD930" s="70"/>
      <c r="AE930" s="70"/>
      <c r="AF930" s="70"/>
      <c r="AG930" s="70"/>
      <c r="AH930" s="70"/>
      <c r="AI930" s="70"/>
      <c r="AJ930" s="70"/>
      <c r="AK930" s="70"/>
      <c r="AL930" s="70"/>
      <c r="AM930" s="70"/>
      <c r="AN930" s="70"/>
      <c r="AO930" s="70"/>
      <c r="AP930" s="8"/>
    </row>
    <row r="931" ht="15.75" customHeight="1">
      <c r="Z931" s="8"/>
      <c r="AA931" s="70"/>
      <c r="AB931" s="70"/>
      <c r="AC931" s="70"/>
      <c r="AD931" s="70"/>
      <c r="AE931" s="70"/>
      <c r="AF931" s="70"/>
      <c r="AG931" s="70"/>
      <c r="AH931" s="70"/>
      <c r="AI931" s="70"/>
      <c r="AJ931" s="70"/>
      <c r="AK931" s="70"/>
      <c r="AL931" s="70"/>
      <c r="AM931" s="70"/>
      <c r="AN931" s="70"/>
      <c r="AO931" s="70"/>
      <c r="AP931" s="8"/>
    </row>
    <row r="932" ht="15.75" customHeight="1">
      <c r="Z932" s="8"/>
      <c r="AA932" s="70"/>
      <c r="AB932" s="70"/>
      <c r="AC932" s="70"/>
      <c r="AD932" s="70"/>
      <c r="AE932" s="70"/>
      <c r="AF932" s="70"/>
      <c r="AG932" s="70"/>
      <c r="AH932" s="70"/>
      <c r="AI932" s="70"/>
      <c r="AJ932" s="70"/>
      <c r="AK932" s="70"/>
      <c r="AL932" s="70"/>
      <c r="AM932" s="70"/>
      <c r="AN932" s="70"/>
      <c r="AO932" s="70"/>
      <c r="AP932" s="8"/>
    </row>
    <row r="933" ht="15.75" customHeight="1">
      <c r="Z933" s="8"/>
      <c r="AA933" s="70"/>
      <c r="AB933" s="70"/>
      <c r="AC933" s="70"/>
      <c r="AD933" s="70"/>
      <c r="AE933" s="70"/>
      <c r="AF933" s="70"/>
      <c r="AG933" s="70"/>
      <c r="AH933" s="70"/>
      <c r="AI933" s="70"/>
      <c r="AJ933" s="70"/>
      <c r="AK933" s="70"/>
      <c r="AL933" s="70"/>
      <c r="AM933" s="70"/>
      <c r="AN933" s="70"/>
      <c r="AO933" s="70"/>
      <c r="AP933" s="8"/>
    </row>
    <row r="934" ht="15.75" customHeight="1">
      <c r="Z934" s="8"/>
      <c r="AA934" s="70"/>
      <c r="AB934" s="70"/>
      <c r="AC934" s="70"/>
      <c r="AD934" s="70"/>
      <c r="AE934" s="70"/>
      <c r="AF934" s="70"/>
      <c r="AG934" s="70"/>
      <c r="AH934" s="70"/>
      <c r="AI934" s="70"/>
      <c r="AJ934" s="70"/>
      <c r="AK934" s="70"/>
      <c r="AL934" s="70"/>
      <c r="AM934" s="70"/>
      <c r="AN934" s="70"/>
      <c r="AO934" s="70"/>
      <c r="AP934" s="8"/>
    </row>
    <row r="935" ht="15.75" customHeight="1">
      <c r="Z935" s="8"/>
      <c r="AA935" s="70"/>
      <c r="AB935" s="70"/>
      <c r="AC935" s="70"/>
      <c r="AD935" s="70"/>
      <c r="AE935" s="70"/>
      <c r="AF935" s="70"/>
      <c r="AG935" s="70"/>
      <c r="AH935" s="70"/>
      <c r="AI935" s="70"/>
      <c r="AJ935" s="70"/>
      <c r="AK935" s="70"/>
      <c r="AL935" s="70"/>
      <c r="AM935" s="70"/>
      <c r="AN935" s="70"/>
      <c r="AO935" s="70"/>
      <c r="AP935" s="8"/>
    </row>
    <row r="936" ht="15.75" customHeight="1">
      <c r="Z936" s="8"/>
      <c r="AA936" s="70"/>
      <c r="AB936" s="70"/>
      <c r="AC936" s="70"/>
      <c r="AD936" s="70"/>
      <c r="AE936" s="70"/>
      <c r="AF936" s="70"/>
      <c r="AG936" s="70"/>
      <c r="AH936" s="70"/>
      <c r="AI936" s="70"/>
      <c r="AJ936" s="70"/>
      <c r="AK936" s="70"/>
      <c r="AL936" s="70"/>
      <c r="AM936" s="70"/>
      <c r="AN936" s="70"/>
      <c r="AO936" s="70"/>
      <c r="AP936" s="8"/>
    </row>
    <row r="937" ht="15.75" customHeight="1">
      <c r="Z937" s="8"/>
      <c r="AA937" s="70"/>
      <c r="AB937" s="70"/>
      <c r="AC937" s="70"/>
      <c r="AD937" s="70"/>
      <c r="AE937" s="70"/>
      <c r="AF937" s="70"/>
      <c r="AG937" s="70"/>
      <c r="AH937" s="70"/>
      <c r="AI937" s="70"/>
      <c r="AJ937" s="70"/>
      <c r="AK937" s="70"/>
      <c r="AL937" s="70"/>
      <c r="AM937" s="70"/>
      <c r="AN937" s="70"/>
      <c r="AO937" s="70"/>
      <c r="AP937" s="8"/>
    </row>
    <row r="938" ht="15.75" customHeight="1">
      <c r="Z938" s="8"/>
      <c r="AA938" s="70"/>
      <c r="AB938" s="70"/>
      <c r="AC938" s="70"/>
      <c r="AD938" s="70"/>
      <c r="AE938" s="70"/>
      <c r="AF938" s="70"/>
      <c r="AG938" s="70"/>
      <c r="AH938" s="70"/>
      <c r="AI938" s="70"/>
      <c r="AJ938" s="70"/>
      <c r="AK938" s="70"/>
      <c r="AL938" s="70"/>
      <c r="AM938" s="70"/>
      <c r="AN938" s="70"/>
      <c r="AO938" s="70"/>
      <c r="AP938" s="8"/>
    </row>
    <row r="939" ht="15.75" customHeight="1">
      <c r="Z939" s="8"/>
      <c r="AA939" s="70"/>
      <c r="AB939" s="70"/>
      <c r="AC939" s="70"/>
      <c r="AD939" s="70"/>
      <c r="AE939" s="70"/>
      <c r="AF939" s="70"/>
      <c r="AG939" s="70"/>
      <c r="AH939" s="70"/>
      <c r="AI939" s="70"/>
      <c r="AJ939" s="70"/>
      <c r="AK939" s="70"/>
      <c r="AL939" s="70"/>
      <c r="AM939" s="70"/>
      <c r="AN939" s="70"/>
      <c r="AO939" s="70"/>
      <c r="AP939" s="8"/>
    </row>
    <row r="940" ht="15.75" customHeight="1">
      <c r="Z940" s="8"/>
      <c r="AA940" s="70"/>
      <c r="AB940" s="70"/>
      <c r="AC940" s="70"/>
      <c r="AD940" s="70"/>
      <c r="AE940" s="70"/>
      <c r="AF940" s="70"/>
      <c r="AG940" s="70"/>
      <c r="AH940" s="70"/>
      <c r="AI940" s="70"/>
      <c r="AJ940" s="70"/>
      <c r="AK940" s="70"/>
      <c r="AL940" s="70"/>
      <c r="AM940" s="70"/>
      <c r="AN940" s="70"/>
      <c r="AO940" s="70"/>
      <c r="AP940" s="8"/>
    </row>
    <row r="941" ht="15.75" customHeight="1">
      <c r="Z941" s="8"/>
      <c r="AA941" s="70"/>
      <c r="AB941" s="70"/>
      <c r="AC941" s="70"/>
      <c r="AD941" s="70"/>
      <c r="AE941" s="70"/>
      <c r="AF941" s="70"/>
      <c r="AG941" s="70"/>
      <c r="AH941" s="70"/>
      <c r="AI941" s="70"/>
      <c r="AJ941" s="70"/>
      <c r="AK941" s="70"/>
      <c r="AL941" s="70"/>
      <c r="AM941" s="70"/>
      <c r="AN941" s="70"/>
      <c r="AO941" s="70"/>
      <c r="AP941" s="8"/>
    </row>
    <row r="942" ht="15.75" customHeight="1">
      <c r="Z942" s="8"/>
      <c r="AA942" s="70"/>
      <c r="AB942" s="70"/>
      <c r="AC942" s="70"/>
      <c r="AD942" s="70"/>
      <c r="AE942" s="70"/>
      <c r="AF942" s="70"/>
      <c r="AG942" s="70"/>
      <c r="AH942" s="70"/>
      <c r="AI942" s="70"/>
      <c r="AJ942" s="70"/>
      <c r="AK942" s="70"/>
      <c r="AL942" s="70"/>
      <c r="AM942" s="70"/>
      <c r="AN942" s="70"/>
      <c r="AO942" s="70"/>
      <c r="AP942" s="8"/>
    </row>
    <row r="943" ht="15.75" customHeight="1">
      <c r="Z943" s="8"/>
      <c r="AA943" s="70"/>
      <c r="AB943" s="70"/>
      <c r="AC943" s="70"/>
      <c r="AD943" s="70"/>
      <c r="AE943" s="70"/>
      <c r="AF943" s="70"/>
      <c r="AG943" s="70"/>
      <c r="AH943" s="70"/>
      <c r="AI943" s="70"/>
      <c r="AJ943" s="70"/>
      <c r="AK943" s="70"/>
      <c r="AL943" s="70"/>
      <c r="AM943" s="70"/>
      <c r="AN943" s="70"/>
      <c r="AO943" s="70"/>
      <c r="AP943" s="8"/>
    </row>
    <row r="944" ht="15.75" customHeight="1">
      <c r="Z944" s="8"/>
      <c r="AA944" s="70"/>
      <c r="AB944" s="70"/>
      <c r="AC944" s="70"/>
      <c r="AD944" s="70"/>
      <c r="AE944" s="70"/>
      <c r="AF944" s="70"/>
      <c r="AG944" s="70"/>
      <c r="AH944" s="70"/>
      <c r="AI944" s="70"/>
      <c r="AJ944" s="70"/>
      <c r="AK944" s="70"/>
      <c r="AL944" s="70"/>
      <c r="AM944" s="70"/>
      <c r="AN944" s="70"/>
      <c r="AO944" s="70"/>
      <c r="AP944" s="8"/>
    </row>
    <row r="945" ht="15.75" customHeight="1">
      <c r="Z945" s="8"/>
      <c r="AA945" s="70"/>
      <c r="AB945" s="70"/>
      <c r="AC945" s="70"/>
      <c r="AD945" s="70"/>
      <c r="AE945" s="70"/>
      <c r="AF945" s="70"/>
      <c r="AG945" s="70"/>
      <c r="AH945" s="70"/>
      <c r="AI945" s="70"/>
      <c r="AJ945" s="70"/>
      <c r="AK945" s="70"/>
      <c r="AL945" s="70"/>
      <c r="AM945" s="70"/>
      <c r="AN945" s="70"/>
      <c r="AO945" s="70"/>
      <c r="AP945" s="8"/>
    </row>
    <row r="946" ht="15.75" customHeight="1">
      <c r="Z946" s="8"/>
      <c r="AA946" s="70"/>
      <c r="AB946" s="70"/>
      <c r="AC946" s="70"/>
      <c r="AD946" s="70"/>
      <c r="AE946" s="70"/>
      <c r="AF946" s="70"/>
      <c r="AG946" s="70"/>
      <c r="AH946" s="70"/>
      <c r="AI946" s="70"/>
      <c r="AJ946" s="70"/>
      <c r="AK946" s="70"/>
      <c r="AL946" s="70"/>
      <c r="AM946" s="70"/>
      <c r="AN946" s="70"/>
      <c r="AO946" s="70"/>
      <c r="AP946" s="8"/>
    </row>
    <row r="947" ht="15.75" customHeight="1">
      <c r="Z947" s="8"/>
      <c r="AA947" s="70"/>
      <c r="AB947" s="70"/>
      <c r="AC947" s="70"/>
      <c r="AD947" s="70"/>
      <c r="AE947" s="70"/>
      <c r="AF947" s="70"/>
      <c r="AG947" s="70"/>
      <c r="AH947" s="70"/>
      <c r="AI947" s="70"/>
      <c r="AJ947" s="70"/>
      <c r="AK947" s="70"/>
      <c r="AL947" s="70"/>
      <c r="AM947" s="70"/>
      <c r="AN947" s="70"/>
      <c r="AO947" s="70"/>
      <c r="AP947" s="8"/>
    </row>
    <row r="948" ht="15.75" customHeight="1">
      <c r="Z948" s="8"/>
      <c r="AA948" s="70"/>
      <c r="AB948" s="70"/>
      <c r="AC948" s="70"/>
      <c r="AD948" s="70"/>
      <c r="AE948" s="70"/>
      <c r="AF948" s="70"/>
      <c r="AG948" s="70"/>
      <c r="AH948" s="70"/>
      <c r="AI948" s="70"/>
      <c r="AJ948" s="70"/>
      <c r="AK948" s="70"/>
      <c r="AL948" s="70"/>
      <c r="AM948" s="70"/>
      <c r="AN948" s="70"/>
      <c r="AO948" s="70"/>
      <c r="AP948" s="8"/>
    </row>
    <row r="949" ht="15.75" customHeight="1">
      <c r="Z949" s="8"/>
      <c r="AA949" s="70"/>
      <c r="AB949" s="70"/>
      <c r="AC949" s="70"/>
      <c r="AD949" s="70"/>
      <c r="AE949" s="70"/>
      <c r="AF949" s="70"/>
      <c r="AG949" s="70"/>
      <c r="AH949" s="70"/>
      <c r="AI949" s="70"/>
      <c r="AJ949" s="70"/>
      <c r="AK949" s="70"/>
      <c r="AL949" s="70"/>
      <c r="AM949" s="70"/>
      <c r="AN949" s="70"/>
      <c r="AO949" s="70"/>
      <c r="AP949" s="8"/>
    </row>
    <row r="950" ht="15.75" customHeight="1">
      <c r="Z950" s="8"/>
      <c r="AA950" s="70"/>
      <c r="AB950" s="70"/>
      <c r="AC950" s="70"/>
      <c r="AD950" s="70"/>
      <c r="AE950" s="70"/>
      <c r="AF950" s="70"/>
      <c r="AG950" s="70"/>
      <c r="AH950" s="70"/>
      <c r="AI950" s="70"/>
      <c r="AJ950" s="70"/>
      <c r="AK950" s="70"/>
      <c r="AL950" s="70"/>
      <c r="AM950" s="70"/>
      <c r="AN950" s="70"/>
      <c r="AO950" s="70"/>
      <c r="AP950" s="8"/>
    </row>
    <row r="951" ht="15.75" customHeight="1">
      <c r="Z951" s="8"/>
      <c r="AA951" s="70"/>
      <c r="AB951" s="70"/>
      <c r="AC951" s="70"/>
      <c r="AD951" s="70"/>
      <c r="AE951" s="70"/>
      <c r="AF951" s="70"/>
      <c r="AG951" s="70"/>
      <c r="AH951" s="70"/>
      <c r="AI951" s="70"/>
      <c r="AJ951" s="70"/>
      <c r="AK951" s="70"/>
      <c r="AL951" s="70"/>
      <c r="AM951" s="70"/>
      <c r="AN951" s="70"/>
      <c r="AO951" s="70"/>
      <c r="AP951" s="8"/>
    </row>
    <row r="952" ht="15.75" customHeight="1">
      <c r="Z952" s="8"/>
      <c r="AA952" s="70"/>
      <c r="AB952" s="70"/>
      <c r="AC952" s="70"/>
      <c r="AD952" s="70"/>
      <c r="AE952" s="70"/>
      <c r="AF952" s="70"/>
      <c r="AG952" s="70"/>
      <c r="AH952" s="70"/>
      <c r="AI952" s="70"/>
      <c r="AJ952" s="70"/>
      <c r="AK952" s="70"/>
      <c r="AL952" s="70"/>
      <c r="AM952" s="70"/>
      <c r="AN952" s="70"/>
      <c r="AO952" s="70"/>
      <c r="AP952" s="8"/>
    </row>
    <row r="953" ht="15.75" customHeight="1">
      <c r="Z953" s="8"/>
      <c r="AA953" s="70"/>
      <c r="AB953" s="70"/>
      <c r="AC953" s="70"/>
      <c r="AD953" s="70"/>
      <c r="AE953" s="70"/>
      <c r="AF953" s="70"/>
      <c r="AG953" s="70"/>
      <c r="AH953" s="70"/>
      <c r="AI953" s="70"/>
      <c r="AJ953" s="70"/>
      <c r="AK953" s="70"/>
      <c r="AL953" s="70"/>
      <c r="AM953" s="70"/>
      <c r="AN953" s="70"/>
      <c r="AO953" s="70"/>
      <c r="AP953" s="8"/>
    </row>
    <row r="954" ht="15.75" customHeight="1">
      <c r="Z954" s="8"/>
      <c r="AA954" s="70"/>
      <c r="AB954" s="70"/>
      <c r="AC954" s="70"/>
      <c r="AD954" s="70"/>
      <c r="AE954" s="70"/>
      <c r="AF954" s="70"/>
      <c r="AG954" s="70"/>
      <c r="AH954" s="70"/>
      <c r="AI954" s="70"/>
      <c r="AJ954" s="70"/>
      <c r="AK954" s="70"/>
      <c r="AL954" s="70"/>
      <c r="AM954" s="70"/>
      <c r="AN954" s="70"/>
      <c r="AO954" s="70"/>
      <c r="AP954" s="8"/>
    </row>
    <row r="955" ht="15.75" customHeight="1">
      <c r="Z955" s="8"/>
      <c r="AA955" s="70"/>
      <c r="AB955" s="70"/>
      <c r="AC955" s="70"/>
      <c r="AD955" s="70"/>
      <c r="AE955" s="70"/>
      <c r="AF955" s="70"/>
      <c r="AG955" s="70"/>
      <c r="AH955" s="70"/>
      <c r="AI955" s="70"/>
      <c r="AJ955" s="70"/>
      <c r="AK955" s="70"/>
      <c r="AL955" s="70"/>
      <c r="AM955" s="70"/>
      <c r="AN955" s="70"/>
      <c r="AO955" s="70"/>
      <c r="AP955" s="8"/>
    </row>
    <row r="956" ht="15.75" customHeight="1">
      <c r="Z956" s="8"/>
      <c r="AA956" s="70"/>
      <c r="AB956" s="70"/>
      <c r="AC956" s="70"/>
      <c r="AD956" s="70"/>
      <c r="AE956" s="70"/>
      <c r="AF956" s="70"/>
      <c r="AG956" s="70"/>
      <c r="AH956" s="70"/>
      <c r="AI956" s="70"/>
      <c r="AJ956" s="70"/>
      <c r="AK956" s="70"/>
      <c r="AL956" s="70"/>
      <c r="AM956" s="70"/>
      <c r="AN956" s="70"/>
      <c r="AO956" s="70"/>
      <c r="AP956" s="8"/>
    </row>
    <row r="957" ht="15.75" customHeight="1">
      <c r="Z957" s="8"/>
      <c r="AA957" s="70"/>
      <c r="AB957" s="70"/>
      <c r="AC957" s="70"/>
      <c r="AD957" s="70"/>
      <c r="AE957" s="70"/>
      <c r="AF957" s="70"/>
      <c r="AG957" s="70"/>
      <c r="AH957" s="70"/>
      <c r="AI957" s="70"/>
      <c r="AJ957" s="70"/>
      <c r="AK957" s="70"/>
      <c r="AL957" s="70"/>
      <c r="AM957" s="70"/>
      <c r="AN957" s="70"/>
      <c r="AO957" s="70"/>
      <c r="AP957" s="8"/>
    </row>
    <row r="958" ht="15.75" customHeight="1">
      <c r="Z958" s="8"/>
      <c r="AA958" s="70"/>
      <c r="AB958" s="70"/>
      <c r="AC958" s="70"/>
      <c r="AD958" s="70"/>
      <c r="AE958" s="70"/>
      <c r="AF958" s="70"/>
      <c r="AG958" s="70"/>
      <c r="AH958" s="70"/>
      <c r="AI958" s="70"/>
      <c r="AJ958" s="70"/>
      <c r="AK958" s="70"/>
      <c r="AL958" s="70"/>
      <c r="AM958" s="70"/>
      <c r="AN958" s="70"/>
      <c r="AO958" s="70"/>
      <c r="AP958" s="8"/>
    </row>
    <row r="959" ht="15.75" customHeight="1">
      <c r="Z959" s="8"/>
      <c r="AA959" s="70"/>
      <c r="AB959" s="70"/>
      <c r="AC959" s="70"/>
      <c r="AD959" s="70"/>
      <c r="AE959" s="70"/>
      <c r="AF959" s="70"/>
      <c r="AG959" s="70"/>
      <c r="AH959" s="70"/>
      <c r="AI959" s="70"/>
      <c r="AJ959" s="70"/>
      <c r="AK959" s="70"/>
      <c r="AL959" s="70"/>
      <c r="AM959" s="70"/>
      <c r="AN959" s="70"/>
      <c r="AO959" s="70"/>
      <c r="AP959" s="8"/>
    </row>
    <row r="960" ht="15.75" customHeight="1">
      <c r="Z960" s="8"/>
      <c r="AA960" s="70"/>
      <c r="AB960" s="70"/>
      <c r="AC960" s="70"/>
      <c r="AD960" s="70"/>
      <c r="AE960" s="70"/>
      <c r="AF960" s="70"/>
      <c r="AG960" s="70"/>
      <c r="AH960" s="70"/>
      <c r="AI960" s="70"/>
      <c r="AJ960" s="70"/>
      <c r="AK960" s="70"/>
      <c r="AL960" s="70"/>
      <c r="AM960" s="70"/>
      <c r="AN960" s="70"/>
      <c r="AO960" s="70"/>
      <c r="AP960" s="8"/>
    </row>
    <row r="961" ht="15.75" customHeight="1">
      <c r="Z961" s="8"/>
      <c r="AA961" s="70"/>
      <c r="AB961" s="70"/>
      <c r="AC961" s="70"/>
      <c r="AD961" s="70"/>
      <c r="AE961" s="70"/>
      <c r="AF961" s="70"/>
      <c r="AG961" s="70"/>
      <c r="AH961" s="70"/>
      <c r="AI961" s="70"/>
      <c r="AJ961" s="70"/>
      <c r="AK961" s="70"/>
      <c r="AL961" s="70"/>
      <c r="AM961" s="70"/>
      <c r="AN961" s="70"/>
      <c r="AO961" s="70"/>
      <c r="AP961" s="8"/>
    </row>
    <row r="962" ht="15.75" customHeight="1">
      <c r="Z962" s="8"/>
      <c r="AA962" s="70"/>
      <c r="AB962" s="70"/>
      <c r="AC962" s="70"/>
      <c r="AD962" s="70"/>
      <c r="AE962" s="70"/>
      <c r="AF962" s="70"/>
      <c r="AG962" s="70"/>
      <c r="AH962" s="70"/>
      <c r="AI962" s="70"/>
      <c r="AJ962" s="70"/>
      <c r="AK962" s="70"/>
      <c r="AL962" s="70"/>
      <c r="AM962" s="70"/>
      <c r="AN962" s="70"/>
      <c r="AO962" s="70"/>
      <c r="AP962" s="8"/>
    </row>
    <row r="963" ht="15.75" customHeight="1">
      <c r="Z963" s="8"/>
      <c r="AA963" s="70"/>
      <c r="AB963" s="70"/>
      <c r="AC963" s="70"/>
      <c r="AD963" s="70"/>
      <c r="AE963" s="70"/>
      <c r="AF963" s="70"/>
      <c r="AG963" s="70"/>
      <c r="AH963" s="70"/>
      <c r="AI963" s="70"/>
      <c r="AJ963" s="70"/>
      <c r="AK963" s="70"/>
      <c r="AL963" s="70"/>
      <c r="AM963" s="70"/>
      <c r="AN963" s="70"/>
      <c r="AO963" s="70"/>
      <c r="AP963" s="8"/>
    </row>
    <row r="964" ht="15.75" customHeight="1">
      <c r="Z964" s="8"/>
      <c r="AA964" s="70"/>
      <c r="AB964" s="70"/>
      <c r="AC964" s="70"/>
      <c r="AD964" s="70"/>
      <c r="AE964" s="70"/>
      <c r="AF964" s="70"/>
      <c r="AG964" s="70"/>
      <c r="AH964" s="70"/>
      <c r="AI964" s="70"/>
      <c r="AJ964" s="70"/>
      <c r="AK964" s="70"/>
      <c r="AL964" s="70"/>
      <c r="AM964" s="70"/>
      <c r="AN964" s="70"/>
      <c r="AO964" s="70"/>
      <c r="AP964" s="8"/>
    </row>
    <row r="965" ht="15.75" customHeight="1">
      <c r="Z965" s="8"/>
      <c r="AA965" s="70"/>
      <c r="AB965" s="70"/>
      <c r="AC965" s="70"/>
      <c r="AD965" s="70"/>
      <c r="AE965" s="70"/>
      <c r="AF965" s="70"/>
      <c r="AG965" s="70"/>
      <c r="AH965" s="70"/>
      <c r="AI965" s="70"/>
      <c r="AJ965" s="70"/>
      <c r="AK965" s="70"/>
      <c r="AL965" s="70"/>
      <c r="AM965" s="70"/>
      <c r="AN965" s="70"/>
      <c r="AO965" s="70"/>
      <c r="AP965" s="8"/>
    </row>
    <row r="966" ht="15.75" customHeight="1">
      <c r="Z966" s="8"/>
      <c r="AA966" s="70"/>
      <c r="AB966" s="70"/>
      <c r="AC966" s="70"/>
      <c r="AD966" s="70"/>
      <c r="AE966" s="70"/>
      <c r="AF966" s="70"/>
      <c r="AG966" s="70"/>
      <c r="AH966" s="70"/>
      <c r="AI966" s="70"/>
      <c r="AJ966" s="70"/>
      <c r="AK966" s="70"/>
      <c r="AL966" s="70"/>
      <c r="AM966" s="70"/>
      <c r="AN966" s="70"/>
      <c r="AO966" s="70"/>
      <c r="AP966" s="8"/>
    </row>
    <row r="967" ht="15.75" customHeight="1">
      <c r="Z967" s="8"/>
      <c r="AA967" s="70"/>
      <c r="AB967" s="70"/>
      <c r="AC967" s="70"/>
      <c r="AD967" s="70"/>
      <c r="AE967" s="70"/>
      <c r="AF967" s="70"/>
      <c r="AG967" s="70"/>
      <c r="AH967" s="70"/>
      <c r="AI967" s="70"/>
      <c r="AJ967" s="70"/>
      <c r="AK967" s="70"/>
      <c r="AL967" s="70"/>
      <c r="AM967" s="70"/>
      <c r="AN967" s="70"/>
      <c r="AO967" s="70"/>
      <c r="AP967" s="8"/>
    </row>
    <row r="968" ht="15.75" customHeight="1">
      <c r="Z968" s="8"/>
      <c r="AA968" s="70"/>
      <c r="AB968" s="70"/>
      <c r="AC968" s="70"/>
      <c r="AD968" s="70"/>
      <c r="AE968" s="70"/>
      <c r="AF968" s="70"/>
      <c r="AG968" s="70"/>
      <c r="AH968" s="70"/>
      <c r="AI968" s="70"/>
      <c r="AJ968" s="70"/>
      <c r="AK968" s="70"/>
      <c r="AL968" s="70"/>
      <c r="AM968" s="70"/>
      <c r="AN968" s="70"/>
      <c r="AO968" s="70"/>
      <c r="AP968" s="8"/>
    </row>
    <row r="969" ht="15.75" customHeight="1">
      <c r="Z969" s="8"/>
      <c r="AA969" s="70"/>
      <c r="AB969" s="70"/>
      <c r="AC969" s="70"/>
      <c r="AD969" s="70"/>
      <c r="AE969" s="70"/>
      <c r="AF969" s="70"/>
      <c r="AG969" s="70"/>
      <c r="AH969" s="70"/>
      <c r="AI969" s="70"/>
      <c r="AJ969" s="70"/>
      <c r="AK969" s="70"/>
      <c r="AL969" s="70"/>
      <c r="AM969" s="70"/>
      <c r="AN969" s="70"/>
      <c r="AO969" s="70"/>
      <c r="AP969" s="8"/>
    </row>
    <row r="970" ht="15.75" customHeight="1">
      <c r="Z970" s="8"/>
      <c r="AA970" s="70"/>
      <c r="AB970" s="70"/>
      <c r="AC970" s="70"/>
      <c r="AD970" s="70"/>
      <c r="AE970" s="70"/>
      <c r="AF970" s="70"/>
      <c r="AG970" s="70"/>
      <c r="AH970" s="70"/>
      <c r="AI970" s="70"/>
      <c r="AJ970" s="70"/>
      <c r="AK970" s="70"/>
      <c r="AL970" s="70"/>
      <c r="AM970" s="70"/>
      <c r="AN970" s="70"/>
      <c r="AO970" s="70"/>
      <c r="AP970" s="8"/>
    </row>
    <row r="971" ht="15.75" customHeight="1">
      <c r="Z971" s="8"/>
      <c r="AA971" s="70"/>
      <c r="AB971" s="70"/>
      <c r="AC971" s="70"/>
      <c r="AD971" s="70"/>
      <c r="AE971" s="70"/>
      <c r="AF971" s="70"/>
      <c r="AG971" s="70"/>
      <c r="AH971" s="70"/>
      <c r="AI971" s="70"/>
      <c r="AJ971" s="70"/>
      <c r="AK971" s="70"/>
      <c r="AL971" s="70"/>
      <c r="AM971" s="70"/>
      <c r="AN971" s="70"/>
      <c r="AO971" s="70"/>
      <c r="AP971" s="8"/>
    </row>
    <row r="972" ht="15.75" customHeight="1">
      <c r="Z972" s="8"/>
      <c r="AA972" s="70"/>
      <c r="AB972" s="70"/>
      <c r="AC972" s="70"/>
      <c r="AD972" s="70"/>
      <c r="AE972" s="70"/>
      <c r="AF972" s="70"/>
      <c r="AG972" s="70"/>
      <c r="AH972" s="70"/>
      <c r="AI972" s="70"/>
      <c r="AJ972" s="70"/>
      <c r="AK972" s="70"/>
      <c r="AL972" s="70"/>
      <c r="AM972" s="70"/>
      <c r="AN972" s="70"/>
      <c r="AO972" s="70"/>
      <c r="AP972" s="8"/>
    </row>
    <row r="973" ht="15.75" customHeight="1">
      <c r="Z973" s="8"/>
      <c r="AA973" s="70"/>
      <c r="AB973" s="70"/>
      <c r="AC973" s="70"/>
      <c r="AD973" s="70"/>
      <c r="AE973" s="70"/>
      <c r="AF973" s="70"/>
      <c r="AG973" s="70"/>
      <c r="AH973" s="70"/>
      <c r="AI973" s="70"/>
      <c r="AJ973" s="70"/>
      <c r="AK973" s="70"/>
      <c r="AL973" s="70"/>
      <c r="AM973" s="70"/>
      <c r="AN973" s="70"/>
      <c r="AO973" s="70"/>
      <c r="AP973" s="8"/>
    </row>
    <row r="974" ht="15.75" customHeight="1">
      <c r="Z974" s="8"/>
      <c r="AA974" s="70"/>
      <c r="AB974" s="70"/>
      <c r="AC974" s="70"/>
      <c r="AD974" s="70"/>
      <c r="AE974" s="70"/>
      <c r="AF974" s="70"/>
      <c r="AG974" s="70"/>
      <c r="AH974" s="70"/>
      <c r="AI974" s="70"/>
      <c r="AJ974" s="70"/>
      <c r="AK974" s="70"/>
      <c r="AL974" s="70"/>
      <c r="AM974" s="70"/>
      <c r="AN974" s="70"/>
      <c r="AO974" s="70"/>
      <c r="AP974" s="8"/>
    </row>
    <row r="975" ht="15.75" customHeight="1">
      <c r="Z975" s="8"/>
      <c r="AA975" s="70"/>
      <c r="AB975" s="70"/>
      <c r="AC975" s="70"/>
      <c r="AD975" s="70"/>
      <c r="AE975" s="70"/>
      <c r="AF975" s="70"/>
      <c r="AG975" s="70"/>
      <c r="AH975" s="70"/>
      <c r="AI975" s="70"/>
      <c r="AJ975" s="70"/>
      <c r="AK975" s="70"/>
      <c r="AL975" s="70"/>
      <c r="AM975" s="70"/>
      <c r="AN975" s="70"/>
      <c r="AO975" s="70"/>
      <c r="AP975" s="8"/>
    </row>
    <row r="976" ht="15.75" customHeight="1">
      <c r="Z976" s="8"/>
      <c r="AA976" s="70"/>
      <c r="AB976" s="70"/>
      <c r="AC976" s="70"/>
      <c r="AD976" s="70"/>
      <c r="AE976" s="70"/>
      <c r="AF976" s="70"/>
      <c r="AG976" s="70"/>
      <c r="AH976" s="70"/>
      <c r="AI976" s="70"/>
      <c r="AJ976" s="70"/>
      <c r="AK976" s="70"/>
      <c r="AL976" s="70"/>
      <c r="AM976" s="70"/>
      <c r="AN976" s="70"/>
      <c r="AO976" s="70"/>
      <c r="AP976" s="8"/>
    </row>
    <row r="977" ht="15.75" customHeight="1">
      <c r="Z977" s="8"/>
      <c r="AA977" s="70"/>
      <c r="AB977" s="70"/>
      <c r="AC977" s="70"/>
      <c r="AD977" s="70"/>
      <c r="AE977" s="70"/>
      <c r="AF977" s="70"/>
      <c r="AG977" s="70"/>
      <c r="AH977" s="70"/>
      <c r="AI977" s="70"/>
      <c r="AJ977" s="70"/>
      <c r="AK977" s="70"/>
      <c r="AL977" s="70"/>
      <c r="AM977" s="70"/>
      <c r="AN977" s="70"/>
      <c r="AO977" s="70"/>
      <c r="AP977" s="8"/>
    </row>
    <row r="978" ht="15.75" customHeight="1">
      <c r="Z978" s="8"/>
      <c r="AA978" s="70"/>
      <c r="AB978" s="70"/>
      <c r="AC978" s="70"/>
      <c r="AD978" s="70"/>
      <c r="AE978" s="70"/>
      <c r="AF978" s="70"/>
      <c r="AG978" s="70"/>
      <c r="AH978" s="70"/>
      <c r="AI978" s="70"/>
      <c r="AJ978" s="70"/>
      <c r="AK978" s="70"/>
      <c r="AL978" s="70"/>
      <c r="AM978" s="70"/>
      <c r="AN978" s="70"/>
      <c r="AO978" s="70"/>
      <c r="AP978" s="8"/>
    </row>
    <row r="979" ht="15.75" customHeight="1">
      <c r="Z979" s="8"/>
      <c r="AA979" s="70"/>
      <c r="AB979" s="70"/>
      <c r="AC979" s="70"/>
      <c r="AD979" s="70"/>
      <c r="AE979" s="70"/>
      <c r="AF979" s="70"/>
      <c r="AG979" s="70"/>
      <c r="AH979" s="70"/>
      <c r="AI979" s="70"/>
      <c r="AJ979" s="70"/>
      <c r="AK979" s="70"/>
      <c r="AL979" s="70"/>
      <c r="AM979" s="70"/>
      <c r="AN979" s="70"/>
      <c r="AO979" s="70"/>
      <c r="AP979" s="8"/>
    </row>
    <row r="980" ht="15.75" customHeight="1">
      <c r="Z980" s="8"/>
      <c r="AA980" s="70"/>
      <c r="AB980" s="70"/>
      <c r="AC980" s="70"/>
      <c r="AD980" s="70"/>
      <c r="AE980" s="70"/>
      <c r="AF980" s="70"/>
      <c r="AG980" s="70"/>
      <c r="AH980" s="70"/>
      <c r="AI980" s="70"/>
      <c r="AJ980" s="70"/>
      <c r="AK980" s="70"/>
      <c r="AL980" s="70"/>
      <c r="AM980" s="70"/>
      <c r="AN980" s="70"/>
      <c r="AO980" s="70"/>
      <c r="AP980" s="8"/>
    </row>
    <row r="981" ht="15.75" customHeight="1">
      <c r="Z981" s="8"/>
      <c r="AA981" s="70"/>
      <c r="AB981" s="70"/>
      <c r="AC981" s="70"/>
      <c r="AD981" s="70"/>
      <c r="AE981" s="70"/>
      <c r="AF981" s="70"/>
      <c r="AG981" s="70"/>
      <c r="AH981" s="70"/>
      <c r="AI981" s="70"/>
      <c r="AJ981" s="70"/>
      <c r="AK981" s="70"/>
      <c r="AL981" s="70"/>
      <c r="AM981" s="70"/>
      <c r="AN981" s="70"/>
      <c r="AO981" s="70"/>
      <c r="AP981" s="8"/>
    </row>
    <row r="982" ht="15.75" customHeight="1">
      <c r="Z982" s="8"/>
      <c r="AA982" s="70"/>
      <c r="AB982" s="70"/>
      <c r="AC982" s="70"/>
      <c r="AD982" s="70"/>
      <c r="AE982" s="70"/>
      <c r="AF982" s="70"/>
      <c r="AG982" s="70"/>
      <c r="AH982" s="70"/>
      <c r="AI982" s="70"/>
      <c r="AJ982" s="70"/>
      <c r="AK982" s="70"/>
      <c r="AL982" s="70"/>
      <c r="AM982" s="70"/>
      <c r="AN982" s="70"/>
      <c r="AO982" s="70"/>
      <c r="AP982" s="8"/>
    </row>
    <row r="983" ht="15.75" customHeight="1">
      <c r="Z983" s="8"/>
      <c r="AA983" s="70"/>
      <c r="AB983" s="70"/>
      <c r="AC983" s="70"/>
      <c r="AD983" s="70"/>
      <c r="AE983" s="70"/>
      <c r="AF983" s="70"/>
      <c r="AG983" s="70"/>
      <c r="AH983" s="70"/>
      <c r="AI983" s="70"/>
      <c r="AJ983" s="70"/>
      <c r="AK983" s="70"/>
      <c r="AL983" s="70"/>
      <c r="AM983" s="70"/>
      <c r="AN983" s="70"/>
      <c r="AO983" s="70"/>
      <c r="AP983" s="8"/>
    </row>
    <row r="984" ht="15.75" customHeight="1">
      <c r="Z984" s="8"/>
      <c r="AA984" s="70"/>
      <c r="AB984" s="70"/>
      <c r="AC984" s="70"/>
      <c r="AD984" s="70"/>
      <c r="AE984" s="70"/>
      <c r="AF984" s="70"/>
      <c r="AG984" s="70"/>
      <c r="AH984" s="70"/>
      <c r="AI984" s="70"/>
      <c r="AJ984" s="70"/>
      <c r="AK984" s="70"/>
      <c r="AL984" s="70"/>
      <c r="AM984" s="70"/>
      <c r="AN984" s="70"/>
      <c r="AO984" s="70"/>
      <c r="AP984" s="8"/>
    </row>
    <row r="985" ht="15.75" customHeight="1">
      <c r="Z985" s="8"/>
      <c r="AA985" s="70"/>
      <c r="AB985" s="70"/>
      <c r="AC985" s="70"/>
      <c r="AD985" s="70"/>
      <c r="AE985" s="70"/>
      <c r="AF985" s="70"/>
      <c r="AG985" s="70"/>
      <c r="AH985" s="70"/>
      <c r="AI985" s="70"/>
      <c r="AJ985" s="70"/>
      <c r="AK985" s="70"/>
      <c r="AL985" s="70"/>
      <c r="AM985" s="70"/>
      <c r="AN985" s="70"/>
      <c r="AO985" s="70"/>
      <c r="AP985" s="8"/>
    </row>
    <row r="986" ht="15.75" customHeight="1">
      <c r="Z986" s="8"/>
      <c r="AA986" s="70"/>
      <c r="AB986" s="70"/>
      <c r="AC986" s="70"/>
      <c r="AD986" s="70"/>
      <c r="AE986" s="70"/>
      <c r="AF986" s="70"/>
      <c r="AG986" s="70"/>
      <c r="AH986" s="70"/>
      <c r="AI986" s="70"/>
      <c r="AJ986" s="70"/>
      <c r="AK986" s="70"/>
      <c r="AL986" s="70"/>
      <c r="AM986" s="70"/>
      <c r="AN986" s="70"/>
      <c r="AO986" s="70"/>
      <c r="AP986" s="8"/>
    </row>
    <row r="987" ht="15.75" customHeight="1">
      <c r="Z987" s="8"/>
      <c r="AA987" s="70"/>
      <c r="AB987" s="70"/>
      <c r="AC987" s="70"/>
      <c r="AD987" s="70"/>
      <c r="AE987" s="70"/>
      <c r="AF987" s="70"/>
      <c r="AG987" s="70"/>
      <c r="AH987" s="70"/>
      <c r="AI987" s="70"/>
      <c r="AJ987" s="70"/>
      <c r="AK987" s="70"/>
      <c r="AL987" s="70"/>
      <c r="AM987" s="70"/>
      <c r="AN987" s="70"/>
      <c r="AO987" s="70"/>
      <c r="AP987" s="8"/>
    </row>
    <row r="988" ht="15.75" customHeight="1">
      <c r="Z988" s="8"/>
      <c r="AA988" s="70"/>
      <c r="AB988" s="70"/>
      <c r="AC988" s="70"/>
      <c r="AD988" s="70"/>
      <c r="AE988" s="70"/>
      <c r="AF988" s="70"/>
      <c r="AG988" s="70"/>
      <c r="AH988" s="70"/>
      <c r="AI988" s="70"/>
      <c r="AJ988" s="70"/>
      <c r="AK988" s="70"/>
      <c r="AL988" s="70"/>
      <c r="AM988" s="70"/>
      <c r="AN988" s="70"/>
      <c r="AO988" s="70"/>
      <c r="AP988" s="8"/>
    </row>
    <row r="989" ht="15.75" customHeight="1">
      <c r="Z989" s="8"/>
      <c r="AA989" s="70"/>
      <c r="AB989" s="70"/>
      <c r="AC989" s="70"/>
      <c r="AD989" s="70"/>
      <c r="AE989" s="70"/>
      <c r="AF989" s="70"/>
      <c r="AG989" s="70"/>
      <c r="AH989" s="70"/>
      <c r="AI989" s="70"/>
      <c r="AJ989" s="70"/>
      <c r="AK989" s="70"/>
      <c r="AL989" s="70"/>
      <c r="AM989" s="70"/>
      <c r="AN989" s="70"/>
      <c r="AO989" s="70"/>
      <c r="AP989" s="8"/>
    </row>
    <row r="990" ht="15.75" customHeight="1">
      <c r="Z990" s="8"/>
      <c r="AA990" s="70"/>
      <c r="AB990" s="70"/>
      <c r="AC990" s="70"/>
      <c r="AD990" s="70"/>
      <c r="AE990" s="70"/>
      <c r="AF990" s="70"/>
      <c r="AG990" s="70"/>
      <c r="AH990" s="70"/>
      <c r="AI990" s="70"/>
      <c r="AJ990" s="70"/>
      <c r="AK990" s="70"/>
      <c r="AL990" s="70"/>
      <c r="AM990" s="70"/>
      <c r="AN990" s="70"/>
      <c r="AO990" s="70"/>
      <c r="AP990" s="8"/>
    </row>
    <row r="991" ht="15.75" customHeight="1">
      <c r="Z991" s="8"/>
      <c r="AA991" s="70"/>
      <c r="AB991" s="70"/>
      <c r="AC991" s="70"/>
      <c r="AD991" s="70"/>
      <c r="AE991" s="70"/>
      <c r="AF991" s="70"/>
      <c r="AG991" s="70"/>
      <c r="AH991" s="70"/>
      <c r="AI991" s="70"/>
      <c r="AJ991" s="70"/>
      <c r="AK991" s="70"/>
      <c r="AL991" s="70"/>
      <c r="AM991" s="70"/>
      <c r="AN991" s="70"/>
      <c r="AO991" s="70"/>
      <c r="AP991" s="8"/>
    </row>
    <row r="992" ht="15.75" customHeight="1">
      <c r="Z992" s="8"/>
      <c r="AA992" s="70"/>
      <c r="AB992" s="70"/>
      <c r="AC992" s="70"/>
      <c r="AD992" s="70"/>
      <c r="AE992" s="70"/>
      <c r="AF992" s="70"/>
      <c r="AG992" s="70"/>
      <c r="AH992" s="70"/>
      <c r="AI992" s="70"/>
      <c r="AJ992" s="70"/>
      <c r="AK992" s="70"/>
      <c r="AL992" s="70"/>
      <c r="AM992" s="70"/>
      <c r="AN992" s="70"/>
      <c r="AO992" s="70"/>
      <c r="AP992" s="8"/>
    </row>
    <row r="993" ht="15.75" customHeight="1">
      <c r="Z993" s="8"/>
      <c r="AA993" s="70"/>
      <c r="AB993" s="70"/>
      <c r="AC993" s="70"/>
      <c r="AD993" s="70"/>
      <c r="AE993" s="70"/>
      <c r="AF993" s="70"/>
      <c r="AG993" s="70"/>
      <c r="AH993" s="70"/>
      <c r="AI993" s="70"/>
      <c r="AJ993" s="70"/>
      <c r="AK993" s="70"/>
      <c r="AL993" s="70"/>
      <c r="AM993" s="70"/>
      <c r="AN993" s="70"/>
      <c r="AO993" s="70"/>
      <c r="AP993" s="8"/>
    </row>
    <row r="994" ht="15.75" customHeight="1">
      <c r="Z994" s="8"/>
      <c r="AA994" s="70"/>
      <c r="AB994" s="70"/>
      <c r="AC994" s="70"/>
      <c r="AD994" s="70"/>
      <c r="AE994" s="70"/>
      <c r="AF994" s="70"/>
      <c r="AG994" s="70"/>
      <c r="AH994" s="70"/>
      <c r="AI994" s="70"/>
      <c r="AJ994" s="70"/>
      <c r="AK994" s="70"/>
      <c r="AL994" s="70"/>
      <c r="AM994" s="70"/>
      <c r="AN994" s="70"/>
      <c r="AO994" s="70"/>
      <c r="AP994" s="8"/>
    </row>
    <row r="995" ht="15.75" customHeight="1">
      <c r="Z995" s="8"/>
      <c r="AA995" s="70"/>
      <c r="AB995" s="70"/>
      <c r="AC995" s="70"/>
      <c r="AD995" s="70"/>
      <c r="AE995" s="70"/>
      <c r="AF995" s="70"/>
      <c r="AG995" s="70"/>
      <c r="AH995" s="70"/>
      <c r="AI995" s="70"/>
      <c r="AJ995" s="70"/>
      <c r="AK995" s="70"/>
      <c r="AL995" s="70"/>
      <c r="AM995" s="70"/>
      <c r="AN995" s="70"/>
      <c r="AO995" s="70"/>
      <c r="AP995" s="8"/>
    </row>
    <row r="996" ht="15.75" customHeight="1">
      <c r="Z996" s="8"/>
      <c r="AA996" s="70"/>
      <c r="AB996" s="70"/>
      <c r="AC996" s="70"/>
      <c r="AD996" s="70"/>
      <c r="AE996" s="70"/>
      <c r="AF996" s="70"/>
      <c r="AG996" s="70"/>
      <c r="AH996" s="70"/>
      <c r="AI996" s="70"/>
      <c r="AJ996" s="70"/>
      <c r="AK996" s="70"/>
      <c r="AL996" s="70"/>
      <c r="AM996" s="70"/>
      <c r="AN996" s="70"/>
      <c r="AO996" s="70"/>
      <c r="AP996" s="8"/>
    </row>
    <row r="997" ht="15.75" customHeight="1">
      <c r="Z997" s="8"/>
      <c r="AA997" s="70"/>
      <c r="AB997" s="70"/>
      <c r="AC997" s="70"/>
      <c r="AD997" s="70"/>
      <c r="AE997" s="70"/>
      <c r="AF997" s="70"/>
      <c r="AG997" s="70"/>
      <c r="AH997" s="70"/>
      <c r="AI997" s="70"/>
      <c r="AJ997" s="70"/>
      <c r="AK997" s="70"/>
      <c r="AL997" s="70"/>
      <c r="AM997" s="70"/>
      <c r="AN997" s="70"/>
      <c r="AO997" s="70"/>
      <c r="AP997" s="8"/>
    </row>
    <row r="998" ht="15.75" customHeight="1">
      <c r="Z998" s="8"/>
      <c r="AA998" s="70"/>
      <c r="AB998" s="70"/>
      <c r="AC998" s="70"/>
      <c r="AD998" s="70"/>
      <c r="AE998" s="70"/>
      <c r="AF998" s="70"/>
      <c r="AG998" s="70"/>
      <c r="AH998" s="70"/>
      <c r="AI998" s="70"/>
      <c r="AJ998" s="70"/>
      <c r="AK998" s="70"/>
      <c r="AL998" s="70"/>
      <c r="AM998" s="70"/>
      <c r="AN998" s="70"/>
      <c r="AO998" s="70"/>
      <c r="AP998" s="8"/>
    </row>
    <row r="999" ht="15.75" customHeight="1">
      <c r="Z999" s="8"/>
      <c r="AA999" s="70"/>
      <c r="AB999" s="70"/>
      <c r="AC999" s="70"/>
      <c r="AD999" s="70"/>
      <c r="AE999" s="70"/>
      <c r="AF999" s="70"/>
      <c r="AG999" s="70"/>
      <c r="AH999" s="70"/>
      <c r="AI999" s="70"/>
      <c r="AJ999" s="70"/>
      <c r="AK999" s="70"/>
      <c r="AL999" s="70"/>
      <c r="AM999" s="70"/>
      <c r="AN999" s="70"/>
      <c r="AO999" s="70"/>
      <c r="AP999" s="8"/>
    </row>
    <row r="1000" ht="15.75" customHeight="1">
      <c r="Z1000" s="8"/>
      <c r="AA1000" s="70"/>
      <c r="AB1000" s="70"/>
      <c r="AC1000" s="70"/>
      <c r="AD1000" s="70"/>
      <c r="AE1000" s="70"/>
      <c r="AF1000" s="70"/>
      <c r="AG1000" s="70"/>
      <c r="AH1000" s="70"/>
      <c r="AI1000" s="70"/>
      <c r="AJ1000" s="70"/>
      <c r="AK1000" s="70"/>
      <c r="AL1000" s="70"/>
      <c r="AM1000" s="70"/>
      <c r="AN1000" s="70"/>
      <c r="AO1000" s="70"/>
      <c r="AP1000" s="8"/>
    </row>
  </sheetData>
  <mergeCells count="211">
    <mergeCell ref="D58:E58"/>
    <mergeCell ref="D59:E59"/>
    <mergeCell ref="D60:E60"/>
    <mergeCell ref="D61:E61"/>
    <mergeCell ref="D62:E62"/>
    <mergeCell ref="B67:E67"/>
    <mergeCell ref="B68:E68"/>
    <mergeCell ref="B69:E69"/>
    <mergeCell ref="B71:B72"/>
    <mergeCell ref="C71:C72"/>
    <mergeCell ref="D71:D72"/>
    <mergeCell ref="B73:B74"/>
    <mergeCell ref="C73:C74"/>
    <mergeCell ref="D73:D74"/>
    <mergeCell ref="C91:C92"/>
    <mergeCell ref="D91:D92"/>
    <mergeCell ref="B87:B88"/>
    <mergeCell ref="C87:C88"/>
    <mergeCell ref="D87:D88"/>
    <mergeCell ref="B89:B90"/>
    <mergeCell ref="C89:C90"/>
    <mergeCell ref="D89:D90"/>
    <mergeCell ref="B91:B92"/>
    <mergeCell ref="C97:C98"/>
    <mergeCell ref="D97:D98"/>
    <mergeCell ref="B93:B94"/>
    <mergeCell ref="C93:C94"/>
    <mergeCell ref="D93:D94"/>
    <mergeCell ref="B95:B96"/>
    <mergeCell ref="C95:C96"/>
    <mergeCell ref="D95:D96"/>
    <mergeCell ref="B97:B98"/>
    <mergeCell ref="C103:C104"/>
    <mergeCell ref="D103:D104"/>
    <mergeCell ref="B99:B100"/>
    <mergeCell ref="C99:C100"/>
    <mergeCell ref="D99:D100"/>
    <mergeCell ref="B101:B102"/>
    <mergeCell ref="C101:C102"/>
    <mergeCell ref="D101:D102"/>
    <mergeCell ref="B103:B104"/>
    <mergeCell ref="C109:C110"/>
    <mergeCell ref="D109:D110"/>
    <mergeCell ref="B105:B106"/>
    <mergeCell ref="C105:C106"/>
    <mergeCell ref="D105:D106"/>
    <mergeCell ref="B107:B108"/>
    <mergeCell ref="C107:C108"/>
    <mergeCell ref="D107:D108"/>
    <mergeCell ref="B109:B110"/>
    <mergeCell ref="C115:C116"/>
    <mergeCell ref="D115:D116"/>
    <mergeCell ref="B111:B112"/>
    <mergeCell ref="C111:C112"/>
    <mergeCell ref="D111:D112"/>
    <mergeCell ref="B113:B114"/>
    <mergeCell ref="C113:C114"/>
    <mergeCell ref="D113:D114"/>
    <mergeCell ref="B115:B116"/>
    <mergeCell ref="C121:C122"/>
    <mergeCell ref="D121:D122"/>
    <mergeCell ref="B117:B118"/>
    <mergeCell ref="C117:C118"/>
    <mergeCell ref="D117:D118"/>
    <mergeCell ref="B119:B120"/>
    <mergeCell ref="C119:C120"/>
    <mergeCell ref="D119:D120"/>
    <mergeCell ref="B121:B122"/>
    <mergeCell ref="D16:E16"/>
    <mergeCell ref="D17:E17"/>
    <mergeCell ref="D18:E18"/>
    <mergeCell ref="D19:E19"/>
    <mergeCell ref="D20:E20"/>
    <mergeCell ref="D21:E21"/>
    <mergeCell ref="D22:E22"/>
    <mergeCell ref="D26:E26"/>
    <mergeCell ref="D27:E27"/>
    <mergeCell ref="D23:E23"/>
    <mergeCell ref="D24:E24"/>
    <mergeCell ref="B25:B26"/>
    <mergeCell ref="C25:C26"/>
    <mergeCell ref="D25:E25"/>
    <mergeCell ref="C27:C28"/>
    <mergeCell ref="D28:E28"/>
    <mergeCell ref="B27:B28"/>
    <mergeCell ref="B29:B30"/>
    <mergeCell ref="C29:C30"/>
    <mergeCell ref="B31:B32"/>
    <mergeCell ref="C31:C32"/>
    <mergeCell ref="B33:B34"/>
    <mergeCell ref="C33:C34"/>
    <mergeCell ref="D29:E29"/>
    <mergeCell ref="D30:E30"/>
    <mergeCell ref="D31:E31"/>
    <mergeCell ref="D32:E32"/>
    <mergeCell ref="D33:E33"/>
    <mergeCell ref="D34:E34"/>
    <mergeCell ref="D35:E35"/>
    <mergeCell ref="D51:E51"/>
    <mergeCell ref="D52:E52"/>
    <mergeCell ref="D53:E53"/>
    <mergeCell ref="D54:E54"/>
    <mergeCell ref="D55:E55"/>
    <mergeCell ref="D56:E56"/>
    <mergeCell ref="D57:E57"/>
    <mergeCell ref="B123:B124"/>
    <mergeCell ref="C123:C124"/>
    <mergeCell ref="D123:D124"/>
    <mergeCell ref="B125:B126"/>
    <mergeCell ref="C125:C126"/>
    <mergeCell ref="D125:D126"/>
    <mergeCell ref="M4:Q4"/>
    <mergeCell ref="M5:Q5"/>
    <mergeCell ref="B1:E1"/>
    <mergeCell ref="M2:N2"/>
    <mergeCell ref="O2:T2"/>
    <mergeCell ref="K3:L3"/>
    <mergeCell ref="M3:Q3"/>
    <mergeCell ref="K4:L4"/>
    <mergeCell ref="B5:E5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D11:E11"/>
    <mergeCell ref="D12:E12"/>
    <mergeCell ref="D13:E13"/>
    <mergeCell ref="D14:E14"/>
    <mergeCell ref="D15:E15"/>
    <mergeCell ref="B17:B18"/>
    <mergeCell ref="B19:B20"/>
    <mergeCell ref="B21:B22"/>
    <mergeCell ref="B23:B24"/>
    <mergeCell ref="C19:C20"/>
    <mergeCell ref="C21:C22"/>
    <mergeCell ref="C23:C24"/>
    <mergeCell ref="B11:B12"/>
    <mergeCell ref="C11:C12"/>
    <mergeCell ref="B13:B14"/>
    <mergeCell ref="C13:C14"/>
    <mergeCell ref="B15:B16"/>
    <mergeCell ref="C15:C16"/>
    <mergeCell ref="C17:C18"/>
    <mergeCell ref="D43:E43"/>
    <mergeCell ref="D44:E44"/>
    <mergeCell ref="D36:E36"/>
    <mergeCell ref="D37:E37"/>
    <mergeCell ref="D38:E38"/>
    <mergeCell ref="D39:E39"/>
    <mergeCell ref="D40:E40"/>
    <mergeCell ref="D41:E41"/>
    <mergeCell ref="D42:E42"/>
    <mergeCell ref="D48:E48"/>
    <mergeCell ref="D49:E49"/>
    <mergeCell ref="C43:C44"/>
    <mergeCell ref="C45:C46"/>
    <mergeCell ref="D45:E45"/>
    <mergeCell ref="D46:E46"/>
    <mergeCell ref="C47:C48"/>
    <mergeCell ref="D47:E47"/>
    <mergeCell ref="C49:C50"/>
    <mergeCell ref="D50:E50"/>
    <mergeCell ref="B35:B36"/>
    <mergeCell ref="C35:C36"/>
    <mergeCell ref="B37:B38"/>
    <mergeCell ref="C37:C38"/>
    <mergeCell ref="B39:B40"/>
    <mergeCell ref="C39:C40"/>
    <mergeCell ref="C41:C42"/>
    <mergeCell ref="B41:B42"/>
    <mergeCell ref="B43:B44"/>
    <mergeCell ref="B45:B46"/>
    <mergeCell ref="B47:B48"/>
    <mergeCell ref="B49:B50"/>
    <mergeCell ref="B51:B52"/>
    <mergeCell ref="C51:C52"/>
    <mergeCell ref="B59:B60"/>
    <mergeCell ref="B61:B62"/>
    <mergeCell ref="F69:T69"/>
    <mergeCell ref="E70:T70"/>
    <mergeCell ref="B53:B54"/>
    <mergeCell ref="C53:C54"/>
    <mergeCell ref="B55:B56"/>
    <mergeCell ref="C55:C56"/>
    <mergeCell ref="B57:B58"/>
    <mergeCell ref="C57:C58"/>
    <mergeCell ref="C59:C60"/>
    <mergeCell ref="C61:C62"/>
    <mergeCell ref="C79:C80"/>
    <mergeCell ref="D79:D80"/>
    <mergeCell ref="B75:B76"/>
    <mergeCell ref="C75:C76"/>
    <mergeCell ref="D75:D76"/>
    <mergeCell ref="B77:B78"/>
    <mergeCell ref="C77:C78"/>
    <mergeCell ref="D77:D78"/>
    <mergeCell ref="B79:B80"/>
    <mergeCell ref="C85:C86"/>
    <mergeCell ref="D85:D86"/>
    <mergeCell ref="B81:B82"/>
    <mergeCell ref="C81:C82"/>
    <mergeCell ref="D81:D82"/>
    <mergeCell ref="B83:B84"/>
    <mergeCell ref="C83:C84"/>
    <mergeCell ref="D83:D84"/>
    <mergeCell ref="B85:B86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3.29"/>
    <col customWidth="1" min="2" max="2" width="7.14"/>
    <col customWidth="1" min="3" max="3" width="12.14"/>
    <col customWidth="1" min="4" max="4" width="20.86"/>
    <col customWidth="1" min="5" max="5" width="10.71"/>
    <col customWidth="1" min="6" max="13" width="8.29"/>
    <col customWidth="1" min="14" max="14" width="9.57"/>
    <col customWidth="1" min="15" max="16" width="8.29"/>
    <col customWidth="1" min="17" max="25" width="8.71"/>
    <col customWidth="1" min="26" max="26" width="9.14"/>
    <col customWidth="1" hidden="1" min="27" max="38" width="9.14"/>
    <col customWidth="1" min="39" max="42" width="8.71"/>
  </cols>
  <sheetData>
    <row r="1" ht="49.5" customHeight="1">
      <c r="B1" s="67"/>
      <c r="F1" s="68" t="s">
        <v>96</v>
      </c>
      <c r="H1" s="69" t="s">
        <v>97</v>
      </c>
      <c r="Z1" s="8"/>
      <c r="AA1" s="8"/>
      <c r="AB1" s="8"/>
      <c r="AC1" s="8"/>
      <c r="AD1" s="8"/>
      <c r="AE1" s="8"/>
      <c r="AF1" s="8"/>
      <c r="AG1" s="8"/>
      <c r="AH1" s="8"/>
      <c r="AI1" s="8"/>
      <c r="AJ1" s="8"/>
      <c r="AK1" s="8"/>
      <c r="AL1" s="8"/>
    </row>
    <row r="2" ht="33.0" customHeight="1">
      <c r="B2" s="37" t="s">
        <v>130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80"/>
      <c r="P2" s="80"/>
      <c r="Q2" s="80"/>
      <c r="R2" s="80"/>
      <c r="Z2" s="8"/>
      <c r="AA2" s="8"/>
      <c r="AB2" s="8"/>
      <c r="AC2" s="8"/>
      <c r="AD2" s="8"/>
      <c r="AE2" s="8"/>
      <c r="AF2" s="8"/>
      <c r="AG2" s="8"/>
      <c r="AH2" s="8"/>
      <c r="AI2" s="8"/>
      <c r="AJ2" s="8"/>
      <c r="AK2" s="8"/>
      <c r="AL2" s="8"/>
    </row>
    <row r="3" ht="33.75" customHeight="1">
      <c r="B3" s="75" t="s">
        <v>99</v>
      </c>
      <c r="C3" s="76"/>
      <c r="D3" s="77"/>
      <c r="E3" s="77"/>
      <c r="F3" s="46"/>
      <c r="G3" s="46"/>
      <c r="H3" s="8"/>
      <c r="I3" s="78" t="s">
        <v>131</v>
      </c>
      <c r="J3" s="79"/>
      <c r="K3" s="154" t="s">
        <v>132</v>
      </c>
      <c r="L3" s="48"/>
      <c r="M3" s="48"/>
      <c r="N3" s="48"/>
      <c r="O3" s="79"/>
      <c r="P3" s="80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</row>
    <row r="4" ht="28.5" customHeight="1">
      <c r="B4" s="81" t="s">
        <v>103</v>
      </c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73"/>
      <c r="O4" s="80"/>
      <c r="P4" s="80"/>
      <c r="Z4" s="8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</row>
    <row r="5" ht="30.0" customHeight="1">
      <c r="B5" s="155" t="s">
        <v>133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159"/>
      <c r="P5" s="160"/>
      <c r="Z5" s="8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Z6" s="8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</row>
    <row r="7">
      <c r="B7" s="132">
        <v>2.0</v>
      </c>
      <c r="C7" s="98">
        <v>84.0</v>
      </c>
      <c r="D7" s="164" t="s">
        <v>112</v>
      </c>
      <c r="E7" s="101">
        <f t="shared" ref="E7:P7" si="1">ROUND(AA7-(AA7*$J$5),0)</f>
        <v>12440</v>
      </c>
      <c r="F7" s="101">
        <f t="shared" si="1"/>
        <v>13380</v>
      </c>
      <c r="G7" s="101">
        <f t="shared" si="1"/>
        <v>13850</v>
      </c>
      <c r="H7" s="101">
        <f t="shared" si="1"/>
        <v>14750</v>
      </c>
      <c r="I7" s="101">
        <f t="shared" si="1"/>
        <v>15550</v>
      </c>
      <c r="J7" s="101">
        <f t="shared" si="1"/>
        <v>16350</v>
      </c>
      <c r="K7" s="101">
        <f t="shared" si="1"/>
        <v>17200</v>
      </c>
      <c r="L7" s="101">
        <f t="shared" si="1"/>
        <v>17300</v>
      </c>
      <c r="M7" s="101">
        <f t="shared" si="1"/>
        <v>18000</v>
      </c>
      <c r="N7" s="101">
        <f t="shared" si="1"/>
        <v>18100</v>
      </c>
      <c r="O7" s="101">
        <f t="shared" si="1"/>
        <v>18800</v>
      </c>
      <c r="P7" s="102">
        <f t="shared" si="1"/>
        <v>28600</v>
      </c>
      <c r="Q7" s="113"/>
      <c r="Z7" s="8"/>
      <c r="AA7" s="103">
        <f>ROUND(VLOOKUP(CONCATENATE("P30 ",E$6," H",$B7),'Основа'!$A$1:$Q3561,15,FALSE),0)</f>
        <v>12440</v>
      </c>
      <c r="AB7" s="103">
        <f>ROUND(VLOOKUP(CONCATENATE("P30 ",F$6," H",$B7),'Основа'!$A$1:$Q3561,15,FALSE),0)</f>
        <v>13380</v>
      </c>
      <c r="AC7" s="103">
        <f>ROUND(VLOOKUP(CONCATENATE("P30 ",G$6," H",$B7),'Основа'!$A$1:$Q3561,15,FALSE),0)</f>
        <v>13850</v>
      </c>
      <c r="AD7" s="103">
        <f>ROUND(VLOOKUP(CONCATENATE("P30 ",H$6," H",$B7),'Основа'!$A$1:$Q3561,15,FALSE),0)</f>
        <v>14750</v>
      </c>
      <c r="AE7" s="103">
        <f>ROUND(VLOOKUP(CONCATENATE("P30 ",I$6," H",$B7),'Основа'!$A$1:$Q3561,15,FALSE),0)</f>
        <v>15550</v>
      </c>
      <c r="AF7" s="103">
        <f>ROUND(VLOOKUP(CONCATENATE("P30 ",J$6," H",$B7),'Основа'!$A$1:$Q3561,15,FALSE),0)</f>
        <v>16350</v>
      </c>
      <c r="AG7" s="103">
        <f>ROUND(VLOOKUP(CONCATENATE("P30 ",K$6," H",$B7),'Основа'!$A$1:$Q3561,15,FALSE),0)</f>
        <v>17200</v>
      </c>
      <c r="AH7" s="103">
        <f>ROUND(VLOOKUP(CONCATENATE("P30 ",L$6," H",$B7),'Основа'!$A$1:$Q3561,15,FALSE),0)</f>
        <v>17300</v>
      </c>
      <c r="AI7" s="103">
        <f>ROUND(VLOOKUP(CONCATENATE("P30 ",M$6," H",$B7),'Основа'!$A$1:$Q3561,15,FALSE),0)</f>
        <v>18000</v>
      </c>
      <c r="AJ7" s="103">
        <f>ROUND(VLOOKUP(CONCATENATE("P30 ",N$6," H",$B7),'Основа'!$A$1:$Q3561,15,FALSE),0)</f>
        <v>18100</v>
      </c>
      <c r="AK7" s="103">
        <f>ROUND(VLOOKUP(CONCATENATE("P30 ",O$6," H",$B7),'Основа'!$A$1:$Q3561,15,FALSE),0)</f>
        <v>18800</v>
      </c>
      <c r="AL7" s="103">
        <f>ROUND(VLOOKUP(CONCATENATE("P30 ",P$6," H",$B7),'Основа'!$A$1:$Q3561,15,FALSE),0)</f>
        <v>28600</v>
      </c>
      <c r="AM7" s="8"/>
      <c r="AN7" s="8"/>
      <c r="AO7" s="8"/>
      <c r="AP7" s="8"/>
    </row>
    <row r="8" ht="15.75" customHeight="1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146</v>
      </c>
      <c r="F8" s="166">
        <f t="shared" si="2"/>
        <v>159</v>
      </c>
      <c r="G8" s="166">
        <f t="shared" si="2"/>
        <v>215</v>
      </c>
      <c r="H8" s="166">
        <f t="shared" si="2"/>
        <v>290</v>
      </c>
      <c r="I8" s="166">
        <f t="shared" si="2"/>
        <v>360</v>
      </c>
      <c r="J8" s="166">
        <f t="shared" si="2"/>
        <v>434</v>
      </c>
      <c r="K8" s="166">
        <f t="shared" si="2"/>
        <v>503</v>
      </c>
      <c r="L8" s="166">
        <f t="shared" si="2"/>
        <v>581</v>
      </c>
      <c r="M8" s="166">
        <f t="shared" si="2"/>
        <v>638</v>
      </c>
      <c r="N8" s="166">
        <f t="shared" si="2"/>
        <v>649</v>
      </c>
      <c r="O8" s="166">
        <f t="shared" si="2"/>
        <v>727</v>
      </c>
      <c r="P8" s="167">
        <f t="shared" si="2"/>
        <v>871</v>
      </c>
      <c r="Q8" s="63"/>
      <c r="Z8" s="8"/>
      <c r="AA8" s="103">
        <f>VLOOKUP(CONCATENATE("P30 ",E$6," H",$B7),'Основа'!$A$1:$Q3561,8,FALSE)</f>
        <v>146</v>
      </c>
      <c r="AB8" s="103">
        <f>VLOOKUP(CONCATENATE("P30 ",F$6," H",$B7),'Основа'!$A$1:$Q3561,8,FALSE)</f>
        <v>159</v>
      </c>
      <c r="AC8" s="103">
        <f>VLOOKUP(CONCATENATE("P30 ",G$6," H",$B7),'Основа'!$A$1:$Q3561,8,FALSE)</f>
        <v>215</v>
      </c>
      <c r="AD8" s="103">
        <f>VLOOKUP(CONCATENATE("P30 ",H$6," H",$B7),'Основа'!$A$1:$Q3561,8,FALSE)</f>
        <v>290</v>
      </c>
      <c r="AE8" s="103">
        <f>VLOOKUP(CONCATENATE("P30 ",I$6," H",$B7),'Основа'!$A$1:$Q3561,8,FALSE)</f>
        <v>360</v>
      </c>
      <c r="AF8" s="103">
        <f>VLOOKUP(CONCATENATE("P30 ",J$6," H",$B7),'Основа'!$A$1:$Q3561,8,FALSE)</f>
        <v>434</v>
      </c>
      <c r="AG8" s="103">
        <f>VLOOKUP(CONCATENATE("P30 ",K$6," H",$B7),'Основа'!$A$1:$Q3561,8,FALSE)</f>
        <v>503</v>
      </c>
      <c r="AH8" s="103">
        <f>VLOOKUP(CONCATENATE("P30 ",L$6," H",$B7),'Основа'!$A$1:$Q3561,8,FALSE)</f>
        <v>581</v>
      </c>
      <c r="AI8" s="103">
        <f>VLOOKUP(CONCATENATE("P30 ",M$6," H",$B7),'Основа'!$A$1:$Q3561,8,FALSE)</f>
        <v>638</v>
      </c>
      <c r="AJ8" s="103">
        <f>VLOOKUP(CONCATENATE("P30 ",N$6," H",$B7),'Основа'!$A$1:$Q3561,8,FALSE)</f>
        <v>649</v>
      </c>
      <c r="AK8" s="103">
        <f>VLOOKUP(CONCATENATE("P30 ",O$6," H",$B7),'Основа'!$A$1:$Q3561,8,FALSE)</f>
        <v>727</v>
      </c>
      <c r="AL8" s="103">
        <f>VLOOKUP(CONCATENATE("P30 ",P$6," H",$B7),'Основа'!$A$1:$Q3561,8,FALSE)</f>
        <v>871</v>
      </c>
      <c r="AM8" s="8"/>
      <c r="AN8" s="8"/>
      <c r="AO8" s="8"/>
      <c r="AP8" s="8"/>
    </row>
    <row r="9">
      <c r="B9" s="132">
        <v>3.0</v>
      </c>
      <c r="C9" s="98">
        <v>134.0</v>
      </c>
      <c r="D9" s="164" t="s">
        <v>112</v>
      </c>
      <c r="E9" s="101">
        <f t="shared" ref="E9:P9" si="3">ROUND(AA9-(AA9*$J$5),0)</f>
        <v>14650</v>
      </c>
      <c r="F9" s="101">
        <f t="shared" si="3"/>
        <v>15804</v>
      </c>
      <c r="G9" s="101">
        <f t="shared" si="3"/>
        <v>15950</v>
      </c>
      <c r="H9" s="101">
        <f t="shared" si="3"/>
        <v>17300</v>
      </c>
      <c r="I9" s="101">
        <f t="shared" si="3"/>
        <v>18500</v>
      </c>
      <c r="J9" s="101">
        <f t="shared" si="3"/>
        <v>19650</v>
      </c>
      <c r="K9" s="101">
        <f t="shared" si="3"/>
        <v>20900</v>
      </c>
      <c r="L9" s="101">
        <f t="shared" si="3"/>
        <v>22100</v>
      </c>
      <c r="M9" s="101">
        <f t="shared" si="3"/>
        <v>23100</v>
      </c>
      <c r="N9" s="101">
        <f t="shared" si="3"/>
        <v>23200</v>
      </c>
      <c r="O9" s="101">
        <f t="shared" si="3"/>
        <v>24300</v>
      </c>
      <c r="P9" s="102">
        <f t="shared" si="3"/>
        <v>37400</v>
      </c>
      <c r="Q9" s="63"/>
      <c r="Z9" s="8"/>
      <c r="AA9" s="103">
        <f>ROUND(VLOOKUP(CONCATENATE("P30 ",E$6," H",$B9),'Основа'!$A$1:$Q3563,15,FALSE),0)</f>
        <v>14650</v>
      </c>
      <c r="AB9" s="103">
        <f>ROUND(VLOOKUP(CONCATENATE("P30 ",F$6," H",$B9),'Основа'!$A$1:$Q3563,15,FALSE),0)</f>
        <v>15804</v>
      </c>
      <c r="AC9" s="103">
        <f>ROUND(VLOOKUP(CONCATENATE("P30 ",G$6," H",$B9),'Основа'!$A$1:$Q3563,15,FALSE),0)</f>
        <v>15950</v>
      </c>
      <c r="AD9" s="103">
        <f>ROUND(VLOOKUP(CONCATENATE("P30 ",H$6," H",$B9),'Основа'!$A$1:$Q3563,15,FALSE),0)</f>
        <v>17300</v>
      </c>
      <c r="AE9" s="103">
        <f>ROUND(VLOOKUP(CONCATENATE("P30 ",I$6," H",$B9),'Основа'!$A$1:$Q3563,15,FALSE),0)</f>
        <v>18500</v>
      </c>
      <c r="AF9" s="103">
        <f>ROUND(VLOOKUP(CONCATENATE("P30 ",J$6," H",$B9),'Основа'!$A$1:$Q3563,15,FALSE),0)</f>
        <v>19650</v>
      </c>
      <c r="AG9" s="103">
        <f>ROUND(VLOOKUP(CONCATENATE("P30 ",K$6," H",$B9),'Основа'!$A$1:$Q3563,15,FALSE),0)</f>
        <v>20900</v>
      </c>
      <c r="AH9" s="103">
        <f>ROUND(VLOOKUP(CONCATENATE("P30 ",L$6," H",$B9),'Основа'!$A$1:$Q3563,15,FALSE),0)</f>
        <v>22100</v>
      </c>
      <c r="AI9" s="103">
        <f>ROUND(VLOOKUP(CONCATENATE("P30 ",M$6," H",$B9),'Основа'!$A$1:$Q3563,15,FALSE),0)</f>
        <v>23100</v>
      </c>
      <c r="AJ9" s="103">
        <f>ROUND(VLOOKUP(CONCATENATE("P30 ",N$6," H",$B9),'Основа'!$A$1:$Q3563,15,FALSE),0)</f>
        <v>23200</v>
      </c>
      <c r="AK9" s="103">
        <f>ROUND(VLOOKUP(CONCATENATE("P30 ",O$6," H",$B9),'Основа'!$A$1:$Q3563,15,FALSE),0)</f>
        <v>24300</v>
      </c>
      <c r="AL9" s="103">
        <f>ROUND(VLOOKUP(CONCATENATE("P30 ",P$6," H",$B9),'Основа'!$A$1:$Q3563,15,FALSE),0)</f>
        <v>37400</v>
      </c>
      <c r="AM9" s="8"/>
    </row>
    <row r="10">
      <c r="B10" s="110"/>
      <c r="C10" s="111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218</v>
      </c>
      <c r="F10" s="166">
        <f t="shared" si="4"/>
        <v>240</v>
      </c>
      <c r="G10" s="166">
        <f t="shared" si="4"/>
        <v>323</v>
      </c>
      <c r="H10" s="166">
        <f t="shared" si="4"/>
        <v>436</v>
      </c>
      <c r="I10" s="166">
        <f t="shared" si="4"/>
        <v>541</v>
      </c>
      <c r="J10" s="166">
        <f t="shared" si="4"/>
        <v>650</v>
      </c>
      <c r="K10" s="166">
        <f t="shared" si="4"/>
        <v>755</v>
      </c>
      <c r="L10" s="166">
        <f t="shared" si="4"/>
        <v>871</v>
      </c>
      <c r="M10" s="166">
        <f t="shared" si="4"/>
        <v>958</v>
      </c>
      <c r="N10" s="166">
        <f t="shared" si="4"/>
        <v>973</v>
      </c>
      <c r="O10" s="166">
        <f t="shared" si="4"/>
        <v>1089</v>
      </c>
      <c r="P10" s="167">
        <f t="shared" si="4"/>
        <v>1307</v>
      </c>
      <c r="Q10" s="63"/>
      <c r="Z10" s="8"/>
      <c r="AA10" s="103">
        <f>VLOOKUP(CONCATENATE("P30 ",E$6," H",$B9),'Основа'!$A$1:$Q3563,8,FALSE)</f>
        <v>218</v>
      </c>
      <c r="AB10" s="103">
        <f>VLOOKUP(CONCATENATE("P30 ",F$6," H",$B9),'Основа'!$A$1:$Q3563,8,FALSE)</f>
        <v>240</v>
      </c>
      <c r="AC10" s="103">
        <f>VLOOKUP(CONCATENATE("P30 ",G$6," H",$B9),'Основа'!$A$1:$Q3563,8,FALSE)</f>
        <v>323</v>
      </c>
      <c r="AD10" s="103">
        <f>VLOOKUP(CONCATENATE("P30 ",H$6," H",$B9),'Основа'!$A$1:$Q3563,8,FALSE)</f>
        <v>436</v>
      </c>
      <c r="AE10" s="103">
        <f>VLOOKUP(CONCATENATE("P30 ",I$6," H",$B9),'Основа'!$A$1:$Q3563,8,FALSE)</f>
        <v>541</v>
      </c>
      <c r="AF10" s="103">
        <f>VLOOKUP(CONCATENATE("P30 ",J$6," H",$B9),'Основа'!$A$1:$Q3563,8,FALSE)</f>
        <v>650</v>
      </c>
      <c r="AG10" s="103">
        <f>VLOOKUP(CONCATENATE("P30 ",K$6," H",$B9),'Основа'!$A$1:$Q3563,8,FALSE)</f>
        <v>755</v>
      </c>
      <c r="AH10" s="103">
        <f>VLOOKUP(CONCATENATE("P30 ",L$6," H",$B9),'Основа'!$A$1:$Q3563,8,FALSE)</f>
        <v>871</v>
      </c>
      <c r="AI10" s="103">
        <f>VLOOKUP(CONCATENATE("P30 ",M$6," H",$B9),'Основа'!$A$1:$Q3563,8,FALSE)</f>
        <v>958</v>
      </c>
      <c r="AJ10" s="103">
        <f>VLOOKUP(CONCATENATE("P30 ",N$6," H",$B9),'Основа'!$A$1:$Q3563,8,FALSE)</f>
        <v>973</v>
      </c>
      <c r="AK10" s="103">
        <f>VLOOKUP(CONCATENATE("P30 ",O$6," H",$B9),'Основа'!$A$1:$Q3563,8,FALSE)</f>
        <v>1089</v>
      </c>
      <c r="AL10" s="103">
        <f>VLOOKUP(CONCATENATE("P30 ",P$6," H",$B9),'Основа'!$A$1:$Q3563,8,FALSE)</f>
        <v>1307</v>
      </c>
      <c r="AM10" s="8"/>
    </row>
    <row r="11">
      <c r="B11" s="141">
        <v>4.0</v>
      </c>
      <c r="C11" s="168">
        <v>184.0</v>
      </c>
      <c r="D11" s="164" t="s">
        <v>112</v>
      </c>
      <c r="E11" s="101">
        <f t="shared" ref="E11:P11" si="5">ROUND(AA11-(AA11*$J$5),0)</f>
        <v>16550</v>
      </c>
      <c r="F11" s="101">
        <f t="shared" si="5"/>
        <v>17330</v>
      </c>
      <c r="G11" s="101">
        <f t="shared" si="5"/>
        <v>18000</v>
      </c>
      <c r="H11" s="101">
        <f t="shared" si="5"/>
        <v>19800</v>
      </c>
      <c r="I11" s="101">
        <f t="shared" si="5"/>
        <v>21400</v>
      </c>
      <c r="J11" s="101">
        <f t="shared" si="5"/>
        <v>23000</v>
      </c>
      <c r="K11" s="101">
        <f t="shared" si="5"/>
        <v>24600</v>
      </c>
      <c r="L11" s="101">
        <f t="shared" si="5"/>
        <v>26750</v>
      </c>
      <c r="M11" s="101">
        <f t="shared" si="5"/>
        <v>28200</v>
      </c>
      <c r="N11" s="101">
        <f t="shared" si="5"/>
        <v>28300</v>
      </c>
      <c r="O11" s="101">
        <f t="shared" si="5"/>
        <v>29800</v>
      </c>
      <c r="P11" s="102">
        <f t="shared" si="5"/>
        <v>46100</v>
      </c>
      <c r="Q11" s="63"/>
      <c r="Z11" s="8"/>
      <c r="AA11" s="103">
        <f>ROUND(VLOOKUP(CONCATENATE("P30 ",E$6," H",$B11),'Основа'!$A$1:$Q3565,15,FALSE),0)</f>
        <v>16550</v>
      </c>
      <c r="AB11" s="103">
        <f>ROUND(VLOOKUP(CONCATENATE("P30 ",F$6," H",$B11),'Основа'!$A$1:$Q3565,15,FALSE),0)</f>
        <v>17330</v>
      </c>
      <c r="AC11" s="103">
        <f>ROUND(VLOOKUP(CONCATENATE("P30 ",G$6," H",$B11),'Основа'!$A$1:$Q3565,15,FALSE),0)</f>
        <v>18000</v>
      </c>
      <c r="AD11" s="103">
        <f>ROUND(VLOOKUP(CONCATENATE("P30 ",H$6," H",$B11),'Основа'!$A$1:$Q3565,15,FALSE),0)</f>
        <v>19800</v>
      </c>
      <c r="AE11" s="103">
        <f>ROUND(VLOOKUP(CONCATENATE("P30 ",I$6," H",$B11),'Основа'!$A$1:$Q3565,15,FALSE),0)</f>
        <v>21400</v>
      </c>
      <c r="AF11" s="103">
        <f>ROUND(VLOOKUP(CONCATENATE("P30 ",J$6," H",$B11),'Основа'!$A$1:$Q3565,15,FALSE),0)</f>
        <v>23000</v>
      </c>
      <c r="AG11" s="103">
        <f>ROUND(VLOOKUP(CONCATENATE("P30 ",K$6," H",$B11),'Основа'!$A$1:$Q3565,15,FALSE),0)</f>
        <v>24600</v>
      </c>
      <c r="AH11" s="103">
        <f>ROUND(VLOOKUP(CONCATENATE("P30 ",L$6," H",$B11),'Основа'!$A$1:$Q3565,15,FALSE),0)</f>
        <v>26750</v>
      </c>
      <c r="AI11" s="103">
        <f>ROUND(VLOOKUP(CONCATENATE("P30 ",M$6," H",$B11),'Основа'!$A$1:$Q3565,15,FALSE),0)</f>
        <v>28200</v>
      </c>
      <c r="AJ11" s="103">
        <f>ROUND(VLOOKUP(CONCATENATE("P30 ",N$6," H",$B11),'Основа'!$A$1:$Q3565,15,FALSE),0)</f>
        <v>28300</v>
      </c>
      <c r="AK11" s="103">
        <f>ROUND(VLOOKUP(CONCATENATE("P30 ",O$6," H",$B11),'Основа'!$A$1:$Q3565,15,FALSE),0)</f>
        <v>29800</v>
      </c>
      <c r="AL11" s="103">
        <f>ROUND(VLOOKUP(CONCATENATE("P30 ",P$6," H",$B11),'Основа'!$A$1:$Q3565,15,FALSE),0)</f>
        <v>46100</v>
      </c>
      <c r="AM11" s="8"/>
    </row>
    <row r="12">
      <c r="B12" s="104"/>
      <c r="C12" s="105"/>
      <c r="D12" s="165" t="str">
        <f>RIGHT($K$5,21)</f>
        <v>ΔТ=70⁰С (95/85/20) Вт</v>
      </c>
      <c r="E12" s="166">
        <f t="shared" ref="E12:P12" si="6">ROUND(IF($D12="ΔТ=70⁰С (95/85/20) Вт",AA12,(IF($D12="ΔТ=60⁰С (90/70/20) Вт",AA12*0.818,AA12*0.646))),0)</f>
        <v>290</v>
      </c>
      <c r="F12" s="166">
        <f t="shared" si="6"/>
        <v>320</v>
      </c>
      <c r="G12" s="166">
        <f t="shared" si="6"/>
        <v>431</v>
      </c>
      <c r="H12" s="166">
        <f t="shared" si="6"/>
        <v>581</v>
      </c>
      <c r="I12" s="166">
        <f t="shared" si="6"/>
        <v>721</v>
      </c>
      <c r="J12" s="166">
        <f t="shared" si="6"/>
        <v>866</v>
      </c>
      <c r="K12" s="166">
        <f t="shared" si="6"/>
        <v>1006</v>
      </c>
      <c r="L12" s="166">
        <f t="shared" si="6"/>
        <v>1162</v>
      </c>
      <c r="M12" s="166">
        <f t="shared" si="6"/>
        <v>1278</v>
      </c>
      <c r="N12" s="166">
        <f t="shared" si="6"/>
        <v>1297</v>
      </c>
      <c r="O12" s="166">
        <f t="shared" si="6"/>
        <v>1452</v>
      </c>
      <c r="P12" s="167">
        <f t="shared" si="6"/>
        <v>1742</v>
      </c>
      <c r="Q12" s="63"/>
      <c r="Z12" s="8"/>
      <c r="AA12" s="103">
        <f>VLOOKUP(CONCATENATE("P30 ",E$6," H",$B11),'Основа'!$A$1:$Q3565,8,FALSE)</f>
        <v>290</v>
      </c>
      <c r="AB12" s="103">
        <f>VLOOKUP(CONCATENATE("P30 ",F$6," H",$B11),'Основа'!$A$1:$Q3565,8,FALSE)</f>
        <v>320</v>
      </c>
      <c r="AC12" s="103">
        <f>VLOOKUP(CONCATENATE("P30 ",G$6," H",$B11),'Основа'!$A$1:$Q3565,8,FALSE)</f>
        <v>431</v>
      </c>
      <c r="AD12" s="103">
        <f>VLOOKUP(CONCATENATE("P30 ",H$6," H",$B11),'Основа'!$A$1:$Q3565,8,FALSE)</f>
        <v>581</v>
      </c>
      <c r="AE12" s="103">
        <f>VLOOKUP(CONCATENATE("P30 ",I$6," H",$B11),'Основа'!$A$1:$Q3565,8,FALSE)</f>
        <v>721</v>
      </c>
      <c r="AF12" s="103">
        <f>VLOOKUP(CONCATENATE("P30 ",J$6," H",$B11),'Основа'!$A$1:$Q3565,8,FALSE)</f>
        <v>866</v>
      </c>
      <c r="AG12" s="103">
        <f>VLOOKUP(CONCATENATE("P30 ",K$6," H",$B11),'Основа'!$A$1:$Q3565,8,FALSE)</f>
        <v>1006</v>
      </c>
      <c r="AH12" s="103">
        <f>VLOOKUP(CONCATENATE("P30 ",L$6," H",$B11),'Основа'!$A$1:$Q3565,8,FALSE)</f>
        <v>1162</v>
      </c>
      <c r="AI12" s="103">
        <f>VLOOKUP(CONCATENATE("P30 ",M$6," H",$B11),'Основа'!$A$1:$Q3565,8,FALSE)</f>
        <v>1278</v>
      </c>
      <c r="AJ12" s="103">
        <f>VLOOKUP(CONCATENATE("P30 ",N$6," H",$B11),'Основа'!$A$1:$Q3565,8,FALSE)</f>
        <v>1297</v>
      </c>
      <c r="AK12" s="103">
        <f>VLOOKUP(CONCATENATE("P30 ",O$6," H",$B11),'Основа'!$A$1:$Q3565,8,FALSE)</f>
        <v>1452</v>
      </c>
      <c r="AL12" s="103">
        <f>VLOOKUP(CONCATENATE("P30 ",P$6," H",$B11),'Основа'!$A$1:$Q3565,8,FALSE)</f>
        <v>1742</v>
      </c>
      <c r="AM12" s="8"/>
    </row>
    <row r="13">
      <c r="B13" s="132">
        <v>5.0</v>
      </c>
      <c r="C13" s="98">
        <v>234.0</v>
      </c>
      <c r="D13" s="164" t="s">
        <v>112</v>
      </c>
      <c r="E13" s="101">
        <f t="shared" ref="E13:P13" si="7">ROUND(AA13-(AA13*$J$5),0)</f>
        <v>18450</v>
      </c>
      <c r="F13" s="101">
        <f t="shared" si="7"/>
        <v>19230</v>
      </c>
      <c r="G13" s="101">
        <f t="shared" si="7"/>
        <v>20100</v>
      </c>
      <c r="H13" s="101">
        <f t="shared" si="7"/>
        <v>22350</v>
      </c>
      <c r="I13" s="101">
        <f t="shared" si="7"/>
        <v>24350</v>
      </c>
      <c r="J13" s="101">
        <f t="shared" si="7"/>
        <v>26300</v>
      </c>
      <c r="K13" s="101">
        <f t="shared" si="7"/>
        <v>28300</v>
      </c>
      <c r="L13" s="101">
        <f t="shared" si="7"/>
        <v>31500</v>
      </c>
      <c r="M13" s="101">
        <f t="shared" si="7"/>
        <v>33400</v>
      </c>
      <c r="N13" s="101">
        <f t="shared" si="7"/>
        <v>33500</v>
      </c>
      <c r="O13" s="101">
        <f t="shared" si="7"/>
        <v>35200</v>
      </c>
      <c r="P13" s="102">
        <f t="shared" si="7"/>
        <v>54900</v>
      </c>
      <c r="Q13" s="63"/>
      <c r="Z13" s="8"/>
      <c r="AA13" s="103">
        <f>ROUND(VLOOKUP(CONCATENATE("P30 ",E$6," H",$B13),'Основа'!$A$1:$Q3567,15,FALSE),0)</f>
        <v>18450</v>
      </c>
      <c r="AB13" s="103">
        <f>ROUND(VLOOKUP(CONCATENATE("P30 ",F$6," H",$B13),'Основа'!$A$1:$Q3567,15,FALSE),0)</f>
        <v>19230</v>
      </c>
      <c r="AC13" s="103">
        <f>ROUND(VLOOKUP(CONCATENATE("P30 ",G$6," H",$B13),'Основа'!$A$1:$Q3567,15,FALSE),0)</f>
        <v>20100</v>
      </c>
      <c r="AD13" s="103">
        <f>ROUND(VLOOKUP(CONCATENATE("P30 ",H$6," H",$B13),'Основа'!$A$1:$Q3567,15,FALSE),0)</f>
        <v>22350</v>
      </c>
      <c r="AE13" s="103">
        <f>ROUND(VLOOKUP(CONCATENATE("P30 ",I$6," H",$B13),'Основа'!$A$1:$Q3567,15,FALSE),0)</f>
        <v>24350</v>
      </c>
      <c r="AF13" s="103">
        <f>ROUND(VLOOKUP(CONCATENATE("P30 ",J$6," H",$B13),'Основа'!$A$1:$Q3567,15,FALSE),0)</f>
        <v>26300</v>
      </c>
      <c r="AG13" s="103">
        <f>ROUND(VLOOKUP(CONCATENATE("P30 ",K$6," H",$B13),'Основа'!$A$1:$Q3567,15,FALSE),0)</f>
        <v>28300</v>
      </c>
      <c r="AH13" s="103">
        <f>ROUND(VLOOKUP(CONCATENATE("P30 ",L$6," H",$B13),'Основа'!$A$1:$Q3567,15,FALSE),0)</f>
        <v>31500</v>
      </c>
      <c r="AI13" s="103">
        <f>ROUND(VLOOKUP(CONCATENATE("P30 ",M$6," H",$B13),'Основа'!$A$1:$Q3567,15,FALSE),0)</f>
        <v>33400</v>
      </c>
      <c r="AJ13" s="103">
        <f>ROUND(VLOOKUP(CONCATENATE("P30 ",N$6," H",$B13),'Основа'!$A$1:$Q3567,15,FALSE),0)</f>
        <v>33500</v>
      </c>
      <c r="AK13" s="103">
        <f>ROUND(VLOOKUP(CONCATENATE("P30 ",O$6," H",$B13),'Основа'!$A$1:$Q3567,15,FALSE),0)</f>
        <v>35200</v>
      </c>
      <c r="AL13" s="103">
        <f>ROUND(VLOOKUP(CONCATENATE("P30 ",P$6," H",$B13),'Основа'!$A$1:$Q3567,15,FALSE),0)</f>
        <v>54900</v>
      </c>
      <c r="AM13" s="8"/>
    </row>
    <row r="14">
      <c r="B14" s="110"/>
      <c r="C14" s="111"/>
      <c r="D14" s="165" t="str">
        <f>RIGHT($K$5,21)</f>
        <v>ΔТ=70⁰С (95/85/20) Вт</v>
      </c>
      <c r="E14" s="166">
        <f t="shared" ref="E14:P14" si="8">ROUND(IF($D14="ΔТ=70⁰С (95/85/20) Вт",AA14,(IF($D14="ΔТ=60⁰С (90/70/20) Вт",AA14*0.818,AA14*0.646))),0)</f>
        <v>363</v>
      </c>
      <c r="F14" s="166">
        <f t="shared" si="8"/>
        <v>399</v>
      </c>
      <c r="G14" s="166">
        <f t="shared" si="8"/>
        <v>538</v>
      </c>
      <c r="H14" s="166">
        <f t="shared" si="8"/>
        <v>727</v>
      </c>
      <c r="I14" s="166">
        <f t="shared" si="8"/>
        <v>902</v>
      </c>
      <c r="J14" s="166">
        <f t="shared" si="8"/>
        <v>1083</v>
      </c>
      <c r="K14" s="166">
        <f t="shared" si="8"/>
        <v>1258</v>
      </c>
      <c r="L14" s="166">
        <f t="shared" si="8"/>
        <v>1452</v>
      </c>
      <c r="M14" s="166">
        <f t="shared" si="8"/>
        <v>1598</v>
      </c>
      <c r="N14" s="166">
        <f t="shared" si="8"/>
        <v>1622</v>
      </c>
      <c r="O14" s="166">
        <f t="shared" si="8"/>
        <v>1815</v>
      </c>
      <c r="P14" s="167">
        <f t="shared" si="8"/>
        <v>2179</v>
      </c>
      <c r="Z14" s="8"/>
      <c r="AA14" s="103">
        <f>VLOOKUP(CONCATENATE("P30 ",E$6," H",$B13),'Основа'!$A$1:$Q3567,8,FALSE)</f>
        <v>363</v>
      </c>
      <c r="AB14" s="103">
        <f>VLOOKUP(CONCATENATE("P30 ",F$6," H",$B13),'Основа'!$A$1:$Q3567,8,FALSE)</f>
        <v>399</v>
      </c>
      <c r="AC14" s="103">
        <f>VLOOKUP(CONCATENATE("P30 ",G$6," H",$B13),'Основа'!$A$1:$Q3567,8,FALSE)</f>
        <v>538</v>
      </c>
      <c r="AD14" s="103">
        <f>VLOOKUP(CONCATENATE("P30 ",H$6," H",$B13),'Основа'!$A$1:$Q3567,8,FALSE)</f>
        <v>727</v>
      </c>
      <c r="AE14" s="103">
        <f>VLOOKUP(CONCATENATE("P30 ",I$6," H",$B13),'Основа'!$A$1:$Q3567,8,FALSE)</f>
        <v>902</v>
      </c>
      <c r="AF14" s="103">
        <f>VLOOKUP(CONCATENATE("P30 ",J$6," H",$B13),'Основа'!$A$1:$Q3567,8,FALSE)</f>
        <v>1083</v>
      </c>
      <c r="AG14" s="103">
        <f>VLOOKUP(CONCATENATE("P30 ",K$6," H",$B13),'Основа'!$A$1:$Q3567,8,FALSE)</f>
        <v>1258</v>
      </c>
      <c r="AH14" s="103">
        <f>VLOOKUP(CONCATENATE("P30 ",L$6," H",$B13),'Основа'!$A$1:$Q3567,8,FALSE)</f>
        <v>1452</v>
      </c>
      <c r="AI14" s="103">
        <f>VLOOKUP(CONCATENATE("P30 ",M$6," H",$B13),'Основа'!$A$1:$Q3567,8,FALSE)</f>
        <v>1598</v>
      </c>
      <c r="AJ14" s="103">
        <f>VLOOKUP(CONCATENATE("P30 ",N$6," H",$B13),'Основа'!$A$1:$Q3567,8,FALSE)</f>
        <v>1622</v>
      </c>
      <c r="AK14" s="103">
        <f>VLOOKUP(CONCATENATE("P30 ",O$6," H",$B13),'Основа'!$A$1:$Q3567,8,FALSE)</f>
        <v>1815</v>
      </c>
      <c r="AL14" s="103">
        <f>VLOOKUP(CONCATENATE("P30 ",P$6," H",$B13),'Основа'!$A$1:$Q3567,8,FALSE)</f>
        <v>2179</v>
      </c>
      <c r="AM14" s="8"/>
    </row>
    <row r="15" ht="15.0" customHeight="1">
      <c r="B15" s="141">
        <v>6.0</v>
      </c>
      <c r="C15" s="168">
        <v>284.0</v>
      </c>
      <c r="D15" s="164" t="s">
        <v>112</v>
      </c>
      <c r="E15" s="101">
        <f t="shared" ref="E15:P15" si="9">ROUND(AA15-(AA15*$J$5),0)</f>
        <v>20350</v>
      </c>
      <c r="F15" s="101">
        <f t="shared" si="9"/>
        <v>21130</v>
      </c>
      <c r="G15" s="101">
        <f t="shared" si="9"/>
        <v>22100</v>
      </c>
      <c r="H15" s="101">
        <f t="shared" si="9"/>
        <v>24900</v>
      </c>
      <c r="I15" s="101">
        <f t="shared" si="9"/>
        <v>27250</v>
      </c>
      <c r="J15" s="101">
        <f t="shared" si="9"/>
        <v>29600</v>
      </c>
      <c r="K15" s="101">
        <f t="shared" si="9"/>
        <v>32000</v>
      </c>
      <c r="L15" s="101">
        <f t="shared" si="9"/>
        <v>36200</v>
      </c>
      <c r="M15" s="101">
        <f t="shared" si="9"/>
        <v>38300</v>
      </c>
      <c r="N15" s="101">
        <f t="shared" si="9"/>
        <v>38400</v>
      </c>
      <c r="O15" s="101">
        <f t="shared" si="9"/>
        <v>40700</v>
      </c>
      <c r="P15" s="102">
        <f t="shared" si="9"/>
        <v>63700</v>
      </c>
      <c r="Q15" s="169"/>
      <c r="Z15" s="8"/>
      <c r="AA15" s="103">
        <f>ROUND(VLOOKUP(CONCATENATE("P30 ",E$6," H",$B15),'Основа'!$A$1:$Q3569,15,FALSE),0)</f>
        <v>20350</v>
      </c>
      <c r="AB15" s="103">
        <f>ROUND(VLOOKUP(CONCATENATE("P30 ",F$6," H",$B15),'Основа'!$A$1:$Q3569,15,FALSE),0)</f>
        <v>21130</v>
      </c>
      <c r="AC15" s="103">
        <f>ROUND(VLOOKUP(CONCATENATE("P30 ",G$6," H",$B15),'Основа'!$A$1:$Q3569,15,FALSE),0)</f>
        <v>22100</v>
      </c>
      <c r="AD15" s="103">
        <f>ROUND(VLOOKUP(CONCATENATE("P30 ",H$6," H",$B15),'Основа'!$A$1:$Q3569,15,FALSE),0)</f>
        <v>24900</v>
      </c>
      <c r="AE15" s="103">
        <f>ROUND(VLOOKUP(CONCATENATE("P30 ",I$6," H",$B15),'Основа'!$A$1:$Q3569,15,FALSE),0)</f>
        <v>27250</v>
      </c>
      <c r="AF15" s="103">
        <f>ROUND(VLOOKUP(CONCATENATE("P30 ",J$6," H",$B15),'Основа'!$A$1:$Q3569,15,FALSE),0)</f>
        <v>29600</v>
      </c>
      <c r="AG15" s="103">
        <f>ROUND(VLOOKUP(CONCATENATE("P30 ",K$6," H",$B15),'Основа'!$A$1:$Q3569,15,FALSE),0)</f>
        <v>32000</v>
      </c>
      <c r="AH15" s="103">
        <f>ROUND(VLOOKUP(CONCATENATE("P30 ",L$6," H",$B15),'Основа'!$A$1:$Q3569,15,FALSE),0)</f>
        <v>36200</v>
      </c>
      <c r="AI15" s="103">
        <f>ROUND(VLOOKUP(CONCATENATE("P30 ",M$6," H",$B15),'Основа'!$A$1:$Q3569,15,FALSE),0)</f>
        <v>38300</v>
      </c>
      <c r="AJ15" s="103">
        <f>ROUND(VLOOKUP(CONCATENATE("P30 ",N$6," H",$B15),'Основа'!$A$1:$Q3569,15,FALSE),0)</f>
        <v>38400</v>
      </c>
      <c r="AK15" s="103">
        <f>ROUND(VLOOKUP(CONCATENATE("P30 ",O$6," H",$B15),'Основа'!$A$1:$Q3569,15,FALSE),0)</f>
        <v>40700</v>
      </c>
      <c r="AL15" s="103">
        <f>ROUND(VLOOKUP(CONCATENATE("P30 ",P$6," H",$B15),'Основа'!$A$1:$Q3569,15,FALSE),0)</f>
        <v>63700</v>
      </c>
      <c r="AM15" s="8"/>
    </row>
    <row r="16" ht="15.0" customHeight="1">
      <c r="B16" s="104"/>
      <c r="C16" s="105"/>
      <c r="D16" s="165" t="str">
        <f>RIGHT($K$5,21)</f>
        <v>ΔТ=70⁰С (95/85/20) Вт</v>
      </c>
      <c r="E16" s="166">
        <f t="shared" ref="E16:P16" si="10">ROUND(IF($D16="ΔТ=70⁰С (95/85/20) Вт",AA16,(IF($D16="ΔТ=60⁰С (90/70/20) Вт",AA16*0.818,AA16*0.646))),0)</f>
        <v>436</v>
      </c>
      <c r="F16" s="166">
        <f t="shared" si="10"/>
        <v>479</v>
      </c>
      <c r="G16" s="166">
        <f t="shared" si="10"/>
        <v>646</v>
      </c>
      <c r="H16" s="166">
        <f t="shared" si="10"/>
        <v>871</v>
      </c>
      <c r="I16" s="166">
        <f t="shared" si="10"/>
        <v>1081</v>
      </c>
      <c r="J16" s="166">
        <f t="shared" si="10"/>
        <v>1299</v>
      </c>
      <c r="K16" s="166">
        <f t="shared" si="10"/>
        <v>1510</v>
      </c>
      <c r="L16" s="166">
        <f t="shared" si="10"/>
        <v>1742</v>
      </c>
      <c r="M16" s="166">
        <f t="shared" si="10"/>
        <v>1916</v>
      </c>
      <c r="N16" s="166">
        <f t="shared" si="10"/>
        <v>1946</v>
      </c>
      <c r="O16" s="166">
        <f t="shared" si="10"/>
        <v>2177</v>
      </c>
      <c r="P16" s="167">
        <f t="shared" si="10"/>
        <v>2614</v>
      </c>
      <c r="Z16" s="8"/>
      <c r="AA16" s="103">
        <f>VLOOKUP(CONCATENATE("P30 ",E$6," H",$B15),'Основа'!$A$1:$Q3569,8,FALSE)</f>
        <v>436</v>
      </c>
      <c r="AB16" s="103">
        <f>VLOOKUP(CONCATENATE("P30 ",F$6," H",$B15),'Основа'!$A$1:$Q3569,8,FALSE)</f>
        <v>479</v>
      </c>
      <c r="AC16" s="103">
        <f>VLOOKUP(CONCATENATE("P30 ",G$6," H",$B15),'Основа'!$A$1:$Q3569,8,FALSE)</f>
        <v>646</v>
      </c>
      <c r="AD16" s="103">
        <f>VLOOKUP(CONCATENATE("P30 ",H$6," H",$B15),'Основа'!$A$1:$Q3569,8,FALSE)</f>
        <v>871</v>
      </c>
      <c r="AE16" s="103">
        <f>VLOOKUP(CONCATENATE("P30 ",I$6," H",$B15),'Основа'!$A$1:$Q3569,8,FALSE)</f>
        <v>1081</v>
      </c>
      <c r="AF16" s="103">
        <f>VLOOKUP(CONCATENATE("P30 ",J$6," H",$B15),'Основа'!$A$1:$Q3569,8,FALSE)</f>
        <v>1299</v>
      </c>
      <c r="AG16" s="103">
        <f>VLOOKUP(CONCATENATE("P30 ",K$6," H",$B15),'Основа'!$A$1:$Q3569,8,FALSE)</f>
        <v>1510</v>
      </c>
      <c r="AH16" s="103">
        <f>VLOOKUP(CONCATENATE("P30 ",L$6," H",$B15),'Основа'!$A$1:$Q3569,8,FALSE)</f>
        <v>1742</v>
      </c>
      <c r="AI16" s="103">
        <f>VLOOKUP(CONCATENATE("P30 ",M$6," H",$B15),'Основа'!$A$1:$Q3569,8,FALSE)</f>
        <v>1916</v>
      </c>
      <c r="AJ16" s="103">
        <f>VLOOKUP(CONCATENATE("P30 ",N$6," H",$B15),'Основа'!$A$1:$Q3569,8,FALSE)</f>
        <v>1946</v>
      </c>
      <c r="AK16" s="103">
        <f>VLOOKUP(CONCATENATE("P30 ",O$6," H",$B15),'Основа'!$A$1:$Q3569,8,FALSE)</f>
        <v>2177</v>
      </c>
      <c r="AL16" s="103">
        <f>VLOOKUP(CONCATENATE("P30 ",P$6," H",$B15),'Основа'!$A$1:$Q3569,8,FALSE)</f>
        <v>2614</v>
      </c>
      <c r="AM16" s="8"/>
    </row>
    <row r="17">
      <c r="B17" s="132">
        <v>7.0</v>
      </c>
      <c r="C17" s="98">
        <v>334.0</v>
      </c>
      <c r="D17" s="164" t="s">
        <v>112</v>
      </c>
      <c r="E17" s="101">
        <f t="shared" ref="E17:P17" si="11">ROUND(AA17-(AA17*$J$5),0)</f>
        <v>22250</v>
      </c>
      <c r="F17" s="101">
        <f t="shared" si="11"/>
        <v>23030</v>
      </c>
      <c r="G17" s="101">
        <f t="shared" si="11"/>
        <v>24150</v>
      </c>
      <c r="H17" s="101">
        <f t="shared" si="11"/>
        <v>27400</v>
      </c>
      <c r="I17" s="101">
        <f t="shared" si="11"/>
        <v>30200</v>
      </c>
      <c r="J17" s="101">
        <f t="shared" si="11"/>
        <v>33000</v>
      </c>
      <c r="K17" s="101">
        <f t="shared" si="11"/>
        <v>35800</v>
      </c>
      <c r="L17" s="101">
        <f t="shared" si="11"/>
        <v>40900</v>
      </c>
      <c r="M17" s="101">
        <f t="shared" si="11"/>
        <v>43400</v>
      </c>
      <c r="N17" s="101">
        <f t="shared" si="11"/>
        <v>43500</v>
      </c>
      <c r="O17" s="101">
        <f t="shared" si="11"/>
        <v>46100</v>
      </c>
      <c r="P17" s="102">
        <f t="shared" si="11"/>
        <v>72600</v>
      </c>
      <c r="Z17" s="8"/>
      <c r="AA17" s="103">
        <f>ROUND(VLOOKUP(CONCATENATE("P30 ",E$6," H",$B17),'Основа'!$A$1:$Q3572,15,FALSE),0)</f>
        <v>22250</v>
      </c>
      <c r="AB17" s="103">
        <f>ROUND(VLOOKUP(CONCATENATE("P30 ",F$6," H",$B17),'Основа'!$A$1:$Q3572,15,FALSE),0)</f>
        <v>23030</v>
      </c>
      <c r="AC17" s="103">
        <f>ROUND(VLOOKUP(CONCATENATE("P30 ",G$6," H",$B17),'Основа'!$A$1:$Q3572,15,FALSE),0)</f>
        <v>24150</v>
      </c>
      <c r="AD17" s="103">
        <f>ROUND(VLOOKUP(CONCATENATE("P30 ",H$6," H",$B17),'Основа'!$A$1:$Q3572,15,FALSE),0)</f>
        <v>27400</v>
      </c>
      <c r="AE17" s="103">
        <f>ROUND(VLOOKUP(CONCATENATE("P30 ",I$6," H",$B17),'Основа'!$A$1:$Q3572,15,FALSE),0)</f>
        <v>30200</v>
      </c>
      <c r="AF17" s="103">
        <f>ROUND(VLOOKUP(CONCATENATE("P30 ",J$6," H",$B17),'Основа'!$A$1:$Q3572,15,FALSE),0)</f>
        <v>33000</v>
      </c>
      <c r="AG17" s="103">
        <f>ROUND(VLOOKUP(CONCATENATE("P30 ",K$6," H",$B17),'Основа'!$A$1:$Q3572,15,FALSE),0)</f>
        <v>35800</v>
      </c>
      <c r="AH17" s="103">
        <f>ROUND(VLOOKUP(CONCATENATE("P30 ",L$6," H",$B17),'Основа'!$A$1:$Q3572,15,FALSE),0)</f>
        <v>40900</v>
      </c>
      <c r="AI17" s="103">
        <f>ROUND(VLOOKUP(CONCATENATE("P30 ",M$6," H",$B17),'Основа'!$A$1:$Q3572,15,FALSE),0)</f>
        <v>43400</v>
      </c>
      <c r="AJ17" s="103">
        <f>ROUND(VLOOKUP(CONCATENATE("P30 ",N$6," H",$B17),'Основа'!$A$1:$Q3572,15,FALSE),0)</f>
        <v>43500</v>
      </c>
      <c r="AK17" s="103">
        <f>ROUND(VLOOKUP(CONCATENATE("P30 ",O$6," H",$B17),'Основа'!$A$1:$Q3572,15,FALSE),0)</f>
        <v>46100</v>
      </c>
      <c r="AL17" s="103">
        <f>ROUND(VLOOKUP(CONCATENATE("P30 ",P$6," H",$B17),'Основа'!$A$1:$Q3572,15,FALSE),0)</f>
        <v>72600</v>
      </c>
      <c r="AM17" s="8"/>
    </row>
    <row r="18">
      <c r="B18" s="104"/>
      <c r="C18" s="105"/>
      <c r="D18" s="165" t="str">
        <f>RIGHT($K$5,21)</f>
        <v>ΔТ=70⁰С (95/85/20) Вт</v>
      </c>
      <c r="E18" s="166">
        <f t="shared" ref="E18:P18" si="12">ROUND(IF($D18="ΔТ=70⁰С (95/85/20) Вт",AA18,(IF($D18="ΔТ=60⁰С (90/70/20) Вт",AA18*0.818,AA18*0.646))),0)</f>
        <v>509</v>
      </c>
      <c r="F18" s="166">
        <f t="shared" si="12"/>
        <v>559</v>
      </c>
      <c r="G18" s="166">
        <f t="shared" si="12"/>
        <v>753</v>
      </c>
      <c r="H18" s="166">
        <f t="shared" si="12"/>
        <v>1017</v>
      </c>
      <c r="I18" s="166">
        <f t="shared" si="12"/>
        <v>1262</v>
      </c>
      <c r="J18" s="166">
        <f t="shared" si="12"/>
        <v>1516</v>
      </c>
      <c r="K18" s="166">
        <f t="shared" si="12"/>
        <v>1761</v>
      </c>
      <c r="L18" s="166">
        <f t="shared" si="12"/>
        <v>2033</v>
      </c>
      <c r="M18" s="166">
        <f t="shared" si="12"/>
        <v>2235</v>
      </c>
      <c r="N18" s="166">
        <f t="shared" si="12"/>
        <v>2270</v>
      </c>
      <c r="O18" s="166">
        <f t="shared" si="12"/>
        <v>2540</v>
      </c>
      <c r="P18" s="167">
        <f t="shared" si="12"/>
        <v>3050</v>
      </c>
      <c r="Z18" s="8"/>
      <c r="AA18" s="103">
        <f>VLOOKUP(CONCATENATE("P30 ",E$6," H",$B17),'Основа'!$A$1:$Q3572,8,FALSE)</f>
        <v>509</v>
      </c>
      <c r="AB18" s="103">
        <f>VLOOKUP(CONCATENATE("P30 ",F$6," H",$B17),'Основа'!$A$1:$Q3572,8,FALSE)</f>
        <v>559</v>
      </c>
      <c r="AC18" s="103">
        <f>VLOOKUP(CONCATENATE("P30 ",G$6," H",$B17),'Основа'!$A$1:$Q3572,8,FALSE)</f>
        <v>753</v>
      </c>
      <c r="AD18" s="103">
        <f>VLOOKUP(CONCATENATE("P30 ",H$6," H",$B17),'Основа'!$A$1:$Q3572,8,FALSE)</f>
        <v>1017</v>
      </c>
      <c r="AE18" s="103">
        <f>VLOOKUP(CONCATENATE("P30 ",I$6," H",$B17),'Основа'!$A$1:$Q3572,8,FALSE)</f>
        <v>1262</v>
      </c>
      <c r="AF18" s="103">
        <f>VLOOKUP(CONCATENATE("P30 ",J$6," H",$B17),'Основа'!$A$1:$Q3572,8,FALSE)</f>
        <v>1516</v>
      </c>
      <c r="AG18" s="103">
        <f>VLOOKUP(CONCATENATE("P30 ",K$6," H",$B17),'Основа'!$A$1:$Q3572,8,FALSE)</f>
        <v>1761</v>
      </c>
      <c r="AH18" s="103">
        <f>VLOOKUP(CONCATENATE("P30 ",L$6," H",$B17),'Основа'!$A$1:$Q3572,8,FALSE)</f>
        <v>2033</v>
      </c>
      <c r="AI18" s="103">
        <f>VLOOKUP(CONCATENATE("P30 ",M$6," H",$B17),'Основа'!$A$1:$Q3572,8,FALSE)</f>
        <v>2235</v>
      </c>
      <c r="AJ18" s="103">
        <f>VLOOKUP(CONCATENATE("P30 ",N$6," H",$B17),'Основа'!$A$1:$Q3572,8,FALSE)</f>
        <v>2270</v>
      </c>
      <c r="AK18" s="103">
        <f>VLOOKUP(CONCATENATE("P30 ",O$6," H",$B17),'Основа'!$A$1:$Q3572,8,FALSE)</f>
        <v>2540</v>
      </c>
      <c r="AL18" s="103">
        <f>VLOOKUP(CONCATENATE("P30 ",P$6," H",$B17),'Основа'!$A$1:$Q3572,8,FALSE)</f>
        <v>3050</v>
      </c>
      <c r="AM18" s="8"/>
    </row>
    <row r="19">
      <c r="B19" s="132">
        <v>8.0</v>
      </c>
      <c r="C19" s="98">
        <v>384.0</v>
      </c>
      <c r="D19" s="164" t="s">
        <v>112</v>
      </c>
      <c r="E19" s="101">
        <f t="shared" ref="E19:P19" si="13">ROUND(AA19-(AA19*$J$5),0)</f>
        <v>24150</v>
      </c>
      <c r="F19" s="101">
        <f t="shared" si="13"/>
        <v>24930</v>
      </c>
      <c r="G19" s="101">
        <f t="shared" si="13"/>
        <v>26250</v>
      </c>
      <c r="H19" s="101">
        <f t="shared" si="13"/>
        <v>29900</v>
      </c>
      <c r="I19" s="101">
        <f t="shared" si="13"/>
        <v>33100</v>
      </c>
      <c r="J19" s="101">
        <f t="shared" si="13"/>
        <v>36250</v>
      </c>
      <c r="K19" s="101">
        <f t="shared" si="13"/>
        <v>39500</v>
      </c>
      <c r="L19" s="101">
        <f t="shared" si="13"/>
        <v>45600</v>
      </c>
      <c r="M19" s="101">
        <f t="shared" si="13"/>
        <v>48500</v>
      </c>
      <c r="N19" s="101">
        <f t="shared" si="13"/>
        <v>48600</v>
      </c>
      <c r="O19" s="101">
        <f t="shared" si="13"/>
        <v>51600</v>
      </c>
      <c r="P19" s="102">
        <f t="shared" si="13"/>
        <v>81400</v>
      </c>
      <c r="Z19" s="8"/>
      <c r="AA19" s="103">
        <f>ROUND(VLOOKUP(CONCATENATE("P30 ",E$6," H",$B19),'Основа'!$A$1:$Q3574,15,FALSE),0)</f>
        <v>24150</v>
      </c>
      <c r="AB19" s="103">
        <f>ROUND(VLOOKUP(CONCATENATE("P30 ",F$6," H",$B19),'Основа'!$A$1:$Q3574,15,FALSE),0)</f>
        <v>24930</v>
      </c>
      <c r="AC19" s="103">
        <f>ROUND(VLOOKUP(CONCATENATE("P30 ",G$6," H",$B19),'Основа'!$A$1:$Q3574,15,FALSE),0)</f>
        <v>26250</v>
      </c>
      <c r="AD19" s="103">
        <f>ROUND(VLOOKUP(CONCATENATE("P30 ",H$6," H",$B19),'Основа'!$A$1:$Q3574,15,FALSE),0)</f>
        <v>29900</v>
      </c>
      <c r="AE19" s="103">
        <f>ROUND(VLOOKUP(CONCATENATE("P30 ",I$6," H",$B19),'Основа'!$A$1:$Q3574,15,FALSE),0)</f>
        <v>33100</v>
      </c>
      <c r="AF19" s="103">
        <f>ROUND(VLOOKUP(CONCATENATE("P30 ",J$6," H",$B19),'Основа'!$A$1:$Q3574,15,FALSE),0)</f>
        <v>36250</v>
      </c>
      <c r="AG19" s="103">
        <f>ROUND(VLOOKUP(CONCATENATE("P30 ",K$6," H",$B19),'Основа'!$A$1:$Q3574,15,FALSE),0)</f>
        <v>39500</v>
      </c>
      <c r="AH19" s="103">
        <f>ROUND(VLOOKUP(CONCATENATE("P30 ",L$6," H",$B19),'Основа'!$A$1:$Q3574,15,FALSE),0)</f>
        <v>45600</v>
      </c>
      <c r="AI19" s="103">
        <f>ROUND(VLOOKUP(CONCATENATE("P30 ",M$6," H",$B19),'Основа'!$A$1:$Q3574,15,FALSE),0)</f>
        <v>48500</v>
      </c>
      <c r="AJ19" s="103">
        <f>ROUND(VLOOKUP(CONCATENATE("P30 ",N$6," H",$B19),'Основа'!$A$1:$Q3574,15,FALSE),0)</f>
        <v>48600</v>
      </c>
      <c r="AK19" s="103">
        <f>ROUND(VLOOKUP(CONCATENATE("P30 ",O$6," H",$B19),'Основа'!$A$1:$Q3574,15,FALSE),0)</f>
        <v>51600</v>
      </c>
      <c r="AL19" s="103">
        <f>ROUND(VLOOKUP(CONCATENATE("P30 ",P$6," H",$B19),'Основа'!$A$1:$Q3574,15,FALSE),0)</f>
        <v>81400</v>
      </c>
      <c r="AM19" s="8"/>
    </row>
    <row r="20">
      <c r="B20" s="110"/>
      <c r="C20" s="111"/>
      <c r="D20" s="165" t="str">
        <f>RIGHT($K$5,21)</f>
        <v>ΔТ=70⁰С (95/85/20) Вт</v>
      </c>
      <c r="E20" s="166">
        <f t="shared" ref="E20:P20" si="14">ROUND(IF($D20="ΔТ=70⁰С (95/85/20) Вт",AA20,(IF($D20="ΔТ=60⁰С (90/70/20) Вт",AA20*0.818,AA20*0.646))),0)</f>
        <v>581</v>
      </c>
      <c r="F20" s="166">
        <f t="shared" si="14"/>
        <v>638</v>
      </c>
      <c r="G20" s="166">
        <f t="shared" si="14"/>
        <v>860</v>
      </c>
      <c r="H20" s="166">
        <f t="shared" si="14"/>
        <v>1162</v>
      </c>
      <c r="I20" s="166">
        <f t="shared" si="14"/>
        <v>1443</v>
      </c>
      <c r="J20" s="166">
        <f t="shared" si="14"/>
        <v>1733</v>
      </c>
      <c r="K20" s="166">
        <f t="shared" si="14"/>
        <v>2014</v>
      </c>
      <c r="L20" s="166">
        <f t="shared" si="14"/>
        <v>2323</v>
      </c>
      <c r="M20" s="166">
        <f t="shared" si="14"/>
        <v>2556</v>
      </c>
      <c r="N20" s="166">
        <f t="shared" si="14"/>
        <v>2595</v>
      </c>
      <c r="O20" s="166">
        <f t="shared" si="14"/>
        <v>2904</v>
      </c>
      <c r="P20" s="167">
        <f t="shared" si="14"/>
        <v>3485</v>
      </c>
      <c r="Z20" s="8"/>
      <c r="AA20" s="103">
        <f>VLOOKUP(CONCATENATE("P30 ",E$6," H",$B19),'Основа'!$A$1:$Q3574,8,FALSE)</f>
        <v>581</v>
      </c>
      <c r="AB20" s="103">
        <f>VLOOKUP(CONCATENATE("P30 ",F$6," H",$B19),'Основа'!$A$1:$Q3574,8,FALSE)</f>
        <v>638</v>
      </c>
      <c r="AC20" s="103">
        <f>VLOOKUP(CONCATENATE("P30 ",G$6," H",$B19),'Основа'!$A$1:$Q3574,8,FALSE)</f>
        <v>860</v>
      </c>
      <c r="AD20" s="103">
        <f>VLOOKUP(CONCATENATE("P30 ",H$6," H",$B19),'Основа'!$A$1:$Q3574,8,FALSE)</f>
        <v>1162</v>
      </c>
      <c r="AE20" s="103">
        <f>VLOOKUP(CONCATENATE("P30 ",I$6," H",$B19),'Основа'!$A$1:$Q3574,8,FALSE)</f>
        <v>1443</v>
      </c>
      <c r="AF20" s="103">
        <f>VLOOKUP(CONCATENATE("P30 ",J$6," H",$B19),'Основа'!$A$1:$Q3574,8,FALSE)</f>
        <v>1733</v>
      </c>
      <c r="AG20" s="103">
        <f>VLOOKUP(CONCATENATE("P30 ",K$6," H",$B19),'Основа'!$A$1:$Q3574,8,FALSE)</f>
        <v>2014</v>
      </c>
      <c r="AH20" s="103">
        <f>VLOOKUP(CONCATENATE("P30 ",L$6," H",$B19),'Основа'!$A$1:$Q3574,8,FALSE)</f>
        <v>2323</v>
      </c>
      <c r="AI20" s="103">
        <f>VLOOKUP(CONCATENATE("P30 ",M$6," H",$B19),'Основа'!$A$1:$Q3574,8,FALSE)</f>
        <v>2556</v>
      </c>
      <c r="AJ20" s="103">
        <f>VLOOKUP(CONCATENATE("P30 ",N$6," H",$B19),'Основа'!$A$1:$Q3574,8,FALSE)</f>
        <v>2595</v>
      </c>
      <c r="AK20" s="103">
        <f>VLOOKUP(CONCATENATE("P30 ",O$6," H",$B19),'Основа'!$A$1:$Q3574,8,FALSE)</f>
        <v>2904</v>
      </c>
      <c r="AL20" s="103">
        <f>VLOOKUP(CONCATENATE("P30 ",P$6," H",$B19),'Основа'!$A$1:$Q3574,8,FALSE)</f>
        <v>3485</v>
      </c>
      <c r="AM20" s="8"/>
    </row>
    <row r="21" ht="15.75" customHeight="1">
      <c r="B21" s="132">
        <v>9.0</v>
      </c>
      <c r="C21" s="98">
        <v>434.0</v>
      </c>
      <c r="D21" s="164" t="s">
        <v>112</v>
      </c>
      <c r="E21" s="101">
        <f t="shared" ref="E21:P21" si="15">ROUND(AA21-(AA21*$J$5),0)</f>
        <v>26050</v>
      </c>
      <c r="F21" s="101">
        <f t="shared" si="15"/>
        <v>26830</v>
      </c>
      <c r="G21" s="101">
        <f t="shared" si="15"/>
        <v>28300</v>
      </c>
      <c r="H21" s="101">
        <f t="shared" si="15"/>
        <v>32450</v>
      </c>
      <c r="I21" s="101">
        <f t="shared" si="15"/>
        <v>36100</v>
      </c>
      <c r="J21" s="101">
        <f t="shared" si="15"/>
        <v>39600</v>
      </c>
      <c r="K21" s="101">
        <f t="shared" si="15"/>
        <v>43200</v>
      </c>
      <c r="L21" s="101">
        <f t="shared" si="15"/>
        <v>50300</v>
      </c>
      <c r="M21" s="101">
        <f t="shared" si="15"/>
        <v>53600</v>
      </c>
      <c r="N21" s="101">
        <f t="shared" si="15"/>
        <v>53700</v>
      </c>
      <c r="O21" s="101">
        <f t="shared" si="15"/>
        <v>57000</v>
      </c>
      <c r="P21" s="102">
        <f t="shared" si="15"/>
        <v>90300</v>
      </c>
      <c r="Z21" s="8"/>
      <c r="AA21" s="103">
        <f>ROUND(VLOOKUP(CONCATENATE("P30 ",E$6," H",$B21),'Основа'!$A$1:$Q3576,15,FALSE),0)</f>
        <v>26050</v>
      </c>
      <c r="AB21" s="103">
        <f>ROUND(VLOOKUP(CONCATENATE("P30 ",F$6," H",$B21),'Основа'!$A$1:$Q3576,15,FALSE),0)</f>
        <v>26830</v>
      </c>
      <c r="AC21" s="103">
        <f>ROUND(VLOOKUP(CONCATENATE("P30 ",G$6," H",$B21),'Основа'!$A$1:$Q3576,15,FALSE),0)</f>
        <v>28300</v>
      </c>
      <c r="AD21" s="103">
        <f>ROUND(VLOOKUP(CONCATENATE("P30 ",H$6," H",$B21),'Основа'!$A$1:$Q3576,15,FALSE),0)</f>
        <v>32450</v>
      </c>
      <c r="AE21" s="103">
        <f>ROUND(VLOOKUP(CONCATENATE("P30 ",I$6," H",$B21),'Основа'!$A$1:$Q3576,15,FALSE),0)</f>
        <v>36100</v>
      </c>
      <c r="AF21" s="103">
        <f>ROUND(VLOOKUP(CONCATENATE("P30 ",J$6," H",$B21),'Основа'!$A$1:$Q3576,15,FALSE),0)</f>
        <v>39600</v>
      </c>
      <c r="AG21" s="103">
        <f>ROUND(VLOOKUP(CONCATENATE("P30 ",K$6," H",$B21),'Основа'!$A$1:$Q3576,15,FALSE),0)</f>
        <v>43200</v>
      </c>
      <c r="AH21" s="103">
        <f>ROUND(VLOOKUP(CONCATENATE("P30 ",L$6," H",$B21),'Основа'!$A$1:$Q3576,15,FALSE),0)</f>
        <v>50300</v>
      </c>
      <c r="AI21" s="103">
        <f>ROUND(VLOOKUP(CONCATENATE("P30 ",M$6," H",$B21),'Основа'!$A$1:$Q3576,15,FALSE),0)</f>
        <v>53600</v>
      </c>
      <c r="AJ21" s="103">
        <f>ROUND(VLOOKUP(CONCATENATE("P30 ",N$6," H",$B21),'Основа'!$A$1:$Q3576,15,FALSE),0)</f>
        <v>53700</v>
      </c>
      <c r="AK21" s="103">
        <f>ROUND(VLOOKUP(CONCATENATE("P30 ",O$6," H",$B21),'Основа'!$A$1:$Q3576,15,FALSE),0)</f>
        <v>57000</v>
      </c>
      <c r="AL21" s="103">
        <f>ROUND(VLOOKUP(CONCATENATE("P30 ",P$6," H",$B21),'Основа'!$A$1:$Q3576,15,FALSE),0)</f>
        <v>90300</v>
      </c>
      <c r="AM21" s="8"/>
    </row>
    <row r="22" ht="15.75" customHeight="1">
      <c r="B22" s="104"/>
      <c r="C22" s="105"/>
      <c r="D22" s="165" t="str">
        <f>RIGHT($K$5,21)</f>
        <v>ΔТ=70⁰С (95/85/20) Вт</v>
      </c>
      <c r="E22" s="166">
        <f t="shared" ref="E22:P22" si="16">ROUND(IF($D22="ΔТ=70⁰С (95/85/20) Вт",AA22,(IF($D22="ΔТ=60⁰С (90/70/20) Вт",AA22*0.818,AA22*0.646))),0)</f>
        <v>653</v>
      </c>
      <c r="F22" s="166">
        <f t="shared" si="16"/>
        <v>719</v>
      </c>
      <c r="G22" s="166">
        <f t="shared" si="16"/>
        <v>969</v>
      </c>
      <c r="H22" s="166">
        <f t="shared" si="16"/>
        <v>1307</v>
      </c>
      <c r="I22" s="166">
        <f t="shared" si="16"/>
        <v>1623</v>
      </c>
      <c r="J22" s="166">
        <f t="shared" si="16"/>
        <v>1950</v>
      </c>
      <c r="K22" s="166">
        <f t="shared" si="16"/>
        <v>2266</v>
      </c>
      <c r="L22" s="166">
        <f t="shared" si="16"/>
        <v>2614</v>
      </c>
      <c r="M22" s="166">
        <f t="shared" si="16"/>
        <v>2875</v>
      </c>
      <c r="N22" s="166">
        <f t="shared" si="16"/>
        <v>2919</v>
      </c>
      <c r="O22" s="166">
        <f t="shared" si="16"/>
        <v>3267</v>
      </c>
      <c r="P22" s="167">
        <f t="shared" si="16"/>
        <v>3921</v>
      </c>
      <c r="Z22" s="8"/>
      <c r="AA22" s="103">
        <f>VLOOKUP(CONCATENATE("P30 ",E$6," H",$B21),'Основа'!$A$1:$Q3576,8,FALSE)</f>
        <v>653</v>
      </c>
      <c r="AB22" s="103">
        <f>VLOOKUP(CONCATENATE("P30 ",F$6," H",$B21),'Основа'!$A$1:$Q3576,8,FALSE)</f>
        <v>719</v>
      </c>
      <c r="AC22" s="103">
        <f>VLOOKUP(CONCATENATE("P30 ",G$6," H",$B21),'Основа'!$A$1:$Q3576,8,FALSE)</f>
        <v>969</v>
      </c>
      <c r="AD22" s="103">
        <f>VLOOKUP(CONCATENATE("P30 ",H$6," H",$B21),'Основа'!$A$1:$Q3576,8,FALSE)</f>
        <v>1307</v>
      </c>
      <c r="AE22" s="103">
        <f>VLOOKUP(CONCATENATE("P30 ",I$6," H",$B21),'Основа'!$A$1:$Q3576,8,FALSE)</f>
        <v>1623</v>
      </c>
      <c r="AF22" s="103">
        <f>VLOOKUP(CONCATENATE("P30 ",J$6," H",$B21),'Основа'!$A$1:$Q3576,8,FALSE)</f>
        <v>1950</v>
      </c>
      <c r="AG22" s="103">
        <f>VLOOKUP(CONCATENATE("P30 ",K$6," H",$B21),'Основа'!$A$1:$Q3576,8,FALSE)</f>
        <v>2266</v>
      </c>
      <c r="AH22" s="103">
        <f>VLOOKUP(CONCATENATE("P30 ",L$6," H",$B21),'Основа'!$A$1:$Q3576,8,FALSE)</f>
        <v>2614</v>
      </c>
      <c r="AI22" s="103">
        <f>VLOOKUP(CONCATENATE("P30 ",M$6," H",$B21),'Основа'!$A$1:$Q3576,8,FALSE)</f>
        <v>2875</v>
      </c>
      <c r="AJ22" s="103">
        <f>VLOOKUP(CONCATENATE("P30 ",N$6," H",$B21),'Основа'!$A$1:$Q3576,8,FALSE)</f>
        <v>2919</v>
      </c>
      <c r="AK22" s="103">
        <f>VLOOKUP(CONCATENATE("P30 ",O$6," H",$B21),'Основа'!$A$1:$Q3576,8,FALSE)</f>
        <v>3267</v>
      </c>
      <c r="AL22" s="103">
        <f>VLOOKUP(CONCATENATE("P30 ",P$6," H",$B21),'Основа'!$A$1:$Q3576,8,FALSE)</f>
        <v>3921</v>
      </c>
      <c r="AM22" s="8"/>
    </row>
    <row r="23" ht="15.75" customHeight="1">
      <c r="B23" s="132">
        <v>10.0</v>
      </c>
      <c r="C23" s="98">
        <v>484.0</v>
      </c>
      <c r="D23" s="164" t="s">
        <v>112</v>
      </c>
      <c r="E23" s="101">
        <f t="shared" ref="E23:P23" si="17">ROUND(AA23-(AA23*$J$5),0)</f>
        <v>27950</v>
      </c>
      <c r="F23" s="101">
        <f t="shared" si="17"/>
        <v>28730</v>
      </c>
      <c r="G23" s="101">
        <f t="shared" si="17"/>
        <v>30350</v>
      </c>
      <c r="H23" s="101">
        <f t="shared" si="17"/>
        <v>35000</v>
      </c>
      <c r="I23" s="101">
        <f t="shared" si="17"/>
        <v>39000</v>
      </c>
      <c r="J23" s="101">
        <f t="shared" si="17"/>
        <v>42900</v>
      </c>
      <c r="K23" s="101">
        <f t="shared" si="17"/>
        <v>46900</v>
      </c>
      <c r="L23" s="101">
        <f t="shared" si="17"/>
        <v>55100</v>
      </c>
      <c r="M23" s="101">
        <f t="shared" si="17"/>
        <v>58700</v>
      </c>
      <c r="N23" s="101">
        <f t="shared" si="17"/>
        <v>58800</v>
      </c>
      <c r="O23" s="101">
        <f t="shared" si="17"/>
        <v>62500</v>
      </c>
      <c r="P23" s="102">
        <f t="shared" si="17"/>
        <v>99200</v>
      </c>
      <c r="Z23" s="8"/>
      <c r="AA23" s="103">
        <f>ROUND(VLOOKUP(CONCATENATE("P30 ",E$6," H",$B23),'Основа'!$A$1:$Q3578,15,FALSE),0)</f>
        <v>27950</v>
      </c>
      <c r="AB23" s="103">
        <f>ROUND(VLOOKUP(CONCATENATE("P30 ",F$6," H",$B23),'Основа'!$A$1:$Q3578,15,FALSE),0)</f>
        <v>28730</v>
      </c>
      <c r="AC23" s="103">
        <f>ROUND(VLOOKUP(CONCATENATE("P30 ",G$6," H",$B23),'Основа'!$A$1:$Q3578,15,FALSE),0)</f>
        <v>30350</v>
      </c>
      <c r="AD23" s="103">
        <f>ROUND(VLOOKUP(CONCATENATE("P30 ",H$6," H",$B23),'Основа'!$A$1:$Q3578,15,FALSE),0)</f>
        <v>35000</v>
      </c>
      <c r="AE23" s="103">
        <f>ROUND(VLOOKUP(CONCATENATE("P30 ",I$6," H",$B23),'Основа'!$A$1:$Q3578,15,FALSE),0)</f>
        <v>39000</v>
      </c>
      <c r="AF23" s="103">
        <f>ROUND(VLOOKUP(CONCATENATE("P30 ",J$6," H",$B23),'Основа'!$A$1:$Q3578,15,FALSE),0)</f>
        <v>42900</v>
      </c>
      <c r="AG23" s="103">
        <f>ROUND(VLOOKUP(CONCATENATE("P30 ",K$6," H",$B23),'Основа'!$A$1:$Q3578,15,FALSE),0)</f>
        <v>46900</v>
      </c>
      <c r="AH23" s="103">
        <f>ROUND(VLOOKUP(CONCATENATE("P30 ",L$6," H",$B23),'Основа'!$A$1:$Q3578,15,FALSE),0)</f>
        <v>55100</v>
      </c>
      <c r="AI23" s="103">
        <f>ROUND(VLOOKUP(CONCATENATE("P30 ",M$6," H",$B23),'Основа'!$A$1:$Q3578,15,FALSE),0)</f>
        <v>58700</v>
      </c>
      <c r="AJ23" s="103">
        <f>ROUND(VLOOKUP(CONCATENATE("P30 ",N$6," H",$B23),'Основа'!$A$1:$Q3578,15,FALSE),0)</f>
        <v>58800</v>
      </c>
      <c r="AK23" s="103">
        <f>ROUND(VLOOKUP(CONCATENATE("P30 ",O$6," H",$B23),'Основа'!$A$1:$Q3578,15,FALSE),0)</f>
        <v>62500</v>
      </c>
      <c r="AL23" s="103">
        <f>ROUND(VLOOKUP(CONCATENATE("P30 ",P$6," H",$B23),'Основа'!$A$1:$Q3578,15,FALSE),0)</f>
        <v>99200</v>
      </c>
      <c r="AM23" s="8"/>
    </row>
    <row r="24" ht="15.75" customHeight="1">
      <c r="B24" s="110"/>
      <c r="C24" s="111"/>
      <c r="D24" s="165" t="str">
        <f>RIGHT($K$5,21)</f>
        <v>ΔТ=70⁰С (95/85/20) Вт</v>
      </c>
      <c r="E24" s="166">
        <f t="shared" ref="E24:P24" si="18">ROUND(IF($D24="ΔТ=70⁰С (95/85/20) Вт",AA24,(IF($D24="ΔТ=60⁰С (90/70/20) Вт",AA24*0.818,AA24*0.646))),0)</f>
        <v>727</v>
      </c>
      <c r="F24" s="166">
        <f t="shared" si="18"/>
        <v>799</v>
      </c>
      <c r="G24" s="166">
        <f t="shared" si="18"/>
        <v>1077</v>
      </c>
      <c r="H24" s="166">
        <f t="shared" si="18"/>
        <v>1452</v>
      </c>
      <c r="I24" s="166">
        <f t="shared" si="18"/>
        <v>1803</v>
      </c>
      <c r="J24" s="166">
        <f t="shared" si="18"/>
        <v>2167</v>
      </c>
      <c r="K24" s="166">
        <f t="shared" si="18"/>
        <v>2517</v>
      </c>
      <c r="L24" s="166">
        <f t="shared" si="18"/>
        <v>2904</v>
      </c>
      <c r="M24" s="166">
        <f t="shared" si="18"/>
        <v>3194</v>
      </c>
      <c r="N24" s="166">
        <f t="shared" si="18"/>
        <v>3243</v>
      </c>
      <c r="O24" s="166">
        <f t="shared" si="18"/>
        <v>3631</v>
      </c>
      <c r="P24" s="167">
        <f t="shared" si="18"/>
        <v>4356</v>
      </c>
      <c r="Z24" s="8"/>
      <c r="AA24" s="103">
        <f>VLOOKUP(CONCATENATE("P30 ",E$6," H",$B23),'Основа'!$A$1:$Q3578,8,FALSE)</f>
        <v>727</v>
      </c>
      <c r="AB24" s="103">
        <f>VLOOKUP(CONCATENATE("P30 ",F$6," H",$B23),'Основа'!$A$1:$Q3578,8,FALSE)</f>
        <v>799</v>
      </c>
      <c r="AC24" s="103">
        <f>VLOOKUP(CONCATENATE("P30 ",G$6," H",$B23),'Основа'!$A$1:$Q3578,8,FALSE)</f>
        <v>1077</v>
      </c>
      <c r="AD24" s="103">
        <f>VLOOKUP(CONCATENATE("P30 ",H$6," H",$B23),'Основа'!$A$1:$Q3578,8,FALSE)</f>
        <v>1452</v>
      </c>
      <c r="AE24" s="103">
        <f>VLOOKUP(CONCATENATE("P30 ",I$6," H",$B23),'Основа'!$A$1:$Q3578,8,FALSE)</f>
        <v>1803</v>
      </c>
      <c r="AF24" s="103">
        <f>VLOOKUP(CONCATENATE("P30 ",J$6," H",$B23),'Основа'!$A$1:$Q3578,8,FALSE)</f>
        <v>2167</v>
      </c>
      <c r="AG24" s="103">
        <f>VLOOKUP(CONCATENATE("P30 ",K$6," H",$B23),'Основа'!$A$1:$Q3578,8,FALSE)</f>
        <v>2517</v>
      </c>
      <c r="AH24" s="103">
        <f>VLOOKUP(CONCATENATE("P30 ",L$6," H",$B23),'Основа'!$A$1:$Q3578,8,FALSE)</f>
        <v>2904</v>
      </c>
      <c r="AI24" s="103">
        <f>VLOOKUP(CONCATENATE("P30 ",M$6," H",$B23),'Основа'!$A$1:$Q3578,8,FALSE)</f>
        <v>3194</v>
      </c>
      <c r="AJ24" s="103">
        <f>VLOOKUP(CONCATENATE("P30 ",N$6," H",$B23),'Основа'!$A$1:$Q3578,8,FALSE)</f>
        <v>3243</v>
      </c>
      <c r="AK24" s="103">
        <f>VLOOKUP(CONCATENATE("P30 ",O$6," H",$B23),'Основа'!$A$1:$Q3578,8,FALSE)</f>
        <v>3631</v>
      </c>
      <c r="AL24" s="103">
        <f>VLOOKUP(CONCATENATE("P30 ",P$6," H",$B23),'Основа'!$A$1:$Q3578,8,FALSE)</f>
        <v>4356</v>
      </c>
      <c r="AM24" s="8"/>
    </row>
    <row r="25" ht="15.75" customHeight="1">
      <c r="B25" s="132">
        <v>11.0</v>
      </c>
      <c r="C25" s="98">
        <v>534.0</v>
      </c>
      <c r="D25" s="164" t="s">
        <v>112</v>
      </c>
      <c r="E25" s="101">
        <f t="shared" ref="E25:P25" si="19">ROUND(AA25-(AA25*$J$5),0)</f>
        <v>29850</v>
      </c>
      <c r="F25" s="101">
        <f t="shared" si="19"/>
        <v>30640</v>
      </c>
      <c r="G25" s="101">
        <f t="shared" si="19"/>
        <v>32400</v>
      </c>
      <c r="H25" s="101">
        <f t="shared" si="19"/>
        <v>37500</v>
      </c>
      <c r="I25" s="101">
        <f t="shared" si="19"/>
        <v>41900</v>
      </c>
      <c r="J25" s="101">
        <f t="shared" si="19"/>
        <v>46200</v>
      </c>
      <c r="K25" s="101">
        <f t="shared" si="19"/>
        <v>50600</v>
      </c>
      <c r="L25" s="101">
        <f t="shared" si="19"/>
        <v>59800</v>
      </c>
      <c r="M25" s="101">
        <f t="shared" si="19"/>
        <v>63800</v>
      </c>
      <c r="N25" s="101">
        <f t="shared" si="19"/>
        <v>63900</v>
      </c>
      <c r="O25" s="101">
        <f t="shared" si="19"/>
        <v>68000</v>
      </c>
      <c r="P25" s="102">
        <f t="shared" si="19"/>
        <v>108000</v>
      </c>
      <c r="Z25" s="8"/>
      <c r="AA25" s="103">
        <f>ROUND(VLOOKUP(CONCATENATE("P30 ",E$6," H",$B25),'Основа'!$A$1:$Q3580,15,FALSE),0)</f>
        <v>29850</v>
      </c>
      <c r="AB25" s="103">
        <f>ROUND(VLOOKUP(CONCATENATE("P30 ",F$6," H",$B25),'Основа'!$A$1:$Q3580,15,FALSE),0)</f>
        <v>30640</v>
      </c>
      <c r="AC25" s="103">
        <f>ROUND(VLOOKUP(CONCATENATE("P30 ",G$6," H",$B25),'Основа'!$A$1:$Q3580,15,FALSE),0)</f>
        <v>32400</v>
      </c>
      <c r="AD25" s="103">
        <f>ROUND(VLOOKUP(CONCATENATE("P30 ",H$6," H",$B25),'Основа'!$A$1:$Q3580,15,FALSE),0)</f>
        <v>37500</v>
      </c>
      <c r="AE25" s="103">
        <f>ROUND(VLOOKUP(CONCATENATE("P30 ",I$6," H",$B25),'Основа'!$A$1:$Q3580,15,FALSE),0)</f>
        <v>41900</v>
      </c>
      <c r="AF25" s="103">
        <f>ROUND(VLOOKUP(CONCATENATE("P30 ",J$6," H",$B25),'Основа'!$A$1:$Q3580,15,FALSE),0)</f>
        <v>46200</v>
      </c>
      <c r="AG25" s="103">
        <f>ROUND(VLOOKUP(CONCATENATE("P30 ",K$6," H",$B25),'Основа'!$A$1:$Q3580,15,FALSE),0)</f>
        <v>50600</v>
      </c>
      <c r="AH25" s="103">
        <f>ROUND(VLOOKUP(CONCATENATE("P30 ",L$6," H",$B25),'Основа'!$A$1:$Q3580,15,FALSE),0)</f>
        <v>59800</v>
      </c>
      <c r="AI25" s="103">
        <f>ROUND(VLOOKUP(CONCATENATE("P30 ",M$6," H",$B25),'Основа'!$A$1:$Q3580,15,FALSE),0)</f>
        <v>63800</v>
      </c>
      <c r="AJ25" s="103">
        <f>ROUND(VLOOKUP(CONCATENATE("P30 ",N$6," H",$B25),'Основа'!$A$1:$Q3580,15,FALSE),0)</f>
        <v>63900</v>
      </c>
      <c r="AK25" s="103">
        <f>ROUND(VLOOKUP(CONCATENATE("P30 ",O$6," H",$B25),'Основа'!$A$1:$Q3580,15,FALSE),0)</f>
        <v>68000</v>
      </c>
      <c r="AL25" s="103">
        <f>ROUND(VLOOKUP(CONCATENATE("P30 ",P$6," H",$B25),'Основа'!$A$1:$Q3580,15,FALSE),0)</f>
        <v>108000</v>
      </c>
      <c r="AM25" s="8"/>
    </row>
    <row r="26" ht="15.75" customHeight="1">
      <c r="B26" s="104"/>
      <c r="C26" s="105"/>
      <c r="D26" s="165" t="str">
        <f>RIGHT($K$5,21)</f>
        <v>ΔТ=70⁰С (95/85/20) Вт</v>
      </c>
      <c r="E26" s="166">
        <f t="shared" ref="E26:P26" si="20">ROUND(IF($D26="ΔТ=70⁰С (95/85/20) Вт",AA26,(IF($D26="ΔТ=60⁰С (90/70/20) Вт",AA26*0.818,AA26*0.646))),0)</f>
        <v>799</v>
      </c>
      <c r="F26" s="166">
        <f t="shared" si="20"/>
        <v>878</v>
      </c>
      <c r="G26" s="166">
        <f t="shared" si="20"/>
        <v>1184</v>
      </c>
      <c r="H26" s="166">
        <f t="shared" si="20"/>
        <v>1598</v>
      </c>
      <c r="I26" s="166">
        <f t="shared" si="20"/>
        <v>1983</v>
      </c>
      <c r="J26" s="166">
        <f t="shared" si="20"/>
        <v>2382</v>
      </c>
      <c r="K26" s="166">
        <f t="shared" si="20"/>
        <v>2769</v>
      </c>
      <c r="L26" s="166">
        <f t="shared" si="20"/>
        <v>3194</v>
      </c>
      <c r="M26" s="166">
        <f t="shared" si="20"/>
        <v>3514</v>
      </c>
      <c r="N26" s="166">
        <f t="shared" si="20"/>
        <v>3568</v>
      </c>
      <c r="O26" s="166">
        <f t="shared" si="20"/>
        <v>3993</v>
      </c>
      <c r="P26" s="167">
        <f t="shared" si="20"/>
        <v>4792</v>
      </c>
      <c r="Z26" s="8"/>
      <c r="AA26" s="103">
        <f>VLOOKUP(CONCATENATE("P30 ",E$6," H",$B25),'Основа'!$A$1:$Q3580,8,FALSE)</f>
        <v>799</v>
      </c>
      <c r="AB26" s="103">
        <f>VLOOKUP(CONCATENATE("P30 ",F$6," H",$B25),'Основа'!$A$1:$Q3580,8,FALSE)</f>
        <v>878</v>
      </c>
      <c r="AC26" s="103">
        <f>VLOOKUP(CONCATENATE("P30 ",G$6," H",$B25),'Основа'!$A$1:$Q3580,8,FALSE)</f>
        <v>1184</v>
      </c>
      <c r="AD26" s="103">
        <f>VLOOKUP(CONCATENATE("P30 ",H$6," H",$B25),'Основа'!$A$1:$Q3580,8,FALSE)</f>
        <v>1598</v>
      </c>
      <c r="AE26" s="103">
        <f>VLOOKUP(CONCATENATE("P30 ",I$6," H",$B25),'Основа'!$A$1:$Q3580,8,FALSE)</f>
        <v>1983</v>
      </c>
      <c r="AF26" s="103">
        <f>VLOOKUP(CONCATENATE("P30 ",J$6," H",$B25),'Основа'!$A$1:$Q3580,8,FALSE)</f>
        <v>2382</v>
      </c>
      <c r="AG26" s="103">
        <f>VLOOKUP(CONCATENATE("P30 ",K$6," H",$B25),'Основа'!$A$1:$Q3580,8,FALSE)</f>
        <v>2769</v>
      </c>
      <c r="AH26" s="103">
        <f>VLOOKUP(CONCATENATE("P30 ",L$6," H",$B25),'Основа'!$A$1:$Q3580,8,FALSE)</f>
        <v>3194</v>
      </c>
      <c r="AI26" s="103">
        <f>VLOOKUP(CONCATENATE("P30 ",M$6," H",$B25),'Основа'!$A$1:$Q3580,8,FALSE)</f>
        <v>3514</v>
      </c>
      <c r="AJ26" s="103">
        <f>VLOOKUP(CONCATENATE("P30 ",N$6," H",$B25),'Основа'!$A$1:$Q3580,8,FALSE)</f>
        <v>3568</v>
      </c>
      <c r="AK26" s="103">
        <f>VLOOKUP(CONCATENATE("P30 ",O$6," H",$B25),'Основа'!$A$1:$Q3580,8,FALSE)</f>
        <v>3993</v>
      </c>
      <c r="AL26" s="103">
        <f>VLOOKUP(CONCATENATE("P30 ",P$6," H",$B25),'Основа'!$A$1:$Q3580,8,FALSE)</f>
        <v>4792</v>
      </c>
      <c r="AM26" s="8"/>
    </row>
    <row r="27" ht="15.75" customHeight="1">
      <c r="B27" s="132">
        <v>12.0</v>
      </c>
      <c r="C27" s="98">
        <v>584.0</v>
      </c>
      <c r="D27" s="164" t="s">
        <v>112</v>
      </c>
      <c r="E27" s="101">
        <f t="shared" ref="E27:P27" si="21">ROUND(AA27-(AA27*$J$5),0)</f>
        <v>31850</v>
      </c>
      <c r="F27" s="101">
        <f t="shared" si="21"/>
        <v>32450</v>
      </c>
      <c r="G27" s="101">
        <f t="shared" si="21"/>
        <v>34500</v>
      </c>
      <c r="H27" s="101">
        <f t="shared" si="21"/>
        <v>40100</v>
      </c>
      <c r="I27" s="101">
        <f t="shared" si="21"/>
        <v>44800</v>
      </c>
      <c r="J27" s="101">
        <f t="shared" si="21"/>
        <v>49600</v>
      </c>
      <c r="K27" s="101">
        <f t="shared" si="21"/>
        <v>54350</v>
      </c>
      <c r="L27" s="101">
        <f t="shared" si="21"/>
        <v>64700</v>
      </c>
      <c r="M27" s="101">
        <f t="shared" si="21"/>
        <v>68850</v>
      </c>
      <c r="N27" s="101">
        <f t="shared" si="21"/>
        <v>68950</v>
      </c>
      <c r="O27" s="101">
        <f t="shared" si="21"/>
        <v>73400</v>
      </c>
      <c r="P27" s="102">
        <f t="shared" si="21"/>
        <v>116800</v>
      </c>
      <c r="Z27" s="8"/>
      <c r="AA27" s="103">
        <f>ROUND(VLOOKUP(CONCATENATE("P30 ",E$6," H",$B27),'Основа'!$A$1:$Q3582,15,FALSE),0)</f>
        <v>31850</v>
      </c>
      <c r="AB27" s="103">
        <f>ROUND(VLOOKUP(CONCATENATE("P30 ",F$6," H",$B27),'Основа'!$A$1:$Q3582,15,FALSE),0)</f>
        <v>32450</v>
      </c>
      <c r="AC27" s="103">
        <f>ROUND(VLOOKUP(CONCATENATE("P30 ",G$6," H",$B27),'Основа'!$A$1:$Q3582,15,FALSE),0)</f>
        <v>34500</v>
      </c>
      <c r="AD27" s="103">
        <f>ROUND(VLOOKUP(CONCATENATE("P30 ",H$6," H",$B27),'Основа'!$A$1:$Q3582,15,FALSE),0)</f>
        <v>40100</v>
      </c>
      <c r="AE27" s="103">
        <f>ROUND(VLOOKUP(CONCATENATE("P30 ",I$6," H",$B27),'Основа'!$A$1:$Q3582,15,FALSE),0)</f>
        <v>44800</v>
      </c>
      <c r="AF27" s="103">
        <f>ROUND(VLOOKUP(CONCATENATE("P30 ",J$6," H",$B27),'Основа'!$A$1:$Q3582,15,FALSE),0)</f>
        <v>49600</v>
      </c>
      <c r="AG27" s="103">
        <f>ROUND(VLOOKUP(CONCATENATE("P30 ",K$6," H",$B27),'Основа'!$A$1:$Q3582,15,FALSE),0)</f>
        <v>54350</v>
      </c>
      <c r="AH27" s="103">
        <f>ROUND(VLOOKUP(CONCATENATE("P30 ",L$6," H",$B27),'Основа'!$A$1:$Q3582,15,FALSE),0)</f>
        <v>64700</v>
      </c>
      <c r="AI27" s="103">
        <f>ROUND(VLOOKUP(CONCATENATE("P30 ",M$6," H",$B27),'Основа'!$A$1:$Q3582,15,FALSE),0)</f>
        <v>68850</v>
      </c>
      <c r="AJ27" s="103">
        <f>ROUND(VLOOKUP(CONCATENATE("P30 ",N$6," H",$B27),'Основа'!$A$1:$Q3582,15,FALSE),0)</f>
        <v>68950</v>
      </c>
      <c r="AK27" s="103">
        <f>ROUND(VLOOKUP(CONCATENATE("P30 ",O$6," H",$B27),'Основа'!$A$1:$Q3582,15,FALSE),0)</f>
        <v>73400</v>
      </c>
      <c r="AL27" s="103">
        <f>ROUND(VLOOKUP(CONCATENATE("P30 ",P$6," H",$B27),'Основа'!$A$1:$Q3582,15,FALSE),0)</f>
        <v>116800</v>
      </c>
      <c r="AM27" s="8"/>
    </row>
    <row r="28" ht="15.75" customHeight="1">
      <c r="B28" s="110"/>
      <c r="C28" s="111"/>
      <c r="D28" s="165" t="str">
        <f>RIGHT($K$5,21)</f>
        <v>ΔТ=70⁰С (95/85/20) Вт</v>
      </c>
      <c r="E28" s="166">
        <f t="shared" ref="E28:P28" si="22">ROUND(IF($D28="ΔТ=70⁰С (95/85/20) Вт",AA28,(IF($D28="ΔТ=60⁰С (90/70/20) Вт",AA28*0.818,AA28*0.646))),0)</f>
        <v>871</v>
      </c>
      <c r="F28" s="166">
        <f t="shared" si="22"/>
        <v>958</v>
      </c>
      <c r="G28" s="166">
        <f t="shared" si="22"/>
        <v>1293</v>
      </c>
      <c r="H28" s="166">
        <f t="shared" si="22"/>
        <v>1742</v>
      </c>
      <c r="I28" s="166">
        <f t="shared" si="22"/>
        <v>2164</v>
      </c>
      <c r="J28" s="166">
        <f t="shared" si="22"/>
        <v>2599</v>
      </c>
      <c r="K28" s="166">
        <f t="shared" si="22"/>
        <v>3020</v>
      </c>
      <c r="L28" s="166">
        <f t="shared" si="22"/>
        <v>3485</v>
      </c>
      <c r="M28" s="166">
        <f t="shared" si="22"/>
        <v>3834</v>
      </c>
      <c r="N28" s="166">
        <f t="shared" si="22"/>
        <v>3892</v>
      </c>
      <c r="O28" s="166">
        <f t="shared" si="22"/>
        <v>4356</v>
      </c>
      <c r="P28" s="167">
        <f t="shared" si="22"/>
        <v>5227</v>
      </c>
      <c r="Z28" s="8"/>
      <c r="AA28" s="103">
        <f>VLOOKUP(CONCATENATE("P30 ",E$6," H",$B27),'Основа'!$A$1:$Q3582,8,FALSE)</f>
        <v>871</v>
      </c>
      <c r="AB28" s="103">
        <f>VLOOKUP(CONCATENATE("P30 ",F$6," H",$B27),'Основа'!$A$1:$Q3582,8,FALSE)</f>
        <v>958</v>
      </c>
      <c r="AC28" s="103">
        <f>VLOOKUP(CONCATENATE("P30 ",G$6," H",$B27),'Основа'!$A$1:$Q3582,8,FALSE)</f>
        <v>1293</v>
      </c>
      <c r="AD28" s="103">
        <f>VLOOKUP(CONCATENATE("P30 ",H$6," H",$B27),'Основа'!$A$1:$Q3582,8,FALSE)</f>
        <v>1742</v>
      </c>
      <c r="AE28" s="103">
        <f>VLOOKUP(CONCATENATE("P30 ",I$6," H",$B27),'Основа'!$A$1:$Q3582,8,FALSE)</f>
        <v>2164</v>
      </c>
      <c r="AF28" s="103">
        <f>VLOOKUP(CONCATENATE("P30 ",J$6," H",$B27),'Основа'!$A$1:$Q3582,8,FALSE)</f>
        <v>2599</v>
      </c>
      <c r="AG28" s="103">
        <f>VLOOKUP(CONCATENATE("P30 ",K$6," H",$B27),'Основа'!$A$1:$Q3582,8,FALSE)</f>
        <v>3020</v>
      </c>
      <c r="AH28" s="103">
        <f>VLOOKUP(CONCATENATE("P30 ",L$6," H",$B27),'Основа'!$A$1:$Q3582,8,FALSE)</f>
        <v>3485</v>
      </c>
      <c r="AI28" s="103">
        <f>VLOOKUP(CONCATENATE("P30 ",M$6," H",$B27),'Основа'!$A$1:$Q3582,8,FALSE)</f>
        <v>3834</v>
      </c>
      <c r="AJ28" s="103">
        <f>VLOOKUP(CONCATENATE("P30 ",N$6," H",$B27),'Основа'!$A$1:$Q3582,8,FALSE)</f>
        <v>3892</v>
      </c>
      <c r="AK28" s="103">
        <f>VLOOKUP(CONCATENATE("P30 ",O$6," H",$B27),'Основа'!$A$1:$Q3582,8,FALSE)</f>
        <v>4356</v>
      </c>
      <c r="AL28" s="103">
        <f>VLOOKUP(CONCATENATE("P30 ",P$6," H",$B27),'Основа'!$A$1:$Q3582,8,FALSE)</f>
        <v>5227</v>
      </c>
      <c r="AM28" s="8"/>
    </row>
    <row r="29" ht="15.75" customHeight="1">
      <c r="B29" s="132">
        <v>13.0</v>
      </c>
      <c r="C29" s="98">
        <v>634.0</v>
      </c>
      <c r="D29" s="164" t="s">
        <v>112</v>
      </c>
      <c r="E29" s="101">
        <f t="shared" ref="E29:P29" si="23">ROUND(AA29-(AA29*$J$5),0)</f>
        <v>33850</v>
      </c>
      <c r="F29" s="101">
        <f t="shared" si="23"/>
        <v>34350</v>
      </c>
      <c r="G29" s="101">
        <f t="shared" si="23"/>
        <v>36550</v>
      </c>
      <c r="H29" s="101">
        <f t="shared" si="23"/>
        <v>42550</v>
      </c>
      <c r="I29" s="101">
        <f t="shared" si="23"/>
        <v>47800</v>
      </c>
      <c r="J29" s="101">
        <f t="shared" si="23"/>
        <v>52900</v>
      </c>
      <c r="K29" s="101">
        <f t="shared" si="23"/>
        <v>58800</v>
      </c>
      <c r="L29" s="101">
        <f t="shared" si="23"/>
        <v>69800</v>
      </c>
      <c r="M29" s="101">
        <f t="shared" si="23"/>
        <v>78900</v>
      </c>
      <c r="N29" s="101">
        <f t="shared" si="23"/>
        <v>79000</v>
      </c>
      <c r="O29" s="101">
        <f t="shared" si="23"/>
        <v>82400</v>
      </c>
      <c r="P29" s="102">
        <f t="shared" si="23"/>
        <v>125600</v>
      </c>
      <c r="Z29" s="8"/>
      <c r="AA29" s="103">
        <f>ROUND(VLOOKUP(CONCATENATE("P30 ",E$6," H",$B29),'Основа'!$A$1:$Q3597,15,FALSE),0)</f>
        <v>33850</v>
      </c>
      <c r="AB29" s="103">
        <f>ROUND(VLOOKUP(CONCATENATE("P30 ",F$6," H",$B29),'Основа'!$A$1:$Q3597,15,FALSE),0)</f>
        <v>34350</v>
      </c>
      <c r="AC29" s="103">
        <f>ROUND(VLOOKUP(CONCATENATE("P30 ",G$6," H",$B29),'Основа'!$A$1:$Q3597,15,FALSE),0)</f>
        <v>36550</v>
      </c>
      <c r="AD29" s="103">
        <f>ROUND(VLOOKUP(CONCATENATE("P30 ",H$6," H",$B29),'Основа'!$A$1:$Q3597,15,FALSE),0)</f>
        <v>42550</v>
      </c>
      <c r="AE29" s="103">
        <f>ROUND(VLOOKUP(CONCATENATE("P30 ",I$6," H",$B29),'Основа'!$A$1:$Q3597,15,FALSE),0)</f>
        <v>47800</v>
      </c>
      <c r="AF29" s="103">
        <f>ROUND(VLOOKUP(CONCATENATE("P30 ",J$6," H",$B29),'Основа'!$A$1:$Q3597,15,FALSE),0)</f>
        <v>52900</v>
      </c>
      <c r="AG29" s="103">
        <f>ROUND(VLOOKUP(CONCATENATE("P30 ",K$6," H",$B29),'Основа'!$A$1:$Q3597,15,FALSE),0)</f>
        <v>58800</v>
      </c>
      <c r="AH29" s="103">
        <f>ROUND(VLOOKUP(CONCATENATE("P30 ",L$6," H",$B29),'Основа'!$A$1:$Q3597,15,FALSE),0)</f>
        <v>69800</v>
      </c>
      <c r="AI29" s="103">
        <f>ROUND(VLOOKUP(CONCATENATE("P30 ",M$6," H",$B29),'Основа'!$A$1:$Q3597,15,FALSE),0)</f>
        <v>78900</v>
      </c>
      <c r="AJ29" s="103">
        <f>ROUND(VLOOKUP(CONCATENATE("P30 ",N$6," H",$B29),'Основа'!$A$1:$Q3597,15,FALSE),0)</f>
        <v>79000</v>
      </c>
      <c r="AK29" s="103">
        <f>ROUND(VLOOKUP(CONCATENATE("P30 ",O$6," H",$B29),'Основа'!$A$1:$Q3597,15,FALSE),0)</f>
        <v>82400</v>
      </c>
      <c r="AL29" s="103">
        <f>ROUND(VLOOKUP(CONCATENATE("P30 ",P$6," H",$B29),'Основа'!$A$1:$Q3597,15,FALSE),0)</f>
        <v>125600</v>
      </c>
      <c r="AM29" s="8"/>
    </row>
    <row r="30" ht="15.75" customHeight="1">
      <c r="B30" s="110"/>
      <c r="C30" s="111"/>
      <c r="D30" s="165" t="str">
        <f>RIGHT($K$5,21)</f>
        <v>ΔТ=70⁰С (95/85/20) Вт</v>
      </c>
      <c r="E30" s="166">
        <f t="shared" ref="E30:P30" si="24">ROUND(IF($D30="ΔТ=70⁰С (95/85/20) Вт",AA30,(IF($D30="ΔТ=60⁰С (90/70/20) Вт",AA30*0.818,AA30*0.646))),0)</f>
        <v>943</v>
      </c>
      <c r="F30" s="166">
        <f t="shared" si="24"/>
        <v>1038</v>
      </c>
      <c r="G30" s="166">
        <f t="shared" si="24"/>
        <v>1400</v>
      </c>
      <c r="H30" s="166">
        <f t="shared" si="24"/>
        <v>1888</v>
      </c>
      <c r="I30" s="166">
        <f t="shared" si="24"/>
        <v>2343</v>
      </c>
      <c r="J30" s="166">
        <f t="shared" si="24"/>
        <v>2816</v>
      </c>
      <c r="K30" s="166">
        <f t="shared" si="24"/>
        <v>3272</v>
      </c>
      <c r="L30" s="166">
        <f t="shared" si="24"/>
        <v>3775</v>
      </c>
      <c r="M30" s="166">
        <f t="shared" si="24"/>
        <v>4153</v>
      </c>
      <c r="N30" s="166">
        <f t="shared" si="24"/>
        <v>4215</v>
      </c>
      <c r="O30" s="166">
        <f t="shared" si="24"/>
        <v>4719</v>
      </c>
      <c r="P30" s="167">
        <f t="shared" si="24"/>
        <v>5663</v>
      </c>
      <c r="Z30" s="8"/>
      <c r="AA30" s="103">
        <f>VLOOKUP(CONCATENATE("P30 ",E$6," H",$B29),'Основа'!$A$1:$Q3597,8,FALSE)</f>
        <v>943</v>
      </c>
      <c r="AB30" s="103">
        <f>VLOOKUP(CONCATENATE("P30 ",F$6," H",$B29),'Основа'!$A$1:$Q3597,8,FALSE)</f>
        <v>1038</v>
      </c>
      <c r="AC30" s="103">
        <f>VLOOKUP(CONCATENATE("P30 ",G$6," H",$B29),'Основа'!$A$1:$Q3597,8,FALSE)</f>
        <v>1400</v>
      </c>
      <c r="AD30" s="103">
        <f>VLOOKUP(CONCATENATE("P30 ",H$6," H",$B29),'Основа'!$A$1:$Q3597,8,FALSE)</f>
        <v>1888</v>
      </c>
      <c r="AE30" s="103">
        <f>VLOOKUP(CONCATENATE("P30 ",I$6," H",$B29),'Основа'!$A$1:$Q3597,8,FALSE)</f>
        <v>2343</v>
      </c>
      <c r="AF30" s="103">
        <f>VLOOKUP(CONCATENATE("P30 ",J$6," H",$B29),'Основа'!$A$1:$Q3597,8,FALSE)</f>
        <v>2816</v>
      </c>
      <c r="AG30" s="103">
        <f>VLOOKUP(CONCATENATE("P30 ",K$6," H",$B29),'Основа'!$A$1:$Q3597,8,FALSE)</f>
        <v>3272</v>
      </c>
      <c r="AH30" s="103">
        <f>VLOOKUP(CONCATENATE("P30 ",L$6," H",$B29),'Основа'!$A$1:$Q3597,8,FALSE)</f>
        <v>3775</v>
      </c>
      <c r="AI30" s="103">
        <f>VLOOKUP(CONCATENATE("P30 ",M$6," H",$B29),'Основа'!$A$1:$Q3597,8,FALSE)</f>
        <v>4153</v>
      </c>
      <c r="AJ30" s="103">
        <f>VLOOKUP(CONCATENATE("P30 ",N$6," H",$B29),'Основа'!$A$1:$Q3597,8,FALSE)</f>
        <v>4215</v>
      </c>
      <c r="AK30" s="103">
        <f>VLOOKUP(CONCATENATE("P30 ",O$6," H",$B29),'Основа'!$A$1:$Q3597,8,FALSE)</f>
        <v>4719</v>
      </c>
      <c r="AL30" s="103">
        <f>VLOOKUP(CONCATENATE("P30 ",P$6," H",$B29),'Основа'!$A$1:$Q3597,8,FALSE)</f>
        <v>5663</v>
      </c>
      <c r="AM30" s="8"/>
    </row>
    <row r="31" ht="15.75" customHeight="1">
      <c r="B31" s="141">
        <v>14.0</v>
      </c>
      <c r="C31" s="168">
        <v>684.0</v>
      </c>
      <c r="D31" s="164" t="s">
        <v>112</v>
      </c>
      <c r="E31" s="101">
        <f t="shared" ref="E31:P31" si="25">ROUND(AA31-(AA31*$J$5),0)</f>
        <v>35850</v>
      </c>
      <c r="F31" s="101">
        <f t="shared" si="25"/>
        <v>36250</v>
      </c>
      <c r="G31" s="101">
        <f t="shared" si="25"/>
        <v>38600</v>
      </c>
      <c r="H31" s="101">
        <f t="shared" si="25"/>
        <v>45100</v>
      </c>
      <c r="I31" s="101">
        <f t="shared" si="25"/>
        <v>50700</v>
      </c>
      <c r="J31" s="101">
        <f t="shared" si="25"/>
        <v>56200</v>
      </c>
      <c r="K31" s="101">
        <f t="shared" si="25"/>
        <v>63200</v>
      </c>
      <c r="L31" s="101">
        <f t="shared" si="25"/>
        <v>74900</v>
      </c>
      <c r="M31" s="101">
        <f t="shared" si="25"/>
        <v>88800</v>
      </c>
      <c r="N31" s="101">
        <f t="shared" si="25"/>
        <v>88900</v>
      </c>
      <c r="O31" s="101">
        <f t="shared" si="25"/>
        <v>91400</v>
      </c>
      <c r="P31" s="102">
        <f t="shared" si="25"/>
        <v>134400</v>
      </c>
      <c r="Z31" s="8"/>
      <c r="AA31" s="103">
        <f>ROUND(VLOOKUP(CONCATENATE("P30 ",E$6," H",$B31),'Основа'!$A$1:$Q3599,15,FALSE),0)</f>
        <v>35850</v>
      </c>
      <c r="AB31" s="103">
        <f>ROUND(VLOOKUP(CONCATENATE("P30 ",F$6," H",$B31),'Основа'!$A$1:$Q3599,15,FALSE),0)</f>
        <v>36250</v>
      </c>
      <c r="AC31" s="103">
        <f>ROUND(VLOOKUP(CONCATENATE("P30 ",G$6," H",$B31),'Основа'!$A$1:$Q3599,15,FALSE),0)</f>
        <v>38600</v>
      </c>
      <c r="AD31" s="103">
        <f>ROUND(VLOOKUP(CONCATENATE("P30 ",H$6," H",$B31),'Основа'!$A$1:$Q3599,15,FALSE),0)</f>
        <v>45100</v>
      </c>
      <c r="AE31" s="103">
        <f>ROUND(VLOOKUP(CONCATENATE("P30 ",I$6," H",$B31),'Основа'!$A$1:$Q3599,15,FALSE),0)</f>
        <v>50700</v>
      </c>
      <c r="AF31" s="103">
        <f>ROUND(VLOOKUP(CONCATENATE("P30 ",J$6," H",$B31),'Основа'!$A$1:$Q3599,15,FALSE),0)</f>
        <v>56200</v>
      </c>
      <c r="AG31" s="103">
        <f>ROUND(VLOOKUP(CONCATENATE("P30 ",K$6," H",$B31),'Основа'!$A$1:$Q3599,15,FALSE),0)</f>
        <v>63200</v>
      </c>
      <c r="AH31" s="103">
        <f>ROUND(VLOOKUP(CONCATENATE("P30 ",L$6," H",$B31),'Основа'!$A$1:$Q3599,15,FALSE),0)</f>
        <v>74900</v>
      </c>
      <c r="AI31" s="103">
        <f>ROUND(VLOOKUP(CONCATENATE("P30 ",M$6," H",$B31),'Основа'!$A$1:$Q3599,15,FALSE),0)</f>
        <v>88800</v>
      </c>
      <c r="AJ31" s="103">
        <f>ROUND(VLOOKUP(CONCATENATE("P30 ",N$6," H",$B31),'Основа'!$A$1:$Q3599,15,FALSE),0)</f>
        <v>88900</v>
      </c>
      <c r="AK31" s="103">
        <f>ROUND(VLOOKUP(CONCATENATE("P30 ",O$6," H",$B31),'Основа'!$A$1:$Q3599,15,FALSE),0)</f>
        <v>91400</v>
      </c>
      <c r="AL31" s="103">
        <f>ROUND(VLOOKUP(CONCATENATE("P30 ",P$6," H",$B31),'Основа'!$A$1:$Q3599,15,FALSE),0)</f>
        <v>134400</v>
      </c>
      <c r="AM31" s="8"/>
    </row>
    <row r="32" ht="15.75" customHeight="1">
      <c r="B32" s="110"/>
      <c r="C32" s="111"/>
      <c r="D32" s="165" t="str">
        <f>RIGHT($K$5,21)</f>
        <v>ΔТ=70⁰С (95/85/20) Вт</v>
      </c>
      <c r="E32" s="166">
        <f t="shared" ref="E32:P32" si="26">ROUND(IF($D32="ΔТ=70⁰С (95/85/20) Вт",AA32,(IF($D32="ΔТ=60⁰С (90/70/20) Вт",AA32*0.818,AA32*0.646))),0)</f>
        <v>1017</v>
      </c>
      <c r="F32" s="166">
        <f t="shared" si="26"/>
        <v>1117</v>
      </c>
      <c r="G32" s="166">
        <f t="shared" si="26"/>
        <v>1508</v>
      </c>
      <c r="H32" s="166">
        <f t="shared" si="26"/>
        <v>2033</v>
      </c>
      <c r="I32" s="166">
        <f t="shared" si="26"/>
        <v>2524</v>
      </c>
      <c r="J32" s="166">
        <f t="shared" si="26"/>
        <v>3032</v>
      </c>
      <c r="K32" s="166">
        <f t="shared" si="26"/>
        <v>3524</v>
      </c>
      <c r="L32" s="166">
        <f t="shared" si="26"/>
        <v>4066</v>
      </c>
      <c r="M32" s="166">
        <f t="shared" si="26"/>
        <v>4472</v>
      </c>
      <c r="N32" s="166">
        <f t="shared" si="26"/>
        <v>4541</v>
      </c>
      <c r="O32" s="166">
        <f t="shared" si="26"/>
        <v>5083</v>
      </c>
      <c r="P32" s="167">
        <f t="shared" si="26"/>
        <v>6098</v>
      </c>
      <c r="Z32" s="8"/>
      <c r="AA32" s="103">
        <f>VLOOKUP(CONCATENATE("P30 ",E$6," H",$B31),'Основа'!$A$1:$Q3599,8,FALSE)</f>
        <v>1017</v>
      </c>
      <c r="AB32" s="103">
        <f>VLOOKUP(CONCATENATE("P30 ",F$6," H",$B31),'Основа'!$A$1:$Q3599,8,FALSE)</f>
        <v>1117</v>
      </c>
      <c r="AC32" s="103">
        <f>VLOOKUP(CONCATENATE("P30 ",G$6," H",$B31),'Основа'!$A$1:$Q3599,8,FALSE)</f>
        <v>1508</v>
      </c>
      <c r="AD32" s="103">
        <f>VLOOKUP(CONCATENATE("P30 ",H$6," H",$B31),'Основа'!$A$1:$Q3599,8,FALSE)</f>
        <v>2033</v>
      </c>
      <c r="AE32" s="103">
        <f>VLOOKUP(CONCATENATE("P30 ",I$6," H",$B31),'Основа'!$A$1:$Q3599,8,FALSE)</f>
        <v>2524</v>
      </c>
      <c r="AF32" s="103">
        <f>VLOOKUP(CONCATENATE("P30 ",J$6," H",$B31),'Основа'!$A$1:$Q3599,8,FALSE)</f>
        <v>3032</v>
      </c>
      <c r="AG32" s="103">
        <f>VLOOKUP(CONCATENATE("P30 ",K$6," H",$B31),'Основа'!$A$1:$Q3599,8,FALSE)</f>
        <v>3524</v>
      </c>
      <c r="AH32" s="103">
        <f>VLOOKUP(CONCATENATE("P30 ",L$6," H",$B31),'Основа'!$A$1:$Q3599,8,FALSE)</f>
        <v>4066</v>
      </c>
      <c r="AI32" s="103">
        <f>VLOOKUP(CONCATENATE("P30 ",M$6," H",$B31),'Основа'!$A$1:$Q3599,8,FALSE)</f>
        <v>4472</v>
      </c>
      <c r="AJ32" s="103">
        <f>VLOOKUP(CONCATENATE("P30 ",N$6," H",$B31),'Основа'!$A$1:$Q3599,8,FALSE)</f>
        <v>4541</v>
      </c>
      <c r="AK32" s="103">
        <f>VLOOKUP(CONCATENATE("P30 ",O$6," H",$B31),'Основа'!$A$1:$Q3599,8,FALSE)</f>
        <v>5083</v>
      </c>
      <c r="AL32" s="103">
        <f>VLOOKUP(CONCATENATE("P30 ",P$6," H",$B31),'Основа'!$A$1:$Q3599,8,FALSE)</f>
        <v>6098</v>
      </c>
      <c r="AM32" s="8"/>
    </row>
    <row r="33" ht="15.75" customHeight="1">
      <c r="B33" s="8"/>
      <c r="C33" s="8"/>
      <c r="D33" s="8"/>
      <c r="E33" s="118" t="s">
        <v>113</v>
      </c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</row>
    <row r="34" ht="15.75" customHeight="1">
      <c r="B34" s="119" t="s">
        <v>109</v>
      </c>
      <c r="C34" s="5"/>
      <c r="D34" s="100"/>
      <c r="E34" s="121">
        <v>500.0</v>
      </c>
      <c r="F34" s="121">
        <v>550.0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2200.0</v>
      </c>
      <c r="N34" s="121">
        <v>2250.0</v>
      </c>
      <c r="O34" s="121">
        <v>2500.0</v>
      </c>
      <c r="P34" s="122">
        <v>3000.0</v>
      </c>
      <c r="Z34" s="8"/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</row>
    <row r="35" ht="15.75" customHeight="1">
      <c r="B35" s="123" t="s">
        <v>134</v>
      </c>
      <c r="C35" s="48"/>
      <c r="D35" s="79"/>
      <c r="E35" s="61">
        <v>430.0</v>
      </c>
      <c r="F35" s="61">
        <v>480.0</v>
      </c>
      <c r="G35" s="61">
        <v>680.0</v>
      </c>
      <c r="H35" s="61">
        <v>930.0</v>
      </c>
      <c r="I35" s="61">
        <v>1180.0</v>
      </c>
      <c r="J35" s="61">
        <v>1430.0</v>
      </c>
      <c r="K35" s="61">
        <v>1680.0</v>
      </c>
      <c r="L35" s="61">
        <v>1930.0</v>
      </c>
      <c r="M35" s="61">
        <v>2130.0</v>
      </c>
      <c r="N35" s="61">
        <v>2180.0</v>
      </c>
      <c r="O35" s="61">
        <v>2430.0</v>
      </c>
      <c r="P35" s="124">
        <v>2930.0</v>
      </c>
      <c r="Z35" s="8"/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</row>
    <row r="36" ht="15.75" customHeight="1">
      <c r="B36" s="170" t="s">
        <v>117</v>
      </c>
      <c r="C36" s="48"/>
      <c r="D36" s="79"/>
      <c r="E36" s="61">
        <f t="shared" ref="E36:P36" si="27">(E34/2)-25</f>
        <v>225</v>
      </c>
      <c r="F36" s="61">
        <f t="shared" si="27"/>
        <v>250</v>
      </c>
      <c r="G36" s="61">
        <f t="shared" si="27"/>
        <v>350</v>
      </c>
      <c r="H36" s="61">
        <f t="shared" si="27"/>
        <v>475</v>
      </c>
      <c r="I36" s="61">
        <f t="shared" si="27"/>
        <v>600</v>
      </c>
      <c r="J36" s="61">
        <f t="shared" si="27"/>
        <v>725</v>
      </c>
      <c r="K36" s="61">
        <f t="shared" si="27"/>
        <v>850</v>
      </c>
      <c r="L36" s="61">
        <f t="shared" si="27"/>
        <v>975</v>
      </c>
      <c r="M36" s="61">
        <f t="shared" si="27"/>
        <v>1075</v>
      </c>
      <c r="N36" s="61">
        <f t="shared" si="27"/>
        <v>1100</v>
      </c>
      <c r="O36" s="61">
        <f t="shared" si="27"/>
        <v>1225</v>
      </c>
      <c r="P36" s="124">
        <f t="shared" si="27"/>
        <v>1475</v>
      </c>
      <c r="Z36" s="8"/>
      <c r="AA36" s="8"/>
      <c r="AB36" s="8"/>
      <c r="AC36" s="8"/>
      <c r="AD36" s="8"/>
      <c r="AE36" s="8"/>
      <c r="AF36" s="8"/>
      <c r="AG36" s="8"/>
      <c r="AH36" s="8"/>
      <c r="AI36" s="8"/>
      <c r="AJ36" s="8"/>
      <c r="AK36" s="8"/>
      <c r="AL36" s="8"/>
    </row>
    <row r="37" ht="17.25" customHeight="1">
      <c r="B37" s="170" t="s">
        <v>115</v>
      </c>
      <c r="C37" s="48"/>
      <c r="D37" s="79"/>
      <c r="E37" s="171">
        <v>90.0</v>
      </c>
      <c r="F37" s="48"/>
      <c r="G37" s="48"/>
      <c r="H37" s="48"/>
      <c r="I37" s="48"/>
      <c r="J37" s="48"/>
      <c r="K37" s="48"/>
      <c r="L37" s="48"/>
      <c r="M37" s="48"/>
      <c r="N37" s="48"/>
      <c r="O37" s="48"/>
      <c r="P37" s="126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</row>
    <row r="38" ht="15.75" customHeight="1">
      <c r="B38" s="127" t="s">
        <v>7</v>
      </c>
      <c r="C38" s="128" t="s">
        <v>114</v>
      </c>
      <c r="D38" s="129" t="s">
        <v>118</v>
      </c>
      <c r="E38" s="130"/>
      <c r="F38" s="130"/>
      <c r="G38" s="130"/>
      <c r="H38" s="130"/>
      <c r="I38" s="130"/>
      <c r="J38" s="130"/>
      <c r="K38" s="130"/>
      <c r="L38" s="130"/>
      <c r="M38" s="130"/>
      <c r="N38" s="130"/>
      <c r="O38" s="130"/>
      <c r="P38" s="131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</row>
    <row r="39" ht="15.75" customHeight="1">
      <c r="B39" s="132">
        <v>2.0</v>
      </c>
      <c r="C39" s="133">
        <v>50.0</v>
      </c>
      <c r="D39" s="134" t="s">
        <v>119</v>
      </c>
      <c r="E39" s="135">
        <v>3.9</v>
      </c>
      <c r="F39" s="135">
        <v>4.1</v>
      </c>
      <c r="G39" s="135">
        <v>5.2</v>
      </c>
      <c r="H39" s="135">
        <v>6.6</v>
      </c>
      <c r="I39" s="135">
        <v>7.9</v>
      </c>
      <c r="J39" s="135">
        <v>9.3</v>
      </c>
      <c r="K39" s="135">
        <v>10.6</v>
      </c>
      <c r="L39" s="135">
        <v>12.0</v>
      </c>
      <c r="M39" s="135">
        <v>13.1</v>
      </c>
      <c r="N39" s="135">
        <v>13.3</v>
      </c>
      <c r="O39" s="135">
        <v>14.7</v>
      </c>
      <c r="P39" s="136">
        <v>17.4</v>
      </c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</row>
    <row r="40" ht="15.75" customHeight="1">
      <c r="B40" s="110"/>
      <c r="C40" s="111"/>
      <c r="D40" s="137" t="s">
        <v>120</v>
      </c>
      <c r="E40" s="139">
        <v>1.5</v>
      </c>
      <c r="F40" s="139">
        <v>1.6</v>
      </c>
      <c r="G40" s="139">
        <v>2.2</v>
      </c>
      <c r="H40" s="139">
        <v>2.9</v>
      </c>
      <c r="I40" s="139">
        <v>3.6</v>
      </c>
      <c r="J40" s="139">
        <v>4.3</v>
      </c>
      <c r="K40" s="139">
        <v>4.9</v>
      </c>
      <c r="L40" s="139">
        <v>5.6</v>
      </c>
      <c r="M40" s="139">
        <v>6.2</v>
      </c>
      <c r="N40" s="139">
        <v>6.3</v>
      </c>
      <c r="O40" s="139">
        <v>7.0</v>
      </c>
      <c r="P40" s="140">
        <v>8.4</v>
      </c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</row>
    <row r="41" ht="15.75" customHeight="1">
      <c r="B41" s="141">
        <v>3.0</v>
      </c>
      <c r="C41" s="142">
        <v>100.0</v>
      </c>
      <c r="D41" s="143" t="s">
        <v>119</v>
      </c>
      <c r="E41" s="135">
        <v>5.8</v>
      </c>
      <c r="F41" s="135">
        <v>6.2</v>
      </c>
      <c r="G41" s="135">
        <v>7.8</v>
      </c>
      <c r="H41" s="135">
        <v>9.8</v>
      </c>
      <c r="I41" s="135">
        <v>11.8</v>
      </c>
      <c r="J41" s="135">
        <v>13.9</v>
      </c>
      <c r="K41" s="135">
        <v>15.9</v>
      </c>
      <c r="L41" s="135">
        <v>17.9</v>
      </c>
      <c r="M41" s="135">
        <v>19.5</v>
      </c>
      <c r="N41" s="135">
        <v>19.9</v>
      </c>
      <c r="O41" s="135">
        <v>22.0</v>
      </c>
      <c r="P41" s="136">
        <v>26.0</v>
      </c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</row>
    <row r="42" ht="15.75" customHeight="1">
      <c r="B42" s="104"/>
      <c r="C42" s="105"/>
      <c r="D42" s="144" t="s">
        <v>120</v>
      </c>
      <c r="E42" s="139">
        <v>2.3</v>
      </c>
      <c r="F42" s="139">
        <v>2.5</v>
      </c>
      <c r="G42" s="139">
        <v>3.3</v>
      </c>
      <c r="H42" s="139">
        <v>4.3</v>
      </c>
      <c r="I42" s="139">
        <v>5.4</v>
      </c>
      <c r="J42" s="139">
        <v>6.4</v>
      </c>
      <c r="K42" s="139">
        <v>7.4</v>
      </c>
      <c r="L42" s="139">
        <v>8.5</v>
      </c>
      <c r="M42" s="139">
        <v>9.3</v>
      </c>
      <c r="N42" s="139">
        <v>9.5</v>
      </c>
      <c r="O42" s="139">
        <v>10.5</v>
      </c>
      <c r="P42" s="140">
        <v>12.6</v>
      </c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</row>
    <row r="43" ht="15.75" customHeight="1">
      <c r="B43" s="132">
        <v>4.0</v>
      </c>
      <c r="C43" s="133">
        <v>150.0</v>
      </c>
      <c r="D43" s="134" t="s">
        <v>119</v>
      </c>
      <c r="E43" s="172">
        <v>7.7</v>
      </c>
      <c r="F43" s="172">
        <v>8.2</v>
      </c>
      <c r="G43" s="172">
        <v>10.4</v>
      </c>
      <c r="H43" s="172">
        <v>13.1</v>
      </c>
      <c r="I43" s="172">
        <v>15.7</v>
      </c>
      <c r="J43" s="172">
        <v>18.4</v>
      </c>
      <c r="K43" s="172">
        <v>21.1</v>
      </c>
      <c r="L43" s="172">
        <v>23.8</v>
      </c>
      <c r="M43" s="172">
        <v>26.0</v>
      </c>
      <c r="N43" s="172">
        <v>26.5</v>
      </c>
      <c r="O43" s="172">
        <v>29.2</v>
      </c>
      <c r="P43" s="173">
        <v>34.6</v>
      </c>
      <c r="Z43" s="8"/>
      <c r="AA43" s="8"/>
      <c r="AB43" s="8"/>
      <c r="AC43" s="8"/>
      <c r="AD43" s="8"/>
      <c r="AE43" s="8"/>
      <c r="AF43" s="8"/>
      <c r="AG43" s="8"/>
      <c r="AH43" s="8"/>
      <c r="AI43" s="8"/>
      <c r="AJ43" s="8"/>
      <c r="AK43" s="8"/>
      <c r="AL43" s="8"/>
    </row>
    <row r="44" ht="15.75" customHeight="1">
      <c r="B44" s="110"/>
      <c r="C44" s="111"/>
      <c r="D44" s="137" t="s">
        <v>120</v>
      </c>
      <c r="E44" s="61">
        <v>3.1</v>
      </c>
      <c r="F44" s="61">
        <v>3.3</v>
      </c>
      <c r="G44" s="61">
        <v>4.4</v>
      </c>
      <c r="H44" s="61">
        <v>5.8</v>
      </c>
      <c r="I44" s="61">
        <v>7.2</v>
      </c>
      <c r="J44" s="61">
        <v>8.6</v>
      </c>
      <c r="K44" s="61">
        <v>9.9</v>
      </c>
      <c r="L44" s="61">
        <v>11.3</v>
      </c>
      <c r="M44" s="61">
        <v>12.4</v>
      </c>
      <c r="N44" s="61">
        <v>12.7</v>
      </c>
      <c r="O44" s="61">
        <v>14.1</v>
      </c>
      <c r="P44" s="124">
        <v>16.8</v>
      </c>
      <c r="Z44" s="8"/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</row>
    <row r="45" ht="15.75" customHeight="1">
      <c r="B45" s="141">
        <v>5.0</v>
      </c>
      <c r="C45" s="142">
        <v>200.0</v>
      </c>
      <c r="D45" s="143" t="s">
        <v>119</v>
      </c>
      <c r="E45" s="135">
        <v>12.5</v>
      </c>
      <c r="F45" s="135">
        <v>13.4</v>
      </c>
      <c r="G45" s="135">
        <v>17.2</v>
      </c>
      <c r="H45" s="135">
        <v>21.9</v>
      </c>
      <c r="I45" s="135">
        <v>26.7</v>
      </c>
      <c r="J45" s="135">
        <v>31.4</v>
      </c>
      <c r="K45" s="135">
        <v>36.1</v>
      </c>
      <c r="L45" s="135">
        <v>40.8</v>
      </c>
      <c r="M45" s="135">
        <v>43.2</v>
      </c>
      <c r="N45" s="135">
        <v>45.5</v>
      </c>
      <c r="O45" s="135">
        <v>50.2</v>
      </c>
      <c r="P45" s="136">
        <v>59.7</v>
      </c>
      <c r="Z45" s="8"/>
      <c r="AA45" s="8"/>
      <c r="AB45" s="8"/>
      <c r="AC45" s="8"/>
      <c r="AD45" s="8"/>
      <c r="AE45" s="8"/>
      <c r="AF45" s="8"/>
      <c r="AG45" s="8"/>
      <c r="AH45" s="8"/>
      <c r="AI45" s="8"/>
      <c r="AJ45" s="8"/>
      <c r="AK45" s="8"/>
      <c r="AL45" s="8"/>
    </row>
    <row r="46" ht="15.75" customHeight="1">
      <c r="B46" s="104"/>
      <c r="C46" s="105"/>
      <c r="D46" s="144" t="s">
        <v>120</v>
      </c>
      <c r="E46" s="145">
        <v>3.8</v>
      </c>
      <c r="F46" s="145">
        <v>4.2</v>
      </c>
      <c r="G46" s="145">
        <v>5.6</v>
      </c>
      <c r="H46" s="145">
        <v>7.3</v>
      </c>
      <c r="I46" s="145">
        <v>9.0</v>
      </c>
      <c r="J46" s="145">
        <v>10.7</v>
      </c>
      <c r="K46" s="145">
        <v>12.4</v>
      </c>
      <c r="L46" s="145">
        <v>14.1</v>
      </c>
      <c r="M46" s="145">
        <v>15.5</v>
      </c>
      <c r="N46" s="145">
        <v>15.9</v>
      </c>
      <c r="O46" s="145">
        <v>17.6</v>
      </c>
      <c r="P46" s="146">
        <v>21.0</v>
      </c>
      <c r="Z46" s="8"/>
      <c r="AA46" s="8"/>
      <c r="AB46" s="8"/>
      <c r="AC46" s="8"/>
      <c r="AD46" s="8"/>
      <c r="AE46" s="8"/>
      <c r="AF46" s="8"/>
      <c r="AG46" s="8"/>
      <c r="AH46" s="8"/>
      <c r="AI46" s="8"/>
      <c r="AJ46" s="8"/>
      <c r="AK46" s="8"/>
      <c r="AL46" s="8"/>
    </row>
    <row r="47" ht="15.75" customHeight="1">
      <c r="B47" s="132">
        <v>6.0</v>
      </c>
      <c r="C47" s="133">
        <v>250.0</v>
      </c>
      <c r="D47" s="134" t="s">
        <v>119</v>
      </c>
      <c r="E47" s="135">
        <v>11.4</v>
      </c>
      <c r="F47" s="135">
        <v>12.2</v>
      </c>
      <c r="G47" s="135">
        <v>15.5</v>
      </c>
      <c r="H47" s="135">
        <v>19.5</v>
      </c>
      <c r="I47" s="135">
        <v>23.6</v>
      </c>
      <c r="J47" s="135">
        <v>27.6</v>
      </c>
      <c r="K47" s="135">
        <v>31.7</v>
      </c>
      <c r="L47" s="135">
        <v>35.7</v>
      </c>
      <c r="M47" s="135">
        <v>39.0</v>
      </c>
      <c r="N47" s="135">
        <v>39.8</v>
      </c>
      <c r="O47" s="135">
        <v>43.8</v>
      </c>
      <c r="P47" s="136">
        <v>51.9</v>
      </c>
      <c r="Z47" s="8"/>
      <c r="AA47" s="8"/>
      <c r="AB47" s="8"/>
      <c r="AC47" s="8"/>
      <c r="AD47" s="8"/>
      <c r="AE47" s="8"/>
      <c r="AF47" s="8"/>
      <c r="AG47" s="8"/>
      <c r="AH47" s="8"/>
      <c r="AI47" s="8"/>
      <c r="AJ47" s="8"/>
      <c r="AK47" s="8"/>
      <c r="AL47" s="8"/>
    </row>
    <row r="48" ht="15.75" customHeight="1">
      <c r="B48" s="110"/>
      <c r="C48" s="111"/>
      <c r="D48" s="137" t="s">
        <v>120</v>
      </c>
      <c r="E48" s="139">
        <v>4.6</v>
      </c>
      <c r="F48" s="139">
        <v>5.0</v>
      </c>
      <c r="G48" s="139">
        <v>6.7</v>
      </c>
      <c r="H48" s="139">
        <v>8.7</v>
      </c>
      <c r="I48" s="139">
        <v>10.8</v>
      </c>
      <c r="J48" s="139">
        <v>12.9</v>
      </c>
      <c r="K48" s="139">
        <v>14.9</v>
      </c>
      <c r="L48" s="139">
        <v>17.0</v>
      </c>
      <c r="M48" s="139">
        <v>18.6</v>
      </c>
      <c r="N48" s="139">
        <v>19.0</v>
      </c>
      <c r="O48" s="139">
        <v>21.1</v>
      </c>
      <c r="P48" s="140">
        <v>25.2</v>
      </c>
      <c r="Z48" s="8"/>
      <c r="AA48" s="8"/>
      <c r="AB48" s="8"/>
      <c r="AC48" s="8"/>
      <c r="AD48" s="8"/>
      <c r="AE48" s="8"/>
      <c r="AF48" s="8"/>
      <c r="AG48" s="8"/>
      <c r="AH48" s="8"/>
      <c r="AI48" s="8"/>
      <c r="AJ48" s="8"/>
      <c r="AK48" s="8"/>
      <c r="AL48" s="8"/>
    </row>
    <row r="49" ht="15.75" customHeight="1">
      <c r="B49" s="141">
        <v>7.0</v>
      </c>
      <c r="C49" s="142">
        <v>300.0</v>
      </c>
      <c r="D49" s="143" t="s">
        <v>119</v>
      </c>
      <c r="E49" s="135">
        <v>13.3</v>
      </c>
      <c r="F49" s="135">
        <v>14.3</v>
      </c>
      <c r="G49" s="135">
        <v>18.0</v>
      </c>
      <c r="H49" s="135">
        <v>22.8</v>
      </c>
      <c r="I49" s="135">
        <v>27.5</v>
      </c>
      <c r="J49" s="135">
        <v>32.2</v>
      </c>
      <c r="K49" s="135">
        <v>36.9</v>
      </c>
      <c r="L49" s="135">
        <v>41.6</v>
      </c>
      <c r="M49" s="135">
        <v>45.4</v>
      </c>
      <c r="N49" s="135">
        <v>46.4</v>
      </c>
      <c r="O49" s="135">
        <v>51.1</v>
      </c>
      <c r="P49" s="136">
        <v>60.5</v>
      </c>
      <c r="Z49" s="8"/>
      <c r="AA49" s="8"/>
      <c r="AB49" s="8"/>
      <c r="AC49" s="8"/>
      <c r="AD49" s="8"/>
      <c r="AE49" s="8"/>
      <c r="AF49" s="8"/>
      <c r="AG49" s="8"/>
      <c r="AH49" s="8"/>
      <c r="AI49" s="8"/>
      <c r="AJ49" s="8"/>
      <c r="AK49" s="8"/>
      <c r="AL49" s="8"/>
    </row>
    <row r="50" ht="15.75" customHeight="1">
      <c r="B50" s="104"/>
      <c r="C50" s="105"/>
      <c r="D50" s="144" t="s">
        <v>120</v>
      </c>
      <c r="E50" s="139">
        <v>5.4</v>
      </c>
      <c r="F50" s="139">
        <v>5.9</v>
      </c>
      <c r="G50" s="139">
        <v>7.8</v>
      </c>
      <c r="H50" s="139">
        <v>10.2</v>
      </c>
      <c r="I50" s="139">
        <v>12.6</v>
      </c>
      <c r="J50" s="139">
        <v>15.0</v>
      </c>
      <c r="K50" s="139">
        <v>17.4</v>
      </c>
      <c r="L50" s="139">
        <v>19.8</v>
      </c>
      <c r="M50" s="139">
        <v>21.7</v>
      </c>
      <c r="N50" s="139">
        <v>22.2</v>
      </c>
      <c r="O50" s="139">
        <v>24.6</v>
      </c>
      <c r="P50" s="140">
        <v>29.4</v>
      </c>
      <c r="Z50" s="8"/>
      <c r="AA50" s="8"/>
      <c r="AB50" s="8"/>
      <c r="AC50" s="8"/>
      <c r="AD50" s="8"/>
      <c r="AE50" s="8"/>
      <c r="AF50" s="8"/>
      <c r="AG50" s="8"/>
      <c r="AH50" s="8"/>
      <c r="AI50" s="8"/>
      <c r="AJ50" s="8"/>
      <c r="AK50" s="8"/>
      <c r="AL50" s="8"/>
    </row>
    <row r="51" ht="15.75" customHeight="1">
      <c r="B51" s="132">
        <v>8.0</v>
      </c>
      <c r="C51" s="133">
        <v>350.0</v>
      </c>
      <c r="D51" s="134" t="s">
        <v>119</v>
      </c>
      <c r="E51" s="172">
        <v>15.2</v>
      </c>
      <c r="F51" s="172">
        <v>16.3</v>
      </c>
      <c r="G51" s="172">
        <v>20.6</v>
      </c>
      <c r="H51" s="172">
        <v>26.0</v>
      </c>
      <c r="I51" s="172">
        <v>31.4</v>
      </c>
      <c r="J51" s="172">
        <v>36.8</v>
      </c>
      <c r="K51" s="172">
        <v>42.2</v>
      </c>
      <c r="L51" s="172">
        <v>47.6</v>
      </c>
      <c r="M51" s="172">
        <v>51.9</v>
      </c>
      <c r="N51" s="172">
        <v>53.0</v>
      </c>
      <c r="O51" s="172">
        <v>58.4</v>
      </c>
      <c r="P51" s="173">
        <v>69.2</v>
      </c>
      <c r="Z51" s="8"/>
      <c r="AA51" s="8"/>
      <c r="AB51" s="8"/>
      <c r="AC51" s="8"/>
      <c r="AD51" s="8"/>
      <c r="AE51" s="8"/>
      <c r="AF51" s="8"/>
      <c r="AG51" s="8"/>
      <c r="AH51" s="8"/>
      <c r="AI51" s="8"/>
      <c r="AJ51" s="8"/>
      <c r="AK51" s="8"/>
      <c r="AL51" s="8"/>
    </row>
    <row r="52" ht="15.75" customHeight="1">
      <c r="B52" s="110"/>
      <c r="C52" s="111"/>
      <c r="D52" s="137" t="s">
        <v>120</v>
      </c>
      <c r="E52" s="61">
        <v>6.2</v>
      </c>
      <c r="F52" s="61">
        <v>6.7</v>
      </c>
      <c r="G52" s="61">
        <v>8.9</v>
      </c>
      <c r="H52" s="61">
        <v>11.7</v>
      </c>
      <c r="I52" s="61">
        <v>14.4</v>
      </c>
      <c r="J52" s="61">
        <v>17.2</v>
      </c>
      <c r="K52" s="61">
        <v>19.9</v>
      </c>
      <c r="L52" s="61">
        <v>22.7</v>
      </c>
      <c r="M52" s="61">
        <v>24.9</v>
      </c>
      <c r="N52" s="61">
        <v>25.4</v>
      </c>
      <c r="O52" s="61">
        <v>28.2</v>
      </c>
      <c r="P52" s="124">
        <v>33.7</v>
      </c>
      <c r="Z52" s="8"/>
      <c r="AA52" s="8"/>
      <c r="AB52" s="8"/>
      <c r="AC52" s="8"/>
      <c r="AD52" s="8"/>
      <c r="AE52" s="8"/>
      <c r="AF52" s="8"/>
      <c r="AG52" s="8"/>
      <c r="AH52" s="8"/>
      <c r="AI52" s="8"/>
      <c r="AJ52" s="8"/>
      <c r="AK52" s="8"/>
      <c r="AL52" s="8"/>
    </row>
    <row r="53" ht="15.75" customHeight="1">
      <c r="B53" s="141">
        <v>9.0</v>
      </c>
      <c r="C53" s="142">
        <v>400.0</v>
      </c>
      <c r="D53" s="143" t="s">
        <v>119</v>
      </c>
      <c r="E53" s="135">
        <v>17.1</v>
      </c>
      <c r="F53" s="135">
        <v>18.3</v>
      </c>
      <c r="G53" s="135">
        <v>23.2</v>
      </c>
      <c r="H53" s="135">
        <v>29.2</v>
      </c>
      <c r="I53" s="135">
        <v>35.3</v>
      </c>
      <c r="J53" s="135">
        <v>41.4</v>
      </c>
      <c r="K53" s="135">
        <v>47.5</v>
      </c>
      <c r="L53" s="135">
        <v>53.5</v>
      </c>
      <c r="M53" s="135">
        <v>58.4</v>
      </c>
      <c r="N53" s="135">
        <v>59.6</v>
      </c>
      <c r="O53" s="135">
        <v>65.7</v>
      </c>
      <c r="P53" s="136">
        <v>77.8</v>
      </c>
      <c r="Z53" s="8"/>
      <c r="AA53" s="8"/>
      <c r="AB53" s="8"/>
      <c r="AC53" s="8"/>
      <c r="AD53" s="8"/>
      <c r="AE53" s="8"/>
      <c r="AF53" s="8"/>
      <c r="AG53" s="8"/>
      <c r="AH53" s="8"/>
      <c r="AI53" s="8"/>
      <c r="AJ53" s="8"/>
      <c r="AK53" s="8"/>
      <c r="AL53" s="8"/>
    </row>
    <row r="54" ht="15.75" customHeight="1">
      <c r="B54" s="104"/>
      <c r="C54" s="105"/>
      <c r="D54" s="144" t="s">
        <v>120</v>
      </c>
      <c r="E54" s="61">
        <v>6.9</v>
      </c>
      <c r="F54" s="61">
        <v>7.5</v>
      </c>
      <c r="G54" s="61">
        <v>10.0</v>
      </c>
      <c r="H54" s="61">
        <v>13.1</v>
      </c>
      <c r="I54" s="61">
        <v>16.2</v>
      </c>
      <c r="J54" s="61">
        <v>19.3</v>
      </c>
      <c r="K54" s="61">
        <v>22.4</v>
      </c>
      <c r="L54" s="61">
        <v>25.5</v>
      </c>
      <c r="M54" s="61">
        <v>28.0</v>
      </c>
      <c r="N54" s="61">
        <v>28.6</v>
      </c>
      <c r="O54" s="61">
        <v>31.7</v>
      </c>
      <c r="P54" s="124">
        <v>37.9</v>
      </c>
      <c r="Z54" s="8"/>
      <c r="AA54" s="8"/>
      <c r="AB54" s="8"/>
      <c r="AC54" s="8"/>
      <c r="AD54" s="8"/>
      <c r="AE54" s="8"/>
      <c r="AF54" s="8"/>
      <c r="AG54" s="8"/>
      <c r="AH54" s="8"/>
      <c r="AI54" s="8"/>
      <c r="AJ54" s="8"/>
      <c r="AK54" s="8"/>
      <c r="AL54" s="8"/>
    </row>
    <row r="55" ht="15.75" customHeight="1">
      <c r="B55" s="132">
        <v>10.0</v>
      </c>
      <c r="C55" s="133">
        <v>450.0</v>
      </c>
      <c r="D55" s="134" t="s">
        <v>119</v>
      </c>
      <c r="E55" s="135">
        <v>19.0</v>
      </c>
      <c r="F55" s="135">
        <v>20.3</v>
      </c>
      <c r="G55" s="135">
        <v>25.7</v>
      </c>
      <c r="H55" s="135">
        <v>32.5</v>
      </c>
      <c r="I55" s="135">
        <v>39.2</v>
      </c>
      <c r="J55" s="135">
        <v>46.0</v>
      </c>
      <c r="K55" s="135">
        <v>52.7</v>
      </c>
      <c r="L55" s="135">
        <v>59.5</v>
      </c>
      <c r="M55" s="135">
        <v>64.9</v>
      </c>
      <c r="N55" s="135">
        <v>66.2</v>
      </c>
      <c r="O55" s="135">
        <v>72.9</v>
      </c>
      <c r="P55" s="136">
        <v>86.4</v>
      </c>
      <c r="Z55" s="8"/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</row>
    <row r="56" ht="15.75" customHeight="1">
      <c r="B56" s="110"/>
      <c r="C56" s="111"/>
      <c r="D56" s="137" t="s">
        <v>120</v>
      </c>
      <c r="E56" s="139">
        <v>7.7</v>
      </c>
      <c r="F56" s="139">
        <v>8.4</v>
      </c>
      <c r="G56" s="139">
        <v>11.1</v>
      </c>
      <c r="H56" s="139">
        <v>14.6</v>
      </c>
      <c r="I56" s="139">
        <v>18.0</v>
      </c>
      <c r="J56" s="139">
        <v>21.5</v>
      </c>
      <c r="K56" s="139">
        <v>24.9</v>
      </c>
      <c r="L56" s="139">
        <v>28.3</v>
      </c>
      <c r="M56" s="139">
        <v>31.1</v>
      </c>
      <c r="N56" s="139">
        <v>31.8</v>
      </c>
      <c r="O56" s="139">
        <v>35.2</v>
      </c>
      <c r="P56" s="140">
        <v>42.1</v>
      </c>
      <c r="Z56" s="8"/>
      <c r="AA56" s="8"/>
      <c r="AB56" s="8"/>
      <c r="AC56" s="8"/>
      <c r="AD56" s="8"/>
      <c r="AE56" s="8"/>
      <c r="AF56" s="8"/>
      <c r="AG56" s="8"/>
      <c r="AH56" s="8"/>
      <c r="AI56" s="8"/>
      <c r="AJ56" s="8"/>
      <c r="AK56" s="8"/>
      <c r="AL56" s="8"/>
    </row>
    <row r="57" ht="15.75" customHeight="1">
      <c r="B57" s="132">
        <v>11.0</v>
      </c>
      <c r="C57" s="133">
        <v>500.0</v>
      </c>
      <c r="D57" s="134" t="s">
        <v>119</v>
      </c>
      <c r="E57" s="172">
        <v>20.9</v>
      </c>
      <c r="F57" s="172">
        <v>22.4</v>
      </c>
      <c r="G57" s="172">
        <v>28.3</v>
      </c>
      <c r="H57" s="172">
        <v>35.7</v>
      </c>
      <c r="I57" s="172">
        <v>43.1</v>
      </c>
      <c r="J57" s="172">
        <v>50.6</v>
      </c>
      <c r="K57" s="172">
        <v>58.0</v>
      </c>
      <c r="L57" s="172">
        <v>65.4</v>
      </c>
      <c r="M57" s="172">
        <v>71.3</v>
      </c>
      <c r="N57" s="172">
        <v>72.8</v>
      </c>
      <c r="O57" s="172">
        <v>80.2</v>
      </c>
      <c r="P57" s="173">
        <v>95.1</v>
      </c>
      <c r="Z57" s="8"/>
      <c r="AA57" s="8"/>
      <c r="AB57" s="8"/>
      <c r="AC57" s="8"/>
      <c r="AD57" s="8"/>
      <c r="AE57" s="8"/>
      <c r="AF57" s="8"/>
      <c r="AG57" s="8"/>
      <c r="AH57" s="8"/>
      <c r="AI57" s="8"/>
      <c r="AJ57" s="8"/>
      <c r="AK57" s="8"/>
      <c r="AL57" s="8"/>
    </row>
    <row r="58" ht="15.75" customHeight="1">
      <c r="B58" s="110"/>
      <c r="C58" s="111"/>
      <c r="D58" s="137" t="s">
        <v>120</v>
      </c>
      <c r="E58" s="61">
        <v>8.5</v>
      </c>
      <c r="F58" s="61">
        <v>9.2</v>
      </c>
      <c r="G58" s="61">
        <v>12.3</v>
      </c>
      <c r="H58" s="61">
        <v>16.0</v>
      </c>
      <c r="I58" s="61">
        <v>19.8</v>
      </c>
      <c r="J58" s="61">
        <v>23.6</v>
      </c>
      <c r="K58" s="61">
        <v>27.4</v>
      </c>
      <c r="L58" s="61">
        <v>31.2</v>
      </c>
      <c r="M58" s="61">
        <v>34.2</v>
      </c>
      <c r="N58" s="61">
        <v>34.9</v>
      </c>
      <c r="O58" s="61">
        <v>38.7</v>
      </c>
      <c r="P58" s="124">
        <v>46.3</v>
      </c>
      <c r="Z58" s="8"/>
      <c r="AA58" s="8"/>
      <c r="AB58" s="8"/>
      <c r="AC58" s="8"/>
      <c r="AD58" s="8"/>
      <c r="AE58" s="8"/>
      <c r="AF58" s="8"/>
      <c r="AG58" s="8"/>
      <c r="AH58" s="8"/>
      <c r="AI58" s="8"/>
      <c r="AJ58" s="8"/>
      <c r="AK58" s="8"/>
      <c r="AL58" s="8"/>
    </row>
    <row r="59" ht="15.75" customHeight="1">
      <c r="B59" s="141">
        <v>12.0</v>
      </c>
      <c r="C59" s="142">
        <v>550.0</v>
      </c>
      <c r="D59" s="143" t="s">
        <v>119</v>
      </c>
      <c r="E59" s="135">
        <v>22.8</v>
      </c>
      <c r="F59" s="135">
        <v>24.4</v>
      </c>
      <c r="G59" s="135">
        <v>30.9</v>
      </c>
      <c r="H59" s="135">
        <v>39.0</v>
      </c>
      <c r="I59" s="135">
        <v>47.0</v>
      </c>
      <c r="J59" s="135">
        <v>55.1</v>
      </c>
      <c r="K59" s="135">
        <v>63.2</v>
      </c>
      <c r="L59" s="135">
        <v>71.3</v>
      </c>
      <c r="M59" s="135">
        <v>77.8</v>
      </c>
      <c r="N59" s="135">
        <v>79.4</v>
      </c>
      <c r="O59" s="135">
        <v>87.5</v>
      </c>
      <c r="P59" s="136">
        <v>103.7</v>
      </c>
      <c r="Z59" s="8"/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</row>
    <row r="60" ht="15.75" customHeight="1">
      <c r="B60" s="104"/>
      <c r="C60" s="105"/>
      <c r="D60" s="144" t="s">
        <v>120</v>
      </c>
      <c r="E60" s="61">
        <v>9.3</v>
      </c>
      <c r="F60" s="61">
        <v>10.1</v>
      </c>
      <c r="G60" s="61">
        <v>13.4</v>
      </c>
      <c r="H60" s="61">
        <v>17.5</v>
      </c>
      <c r="I60" s="61">
        <v>21.6</v>
      </c>
      <c r="J60" s="61">
        <v>25.8</v>
      </c>
      <c r="K60" s="61">
        <v>29.9</v>
      </c>
      <c r="L60" s="61">
        <v>34.0</v>
      </c>
      <c r="M60" s="61">
        <v>37.3</v>
      </c>
      <c r="N60" s="61">
        <v>38.1</v>
      </c>
      <c r="O60" s="61">
        <v>42.3</v>
      </c>
      <c r="P60" s="124">
        <v>50.5</v>
      </c>
      <c r="Z60" s="8"/>
      <c r="AA60" s="8"/>
      <c r="AB60" s="8"/>
      <c r="AC60" s="8"/>
      <c r="AD60" s="8"/>
      <c r="AE60" s="8"/>
      <c r="AF60" s="8"/>
      <c r="AG60" s="8"/>
      <c r="AH60" s="8"/>
      <c r="AI60" s="8"/>
      <c r="AJ60" s="8"/>
      <c r="AK60" s="8"/>
      <c r="AL60" s="8"/>
    </row>
    <row r="61" ht="15.75" customHeight="1">
      <c r="B61" s="132">
        <v>13.0</v>
      </c>
      <c r="C61" s="133">
        <v>600.0</v>
      </c>
      <c r="D61" s="134" t="s">
        <v>119</v>
      </c>
      <c r="E61" s="135">
        <v>24.7</v>
      </c>
      <c r="F61" s="135">
        <v>26.4</v>
      </c>
      <c r="G61" s="135">
        <v>33.4</v>
      </c>
      <c r="H61" s="135">
        <v>42.2</v>
      </c>
      <c r="I61" s="135">
        <v>51.0</v>
      </c>
      <c r="J61" s="135">
        <v>59.7</v>
      </c>
      <c r="K61" s="135">
        <v>68.5</v>
      </c>
      <c r="L61" s="135">
        <v>77.3</v>
      </c>
      <c r="M61" s="135">
        <v>84.3</v>
      </c>
      <c r="N61" s="135">
        <v>86.0</v>
      </c>
      <c r="O61" s="135">
        <v>94.8</v>
      </c>
      <c r="P61" s="136">
        <v>112.3</v>
      </c>
      <c r="Z61" s="8"/>
      <c r="AA61" s="8"/>
      <c r="AB61" s="8"/>
      <c r="AC61" s="8"/>
      <c r="AD61" s="8"/>
      <c r="AE61" s="8"/>
      <c r="AF61" s="8"/>
      <c r="AG61" s="8"/>
      <c r="AH61" s="8"/>
      <c r="AI61" s="8"/>
      <c r="AJ61" s="8"/>
      <c r="AK61" s="8"/>
      <c r="AL61" s="8"/>
    </row>
    <row r="62" ht="15.75" customHeight="1">
      <c r="B62" s="110"/>
      <c r="C62" s="111"/>
      <c r="D62" s="137" t="s">
        <v>120</v>
      </c>
      <c r="E62" s="61">
        <v>10.0</v>
      </c>
      <c r="F62" s="61">
        <v>10.9</v>
      </c>
      <c r="G62" s="61">
        <v>14.5</v>
      </c>
      <c r="H62" s="61">
        <v>19.0</v>
      </c>
      <c r="I62" s="61">
        <v>23.4</v>
      </c>
      <c r="J62" s="61">
        <v>27.9</v>
      </c>
      <c r="K62" s="61">
        <v>32.4</v>
      </c>
      <c r="L62" s="61">
        <v>36.8</v>
      </c>
      <c r="M62" s="61">
        <v>40.4</v>
      </c>
      <c r="N62" s="61">
        <v>41.3</v>
      </c>
      <c r="O62" s="61">
        <v>45.8</v>
      </c>
      <c r="P62" s="124">
        <v>54.7</v>
      </c>
      <c r="Z62" s="8"/>
      <c r="AA62" s="8"/>
      <c r="AB62" s="8"/>
      <c r="AC62" s="8"/>
      <c r="AD62" s="8"/>
      <c r="AE62" s="8"/>
      <c r="AF62" s="8"/>
      <c r="AG62" s="8"/>
      <c r="AH62" s="8"/>
      <c r="AI62" s="8"/>
      <c r="AJ62" s="8"/>
      <c r="AK62" s="8"/>
      <c r="AL62" s="8"/>
    </row>
    <row r="63" ht="15.75" customHeight="1">
      <c r="B63" s="132">
        <v>14.0</v>
      </c>
      <c r="C63" s="133">
        <v>650.0</v>
      </c>
      <c r="D63" s="134" t="s">
        <v>119</v>
      </c>
      <c r="E63" s="135">
        <v>26.5</v>
      </c>
      <c r="F63" s="135">
        <v>28.4</v>
      </c>
      <c r="G63" s="135">
        <v>36.0</v>
      </c>
      <c r="H63" s="135">
        <v>45.4</v>
      </c>
      <c r="I63" s="135">
        <v>54.9</v>
      </c>
      <c r="J63" s="135">
        <v>64.3</v>
      </c>
      <c r="K63" s="135">
        <v>73.8</v>
      </c>
      <c r="L63" s="135">
        <v>83.2</v>
      </c>
      <c r="M63" s="135">
        <v>90.8</v>
      </c>
      <c r="N63" s="135">
        <v>92.6</v>
      </c>
      <c r="O63" s="135">
        <v>102.1</v>
      </c>
      <c r="P63" s="136">
        <v>121.0</v>
      </c>
      <c r="Z63" s="8"/>
      <c r="AA63" s="8"/>
      <c r="AB63" s="8"/>
      <c r="AC63" s="8"/>
      <c r="AD63" s="8"/>
      <c r="AE63" s="8"/>
      <c r="AF63" s="8"/>
      <c r="AG63" s="8"/>
      <c r="AH63" s="8"/>
      <c r="AI63" s="8"/>
      <c r="AJ63" s="8"/>
      <c r="AK63" s="8"/>
      <c r="AL63" s="8"/>
    </row>
    <row r="64" ht="15.75" customHeight="1">
      <c r="B64" s="110"/>
      <c r="C64" s="111"/>
      <c r="D64" s="137" t="s">
        <v>120</v>
      </c>
      <c r="E64" s="139">
        <v>10.8</v>
      </c>
      <c r="F64" s="139">
        <v>11.8</v>
      </c>
      <c r="G64" s="139">
        <v>15.6</v>
      </c>
      <c r="H64" s="139">
        <v>20.4</v>
      </c>
      <c r="I64" s="139">
        <v>25.2</v>
      </c>
      <c r="J64" s="139">
        <v>30.1</v>
      </c>
      <c r="K64" s="139">
        <v>34.9</v>
      </c>
      <c r="L64" s="139">
        <v>39.7</v>
      </c>
      <c r="M64" s="139">
        <v>43.5</v>
      </c>
      <c r="N64" s="139">
        <v>44.5</v>
      </c>
      <c r="O64" s="139">
        <v>49.3</v>
      </c>
      <c r="P64" s="140">
        <v>58.9</v>
      </c>
      <c r="Z64" s="8"/>
      <c r="AA64" s="8"/>
      <c r="AB64" s="8"/>
      <c r="AC64" s="8"/>
      <c r="AD64" s="8"/>
      <c r="AE64" s="8"/>
      <c r="AF64" s="8"/>
      <c r="AG64" s="8"/>
      <c r="AH64" s="8"/>
      <c r="AI64" s="8"/>
      <c r="AJ64" s="8"/>
      <c r="AK64" s="8"/>
      <c r="AL64" s="8"/>
    </row>
    <row r="65" ht="15.75" customHeight="1">
      <c r="Z65" s="8"/>
      <c r="AA65" s="8"/>
      <c r="AB65" s="8"/>
      <c r="AC65" s="8"/>
      <c r="AD65" s="8"/>
      <c r="AE65" s="8"/>
      <c r="AF65" s="8"/>
      <c r="AG65" s="8"/>
      <c r="AH65" s="8"/>
      <c r="AI65" s="8"/>
      <c r="AJ65" s="8"/>
      <c r="AK65" s="8"/>
      <c r="AL65" s="8"/>
    </row>
    <row r="66" ht="15.75" customHeight="1">
      <c r="Z66" s="8"/>
      <c r="AA66" s="8"/>
      <c r="AB66" s="8"/>
      <c r="AC66" s="8"/>
      <c r="AD66" s="8"/>
      <c r="AE66" s="8"/>
      <c r="AF66" s="8"/>
      <c r="AG66" s="8"/>
      <c r="AH66" s="8"/>
      <c r="AI66" s="8"/>
      <c r="AJ66" s="8"/>
      <c r="AK66" s="8"/>
      <c r="AL66" s="8"/>
    </row>
    <row r="67" ht="15.75" customHeight="1">
      <c r="Z67" s="8"/>
      <c r="AA67" s="8"/>
      <c r="AB67" s="8"/>
      <c r="AC67" s="8"/>
      <c r="AD67" s="8"/>
      <c r="AE67" s="8"/>
      <c r="AF67" s="8"/>
      <c r="AG67" s="8"/>
      <c r="AH67" s="8"/>
      <c r="AI67" s="8"/>
      <c r="AJ67" s="8"/>
      <c r="AK67" s="8"/>
      <c r="AL67" s="8"/>
    </row>
    <row r="68" ht="15.75" customHeight="1">
      <c r="Z68" s="8"/>
      <c r="AA68" s="8"/>
      <c r="AB68" s="8"/>
      <c r="AC68" s="8"/>
      <c r="AD68" s="8"/>
      <c r="AE68" s="8"/>
      <c r="AF68" s="8"/>
      <c r="AG68" s="8"/>
      <c r="AH68" s="8"/>
      <c r="AI68" s="8"/>
      <c r="AJ68" s="8"/>
      <c r="AK68" s="8"/>
      <c r="AL68" s="8"/>
    </row>
    <row r="69" ht="15.75" customHeight="1">
      <c r="Z69" s="8"/>
      <c r="AA69" s="8"/>
      <c r="AB69" s="8"/>
      <c r="AC69" s="8"/>
      <c r="AD69" s="8"/>
      <c r="AE69" s="8"/>
      <c r="AF69" s="8"/>
      <c r="AG69" s="8"/>
      <c r="AH69" s="8"/>
      <c r="AI69" s="8"/>
      <c r="AJ69" s="8"/>
      <c r="AK69" s="8"/>
      <c r="AL69" s="8"/>
    </row>
    <row r="70" ht="15.75" customHeight="1">
      <c r="Z70" s="8"/>
      <c r="AA70" s="8"/>
      <c r="AB70" s="8"/>
      <c r="AC70" s="8"/>
      <c r="AD70" s="8"/>
      <c r="AE70" s="8"/>
      <c r="AF70" s="8"/>
      <c r="AG70" s="8"/>
      <c r="AH70" s="8"/>
      <c r="AI70" s="8"/>
      <c r="AJ70" s="8"/>
      <c r="AK70" s="8"/>
      <c r="AL70" s="8"/>
    </row>
    <row r="71" ht="15.75" customHeight="1">
      <c r="Z71" s="8"/>
      <c r="AA71" s="8"/>
      <c r="AB71" s="8"/>
      <c r="AC71" s="8"/>
      <c r="AD71" s="8"/>
      <c r="AE71" s="8"/>
      <c r="AF71" s="8"/>
      <c r="AG71" s="8"/>
      <c r="AH71" s="8"/>
      <c r="AI71" s="8"/>
      <c r="AJ71" s="8"/>
      <c r="AK71" s="8"/>
      <c r="AL71" s="8"/>
    </row>
    <row r="72" ht="15.75" customHeight="1">
      <c r="Z72" s="8"/>
      <c r="AA72" s="8"/>
      <c r="AB72" s="8"/>
      <c r="AC72" s="8"/>
      <c r="AD72" s="8"/>
      <c r="AE72" s="8"/>
      <c r="AF72" s="8"/>
      <c r="AG72" s="8"/>
      <c r="AH72" s="8"/>
      <c r="AI72" s="8"/>
      <c r="AJ72" s="8"/>
      <c r="AK72" s="8"/>
      <c r="AL72" s="8"/>
    </row>
    <row r="73" ht="15.75" customHeight="1">
      <c r="Z73" s="8"/>
      <c r="AA73" s="8"/>
      <c r="AB73" s="8"/>
      <c r="AC73" s="8"/>
      <c r="AD73" s="8"/>
      <c r="AE73" s="8"/>
      <c r="AF73" s="8"/>
      <c r="AG73" s="8"/>
      <c r="AH73" s="8"/>
      <c r="AI73" s="8"/>
      <c r="AJ73" s="8"/>
      <c r="AK73" s="8"/>
      <c r="AL73" s="8"/>
    </row>
    <row r="74" ht="15.75" customHeight="1">
      <c r="Z74" s="8"/>
      <c r="AA74" s="8"/>
      <c r="AB74" s="8"/>
      <c r="AC74" s="8"/>
      <c r="AD74" s="8"/>
      <c r="AE74" s="8"/>
      <c r="AF74" s="8"/>
      <c r="AG74" s="8"/>
      <c r="AH74" s="8"/>
      <c r="AI74" s="8"/>
      <c r="AJ74" s="8"/>
      <c r="AK74" s="8"/>
      <c r="AL74" s="8"/>
    </row>
    <row r="75" ht="15.75" customHeight="1">
      <c r="Z75" s="8"/>
      <c r="AA75" s="8"/>
      <c r="AB75" s="8"/>
      <c r="AC75" s="8"/>
      <c r="AD75" s="8"/>
      <c r="AE75" s="8"/>
      <c r="AF75" s="8"/>
      <c r="AG75" s="8"/>
      <c r="AH75" s="8"/>
      <c r="AI75" s="8"/>
      <c r="AJ75" s="8"/>
      <c r="AK75" s="8"/>
      <c r="AL75" s="8"/>
    </row>
    <row r="76" ht="15.75" customHeight="1">
      <c r="Z76" s="8"/>
      <c r="AA76" s="8"/>
      <c r="AB76" s="8"/>
      <c r="AC76" s="8"/>
      <c r="AD76" s="8"/>
      <c r="AE76" s="8"/>
      <c r="AF76" s="8"/>
      <c r="AG76" s="8"/>
      <c r="AH76" s="8"/>
      <c r="AI76" s="8"/>
      <c r="AJ76" s="8"/>
      <c r="AK76" s="8"/>
      <c r="AL76" s="8"/>
    </row>
    <row r="77" ht="15.75" customHeight="1">
      <c r="Z77" s="8"/>
      <c r="AA77" s="8"/>
      <c r="AB77" s="8"/>
      <c r="AC77" s="8"/>
      <c r="AD77" s="8"/>
      <c r="AE77" s="8"/>
      <c r="AF77" s="8"/>
      <c r="AG77" s="8"/>
      <c r="AH77" s="8"/>
      <c r="AI77" s="8"/>
      <c r="AJ77" s="8"/>
      <c r="AK77" s="8"/>
      <c r="AL77" s="8"/>
    </row>
    <row r="78" ht="15.75" customHeight="1">
      <c r="Z78" s="8"/>
      <c r="AA78" s="8"/>
      <c r="AB78" s="8"/>
      <c r="AC78" s="8"/>
      <c r="AD78" s="8"/>
      <c r="AE78" s="8"/>
      <c r="AF78" s="8"/>
      <c r="AG78" s="8"/>
      <c r="AH78" s="8"/>
      <c r="AI78" s="8"/>
      <c r="AJ78" s="8"/>
      <c r="AK78" s="8"/>
      <c r="AL78" s="8"/>
    </row>
    <row r="79" ht="15.75" customHeight="1"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</row>
    <row r="80" ht="15.75" customHeight="1">
      <c r="Z80" s="8"/>
      <c r="AA80" s="8"/>
      <c r="AB80" s="8"/>
      <c r="AC80" s="8"/>
      <c r="AD80" s="8"/>
      <c r="AE80" s="8"/>
      <c r="AF80" s="8"/>
      <c r="AG80" s="8"/>
      <c r="AH80" s="8"/>
      <c r="AI80" s="8"/>
      <c r="AJ80" s="8"/>
      <c r="AK80" s="8"/>
      <c r="AL80" s="8"/>
    </row>
    <row r="81" ht="15.75" customHeight="1">
      <c r="Z81" s="8"/>
      <c r="AA81" s="8"/>
      <c r="AB81" s="8"/>
      <c r="AC81" s="8"/>
      <c r="AD81" s="8"/>
      <c r="AE81" s="8"/>
      <c r="AF81" s="8"/>
      <c r="AG81" s="8"/>
      <c r="AH81" s="8"/>
      <c r="AI81" s="8"/>
      <c r="AJ81" s="8"/>
      <c r="AK81" s="8"/>
      <c r="AL81" s="8"/>
    </row>
    <row r="82" ht="15.75" customHeight="1">
      <c r="Z82" s="8"/>
      <c r="AA82" s="8"/>
      <c r="AB82" s="8"/>
      <c r="AC82" s="8"/>
      <c r="AD82" s="8"/>
      <c r="AE82" s="8"/>
      <c r="AF82" s="8"/>
      <c r="AG82" s="8"/>
      <c r="AH82" s="8"/>
      <c r="AI82" s="8"/>
      <c r="AJ82" s="8"/>
      <c r="AK82" s="8"/>
      <c r="AL82" s="8"/>
    </row>
    <row r="83" ht="15.75" customHeight="1"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</row>
    <row r="84" ht="15.75" customHeight="1"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</row>
    <row r="85" ht="15.75" customHeight="1"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</row>
    <row r="86" ht="15.75" customHeight="1"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</row>
    <row r="87" ht="15.75" customHeight="1">
      <c r="Z87" s="8"/>
      <c r="AA87" s="8"/>
      <c r="AB87" s="8"/>
      <c r="AC87" s="8"/>
      <c r="AD87" s="8"/>
      <c r="AE87" s="8"/>
      <c r="AF87" s="8"/>
      <c r="AG87" s="8"/>
      <c r="AH87" s="8"/>
      <c r="AI87" s="8"/>
      <c r="AJ87" s="8"/>
      <c r="AK87" s="8"/>
      <c r="AL87" s="8"/>
    </row>
    <row r="88" ht="15.75" customHeight="1">
      <c r="Z88" s="8"/>
      <c r="AA88" s="8"/>
      <c r="AB88" s="8"/>
      <c r="AC88" s="8"/>
      <c r="AD88" s="8"/>
      <c r="AE88" s="8"/>
      <c r="AF88" s="8"/>
      <c r="AG88" s="8"/>
      <c r="AH88" s="8"/>
      <c r="AI88" s="8"/>
      <c r="AJ88" s="8"/>
      <c r="AK88" s="8"/>
      <c r="AL88" s="8"/>
    </row>
    <row r="89" ht="15.75" customHeight="1"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</row>
    <row r="90" ht="15.75" customHeight="1"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</row>
    <row r="91" ht="15.75" customHeight="1">
      <c r="Z91" s="8"/>
      <c r="AA91" s="8"/>
      <c r="AB91" s="8"/>
      <c r="AC91" s="8"/>
      <c r="AD91" s="8"/>
      <c r="AE91" s="8"/>
      <c r="AF91" s="8"/>
      <c r="AG91" s="8"/>
      <c r="AH91" s="8"/>
      <c r="AI91" s="8"/>
      <c r="AJ91" s="8"/>
      <c r="AK91" s="8"/>
      <c r="AL91" s="8"/>
    </row>
    <row r="92" ht="15.75" customHeight="1">
      <c r="Z92" s="8"/>
      <c r="AA92" s="8"/>
      <c r="AB92" s="8"/>
      <c r="AC92" s="8"/>
      <c r="AD92" s="8"/>
      <c r="AE92" s="8"/>
      <c r="AF92" s="8"/>
      <c r="AG92" s="8"/>
      <c r="AH92" s="8"/>
      <c r="AI92" s="8"/>
      <c r="AJ92" s="8"/>
      <c r="AK92" s="8"/>
      <c r="AL92" s="8"/>
    </row>
    <row r="93" ht="15.75" customHeight="1">
      <c r="Z93" s="8"/>
      <c r="AA93" s="8"/>
      <c r="AB93" s="8"/>
      <c r="AC93" s="8"/>
      <c r="AD93" s="8"/>
      <c r="AE93" s="8"/>
      <c r="AF93" s="8"/>
      <c r="AG93" s="8"/>
      <c r="AH93" s="8"/>
      <c r="AI93" s="8"/>
      <c r="AJ93" s="8"/>
      <c r="AK93" s="8"/>
      <c r="AL93" s="8"/>
    </row>
    <row r="94" ht="15.75" customHeight="1">
      <c r="Z94" s="8"/>
      <c r="AA94" s="8"/>
      <c r="AB94" s="8"/>
      <c r="AC94" s="8"/>
      <c r="AD94" s="8"/>
      <c r="AE94" s="8"/>
      <c r="AF94" s="8"/>
      <c r="AG94" s="8"/>
      <c r="AH94" s="8"/>
      <c r="AI94" s="8"/>
      <c r="AJ94" s="8"/>
      <c r="AK94" s="8"/>
      <c r="AL94" s="8"/>
    </row>
    <row r="95" ht="15.75" customHeight="1">
      <c r="Z95" s="8"/>
      <c r="AA95" s="8"/>
      <c r="AB95" s="8"/>
      <c r="AC95" s="8"/>
      <c r="AD95" s="8"/>
      <c r="AE95" s="8"/>
      <c r="AF95" s="8"/>
      <c r="AG95" s="8"/>
      <c r="AH95" s="8"/>
      <c r="AI95" s="8"/>
      <c r="AJ95" s="8"/>
      <c r="AK95" s="8"/>
      <c r="AL95" s="8"/>
    </row>
    <row r="96" ht="15.75" customHeight="1">
      <c r="Z96" s="8"/>
      <c r="AA96" s="8"/>
      <c r="AB96" s="8"/>
      <c r="AC96" s="8"/>
      <c r="AD96" s="8"/>
      <c r="AE96" s="8"/>
      <c r="AF96" s="8"/>
      <c r="AG96" s="8"/>
      <c r="AH96" s="8"/>
      <c r="AI96" s="8"/>
      <c r="AJ96" s="8"/>
      <c r="AK96" s="8"/>
      <c r="AL96" s="8"/>
    </row>
    <row r="97" ht="15.75" customHeight="1">
      <c r="Z97" s="8"/>
      <c r="AA97" s="8"/>
      <c r="AB97" s="8"/>
      <c r="AC97" s="8"/>
      <c r="AD97" s="8"/>
      <c r="AE97" s="8"/>
      <c r="AF97" s="8"/>
      <c r="AG97" s="8"/>
      <c r="AH97" s="8"/>
      <c r="AI97" s="8"/>
      <c r="AJ97" s="8"/>
      <c r="AK97" s="8"/>
      <c r="AL97" s="8"/>
    </row>
    <row r="98" ht="15.75" customHeight="1">
      <c r="Z98" s="8"/>
      <c r="AA98" s="8"/>
      <c r="AB98" s="8"/>
      <c r="AC98" s="8"/>
      <c r="AD98" s="8"/>
      <c r="AE98" s="8"/>
      <c r="AF98" s="8"/>
      <c r="AG98" s="8"/>
      <c r="AH98" s="8"/>
      <c r="AI98" s="8"/>
      <c r="AJ98" s="8"/>
      <c r="AK98" s="8"/>
      <c r="AL98" s="8"/>
    </row>
    <row r="99" ht="15.75" customHeight="1">
      <c r="Z99" s="8"/>
      <c r="AA99" s="8"/>
      <c r="AB99" s="8"/>
      <c r="AC99" s="8"/>
      <c r="AD99" s="8"/>
      <c r="AE99" s="8"/>
      <c r="AF99" s="8"/>
      <c r="AG99" s="8"/>
      <c r="AH99" s="8"/>
      <c r="AI99" s="8"/>
      <c r="AJ99" s="8"/>
      <c r="AK99" s="8"/>
      <c r="AL99" s="8"/>
    </row>
    <row r="100" ht="15.75" customHeight="1">
      <c r="Z100" s="8"/>
      <c r="AA100" s="8"/>
      <c r="AB100" s="8"/>
      <c r="AC100" s="8"/>
      <c r="AD100" s="8"/>
      <c r="AE100" s="8"/>
      <c r="AF100" s="8"/>
      <c r="AG100" s="8"/>
      <c r="AH100" s="8"/>
      <c r="AI100" s="8"/>
      <c r="AJ100" s="8"/>
      <c r="AK100" s="8"/>
      <c r="AL100" s="8"/>
    </row>
    <row r="101" ht="15.75" customHeight="1">
      <c r="Z101" s="8"/>
      <c r="AA101" s="8"/>
      <c r="AB101" s="8"/>
      <c r="AC101" s="8"/>
      <c r="AD101" s="8"/>
      <c r="AE101" s="8"/>
      <c r="AF101" s="8"/>
      <c r="AG101" s="8"/>
      <c r="AH101" s="8"/>
      <c r="AI101" s="8"/>
      <c r="AJ101" s="8"/>
      <c r="AK101" s="8"/>
      <c r="AL101" s="8"/>
    </row>
    <row r="102" ht="15.75" customHeight="1">
      <c r="Z102" s="8"/>
      <c r="AA102" s="8"/>
      <c r="AB102" s="8"/>
      <c r="AC102" s="8"/>
      <c r="AD102" s="8"/>
      <c r="AE102" s="8"/>
      <c r="AF102" s="8"/>
      <c r="AG102" s="8"/>
      <c r="AH102" s="8"/>
      <c r="AI102" s="8"/>
      <c r="AJ102" s="8"/>
      <c r="AK102" s="8"/>
      <c r="AL102" s="8"/>
    </row>
    <row r="103" ht="15.75" customHeight="1">
      <c r="Z103" s="8"/>
      <c r="AA103" s="8"/>
      <c r="AB103" s="8"/>
      <c r="AC103" s="8"/>
      <c r="AD103" s="8"/>
      <c r="AE103" s="8"/>
      <c r="AF103" s="8"/>
      <c r="AG103" s="8"/>
      <c r="AH103" s="8"/>
      <c r="AI103" s="8"/>
      <c r="AJ103" s="8"/>
      <c r="AK103" s="8"/>
      <c r="AL103" s="8"/>
    </row>
    <row r="104" ht="15.75" customHeight="1">
      <c r="Z104" s="8"/>
      <c r="AA104" s="8"/>
      <c r="AB104" s="8"/>
      <c r="AC104" s="8"/>
      <c r="AD104" s="8"/>
      <c r="AE104" s="8"/>
      <c r="AF104" s="8"/>
      <c r="AG104" s="8"/>
      <c r="AH104" s="8"/>
      <c r="AI104" s="8"/>
      <c r="AJ104" s="8"/>
      <c r="AK104" s="8"/>
      <c r="AL104" s="8"/>
    </row>
    <row r="105" ht="15.75" customHeight="1">
      <c r="Z105" s="8"/>
      <c r="AA105" s="8"/>
      <c r="AB105" s="8"/>
      <c r="AC105" s="8"/>
      <c r="AD105" s="8"/>
      <c r="AE105" s="8"/>
      <c r="AF105" s="8"/>
      <c r="AG105" s="8"/>
      <c r="AH105" s="8"/>
      <c r="AI105" s="8"/>
      <c r="AJ105" s="8"/>
      <c r="AK105" s="8"/>
      <c r="AL105" s="8"/>
    </row>
    <row r="106" ht="15.75" customHeight="1">
      <c r="Z106" s="8"/>
      <c r="AA106" s="8"/>
      <c r="AB106" s="8"/>
      <c r="AC106" s="8"/>
      <c r="AD106" s="8"/>
      <c r="AE106" s="8"/>
      <c r="AF106" s="8"/>
      <c r="AG106" s="8"/>
      <c r="AH106" s="8"/>
      <c r="AI106" s="8"/>
      <c r="AJ106" s="8"/>
      <c r="AK106" s="8"/>
      <c r="AL106" s="8"/>
    </row>
    <row r="107" ht="15.75" customHeight="1">
      <c r="Z107" s="8"/>
      <c r="AA107" s="8"/>
      <c r="AB107" s="8"/>
      <c r="AC107" s="8"/>
      <c r="AD107" s="8"/>
      <c r="AE107" s="8"/>
      <c r="AF107" s="8"/>
      <c r="AG107" s="8"/>
      <c r="AH107" s="8"/>
      <c r="AI107" s="8"/>
      <c r="AJ107" s="8"/>
      <c r="AK107" s="8"/>
      <c r="AL107" s="8"/>
    </row>
    <row r="108" ht="15.75" customHeight="1">
      <c r="Z108" s="8"/>
      <c r="AA108" s="8"/>
      <c r="AB108" s="8"/>
      <c r="AC108" s="8"/>
      <c r="AD108" s="8"/>
      <c r="AE108" s="8"/>
      <c r="AF108" s="8"/>
      <c r="AG108" s="8"/>
      <c r="AH108" s="8"/>
      <c r="AI108" s="8"/>
      <c r="AJ108" s="8"/>
      <c r="AK108" s="8"/>
      <c r="AL108" s="8"/>
    </row>
    <row r="109" ht="15.75" customHeight="1">
      <c r="Z109" s="8"/>
      <c r="AA109" s="8"/>
      <c r="AB109" s="8"/>
      <c r="AC109" s="8"/>
      <c r="AD109" s="8"/>
      <c r="AE109" s="8"/>
      <c r="AF109" s="8"/>
      <c r="AG109" s="8"/>
      <c r="AH109" s="8"/>
      <c r="AI109" s="8"/>
      <c r="AJ109" s="8"/>
      <c r="AK109" s="8"/>
      <c r="AL109" s="8"/>
    </row>
    <row r="110" ht="15.75" customHeight="1">
      <c r="Z110" s="8"/>
      <c r="AA110" s="8"/>
      <c r="AB110" s="8"/>
      <c r="AC110" s="8"/>
      <c r="AD110" s="8"/>
      <c r="AE110" s="8"/>
      <c r="AF110" s="8"/>
      <c r="AG110" s="8"/>
      <c r="AH110" s="8"/>
      <c r="AI110" s="8"/>
      <c r="AJ110" s="8"/>
      <c r="AK110" s="8"/>
      <c r="AL110" s="8"/>
    </row>
    <row r="111" ht="15.75" customHeight="1">
      <c r="Z111" s="8"/>
      <c r="AA111" s="8"/>
      <c r="AB111" s="8"/>
      <c r="AC111" s="8"/>
      <c r="AD111" s="8"/>
      <c r="AE111" s="8"/>
      <c r="AF111" s="8"/>
      <c r="AG111" s="8"/>
      <c r="AH111" s="8"/>
      <c r="AI111" s="8"/>
      <c r="AJ111" s="8"/>
      <c r="AK111" s="8"/>
      <c r="AL111" s="8"/>
    </row>
    <row r="112" ht="15.75" customHeight="1">
      <c r="Z112" s="8"/>
      <c r="AA112" s="8"/>
      <c r="AB112" s="8"/>
      <c r="AC112" s="8"/>
      <c r="AD112" s="8"/>
      <c r="AE112" s="8"/>
      <c r="AF112" s="8"/>
      <c r="AG112" s="8"/>
      <c r="AH112" s="8"/>
      <c r="AI112" s="8"/>
      <c r="AJ112" s="8"/>
      <c r="AK112" s="8"/>
      <c r="AL112" s="8"/>
    </row>
    <row r="113" ht="15.75" customHeight="1">
      <c r="Z113" s="8"/>
      <c r="AA113" s="8"/>
      <c r="AB113" s="8"/>
      <c r="AC113" s="8"/>
      <c r="AD113" s="8"/>
      <c r="AE113" s="8"/>
      <c r="AF113" s="8"/>
      <c r="AG113" s="8"/>
      <c r="AH113" s="8"/>
      <c r="AI113" s="8"/>
      <c r="AJ113" s="8"/>
      <c r="AK113" s="8"/>
      <c r="AL113" s="8"/>
    </row>
    <row r="114" ht="15.75" customHeight="1">
      <c r="Z114" s="8"/>
      <c r="AA114" s="8"/>
      <c r="AB114" s="8"/>
      <c r="AC114" s="8"/>
      <c r="AD114" s="8"/>
      <c r="AE114" s="8"/>
      <c r="AF114" s="8"/>
      <c r="AG114" s="8"/>
      <c r="AH114" s="8"/>
      <c r="AI114" s="8"/>
      <c r="AJ114" s="8"/>
      <c r="AK114" s="8"/>
      <c r="AL114" s="8"/>
    </row>
    <row r="115" ht="15.75" customHeight="1">
      <c r="Z115" s="8"/>
      <c r="AA115" s="8"/>
      <c r="AB115" s="8"/>
      <c r="AC115" s="8"/>
      <c r="AD115" s="8"/>
      <c r="AE115" s="8"/>
      <c r="AF115" s="8"/>
      <c r="AG115" s="8"/>
      <c r="AH115" s="8"/>
      <c r="AI115" s="8"/>
      <c r="AJ115" s="8"/>
      <c r="AK115" s="8"/>
      <c r="AL115" s="8"/>
    </row>
    <row r="116" ht="15.75" customHeight="1">
      <c r="Z116" s="8"/>
      <c r="AA116" s="8"/>
      <c r="AB116" s="8"/>
      <c r="AC116" s="8"/>
      <c r="AD116" s="8"/>
      <c r="AE116" s="8"/>
      <c r="AF116" s="8"/>
      <c r="AG116" s="8"/>
      <c r="AH116" s="8"/>
      <c r="AI116" s="8"/>
      <c r="AJ116" s="8"/>
      <c r="AK116" s="8"/>
      <c r="AL116" s="8"/>
    </row>
    <row r="117" ht="15.75" customHeight="1">
      <c r="Z117" s="8"/>
      <c r="AA117" s="8"/>
      <c r="AB117" s="8"/>
      <c r="AC117" s="8"/>
      <c r="AD117" s="8"/>
      <c r="AE117" s="8"/>
      <c r="AF117" s="8"/>
      <c r="AG117" s="8"/>
      <c r="AH117" s="8"/>
      <c r="AI117" s="8"/>
      <c r="AJ117" s="8"/>
      <c r="AK117" s="8"/>
      <c r="AL117" s="8"/>
    </row>
    <row r="118" ht="15.75" customHeight="1">
      <c r="Z118" s="8"/>
      <c r="AA118" s="8"/>
      <c r="AB118" s="8"/>
      <c r="AC118" s="8"/>
      <c r="AD118" s="8"/>
      <c r="AE118" s="8"/>
      <c r="AF118" s="8"/>
      <c r="AG118" s="8"/>
      <c r="AH118" s="8"/>
      <c r="AI118" s="8"/>
      <c r="AJ118" s="8"/>
      <c r="AK118" s="8"/>
      <c r="AL118" s="8"/>
    </row>
    <row r="119" ht="15.75" customHeight="1">
      <c r="Z119" s="8"/>
      <c r="AA119" s="8"/>
      <c r="AB119" s="8"/>
      <c r="AC119" s="8"/>
      <c r="AD119" s="8"/>
      <c r="AE119" s="8"/>
      <c r="AF119" s="8"/>
      <c r="AG119" s="8"/>
      <c r="AH119" s="8"/>
      <c r="AI119" s="8"/>
      <c r="AJ119" s="8"/>
      <c r="AK119" s="8"/>
      <c r="AL119" s="8"/>
    </row>
    <row r="120" ht="15.75" customHeight="1">
      <c r="Z120" s="8"/>
      <c r="AA120" s="8"/>
      <c r="AB120" s="8"/>
      <c r="AC120" s="8"/>
      <c r="AD120" s="8"/>
      <c r="AE120" s="8"/>
      <c r="AF120" s="8"/>
      <c r="AG120" s="8"/>
      <c r="AH120" s="8"/>
      <c r="AI120" s="8"/>
      <c r="AJ120" s="8"/>
      <c r="AK120" s="8"/>
      <c r="AL120" s="8"/>
    </row>
    <row r="121" ht="15.75" customHeight="1">
      <c r="Z121" s="8"/>
      <c r="AA121" s="8"/>
      <c r="AB121" s="8"/>
      <c r="AC121" s="8"/>
      <c r="AD121" s="8"/>
      <c r="AE121" s="8"/>
      <c r="AF121" s="8"/>
      <c r="AG121" s="8"/>
      <c r="AH121" s="8"/>
      <c r="AI121" s="8"/>
      <c r="AJ121" s="8"/>
      <c r="AK121" s="8"/>
      <c r="AL121" s="8"/>
    </row>
    <row r="122" ht="15.75" customHeight="1">
      <c r="Z122" s="8"/>
      <c r="AA122" s="8"/>
      <c r="AB122" s="8"/>
      <c r="AC122" s="8"/>
      <c r="AD122" s="8"/>
      <c r="AE122" s="8"/>
      <c r="AF122" s="8"/>
      <c r="AG122" s="8"/>
      <c r="AH122" s="8"/>
      <c r="AI122" s="8"/>
      <c r="AJ122" s="8"/>
      <c r="AK122" s="8"/>
      <c r="AL122" s="8"/>
    </row>
    <row r="123" ht="15.75" customHeight="1">
      <c r="Z123" s="8"/>
      <c r="AA123" s="8"/>
      <c r="AB123" s="8"/>
      <c r="AC123" s="8"/>
      <c r="AD123" s="8"/>
      <c r="AE123" s="8"/>
      <c r="AF123" s="8"/>
      <c r="AG123" s="8"/>
      <c r="AH123" s="8"/>
      <c r="AI123" s="8"/>
      <c r="AJ123" s="8"/>
      <c r="AK123" s="8"/>
      <c r="AL123" s="8"/>
    </row>
    <row r="124" ht="15.75" customHeight="1">
      <c r="Z124" s="8"/>
      <c r="AA124" s="8"/>
      <c r="AB124" s="8"/>
      <c r="AC124" s="8"/>
      <c r="AD124" s="8"/>
      <c r="AE124" s="8"/>
      <c r="AF124" s="8"/>
      <c r="AG124" s="8"/>
      <c r="AH124" s="8"/>
      <c r="AI124" s="8"/>
      <c r="AJ124" s="8"/>
      <c r="AK124" s="8"/>
      <c r="AL124" s="8"/>
    </row>
    <row r="125" ht="15.75" customHeight="1">
      <c r="Z125" s="8"/>
      <c r="AA125" s="8"/>
      <c r="AB125" s="8"/>
      <c r="AC125" s="8"/>
      <c r="AD125" s="8"/>
      <c r="AE125" s="8"/>
      <c r="AF125" s="8"/>
      <c r="AG125" s="8"/>
      <c r="AH125" s="8"/>
      <c r="AI125" s="8"/>
      <c r="AJ125" s="8"/>
      <c r="AK125" s="8"/>
      <c r="AL125" s="8"/>
    </row>
    <row r="126" ht="15.75" customHeight="1">
      <c r="Z126" s="8"/>
      <c r="AA126" s="8"/>
      <c r="AB126" s="8"/>
      <c r="AC126" s="8"/>
      <c r="AD126" s="8"/>
      <c r="AE126" s="8"/>
      <c r="AF126" s="8"/>
      <c r="AG126" s="8"/>
      <c r="AH126" s="8"/>
      <c r="AI126" s="8"/>
      <c r="AJ126" s="8"/>
      <c r="AK126" s="8"/>
      <c r="AL126" s="8"/>
    </row>
    <row r="127" ht="15.75" customHeight="1">
      <c r="Z127" s="8"/>
      <c r="AA127" s="8"/>
      <c r="AB127" s="8"/>
      <c r="AC127" s="8"/>
      <c r="AD127" s="8"/>
      <c r="AE127" s="8"/>
      <c r="AF127" s="8"/>
      <c r="AG127" s="8"/>
      <c r="AH127" s="8"/>
      <c r="AI127" s="8"/>
      <c r="AJ127" s="8"/>
      <c r="AK127" s="8"/>
      <c r="AL127" s="8"/>
    </row>
    <row r="128" ht="15.75" customHeight="1">
      <c r="Z128" s="8"/>
      <c r="AA128" s="8"/>
      <c r="AB128" s="8"/>
      <c r="AC128" s="8"/>
      <c r="AD128" s="8"/>
      <c r="AE128" s="8"/>
      <c r="AF128" s="8"/>
      <c r="AG128" s="8"/>
      <c r="AH128" s="8"/>
      <c r="AI128" s="8"/>
      <c r="AJ128" s="8"/>
      <c r="AK128" s="8"/>
      <c r="AL128" s="8"/>
    </row>
    <row r="129" ht="15.75" customHeight="1">
      <c r="Z129" s="8"/>
      <c r="AA129" s="8"/>
      <c r="AB129" s="8"/>
      <c r="AC129" s="8"/>
      <c r="AD129" s="8"/>
      <c r="AE129" s="8"/>
      <c r="AF129" s="8"/>
      <c r="AG129" s="8"/>
      <c r="AH129" s="8"/>
      <c r="AI129" s="8"/>
      <c r="AJ129" s="8"/>
      <c r="AK129" s="8"/>
      <c r="AL129" s="8"/>
    </row>
    <row r="130" ht="15.75" customHeight="1">
      <c r="Z130" s="8"/>
      <c r="AA130" s="8"/>
      <c r="AB130" s="8"/>
      <c r="AC130" s="8"/>
      <c r="AD130" s="8"/>
      <c r="AE130" s="8"/>
      <c r="AF130" s="8"/>
      <c r="AG130" s="8"/>
      <c r="AH130" s="8"/>
      <c r="AI130" s="8"/>
      <c r="AJ130" s="8"/>
      <c r="AK130" s="8"/>
      <c r="AL130" s="8"/>
    </row>
    <row r="131" ht="15.75" customHeight="1">
      <c r="Z131" s="8"/>
      <c r="AA131" s="8"/>
      <c r="AB131" s="8"/>
      <c r="AC131" s="8"/>
      <c r="AD131" s="8"/>
      <c r="AE131" s="8"/>
      <c r="AF131" s="8"/>
      <c r="AG131" s="8"/>
      <c r="AH131" s="8"/>
      <c r="AI131" s="8"/>
      <c r="AJ131" s="8"/>
      <c r="AK131" s="8"/>
      <c r="AL131" s="8"/>
    </row>
    <row r="132" ht="15.75" customHeight="1">
      <c r="Z132" s="8"/>
      <c r="AA132" s="8"/>
      <c r="AB132" s="8"/>
      <c r="AC132" s="8"/>
      <c r="AD132" s="8"/>
      <c r="AE132" s="8"/>
      <c r="AF132" s="8"/>
      <c r="AG132" s="8"/>
      <c r="AH132" s="8"/>
      <c r="AI132" s="8"/>
      <c r="AJ132" s="8"/>
      <c r="AK132" s="8"/>
      <c r="AL132" s="8"/>
    </row>
    <row r="133" ht="15.75" customHeight="1">
      <c r="Z133" s="8"/>
      <c r="AA133" s="8"/>
      <c r="AB133" s="8"/>
      <c r="AC133" s="8"/>
      <c r="AD133" s="8"/>
      <c r="AE133" s="8"/>
      <c r="AF133" s="8"/>
      <c r="AG133" s="8"/>
      <c r="AH133" s="8"/>
      <c r="AI133" s="8"/>
      <c r="AJ133" s="8"/>
      <c r="AK133" s="8"/>
      <c r="AL133" s="8"/>
    </row>
    <row r="134" ht="15.75" customHeight="1">
      <c r="Z134" s="8"/>
      <c r="AA134" s="8"/>
      <c r="AB134" s="8"/>
      <c r="AC134" s="8"/>
      <c r="AD134" s="8"/>
      <c r="AE134" s="8"/>
      <c r="AF134" s="8"/>
      <c r="AG134" s="8"/>
      <c r="AH134" s="8"/>
      <c r="AI134" s="8"/>
      <c r="AJ134" s="8"/>
      <c r="AK134" s="8"/>
      <c r="AL134" s="8"/>
    </row>
    <row r="135" ht="15.75" customHeight="1">
      <c r="Z135" s="8"/>
      <c r="AA135" s="8"/>
      <c r="AB135" s="8"/>
      <c r="AC135" s="8"/>
      <c r="AD135" s="8"/>
      <c r="AE135" s="8"/>
      <c r="AF135" s="8"/>
      <c r="AG135" s="8"/>
      <c r="AH135" s="8"/>
      <c r="AI135" s="8"/>
      <c r="AJ135" s="8"/>
      <c r="AK135" s="8"/>
      <c r="AL135" s="8"/>
    </row>
    <row r="136" ht="15.75" customHeight="1">
      <c r="Z136" s="8"/>
      <c r="AA136" s="8"/>
      <c r="AB136" s="8"/>
      <c r="AC136" s="8"/>
      <c r="AD136" s="8"/>
      <c r="AE136" s="8"/>
      <c r="AF136" s="8"/>
      <c r="AG136" s="8"/>
      <c r="AH136" s="8"/>
      <c r="AI136" s="8"/>
      <c r="AJ136" s="8"/>
      <c r="AK136" s="8"/>
      <c r="AL136" s="8"/>
    </row>
    <row r="137" ht="15.75" customHeight="1">
      <c r="Z137" s="8"/>
      <c r="AA137" s="8"/>
      <c r="AB137" s="8"/>
      <c r="AC137" s="8"/>
      <c r="AD137" s="8"/>
      <c r="AE137" s="8"/>
      <c r="AF137" s="8"/>
      <c r="AG137" s="8"/>
      <c r="AH137" s="8"/>
      <c r="AI137" s="8"/>
      <c r="AJ137" s="8"/>
      <c r="AK137" s="8"/>
      <c r="AL137" s="8"/>
    </row>
    <row r="138" ht="15.75" customHeight="1">
      <c r="Z138" s="8"/>
      <c r="AA138" s="8"/>
      <c r="AB138" s="8"/>
      <c r="AC138" s="8"/>
      <c r="AD138" s="8"/>
      <c r="AE138" s="8"/>
      <c r="AF138" s="8"/>
      <c r="AG138" s="8"/>
      <c r="AH138" s="8"/>
      <c r="AI138" s="8"/>
      <c r="AJ138" s="8"/>
      <c r="AK138" s="8"/>
      <c r="AL138" s="8"/>
    </row>
    <row r="139" ht="15.75" customHeight="1">
      <c r="Z139" s="8"/>
      <c r="AA139" s="8"/>
      <c r="AB139" s="8"/>
      <c r="AC139" s="8"/>
      <c r="AD139" s="8"/>
      <c r="AE139" s="8"/>
      <c r="AF139" s="8"/>
      <c r="AG139" s="8"/>
      <c r="AH139" s="8"/>
      <c r="AI139" s="8"/>
      <c r="AJ139" s="8"/>
      <c r="AK139" s="8"/>
      <c r="AL139" s="8"/>
    </row>
    <row r="140" ht="15.75" customHeight="1">
      <c r="Z140" s="8"/>
      <c r="AA140" s="8"/>
      <c r="AB140" s="8"/>
      <c r="AC140" s="8"/>
      <c r="AD140" s="8"/>
      <c r="AE140" s="8"/>
      <c r="AF140" s="8"/>
      <c r="AG140" s="8"/>
      <c r="AH140" s="8"/>
      <c r="AI140" s="8"/>
      <c r="AJ140" s="8"/>
      <c r="AK140" s="8"/>
      <c r="AL140" s="8"/>
    </row>
    <row r="141" ht="15.75" customHeight="1">
      <c r="Z141" s="8"/>
      <c r="AA141" s="8"/>
      <c r="AB141" s="8"/>
      <c r="AC141" s="8"/>
      <c r="AD141" s="8"/>
      <c r="AE141" s="8"/>
      <c r="AF141" s="8"/>
      <c r="AG141" s="8"/>
      <c r="AH141" s="8"/>
      <c r="AI141" s="8"/>
      <c r="AJ141" s="8"/>
      <c r="AK141" s="8"/>
      <c r="AL141" s="8"/>
    </row>
    <row r="142" ht="15.75" customHeight="1">
      <c r="Z142" s="8"/>
      <c r="AA142" s="8"/>
      <c r="AB142" s="8"/>
      <c r="AC142" s="8"/>
      <c r="AD142" s="8"/>
      <c r="AE142" s="8"/>
      <c r="AF142" s="8"/>
      <c r="AG142" s="8"/>
      <c r="AH142" s="8"/>
      <c r="AI142" s="8"/>
      <c r="AJ142" s="8"/>
      <c r="AK142" s="8"/>
      <c r="AL142" s="8"/>
    </row>
    <row r="143" ht="15.75" customHeight="1">
      <c r="Z143" s="8"/>
      <c r="AA143" s="8"/>
      <c r="AB143" s="8"/>
      <c r="AC143" s="8"/>
      <c r="AD143" s="8"/>
      <c r="AE143" s="8"/>
      <c r="AF143" s="8"/>
      <c r="AG143" s="8"/>
      <c r="AH143" s="8"/>
      <c r="AI143" s="8"/>
      <c r="AJ143" s="8"/>
      <c r="AK143" s="8"/>
      <c r="AL143" s="8"/>
    </row>
    <row r="144" ht="15.75" customHeight="1">
      <c r="Z144" s="8"/>
      <c r="AA144" s="8"/>
      <c r="AB144" s="8"/>
      <c r="AC144" s="8"/>
      <c r="AD144" s="8"/>
      <c r="AE144" s="8"/>
      <c r="AF144" s="8"/>
      <c r="AG144" s="8"/>
      <c r="AH144" s="8"/>
      <c r="AI144" s="8"/>
      <c r="AJ144" s="8"/>
      <c r="AK144" s="8"/>
      <c r="AL144" s="8"/>
    </row>
    <row r="145" ht="15.75" customHeight="1">
      <c r="Z145" s="8"/>
      <c r="AA145" s="8"/>
      <c r="AB145" s="8"/>
      <c r="AC145" s="8"/>
      <c r="AD145" s="8"/>
      <c r="AE145" s="8"/>
      <c r="AF145" s="8"/>
      <c r="AG145" s="8"/>
      <c r="AH145" s="8"/>
      <c r="AI145" s="8"/>
      <c r="AJ145" s="8"/>
      <c r="AK145" s="8"/>
      <c r="AL145" s="8"/>
    </row>
    <row r="146" ht="15.75" customHeight="1">
      <c r="Z146" s="8"/>
      <c r="AA146" s="8"/>
      <c r="AB146" s="8"/>
      <c r="AC146" s="8"/>
      <c r="AD146" s="8"/>
      <c r="AE146" s="8"/>
      <c r="AF146" s="8"/>
      <c r="AG146" s="8"/>
      <c r="AH146" s="8"/>
      <c r="AI146" s="8"/>
      <c r="AJ146" s="8"/>
      <c r="AK146" s="8"/>
      <c r="AL146" s="8"/>
    </row>
    <row r="147" ht="15.75" customHeight="1">
      <c r="Z147" s="8"/>
      <c r="AA147" s="8"/>
      <c r="AB147" s="8"/>
      <c r="AC147" s="8"/>
      <c r="AD147" s="8"/>
      <c r="AE147" s="8"/>
      <c r="AF147" s="8"/>
      <c r="AG147" s="8"/>
      <c r="AH147" s="8"/>
      <c r="AI147" s="8"/>
      <c r="AJ147" s="8"/>
      <c r="AK147" s="8"/>
      <c r="AL147" s="8"/>
    </row>
    <row r="148" ht="15.75" customHeight="1">
      <c r="Z148" s="8"/>
      <c r="AA148" s="8"/>
      <c r="AB148" s="8"/>
      <c r="AC148" s="8"/>
      <c r="AD148" s="8"/>
      <c r="AE148" s="8"/>
      <c r="AF148" s="8"/>
      <c r="AG148" s="8"/>
      <c r="AH148" s="8"/>
      <c r="AI148" s="8"/>
      <c r="AJ148" s="8"/>
      <c r="AK148" s="8"/>
      <c r="AL148" s="8"/>
    </row>
    <row r="149" ht="15.75" customHeight="1">
      <c r="Z149" s="8"/>
      <c r="AA149" s="8"/>
      <c r="AB149" s="8"/>
      <c r="AC149" s="8"/>
      <c r="AD149" s="8"/>
      <c r="AE149" s="8"/>
      <c r="AF149" s="8"/>
      <c r="AG149" s="8"/>
      <c r="AH149" s="8"/>
      <c r="AI149" s="8"/>
      <c r="AJ149" s="8"/>
      <c r="AK149" s="8"/>
      <c r="AL149" s="8"/>
    </row>
    <row r="150" ht="15.75" customHeight="1">
      <c r="Z150" s="8"/>
      <c r="AA150" s="8"/>
      <c r="AB150" s="8"/>
      <c r="AC150" s="8"/>
      <c r="AD150" s="8"/>
      <c r="AE150" s="8"/>
      <c r="AF150" s="8"/>
      <c r="AG150" s="8"/>
      <c r="AH150" s="8"/>
      <c r="AI150" s="8"/>
      <c r="AJ150" s="8"/>
      <c r="AK150" s="8"/>
      <c r="AL150" s="8"/>
    </row>
    <row r="151" ht="15.75" customHeight="1">
      <c r="Z151" s="8"/>
      <c r="AA151" s="8"/>
      <c r="AB151" s="8"/>
      <c r="AC151" s="8"/>
      <c r="AD151" s="8"/>
      <c r="AE151" s="8"/>
      <c r="AF151" s="8"/>
      <c r="AG151" s="8"/>
      <c r="AH151" s="8"/>
      <c r="AI151" s="8"/>
      <c r="AJ151" s="8"/>
      <c r="AK151" s="8"/>
      <c r="AL151" s="8"/>
    </row>
    <row r="152" ht="15.75" customHeight="1">
      <c r="Z152" s="8"/>
      <c r="AA152" s="8"/>
      <c r="AB152" s="8"/>
      <c r="AC152" s="8"/>
      <c r="AD152" s="8"/>
      <c r="AE152" s="8"/>
      <c r="AF152" s="8"/>
      <c r="AG152" s="8"/>
      <c r="AH152" s="8"/>
      <c r="AI152" s="8"/>
      <c r="AJ152" s="8"/>
      <c r="AK152" s="8"/>
      <c r="AL152" s="8"/>
    </row>
    <row r="153" ht="15.75" customHeight="1">
      <c r="Z153" s="8"/>
      <c r="AA153" s="8"/>
      <c r="AB153" s="8"/>
      <c r="AC153" s="8"/>
      <c r="AD153" s="8"/>
      <c r="AE153" s="8"/>
      <c r="AF153" s="8"/>
      <c r="AG153" s="8"/>
      <c r="AH153" s="8"/>
      <c r="AI153" s="8"/>
      <c r="AJ153" s="8"/>
      <c r="AK153" s="8"/>
      <c r="AL153" s="8"/>
    </row>
    <row r="154" ht="15.75" customHeight="1">
      <c r="Z154" s="8"/>
      <c r="AA154" s="8"/>
      <c r="AB154" s="8"/>
      <c r="AC154" s="8"/>
      <c r="AD154" s="8"/>
      <c r="AE154" s="8"/>
      <c r="AF154" s="8"/>
      <c r="AG154" s="8"/>
      <c r="AH154" s="8"/>
      <c r="AI154" s="8"/>
      <c r="AJ154" s="8"/>
      <c r="AK154" s="8"/>
      <c r="AL154" s="8"/>
    </row>
    <row r="155" ht="15.75" customHeight="1">
      <c r="Z155" s="8"/>
      <c r="AA155" s="8"/>
      <c r="AB155" s="8"/>
      <c r="AC155" s="8"/>
      <c r="AD155" s="8"/>
      <c r="AE155" s="8"/>
      <c r="AF155" s="8"/>
      <c r="AG155" s="8"/>
      <c r="AH155" s="8"/>
      <c r="AI155" s="8"/>
      <c r="AJ155" s="8"/>
      <c r="AK155" s="8"/>
      <c r="AL155" s="8"/>
    </row>
    <row r="156" ht="15.75" customHeight="1">
      <c r="Z156" s="8"/>
      <c r="AA156" s="8"/>
      <c r="AB156" s="8"/>
      <c r="AC156" s="8"/>
      <c r="AD156" s="8"/>
      <c r="AE156" s="8"/>
      <c r="AF156" s="8"/>
      <c r="AG156" s="8"/>
      <c r="AH156" s="8"/>
      <c r="AI156" s="8"/>
      <c r="AJ156" s="8"/>
      <c r="AK156" s="8"/>
      <c r="AL156" s="8"/>
    </row>
    <row r="157" ht="15.75" customHeight="1">
      <c r="Z157" s="8"/>
      <c r="AA157" s="8"/>
      <c r="AB157" s="8"/>
      <c r="AC157" s="8"/>
      <c r="AD157" s="8"/>
      <c r="AE157" s="8"/>
      <c r="AF157" s="8"/>
      <c r="AG157" s="8"/>
      <c r="AH157" s="8"/>
      <c r="AI157" s="8"/>
      <c r="AJ157" s="8"/>
      <c r="AK157" s="8"/>
      <c r="AL157" s="8"/>
    </row>
    <row r="158" ht="15.75" customHeight="1">
      <c r="Z158" s="8"/>
      <c r="AA158" s="8"/>
      <c r="AB158" s="8"/>
      <c r="AC158" s="8"/>
      <c r="AD158" s="8"/>
      <c r="AE158" s="8"/>
      <c r="AF158" s="8"/>
      <c r="AG158" s="8"/>
      <c r="AH158" s="8"/>
      <c r="AI158" s="8"/>
      <c r="AJ158" s="8"/>
      <c r="AK158" s="8"/>
      <c r="AL158" s="8"/>
    </row>
    <row r="159" ht="15.75" customHeight="1">
      <c r="Z159" s="8"/>
      <c r="AA159" s="8"/>
      <c r="AB159" s="8"/>
      <c r="AC159" s="8"/>
      <c r="AD159" s="8"/>
      <c r="AE159" s="8"/>
      <c r="AF159" s="8"/>
      <c r="AG159" s="8"/>
      <c r="AH159" s="8"/>
      <c r="AI159" s="8"/>
      <c r="AJ159" s="8"/>
      <c r="AK159" s="8"/>
      <c r="AL159" s="8"/>
    </row>
    <row r="160" ht="15.75" customHeight="1">
      <c r="Z160" s="8"/>
      <c r="AA160" s="8"/>
      <c r="AB160" s="8"/>
      <c r="AC160" s="8"/>
      <c r="AD160" s="8"/>
      <c r="AE160" s="8"/>
      <c r="AF160" s="8"/>
      <c r="AG160" s="8"/>
      <c r="AH160" s="8"/>
      <c r="AI160" s="8"/>
      <c r="AJ160" s="8"/>
      <c r="AK160" s="8"/>
      <c r="AL160" s="8"/>
    </row>
    <row r="161" ht="15.75" customHeight="1">
      <c r="Z161" s="8"/>
      <c r="AA161" s="8"/>
      <c r="AB161" s="8"/>
      <c r="AC161" s="8"/>
      <c r="AD161" s="8"/>
      <c r="AE161" s="8"/>
      <c r="AF161" s="8"/>
      <c r="AG161" s="8"/>
      <c r="AH161" s="8"/>
      <c r="AI161" s="8"/>
      <c r="AJ161" s="8"/>
      <c r="AK161" s="8"/>
      <c r="AL161" s="8"/>
    </row>
    <row r="162" ht="15.75" customHeight="1">
      <c r="Z162" s="8"/>
      <c r="AA162" s="8"/>
      <c r="AB162" s="8"/>
      <c r="AC162" s="8"/>
      <c r="AD162" s="8"/>
      <c r="AE162" s="8"/>
      <c r="AF162" s="8"/>
      <c r="AG162" s="8"/>
      <c r="AH162" s="8"/>
      <c r="AI162" s="8"/>
      <c r="AJ162" s="8"/>
      <c r="AK162" s="8"/>
      <c r="AL162" s="8"/>
    </row>
    <row r="163" ht="15.75" customHeight="1">
      <c r="Z163" s="8"/>
      <c r="AA163" s="8"/>
      <c r="AB163" s="8"/>
      <c r="AC163" s="8"/>
      <c r="AD163" s="8"/>
      <c r="AE163" s="8"/>
      <c r="AF163" s="8"/>
      <c r="AG163" s="8"/>
      <c r="AH163" s="8"/>
      <c r="AI163" s="8"/>
      <c r="AJ163" s="8"/>
      <c r="AK163" s="8"/>
      <c r="AL163" s="8"/>
    </row>
    <row r="164" ht="15.75" customHeight="1">
      <c r="Z164" s="8"/>
      <c r="AA164" s="8"/>
      <c r="AB164" s="8"/>
      <c r="AC164" s="8"/>
      <c r="AD164" s="8"/>
      <c r="AE164" s="8"/>
      <c r="AF164" s="8"/>
      <c r="AG164" s="8"/>
      <c r="AH164" s="8"/>
      <c r="AI164" s="8"/>
      <c r="AJ164" s="8"/>
      <c r="AK164" s="8"/>
      <c r="AL164" s="8"/>
    </row>
    <row r="165" ht="15.75" customHeight="1">
      <c r="Z165" s="8"/>
      <c r="AA165" s="8"/>
      <c r="AB165" s="8"/>
      <c r="AC165" s="8"/>
      <c r="AD165" s="8"/>
      <c r="AE165" s="8"/>
      <c r="AF165" s="8"/>
      <c r="AG165" s="8"/>
      <c r="AH165" s="8"/>
      <c r="AI165" s="8"/>
      <c r="AJ165" s="8"/>
      <c r="AK165" s="8"/>
      <c r="AL165" s="8"/>
    </row>
    <row r="166" ht="15.75" customHeight="1">
      <c r="Z166" s="8"/>
      <c r="AA166" s="8"/>
      <c r="AB166" s="8"/>
      <c r="AC166" s="8"/>
      <c r="AD166" s="8"/>
      <c r="AE166" s="8"/>
      <c r="AF166" s="8"/>
      <c r="AG166" s="8"/>
      <c r="AH166" s="8"/>
      <c r="AI166" s="8"/>
      <c r="AJ166" s="8"/>
      <c r="AK166" s="8"/>
      <c r="AL166" s="8"/>
    </row>
    <row r="167" ht="15.75" customHeight="1">
      <c r="Z167" s="8"/>
      <c r="AA167" s="8"/>
      <c r="AB167" s="8"/>
      <c r="AC167" s="8"/>
      <c r="AD167" s="8"/>
      <c r="AE167" s="8"/>
      <c r="AF167" s="8"/>
      <c r="AG167" s="8"/>
      <c r="AH167" s="8"/>
      <c r="AI167" s="8"/>
      <c r="AJ167" s="8"/>
      <c r="AK167" s="8"/>
      <c r="AL167" s="8"/>
    </row>
    <row r="168" ht="15.75" customHeight="1">
      <c r="Z168" s="8"/>
      <c r="AA168" s="8"/>
      <c r="AB168" s="8"/>
      <c r="AC168" s="8"/>
      <c r="AD168" s="8"/>
      <c r="AE168" s="8"/>
      <c r="AF168" s="8"/>
      <c r="AG168" s="8"/>
      <c r="AH168" s="8"/>
      <c r="AI168" s="8"/>
      <c r="AJ168" s="8"/>
      <c r="AK168" s="8"/>
      <c r="AL168" s="8"/>
    </row>
    <row r="169" ht="15.75" customHeight="1">
      <c r="Z169" s="8"/>
      <c r="AA169" s="8"/>
      <c r="AB169" s="8"/>
      <c r="AC169" s="8"/>
      <c r="AD169" s="8"/>
      <c r="AE169" s="8"/>
      <c r="AF169" s="8"/>
      <c r="AG169" s="8"/>
      <c r="AH169" s="8"/>
      <c r="AI169" s="8"/>
      <c r="AJ169" s="8"/>
      <c r="AK169" s="8"/>
      <c r="AL169" s="8"/>
    </row>
    <row r="170" ht="15.75" customHeight="1">
      <c r="Z170" s="8"/>
      <c r="AA170" s="8"/>
      <c r="AB170" s="8"/>
      <c r="AC170" s="8"/>
      <c r="AD170" s="8"/>
      <c r="AE170" s="8"/>
      <c r="AF170" s="8"/>
      <c r="AG170" s="8"/>
      <c r="AH170" s="8"/>
      <c r="AI170" s="8"/>
      <c r="AJ170" s="8"/>
      <c r="AK170" s="8"/>
      <c r="AL170" s="8"/>
    </row>
    <row r="171" ht="15.75" customHeight="1">
      <c r="Z171" s="8"/>
      <c r="AA171" s="8"/>
      <c r="AB171" s="8"/>
      <c r="AC171" s="8"/>
      <c r="AD171" s="8"/>
      <c r="AE171" s="8"/>
      <c r="AF171" s="8"/>
      <c r="AG171" s="8"/>
      <c r="AH171" s="8"/>
      <c r="AI171" s="8"/>
      <c r="AJ171" s="8"/>
      <c r="AK171" s="8"/>
      <c r="AL171" s="8"/>
    </row>
    <row r="172" ht="15.75" customHeight="1">
      <c r="Z172" s="8"/>
      <c r="AA172" s="8"/>
      <c r="AB172" s="8"/>
      <c r="AC172" s="8"/>
      <c r="AD172" s="8"/>
      <c r="AE172" s="8"/>
      <c r="AF172" s="8"/>
      <c r="AG172" s="8"/>
      <c r="AH172" s="8"/>
      <c r="AI172" s="8"/>
      <c r="AJ172" s="8"/>
      <c r="AK172" s="8"/>
      <c r="AL172" s="8"/>
    </row>
    <row r="173" ht="15.75" customHeight="1">
      <c r="Z173" s="8"/>
      <c r="AA173" s="8"/>
      <c r="AB173" s="8"/>
      <c r="AC173" s="8"/>
      <c r="AD173" s="8"/>
      <c r="AE173" s="8"/>
      <c r="AF173" s="8"/>
      <c r="AG173" s="8"/>
      <c r="AH173" s="8"/>
      <c r="AI173" s="8"/>
      <c r="AJ173" s="8"/>
      <c r="AK173" s="8"/>
      <c r="AL173" s="8"/>
    </row>
    <row r="174" ht="15.75" customHeight="1">
      <c r="Z174" s="8"/>
      <c r="AA174" s="8"/>
      <c r="AB174" s="8"/>
      <c r="AC174" s="8"/>
      <c r="AD174" s="8"/>
      <c r="AE174" s="8"/>
      <c r="AF174" s="8"/>
      <c r="AG174" s="8"/>
      <c r="AH174" s="8"/>
      <c r="AI174" s="8"/>
      <c r="AJ174" s="8"/>
      <c r="AK174" s="8"/>
      <c r="AL174" s="8"/>
    </row>
    <row r="175" ht="15.75" customHeight="1">
      <c r="Z175" s="8"/>
      <c r="AA175" s="8"/>
      <c r="AB175" s="8"/>
      <c r="AC175" s="8"/>
      <c r="AD175" s="8"/>
      <c r="AE175" s="8"/>
      <c r="AF175" s="8"/>
      <c r="AG175" s="8"/>
      <c r="AH175" s="8"/>
      <c r="AI175" s="8"/>
      <c r="AJ175" s="8"/>
      <c r="AK175" s="8"/>
      <c r="AL175" s="8"/>
    </row>
    <row r="176" ht="15.75" customHeight="1">
      <c r="Z176" s="8"/>
      <c r="AA176" s="8"/>
      <c r="AB176" s="8"/>
      <c r="AC176" s="8"/>
      <c r="AD176" s="8"/>
      <c r="AE176" s="8"/>
      <c r="AF176" s="8"/>
      <c r="AG176" s="8"/>
      <c r="AH176" s="8"/>
      <c r="AI176" s="8"/>
      <c r="AJ176" s="8"/>
      <c r="AK176" s="8"/>
      <c r="AL176" s="8"/>
    </row>
    <row r="177" ht="15.75" customHeight="1">
      <c r="Z177" s="8"/>
      <c r="AA177" s="8"/>
      <c r="AB177" s="8"/>
      <c r="AC177" s="8"/>
      <c r="AD177" s="8"/>
      <c r="AE177" s="8"/>
      <c r="AF177" s="8"/>
      <c r="AG177" s="8"/>
      <c r="AH177" s="8"/>
      <c r="AI177" s="8"/>
      <c r="AJ177" s="8"/>
      <c r="AK177" s="8"/>
      <c r="AL177" s="8"/>
    </row>
    <row r="178" ht="15.75" customHeight="1">
      <c r="Z178" s="8"/>
      <c r="AA178" s="8"/>
      <c r="AB178" s="8"/>
      <c r="AC178" s="8"/>
      <c r="AD178" s="8"/>
      <c r="AE178" s="8"/>
      <c r="AF178" s="8"/>
      <c r="AG178" s="8"/>
      <c r="AH178" s="8"/>
      <c r="AI178" s="8"/>
      <c r="AJ178" s="8"/>
      <c r="AK178" s="8"/>
      <c r="AL178" s="8"/>
    </row>
    <row r="179" ht="15.75" customHeight="1">
      <c r="Z179" s="8"/>
      <c r="AA179" s="8"/>
      <c r="AB179" s="8"/>
      <c r="AC179" s="8"/>
      <c r="AD179" s="8"/>
      <c r="AE179" s="8"/>
      <c r="AF179" s="8"/>
      <c r="AG179" s="8"/>
      <c r="AH179" s="8"/>
      <c r="AI179" s="8"/>
      <c r="AJ179" s="8"/>
      <c r="AK179" s="8"/>
      <c r="AL179" s="8"/>
    </row>
    <row r="180" ht="15.75" customHeight="1">
      <c r="Z180" s="8"/>
      <c r="AA180" s="8"/>
      <c r="AB180" s="8"/>
      <c r="AC180" s="8"/>
      <c r="AD180" s="8"/>
      <c r="AE180" s="8"/>
      <c r="AF180" s="8"/>
      <c r="AG180" s="8"/>
      <c r="AH180" s="8"/>
      <c r="AI180" s="8"/>
      <c r="AJ180" s="8"/>
      <c r="AK180" s="8"/>
      <c r="AL180" s="8"/>
    </row>
    <row r="181" ht="15.75" customHeight="1">
      <c r="Z181" s="8"/>
      <c r="AA181" s="8"/>
      <c r="AB181" s="8"/>
      <c r="AC181" s="8"/>
      <c r="AD181" s="8"/>
      <c r="AE181" s="8"/>
      <c r="AF181" s="8"/>
      <c r="AG181" s="8"/>
      <c r="AH181" s="8"/>
      <c r="AI181" s="8"/>
      <c r="AJ181" s="8"/>
      <c r="AK181" s="8"/>
      <c r="AL181" s="8"/>
    </row>
    <row r="182" ht="15.75" customHeight="1">
      <c r="Z182" s="8"/>
      <c r="AA182" s="8"/>
      <c r="AB182" s="8"/>
      <c r="AC182" s="8"/>
      <c r="AD182" s="8"/>
      <c r="AE182" s="8"/>
      <c r="AF182" s="8"/>
      <c r="AG182" s="8"/>
      <c r="AH182" s="8"/>
      <c r="AI182" s="8"/>
      <c r="AJ182" s="8"/>
      <c r="AK182" s="8"/>
      <c r="AL182" s="8"/>
    </row>
    <row r="183" ht="15.75" customHeight="1">
      <c r="Z183" s="8"/>
      <c r="AA183" s="8"/>
      <c r="AB183" s="8"/>
      <c r="AC183" s="8"/>
      <c r="AD183" s="8"/>
      <c r="AE183" s="8"/>
      <c r="AF183" s="8"/>
      <c r="AG183" s="8"/>
      <c r="AH183" s="8"/>
      <c r="AI183" s="8"/>
      <c r="AJ183" s="8"/>
      <c r="AK183" s="8"/>
      <c r="AL183" s="8"/>
    </row>
    <row r="184" ht="15.75" customHeight="1">
      <c r="Z184" s="8"/>
      <c r="AA184" s="8"/>
      <c r="AB184" s="8"/>
      <c r="AC184" s="8"/>
      <c r="AD184" s="8"/>
      <c r="AE184" s="8"/>
      <c r="AF184" s="8"/>
      <c r="AG184" s="8"/>
      <c r="AH184" s="8"/>
      <c r="AI184" s="8"/>
      <c r="AJ184" s="8"/>
      <c r="AK184" s="8"/>
      <c r="AL184" s="8"/>
    </row>
    <row r="185" ht="15.75" customHeight="1">
      <c r="Z185" s="8"/>
      <c r="AA185" s="8"/>
      <c r="AB185" s="8"/>
      <c r="AC185" s="8"/>
      <c r="AD185" s="8"/>
      <c r="AE185" s="8"/>
      <c r="AF185" s="8"/>
      <c r="AG185" s="8"/>
      <c r="AH185" s="8"/>
      <c r="AI185" s="8"/>
      <c r="AJ185" s="8"/>
      <c r="AK185" s="8"/>
      <c r="AL185" s="8"/>
    </row>
    <row r="186" ht="15.75" customHeight="1">
      <c r="Z186" s="8"/>
      <c r="AA186" s="8"/>
      <c r="AB186" s="8"/>
      <c r="AC186" s="8"/>
      <c r="AD186" s="8"/>
      <c r="AE186" s="8"/>
      <c r="AF186" s="8"/>
      <c r="AG186" s="8"/>
      <c r="AH186" s="8"/>
      <c r="AI186" s="8"/>
      <c r="AJ186" s="8"/>
      <c r="AK186" s="8"/>
      <c r="AL186" s="8"/>
    </row>
    <row r="187" ht="15.75" customHeight="1">
      <c r="Z187" s="8"/>
      <c r="AA187" s="8"/>
      <c r="AB187" s="8"/>
      <c r="AC187" s="8"/>
      <c r="AD187" s="8"/>
      <c r="AE187" s="8"/>
      <c r="AF187" s="8"/>
      <c r="AG187" s="8"/>
      <c r="AH187" s="8"/>
      <c r="AI187" s="8"/>
      <c r="AJ187" s="8"/>
      <c r="AK187" s="8"/>
      <c r="AL187" s="8"/>
    </row>
    <row r="188" ht="15.75" customHeight="1">
      <c r="Z188" s="8"/>
      <c r="AA188" s="8"/>
      <c r="AB188" s="8"/>
      <c r="AC188" s="8"/>
      <c r="AD188" s="8"/>
      <c r="AE188" s="8"/>
      <c r="AF188" s="8"/>
      <c r="AG188" s="8"/>
      <c r="AH188" s="8"/>
      <c r="AI188" s="8"/>
      <c r="AJ188" s="8"/>
      <c r="AK188" s="8"/>
      <c r="AL188" s="8"/>
    </row>
    <row r="189" ht="15.75" customHeight="1">
      <c r="Z189" s="8"/>
      <c r="AA189" s="8"/>
      <c r="AB189" s="8"/>
      <c r="AC189" s="8"/>
      <c r="AD189" s="8"/>
      <c r="AE189" s="8"/>
      <c r="AF189" s="8"/>
      <c r="AG189" s="8"/>
      <c r="AH189" s="8"/>
      <c r="AI189" s="8"/>
      <c r="AJ189" s="8"/>
      <c r="AK189" s="8"/>
      <c r="AL189" s="8"/>
    </row>
    <row r="190" ht="15.75" customHeight="1">
      <c r="Z190" s="8"/>
      <c r="AA190" s="8"/>
      <c r="AB190" s="8"/>
      <c r="AC190" s="8"/>
      <c r="AD190" s="8"/>
      <c r="AE190" s="8"/>
      <c r="AF190" s="8"/>
      <c r="AG190" s="8"/>
      <c r="AH190" s="8"/>
      <c r="AI190" s="8"/>
      <c r="AJ190" s="8"/>
      <c r="AK190" s="8"/>
      <c r="AL190" s="8"/>
    </row>
    <row r="191" ht="15.75" customHeight="1">
      <c r="Z191" s="8"/>
      <c r="AA191" s="8"/>
      <c r="AB191" s="8"/>
      <c r="AC191" s="8"/>
      <c r="AD191" s="8"/>
      <c r="AE191" s="8"/>
      <c r="AF191" s="8"/>
      <c r="AG191" s="8"/>
      <c r="AH191" s="8"/>
      <c r="AI191" s="8"/>
      <c r="AJ191" s="8"/>
      <c r="AK191" s="8"/>
      <c r="AL191" s="8"/>
    </row>
    <row r="192" ht="15.75" customHeight="1">
      <c r="Z192" s="8"/>
      <c r="AA192" s="8"/>
      <c r="AB192" s="8"/>
      <c r="AC192" s="8"/>
      <c r="AD192" s="8"/>
      <c r="AE192" s="8"/>
      <c r="AF192" s="8"/>
      <c r="AG192" s="8"/>
      <c r="AH192" s="8"/>
      <c r="AI192" s="8"/>
      <c r="AJ192" s="8"/>
      <c r="AK192" s="8"/>
      <c r="AL192" s="8"/>
    </row>
    <row r="193" ht="15.75" customHeight="1">
      <c r="Z193" s="8"/>
      <c r="AA193" s="8"/>
      <c r="AB193" s="8"/>
      <c r="AC193" s="8"/>
      <c r="AD193" s="8"/>
      <c r="AE193" s="8"/>
      <c r="AF193" s="8"/>
      <c r="AG193" s="8"/>
      <c r="AH193" s="8"/>
      <c r="AI193" s="8"/>
      <c r="AJ193" s="8"/>
      <c r="AK193" s="8"/>
      <c r="AL193" s="8"/>
    </row>
    <row r="194" ht="15.75" customHeight="1">
      <c r="Z194" s="8"/>
      <c r="AA194" s="8"/>
      <c r="AB194" s="8"/>
      <c r="AC194" s="8"/>
      <c r="AD194" s="8"/>
      <c r="AE194" s="8"/>
      <c r="AF194" s="8"/>
      <c r="AG194" s="8"/>
      <c r="AH194" s="8"/>
      <c r="AI194" s="8"/>
      <c r="AJ194" s="8"/>
      <c r="AK194" s="8"/>
      <c r="AL194" s="8"/>
    </row>
    <row r="195" ht="15.75" customHeight="1">
      <c r="Z195" s="8"/>
      <c r="AA195" s="8"/>
      <c r="AB195" s="8"/>
      <c r="AC195" s="8"/>
      <c r="AD195" s="8"/>
      <c r="AE195" s="8"/>
      <c r="AF195" s="8"/>
      <c r="AG195" s="8"/>
      <c r="AH195" s="8"/>
      <c r="AI195" s="8"/>
      <c r="AJ195" s="8"/>
      <c r="AK195" s="8"/>
      <c r="AL195" s="8"/>
    </row>
    <row r="196" ht="15.75" customHeight="1">
      <c r="Z196" s="8"/>
      <c r="AA196" s="8"/>
      <c r="AB196" s="8"/>
      <c r="AC196" s="8"/>
      <c r="AD196" s="8"/>
      <c r="AE196" s="8"/>
      <c r="AF196" s="8"/>
      <c r="AG196" s="8"/>
      <c r="AH196" s="8"/>
      <c r="AI196" s="8"/>
      <c r="AJ196" s="8"/>
      <c r="AK196" s="8"/>
      <c r="AL196" s="8"/>
    </row>
    <row r="197" ht="15.75" customHeight="1">
      <c r="Z197" s="8"/>
      <c r="AA197" s="8"/>
      <c r="AB197" s="8"/>
      <c r="AC197" s="8"/>
      <c r="AD197" s="8"/>
      <c r="AE197" s="8"/>
      <c r="AF197" s="8"/>
      <c r="AG197" s="8"/>
      <c r="AH197" s="8"/>
      <c r="AI197" s="8"/>
      <c r="AJ197" s="8"/>
      <c r="AK197" s="8"/>
      <c r="AL197" s="8"/>
    </row>
    <row r="198" ht="15.75" customHeight="1">
      <c r="Z198" s="8"/>
      <c r="AA198" s="8"/>
      <c r="AB198" s="8"/>
      <c r="AC198" s="8"/>
      <c r="AD198" s="8"/>
      <c r="AE198" s="8"/>
      <c r="AF198" s="8"/>
      <c r="AG198" s="8"/>
      <c r="AH198" s="8"/>
      <c r="AI198" s="8"/>
      <c r="AJ198" s="8"/>
      <c r="AK198" s="8"/>
      <c r="AL198" s="8"/>
    </row>
    <row r="199" ht="15.75" customHeight="1">
      <c r="Z199" s="8"/>
      <c r="AA199" s="8"/>
      <c r="AB199" s="8"/>
      <c r="AC199" s="8"/>
      <c r="AD199" s="8"/>
      <c r="AE199" s="8"/>
      <c r="AF199" s="8"/>
      <c r="AG199" s="8"/>
      <c r="AH199" s="8"/>
      <c r="AI199" s="8"/>
      <c r="AJ199" s="8"/>
      <c r="AK199" s="8"/>
      <c r="AL199" s="8"/>
    </row>
    <row r="200" ht="15.75" customHeight="1">
      <c r="Z200" s="8"/>
      <c r="AA200" s="8"/>
      <c r="AB200" s="8"/>
      <c r="AC200" s="8"/>
      <c r="AD200" s="8"/>
      <c r="AE200" s="8"/>
      <c r="AF200" s="8"/>
      <c r="AG200" s="8"/>
      <c r="AH200" s="8"/>
      <c r="AI200" s="8"/>
      <c r="AJ200" s="8"/>
      <c r="AK200" s="8"/>
      <c r="AL200" s="8"/>
    </row>
    <row r="201" ht="15.75" customHeight="1">
      <c r="Z201" s="8"/>
      <c r="AA201" s="8"/>
      <c r="AB201" s="8"/>
      <c r="AC201" s="8"/>
      <c r="AD201" s="8"/>
      <c r="AE201" s="8"/>
      <c r="AF201" s="8"/>
      <c r="AG201" s="8"/>
      <c r="AH201" s="8"/>
      <c r="AI201" s="8"/>
      <c r="AJ201" s="8"/>
      <c r="AK201" s="8"/>
      <c r="AL201" s="8"/>
    </row>
    <row r="202" ht="15.75" customHeight="1">
      <c r="Z202" s="8"/>
      <c r="AA202" s="8"/>
      <c r="AB202" s="8"/>
      <c r="AC202" s="8"/>
      <c r="AD202" s="8"/>
      <c r="AE202" s="8"/>
      <c r="AF202" s="8"/>
      <c r="AG202" s="8"/>
      <c r="AH202" s="8"/>
      <c r="AI202" s="8"/>
      <c r="AJ202" s="8"/>
      <c r="AK202" s="8"/>
      <c r="AL202" s="8"/>
    </row>
    <row r="203" ht="15.75" customHeight="1">
      <c r="Z203" s="8"/>
      <c r="AA203" s="8"/>
      <c r="AB203" s="8"/>
      <c r="AC203" s="8"/>
      <c r="AD203" s="8"/>
      <c r="AE203" s="8"/>
      <c r="AF203" s="8"/>
      <c r="AG203" s="8"/>
      <c r="AH203" s="8"/>
      <c r="AI203" s="8"/>
      <c r="AJ203" s="8"/>
      <c r="AK203" s="8"/>
      <c r="AL203" s="8"/>
    </row>
    <row r="204" ht="15.75" customHeight="1">
      <c r="Z204" s="8"/>
      <c r="AA204" s="8"/>
      <c r="AB204" s="8"/>
      <c r="AC204" s="8"/>
      <c r="AD204" s="8"/>
      <c r="AE204" s="8"/>
      <c r="AF204" s="8"/>
      <c r="AG204" s="8"/>
      <c r="AH204" s="8"/>
      <c r="AI204" s="8"/>
      <c r="AJ204" s="8"/>
      <c r="AK204" s="8"/>
      <c r="AL204" s="8"/>
    </row>
    <row r="205" ht="15.75" customHeight="1">
      <c r="Z205" s="8"/>
      <c r="AA205" s="8"/>
      <c r="AB205" s="8"/>
      <c r="AC205" s="8"/>
      <c r="AD205" s="8"/>
      <c r="AE205" s="8"/>
      <c r="AF205" s="8"/>
      <c r="AG205" s="8"/>
      <c r="AH205" s="8"/>
      <c r="AI205" s="8"/>
      <c r="AJ205" s="8"/>
      <c r="AK205" s="8"/>
      <c r="AL205" s="8"/>
    </row>
    <row r="206" ht="15.75" customHeight="1">
      <c r="Z206" s="8"/>
      <c r="AA206" s="8"/>
      <c r="AB206" s="8"/>
      <c r="AC206" s="8"/>
      <c r="AD206" s="8"/>
      <c r="AE206" s="8"/>
      <c r="AF206" s="8"/>
      <c r="AG206" s="8"/>
      <c r="AH206" s="8"/>
      <c r="AI206" s="8"/>
      <c r="AJ206" s="8"/>
      <c r="AK206" s="8"/>
      <c r="AL206" s="8"/>
    </row>
    <row r="207" ht="15.75" customHeight="1">
      <c r="Z207" s="8"/>
      <c r="AA207" s="8"/>
      <c r="AB207" s="8"/>
      <c r="AC207" s="8"/>
      <c r="AD207" s="8"/>
      <c r="AE207" s="8"/>
      <c r="AF207" s="8"/>
      <c r="AG207" s="8"/>
      <c r="AH207" s="8"/>
      <c r="AI207" s="8"/>
      <c r="AJ207" s="8"/>
      <c r="AK207" s="8"/>
      <c r="AL207" s="8"/>
    </row>
    <row r="208" ht="15.75" customHeight="1">
      <c r="Z208" s="8"/>
      <c r="AA208" s="8"/>
      <c r="AB208" s="8"/>
      <c r="AC208" s="8"/>
      <c r="AD208" s="8"/>
      <c r="AE208" s="8"/>
      <c r="AF208" s="8"/>
      <c r="AG208" s="8"/>
      <c r="AH208" s="8"/>
      <c r="AI208" s="8"/>
      <c r="AJ208" s="8"/>
      <c r="AK208" s="8"/>
      <c r="AL208" s="8"/>
    </row>
    <row r="209" ht="15.75" customHeight="1">
      <c r="Z209" s="8"/>
      <c r="AA209" s="8"/>
      <c r="AB209" s="8"/>
      <c r="AC209" s="8"/>
      <c r="AD209" s="8"/>
      <c r="AE209" s="8"/>
      <c r="AF209" s="8"/>
      <c r="AG209" s="8"/>
      <c r="AH209" s="8"/>
      <c r="AI209" s="8"/>
      <c r="AJ209" s="8"/>
      <c r="AK209" s="8"/>
      <c r="AL209" s="8"/>
    </row>
    <row r="210" ht="15.75" customHeight="1">
      <c r="Z210" s="8"/>
      <c r="AA210" s="8"/>
      <c r="AB210" s="8"/>
      <c r="AC210" s="8"/>
      <c r="AD210" s="8"/>
      <c r="AE210" s="8"/>
      <c r="AF210" s="8"/>
      <c r="AG210" s="8"/>
      <c r="AH210" s="8"/>
      <c r="AI210" s="8"/>
      <c r="AJ210" s="8"/>
      <c r="AK210" s="8"/>
      <c r="AL210" s="8"/>
    </row>
    <row r="211" ht="15.75" customHeight="1">
      <c r="Z211" s="8"/>
      <c r="AA211" s="8"/>
      <c r="AB211" s="8"/>
      <c r="AC211" s="8"/>
      <c r="AD211" s="8"/>
      <c r="AE211" s="8"/>
      <c r="AF211" s="8"/>
      <c r="AG211" s="8"/>
      <c r="AH211" s="8"/>
      <c r="AI211" s="8"/>
      <c r="AJ211" s="8"/>
      <c r="AK211" s="8"/>
      <c r="AL211" s="8"/>
    </row>
    <row r="212" ht="15.75" customHeight="1">
      <c r="Z212" s="8"/>
      <c r="AA212" s="8"/>
      <c r="AB212" s="8"/>
      <c r="AC212" s="8"/>
      <c r="AD212" s="8"/>
      <c r="AE212" s="8"/>
      <c r="AF212" s="8"/>
      <c r="AG212" s="8"/>
      <c r="AH212" s="8"/>
      <c r="AI212" s="8"/>
      <c r="AJ212" s="8"/>
      <c r="AK212" s="8"/>
      <c r="AL212" s="8"/>
    </row>
    <row r="213" ht="15.75" customHeight="1">
      <c r="Z213" s="8"/>
      <c r="AA213" s="8"/>
      <c r="AB213" s="8"/>
      <c r="AC213" s="8"/>
      <c r="AD213" s="8"/>
      <c r="AE213" s="8"/>
      <c r="AF213" s="8"/>
      <c r="AG213" s="8"/>
      <c r="AH213" s="8"/>
      <c r="AI213" s="8"/>
      <c r="AJ213" s="8"/>
      <c r="AK213" s="8"/>
      <c r="AL213" s="8"/>
    </row>
    <row r="214" ht="15.75" customHeight="1">
      <c r="Z214" s="8"/>
      <c r="AA214" s="8"/>
      <c r="AB214" s="8"/>
      <c r="AC214" s="8"/>
      <c r="AD214" s="8"/>
      <c r="AE214" s="8"/>
      <c r="AF214" s="8"/>
      <c r="AG214" s="8"/>
      <c r="AH214" s="8"/>
      <c r="AI214" s="8"/>
      <c r="AJ214" s="8"/>
      <c r="AK214" s="8"/>
      <c r="AL214" s="8"/>
    </row>
    <row r="215" ht="15.75" customHeight="1">
      <c r="Z215" s="8"/>
      <c r="AA215" s="8"/>
      <c r="AB215" s="8"/>
      <c r="AC215" s="8"/>
      <c r="AD215" s="8"/>
      <c r="AE215" s="8"/>
      <c r="AF215" s="8"/>
      <c r="AG215" s="8"/>
      <c r="AH215" s="8"/>
      <c r="AI215" s="8"/>
      <c r="AJ215" s="8"/>
      <c r="AK215" s="8"/>
      <c r="AL215" s="8"/>
    </row>
    <row r="216" ht="15.75" customHeight="1">
      <c r="Z216" s="8"/>
      <c r="AA216" s="8"/>
      <c r="AB216" s="8"/>
      <c r="AC216" s="8"/>
      <c r="AD216" s="8"/>
      <c r="AE216" s="8"/>
      <c r="AF216" s="8"/>
      <c r="AG216" s="8"/>
      <c r="AH216" s="8"/>
      <c r="AI216" s="8"/>
      <c r="AJ216" s="8"/>
      <c r="AK216" s="8"/>
      <c r="AL216" s="8"/>
    </row>
    <row r="217" ht="15.75" customHeight="1">
      <c r="Z217" s="8"/>
      <c r="AA217" s="8"/>
      <c r="AB217" s="8"/>
      <c r="AC217" s="8"/>
      <c r="AD217" s="8"/>
      <c r="AE217" s="8"/>
      <c r="AF217" s="8"/>
      <c r="AG217" s="8"/>
      <c r="AH217" s="8"/>
      <c r="AI217" s="8"/>
      <c r="AJ217" s="8"/>
      <c r="AK217" s="8"/>
      <c r="AL217" s="8"/>
    </row>
    <row r="218" ht="15.75" customHeight="1">
      <c r="Z218" s="8"/>
      <c r="AA218" s="8"/>
      <c r="AB218" s="8"/>
      <c r="AC218" s="8"/>
      <c r="AD218" s="8"/>
      <c r="AE218" s="8"/>
      <c r="AF218" s="8"/>
      <c r="AG218" s="8"/>
      <c r="AH218" s="8"/>
      <c r="AI218" s="8"/>
      <c r="AJ218" s="8"/>
      <c r="AK218" s="8"/>
      <c r="AL218" s="8"/>
    </row>
    <row r="219" ht="15.75" customHeight="1">
      <c r="Z219" s="8"/>
      <c r="AA219" s="8"/>
      <c r="AB219" s="8"/>
      <c r="AC219" s="8"/>
      <c r="AD219" s="8"/>
      <c r="AE219" s="8"/>
      <c r="AF219" s="8"/>
      <c r="AG219" s="8"/>
      <c r="AH219" s="8"/>
      <c r="AI219" s="8"/>
      <c r="AJ219" s="8"/>
      <c r="AK219" s="8"/>
      <c r="AL219" s="8"/>
    </row>
    <row r="220" ht="15.75" customHeight="1">
      <c r="Z220" s="8"/>
      <c r="AA220" s="8"/>
      <c r="AB220" s="8"/>
      <c r="AC220" s="8"/>
      <c r="AD220" s="8"/>
      <c r="AE220" s="8"/>
      <c r="AF220" s="8"/>
      <c r="AG220" s="8"/>
      <c r="AH220" s="8"/>
      <c r="AI220" s="8"/>
      <c r="AJ220" s="8"/>
      <c r="AK220" s="8"/>
      <c r="AL220" s="8"/>
    </row>
    <row r="221" ht="15.75" customHeight="1">
      <c r="Z221" s="8"/>
      <c r="AA221" s="8"/>
      <c r="AB221" s="8"/>
      <c r="AC221" s="8"/>
      <c r="AD221" s="8"/>
      <c r="AE221" s="8"/>
      <c r="AF221" s="8"/>
      <c r="AG221" s="8"/>
      <c r="AH221" s="8"/>
      <c r="AI221" s="8"/>
      <c r="AJ221" s="8"/>
      <c r="AK221" s="8"/>
      <c r="AL221" s="8"/>
    </row>
    <row r="222" ht="15.75" customHeight="1">
      <c r="Z222" s="8"/>
      <c r="AA222" s="8"/>
      <c r="AB222" s="8"/>
      <c r="AC222" s="8"/>
      <c r="AD222" s="8"/>
      <c r="AE222" s="8"/>
      <c r="AF222" s="8"/>
      <c r="AG222" s="8"/>
      <c r="AH222" s="8"/>
      <c r="AI222" s="8"/>
      <c r="AJ222" s="8"/>
      <c r="AK222" s="8"/>
      <c r="AL222" s="8"/>
    </row>
    <row r="223" ht="15.75" customHeight="1">
      <c r="Z223" s="8"/>
      <c r="AA223" s="8"/>
      <c r="AB223" s="8"/>
      <c r="AC223" s="8"/>
      <c r="AD223" s="8"/>
      <c r="AE223" s="8"/>
      <c r="AF223" s="8"/>
      <c r="AG223" s="8"/>
      <c r="AH223" s="8"/>
      <c r="AI223" s="8"/>
      <c r="AJ223" s="8"/>
      <c r="AK223" s="8"/>
      <c r="AL223" s="8"/>
    </row>
    <row r="224" ht="15.75" customHeight="1">
      <c r="Z224" s="8"/>
      <c r="AA224" s="8"/>
      <c r="AB224" s="8"/>
      <c r="AC224" s="8"/>
      <c r="AD224" s="8"/>
      <c r="AE224" s="8"/>
      <c r="AF224" s="8"/>
      <c r="AG224" s="8"/>
      <c r="AH224" s="8"/>
      <c r="AI224" s="8"/>
      <c r="AJ224" s="8"/>
      <c r="AK224" s="8"/>
      <c r="AL224" s="8"/>
    </row>
    <row r="225" ht="15.75" customHeight="1">
      <c r="Z225" s="8"/>
      <c r="AA225" s="8"/>
      <c r="AB225" s="8"/>
      <c r="AC225" s="8"/>
      <c r="AD225" s="8"/>
      <c r="AE225" s="8"/>
      <c r="AF225" s="8"/>
      <c r="AG225" s="8"/>
      <c r="AH225" s="8"/>
      <c r="AI225" s="8"/>
      <c r="AJ225" s="8"/>
      <c r="AK225" s="8"/>
      <c r="AL225" s="8"/>
    </row>
    <row r="226" ht="15.75" customHeight="1">
      <c r="Z226" s="8"/>
      <c r="AA226" s="8"/>
      <c r="AB226" s="8"/>
      <c r="AC226" s="8"/>
      <c r="AD226" s="8"/>
      <c r="AE226" s="8"/>
      <c r="AF226" s="8"/>
      <c r="AG226" s="8"/>
      <c r="AH226" s="8"/>
      <c r="AI226" s="8"/>
      <c r="AJ226" s="8"/>
      <c r="AK226" s="8"/>
      <c r="AL226" s="8"/>
    </row>
    <row r="227" ht="15.75" customHeight="1">
      <c r="Z227" s="8"/>
      <c r="AA227" s="8"/>
      <c r="AB227" s="8"/>
      <c r="AC227" s="8"/>
      <c r="AD227" s="8"/>
      <c r="AE227" s="8"/>
      <c r="AF227" s="8"/>
      <c r="AG227" s="8"/>
      <c r="AH227" s="8"/>
      <c r="AI227" s="8"/>
      <c r="AJ227" s="8"/>
      <c r="AK227" s="8"/>
      <c r="AL227" s="8"/>
    </row>
    <row r="228" ht="15.75" customHeight="1">
      <c r="Z228" s="8"/>
      <c r="AA228" s="8"/>
      <c r="AB228" s="8"/>
      <c r="AC228" s="8"/>
      <c r="AD228" s="8"/>
      <c r="AE228" s="8"/>
      <c r="AF228" s="8"/>
      <c r="AG228" s="8"/>
      <c r="AH228" s="8"/>
      <c r="AI228" s="8"/>
      <c r="AJ228" s="8"/>
      <c r="AK228" s="8"/>
      <c r="AL228" s="8"/>
    </row>
    <row r="229" ht="15.75" customHeight="1">
      <c r="Z229" s="8"/>
      <c r="AA229" s="8"/>
      <c r="AB229" s="8"/>
      <c r="AC229" s="8"/>
      <c r="AD229" s="8"/>
      <c r="AE229" s="8"/>
      <c r="AF229" s="8"/>
      <c r="AG229" s="8"/>
      <c r="AH229" s="8"/>
      <c r="AI229" s="8"/>
      <c r="AJ229" s="8"/>
      <c r="AK229" s="8"/>
      <c r="AL229" s="8"/>
    </row>
    <row r="230" ht="15.75" customHeight="1">
      <c r="Z230" s="8"/>
      <c r="AA230" s="8"/>
      <c r="AB230" s="8"/>
      <c r="AC230" s="8"/>
      <c r="AD230" s="8"/>
      <c r="AE230" s="8"/>
      <c r="AF230" s="8"/>
      <c r="AG230" s="8"/>
      <c r="AH230" s="8"/>
      <c r="AI230" s="8"/>
      <c r="AJ230" s="8"/>
      <c r="AK230" s="8"/>
      <c r="AL230" s="8"/>
    </row>
    <row r="231" ht="15.75" customHeight="1">
      <c r="Z231" s="8"/>
      <c r="AA231" s="8"/>
      <c r="AB231" s="8"/>
      <c r="AC231" s="8"/>
      <c r="AD231" s="8"/>
      <c r="AE231" s="8"/>
      <c r="AF231" s="8"/>
      <c r="AG231" s="8"/>
      <c r="AH231" s="8"/>
      <c r="AI231" s="8"/>
      <c r="AJ231" s="8"/>
      <c r="AK231" s="8"/>
      <c r="AL231" s="8"/>
    </row>
    <row r="232" ht="15.75" customHeight="1">
      <c r="Z232" s="8"/>
      <c r="AA232" s="8"/>
      <c r="AB232" s="8"/>
      <c r="AC232" s="8"/>
      <c r="AD232" s="8"/>
      <c r="AE232" s="8"/>
      <c r="AF232" s="8"/>
      <c r="AG232" s="8"/>
      <c r="AH232" s="8"/>
      <c r="AI232" s="8"/>
      <c r="AJ232" s="8"/>
      <c r="AK232" s="8"/>
      <c r="AL232" s="8"/>
    </row>
    <row r="233" ht="15.75" customHeight="1">
      <c r="Z233" s="8"/>
      <c r="AA233" s="8"/>
      <c r="AB233" s="8"/>
      <c r="AC233" s="8"/>
      <c r="AD233" s="8"/>
      <c r="AE233" s="8"/>
      <c r="AF233" s="8"/>
      <c r="AG233" s="8"/>
      <c r="AH233" s="8"/>
      <c r="AI233" s="8"/>
      <c r="AJ233" s="8"/>
      <c r="AK233" s="8"/>
      <c r="AL233" s="8"/>
    </row>
    <row r="234" ht="15.75" customHeight="1">
      <c r="Z234" s="8"/>
      <c r="AA234" s="8"/>
      <c r="AB234" s="8"/>
      <c r="AC234" s="8"/>
      <c r="AD234" s="8"/>
      <c r="AE234" s="8"/>
      <c r="AF234" s="8"/>
      <c r="AG234" s="8"/>
      <c r="AH234" s="8"/>
      <c r="AI234" s="8"/>
      <c r="AJ234" s="8"/>
      <c r="AK234" s="8"/>
      <c r="AL234" s="8"/>
    </row>
    <row r="235" ht="15.75" customHeight="1">
      <c r="Z235" s="8"/>
      <c r="AA235" s="8"/>
      <c r="AB235" s="8"/>
      <c r="AC235" s="8"/>
      <c r="AD235" s="8"/>
      <c r="AE235" s="8"/>
      <c r="AF235" s="8"/>
      <c r="AG235" s="8"/>
      <c r="AH235" s="8"/>
      <c r="AI235" s="8"/>
      <c r="AJ235" s="8"/>
      <c r="AK235" s="8"/>
      <c r="AL235" s="8"/>
    </row>
    <row r="236" ht="15.75" customHeight="1">
      <c r="Z236" s="8"/>
      <c r="AA236" s="8"/>
      <c r="AB236" s="8"/>
      <c r="AC236" s="8"/>
      <c r="AD236" s="8"/>
      <c r="AE236" s="8"/>
      <c r="AF236" s="8"/>
      <c r="AG236" s="8"/>
      <c r="AH236" s="8"/>
      <c r="AI236" s="8"/>
      <c r="AJ236" s="8"/>
      <c r="AK236" s="8"/>
      <c r="AL236" s="8"/>
    </row>
    <row r="237" ht="15.75" customHeight="1">
      <c r="Z237" s="8"/>
      <c r="AA237" s="8"/>
      <c r="AB237" s="8"/>
      <c r="AC237" s="8"/>
      <c r="AD237" s="8"/>
      <c r="AE237" s="8"/>
      <c r="AF237" s="8"/>
      <c r="AG237" s="8"/>
      <c r="AH237" s="8"/>
      <c r="AI237" s="8"/>
      <c r="AJ237" s="8"/>
      <c r="AK237" s="8"/>
      <c r="AL237" s="8"/>
    </row>
    <row r="238" ht="15.75" customHeight="1">
      <c r="Z238" s="8"/>
      <c r="AA238" s="8"/>
      <c r="AB238" s="8"/>
      <c r="AC238" s="8"/>
      <c r="AD238" s="8"/>
      <c r="AE238" s="8"/>
      <c r="AF238" s="8"/>
      <c r="AG238" s="8"/>
      <c r="AH238" s="8"/>
      <c r="AI238" s="8"/>
      <c r="AJ238" s="8"/>
      <c r="AK238" s="8"/>
      <c r="AL238" s="8"/>
    </row>
    <row r="239" ht="15.75" customHeight="1">
      <c r="Z239" s="8"/>
      <c r="AA239" s="8"/>
      <c r="AB239" s="8"/>
      <c r="AC239" s="8"/>
      <c r="AD239" s="8"/>
      <c r="AE239" s="8"/>
      <c r="AF239" s="8"/>
      <c r="AG239" s="8"/>
      <c r="AH239" s="8"/>
      <c r="AI239" s="8"/>
      <c r="AJ239" s="8"/>
      <c r="AK239" s="8"/>
      <c r="AL239" s="8"/>
    </row>
    <row r="240" ht="15.75" customHeight="1">
      <c r="Z240" s="8"/>
      <c r="AA240" s="8"/>
      <c r="AB240" s="8"/>
      <c r="AC240" s="8"/>
      <c r="AD240" s="8"/>
      <c r="AE240" s="8"/>
      <c r="AF240" s="8"/>
      <c r="AG240" s="8"/>
      <c r="AH240" s="8"/>
      <c r="AI240" s="8"/>
      <c r="AJ240" s="8"/>
      <c r="AK240" s="8"/>
      <c r="AL240" s="8"/>
    </row>
    <row r="241" ht="15.75" customHeight="1">
      <c r="Z241" s="8"/>
      <c r="AA241" s="8"/>
      <c r="AB241" s="8"/>
      <c r="AC241" s="8"/>
      <c r="AD241" s="8"/>
      <c r="AE241" s="8"/>
      <c r="AF241" s="8"/>
      <c r="AG241" s="8"/>
      <c r="AH241" s="8"/>
      <c r="AI241" s="8"/>
      <c r="AJ241" s="8"/>
      <c r="AK241" s="8"/>
      <c r="AL241" s="8"/>
    </row>
    <row r="242" ht="15.75" customHeight="1">
      <c r="Z242" s="8"/>
      <c r="AA242" s="8"/>
      <c r="AB242" s="8"/>
      <c r="AC242" s="8"/>
      <c r="AD242" s="8"/>
      <c r="AE242" s="8"/>
      <c r="AF242" s="8"/>
      <c r="AG242" s="8"/>
      <c r="AH242" s="8"/>
      <c r="AI242" s="8"/>
      <c r="AJ242" s="8"/>
      <c r="AK242" s="8"/>
      <c r="AL242" s="8"/>
    </row>
    <row r="243" ht="15.75" customHeight="1">
      <c r="Z243" s="8"/>
      <c r="AA243" s="8"/>
      <c r="AB243" s="8"/>
      <c r="AC243" s="8"/>
      <c r="AD243" s="8"/>
      <c r="AE243" s="8"/>
      <c r="AF243" s="8"/>
      <c r="AG243" s="8"/>
      <c r="AH243" s="8"/>
      <c r="AI243" s="8"/>
      <c r="AJ243" s="8"/>
      <c r="AK243" s="8"/>
      <c r="AL243" s="8"/>
    </row>
    <row r="244" ht="15.75" customHeight="1">
      <c r="Z244" s="8"/>
      <c r="AA244" s="8"/>
      <c r="AB244" s="8"/>
      <c r="AC244" s="8"/>
      <c r="AD244" s="8"/>
      <c r="AE244" s="8"/>
      <c r="AF244" s="8"/>
      <c r="AG244" s="8"/>
      <c r="AH244" s="8"/>
      <c r="AI244" s="8"/>
      <c r="AJ244" s="8"/>
      <c r="AK244" s="8"/>
      <c r="AL244" s="8"/>
    </row>
    <row r="245" ht="15.75" customHeight="1">
      <c r="Z245" s="8"/>
      <c r="AA245" s="8"/>
      <c r="AB245" s="8"/>
      <c r="AC245" s="8"/>
      <c r="AD245" s="8"/>
      <c r="AE245" s="8"/>
      <c r="AF245" s="8"/>
      <c r="AG245" s="8"/>
      <c r="AH245" s="8"/>
      <c r="AI245" s="8"/>
      <c r="AJ245" s="8"/>
      <c r="AK245" s="8"/>
      <c r="AL245" s="8"/>
    </row>
    <row r="246" ht="15.75" customHeight="1">
      <c r="Z246" s="8"/>
      <c r="AA246" s="8"/>
      <c r="AB246" s="8"/>
      <c r="AC246" s="8"/>
      <c r="AD246" s="8"/>
      <c r="AE246" s="8"/>
      <c r="AF246" s="8"/>
      <c r="AG246" s="8"/>
      <c r="AH246" s="8"/>
      <c r="AI246" s="8"/>
      <c r="AJ246" s="8"/>
      <c r="AK246" s="8"/>
      <c r="AL246" s="8"/>
    </row>
    <row r="247" ht="15.75" customHeight="1">
      <c r="Z247" s="8"/>
      <c r="AA247" s="8"/>
      <c r="AB247" s="8"/>
      <c r="AC247" s="8"/>
      <c r="AD247" s="8"/>
      <c r="AE247" s="8"/>
      <c r="AF247" s="8"/>
      <c r="AG247" s="8"/>
      <c r="AH247" s="8"/>
      <c r="AI247" s="8"/>
      <c r="AJ247" s="8"/>
      <c r="AK247" s="8"/>
      <c r="AL247" s="8"/>
    </row>
    <row r="248" ht="15.75" customHeight="1">
      <c r="Z248" s="8"/>
      <c r="AA248" s="8"/>
      <c r="AB248" s="8"/>
      <c r="AC248" s="8"/>
      <c r="AD248" s="8"/>
      <c r="AE248" s="8"/>
      <c r="AF248" s="8"/>
      <c r="AG248" s="8"/>
      <c r="AH248" s="8"/>
      <c r="AI248" s="8"/>
      <c r="AJ248" s="8"/>
      <c r="AK248" s="8"/>
      <c r="AL248" s="8"/>
    </row>
    <row r="249" ht="15.75" customHeight="1">
      <c r="Z249" s="8"/>
      <c r="AA249" s="8"/>
      <c r="AB249" s="8"/>
      <c r="AC249" s="8"/>
      <c r="AD249" s="8"/>
      <c r="AE249" s="8"/>
      <c r="AF249" s="8"/>
      <c r="AG249" s="8"/>
      <c r="AH249" s="8"/>
      <c r="AI249" s="8"/>
      <c r="AJ249" s="8"/>
      <c r="AK249" s="8"/>
      <c r="AL249" s="8"/>
    </row>
    <row r="250" ht="15.75" customHeight="1">
      <c r="Z250" s="8"/>
      <c r="AA250" s="8"/>
      <c r="AB250" s="8"/>
      <c r="AC250" s="8"/>
      <c r="AD250" s="8"/>
      <c r="AE250" s="8"/>
      <c r="AF250" s="8"/>
      <c r="AG250" s="8"/>
      <c r="AH250" s="8"/>
      <c r="AI250" s="8"/>
      <c r="AJ250" s="8"/>
      <c r="AK250" s="8"/>
      <c r="AL250" s="8"/>
    </row>
    <row r="251" ht="15.75" customHeight="1">
      <c r="Z251" s="8"/>
      <c r="AA251" s="8"/>
      <c r="AB251" s="8"/>
      <c r="AC251" s="8"/>
      <c r="AD251" s="8"/>
      <c r="AE251" s="8"/>
      <c r="AF251" s="8"/>
      <c r="AG251" s="8"/>
      <c r="AH251" s="8"/>
      <c r="AI251" s="8"/>
      <c r="AJ251" s="8"/>
      <c r="AK251" s="8"/>
      <c r="AL251" s="8"/>
    </row>
    <row r="252" ht="15.75" customHeight="1">
      <c r="Z252" s="8"/>
      <c r="AA252" s="8"/>
      <c r="AB252" s="8"/>
      <c r="AC252" s="8"/>
      <c r="AD252" s="8"/>
      <c r="AE252" s="8"/>
      <c r="AF252" s="8"/>
      <c r="AG252" s="8"/>
      <c r="AH252" s="8"/>
      <c r="AI252" s="8"/>
      <c r="AJ252" s="8"/>
      <c r="AK252" s="8"/>
      <c r="AL252" s="8"/>
    </row>
    <row r="253" ht="15.75" customHeight="1">
      <c r="Z253" s="8"/>
      <c r="AA253" s="8"/>
      <c r="AB253" s="8"/>
      <c r="AC253" s="8"/>
      <c r="AD253" s="8"/>
      <c r="AE253" s="8"/>
      <c r="AF253" s="8"/>
      <c r="AG253" s="8"/>
      <c r="AH253" s="8"/>
      <c r="AI253" s="8"/>
      <c r="AJ253" s="8"/>
      <c r="AK253" s="8"/>
      <c r="AL253" s="8"/>
    </row>
    <row r="254" ht="15.75" customHeight="1">
      <c r="Z254" s="8"/>
      <c r="AA254" s="8"/>
      <c r="AB254" s="8"/>
      <c r="AC254" s="8"/>
      <c r="AD254" s="8"/>
      <c r="AE254" s="8"/>
      <c r="AF254" s="8"/>
      <c r="AG254" s="8"/>
      <c r="AH254" s="8"/>
      <c r="AI254" s="8"/>
      <c r="AJ254" s="8"/>
      <c r="AK254" s="8"/>
      <c r="AL254" s="8"/>
    </row>
    <row r="255" ht="15.75" customHeight="1">
      <c r="Z255" s="8"/>
      <c r="AA255" s="8"/>
      <c r="AB255" s="8"/>
      <c r="AC255" s="8"/>
      <c r="AD255" s="8"/>
      <c r="AE255" s="8"/>
      <c r="AF255" s="8"/>
      <c r="AG255" s="8"/>
      <c r="AH255" s="8"/>
      <c r="AI255" s="8"/>
      <c r="AJ255" s="8"/>
      <c r="AK255" s="8"/>
      <c r="AL255" s="8"/>
    </row>
    <row r="256" ht="15.75" customHeight="1">
      <c r="Z256" s="8"/>
      <c r="AA256" s="8"/>
      <c r="AB256" s="8"/>
      <c r="AC256" s="8"/>
      <c r="AD256" s="8"/>
      <c r="AE256" s="8"/>
      <c r="AF256" s="8"/>
      <c r="AG256" s="8"/>
      <c r="AH256" s="8"/>
      <c r="AI256" s="8"/>
      <c r="AJ256" s="8"/>
      <c r="AK256" s="8"/>
      <c r="AL256" s="8"/>
    </row>
    <row r="257" ht="15.75" customHeight="1">
      <c r="Z257" s="8"/>
      <c r="AA257" s="8"/>
      <c r="AB257" s="8"/>
      <c r="AC257" s="8"/>
      <c r="AD257" s="8"/>
      <c r="AE257" s="8"/>
      <c r="AF257" s="8"/>
      <c r="AG257" s="8"/>
      <c r="AH257" s="8"/>
      <c r="AI257" s="8"/>
      <c r="AJ257" s="8"/>
      <c r="AK257" s="8"/>
      <c r="AL257" s="8"/>
    </row>
    <row r="258" ht="15.75" customHeight="1">
      <c r="Z258" s="8"/>
      <c r="AA258" s="8"/>
      <c r="AB258" s="8"/>
      <c r="AC258" s="8"/>
      <c r="AD258" s="8"/>
      <c r="AE258" s="8"/>
      <c r="AF258" s="8"/>
      <c r="AG258" s="8"/>
      <c r="AH258" s="8"/>
      <c r="AI258" s="8"/>
      <c r="AJ258" s="8"/>
      <c r="AK258" s="8"/>
      <c r="AL258" s="8"/>
    </row>
    <row r="259" ht="15.75" customHeight="1">
      <c r="Z259" s="8"/>
      <c r="AA259" s="8"/>
      <c r="AB259" s="8"/>
      <c r="AC259" s="8"/>
      <c r="AD259" s="8"/>
      <c r="AE259" s="8"/>
      <c r="AF259" s="8"/>
      <c r="AG259" s="8"/>
      <c r="AH259" s="8"/>
      <c r="AI259" s="8"/>
      <c r="AJ259" s="8"/>
      <c r="AK259" s="8"/>
      <c r="AL259" s="8"/>
    </row>
    <row r="260" ht="15.75" customHeight="1">
      <c r="Z260" s="8"/>
      <c r="AA260" s="8"/>
      <c r="AB260" s="8"/>
      <c r="AC260" s="8"/>
      <c r="AD260" s="8"/>
      <c r="AE260" s="8"/>
      <c r="AF260" s="8"/>
      <c r="AG260" s="8"/>
      <c r="AH260" s="8"/>
      <c r="AI260" s="8"/>
      <c r="AJ260" s="8"/>
      <c r="AK260" s="8"/>
      <c r="AL260" s="8"/>
    </row>
    <row r="261" ht="15.75" customHeight="1">
      <c r="Z261" s="8"/>
      <c r="AA261" s="8"/>
      <c r="AB261" s="8"/>
      <c r="AC261" s="8"/>
      <c r="AD261" s="8"/>
      <c r="AE261" s="8"/>
      <c r="AF261" s="8"/>
      <c r="AG261" s="8"/>
      <c r="AH261" s="8"/>
      <c r="AI261" s="8"/>
      <c r="AJ261" s="8"/>
      <c r="AK261" s="8"/>
      <c r="AL261" s="8"/>
    </row>
    <row r="262" ht="15.75" customHeight="1">
      <c r="Z262" s="8"/>
      <c r="AA262" s="8"/>
      <c r="AB262" s="8"/>
      <c r="AC262" s="8"/>
      <c r="AD262" s="8"/>
      <c r="AE262" s="8"/>
      <c r="AF262" s="8"/>
      <c r="AG262" s="8"/>
      <c r="AH262" s="8"/>
      <c r="AI262" s="8"/>
      <c r="AJ262" s="8"/>
      <c r="AK262" s="8"/>
      <c r="AL262" s="8"/>
    </row>
    <row r="263" ht="15.75" customHeight="1">
      <c r="Z263" s="8"/>
      <c r="AA263" s="8"/>
      <c r="AB263" s="8"/>
      <c r="AC263" s="8"/>
      <c r="AD263" s="8"/>
      <c r="AE263" s="8"/>
      <c r="AF263" s="8"/>
      <c r="AG263" s="8"/>
      <c r="AH263" s="8"/>
      <c r="AI263" s="8"/>
      <c r="AJ263" s="8"/>
      <c r="AK263" s="8"/>
      <c r="AL263" s="8"/>
    </row>
    <row r="264" ht="15.75" customHeight="1">
      <c r="Z264" s="8"/>
      <c r="AA264" s="8"/>
      <c r="AB264" s="8"/>
      <c r="AC264" s="8"/>
      <c r="AD264" s="8"/>
      <c r="AE264" s="8"/>
      <c r="AF264" s="8"/>
      <c r="AG264" s="8"/>
      <c r="AH264" s="8"/>
      <c r="AI264" s="8"/>
      <c r="AJ264" s="8"/>
      <c r="AK264" s="8"/>
      <c r="AL264" s="8"/>
    </row>
    <row r="265" ht="15.75" customHeight="1">
      <c r="Z265" s="8"/>
      <c r="AA265" s="8"/>
      <c r="AB265" s="8"/>
      <c r="AC265" s="8"/>
      <c r="AD265" s="8"/>
      <c r="AE265" s="8"/>
      <c r="AF265" s="8"/>
      <c r="AG265" s="8"/>
      <c r="AH265" s="8"/>
      <c r="AI265" s="8"/>
      <c r="AJ265" s="8"/>
      <c r="AK265" s="8"/>
      <c r="AL265" s="8"/>
    </row>
    <row r="266" ht="15.75" customHeight="1">
      <c r="Z266" s="8"/>
      <c r="AA266" s="8"/>
      <c r="AB266" s="8"/>
      <c r="AC266" s="8"/>
      <c r="AD266" s="8"/>
      <c r="AE266" s="8"/>
      <c r="AF266" s="8"/>
      <c r="AG266" s="8"/>
      <c r="AH266" s="8"/>
      <c r="AI266" s="8"/>
      <c r="AJ266" s="8"/>
      <c r="AK266" s="8"/>
      <c r="AL266" s="8"/>
    </row>
    <row r="267" ht="15.75" customHeight="1">
      <c r="Z267" s="8"/>
      <c r="AA267" s="8"/>
      <c r="AB267" s="8"/>
      <c r="AC267" s="8"/>
      <c r="AD267" s="8"/>
      <c r="AE267" s="8"/>
      <c r="AF267" s="8"/>
      <c r="AG267" s="8"/>
      <c r="AH267" s="8"/>
      <c r="AI267" s="8"/>
      <c r="AJ267" s="8"/>
      <c r="AK267" s="8"/>
      <c r="AL267" s="8"/>
    </row>
    <row r="268" ht="15.75" customHeight="1">
      <c r="Z268" s="8"/>
      <c r="AA268" s="8"/>
      <c r="AB268" s="8"/>
      <c r="AC268" s="8"/>
      <c r="AD268" s="8"/>
      <c r="AE268" s="8"/>
      <c r="AF268" s="8"/>
      <c r="AG268" s="8"/>
      <c r="AH268" s="8"/>
      <c r="AI268" s="8"/>
      <c r="AJ268" s="8"/>
      <c r="AK268" s="8"/>
      <c r="AL268" s="8"/>
    </row>
    <row r="269" ht="15.75" customHeight="1">
      <c r="Z269" s="8"/>
      <c r="AA269" s="8"/>
      <c r="AB269" s="8"/>
      <c r="AC269" s="8"/>
      <c r="AD269" s="8"/>
      <c r="AE269" s="8"/>
      <c r="AF269" s="8"/>
      <c r="AG269" s="8"/>
      <c r="AH269" s="8"/>
      <c r="AI269" s="8"/>
      <c r="AJ269" s="8"/>
      <c r="AK269" s="8"/>
      <c r="AL269" s="8"/>
    </row>
    <row r="270" ht="15.75" customHeight="1">
      <c r="Z270" s="8"/>
      <c r="AA270" s="8"/>
      <c r="AB270" s="8"/>
      <c r="AC270" s="8"/>
      <c r="AD270" s="8"/>
      <c r="AE270" s="8"/>
      <c r="AF270" s="8"/>
      <c r="AG270" s="8"/>
      <c r="AH270" s="8"/>
      <c r="AI270" s="8"/>
      <c r="AJ270" s="8"/>
      <c r="AK270" s="8"/>
      <c r="AL270" s="8"/>
    </row>
    <row r="271" ht="15.75" customHeight="1">
      <c r="Z271" s="8"/>
      <c r="AA271" s="8"/>
      <c r="AB271" s="8"/>
      <c r="AC271" s="8"/>
      <c r="AD271" s="8"/>
      <c r="AE271" s="8"/>
      <c r="AF271" s="8"/>
      <c r="AG271" s="8"/>
      <c r="AH271" s="8"/>
      <c r="AI271" s="8"/>
      <c r="AJ271" s="8"/>
      <c r="AK271" s="8"/>
      <c r="AL271" s="8"/>
    </row>
    <row r="272" ht="15.75" customHeight="1">
      <c r="Z272" s="8"/>
      <c r="AA272" s="8"/>
      <c r="AB272" s="8"/>
      <c r="AC272" s="8"/>
      <c r="AD272" s="8"/>
      <c r="AE272" s="8"/>
      <c r="AF272" s="8"/>
      <c r="AG272" s="8"/>
      <c r="AH272" s="8"/>
      <c r="AI272" s="8"/>
      <c r="AJ272" s="8"/>
      <c r="AK272" s="8"/>
      <c r="AL272" s="8"/>
    </row>
    <row r="273" ht="15.75" customHeight="1">
      <c r="Z273" s="8"/>
      <c r="AA273" s="8"/>
      <c r="AB273" s="8"/>
      <c r="AC273" s="8"/>
      <c r="AD273" s="8"/>
      <c r="AE273" s="8"/>
      <c r="AF273" s="8"/>
      <c r="AG273" s="8"/>
      <c r="AH273" s="8"/>
      <c r="AI273" s="8"/>
      <c r="AJ273" s="8"/>
      <c r="AK273" s="8"/>
      <c r="AL273" s="8"/>
    </row>
    <row r="274" ht="15.75" customHeight="1">
      <c r="Z274" s="8"/>
      <c r="AA274" s="8"/>
      <c r="AB274" s="8"/>
      <c r="AC274" s="8"/>
      <c r="AD274" s="8"/>
      <c r="AE274" s="8"/>
      <c r="AF274" s="8"/>
      <c r="AG274" s="8"/>
      <c r="AH274" s="8"/>
      <c r="AI274" s="8"/>
      <c r="AJ274" s="8"/>
      <c r="AK274" s="8"/>
      <c r="AL274" s="8"/>
    </row>
    <row r="275" ht="15.75" customHeight="1">
      <c r="Z275" s="8"/>
      <c r="AA275" s="8"/>
      <c r="AB275" s="8"/>
      <c r="AC275" s="8"/>
      <c r="AD275" s="8"/>
      <c r="AE275" s="8"/>
      <c r="AF275" s="8"/>
      <c r="AG275" s="8"/>
      <c r="AH275" s="8"/>
      <c r="AI275" s="8"/>
      <c r="AJ275" s="8"/>
      <c r="AK275" s="8"/>
      <c r="AL275" s="8"/>
    </row>
    <row r="276" ht="15.75" customHeight="1">
      <c r="Z276" s="8"/>
      <c r="AA276" s="8"/>
      <c r="AB276" s="8"/>
      <c r="AC276" s="8"/>
      <c r="AD276" s="8"/>
      <c r="AE276" s="8"/>
      <c r="AF276" s="8"/>
      <c r="AG276" s="8"/>
      <c r="AH276" s="8"/>
      <c r="AI276" s="8"/>
      <c r="AJ276" s="8"/>
      <c r="AK276" s="8"/>
      <c r="AL276" s="8"/>
    </row>
    <row r="277" ht="15.75" customHeight="1">
      <c r="Z277" s="8"/>
      <c r="AA277" s="8"/>
      <c r="AB277" s="8"/>
      <c r="AC277" s="8"/>
      <c r="AD277" s="8"/>
      <c r="AE277" s="8"/>
      <c r="AF277" s="8"/>
      <c r="AG277" s="8"/>
      <c r="AH277" s="8"/>
      <c r="AI277" s="8"/>
      <c r="AJ277" s="8"/>
      <c r="AK277" s="8"/>
      <c r="AL277" s="8"/>
    </row>
    <row r="278" ht="15.75" customHeight="1">
      <c r="Z278" s="8"/>
      <c r="AA278" s="8"/>
      <c r="AB278" s="8"/>
      <c r="AC278" s="8"/>
      <c r="AD278" s="8"/>
      <c r="AE278" s="8"/>
      <c r="AF278" s="8"/>
      <c r="AG278" s="8"/>
      <c r="AH278" s="8"/>
      <c r="AI278" s="8"/>
      <c r="AJ278" s="8"/>
      <c r="AK278" s="8"/>
      <c r="AL278" s="8"/>
    </row>
    <row r="279" ht="15.75" customHeight="1">
      <c r="Z279" s="8"/>
      <c r="AA279" s="8"/>
      <c r="AB279" s="8"/>
      <c r="AC279" s="8"/>
      <c r="AD279" s="8"/>
      <c r="AE279" s="8"/>
      <c r="AF279" s="8"/>
      <c r="AG279" s="8"/>
      <c r="AH279" s="8"/>
      <c r="AI279" s="8"/>
      <c r="AJ279" s="8"/>
      <c r="AK279" s="8"/>
      <c r="AL279" s="8"/>
    </row>
    <row r="280" ht="15.75" customHeight="1">
      <c r="Z280" s="8"/>
      <c r="AA280" s="8"/>
      <c r="AB280" s="8"/>
      <c r="AC280" s="8"/>
      <c r="AD280" s="8"/>
      <c r="AE280" s="8"/>
      <c r="AF280" s="8"/>
      <c r="AG280" s="8"/>
      <c r="AH280" s="8"/>
      <c r="AI280" s="8"/>
      <c r="AJ280" s="8"/>
      <c r="AK280" s="8"/>
      <c r="AL280" s="8"/>
    </row>
    <row r="281" ht="15.75" customHeight="1"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</row>
    <row r="282" ht="15.75" customHeight="1">
      <c r="Z282" s="8"/>
      <c r="AA282" s="8"/>
      <c r="AB282" s="8"/>
      <c r="AC282" s="8"/>
      <c r="AD282" s="8"/>
      <c r="AE282" s="8"/>
      <c r="AF282" s="8"/>
      <c r="AG282" s="8"/>
      <c r="AH282" s="8"/>
      <c r="AI282" s="8"/>
      <c r="AJ282" s="8"/>
      <c r="AK282" s="8"/>
      <c r="AL282" s="8"/>
    </row>
    <row r="283" ht="15.75" customHeight="1"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</row>
    <row r="284" ht="15.75" customHeight="1"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</row>
    <row r="285" ht="15.75" customHeight="1">
      <c r="Z285" s="8"/>
      <c r="AA285" s="8"/>
      <c r="AB285" s="8"/>
      <c r="AC285" s="8"/>
      <c r="AD285" s="8"/>
      <c r="AE285" s="8"/>
      <c r="AF285" s="8"/>
      <c r="AG285" s="8"/>
      <c r="AH285" s="8"/>
      <c r="AI285" s="8"/>
      <c r="AJ285" s="8"/>
      <c r="AK285" s="8"/>
      <c r="AL285" s="8"/>
    </row>
    <row r="286" ht="15.75" customHeight="1">
      <c r="Z286" s="8"/>
      <c r="AA286" s="8"/>
      <c r="AB286" s="8"/>
      <c r="AC286" s="8"/>
      <c r="AD286" s="8"/>
      <c r="AE286" s="8"/>
      <c r="AF286" s="8"/>
      <c r="AG286" s="8"/>
      <c r="AH286" s="8"/>
      <c r="AI286" s="8"/>
      <c r="AJ286" s="8"/>
      <c r="AK286" s="8"/>
      <c r="AL286" s="8"/>
    </row>
    <row r="287" ht="15.75" customHeight="1">
      <c r="Z287" s="8"/>
      <c r="AA287" s="8"/>
      <c r="AB287" s="8"/>
      <c r="AC287" s="8"/>
      <c r="AD287" s="8"/>
      <c r="AE287" s="8"/>
      <c r="AF287" s="8"/>
      <c r="AG287" s="8"/>
      <c r="AH287" s="8"/>
      <c r="AI287" s="8"/>
      <c r="AJ287" s="8"/>
      <c r="AK287" s="8"/>
      <c r="AL287" s="8"/>
    </row>
    <row r="288" ht="15.75" customHeight="1"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</row>
    <row r="289" ht="15.75" customHeight="1"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</row>
    <row r="290" ht="15.75" customHeight="1"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</row>
    <row r="291" ht="15.75" customHeight="1"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</row>
    <row r="292" ht="15.75" customHeight="1"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</row>
    <row r="293" ht="15.75" customHeight="1">
      <c r="Z293" s="8"/>
      <c r="AA293" s="8"/>
      <c r="AB293" s="8"/>
      <c r="AC293" s="8"/>
      <c r="AD293" s="8"/>
      <c r="AE293" s="8"/>
      <c r="AF293" s="8"/>
      <c r="AG293" s="8"/>
      <c r="AH293" s="8"/>
      <c r="AI293" s="8"/>
      <c r="AJ293" s="8"/>
      <c r="AK293" s="8"/>
      <c r="AL293" s="8"/>
    </row>
    <row r="294" ht="15.75" customHeight="1"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</row>
    <row r="295" ht="15.75" customHeight="1"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</row>
    <row r="296" ht="15.75" customHeight="1"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</row>
    <row r="297" ht="15.75" customHeight="1"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</row>
    <row r="298" ht="15.75" customHeight="1"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</row>
    <row r="299" ht="15.75" customHeight="1"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</row>
    <row r="300" ht="15.75" customHeight="1">
      <c r="Z300" s="8"/>
      <c r="AA300" s="8"/>
      <c r="AB300" s="8"/>
      <c r="AC300" s="8"/>
      <c r="AD300" s="8"/>
      <c r="AE300" s="8"/>
      <c r="AF300" s="8"/>
      <c r="AG300" s="8"/>
      <c r="AH300" s="8"/>
      <c r="AI300" s="8"/>
      <c r="AJ300" s="8"/>
      <c r="AK300" s="8"/>
      <c r="AL300" s="8"/>
    </row>
    <row r="301" ht="15.75" customHeight="1"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</row>
    <row r="302" ht="15.75" customHeight="1"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</row>
    <row r="303" ht="15.75" customHeight="1"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</row>
    <row r="304" ht="15.75" customHeight="1"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</row>
    <row r="305" ht="15.75" customHeight="1"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</row>
    <row r="306" ht="15.75" customHeight="1"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</row>
    <row r="307" ht="15.75" customHeight="1"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</row>
    <row r="308" ht="15.75" customHeight="1"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</row>
    <row r="309" ht="15.75" customHeight="1"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</row>
    <row r="310" ht="15.75" customHeight="1"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</row>
    <row r="311" ht="15.75" customHeight="1"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</row>
    <row r="312" ht="15.75" customHeight="1"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</row>
    <row r="313" ht="15.75" customHeight="1"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</row>
    <row r="314" ht="15.75" customHeight="1"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</row>
    <row r="315" ht="15.75" customHeight="1"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</row>
    <row r="316" ht="15.75" customHeight="1"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</row>
    <row r="317" ht="15.75" customHeight="1"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</row>
    <row r="318" ht="15.75" customHeight="1"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</row>
    <row r="319" ht="15.75" customHeight="1"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</row>
    <row r="320" ht="15.75" customHeight="1"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</row>
    <row r="321" ht="15.75" customHeight="1"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</row>
    <row r="322" ht="15.75" customHeight="1"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</row>
    <row r="323" ht="15.75" customHeight="1"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</row>
    <row r="324" ht="15.75" customHeight="1"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</row>
    <row r="325" ht="15.75" customHeight="1"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</row>
    <row r="326" ht="15.75" customHeight="1"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</row>
    <row r="327" ht="15.75" customHeight="1"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</row>
    <row r="328" ht="15.75" customHeight="1"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</row>
    <row r="329" ht="15.75" customHeight="1"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</row>
    <row r="330" ht="15.75" customHeight="1"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</row>
    <row r="331" ht="15.75" customHeight="1"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</row>
    <row r="332" ht="15.75" customHeight="1"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</row>
    <row r="333" ht="15.75" customHeight="1"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</row>
    <row r="334" ht="15.75" customHeight="1"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</row>
    <row r="335" ht="15.75" customHeight="1"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</row>
    <row r="336" ht="15.75" customHeight="1"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</row>
    <row r="337" ht="15.75" customHeight="1"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</row>
    <row r="338" ht="15.75" customHeight="1"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</row>
    <row r="339" ht="15.75" customHeight="1"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</row>
    <row r="340" ht="15.75" customHeight="1"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</row>
    <row r="341" ht="15.75" customHeight="1"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</row>
    <row r="342" ht="15.75" customHeight="1"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</row>
    <row r="343" ht="15.75" customHeight="1"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</row>
    <row r="344" ht="15.75" customHeight="1"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</row>
    <row r="345" ht="15.75" customHeight="1"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</row>
    <row r="346" ht="15.75" customHeight="1"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</row>
    <row r="347" ht="15.75" customHeight="1"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</row>
    <row r="348" ht="15.75" customHeight="1"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</row>
    <row r="349" ht="15.75" customHeight="1"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</row>
    <row r="350" ht="15.75" customHeight="1"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</row>
    <row r="351" ht="15.75" customHeight="1"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</row>
    <row r="352" ht="15.75" customHeight="1"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</row>
    <row r="353" ht="15.75" customHeight="1">
      <c r="Z353" s="8"/>
      <c r="AA353" s="8"/>
      <c r="AB353" s="8"/>
      <c r="AC353" s="8"/>
      <c r="AD353" s="8"/>
      <c r="AE353" s="8"/>
      <c r="AF353" s="8"/>
      <c r="AG353" s="8"/>
      <c r="AH353" s="8"/>
      <c r="AI353" s="8"/>
      <c r="AJ353" s="8"/>
      <c r="AK353" s="8"/>
      <c r="AL353" s="8"/>
    </row>
    <row r="354" ht="15.75" customHeight="1"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</row>
    <row r="355" ht="15.75" customHeight="1"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</row>
    <row r="356" ht="15.75" customHeight="1">
      <c r="Z356" s="8"/>
      <c r="AA356" s="8"/>
      <c r="AB356" s="8"/>
      <c r="AC356" s="8"/>
      <c r="AD356" s="8"/>
      <c r="AE356" s="8"/>
      <c r="AF356" s="8"/>
      <c r="AG356" s="8"/>
      <c r="AH356" s="8"/>
      <c r="AI356" s="8"/>
      <c r="AJ356" s="8"/>
      <c r="AK356" s="8"/>
      <c r="AL356" s="8"/>
    </row>
    <row r="357" ht="15.75" customHeight="1">
      <c r="Z357" s="8"/>
      <c r="AA357" s="8"/>
      <c r="AB357" s="8"/>
      <c r="AC357" s="8"/>
      <c r="AD357" s="8"/>
      <c r="AE357" s="8"/>
      <c r="AF357" s="8"/>
      <c r="AG357" s="8"/>
      <c r="AH357" s="8"/>
      <c r="AI357" s="8"/>
      <c r="AJ357" s="8"/>
      <c r="AK357" s="8"/>
      <c r="AL357" s="8"/>
    </row>
    <row r="358" ht="15.75" customHeight="1">
      <c r="Z358" s="8"/>
      <c r="AA358" s="8"/>
      <c r="AB358" s="8"/>
      <c r="AC358" s="8"/>
      <c r="AD358" s="8"/>
      <c r="AE358" s="8"/>
      <c r="AF358" s="8"/>
      <c r="AG358" s="8"/>
      <c r="AH358" s="8"/>
      <c r="AI358" s="8"/>
      <c r="AJ358" s="8"/>
      <c r="AK358" s="8"/>
      <c r="AL358" s="8"/>
    </row>
    <row r="359" ht="15.75" customHeight="1">
      <c r="Z359" s="8"/>
      <c r="AA359" s="8"/>
      <c r="AB359" s="8"/>
      <c r="AC359" s="8"/>
      <c r="AD359" s="8"/>
      <c r="AE359" s="8"/>
      <c r="AF359" s="8"/>
      <c r="AG359" s="8"/>
      <c r="AH359" s="8"/>
      <c r="AI359" s="8"/>
      <c r="AJ359" s="8"/>
      <c r="AK359" s="8"/>
      <c r="AL359" s="8"/>
    </row>
    <row r="360" ht="15.75" customHeight="1">
      <c r="Z360" s="8"/>
      <c r="AA360" s="8"/>
      <c r="AB360" s="8"/>
      <c r="AC360" s="8"/>
      <c r="AD360" s="8"/>
      <c r="AE360" s="8"/>
      <c r="AF360" s="8"/>
      <c r="AG360" s="8"/>
      <c r="AH360" s="8"/>
      <c r="AI360" s="8"/>
      <c r="AJ360" s="8"/>
      <c r="AK360" s="8"/>
      <c r="AL360" s="8"/>
    </row>
    <row r="361" ht="15.75" customHeight="1">
      <c r="Z361" s="8"/>
      <c r="AA361" s="8"/>
      <c r="AB361" s="8"/>
      <c r="AC361" s="8"/>
      <c r="AD361" s="8"/>
      <c r="AE361" s="8"/>
      <c r="AF361" s="8"/>
      <c r="AG361" s="8"/>
      <c r="AH361" s="8"/>
      <c r="AI361" s="8"/>
      <c r="AJ361" s="8"/>
      <c r="AK361" s="8"/>
      <c r="AL361" s="8"/>
    </row>
    <row r="362" ht="15.75" customHeight="1">
      <c r="Z362" s="8"/>
      <c r="AA362" s="8"/>
      <c r="AB362" s="8"/>
      <c r="AC362" s="8"/>
      <c r="AD362" s="8"/>
      <c r="AE362" s="8"/>
      <c r="AF362" s="8"/>
      <c r="AG362" s="8"/>
      <c r="AH362" s="8"/>
      <c r="AI362" s="8"/>
      <c r="AJ362" s="8"/>
      <c r="AK362" s="8"/>
      <c r="AL362" s="8"/>
    </row>
    <row r="363" ht="15.75" customHeight="1">
      <c r="Z363" s="8"/>
      <c r="AA363" s="8"/>
      <c r="AB363" s="8"/>
      <c r="AC363" s="8"/>
      <c r="AD363" s="8"/>
      <c r="AE363" s="8"/>
      <c r="AF363" s="8"/>
      <c r="AG363" s="8"/>
      <c r="AH363" s="8"/>
      <c r="AI363" s="8"/>
      <c r="AJ363" s="8"/>
      <c r="AK363" s="8"/>
      <c r="AL363" s="8"/>
    </row>
    <row r="364" ht="15.75" customHeight="1">
      <c r="Z364" s="8"/>
      <c r="AA364" s="8"/>
      <c r="AB364" s="8"/>
      <c r="AC364" s="8"/>
      <c r="AD364" s="8"/>
      <c r="AE364" s="8"/>
      <c r="AF364" s="8"/>
      <c r="AG364" s="8"/>
      <c r="AH364" s="8"/>
      <c r="AI364" s="8"/>
      <c r="AJ364" s="8"/>
      <c r="AK364" s="8"/>
      <c r="AL364" s="8"/>
    </row>
    <row r="365" ht="15.75" customHeight="1">
      <c r="Z365" s="8"/>
      <c r="AA365" s="8"/>
      <c r="AB365" s="8"/>
      <c r="AC365" s="8"/>
      <c r="AD365" s="8"/>
      <c r="AE365" s="8"/>
      <c r="AF365" s="8"/>
      <c r="AG365" s="8"/>
      <c r="AH365" s="8"/>
      <c r="AI365" s="8"/>
      <c r="AJ365" s="8"/>
      <c r="AK365" s="8"/>
      <c r="AL365" s="8"/>
    </row>
    <row r="366" ht="15.75" customHeight="1">
      <c r="Z366" s="8"/>
      <c r="AA366" s="8"/>
      <c r="AB366" s="8"/>
      <c r="AC366" s="8"/>
      <c r="AD366" s="8"/>
      <c r="AE366" s="8"/>
      <c r="AF366" s="8"/>
      <c r="AG366" s="8"/>
      <c r="AH366" s="8"/>
      <c r="AI366" s="8"/>
      <c r="AJ366" s="8"/>
      <c r="AK366" s="8"/>
      <c r="AL366" s="8"/>
    </row>
    <row r="367" ht="15.75" customHeight="1">
      <c r="Z367" s="8"/>
      <c r="AA367" s="8"/>
      <c r="AB367" s="8"/>
      <c r="AC367" s="8"/>
      <c r="AD367" s="8"/>
      <c r="AE367" s="8"/>
      <c r="AF367" s="8"/>
      <c r="AG367" s="8"/>
      <c r="AH367" s="8"/>
      <c r="AI367" s="8"/>
      <c r="AJ367" s="8"/>
      <c r="AK367" s="8"/>
      <c r="AL367" s="8"/>
    </row>
    <row r="368" ht="15.75" customHeight="1">
      <c r="Z368" s="8"/>
      <c r="AA368" s="8"/>
      <c r="AB368" s="8"/>
      <c r="AC368" s="8"/>
      <c r="AD368" s="8"/>
      <c r="AE368" s="8"/>
      <c r="AF368" s="8"/>
      <c r="AG368" s="8"/>
      <c r="AH368" s="8"/>
      <c r="AI368" s="8"/>
      <c r="AJ368" s="8"/>
      <c r="AK368" s="8"/>
      <c r="AL368" s="8"/>
    </row>
    <row r="369" ht="15.75" customHeight="1">
      <c r="Z369" s="8"/>
      <c r="AA369" s="8"/>
      <c r="AB369" s="8"/>
      <c r="AC369" s="8"/>
      <c r="AD369" s="8"/>
      <c r="AE369" s="8"/>
      <c r="AF369" s="8"/>
      <c r="AG369" s="8"/>
      <c r="AH369" s="8"/>
      <c r="AI369" s="8"/>
      <c r="AJ369" s="8"/>
      <c r="AK369" s="8"/>
      <c r="AL369" s="8"/>
    </row>
    <row r="370" ht="15.75" customHeight="1">
      <c r="Z370" s="8"/>
      <c r="AA370" s="8"/>
      <c r="AB370" s="8"/>
      <c r="AC370" s="8"/>
      <c r="AD370" s="8"/>
      <c r="AE370" s="8"/>
      <c r="AF370" s="8"/>
      <c r="AG370" s="8"/>
      <c r="AH370" s="8"/>
      <c r="AI370" s="8"/>
      <c r="AJ370" s="8"/>
      <c r="AK370" s="8"/>
      <c r="AL370" s="8"/>
    </row>
    <row r="371" ht="15.75" customHeight="1">
      <c r="Z371" s="8"/>
      <c r="AA371" s="8"/>
      <c r="AB371" s="8"/>
      <c r="AC371" s="8"/>
      <c r="AD371" s="8"/>
      <c r="AE371" s="8"/>
      <c r="AF371" s="8"/>
      <c r="AG371" s="8"/>
      <c r="AH371" s="8"/>
      <c r="AI371" s="8"/>
      <c r="AJ371" s="8"/>
      <c r="AK371" s="8"/>
      <c r="AL371" s="8"/>
    </row>
    <row r="372" ht="15.75" customHeight="1">
      <c r="Z372" s="8"/>
      <c r="AA372" s="8"/>
      <c r="AB372" s="8"/>
      <c r="AC372" s="8"/>
      <c r="AD372" s="8"/>
      <c r="AE372" s="8"/>
      <c r="AF372" s="8"/>
      <c r="AG372" s="8"/>
      <c r="AH372" s="8"/>
      <c r="AI372" s="8"/>
      <c r="AJ372" s="8"/>
      <c r="AK372" s="8"/>
      <c r="AL372" s="8"/>
    </row>
    <row r="373" ht="15.75" customHeight="1">
      <c r="Z373" s="8"/>
      <c r="AA373" s="8"/>
      <c r="AB373" s="8"/>
      <c r="AC373" s="8"/>
      <c r="AD373" s="8"/>
      <c r="AE373" s="8"/>
      <c r="AF373" s="8"/>
      <c r="AG373" s="8"/>
      <c r="AH373" s="8"/>
      <c r="AI373" s="8"/>
      <c r="AJ373" s="8"/>
      <c r="AK373" s="8"/>
      <c r="AL373" s="8"/>
    </row>
    <row r="374" ht="15.75" customHeight="1">
      <c r="Z374" s="8"/>
      <c r="AA374" s="8"/>
      <c r="AB374" s="8"/>
      <c r="AC374" s="8"/>
      <c r="AD374" s="8"/>
      <c r="AE374" s="8"/>
      <c r="AF374" s="8"/>
      <c r="AG374" s="8"/>
      <c r="AH374" s="8"/>
      <c r="AI374" s="8"/>
      <c r="AJ374" s="8"/>
      <c r="AK374" s="8"/>
      <c r="AL374" s="8"/>
    </row>
    <row r="375" ht="15.75" customHeight="1">
      <c r="Z375" s="8"/>
      <c r="AA375" s="8"/>
      <c r="AB375" s="8"/>
      <c r="AC375" s="8"/>
      <c r="AD375" s="8"/>
      <c r="AE375" s="8"/>
      <c r="AF375" s="8"/>
      <c r="AG375" s="8"/>
      <c r="AH375" s="8"/>
      <c r="AI375" s="8"/>
      <c r="AJ375" s="8"/>
      <c r="AK375" s="8"/>
      <c r="AL375" s="8"/>
    </row>
    <row r="376" ht="15.75" customHeight="1">
      <c r="Z376" s="8"/>
      <c r="AA376" s="8"/>
      <c r="AB376" s="8"/>
      <c r="AC376" s="8"/>
      <c r="AD376" s="8"/>
      <c r="AE376" s="8"/>
      <c r="AF376" s="8"/>
      <c r="AG376" s="8"/>
      <c r="AH376" s="8"/>
      <c r="AI376" s="8"/>
      <c r="AJ376" s="8"/>
      <c r="AK376" s="8"/>
      <c r="AL376" s="8"/>
    </row>
    <row r="377" ht="15.75" customHeight="1">
      <c r="Z377" s="8"/>
      <c r="AA377" s="8"/>
      <c r="AB377" s="8"/>
      <c r="AC377" s="8"/>
      <c r="AD377" s="8"/>
      <c r="AE377" s="8"/>
      <c r="AF377" s="8"/>
      <c r="AG377" s="8"/>
      <c r="AH377" s="8"/>
      <c r="AI377" s="8"/>
      <c r="AJ377" s="8"/>
      <c r="AK377" s="8"/>
      <c r="AL377" s="8"/>
    </row>
    <row r="378" ht="15.75" customHeight="1">
      <c r="Z378" s="8"/>
      <c r="AA378" s="8"/>
      <c r="AB378" s="8"/>
      <c r="AC378" s="8"/>
      <c r="AD378" s="8"/>
      <c r="AE378" s="8"/>
      <c r="AF378" s="8"/>
      <c r="AG378" s="8"/>
      <c r="AH378" s="8"/>
      <c r="AI378" s="8"/>
      <c r="AJ378" s="8"/>
      <c r="AK378" s="8"/>
      <c r="AL378" s="8"/>
    </row>
    <row r="379" ht="15.75" customHeight="1">
      <c r="Z379" s="8"/>
      <c r="AA379" s="8"/>
      <c r="AB379" s="8"/>
      <c r="AC379" s="8"/>
      <c r="AD379" s="8"/>
      <c r="AE379" s="8"/>
      <c r="AF379" s="8"/>
      <c r="AG379" s="8"/>
      <c r="AH379" s="8"/>
      <c r="AI379" s="8"/>
      <c r="AJ379" s="8"/>
      <c r="AK379" s="8"/>
      <c r="AL379" s="8"/>
    </row>
    <row r="380" ht="15.75" customHeight="1">
      <c r="Z380" s="8"/>
      <c r="AA380" s="8"/>
      <c r="AB380" s="8"/>
      <c r="AC380" s="8"/>
      <c r="AD380" s="8"/>
      <c r="AE380" s="8"/>
      <c r="AF380" s="8"/>
      <c r="AG380" s="8"/>
      <c r="AH380" s="8"/>
      <c r="AI380" s="8"/>
      <c r="AJ380" s="8"/>
      <c r="AK380" s="8"/>
      <c r="AL380" s="8"/>
    </row>
    <row r="381" ht="15.75" customHeight="1">
      <c r="Z381" s="8"/>
      <c r="AA381" s="8"/>
      <c r="AB381" s="8"/>
      <c r="AC381" s="8"/>
      <c r="AD381" s="8"/>
      <c r="AE381" s="8"/>
      <c r="AF381" s="8"/>
      <c r="AG381" s="8"/>
      <c r="AH381" s="8"/>
      <c r="AI381" s="8"/>
      <c r="AJ381" s="8"/>
      <c r="AK381" s="8"/>
      <c r="AL381" s="8"/>
    </row>
    <row r="382" ht="15.75" customHeight="1">
      <c r="Z382" s="8"/>
      <c r="AA382" s="8"/>
      <c r="AB382" s="8"/>
      <c r="AC382" s="8"/>
      <c r="AD382" s="8"/>
      <c r="AE382" s="8"/>
      <c r="AF382" s="8"/>
      <c r="AG382" s="8"/>
      <c r="AH382" s="8"/>
      <c r="AI382" s="8"/>
      <c r="AJ382" s="8"/>
      <c r="AK382" s="8"/>
      <c r="AL382" s="8"/>
    </row>
    <row r="383" ht="15.75" customHeight="1">
      <c r="Z383" s="8"/>
      <c r="AA383" s="8"/>
      <c r="AB383" s="8"/>
      <c r="AC383" s="8"/>
      <c r="AD383" s="8"/>
      <c r="AE383" s="8"/>
      <c r="AF383" s="8"/>
      <c r="AG383" s="8"/>
      <c r="AH383" s="8"/>
      <c r="AI383" s="8"/>
      <c r="AJ383" s="8"/>
      <c r="AK383" s="8"/>
      <c r="AL383" s="8"/>
    </row>
    <row r="384" ht="15.75" customHeight="1">
      <c r="Z384" s="8"/>
      <c r="AA384" s="8"/>
      <c r="AB384" s="8"/>
      <c r="AC384" s="8"/>
      <c r="AD384" s="8"/>
      <c r="AE384" s="8"/>
      <c r="AF384" s="8"/>
      <c r="AG384" s="8"/>
      <c r="AH384" s="8"/>
      <c r="AI384" s="8"/>
      <c r="AJ384" s="8"/>
      <c r="AK384" s="8"/>
      <c r="AL384" s="8"/>
    </row>
    <row r="385" ht="15.75" customHeight="1">
      <c r="Z385" s="8"/>
      <c r="AA385" s="8"/>
      <c r="AB385" s="8"/>
      <c r="AC385" s="8"/>
      <c r="AD385" s="8"/>
      <c r="AE385" s="8"/>
      <c r="AF385" s="8"/>
      <c r="AG385" s="8"/>
      <c r="AH385" s="8"/>
      <c r="AI385" s="8"/>
      <c r="AJ385" s="8"/>
      <c r="AK385" s="8"/>
      <c r="AL385" s="8"/>
    </row>
    <row r="386" ht="15.75" customHeight="1">
      <c r="Z386" s="8"/>
      <c r="AA386" s="8"/>
      <c r="AB386" s="8"/>
      <c r="AC386" s="8"/>
      <c r="AD386" s="8"/>
      <c r="AE386" s="8"/>
      <c r="AF386" s="8"/>
      <c r="AG386" s="8"/>
      <c r="AH386" s="8"/>
      <c r="AI386" s="8"/>
      <c r="AJ386" s="8"/>
      <c r="AK386" s="8"/>
      <c r="AL386" s="8"/>
    </row>
    <row r="387" ht="15.75" customHeight="1">
      <c r="Z387" s="8"/>
      <c r="AA387" s="8"/>
      <c r="AB387" s="8"/>
      <c r="AC387" s="8"/>
      <c r="AD387" s="8"/>
      <c r="AE387" s="8"/>
      <c r="AF387" s="8"/>
      <c r="AG387" s="8"/>
      <c r="AH387" s="8"/>
      <c r="AI387" s="8"/>
      <c r="AJ387" s="8"/>
      <c r="AK387" s="8"/>
      <c r="AL387" s="8"/>
    </row>
    <row r="388" ht="15.75" customHeight="1">
      <c r="Z388" s="8"/>
      <c r="AA388" s="8"/>
      <c r="AB388" s="8"/>
      <c r="AC388" s="8"/>
      <c r="AD388" s="8"/>
      <c r="AE388" s="8"/>
      <c r="AF388" s="8"/>
      <c r="AG388" s="8"/>
      <c r="AH388" s="8"/>
      <c r="AI388" s="8"/>
      <c r="AJ388" s="8"/>
      <c r="AK388" s="8"/>
      <c r="AL388" s="8"/>
    </row>
    <row r="389" ht="15.75" customHeight="1">
      <c r="Z389" s="8"/>
      <c r="AA389" s="8"/>
      <c r="AB389" s="8"/>
      <c r="AC389" s="8"/>
      <c r="AD389" s="8"/>
      <c r="AE389" s="8"/>
      <c r="AF389" s="8"/>
      <c r="AG389" s="8"/>
      <c r="AH389" s="8"/>
      <c r="AI389" s="8"/>
      <c r="AJ389" s="8"/>
      <c r="AK389" s="8"/>
      <c r="AL389" s="8"/>
    </row>
    <row r="390" ht="15.75" customHeight="1">
      <c r="Z390" s="8"/>
      <c r="AA390" s="8"/>
      <c r="AB390" s="8"/>
      <c r="AC390" s="8"/>
      <c r="AD390" s="8"/>
      <c r="AE390" s="8"/>
      <c r="AF390" s="8"/>
      <c r="AG390" s="8"/>
      <c r="AH390" s="8"/>
      <c r="AI390" s="8"/>
      <c r="AJ390" s="8"/>
      <c r="AK390" s="8"/>
      <c r="AL390" s="8"/>
    </row>
    <row r="391" ht="15.75" customHeight="1">
      <c r="Z391" s="8"/>
      <c r="AA391" s="8"/>
      <c r="AB391" s="8"/>
      <c r="AC391" s="8"/>
      <c r="AD391" s="8"/>
      <c r="AE391" s="8"/>
      <c r="AF391" s="8"/>
      <c r="AG391" s="8"/>
      <c r="AH391" s="8"/>
      <c r="AI391" s="8"/>
      <c r="AJ391" s="8"/>
      <c r="AK391" s="8"/>
      <c r="AL391" s="8"/>
    </row>
    <row r="392" ht="15.75" customHeight="1">
      <c r="Z392" s="8"/>
      <c r="AA392" s="8"/>
      <c r="AB392" s="8"/>
      <c r="AC392" s="8"/>
      <c r="AD392" s="8"/>
      <c r="AE392" s="8"/>
      <c r="AF392" s="8"/>
      <c r="AG392" s="8"/>
      <c r="AH392" s="8"/>
      <c r="AI392" s="8"/>
      <c r="AJ392" s="8"/>
      <c r="AK392" s="8"/>
      <c r="AL392" s="8"/>
    </row>
    <row r="393" ht="15.75" customHeight="1">
      <c r="Z393" s="8"/>
      <c r="AA393" s="8"/>
      <c r="AB393" s="8"/>
      <c r="AC393" s="8"/>
      <c r="AD393" s="8"/>
      <c r="AE393" s="8"/>
      <c r="AF393" s="8"/>
      <c r="AG393" s="8"/>
      <c r="AH393" s="8"/>
      <c r="AI393" s="8"/>
      <c r="AJ393" s="8"/>
      <c r="AK393" s="8"/>
      <c r="AL393" s="8"/>
    </row>
    <row r="394" ht="15.75" customHeight="1">
      <c r="Z394" s="8"/>
      <c r="AA394" s="8"/>
      <c r="AB394" s="8"/>
      <c r="AC394" s="8"/>
      <c r="AD394" s="8"/>
      <c r="AE394" s="8"/>
      <c r="AF394" s="8"/>
      <c r="AG394" s="8"/>
      <c r="AH394" s="8"/>
      <c r="AI394" s="8"/>
      <c r="AJ394" s="8"/>
      <c r="AK394" s="8"/>
      <c r="AL394" s="8"/>
    </row>
    <row r="395" ht="15.75" customHeight="1">
      <c r="Z395" s="8"/>
      <c r="AA395" s="8"/>
      <c r="AB395" s="8"/>
      <c r="AC395" s="8"/>
      <c r="AD395" s="8"/>
      <c r="AE395" s="8"/>
      <c r="AF395" s="8"/>
      <c r="AG395" s="8"/>
      <c r="AH395" s="8"/>
      <c r="AI395" s="8"/>
      <c r="AJ395" s="8"/>
      <c r="AK395" s="8"/>
      <c r="AL395" s="8"/>
    </row>
    <row r="396" ht="15.75" customHeight="1">
      <c r="Z396" s="8"/>
      <c r="AA396" s="8"/>
      <c r="AB396" s="8"/>
      <c r="AC396" s="8"/>
      <c r="AD396" s="8"/>
      <c r="AE396" s="8"/>
      <c r="AF396" s="8"/>
      <c r="AG396" s="8"/>
      <c r="AH396" s="8"/>
      <c r="AI396" s="8"/>
      <c r="AJ396" s="8"/>
      <c r="AK396" s="8"/>
      <c r="AL396" s="8"/>
    </row>
    <row r="397" ht="15.75" customHeight="1">
      <c r="Z397" s="8"/>
      <c r="AA397" s="8"/>
      <c r="AB397" s="8"/>
      <c r="AC397" s="8"/>
      <c r="AD397" s="8"/>
      <c r="AE397" s="8"/>
      <c r="AF397" s="8"/>
      <c r="AG397" s="8"/>
      <c r="AH397" s="8"/>
      <c r="AI397" s="8"/>
      <c r="AJ397" s="8"/>
      <c r="AK397" s="8"/>
      <c r="AL397" s="8"/>
    </row>
    <row r="398" ht="15.75" customHeight="1">
      <c r="Z398" s="8"/>
      <c r="AA398" s="8"/>
      <c r="AB398" s="8"/>
      <c r="AC398" s="8"/>
      <c r="AD398" s="8"/>
      <c r="AE398" s="8"/>
      <c r="AF398" s="8"/>
      <c r="AG398" s="8"/>
      <c r="AH398" s="8"/>
      <c r="AI398" s="8"/>
      <c r="AJ398" s="8"/>
      <c r="AK398" s="8"/>
      <c r="AL398" s="8"/>
    </row>
    <row r="399" ht="15.75" customHeight="1">
      <c r="Z399" s="8"/>
      <c r="AA399" s="8"/>
      <c r="AB399" s="8"/>
      <c r="AC399" s="8"/>
      <c r="AD399" s="8"/>
      <c r="AE399" s="8"/>
      <c r="AF399" s="8"/>
      <c r="AG399" s="8"/>
      <c r="AH399" s="8"/>
      <c r="AI399" s="8"/>
      <c r="AJ399" s="8"/>
      <c r="AK399" s="8"/>
      <c r="AL399" s="8"/>
    </row>
    <row r="400" ht="15.75" customHeight="1">
      <c r="Z400" s="8"/>
      <c r="AA400" s="8"/>
      <c r="AB400" s="8"/>
      <c r="AC400" s="8"/>
      <c r="AD400" s="8"/>
      <c r="AE400" s="8"/>
      <c r="AF400" s="8"/>
      <c r="AG400" s="8"/>
      <c r="AH400" s="8"/>
      <c r="AI400" s="8"/>
      <c r="AJ400" s="8"/>
      <c r="AK400" s="8"/>
      <c r="AL400" s="8"/>
    </row>
    <row r="401" ht="15.75" customHeight="1">
      <c r="Z401" s="8"/>
      <c r="AA401" s="8"/>
      <c r="AB401" s="8"/>
      <c r="AC401" s="8"/>
      <c r="AD401" s="8"/>
      <c r="AE401" s="8"/>
      <c r="AF401" s="8"/>
      <c r="AG401" s="8"/>
      <c r="AH401" s="8"/>
      <c r="AI401" s="8"/>
      <c r="AJ401" s="8"/>
      <c r="AK401" s="8"/>
      <c r="AL401" s="8"/>
    </row>
    <row r="402" ht="15.75" customHeight="1">
      <c r="Z402" s="8"/>
      <c r="AA402" s="8"/>
      <c r="AB402" s="8"/>
      <c r="AC402" s="8"/>
      <c r="AD402" s="8"/>
      <c r="AE402" s="8"/>
      <c r="AF402" s="8"/>
      <c r="AG402" s="8"/>
      <c r="AH402" s="8"/>
      <c r="AI402" s="8"/>
      <c r="AJ402" s="8"/>
      <c r="AK402" s="8"/>
      <c r="AL402" s="8"/>
    </row>
    <row r="403" ht="15.75" customHeight="1">
      <c r="Z403" s="8"/>
      <c r="AA403" s="8"/>
      <c r="AB403" s="8"/>
      <c r="AC403" s="8"/>
      <c r="AD403" s="8"/>
      <c r="AE403" s="8"/>
      <c r="AF403" s="8"/>
      <c r="AG403" s="8"/>
      <c r="AH403" s="8"/>
      <c r="AI403" s="8"/>
      <c r="AJ403" s="8"/>
      <c r="AK403" s="8"/>
      <c r="AL403" s="8"/>
    </row>
    <row r="404" ht="15.75" customHeight="1">
      <c r="Z404" s="8"/>
      <c r="AA404" s="8"/>
      <c r="AB404" s="8"/>
      <c r="AC404" s="8"/>
      <c r="AD404" s="8"/>
      <c r="AE404" s="8"/>
      <c r="AF404" s="8"/>
      <c r="AG404" s="8"/>
      <c r="AH404" s="8"/>
      <c r="AI404" s="8"/>
      <c r="AJ404" s="8"/>
      <c r="AK404" s="8"/>
      <c r="AL404" s="8"/>
    </row>
    <row r="405" ht="15.75" customHeight="1">
      <c r="Z405" s="8"/>
      <c r="AA405" s="8"/>
      <c r="AB405" s="8"/>
      <c r="AC405" s="8"/>
      <c r="AD405" s="8"/>
      <c r="AE405" s="8"/>
      <c r="AF405" s="8"/>
      <c r="AG405" s="8"/>
      <c r="AH405" s="8"/>
      <c r="AI405" s="8"/>
      <c r="AJ405" s="8"/>
      <c r="AK405" s="8"/>
      <c r="AL405" s="8"/>
    </row>
    <row r="406" ht="15.75" customHeight="1">
      <c r="Z406" s="8"/>
      <c r="AA406" s="8"/>
      <c r="AB406" s="8"/>
      <c r="AC406" s="8"/>
      <c r="AD406" s="8"/>
      <c r="AE406" s="8"/>
      <c r="AF406" s="8"/>
      <c r="AG406" s="8"/>
      <c r="AH406" s="8"/>
      <c r="AI406" s="8"/>
      <c r="AJ406" s="8"/>
      <c r="AK406" s="8"/>
      <c r="AL406" s="8"/>
    </row>
    <row r="407" ht="15.75" customHeight="1">
      <c r="Z407" s="8"/>
      <c r="AA407" s="8"/>
      <c r="AB407" s="8"/>
      <c r="AC407" s="8"/>
      <c r="AD407" s="8"/>
      <c r="AE407" s="8"/>
      <c r="AF407" s="8"/>
      <c r="AG407" s="8"/>
      <c r="AH407" s="8"/>
      <c r="AI407" s="8"/>
      <c r="AJ407" s="8"/>
      <c r="AK407" s="8"/>
      <c r="AL407" s="8"/>
    </row>
    <row r="408" ht="15.75" customHeight="1">
      <c r="Z408" s="8"/>
      <c r="AA408" s="8"/>
      <c r="AB408" s="8"/>
      <c r="AC408" s="8"/>
      <c r="AD408" s="8"/>
      <c r="AE408" s="8"/>
      <c r="AF408" s="8"/>
      <c r="AG408" s="8"/>
      <c r="AH408" s="8"/>
      <c r="AI408" s="8"/>
      <c r="AJ408" s="8"/>
      <c r="AK408" s="8"/>
      <c r="AL408" s="8"/>
    </row>
    <row r="409" ht="15.75" customHeight="1">
      <c r="Z409" s="8"/>
      <c r="AA409" s="8"/>
      <c r="AB409" s="8"/>
      <c r="AC409" s="8"/>
      <c r="AD409" s="8"/>
      <c r="AE409" s="8"/>
      <c r="AF409" s="8"/>
      <c r="AG409" s="8"/>
      <c r="AH409" s="8"/>
      <c r="AI409" s="8"/>
      <c r="AJ409" s="8"/>
      <c r="AK409" s="8"/>
      <c r="AL409" s="8"/>
    </row>
    <row r="410" ht="15.75" customHeight="1">
      <c r="Z410" s="8"/>
      <c r="AA410" s="8"/>
      <c r="AB410" s="8"/>
      <c r="AC410" s="8"/>
      <c r="AD410" s="8"/>
      <c r="AE410" s="8"/>
      <c r="AF410" s="8"/>
      <c r="AG410" s="8"/>
      <c r="AH410" s="8"/>
      <c r="AI410" s="8"/>
      <c r="AJ410" s="8"/>
      <c r="AK410" s="8"/>
      <c r="AL410" s="8"/>
    </row>
    <row r="411" ht="15.75" customHeight="1">
      <c r="Z411" s="8"/>
      <c r="AA411" s="8"/>
      <c r="AB411" s="8"/>
      <c r="AC411" s="8"/>
      <c r="AD411" s="8"/>
      <c r="AE411" s="8"/>
      <c r="AF411" s="8"/>
      <c r="AG411" s="8"/>
      <c r="AH411" s="8"/>
      <c r="AI411" s="8"/>
      <c r="AJ411" s="8"/>
      <c r="AK411" s="8"/>
      <c r="AL411" s="8"/>
    </row>
    <row r="412" ht="15.75" customHeight="1">
      <c r="Z412" s="8"/>
      <c r="AA412" s="8"/>
      <c r="AB412" s="8"/>
      <c r="AC412" s="8"/>
      <c r="AD412" s="8"/>
      <c r="AE412" s="8"/>
      <c r="AF412" s="8"/>
      <c r="AG412" s="8"/>
      <c r="AH412" s="8"/>
      <c r="AI412" s="8"/>
      <c r="AJ412" s="8"/>
      <c r="AK412" s="8"/>
      <c r="AL412" s="8"/>
    </row>
    <row r="413" ht="15.75" customHeight="1">
      <c r="Z413" s="8"/>
      <c r="AA413" s="8"/>
      <c r="AB413" s="8"/>
      <c r="AC413" s="8"/>
      <c r="AD413" s="8"/>
      <c r="AE413" s="8"/>
      <c r="AF413" s="8"/>
      <c r="AG413" s="8"/>
      <c r="AH413" s="8"/>
      <c r="AI413" s="8"/>
      <c r="AJ413" s="8"/>
      <c r="AK413" s="8"/>
      <c r="AL413" s="8"/>
    </row>
    <row r="414" ht="15.75" customHeight="1">
      <c r="Z414" s="8"/>
      <c r="AA414" s="8"/>
      <c r="AB414" s="8"/>
      <c r="AC414" s="8"/>
      <c r="AD414" s="8"/>
      <c r="AE414" s="8"/>
      <c r="AF414" s="8"/>
      <c r="AG414" s="8"/>
      <c r="AH414" s="8"/>
      <c r="AI414" s="8"/>
      <c r="AJ414" s="8"/>
      <c r="AK414" s="8"/>
      <c r="AL414" s="8"/>
    </row>
    <row r="415" ht="15.75" customHeight="1">
      <c r="Z415" s="8"/>
      <c r="AA415" s="8"/>
      <c r="AB415" s="8"/>
      <c r="AC415" s="8"/>
      <c r="AD415" s="8"/>
      <c r="AE415" s="8"/>
      <c r="AF415" s="8"/>
      <c r="AG415" s="8"/>
      <c r="AH415" s="8"/>
      <c r="AI415" s="8"/>
      <c r="AJ415" s="8"/>
      <c r="AK415" s="8"/>
      <c r="AL415" s="8"/>
    </row>
    <row r="416" ht="15.75" customHeight="1">
      <c r="Z416" s="8"/>
      <c r="AA416" s="8"/>
      <c r="AB416" s="8"/>
      <c r="AC416" s="8"/>
      <c r="AD416" s="8"/>
      <c r="AE416" s="8"/>
      <c r="AF416" s="8"/>
      <c r="AG416" s="8"/>
      <c r="AH416" s="8"/>
      <c r="AI416" s="8"/>
      <c r="AJ416" s="8"/>
      <c r="AK416" s="8"/>
      <c r="AL416" s="8"/>
    </row>
    <row r="417" ht="15.75" customHeight="1">
      <c r="Z417" s="8"/>
      <c r="AA417" s="8"/>
      <c r="AB417" s="8"/>
      <c r="AC417" s="8"/>
      <c r="AD417" s="8"/>
      <c r="AE417" s="8"/>
      <c r="AF417" s="8"/>
      <c r="AG417" s="8"/>
      <c r="AH417" s="8"/>
      <c r="AI417" s="8"/>
      <c r="AJ417" s="8"/>
      <c r="AK417" s="8"/>
      <c r="AL417" s="8"/>
    </row>
    <row r="418" ht="15.75" customHeight="1">
      <c r="Z418" s="8"/>
      <c r="AA418" s="8"/>
      <c r="AB418" s="8"/>
      <c r="AC418" s="8"/>
      <c r="AD418" s="8"/>
      <c r="AE418" s="8"/>
      <c r="AF418" s="8"/>
      <c r="AG418" s="8"/>
      <c r="AH418" s="8"/>
      <c r="AI418" s="8"/>
      <c r="AJ418" s="8"/>
      <c r="AK418" s="8"/>
      <c r="AL418" s="8"/>
    </row>
    <row r="419" ht="15.75" customHeight="1">
      <c r="Z419" s="8"/>
      <c r="AA419" s="8"/>
      <c r="AB419" s="8"/>
      <c r="AC419" s="8"/>
      <c r="AD419" s="8"/>
      <c r="AE419" s="8"/>
      <c r="AF419" s="8"/>
      <c r="AG419" s="8"/>
      <c r="AH419" s="8"/>
      <c r="AI419" s="8"/>
      <c r="AJ419" s="8"/>
      <c r="AK419" s="8"/>
      <c r="AL419" s="8"/>
    </row>
    <row r="420" ht="15.75" customHeight="1">
      <c r="Z420" s="8"/>
      <c r="AA420" s="8"/>
      <c r="AB420" s="8"/>
      <c r="AC420" s="8"/>
      <c r="AD420" s="8"/>
      <c r="AE420" s="8"/>
      <c r="AF420" s="8"/>
      <c r="AG420" s="8"/>
      <c r="AH420" s="8"/>
      <c r="AI420" s="8"/>
      <c r="AJ420" s="8"/>
      <c r="AK420" s="8"/>
      <c r="AL420" s="8"/>
    </row>
    <row r="421" ht="15.75" customHeight="1">
      <c r="Z421" s="8"/>
      <c r="AA421" s="8"/>
      <c r="AB421" s="8"/>
      <c r="AC421" s="8"/>
      <c r="AD421" s="8"/>
      <c r="AE421" s="8"/>
      <c r="AF421" s="8"/>
      <c r="AG421" s="8"/>
      <c r="AH421" s="8"/>
      <c r="AI421" s="8"/>
      <c r="AJ421" s="8"/>
      <c r="AK421" s="8"/>
      <c r="AL421" s="8"/>
    </row>
    <row r="422" ht="15.75" customHeight="1">
      <c r="Z422" s="8"/>
      <c r="AA422" s="8"/>
      <c r="AB422" s="8"/>
      <c r="AC422" s="8"/>
      <c r="AD422" s="8"/>
      <c r="AE422" s="8"/>
      <c r="AF422" s="8"/>
      <c r="AG422" s="8"/>
      <c r="AH422" s="8"/>
      <c r="AI422" s="8"/>
      <c r="AJ422" s="8"/>
      <c r="AK422" s="8"/>
      <c r="AL422" s="8"/>
    </row>
    <row r="423" ht="15.75" customHeight="1">
      <c r="Z423" s="8"/>
      <c r="AA423" s="8"/>
      <c r="AB423" s="8"/>
      <c r="AC423" s="8"/>
      <c r="AD423" s="8"/>
      <c r="AE423" s="8"/>
      <c r="AF423" s="8"/>
      <c r="AG423" s="8"/>
      <c r="AH423" s="8"/>
      <c r="AI423" s="8"/>
      <c r="AJ423" s="8"/>
      <c r="AK423" s="8"/>
      <c r="AL423" s="8"/>
    </row>
    <row r="424" ht="15.75" customHeight="1">
      <c r="Z424" s="8"/>
      <c r="AA424" s="8"/>
      <c r="AB424" s="8"/>
      <c r="AC424" s="8"/>
      <c r="AD424" s="8"/>
      <c r="AE424" s="8"/>
      <c r="AF424" s="8"/>
      <c r="AG424" s="8"/>
      <c r="AH424" s="8"/>
      <c r="AI424" s="8"/>
      <c r="AJ424" s="8"/>
      <c r="AK424" s="8"/>
      <c r="AL424" s="8"/>
    </row>
    <row r="425" ht="15.75" customHeight="1">
      <c r="Z425" s="8"/>
      <c r="AA425" s="8"/>
      <c r="AB425" s="8"/>
      <c r="AC425" s="8"/>
      <c r="AD425" s="8"/>
      <c r="AE425" s="8"/>
      <c r="AF425" s="8"/>
      <c r="AG425" s="8"/>
      <c r="AH425" s="8"/>
      <c r="AI425" s="8"/>
      <c r="AJ425" s="8"/>
      <c r="AK425" s="8"/>
      <c r="AL425" s="8"/>
    </row>
    <row r="426" ht="15.75" customHeight="1">
      <c r="Z426" s="8"/>
      <c r="AA426" s="8"/>
      <c r="AB426" s="8"/>
      <c r="AC426" s="8"/>
      <c r="AD426" s="8"/>
      <c r="AE426" s="8"/>
      <c r="AF426" s="8"/>
      <c r="AG426" s="8"/>
      <c r="AH426" s="8"/>
      <c r="AI426" s="8"/>
      <c r="AJ426" s="8"/>
      <c r="AK426" s="8"/>
      <c r="AL426" s="8"/>
    </row>
    <row r="427" ht="15.75" customHeight="1">
      <c r="Z427" s="8"/>
      <c r="AA427" s="8"/>
      <c r="AB427" s="8"/>
      <c r="AC427" s="8"/>
      <c r="AD427" s="8"/>
      <c r="AE427" s="8"/>
      <c r="AF427" s="8"/>
      <c r="AG427" s="8"/>
      <c r="AH427" s="8"/>
      <c r="AI427" s="8"/>
      <c r="AJ427" s="8"/>
      <c r="AK427" s="8"/>
      <c r="AL427" s="8"/>
    </row>
    <row r="428" ht="15.75" customHeight="1">
      <c r="Z428" s="8"/>
      <c r="AA428" s="8"/>
      <c r="AB428" s="8"/>
      <c r="AC428" s="8"/>
      <c r="AD428" s="8"/>
      <c r="AE428" s="8"/>
      <c r="AF428" s="8"/>
      <c r="AG428" s="8"/>
      <c r="AH428" s="8"/>
      <c r="AI428" s="8"/>
      <c r="AJ428" s="8"/>
      <c r="AK428" s="8"/>
      <c r="AL428" s="8"/>
    </row>
    <row r="429" ht="15.75" customHeight="1">
      <c r="Z429" s="8"/>
      <c r="AA429" s="8"/>
      <c r="AB429" s="8"/>
      <c r="AC429" s="8"/>
      <c r="AD429" s="8"/>
      <c r="AE429" s="8"/>
      <c r="AF429" s="8"/>
      <c r="AG429" s="8"/>
      <c r="AH429" s="8"/>
      <c r="AI429" s="8"/>
      <c r="AJ429" s="8"/>
      <c r="AK429" s="8"/>
      <c r="AL429" s="8"/>
    </row>
    <row r="430" ht="15.75" customHeight="1">
      <c r="Z430" s="8"/>
      <c r="AA430" s="8"/>
      <c r="AB430" s="8"/>
      <c r="AC430" s="8"/>
      <c r="AD430" s="8"/>
      <c r="AE430" s="8"/>
      <c r="AF430" s="8"/>
      <c r="AG430" s="8"/>
      <c r="AH430" s="8"/>
      <c r="AI430" s="8"/>
      <c r="AJ430" s="8"/>
      <c r="AK430" s="8"/>
      <c r="AL430" s="8"/>
    </row>
    <row r="431" ht="15.75" customHeight="1">
      <c r="Z431" s="8"/>
      <c r="AA431" s="8"/>
      <c r="AB431" s="8"/>
      <c r="AC431" s="8"/>
      <c r="AD431" s="8"/>
      <c r="AE431" s="8"/>
      <c r="AF431" s="8"/>
      <c r="AG431" s="8"/>
      <c r="AH431" s="8"/>
      <c r="AI431" s="8"/>
      <c r="AJ431" s="8"/>
      <c r="AK431" s="8"/>
      <c r="AL431" s="8"/>
    </row>
    <row r="432" ht="15.75" customHeight="1">
      <c r="Z432" s="8"/>
      <c r="AA432" s="8"/>
      <c r="AB432" s="8"/>
      <c r="AC432" s="8"/>
      <c r="AD432" s="8"/>
      <c r="AE432" s="8"/>
      <c r="AF432" s="8"/>
      <c r="AG432" s="8"/>
      <c r="AH432" s="8"/>
      <c r="AI432" s="8"/>
      <c r="AJ432" s="8"/>
      <c r="AK432" s="8"/>
      <c r="AL432" s="8"/>
    </row>
    <row r="433" ht="15.75" customHeight="1">
      <c r="Z433" s="8"/>
      <c r="AA433" s="8"/>
      <c r="AB433" s="8"/>
      <c r="AC433" s="8"/>
      <c r="AD433" s="8"/>
      <c r="AE433" s="8"/>
      <c r="AF433" s="8"/>
      <c r="AG433" s="8"/>
      <c r="AH433" s="8"/>
      <c r="AI433" s="8"/>
      <c r="AJ433" s="8"/>
      <c r="AK433" s="8"/>
      <c r="AL433" s="8"/>
    </row>
    <row r="434" ht="15.75" customHeight="1">
      <c r="Z434" s="8"/>
      <c r="AA434" s="8"/>
      <c r="AB434" s="8"/>
      <c r="AC434" s="8"/>
      <c r="AD434" s="8"/>
      <c r="AE434" s="8"/>
      <c r="AF434" s="8"/>
      <c r="AG434" s="8"/>
      <c r="AH434" s="8"/>
      <c r="AI434" s="8"/>
      <c r="AJ434" s="8"/>
      <c r="AK434" s="8"/>
      <c r="AL434" s="8"/>
    </row>
    <row r="435" ht="15.75" customHeight="1">
      <c r="Z435" s="8"/>
      <c r="AA435" s="8"/>
      <c r="AB435" s="8"/>
      <c r="AC435" s="8"/>
      <c r="AD435" s="8"/>
      <c r="AE435" s="8"/>
      <c r="AF435" s="8"/>
      <c r="AG435" s="8"/>
      <c r="AH435" s="8"/>
      <c r="AI435" s="8"/>
      <c r="AJ435" s="8"/>
      <c r="AK435" s="8"/>
      <c r="AL435" s="8"/>
    </row>
    <row r="436" ht="15.75" customHeight="1">
      <c r="Z436" s="8"/>
      <c r="AA436" s="8"/>
      <c r="AB436" s="8"/>
      <c r="AC436" s="8"/>
      <c r="AD436" s="8"/>
      <c r="AE436" s="8"/>
      <c r="AF436" s="8"/>
      <c r="AG436" s="8"/>
      <c r="AH436" s="8"/>
      <c r="AI436" s="8"/>
      <c r="AJ436" s="8"/>
      <c r="AK436" s="8"/>
      <c r="AL436" s="8"/>
    </row>
    <row r="437" ht="15.75" customHeight="1">
      <c r="Z437" s="8"/>
      <c r="AA437" s="8"/>
      <c r="AB437" s="8"/>
      <c r="AC437" s="8"/>
      <c r="AD437" s="8"/>
      <c r="AE437" s="8"/>
      <c r="AF437" s="8"/>
      <c r="AG437" s="8"/>
      <c r="AH437" s="8"/>
      <c r="AI437" s="8"/>
      <c r="AJ437" s="8"/>
      <c r="AK437" s="8"/>
      <c r="AL437" s="8"/>
    </row>
    <row r="438" ht="15.75" customHeight="1">
      <c r="Z438" s="8"/>
      <c r="AA438" s="8"/>
      <c r="AB438" s="8"/>
      <c r="AC438" s="8"/>
      <c r="AD438" s="8"/>
      <c r="AE438" s="8"/>
      <c r="AF438" s="8"/>
      <c r="AG438" s="8"/>
      <c r="AH438" s="8"/>
      <c r="AI438" s="8"/>
      <c r="AJ438" s="8"/>
      <c r="AK438" s="8"/>
      <c r="AL438" s="8"/>
    </row>
    <row r="439" ht="15.75" customHeight="1">
      <c r="Z439" s="8"/>
      <c r="AA439" s="8"/>
      <c r="AB439" s="8"/>
      <c r="AC439" s="8"/>
      <c r="AD439" s="8"/>
      <c r="AE439" s="8"/>
      <c r="AF439" s="8"/>
      <c r="AG439" s="8"/>
      <c r="AH439" s="8"/>
      <c r="AI439" s="8"/>
      <c r="AJ439" s="8"/>
      <c r="AK439" s="8"/>
      <c r="AL439" s="8"/>
    </row>
    <row r="440" ht="15.75" customHeight="1">
      <c r="Z440" s="8"/>
      <c r="AA440" s="8"/>
      <c r="AB440" s="8"/>
      <c r="AC440" s="8"/>
      <c r="AD440" s="8"/>
      <c r="AE440" s="8"/>
      <c r="AF440" s="8"/>
      <c r="AG440" s="8"/>
      <c r="AH440" s="8"/>
      <c r="AI440" s="8"/>
      <c r="AJ440" s="8"/>
      <c r="AK440" s="8"/>
      <c r="AL440" s="8"/>
    </row>
    <row r="441" ht="15.75" customHeight="1">
      <c r="Z441" s="8"/>
      <c r="AA441" s="8"/>
      <c r="AB441" s="8"/>
      <c r="AC441" s="8"/>
      <c r="AD441" s="8"/>
      <c r="AE441" s="8"/>
      <c r="AF441" s="8"/>
      <c r="AG441" s="8"/>
      <c r="AH441" s="8"/>
      <c r="AI441" s="8"/>
      <c r="AJ441" s="8"/>
      <c r="AK441" s="8"/>
      <c r="AL441" s="8"/>
    </row>
    <row r="442" ht="15.75" customHeight="1">
      <c r="Z442" s="8"/>
      <c r="AA442" s="8"/>
      <c r="AB442" s="8"/>
      <c r="AC442" s="8"/>
      <c r="AD442" s="8"/>
      <c r="AE442" s="8"/>
      <c r="AF442" s="8"/>
      <c r="AG442" s="8"/>
      <c r="AH442" s="8"/>
      <c r="AI442" s="8"/>
      <c r="AJ442" s="8"/>
      <c r="AK442" s="8"/>
      <c r="AL442" s="8"/>
    </row>
    <row r="443" ht="15.75" customHeight="1">
      <c r="Z443" s="8"/>
      <c r="AA443" s="8"/>
      <c r="AB443" s="8"/>
      <c r="AC443" s="8"/>
      <c r="AD443" s="8"/>
      <c r="AE443" s="8"/>
      <c r="AF443" s="8"/>
      <c r="AG443" s="8"/>
      <c r="AH443" s="8"/>
      <c r="AI443" s="8"/>
      <c r="AJ443" s="8"/>
      <c r="AK443" s="8"/>
      <c r="AL443" s="8"/>
    </row>
    <row r="444" ht="15.75" customHeight="1">
      <c r="Z444" s="8"/>
      <c r="AA444" s="8"/>
      <c r="AB444" s="8"/>
      <c r="AC444" s="8"/>
      <c r="AD444" s="8"/>
      <c r="AE444" s="8"/>
      <c r="AF444" s="8"/>
      <c r="AG444" s="8"/>
      <c r="AH444" s="8"/>
      <c r="AI444" s="8"/>
      <c r="AJ444" s="8"/>
      <c r="AK444" s="8"/>
      <c r="AL444" s="8"/>
    </row>
    <row r="445" ht="15.75" customHeight="1">
      <c r="Z445" s="8"/>
      <c r="AA445" s="8"/>
      <c r="AB445" s="8"/>
      <c r="AC445" s="8"/>
      <c r="AD445" s="8"/>
      <c r="AE445" s="8"/>
      <c r="AF445" s="8"/>
      <c r="AG445" s="8"/>
      <c r="AH445" s="8"/>
      <c r="AI445" s="8"/>
      <c r="AJ445" s="8"/>
      <c r="AK445" s="8"/>
      <c r="AL445" s="8"/>
    </row>
    <row r="446" ht="15.75" customHeight="1">
      <c r="Z446" s="8"/>
      <c r="AA446" s="8"/>
      <c r="AB446" s="8"/>
      <c r="AC446" s="8"/>
      <c r="AD446" s="8"/>
      <c r="AE446" s="8"/>
      <c r="AF446" s="8"/>
      <c r="AG446" s="8"/>
      <c r="AH446" s="8"/>
      <c r="AI446" s="8"/>
      <c r="AJ446" s="8"/>
      <c r="AK446" s="8"/>
      <c r="AL446" s="8"/>
    </row>
    <row r="447" ht="15.75" customHeight="1">
      <c r="Z447" s="8"/>
      <c r="AA447" s="8"/>
      <c r="AB447" s="8"/>
      <c r="AC447" s="8"/>
      <c r="AD447" s="8"/>
      <c r="AE447" s="8"/>
      <c r="AF447" s="8"/>
      <c r="AG447" s="8"/>
      <c r="AH447" s="8"/>
      <c r="AI447" s="8"/>
      <c r="AJ447" s="8"/>
      <c r="AK447" s="8"/>
      <c r="AL447" s="8"/>
    </row>
    <row r="448" ht="15.75" customHeight="1">
      <c r="Z448" s="8"/>
      <c r="AA448" s="8"/>
      <c r="AB448" s="8"/>
      <c r="AC448" s="8"/>
      <c r="AD448" s="8"/>
      <c r="AE448" s="8"/>
      <c r="AF448" s="8"/>
      <c r="AG448" s="8"/>
      <c r="AH448" s="8"/>
      <c r="AI448" s="8"/>
      <c r="AJ448" s="8"/>
      <c r="AK448" s="8"/>
      <c r="AL448" s="8"/>
    </row>
    <row r="449" ht="15.75" customHeight="1">
      <c r="Z449" s="8"/>
      <c r="AA449" s="8"/>
      <c r="AB449" s="8"/>
      <c r="AC449" s="8"/>
      <c r="AD449" s="8"/>
      <c r="AE449" s="8"/>
      <c r="AF449" s="8"/>
      <c r="AG449" s="8"/>
      <c r="AH449" s="8"/>
      <c r="AI449" s="8"/>
      <c r="AJ449" s="8"/>
      <c r="AK449" s="8"/>
      <c r="AL449" s="8"/>
    </row>
    <row r="450" ht="15.75" customHeight="1">
      <c r="Z450" s="8"/>
      <c r="AA450" s="8"/>
      <c r="AB450" s="8"/>
      <c r="AC450" s="8"/>
      <c r="AD450" s="8"/>
      <c r="AE450" s="8"/>
      <c r="AF450" s="8"/>
      <c r="AG450" s="8"/>
      <c r="AH450" s="8"/>
      <c r="AI450" s="8"/>
      <c r="AJ450" s="8"/>
      <c r="AK450" s="8"/>
      <c r="AL450" s="8"/>
    </row>
    <row r="451" ht="15.75" customHeight="1">
      <c r="Z451" s="8"/>
      <c r="AA451" s="8"/>
      <c r="AB451" s="8"/>
      <c r="AC451" s="8"/>
      <c r="AD451" s="8"/>
      <c r="AE451" s="8"/>
      <c r="AF451" s="8"/>
      <c r="AG451" s="8"/>
      <c r="AH451" s="8"/>
      <c r="AI451" s="8"/>
      <c r="AJ451" s="8"/>
      <c r="AK451" s="8"/>
      <c r="AL451" s="8"/>
    </row>
    <row r="452" ht="15.75" customHeight="1">
      <c r="Z452" s="8"/>
      <c r="AA452" s="8"/>
      <c r="AB452" s="8"/>
      <c r="AC452" s="8"/>
      <c r="AD452" s="8"/>
      <c r="AE452" s="8"/>
      <c r="AF452" s="8"/>
      <c r="AG452" s="8"/>
      <c r="AH452" s="8"/>
      <c r="AI452" s="8"/>
      <c r="AJ452" s="8"/>
      <c r="AK452" s="8"/>
      <c r="AL452" s="8"/>
    </row>
    <row r="453" ht="15.75" customHeight="1">
      <c r="Z453" s="8"/>
      <c r="AA453" s="8"/>
      <c r="AB453" s="8"/>
      <c r="AC453" s="8"/>
      <c r="AD453" s="8"/>
      <c r="AE453" s="8"/>
      <c r="AF453" s="8"/>
      <c r="AG453" s="8"/>
      <c r="AH453" s="8"/>
      <c r="AI453" s="8"/>
      <c r="AJ453" s="8"/>
      <c r="AK453" s="8"/>
      <c r="AL453" s="8"/>
    </row>
    <row r="454" ht="15.75" customHeight="1">
      <c r="Z454" s="8"/>
      <c r="AA454" s="8"/>
      <c r="AB454" s="8"/>
      <c r="AC454" s="8"/>
      <c r="AD454" s="8"/>
      <c r="AE454" s="8"/>
      <c r="AF454" s="8"/>
      <c r="AG454" s="8"/>
      <c r="AH454" s="8"/>
      <c r="AI454" s="8"/>
      <c r="AJ454" s="8"/>
      <c r="AK454" s="8"/>
      <c r="AL454" s="8"/>
    </row>
    <row r="455" ht="15.75" customHeight="1">
      <c r="Z455" s="8"/>
      <c r="AA455" s="8"/>
      <c r="AB455" s="8"/>
      <c r="AC455" s="8"/>
      <c r="AD455" s="8"/>
      <c r="AE455" s="8"/>
      <c r="AF455" s="8"/>
      <c r="AG455" s="8"/>
      <c r="AH455" s="8"/>
      <c r="AI455" s="8"/>
      <c r="AJ455" s="8"/>
      <c r="AK455" s="8"/>
      <c r="AL455" s="8"/>
    </row>
    <row r="456" ht="15.75" customHeight="1">
      <c r="Z456" s="8"/>
      <c r="AA456" s="8"/>
      <c r="AB456" s="8"/>
      <c r="AC456" s="8"/>
      <c r="AD456" s="8"/>
      <c r="AE456" s="8"/>
      <c r="AF456" s="8"/>
      <c r="AG456" s="8"/>
      <c r="AH456" s="8"/>
      <c r="AI456" s="8"/>
      <c r="AJ456" s="8"/>
      <c r="AK456" s="8"/>
      <c r="AL456" s="8"/>
    </row>
    <row r="457" ht="15.75" customHeight="1">
      <c r="Z457" s="8"/>
      <c r="AA457" s="8"/>
      <c r="AB457" s="8"/>
      <c r="AC457" s="8"/>
      <c r="AD457" s="8"/>
      <c r="AE457" s="8"/>
      <c r="AF457" s="8"/>
      <c r="AG457" s="8"/>
      <c r="AH457" s="8"/>
      <c r="AI457" s="8"/>
      <c r="AJ457" s="8"/>
      <c r="AK457" s="8"/>
      <c r="AL457" s="8"/>
    </row>
    <row r="458" ht="15.75" customHeight="1">
      <c r="Z458" s="8"/>
      <c r="AA458" s="8"/>
      <c r="AB458" s="8"/>
      <c r="AC458" s="8"/>
      <c r="AD458" s="8"/>
      <c r="AE458" s="8"/>
      <c r="AF458" s="8"/>
      <c r="AG458" s="8"/>
      <c r="AH458" s="8"/>
      <c r="AI458" s="8"/>
      <c r="AJ458" s="8"/>
      <c r="AK458" s="8"/>
      <c r="AL458" s="8"/>
    </row>
    <row r="459" ht="15.75" customHeight="1">
      <c r="Z459" s="8"/>
      <c r="AA459" s="8"/>
      <c r="AB459" s="8"/>
      <c r="AC459" s="8"/>
      <c r="AD459" s="8"/>
      <c r="AE459" s="8"/>
      <c r="AF459" s="8"/>
      <c r="AG459" s="8"/>
      <c r="AH459" s="8"/>
      <c r="AI459" s="8"/>
      <c r="AJ459" s="8"/>
      <c r="AK459" s="8"/>
      <c r="AL459" s="8"/>
    </row>
    <row r="460" ht="15.75" customHeight="1">
      <c r="Z460" s="8"/>
      <c r="AA460" s="8"/>
      <c r="AB460" s="8"/>
      <c r="AC460" s="8"/>
      <c r="AD460" s="8"/>
      <c r="AE460" s="8"/>
      <c r="AF460" s="8"/>
      <c r="AG460" s="8"/>
      <c r="AH460" s="8"/>
      <c r="AI460" s="8"/>
      <c r="AJ460" s="8"/>
      <c r="AK460" s="8"/>
      <c r="AL460" s="8"/>
    </row>
    <row r="461" ht="15.75" customHeight="1">
      <c r="Z461" s="8"/>
      <c r="AA461" s="8"/>
      <c r="AB461" s="8"/>
      <c r="AC461" s="8"/>
      <c r="AD461" s="8"/>
      <c r="AE461" s="8"/>
      <c r="AF461" s="8"/>
      <c r="AG461" s="8"/>
      <c r="AH461" s="8"/>
      <c r="AI461" s="8"/>
      <c r="AJ461" s="8"/>
      <c r="AK461" s="8"/>
      <c r="AL461" s="8"/>
    </row>
    <row r="462" ht="15.75" customHeight="1">
      <c r="Z462" s="8"/>
      <c r="AA462" s="8"/>
      <c r="AB462" s="8"/>
      <c r="AC462" s="8"/>
      <c r="AD462" s="8"/>
      <c r="AE462" s="8"/>
      <c r="AF462" s="8"/>
      <c r="AG462" s="8"/>
      <c r="AH462" s="8"/>
      <c r="AI462" s="8"/>
      <c r="AJ462" s="8"/>
      <c r="AK462" s="8"/>
      <c r="AL462" s="8"/>
    </row>
    <row r="463" ht="15.75" customHeight="1">
      <c r="Z463" s="8"/>
      <c r="AA463" s="8"/>
      <c r="AB463" s="8"/>
      <c r="AC463" s="8"/>
      <c r="AD463" s="8"/>
      <c r="AE463" s="8"/>
      <c r="AF463" s="8"/>
      <c r="AG463" s="8"/>
      <c r="AH463" s="8"/>
      <c r="AI463" s="8"/>
      <c r="AJ463" s="8"/>
      <c r="AK463" s="8"/>
      <c r="AL463" s="8"/>
    </row>
    <row r="464" ht="15.75" customHeight="1">
      <c r="Z464" s="8"/>
      <c r="AA464" s="8"/>
      <c r="AB464" s="8"/>
      <c r="AC464" s="8"/>
      <c r="AD464" s="8"/>
      <c r="AE464" s="8"/>
      <c r="AF464" s="8"/>
      <c r="AG464" s="8"/>
      <c r="AH464" s="8"/>
      <c r="AI464" s="8"/>
      <c r="AJ464" s="8"/>
      <c r="AK464" s="8"/>
      <c r="AL464" s="8"/>
    </row>
    <row r="465" ht="15.75" customHeight="1">
      <c r="Z465" s="8"/>
      <c r="AA465" s="8"/>
      <c r="AB465" s="8"/>
      <c r="AC465" s="8"/>
      <c r="AD465" s="8"/>
      <c r="AE465" s="8"/>
      <c r="AF465" s="8"/>
      <c r="AG465" s="8"/>
      <c r="AH465" s="8"/>
      <c r="AI465" s="8"/>
      <c r="AJ465" s="8"/>
      <c r="AK465" s="8"/>
      <c r="AL465" s="8"/>
    </row>
    <row r="466" ht="15.75" customHeight="1">
      <c r="Z466" s="8"/>
      <c r="AA466" s="8"/>
      <c r="AB466" s="8"/>
      <c r="AC466" s="8"/>
      <c r="AD466" s="8"/>
      <c r="AE466" s="8"/>
      <c r="AF466" s="8"/>
      <c r="AG466" s="8"/>
      <c r="AH466" s="8"/>
      <c r="AI466" s="8"/>
      <c r="AJ466" s="8"/>
      <c r="AK466" s="8"/>
      <c r="AL466" s="8"/>
    </row>
    <row r="467" ht="15.75" customHeight="1">
      <c r="Z467" s="8"/>
      <c r="AA467" s="8"/>
      <c r="AB467" s="8"/>
      <c r="AC467" s="8"/>
      <c r="AD467" s="8"/>
      <c r="AE467" s="8"/>
      <c r="AF467" s="8"/>
      <c r="AG467" s="8"/>
      <c r="AH467" s="8"/>
      <c r="AI467" s="8"/>
      <c r="AJ467" s="8"/>
      <c r="AK467" s="8"/>
      <c r="AL467" s="8"/>
    </row>
    <row r="468" ht="15.75" customHeight="1">
      <c r="Z468" s="8"/>
      <c r="AA468" s="8"/>
      <c r="AB468" s="8"/>
      <c r="AC468" s="8"/>
      <c r="AD468" s="8"/>
      <c r="AE468" s="8"/>
      <c r="AF468" s="8"/>
      <c r="AG468" s="8"/>
      <c r="AH468" s="8"/>
      <c r="AI468" s="8"/>
      <c r="AJ468" s="8"/>
      <c r="AK468" s="8"/>
      <c r="AL468" s="8"/>
    </row>
    <row r="469" ht="15.75" customHeight="1">
      <c r="Z469" s="8"/>
      <c r="AA469" s="8"/>
      <c r="AB469" s="8"/>
      <c r="AC469" s="8"/>
      <c r="AD469" s="8"/>
      <c r="AE469" s="8"/>
      <c r="AF469" s="8"/>
      <c r="AG469" s="8"/>
      <c r="AH469" s="8"/>
      <c r="AI469" s="8"/>
      <c r="AJ469" s="8"/>
      <c r="AK469" s="8"/>
      <c r="AL469" s="8"/>
    </row>
    <row r="470" ht="15.75" customHeight="1">
      <c r="Z470" s="8"/>
      <c r="AA470" s="8"/>
      <c r="AB470" s="8"/>
      <c r="AC470" s="8"/>
      <c r="AD470" s="8"/>
      <c r="AE470" s="8"/>
      <c r="AF470" s="8"/>
      <c r="AG470" s="8"/>
      <c r="AH470" s="8"/>
      <c r="AI470" s="8"/>
      <c r="AJ470" s="8"/>
      <c r="AK470" s="8"/>
      <c r="AL470" s="8"/>
    </row>
    <row r="471" ht="15.75" customHeight="1">
      <c r="Z471" s="8"/>
      <c r="AA471" s="8"/>
      <c r="AB471" s="8"/>
      <c r="AC471" s="8"/>
      <c r="AD471" s="8"/>
      <c r="AE471" s="8"/>
      <c r="AF471" s="8"/>
      <c r="AG471" s="8"/>
      <c r="AH471" s="8"/>
      <c r="AI471" s="8"/>
      <c r="AJ471" s="8"/>
      <c r="AK471" s="8"/>
      <c r="AL471" s="8"/>
    </row>
    <row r="472" ht="15.75" customHeight="1">
      <c r="Z472" s="8"/>
      <c r="AA472" s="8"/>
      <c r="AB472" s="8"/>
      <c r="AC472" s="8"/>
      <c r="AD472" s="8"/>
      <c r="AE472" s="8"/>
      <c r="AF472" s="8"/>
      <c r="AG472" s="8"/>
      <c r="AH472" s="8"/>
      <c r="AI472" s="8"/>
      <c r="AJ472" s="8"/>
      <c r="AK472" s="8"/>
      <c r="AL472" s="8"/>
    </row>
    <row r="473" ht="15.75" customHeight="1">
      <c r="Z473" s="8"/>
      <c r="AA473" s="8"/>
      <c r="AB473" s="8"/>
      <c r="AC473" s="8"/>
      <c r="AD473" s="8"/>
      <c r="AE473" s="8"/>
      <c r="AF473" s="8"/>
      <c r="AG473" s="8"/>
      <c r="AH473" s="8"/>
      <c r="AI473" s="8"/>
      <c r="AJ473" s="8"/>
      <c r="AK473" s="8"/>
      <c r="AL473" s="8"/>
    </row>
    <row r="474" ht="15.75" customHeight="1">
      <c r="Z474" s="8"/>
      <c r="AA474" s="8"/>
      <c r="AB474" s="8"/>
      <c r="AC474" s="8"/>
      <c r="AD474" s="8"/>
      <c r="AE474" s="8"/>
      <c r="AF474" s="8"/>
      <c r="AG474" s="8"/>
      <c r="AH474" s="8"/>
      <c r="AI474" s="8"/>
      <c r="AJ474" s="8"/>
      <c r="AK474" s="8"/>
      <c r="AL474" s="8"/>
    </row>
    <row r="475" ht="15.75" customHeight="1">
      <c r="Z475" s="8"/>
      <c r="AA475" s="8"/>
      <c r="AB475" s="8"/>
      <c r="AC475" s="8"/>
      <c r="AD475" s="8"/>
      <c r="AE475" s="8"/>
      <c r="AF475" s="8"/>
      <c r="AG475" s="8"/>
      <c r="AH475" s="8"/>
      <c r="AI475" s="8"/>
      <c r="AJ475" s="8"/>
      <c r="AK475" s="8"/>
      <c r="AL475" s="8"/>
    </row>
    <row r="476" ht="15.75" customHeight="1">
      <c r="Z476" s="8"/>
      <c r="AA476" s="8"/>
      <c r="AB476" s="8"/>
      <c r="AC476" s="8"/>
      <c r="AD476" s="8"/>
      <c r="AE476" s="8"/>
      <c r="AF476" s="8"/>
      <c r="AG476" s="8"/>
      <c r="AH476" s="8"/>
      <c r="AI476" s="8"/>
      <c r="AJ476" s="8"/>
      <c r="AK476" s="8"/>
      <c r="AL476" s="8"/>
    </row>
    <row r="477" ht="15.75" customHeight="1">
      <c r="Z477" s="8"/>
      <c r="AA477" s="8"/>
      <c r="AB477" s="8"/>
      <c r="AC477" s="8"/>
      <c r="AD477" s="8"/>
      <c r="AE477" s="8"/>
      <c r="AF477" s="8"/>
      <c r="AG477" s="8"/>
      <c r="AH477" s="8"/>
      <c r="AI477" s="8"/>
      <c r="AJ477" s="8"/>
      <c r="AK477" s="8"/>
      <c r="AL477" s="8"/>
    </row>
    <row r="478" ht="15.75" customHeight="1">
      <c r="Z478" s="8"/>
      <c r="AA478" s="8"/>
      <c r="AB478" s="8"/>
      <c r="AC478" s="8"/>
      <c r="AD478" s="8"/>
      <c r="AE478" s="8"/>
      <c r="AF478" s="8"/>
      <c r="AG478" s="8"/>
      <c r="AH478" s="8"/>
      <c r="AI478" s="8"/>
      <c r="AJ478" s="8"/>
      <c r="AK478" s="8"/>
      <c r="AL478" s="8"/>
    </row>
    <row r="479" ht="15.75" customHeight="1">
      <c r="Z479" s="8"/>
      <c r="AA479" s="8"/>
      <c r="AB479" s="8"/>
      <c r="AC479" s="8"/>
      <c r="AD479" s="8"/>
      <c r="AE479" s="8"/>
      <c r="AF479" s="8"/>
      <c r="AG479" s="8"/>
      <c r="AH479" s="8"/>
      <c r="AI479" s="8"/>
      <c r="AJ479" s="8"/>
      <c r="AK479" s="8"/>
      <c r="AL479" s="8"/>
    </row>
    <row r="480" ht="15.75" customHeight="1">
      <c r="Z480" s="8"/>
      <c r="AA480" s="8"/>
      <c r="AB480" s="8"/>
      <c r="AC480" s="8"/>
      <c r="AD480" s="8"/>
      <c r="AE480" s="8"/>
      <c r="AF480" s="8"/>
      <c r="AG480" s="8"/>
      <c r="AH480" s="8"/>
      <c r="AI480" s="8"/>
      <c r="AJ480" s="8"/>
      <c r="AK480" s="8"/>
      <c r="AL480" s="8"/>
    </row>
    <row r="481" ht="15.75" customHeight="1">
      <c r="Z481" s="8"/>
      <c r="AA481" s="8"/>
      <c r="AB481" s="8"/>
      <c r="AC481" s="8"/>
      <c r="AD481" s="8"/>
      <c r="AE481" s="8"/>
      <c r="AF481" s="8"/>
      <c r="AG481" s="8"/>
      <c r="AH481" s="8"/>
      <c r="AI481" s="8"/>
      <c r="AJ481" s="8"/>
      <c r="AK481" s="8"/>
      <c r="AL481" s="8"/>
    </row>
    <row r="482" ht="15.75" customHeight="1">
      <c r="Z482" s="8"/>
      <c r="AA482" s="8"/>
      <c r="AB482" s="8"/>
      <c r="AC482" s="8"/>
      <c r="AD482" s="8"/>
      <c r="AE482" s="8"/>
      <c r="AF482" s="8"/>
      <c r="AG482" s="8"/>
      <c r="AH482" s="8"/>
      <c r="AI482" s="8"/>
      <c r="AJ482" s="8"/>
      <c r="AK482" s="8"/>
      <c r="AL482" s="8"/>
    </row>
    <row r="483" ht="15.75" customHeight="1">
      <c r="Z483" s="8"/>
      <c r="AA483" s="8"/>
      <c r="AB483" s="8"/>
      <c r="AC483" s="8"/>
      <c r="AD483" s="8"/>
      <c r="AE483" s="8"/>
      <c r="AF483" s="8"/>
      <c r="AG483" s="8"/>
      <c r="AH483" s="8"/>
      <c r="AI483" s="8"/>
      <c r="AJ483" s="8"/>
      <c r="AK483" s="8"/>
      <c r="AL483" s="8"/>
    </row>
    <row r="484" ht="15.75" customHeight="1">
      <c r="Z484" s="8"/>
      <c r="AA484" s="8"/>
      <c r="AB484" s="8"/>
      <c r="AC484" s="8"/>
      <c r="AD484" s="8"/>
      <c r="AE484" s="8"/>
      <c r="AF484" s="8"/>
      <c r="AG484" s="8"/>
      <c r="AH484" s="8"/>
      <c r="AI484" s="8"/>
      <c r="AJ484" s="8"/>
      <c r="AK484" s="8"/>
      <c r="AL484" s="8"/>
    </row>
    <row r="485" ht="15.75" customHeight="1">
      <c r="Z485" s="8"/>
      <c r="AA485" s="8"/>
      <c r="AB485" s="8"/>
      <c r="AC485" s="8"/>
      <c r="AD485" s="8"/>
      <c r="AE485" s="8"/>
      <c r="AF485" s="8"/>
      <c r="AG485" s="8"/>
      <c r="AH485" s="8"/>
      <c r="AI485" s="8"/>
      <c r="AJ485" s="8"/>
      <c r="AK485" s="8"/>
      <c r="AL485" s="8"/>
    </row>
    <row r="486" ht="15.75" customHeight="1">
      <c r="Z486" s="8"/>
      <c r="AA486" s="8"/>
      <c r="AB486" s="8"/>
      <c r="AC486" s="8"/>
      <c r="AD486" s="8"/>
      <c r="AE486" s="8"/>
      <c r="AF486" s="8"/>
      <c r="AG486" s="8"/>
      <c r="AH486" s="8"/>
      <c r="AI486" s="8"/>
      <c r="AJ486" s="8"/>
      <c r="AK486" s="8"/>
      <c r="AL486" s="8"/>
    </row>
    <row r="487" ht="15.75" customHeight="1">
      <c r="Z487" s="8"/>
      <c r="AA487" s="8"/>
      <c r="AB487" s="8"/>
      <c r="AC487" s="8"/>
      <c r="AD487" s="8"/>
      <c r="AE487" s="8"/>
      <c r="AF487" s="8"/>
      <c r="AG487" s="8"/>
      <c r="AH487" s="8"/>
      <c r="AI487" s="8"/>
      <c r="AJ487" s="8"/>
      <c r="AK487" s="8"/>
      <c r="AL487" s="8"/>
    </row>
    <row r="488" ht="15.75" customHeight="1">
      <c r="Z488" s="8"/>
      <c r="AA488" s="8"/>
      <c r="AB488" s="8"/>
      <c r="AC488" s="8"/>
      <c r="AD488" s="8"/>
      <c r="AE488" s="8"/>
      <c r="AF488" s="8"/>
      <c r="AG488" s="8"/>
      <c r="AH488" s="8"/>
      <c r="AI488" s="8"/>
      <c r="AJ488" s="8"/>
      <c r="AK488" s="8"/>
      <c r="AL488" s="8"/>
    </row>
    <row r="489" ht="15.75" customHeight="1">
      <c r="Z489" s="8"/>
      <c r="AA489" s="8"/>
      <c r="AB489" s="8"/>
      <c r="AC489" s="8"/>
      <c r="AD489" s="8"/>
      <c r="AE489" s="8"/>
      <c r="AF489" s="8"/>
      <c r="AG489" s="8"/>
      <c r="AH489" s="8"/>
      <c r="AI489" s="8"/>
      <c r="AJ489" s="8"/>
      <c r="AK489" s="8"/>
      <c r="AL489" s="8"/>
    </row>
    <row r="490" ht="15.75" customHeight="1">
      <c r="Z490" s="8"/>
      <c r="AA490" s="8"/>
      <c r="AB490" s="8"/>
      <c r="AC490" s="8"/>
      <c r="AD490" s="8"/>
      <c r="AE490" s="8"/>
      <c r="AF490" s="8"/>
      <c r="AG490" s="8"/>
      <c r="AH490" s="8"/>
      <c r="AI490" s="8"/>
      <c r="AJ490" s="8"/>
      <c r="AK490" s="8"/>
      <c r="AL490" s="8"/>
    </row>
    <row r="491" ht="15.75" customHeight="1">
      <c r="Z491" s="8"/>
      <c r="AA491" s="8"/>
      <c r="AB491" s="8"/>
      <c r="AC491" s="8"/>
      <c r="AD491" s="8"/>
      <c r="AE491" s="8"/>
      <c r="AF491" s="8"/>
      <c r="AG491" s="8"/>
      <c r="AH491" s="8"/>
      <c r="AI491" s="8"/>
      <c r="AJ491" s="8"/>
      <c r="AK491" s="8"/>
      <c r="AL491" s="8"/>
    </row>
    <row r="492" ht="15.75" customHeight="1">
      <c r="Z492" s="8"/>
      <c r="AA492" s="8"/>
      <c r="AB492" s="8"/>
      <c r="AC492" s="8"/>
      <c r="AD492" s="8"/>
      <c r="AE492" s="8"/>
      <c r="AF492" s="8"/>
      <c r="AG492" s="8"/>
      <c r="AH492" s="8"/>
      <c r="AI492" s="8"/>
      <c r="AJ492" s="8"/>
      <c r="AK492" s="8"/>
      <c r="AL492" s="8"/>
    </row>
    <row r="493" ht="15.75" customHeight="1">
      <c r="Z493" s="8"/>
      <c r="AA493" s="8"/>
      <c r="AB493" s="8"/>
      <c r="AC493" s="8"/>
      <c r="AD493" s="8"/>
      <c r="AE493" s="8"/>
      <c r="AF493" s="8"/>
      <c r="AG493" s="8"/>
      <c r="AH493" s="8"/>
      <c r="AI493" s="8"/>
      <c r="AJ493" s="8"/>
      <c r="AK493" s="8"/>
      <c r="AL493" s="8"/>
    </row>
    <row r="494" ht="15.75" customHeight="1">
      <c r="Z494" s="8"/>
      <c r="AA494" s="8"/>
      <c r="AB494" s="8"/>
      <c r="AC494" s="8"/>
      <c r="AD494" s="8"/>
      <c r="AE494" s="8"/>
      <c r="AF494" s="8"/>
      <c r="AG494" s="8"/>
      <c r="AH494" s="8"/>
      <c r="AI494" s="8"/>
      <c r="AJ494" s="8"/>
      <c r="AK494" s="8"/>
      <c r="AL494" s="8"/>
    </row>
    <row r="495" ht="15.75" customHeight="1">
      <c r="Z495" s="8"/>
      <c r="AA495" s="8"/>
      <c r="AB495" s="8"/>
      <c r="AC495" s="8"/>
      <c r="AD495" s="8"/>
      <c r="AE495" s="8"/>
      <c r="AF495" s="8"/>
      <c r="AG495" s="8"/>
      <c r="AH495" s="8"/>
      <c r="AI495" s="8"/>
      <c r="AJ495" s="8"/>
      <c r="AK495" s="8"/>
      <c r="AL495" s="8"/>
    </row>
    <row r="496" ht="15.75" customHeight="1">
      <c r="Z496" s="8"/>
      <c r="AA496" s="8"/>
      <c r="AB496" s="8"/>
      <c r="AC496" s="8"/>
      <c r="AD496" s="8"/>
      <c r="AE496" s="8"/>
      <c r="AF496" s="8"/>
      <c r="AG496" s="8"/>
      <c r="AH496" s="8"/>
      <c r="AI496" s="8"/>
      <c r="AJ496" s="8"/>
      <c r="AK496" s="8"/>
      <c r="AL496" s="8"/>
    </row>
    <row r="497" ht="15.75" customHeight="1">
      <c r="Z497" s="8"/>
      <c r="AA497" s="8"/>
      <c r="AB497" s="8"/>
      <c r="AC497" s="8"/>
      <c r="AD497" s="8"/>
      <c r="AE497" s="8"/>
      <c r="AF497" s="8"/>
      <c r="AG497" s="8"/>
      <c r="AH497" s="8"/>
      <c r="AI497" s="8"/>
      <c r="AJ497" s="8"/>
      <c r="AK497" s="8"/>
      <c r="AL497" s="8"/>
    </row>
    <row r="498" ht="15.75" customHeight="1">
      <c r="Z498" s="8"/>
      <c r="AA498" s="8"/>
      <c r="AB498" s="8"/>
      <c r="AC498" s="8"/>
      <c r="AD498" s="8"/>
      <c r="AE498" s="8"/>
      <c r="AF498" s="8"/>
      <c r="AG498" s="8"/>
      <c r="AH498" s="8"/>
      <c r="AI498" s="8"/>
      <c r="AJ498" s="8"/>
      <c r="AK498" s="8"/>
      <c r="AL498" s="8"/>
    </row>
    <row r="499" ht="15.75" customHeight="1">
      <c r="Z499" s="8"/>
      <c r="AA499" s="8"/>
      <c r="AB499" s="8"/>
      <c r="AC499" s="8"/>
      <c r="AD499" s="8"/>
      <c r="AE499" s="8"/>
      <c r="AF499" s="8"/>
      <c r="AG499" s="8"/>
      <c r="AH499" s="8"/>
      <c r="AI499" s="8"/>
      <c r="AJ499" s="8"/>
      <c r="AK499" s="8"/>
      <c r="AL499" s="8"/>
    </row>
    <row r="500" ht="15.75" customHeight="1">
      <c r="Z500" s="8"/>
      <c r="AA500" s="8"/>
      <c r="AB500" s="8"/>
      <c r="AC500" s="8"/>
      <c r="AD500" s="8"/>
      <c r="AE500" s="8"/>
      <c r="AF500" s="8"/>
      <c r="AG500" s="8"/>
      <c r="AH500" s="8"/>
      <c r="AI500" s="8"/>
      <c r="AJ500" s="8"/>
      <c r="AK500" s="8"/>
      <c r="AL500" s="8"/>
    </row>
    <row r="501" ht="15.75" customHeight="1">
      <c r="Z501" s="8"/>
      <c r="AA501" s="8"/>
      <c r="AB501" s="8"/>
      <c r="AC501" s="8"/>
      <c r="AD501" s="8"/>
      <c r="AE501" s="8"/>
      <c r="AF501" s="8"/>
      <c r="AG501" s="8"/>
      <c r="AH501" s="8"/>
      <c r="AI501" s="8"/>
      <c r="AJ501" s="8"/>
      <c r="AK501" s="8"/>
      <c r="AL501" s="8"/>
    </row>
    <row r="502" ht="15.75" customHeight="1">
      <c r="Z502" s="8"/>
      <c r="AA502" s="8"/>
      <c r="AB502" s="8"/>
      <c r="AC502" s="8"/>
      <c r="AD502" s="8"/>
      <c r="AE502" s="8"/>
      <c r="AF502" s="8"/>
      <c r="AG502" s="8"/>
      <c r="AH502" s="8"/>
      <c r="AI502" s="8"/>
      <c r="AJ502" s="8"/>
      <c r="AK502" s="8"/>
      <c r="AL502" s="8"/>
    </row>
    <row r="503" ht="15.75" customHeight="1">
      <c r="Z503" s="8"/>
      <c r="AA503" s="8"/>
      <c r="AB503" s="8"/>
      <c r="AC503" s="8"/>
      <c r="AD503" s="8"/>
      <c r="AE503" s="8"/>
      <c r="AF503" s="8"/>
      <c r="AG503" s="8"/>
      <c r="AH503" s="8"/>
      <c r="AI503" s="8"/>
      <c r="AJ503" s="8"/>
      <c r="AK503" s="8"/>
      <c r="AL503" s="8"/>
    </row>
    <row r="504" ht="15.75" customHeight="1">
      <c r="Z504" s="8"/>
      <c r="AA504" s="8"/>
      <c r="AB504" s="8"/>
      <c r="AC504" s="8"/>
      <c r="AD504" s="8"/>
      <c r="AE504" s="8"/>
      <c r="AF504" s="8"/>
      <c r="AG504" s="8"/>
      <c r="AH504" s="8"/>
      <c r="AI504" s="8"/>
      <c r="AJ504" s="8"/>
      <c r="AK504" s="8"/>
      <c r="AL504" s="8"/>
    </row>
    <row r="505" ht="15.75" customHeight="1">
      <c r="Z505" s="8"/>
      <c r="AA505" s="8"/>
      <c r="AB505" s="8"/>
      <c r="AC505" s="8"/>
      <c r="AD505" s="8"/>
      <c r="AE505" s="8"/>
      <c r="AF505" s="8"/>
      <c r="AG505" s="8"/>
      <c r="AH505" s="8"/>
      <c r="AI505" s="8"/>
      <c r="AJ505" s="8"/>
      <c r="AK505" s="8"/>
      <c r="AL505" s="8"/>
    </row>
    <row r="506" ht="15.75" customHeight="1">
      <c r="Z506" s="8"/>
      <c r="AA506" s="8"/>
      <c r="AB506" s="8"/>
      <c r="AC506" s="8"/>
      <c r="AD506" s="8"/>
      <c r="AE506" s="8"/>
      <c r="AF506" s="8"/>
      <c r="AG506" s="8"/>
      <c r="AH506" s="8"/>
      <c r="AI506" s="8"/>
      <c r="AJ506" s="8"/>
      <c r="AK506" s="8"/>
      <c r="AL506" s="8"/>
    </row>
    <row r="507" ht="15.75" customHeight="1">
      <c r="Z507" s="8"/>
      <c r="AA507" s="8"/>
      <c r="AB507" s="8"/>
      <c r="AC507" s="8"/>
      <c r="AD507" s="8"/>
      <c r="AE507" s="8"/>
      <c r="AF507" s="8"/>
      <c r="AG507" s="8"/>
      <c r="AH507" s="8"/>
      <c r="AI507" s="8"/>
      <c r="AJ507" s="8"/>
      <c r="AK507" s="8"/>
      <c r="AL507" s="8"/>
    </row>
    <row r="508" ht="15.75" customHeight="1">
      <c r="Z508" s="8"/>
      <c r="AA508" s="8"/>
      <c r="AB508" s="8"/>
      <c r="AC508" s="8"/>
      <c r="AD508" s="8"/>
      <c r="AE508" s="8"/>
      <c r="AF508" s="8"/>
      <c r="AG508" s="8"/>
      <c r="AH508" s="8"/>
      <c r="AI508" s="8"/>
      <c r="AJ508" s="8"/>
      <c r="AK508" s="8"/>
      <c r="AL508" s="8"/>
    </row>
    <row r="509" ht="15.75" customHeight="1">
      <c r="Z509" s="8"/>
      <c r="AA509" s="8"/>
      <c r="AB509" s="8"/>
      <c r="AC509" s="8"/>
      <c r="AD509" s="8"/>
      <c r="AE509" s="8"/>
      <c r="AF509" s="8"/>
      <c r="AG509" s="8"/>
      <c r="AH509" s="8"/>
      <c r="AI509" s="8"/>
      <c r="AJ509" s="8"/>
      <c r="AK509" s="8"/>
      <c r="AL509" s="8"/>
    </row>
    <row r="510" ht="15.75" customHeight="1">
      <c r="Z510" s="8"/>
      <c r="AA510" s="8"/>
      <c r="AB510" s="8"/>
      <c r="AC510" s="8"/>
      <c r="AD510" s="8"/>
      <c r="AE510" s="8"/>
      <c r="AF510" s="8"/>
      <c r="AG510" s="8"/>
      <c r="AH510" s="8"/>
      <c r="AI510" s="8"/>
      <c r="AJ510" s="8"/>
      <c r="AK510" s="8"/>
      <c r="AL510" s="8"/>
    </row>
    <row r="511" ht="15.75" customHeight="1">
      <c r="Z511" s="8"/>
      <c r="AA511" s="8"/>
      <c r="AB511" s="8"/>
      <c r="AC511" s="8"/>
      <c r="AD511" s="8"/>
      <c r="AE511" s="8"/>
      <c r="AF511" s="8"/>
      <c r="AG511" s="8"/>
      <c r="AH511" s="8"/>
      <c r="AI511" s="8"/>
      <c r="AJ511" s="8"/>
      <c r="AK511" s="8"/>
      <c r="AL511" s="8"/>
    </row>
    <row r="512" ht="15.75" customHeight="1">
      <c r="Z512" s="8"/>
      <c r="AA512" s="8"/>
      <c r="AB512" s="8"/>
      <c r="AC512" s="8"/>
      <c r="AD512" s="8"/>
      <c r="AE512" s="8"/>
      <c r="AF512" s="8"/>
      <c r="AG512" s="8"/>
      <c r="AH512" s="8"/>
      <c r="AI512" s="8"/>
      <c r="AJ512" s="8"/>
      <c r="AK512" s="8"/>
      <c r="AL512" s="8"/>
    </row>
    <row r="513" ht="15.75" customHeight="1">
      <c r="Z513" s="8"/>
      <c r="AA513" s="8"/>
      <c r="AB513" s="8"/>
      <c r="AC513" s="8"/>
      <c r="AD513" s="8"/>
      <c r="AE513" s="8"/>
      <c r="AF513" s="8"/>
      <c r="AG513" s="8"/>
      <c r="AH513" s="8"/>
      <c r="AI513" s="8"/>
      <c r="AJ513" s="8"/>
      <c r="AK513" s="8"/>
      <c r="AL513" s="8"/>
    </row>
    <row r="514" ht="15.75" customHeight="1">
      <c r="Z514" s="8"/>
      <c r="AA514" s="8"/>
      <c r="AB514" s="8"/>
      <c r="AC514" s="8"/>
      <c r="AD514" s="8"/>
      <c r="AE514" s="8"/>
      <c r="AF514" s="8"/>
      <c r="AG514" s="8"/>
      <c r="AH514" s="8"/>
      <c r="AI514" s="8"/>
      <c r="AJ514" s="8"/>
      <c r="AK514" s="8"/>
      <c r="AL514" s="8"/>
    </row>
    <row r="515" ht="15.75" customHeight="1">
      <c r="Z515" s="8"/>
      <c r="AA515" s="8"/>
      <c r="AB515" s="8"/>
      <c r="AC515" s="8"/>
      <c r="AD515" s="8"/>
      <c r="AE515" s="8"/>
      <c r="AF515" s="8"/>
      <c r="AG515" s="8"/>
      <c r="AH515" s="8"/>
      <c r="AI515" s="8"/>
      <c r="AJ515" s="8"/>
      <c r="AK515" s="8"/>
      <c r="AL515" s="8"/>
    </row>
    <row r="516" ht="15.75" customHeight="1">
      <c r="Z516" s="8"/>
      <c r="AA516" s="8"/>
      <c r="AB516" s="8"/>
      <c r="AC516" s="8"/>
      <c r="AD516" s="8"/>
      <c r="AE516" s="8"/>
      <c r="AF516" s="8"/>
      <c r="AG516" s="8"/>
      <c r="AH516" s="8"/>
      <c r="AI516" s="8"/>
      <c r="AJ516" s="8"/>
      <c r="AK516" s="8"/>
      <c r="AL516" s="8"/>
    </row>
    <row r="517" ht="15.75" customHeight="1">
      <c r="Z517" s="8"/>
      <c r="AA517" s="8"/>
      <c r="AB517" s="8"/>
      <c r="AC517" s="8"/>
      <c r="AD517" s="8"/>
      <c r="AE517" s="8"/>
      <c r="AF517" s="8"/>
      <c r="AG517" s="8"/>
      <c r="AH517" s="8"/>
      <c r="AI517" s="8"/>
      <c r="AJ517" s="8"/>
      <c r="AK517" s="8"/>
      <c r="AL517" s="8"/>
    </row>
    <row r="518" ht="15.75" customHeight="1">
      <c r="Z518" s="8"/>
      <c r="AA518" s="8"/>
      <c r="AB518" s="8"/>
      <c r="AC518" s="8"/>
      <c r="AD518" s="8"/>
      <c r="AE518" s="8"/>
      <c r="AF518" s="8"/>
      <c r="AG518" s="8"/>
      <c r="AH518" s="8"/>
      <c r="AI518" s="8"/>
      <c r="AJ518" s="8"/>
      <c r="AK518" s="8"/>
      <c r="AL518" s="8"/>
    </row>
    <row r="519" ht="15.75" customHeight="1">
      <c r="Z519" s="8"/>
      <c r="AA519" s="8"/>
      <c r="AB519" s="8"/>
      <c r="AC519" s="8"/>
      <c r="AD519" s="8"/>
      <c r="AE519" s="8"/>
      <c r="AF519" s="8"/>
      <c r="AG519" s="8"/>
      <c r="AH519" s="8"/>
      <c r="AI519" s="8"/>
      <c r="AJ519" s="8"/>
      <c r="AK519" s="8"/>
      <c r="AL519" s="8"/>
    </row>
    <row r="520" ht="15.75" customHeight="1">
      <c r="Z520" s="8"/>
      <c r="AA520" s="8"/>
      <c r="AB520" s="8"/>
      <c r="AC520" s="8"/>
      <c r="AD520" s="8"/>
      <c r="AE520" s="8"/>
      <c r="AF520" s="8"/>
      <c r="AG520" s="8"/>
      <c r="AH520" s="8"/>
      <c r="AI520" s="8"/>
      <c r="AJ520" s="8"/>
      <c r="AK520" s="8"/>
      <c r="AL520" s="8"/>
    </row>
    <row r="521" ht="15.75" customHeight="1">
      <c r="Z521" s="8"/>
      <c r="AA521" s="8"/>
      <c r="AB521" s="8"/>
      <c r="AC521" s="8"/>
      <c r="AD521" s="8"/>
      <c r="AE521" s="8"/>
      <c r="AF521" s="8"/>
      <c r="AG521" s="8"/>
      <c r="AH521" s="8"/>
      <c r="AI521" s="8"/>
      <c r="AJ521" s="8"/>
      <c r="AK521" s="8"/>
      <c r="AL521" s="8"/>
    </row>
    <row r="522" ht="15.75" customHeight="1">
      <c r="Z522" s="8"/>
      <c r="AA522" s="8"/>
      <c r="AB522" s="8"/>
      <c r="AC522" s="8"/>
      <c r="AD522" s="8"/>
      <c r="AE522" s="8"/>
      <c r="AF522" s="8"/>
      <c r="AG522" s="8"/>
      <c r="AH522" s="8"/>
      <c r="AI522" s="8"/>
      <c r="AJ522" s="8"/>
      <c r="AK522" s="8"/>
      <c r="AL522" s="8"/>
    </row>
    <row r="523" ht="15.75" customHeight="1">
      <c r="Z523" s="8"/>
      <c r="AA523" s="8"/>
      <c r="AB523" s="8"/>
      <c r="AC523" s="8"/>
      <c r="AD523" s="8"/>
      <c r="AE523" s="8"/>
      <c r="AF523" s="8"/>
      <c r="AG523" s="8"/>
      <c r="AH523" s="8"/>
      <c r="AI523" s="8"/>
      <c r="AJ523" s="8"/>
      <c r="AK523" s="8"/>
      <c r="AL523" s="8"/>
    </row>
    <row r="524" ht="15.75" customHeight="1">
      <c r="Z524" s="8"/>
      <c r="AA524" s="8"/>
      <c r="AB524" s="8"/>
      <c r="AC524" s="8"/>
      <c r="AD524" s="8"/>
      <c r="AE524" s="8"/>
      <c r="AF524" s="8"/>
      <c r="AG524" s="8"/>
      <c r="AH524" s="8"/>
      <c r="AI524" s="8"/>
      <c r="AJ524" s="8"/>
      <c r="AK524" s="8"/>
      <c r="AL524" s="8"/>
    </row>
    <row r="525" ht="15.75" customHeight="1">
      <c r="Z525" s="8"/>
      <c r="AA525" s="8"/>
      <c r="AB525" s="8"/>
      <c r="AC525" s="8"/>
      <c r="AD525" s="8"/>
      <c r="AE525" s="8"/>
      <c r="AF525" s="8"/>
      <c r="AG525" s="8"/>
      <c r="AH525" s="8"/>
      <c r="AI525" s="8"/>
      <c r="AJ525" s="8"/>
      <c r="AK525" s="8"/>
      <c r="AL525" s="8"/>
    </row>
    <row r="526" ht="15.75" customHeight="1">
      <c r="Z526" s="8"/>
      <c r="AA526" s="8"/>
      <c r="AB526" s="8"/>
      <c r="AC526" s="8"/>
      <c r="AD526" s="8"/>
      <c r="AE526" s="8"/>
      <c r="AF526" s="8"/>
      <c r="AG526" s="8"/>
      <c r="AH526" s="8"/>
      <c r="AI526" s="8"/>
      <c r="AJ526" s="8"/>
      <c r="AK526" s="8"/>
      <c r="AL526" s="8"/>
    </row>
    <row r="527" ht="15.75" customHeight="1">
      <c r="Z527" s="8"/>
      <c r="AA527" s="8"/>
      <c r="AB527" s="8"/>
      <c r="AC527" s="8"/>
      <c r="AD527" s="8"/>
      <c r="AE527" s="8"/>
      <c r="AF527" s="8"/>
      <c r="AG527" s="8"/>
      <c r="AH527" s="8"/>
      <c r="AI527" s="8"/>
      <c r="AJ527" s="8"/>
      <c r="AK527" s="8"/>
      <c r="AL527" s="8"/>
    </row>
    <row r="528" ht="15.75" customHeight="1">
      <c r="Z528" s="8"/>
      <c r="AA528" s="8"/>
      <c r="AB528" s="8"/>
      <c r="AC528" s="8"/>
      <c r="AD528" s="8"/>
      <c r="AE528" s="8"/>
      <c r="AF528" s="8"/>
      <c r="AG528" s="8"/>
      <c r="AH528" s="8"/>
      <c r="AI528" s="8"/>
      <c r="AJ528" s="8"/>
      <c r="AK528" s="8"/>
      <c r="AL528" s="8"/>
    </row>
    <row r="529" ht="15.75" customHeight="1">
      <c r="Z529" s="8"/>
      <c r="AA529" s="8"/>
      <c r="AB529" s="8"/>
      <c r="AC529" s="8"/>
      <c r="AD529" s="8"/>
      <c r="AE529" s="8"/>
      <c r="AF529" s="8"/>
      <c r="AG529" s="8"/>
      <c r="AH529" s="8"/>
      <c r="AI529" s="8"/>
      <c r="AJ529" s="8"/>
      <c r="AK529" s="8"/>
      <c r="AL529" s="8"/>
    </row>
    <row r="530" ht="15.75" customHeight="1">
      <c r="Z530" s="8"/>
      <c r="AA530" s="8"/>
      <c r="AB530" s="8"/>
      <c r="AC530" s="8"/>
      <c r="AD530" s="8"/>
      <c r="AE530" s="8"/>
      <c r="AF530" s="8"/>
      <c r="AG530" s="8"/>
      <c r="AH530" s="8"/>
      <c r="AI530" s="8"/>
      <c r="AJ530" s="8"/>
      <c r="AK530" s="8"/>
      <c r="AL530" s="8"/>
    </row>
    <row r="531" ht="15.75" customHeight="1">
      <c r="Z531" s="8"/>
      <c r="AA531" s="8"/>
      <c r="AB531" s="8"/>
      <c r="AC531" s="8"/>
      <c r="AD531" s="8"/>
      <c r="AE531" s="8"/>
      <c r="AF531" s="8"/>
      <c r="AG531" s="8"/>
      <c r="AH531" s="8"/>
      <c r="AI531" s="8"/>
      <c r="AJ531" s="8"/>
      <c r="AK531" s="8"/>
      <c r="AL531" s="8"/>
    </row>
    <row r="532" ht="15.75" customHeight="1">
      <c r="Z532" s="8"/>
      <c r="AA532" s="8"/>
      <c r="AB532" s="8"/>
      <c r="AC532" s="8"/>
      <c r="AD532" s="8"/>
      <c r="AE532" s="8"/>
      <c r="AF532" s="8"/>
      <c r="AG532" s="8"/>
      <c r="AH532" s="8"/>
      <c r="AI532" s="8"/>
      <c r="AJ532" s="8"/>
      <c r="AK532" s="8"/>
      <c r="AL532" s="8"/>
    </row>
    <row r="533" ht="15.75" customHeight="1">
      <c r="Z533" s="8"/>
      <c r="AA533" s="8"/>
      <c r="AB533" s="8"/>
      <c r="AC533" s="8"/>
      <c r="AD533" s="8"/>
      <c r="AE533" s="8"/>
      <c r="AF533" s="8"/>
      <c r="AG533" s="8"/>
      <c r="AH533" s="8"/>
      <c r="AI533" s="8"/>
      <c r="AJ533" s="8"/>
      <c r="AK533" s="8"/>
      <c r="AL533" s="8"/>
    </row>
    <row r="534" ht="15.75" customHeight="1">
      <c r="Z534" s="8"/>
      <c r="AA534" s="8"/>
      <c r="AB534" s="8"/>
      <c r="AC534" s="8"/>
      <c r="AD534" s="8"/>
      <c r="AE534" s="8"/>
      <c r="AF534" s="8"/>
      <c r="AG534" s="8"/>
      <c r="AH534" s="8"/>
      <c r="AI534" s="8"/>
      <c r="AJ534" s="8"/>
      <c r="AK534" s="8"/>
      <c r="AL534" s="8"/>
    </row>
    <row r="535" ht="15.75" customHeight="1">
      <c r="Z535" s="8"/>
      <c r="AA535" s="8"/>
      <c r="AB535" s="8"/>
      <c r="AC535" s="8"/>
      <c r="AD535" s="8"/>
      <c r="AE535" s="8"/>
      <c r="AF535" s="8"/>
      <c r="AG535" s="8"/>
      <c r="AH535" s="8"/>
      <c r="AI535" s="8"/>
      <c r="AJ535" s="8"/>
      <c r="AK535" s="8"/>
      <c r="AL535" s="8"/>
    </row>
    <row r="536" ht="15.75" customHeight="1">
      <c r="Z536" s="8"/>
      <c r="AA536" s="8"/>
      <c r="AB536" s="8"/>
      <c r="AC536" s="8"/>
      <c r="AD536" s="8"/>
      <c r="AE536" s="8"/>
      <c r="AF536" s="8"/>
      <c r="AG536" s="8"/>
      <c r="AH536" s="8"/>
      <c r="AI536" s="8"/>
      <c r="AJ536" s="8"/>
      <c r="AK536" s="8"/>
      <c r="AL536" s="8"/>
    </row>
    <row r="537" ht="15.75" customHeight="1">
      <c r="Z537" s="8"/>
      <c r="AA537" s="8"/>
      <c r="AB537" s="8"/>
      <c r="AC537" s="8"/>
      <c r="AD537" s="8"/>
      <c r="AE537" s="8"/>
      <c r="AF537" s="8"/>
      <c r="AG537" s="8"/>
      <c r="AH537" s="8"/>
      <c r="AI537" s="8"/>
      <c r="AJ537" s="8"/>
      <c r="AK537" s="8"/>
      <c r="AL537" s="8"/>
    </row>
    <row r="538" ht="15.75" customHeight="1">
      <c r="Z538" s="8"/>
      <c r="AA538" s="8"/>
      <c r="AB538" s="8"/>
      <c r="AC538" s="8"/>
      <c r="AD538" s="8"/>
      <c r="AE538" s="8"/>
      <c r="AF538" s="8"/>
      <c r="AG538" s="8"/>
      <c r="AH538" s="8"/>
      <c r="AI538" s="8"/>
      <c r="AJ538" s="8"/>
      <c r="AK538" s="8"/>
      <c r="AL538" s="8"/>
    </row>
    <row r="539" ht="15.75" customHeight="1">
      <c r="Z539" s="8"/>
      <c r="AA539" s="8"/>
      <c r="AB539" s="8"/>
      <c r="AC539" s="8"/>
      <c r="AD539" s="8"/>
      <c r="AE539" s="8"/>
      <c r="AF539" s="8"/>
      <c r="AG539" s="8"/>
      <c r="AH539" s="8"/>
      <c r="AI539" s="8"/>
      <c r="AJ539" s="8"/>
      <c r="AK539" s="8"/>
      <c r="AL539" s="8"/>
    </row>
    <row r="540" ht="15.75" customHeight="1">
      <c r="Z540" s="8"/>
      <c r="AA540" s="8"/>
      <c r="AB540" s="8"/>
      <c r="AC540" s="8"/>
      <c r="AD540" s="8"/>
      <c r="AE540" s="8"/>
      <c r="AF540" s="8"/>
      <c r="AG540" s="8"/>
      <c r="AH540" s="8"/>
      <c r="AI540" s="8"/>
      <c r="AJ540" s="8"/>
      <c r="AK540" s="8"/>
      <c r="AL540" s="8"/>
    </row>
    <row r="541" ht="15.75" customHeight="1">
      <c r="Z541" s="8"/>
      <c r="AA541" s="8"/>
      <c r="AB541" s="8"/>
      <c r="AC541" s="8"/>
      <c r="AD541" s="8"/>
      <c r="AE541" s="8"/>
      <c r="AF541" s="8"/>
      <c r="AG541" s="8"/>
      <c r="AH541" s="8"/>
      <c r="AI541" s="8"/>
      <c r="AJ541" s="8"/>
      <c r="AK541" s="8"/>
      <c r="AL541" s="8"/>
    </row>
    <row r="542" ht="15.75" customHeight="1">
      <c r="Z542" s="8"/>
      <c r="AA542" s="8"/>
      <c r="AB542" s="8"/>
      <c r="AC542" s="8"/>
      <c r="AD542" s="8"/>
      <c r="AE542" s="8"/>
      <c r="AF542" s="8"/>
      <c r="AG542" s="8"/>
      <c r="AH542" s="8"/>
      <c r="AI542" s="8"/>
      <c r="AJ542" s="8"/>
      <c r="AK542" s="8"/>
      <c r="AL542" s="8"/>
    </row>
    <row r="543" ht="15.75" customHeight="1">
      <c r="Z543" s="8"/>
      <c r="AA543" s="8"/>
      <c r="AB543" s="8"/>
      <c r="AC543" s="8"/>
      <c r="AD543" s="8"/>
      <c r="AE543" s="8"/>
      <c r="AF543" s="8"/>
      <c r="AG543" s="8"/>
      <c r="AH543" s="8"/>
      <c r="AI543" s="8"/>
      <c r="AJ543" s="8"/>
      <c r="AK543" s="8"/>
      <c r="AL543" s="8"/>
    </row>
    <row r="544" ht="15.75" customHeight="1">
      <c r="Z544" s="8"/>
      <c r="AA544" s="8"/>
      <c r="AB544" s="8"/>
      <c r="AC544" s="8"/>
      <c r="AD544" s="8"/>
      <c r="AE544" s="8"/>
      <c r="AF544" s="8"/>
      <c r="AG544" s="8"/>
      <c r="AH544" s="8"/>
      <c r="AI544" s="8"/>
      <c r="AJ544" s="8"/>
      <c r="AK544" s="8"/>
      <c r="AL544" s="8"/>
    </row>
    <row r="545" ht="15.75" customHeight="1">
      <c r="Z545" s="8"/>
      <c r="AA545" s="8"/>
      <c r="AB545" s="8"/>
      <c r="AC545" s="8"/>
      <c r="AD545" s="8"/>
      <c r="AE545" s="8"/>
      <c r="AF545" s="8"/>
      <c r="AG545" s="8"/>
      <c r="AH545" s="8"/>
      <c r="AI545" s="8"/>
      <c r="AJ545" s="8"/>
      <c r="AK545" s="8"/>
      <c r="AL545" s="8"/>
    </row>
    <row r="546" ht="15.75" customHeight="1">
      <c r="Z546" s="8"/>
      <c r="AA546" s="8"/>
      <c r="AB546" s="8"/>
      <c r="AC546" s="8"/>
      <c r="AD546" s="8"/>
      <c r="AE546" s="8"/>
      <c r="AF546" s="8"/>
      <c r="AG546" s="8"/>
      <c r="AH546" s="8"/>
      <c r="AI546" s="8"/>
      <c r="AJ546" s="8"/>
      <c r="AK546" s="8"/>
      <c r="AL546" s="8"/>
    </row>
    <row r="547" ht="15.75" customHeight="1">
      <c r="Z547" s="8"/>
      <c r="AA547" s="8"/>
      <c r="AB547" s="8"/>
      <c r="AC547" s="8"/>
      <c r="AD547" s="8"/>
      <c r="AE547" s="8"/>
      <c r="AF547" s="8"/>
      <c r="AG547" s="8"/>
      <c r="AH547" s="8"/>
      <c r="AI547" s="8"/>
      <c r="AJ547" s="8"/>
      <c r="AK547" s="8"/>
      <c r="AL547" s="8"/>
    </row>
    <row r="548" ht="15.75" customHeight="1">
      <c r="Z548" s="8"/>
      <c r="AA548" s="8"/>
      <c r="AB548" s="8"/>
      <c r="AC548" s="8"/>
      <c r="AD548" s="8"/>
      <c r="AE548" s="8"/>
      <c r="AF548" s="8"/>
      <c r="AG548" s="8"/>
      <c r="AH548" s="8"/>
      <c r="AI548" s="8"/>
      <c r="AJ548" s="8"/>
      <c r="AK548" s="8"/>
      <c r="AL548" s="8"/>
    </row>
    <row r="549" ht="15.75" customHeight="1">
      <c r="Z549" s="8"/>
      <c r="AA549" s="8"/>
      <c r="AB549" s="8"/>
      <c r="AC549" s="8"/>
      <c r="AD549" s="8"/>
      <c r="AE549" s="8"/>
      <c r="AF549" s="8"/>
      <c r="AG549" s="8"/>
      <c r="AH549" s="8"/>
      <c r="AI549" s="8"/>
      <c r="AJ549" s="8"/>
      <c r="AK549" s="8"/>
      <c r="AL549" s="8"/>
    </row>
    <row r="550" ht="15.75" customHeight="1">
      <c r="Z550" s="8"/>
      <c r="AA550" s="8"/>
      <c r="AB550" s="8"/>
      <c r="AC550" s="8"/>
      <c r="AD550" s="8"/>
      <c r="AE550" s="8"/>
      <c r="AF550" s="8"/>
      <c r="AG550" s="8"/>
      <c r="AH550" s="8"/>
      <c r="AI550" s="8"/>
      <c r="AJ550" s="8"/>
      <c r="AK550" s="8"/>
      <c r="AL550" s="8"/>
    </row>
    <row r="551" ht="15.75" customHeight="1">
      <c r="Z551" s="8"/>
      <c r="AA551" s="8"/>
      <c r="AB551" s="8"/>
      <c r="AC551" s="8"/>
      <c r="AD551" s="8"/>
      <c r="AE551" s="8"/>
      <c r="AF551" s="8"/>
      <c r="AG551" s="8"/>
      <c r="AH551" s="8"/>
      <c r="AI551" s="8"/>
      <c r="AJ551" s="8"/>
      <c r="AK551" s="8"/>
      <c r="AL551" s="8"/>
    </row>
    <row r="552" ht="15.75" customHeight="1">
      <c r="Z552" s="8"/>
      <c r="AA552" s="8"/>
      <c r="AB552" s="8"/>
      <c r="AC552" s="8"/>
      <c r="AD552" s="8"/>
      <c r="AE552" s="8"/>
      <c r="AF552" s="8"/>
      <c r="AG552" s="8"/>
      <c r="AH552" s="8"/>
      <c r="AI552" s="8"/>
      <c r="AJ552" s="8"/>
      <c r="AK552" s="8"/>
      <c r="AL552" s="8"/>
    </row>
    <row r="553" ht="15.75" customHeight="1">
      <c r="Z553" s="8"/>
      <c r="AA553" s="8"/>
      <c r="AB553" s="8"/>
      <c r="AC553" s="8"/>
      <c r="AD553" s="8"/>
      <c r="AE553" s="8"/>
      <c r="AF553" s="8"/>
      <c r="AG553" s="8"/>
      <c r="AH553" s="8"/>
      <c r="AI553" s="8"/>
      <c r="AJ553" s="8"/>
      <c r="AK553" s="8"/>
      <c r="AL553" s="8"/>
    </row>
    <row r="554" ht="15.75" customHeight="1">
      <c r="Z554" s="8"/>
      <c r="AA554" s="8"/>
      <c r="AB554" s="8"/>
      <c r="AC554" s="8"/>
      <c r="AD554" s="8"/>
      <c r="AE554" s="8"/>
      <c r="AF554" s="8"/>
      <c r="AG554" s="8"/>
      <c r="AH554" s="8"/>
      <c r="AI554" s="8"/>
      <c r="AJ554" s="8"/>
      <c r="AK554" s="8"/>
      <c r="AL554" s="8"/>
    </row>
    <row r="555" ht="15.75" customHeight="1">
      <c r="Z555" s="8"/>
      <c r="AA555" s="8"/>
      <c r="AB555" s="8"/>
      <c r="AC555" s="8"/>
      <c r="AD555" s="8"/>
      <c r="AE555" s="8"/>
      <c r="AF555" s="8"/>
      <c r="AG555" s="8"/>
      <c r="AH555" s="8"/>
      <c r="AI555" s="8"/>
      <c r="AJ555" s="8"/>
      <c r="AK555" s="8"/>
      <c r="AL555" s="8"/>
    </row>
    <row r="556" ht="15.75" customHeight="1">
      <c r="Z556" s="8"/>
      <c r="AA556" s="8"/>
      <c r="AB556" s="8"/>
      <c r="AC556" s="8"/>
      <c r="AD556" s="8"/>
      <c r="AE556" s="8"/>
      <c r="AF556" s="8"/>
      <c r="AG556" s="8"/>
      <c r="AH556" s="8"/>
      <c r="AI556" s="8"/>
      <c r="AJ556" s="8"/>
      <c r="AK556" s="8"/>
      <c r="AL556" s="8"/>
    </row>
    <row r="557" ht="15.75" customHeight="1">
      <c r="Z557" s="8"/>
      <c r="AA557" s="8"/>
      <c r="AB557" s="8"/>
      <c r="AC557" s="8"/>
      <c r="AD557" s="8"/>
      <c r="AE557" s="8"/>
      <c r="AF557" s="8"/>
      <c r="AG557" s="8"/>
      <c r="AH557" s="8"/>
      <c r="AI557" s="8"/>
      <c r="AJ557" s="8"/>
      <c r="AK557" s="8"/>
      <c r="AL557" s="8"/>
    </row>
    <row r="558" ht="15.75" customHeight="1">
      <c r="Z558" s="8"/>
      <c r="AA558" s="8"/>
      <c r="AB558" s="8"/>
      <c r="AC558" s="8"/>
      <c r="AD558" s="8"/>
      <c r="AE558" s="8"/>
      <c r="AF558" s="8"/>
      <c r="AG558" s="8"/>
      <c r="AH558" s="8"/>
      <c r="AI558" s="8"/>
      <c r="AJ558" s="8"/>
      <c r="AK558" s="8"/>
      <c r="AL558" s="8"/>
    </row>
    <row r="559" ht="15.75" customHeight="1">
      <c r="Z559" s="8"/>
      <c r="AA559" s="8"/>
      <c r="AB559" s="8"/>
      <c r="AC559" s="8"/>
      <c r="AD559" s="8"/>
      <c r="AE559" s="8"/>
      <c r="AF559" s="8"/>
      <c r="AG559" s="8"/>
      <c r="AH559" s="8"/>
      <c r="AI559" s="8"/>
      <c r="AJ559" s="8"/>
      <c r="AK559" s="8"/>
      <c r="AL559" s="8"/>
    </row>
    <row r="560" ht="15.75" customHeight="1">
      <c r="Z560" s="8"/>
      <c r="AA560" s="8"/>
      <c r="AB560" s="8"/>
      <c r="AC560" s="8"/>
      <c r="AD560" s="8"/>
      <c r="AE560" s="8"/>
      <c r="AF560" s="8"/>
      <c r="AG560" s="8"/>
      <c r="AH560" s="8"/>
      <c r="AI560" s="8"/>
      <c r="AJ560" s="8"/>
      <c r="AK560" s="8"/>
      <c r="AL560" s="8"/>
    </row>
    <row r="561" ht="15.75" customHeight="1">
      <c r="Z561" s="8"/>
      <c r="AA561" s="8"/>
      <c r="AB561" s="8"/>
      <c r="AC561" s="8"/>
      <c r="AD561" s="8"/>
      <c r="AE561" s="8"/>
      <c r="AF561" s="8"/>
      <c r="AG561" s="8"/>
      <c r="AH561" s="8"/>
      <c r="AI561" s="8"/>
      <c r="AJ561" s="8"/>
      <c r="AK561" s="8"/>
      <c r="AL561" s="8"/>
    </row>
    <row r="562" ht="15.75" customHeight="1">
      <c r="Z562" s="8"/>
      <c r="AA562" s="8"/>
      <c r="AB562" s="8"/>
      <c r="AC562" s="8"/>
      <c r="AD562" s="8"/>
      <c r="AE562" s="8"/>
      <c r="AF562" s="8"/>
      <c r="AG562" s="8"/>
      <c r="AH562" s="8"/>
      <c r="AI562" s="8"/>
      <c r="AJ562" s="8"/>
      <c r="AK562" s="8"/>
      <c r="AL562" s="8"/>
    </row>
    <row r="563" ht="15.75" customHeight="1">
      <c r="Z563" s="8"/>
      <c r="AA563" s="8"/>
      <c r="AB563" s="8"/>
      <c r="AC563" s="8"/>
      <c r="AD563" s="8"/>
      <c r="AE563" s="8"/>
      <c r="AF563" s="8"/>
      <c r="AG563" s="8"/>
      <c r="AH563" s="8"/>
      <c r="AI563" s="8"/>
      <c r="AJ563" s="8"/>
      <c r="AK563" s="8"/>
      <c r="AL563" s="8"/>
    </row>
    <row r="564" ht="15.75" customHeight="1">
      <c r="Z564" s="8"/>
      <c r="AA564" s="8"/>
      <c r="AB564" s="8"/>
      <c r="AC564" s="8"/>
      <c r="AD564" s="8"/>
      <c r="AE564" s="8"/>
      <c r="AF564" s="8"/>
      <c r="AG564" s="8"/>
      <c r="AH564" s="8"/>
      <c r="AI564" s="8"/>
      <c r="AJ564" s="8"/>
      <c r="AK564" s="8"/>
      <c r="AL564" s="8"/>
    </row>
    <row r="565" ht="15.75" customHeight="1">
      <c r="Z565" s="8"/>
      <c r="AA565" s="8"/>
      <c r="AB565" s="8"/>
      <c r="AC565" s="8"/>
      <c r="AD565" s="8"/>
      <c r="AE565" s="8"/>
      <c r="AF565" s="8"/>
      <c r="AG565" s="8"/>
      <c r="AH565" s="8"/>
      <c r="AI565" s="8"/>
      <c r="AJ565" s="8"/>
      <c r="AK565" s="8"/>
      <c r="AL565" s="8"/>
    </row>
    <row r="566" ht="15.75" customHeight="1">
      <c r="Z566" s="8"/>
      <c r="AA566" s="8"/>
      <c r="AB566" s="8"/>
      <c r="AC566" s="8"/>
      <c r="AD566" s="8"/>
      <c r="AE566" s="8"/>
      <c r="AF566" s="8"/>
      <c r="AG566" s="8"/>
      <c r="AH566" s="8"/>
      <c r="AI566" s="8"/>
      <c r="AJ566" s="8"/>
      <c r="AK566" s="8"/>
      <c r="AL566" s="8"/>
    </row>
    <row r="567" ht="15.75" customHeight="1">
      <c r="Z567" s="8"/>
      <c r="AA567" s="8"/>
      <c r="AB567" s="8"/>
      <c r="AC567" s="8"/>
      <c r="AD567" s="8"/>
      <c r="AE567" s="8"/>
      <c r="AF567" s="8"/>
      <c r="AG567" s="8"/>
      <c r="AH567" s="8"/>
      <c r="AI567" s="8"/>
      <c r="AJ567" s="8"/>
      <c r="AK567" s="8"/>
      <c r="AL567" s="8"/>
    </row>
    <row r="568" ht="15.75" customHeight="1">
      <c r="Z568" s="8"/>
      <c r="AA568" s="8"/>
      <c r="AB568" s="8"/>
      <c r="AC568" s="8"/>
      <c r="AD568" s="8"/>
      <c r="AE568" s="8"/>
      <c r="AF568" s="8"/>
      <c r="AG568" s="8"/>
      <c r="AH568" s="8"/>
      <c r="AI568" s="8"/>
      <c r="AJ568" s="8"/>
      <c r="AK568" s="8"/>
      <c r="AL568" s="8"/>
    </row>
    <row r="569" ht="15.75" customHeight="1">
      <c r="Z569" s="8"/>
      <c r="AA569" s="8"/>
      <c r="AB569" s="8"/>
      <c r="AC569" s="8"/>
      <c r="AD569" s="8"/>
      <c r="AE569" s="8"/>
      <c r="AF569" s="8"/>
      <c r="AG569" s="8"/>
      <c r="AH569" s="8"/>
      <c r="AI569" s="8"/>
      <c r="AJ569" s="8"/>
      <c r="AK569" s="8"/>
      <c r="AL569" s="8"/>
    </row>
    <row r="570" ht="15.75" customHeight="1">
      <c r="Z570" s="8"/>
      <c r="AA570" s="8"/>
      <c r="AB570" s="8"/>
      <c r="AC570" s="8"/>
      <c r="AD570" s="8"/>
      <c r="AE570" s="8"/>
      <c r="AF570" s="8"/>
      <c r="AG570" s="8"/>
      <c r="AH570" s="8"/>
      <c r="AI570" s="8"/>
      <c r="AJ570" s="8"/>
      <c r="AK570" s="8"/>
      <c r="AL570" s="8"/>
    </row>
    <row r="571" ht="15.75" customHeight="1">
      <c r="Z571" s="8"/>
      <c r="AA571" s="8"/>
      <c r="AB571" s="8"/>
      <c r="AC571" s="8"/>
      <c r="AD571" s="8"/>
      <c r="AE571" s="8"/>
      <c r="AF571" s="8"/>
      <c r="AG571" s="8"/>
      <c r="AH571" s="8"/>
      <c r="AI571" s="8"/>
      <c r="AJ571" s="8"/>
      <c r="AK571" s="8"/>
      <c r="AL571" s="8"/>
    </row>
    <row r="572" ht="15.75" customHeight="1">
      <c r="Z572" s="8"/>
      <c r="AA572" s="8"/>
      <c r="AB572" s="8"/>
      <c r="AC572" s="8"/>
      <c r="AD572" s="8"/>
      <c r="AE572" s="8"/>
      <c r="AF572" s="8"/>
      <c r="AG572" s="8"/>
      <c r="AH572" s="8"/>
      <c r="AI572" s="8"/>
      <c r="AJ572" s="8"/>
      <c r="AK572" s="8"/>
      <c r="AL572" s="8"/>
    </row>
    <row r="573" ht="15.75" customHeight="1">
      <c r="Z573" s="8"/>
      <c r="AA573" s="8"/>
      <c r="AB573" s="8"/>
      <c r="AC573" s="8"/>
      <c r="AD573" s="8"/>
      <c r="AE573" s="8"/>
      <c r="AF573" s="8"/>
      <c r="AG573" s="8"/>
      <c r="AH573" s="8"/>
      <c r="AI573" s="8"/>
      <c r="AJ573" s="8"/>
      <c r="AK573" s="8"/>
      <c r="AL573" s="8"/>
    </row>
    <row r="574" ht="15.75" customHeight="1">
      <c r="Z574" s="8"/>
      <c r="AA574" s="8"/>
      <c r="AB574" s="8"/>
      <c r="AC574" s="8"/>
      <c r="AD574" s="8"/>
      <c r="AE574" s="8"/>
      <c r="AF574" s="8"/>
      <c r="AG574" s="8"/>
      <c r="AH574" s="8"/>
      <c r="AI574" s="8"/>
      <c r="AJ574" s="8"/>
      <c r="AK574" s="8"/>
      <c r="AL574" s="8"/>
    </row>
    <row r="575" ht="15.75" customHeight="1">
      <c r="Z575" s="8"/>
      <c r="AA575" s="8"/>
      <c r="AB575" s="8"/>
      <c r="AC575" s="8"/>
      <c r="AD575" s="8"/>
      <c r="AE575" s="8"/>
      <c r="AF575" s="8"/>
      <c r="AG575" s="8"/>
      <c r="AH575" s="8"/>
      <c r="AI575" s="8"/>
      <c r="AJ575" s="8"/>
      <c r="AK575" s="8"/>
      <c r="AL575" s="8"/>
    </row>
    <row r="576" ht="15.75" customHeight="1">
      <c r="Z576" s="8"/>
      <c r="AA576" s="8"/>
      <c r="AB576" s="8"/>
      <c r="AC576" s="8"/>
      <c r="AD576" s="8"/>
      <c r="AE576" s="8"/>
      <c r="AF576" s="8"/>
      <c r="AG576" s="8"/>
      <c r="AH576" s="8"/>
      <c r="AI576" s="8"/>
      <c r="AJ576" s="8"/>
      <c r="AK576" s="8"/>
      <c r="AL576" s="8"/>
    </row>
    <row r="577" ht="15.75" customHeight="1">
      <c r="Z577" s="8"/>
      <c r="AA577" s="8"/>
      <c r="AB577" s="8"/>
      <c r="AC577" s="8"/>
      <c r="AD577" s="8"/>
      <c r="AE577" s="8"/>
      <c r="AF577" s="8"/>
      <c r="AG577" s="8"/>
      <c r="AH577" s="8"/>
      <c r="AI577" s="8"/>
      <c r="AJ577" s="8"/>
      <c r="AK577" s="8"/>
      <c r="AL577" s="8"/>
    </row>
    <row r="578" ht="15.75" customHeight="1">
      <c r="Z578" s="8"/>
      <c r="AA578" s="8"/>
      <c r="AB578" s="8"/>
      <c r="AC578" s="8"/>
      <c r="AD578" s="8"/>
      <c r="AE578" s="8"/>
      <c r="AF578" s="8"/>
      <c r="AG578" s="8"/>
      <c r="AH578" s="8"/>
      <c r="AI578" s="8"/>
      <c r="AJ578" s="8"/>
      <c r="AK578" s="8"/>
      <c r="AL578" s="8"/>
    </row>
    <row r="579" ht="15.75" customHeight="1">
      <c r="Z579" s="8"/>
      <c r="AA579" s="8"/>
      <c r="AB579" s="8"/>
      <c r="AC579" s="8"/>
      <c r="AD579" s="8"/>
      <c r="AE579" s="8"/>
      <c r="AF579" s="8"/>
      <c r="AG579" s="8"/>
      <c r="AH579" s="8"/>
      <c r="AI579" s="8"/>
      <c r="AJ579" s="8"/>
      <c r="AK579" s="8"/>
      <c r="AL579" s="8"/>
    </row>
    <row r="580" ht="15.75" customHeight="1">
      <c r="Z580" s="8"/>
      <c r="AA580" s="8"/>
      <c r="AB580" s="8"/>
      <c r="AC580" s="8"/>
      <c r="AD580" s="8"/>
      <c r="AE580" s="8"/>
      <c r="AF580" s="8"/>
      <c r="AG580" s="8"/>
      <c r="AH580" s="8"/>
      <c r="AI580" s="8"/>
      <c r="AJ580" s="8"/>
      <c r="AK580" s="8"/>
      <c r="AL580" s="8"/>
    </row>
    <row r="581" ht="15.75" customHeight="1">
      <c r="Z581" s="8"/>
      <c r="AA581" s="8"/>
      <c r="AB581" s="8"/>
      <c r="AC581" s="8"/>
      <c r="AD581" s="8"/>
      <c r="AE581" s="8"/>
      <c r="AF581" s="8"/>
      <c r="AG581" s="8"/>
      <c r="AH581" s="8"/>
      <c r="AI581" s="8"/>
      <c r="AJ581" s="8"/>
      <c r="AK581" s="8"/>
      <c r="AL581" s="8"/>
    </row>
    <row r="582" ht="15.75" customHeight="1">
      <c r="Z582" s="8"/>
      <c r="AA582" s="8"/>
      <c r="AB582" s="8"/>
      <c r="AC582" s="8"/>
      <c r="AD582" s="8"/>
      <c r="AE582" s="8"/>
      <c r="AF582" s="8"/>
      <c r="AG582" s="8"/>
      <c r="AH582" s="8"/>
      <c r="AI582" s="8"/>
      <c r="AJ582" s="8"/>
      <c r="AK582" s="8"/>
      <c r="AL582" s="8"/>
    </row>
    <row r="583" ht="15.75" customHeight="1">
      <c r="Z583" s="8"/>
      <c r="AA583" s="8"/>
      <c r="AB583" s="8"/>
      <c r="AC583" s="8"/>
      <c r="AD583" s="8"/>
      <c r="AE583" s="8"/>
      <c r="AF583" s="8"/>
      <c r="AG583" s="8"/>
      <c r="AH583" s="8"/>
      <c r="AI583" s="8"/>
      <c r="AJ583" s="8"/>
      <c r="AK583" s="8"/>
      <c r="AL583" s="8"/>
    </row>
    <row r="584" ht="15.75" customHeight="1">
      <c r="Z584" s="8"/>
      <c r="AA584" s="8"/>
      <c r="AB584" s="8"/>
      <c r="AC584" s="8"/>
      <c r="AD584" s="8"/>
      <c r="AE584" s="8"/>
      <c r="AF584" s="8"/>
      <c r="AG584" s="8"/>
      <c r="AH584" s="8"/>
      <c r="AI584" s="8"/>
      <c r="AJ584" s="8"/>
      <c r="AK584" s="8"/>
      <c r="AL584" s="8"/>
    </row>
    <row r="585" ht="15.75" customHeight="1">
      <c r="Z585" s="8"/>
      <c r="AA585" s="8"/>
      <c r="AB585" s="8"/>
      <c r="AC585" s="8"/>
      <c r="AD585" s="8"/>
      <c r="AE585" s="8"/>
      <c r="AF585" s="8"/>
      <c r="AG585" s="8"/>
      <c r="AH585" s="8"/>
      <c r="AI585" s="8"/>
      <c r="AJ585" s="8"/>
      <c r="AK585" s="8"/>
      <c r="AL585" s="8"/>
    </row>
    <row r="586" ht="15.75" customHeight="1">
      <c r="Z586" s="8"/>
      <c r="AA586" s="8"/>
      <c r="AB586" s="8"/>
      <c r="AC586" s="8"/>
      <c r="AD586" s="8"/>
      <c r="AE586" s="8"/>
      <c r="AF586" s="8"/>
      <c r="AG586" s="8"/>
      <c r="AH586" s="8"/>
      <c r="AI586" s="8"/>
      <c r="AJ586" s="8"/>
      <c r="AK586" s="8"/>
      <c r="AL586" s="8"/>
    </row>
    <row r="587" ht="15.75" customHeight="1">
      <c r="Z587" s="8"/>
      <c r="AA587" s="8"/>
      <c r="AB587" s="8"/>
      <c r="AC587" s="8"/>
      <c r="AD587" s="8"/>
      <c r="AE587" s="8"/>
      <c r="AF587" s="8"/>
      <c r="AG587" s="8"/>
      <c r="AH587" s="8"/>
      <c r="AI587" s="8"/>
      <c r="AJ587" s="8"/>
      <c r="AK587" s="8"/>
      <c r="AL587" s="8"/>
    </row>
    <row r="588" ht="15.75" customHeight="1">
      <c r="Z588" s="8"/>
      <c r="AA588" s="8"/>
      <c r="AB588" s="8"/>
      <c r="AC588" s="8"/>
      <c r="AD588" s="8"/>
      <c r="AE588" s="8"/>
      <c r="AF588" s="8"/>
      <c r="AG588" s="8"/>
      <c r="AH588" s="8"/>
      <c r="AI588" s="8"/>
      <c r="AJ588" s="8"/>
      <c r="AK588" s="8"/>
      <c r="AL588" s="8"/>
    </row>
    <row r="589" ht="15.75" customHeight="1">
      <c r="Z589" s="8"/>
      <c r="AA589" s="8"/>
      <c r="AB589" s="8"/>
      <c r="AC589" s="8"/>
      <c r="AD589" s="8"/>
      <c r="AE589" s="8"/>
      <c r="AF589" s="8"/>
      <c r="AG589" s="8"/>
      <c r="AH589" s="8"/>
      <c r="AI589" s="8"/>
      <c r="AJ589" s="8"/>
      <c r="AK589" s="8"/>
      <c r="AL589" s="8"/>
    </row>
    <row r="590" ht="15.75" customHeight="1">
      <c r="Z590" s="8"/>
      <c r="AA590" s="8"/>
      <c r="AB590" s="8"/>
      <c r="AC590" s="8"/>
      <c r="AD590" s="8"/>
      <c r="AE590" s="8"/>
      <c r="AF590" s="8"/>
      <c r="AG590" s="8"/>
      <c r="AH590" s="8"/>
      <c r="AI590" s="8"/>
      <c r="AJ590" s="8"/>
      <c r="AK590" s="8"/>
      <c r="AL590" s="8"/>
    </row>
    <row r="591" ht="15.75" customHeight="1">
      <c r="Z591" s="8"/>
      <c r="AA591" s="8"/>
      <c r="AB591" s="8"/>
      <c r="AC591" s="8"/>
      <c r="AD591" s="8"/>
      <c r="AE591" s="8"/>
      <c r="AF591" s="8"/>
      <c r="AG591" s="8"/>
      <c r="AH591" s="8"/>
      <c r="AI591" s="8"/>
      <c r="AJ591" s="8"/>
      <c r="AK591" s="8"/>
      <c r="AL591" s="8"/>
    </row>
    <row r="592" ht="15.75" customHeight="1">
      <c r="Z592" s="8"/>
      <c r="AA592" s="8"/>
      <c r="AB592" s="8"/>
      <c r="AC592" s="8"/>
      <c r="AD592" s="8"/>
      <c r="AE592" s="8"/>
      <c r="AF592" s="8"/>
      <c r="AG592" s="8"/>
      <c r="AH592" s="8"/>
      <c r="AI592" s="8"/>
      <c r="AJ592" s="8"/>
      <c r="AK592" s="8"/>
      <c r="AL592" s="8"/>
    </row>
    <row r="593" ht="15.75" customHeight="1">
      <c r="Z593" s="8"/>
      <c r="AA593" s="8"/>
      <c r="AB593" s="8"/>
      <c r="AC593" s="8"/>
      <c r="AD593" s="8"/>
      <c r="AE593" s="8"/>
      <c r="AF593" s="8"/>
      <c r="AG593" s="8"/>
      <c r="AH593" s="8"/>
      <c r="AI593" s="8"/>
      <c r="AJ593" s="8"/>
      <c r="AK593" s="8"/>
      <c r="AL593" s="8"/>
    </row>
    <row r="594" ht="15.75" customHeight="1">
      <c r="Z594" s="8"/>
      <c r="AA594" s="8"/>
      <c r="AB594" s="8"/>
      <c r="AC594" s="8"/>
      <c r="AD594" s="8"/>
      <c r="AE594" s="8"/>
      <c r="AF594" s="8"/>
      <c r="AG594" s="8"/>
      <c r="AH594" s="8"/>
      <c r="AI594" s="8"/>
      <c r="AJ594" s="8"/>
      <c r="AK594" s="8"/>
      <c r="AL594" s="8"/>
    </row>
    <row r="595" ht="15.75" customHeight="1">
      <c r="Z595" s="8"/>
      <c r="AA595" s="8"/>
      <c r="AB595" s="8"/>
      <c r="AC595" s="8"/>
      <c r="AD595" s="8"/>
      <c r="AE595" s="8"/>
      <c r="AF595" s="8"/>
      <c r="AG595" s="8"/>
      <c r="AH595" s="8"/>
      <c r="AI595" s="8"/>
      <c r="AJ595" s="8"/>
      <c r="AK595" s="8"/>
      <c r="AL595" s="8"/>
    </row>
    <row r="596" ht="15.75" customHeight="1">
      <c r="Z596" s="8"/>
      <c r="AA596" s="8"/>
      <c r="AB596" s="8"/>
      <c r="AC596" s="8"/>
      <c r="AD596" s="8"/>
      <c r="AE596" s="8"/>
      <c r="AF596" s="8"/>
      <c r="AG596" s="8"/>
      <c r="AH596" s="8"/>
      <c r="AI596" s="8"/>
      <c r="AJ596" s="8"/>
      <c r="AK596" s="8"/>
      <c r="AL596" s="8"/>
    </row>
    <row r="597" ht="15.75" customHeight="1">
      <c r="Z597" s="8"/>
      <c r="AA597" s="8"/>
      <c r="AB597" s="8"/>
      <c r="AC597" s="8"/>
      <c r="AD597" s="8"/>
      <c r="AE597" s="8"/>
      <c r="AF597" s="8"/>
      <c r="AG597" s="8"/>
      <c r="AH597" s="8"/>
      <c r="AI597" s="8"/>
      <c r="AJ597" s="8"/>
      <c r="AK597" s="8"/>
      <c r="AL597" s="8"/>
    </row>
    <row r="598" ht="15.75" customHeight="1">
      <c r="Z598" s="8"/>
      <c r="AA598" s="8"/>
      <c r="AB598" s="8"/>
      <c r="AC598" s="8"/>
      <c r="AD598" s="8"/>
      <c r="AE598" s="8"/>
      <c r="AF598" s="8"/>
      <c r="AG598" s="8"/>
      <c r="AH598" s="8"/>
      <c r="AI598" s="8"/>
      <c r="AJ598" s="8"/>
      <c r="AK598" s="8"/>
      <c r="AL598" s="8"/>
    </row>
    <row r="599" ht="15.75" customHeight="1">
      <c r="Z599" s="8"/>
      <c r="AA599" s="8"/>
      <c r="AB599" s="8"/>
      <c r="AC599" s="8"/>
      <c r="AD599" s="8"/>
      <c r="AE599" s="8"/>
      <c r="AF599" s="8"/>
      <c r="AG599" s="8"/>
      <c r="AH599" s="8"/>
      <c r="AI599" s="8"/>
      <c r="AJ599" s="8"/>
      <c r="AK599" s="8"/>
      <c r="AL599" s="8"/>
    </row>
    <row r="600" ht="15.75" customHeight="1">
      <c r="Z600" s="8"/>
      <c r="AA600" s="8"/>
      <c r="AB600" s="8"/>
      <c r="AC600" s="8"/>
      <c r="AD600" s="8"/>
      <c r="AE600" s="8"/>
      <c r="AF600" s="8"/>
      <c r="AG600" s="8"/>
      <c r="AH600" s="8"/>
      <c r="AI600" s="8"/>
      <c r="AJ600" s="8"/>
      <c r="AK600" s="8"/>
      <c r="AL600" s="8"/>
    </row>
    <row r="601" ht="15.75" customHeight="1">
      <c r="Z601" s="8"/>
      <c r="AA601" s="8"/>
      <c r="AB601" s="8"/>
      <c r="AC601" s="8"/>
      <c r="AD601" s="8"/>
      <c r="AE601" s="8"/>
      <c r="AF601" s="8"/>
      <c r="AG601" s="8"/>
      <c r="AH601" s="8"/>
      <c r="AI601" s="8"/>
      <c r="AJ601" s="8"/>
      <c r="AK601" s="8"/>
      <c r="AL601" s="8"/>
    </row>
    <row r="602" ht="15.75" customHeight="1">
      <c r="Z602" s="8"/>
      <c r="AA602" s="8"/>
      <c r="AB602" s="8"/>
      <c r="AC602" s="8"/>
      <c r="AD602" s="8"/>
      <c r="AE602" s="8"/>
      <c r="AF602" s="8"/>
      <c r="AG602" s="8"/>
      <c r="AH602" s="8"/>
      <c r="AI602" s="8"/>
      <c r="AJ602" s="8"/>
      <c r="AK602" s="8"/>
      <c r="AL602" s="8"/>
    </row>
    <row r="603" ht="15.75" customHeight="1">
      <c r="Z603" s="8"/>
      <c r="AA603" s="8"/>
      <c r="AB603" s="8"/>
      <c r="AC603" s="8"/>
      <c r="AD603" s="8"/>
      <c r="AE603" s="8"/>
      <c r="AF603" s="8"/>
      <c r="AG603" s="8"/>
      <c r="AH603" s="8"/>
      <c r="AI603" s="8"/>
      <c r="AJ603" s="8"/>
      <c r="AK603" s="8"/>
      <c r="AL603" s="8"/>
    </row>
    <row r="604" ht="15.75" customHeight="1">
      <c r="Z604" s="8"/>
      <c r="AA604" s="8"/>
      <c r="AB604" s="8"/>
      <c r="AC604" s="8"/>
      <c r="AD604" s="8"/>
      <c r="AE604" s="8"/>
      <c r="AF604" s="8"/>
      <c r="AG604" s="8"/>
      <c r="AH604" s="8"/>
      <c r="AI604" s="8"/>
      <c r="AJ604" s="8"/>
      <c r="AK604" s="8"/>
      <c r="AL604" s="8"/>
    </row>
    <row r="605" ht="15.75" customHeight="1">
      <c r="Z605" s="8"/>
      <c r="AA605" s="8"/>
      <c r="AB605" s="8"/>
      <c r="AC605" s="8"/>
      <c r="AD605" s="8"/>
      <c r="AE605" s="8"/>
      <c r="AF605" s="8"/>
      <c r="AG605" s="8"/>
      <c r="AH605" s="8"/>
      <c r="AI605" s="8"/>
      <c r="AJ605" s="8"/>
      <c r="AK605" s="8"/>
      <c r="AL605" s="8"/>
    </row>
    <row r="606" ht="15.75" customHeight="1">
      <c r="Z606" s="8"/>
      <c r="AA606" s="8"/>
      <c r="AB606" s="8"/>
      <c r="AC606" s="8"/>
      <c r="AD606" s="8"/>
      <c r="AE606" s="8"/>
      <c r="AF606" s="8"/>
      <c r="AG606" s="8"/>
      <c r="AH606" s="8"/>
      <c r="AI606" s="8"/>
      <c r="AJ606" s="8"/>
      <c r="AK606" s="8"/>
      <c r="AL606" s="8"/>
    </row>
    <row r="607" ht="15.75" customHeight="1">
      <c r="Z607" s="8"/>
      <c r="AA607" s="8"/>
      <c r="AB607" s="8"/>
      <c r="AC607" s="8"/>
      <c r="AD607" s="8"/>
      <c r="AE607" s="8"/>
      <c r="AF607" s="8"/>
      <c r="AG607" s="8"/>
      <c r="AH607" s="8"/>
      <c r="AI607" s="8"/>
      <c r="AJ607" s="8"/>
      <c r="AK607" s="8"/>
      <c r="AL607" s="8"/>
    </row>
    <row r="608" ht="15.75" customHeight="1">
      <c r="Z608" s="8"/>
      <c r="AA608" s="8"/>
      <c r="AB608" s="8"/>
      <c r="AC608" s="8"/>
      <c r="AD608" s="8"/>
      <c r="AE608" s="8"/>
      <c r="AF608" s="8"/>
      <c r="AG608" s="8"/>
      <c r="AH608" s="8"/>
      <c r="AI608" s="8"/>
      <c r="AJ608" s="8"/>
      <c r="AK608" s="8"/>
      <c r="AL608" s="8"/>
    </row>
    <row r="609" ht="15.75" customHeight="1">
      <c r="Z609" s="8"/>
      <c r="AA609" s="8"/>
      <c r="AB609" s="8"/>
      <c r="AC609" s="8"/>
      <c r="AD609" s="8"/>
      <c r="AE609" s="8"/>
      <c r="AF609" s="8"/>
      <c r="AG609" s="8"/>
      <c r="AH609" s="8"/>
      <c r="AI609" s="8"/>
      <c r="AJ609" s="8"/>
      <c r="AK609" s="8"/>
      <c r="AL609" s="8"/>
    </row>
    <row r="610" ht="15.75" customHeight="1">
      <c r="Z610" s="8"/>
      <c r="AA610" s="8"/>
      <c r="AB610" s="8"/>
      <c r="AC610" s="8"/>
      <c r="AD610" s="8"/>
      <c r="AE610" s="8"/>
      <c r="AF610" s="8"/>
      <c r="AG610" s="8"/>
      <c r="AH610" s="8"/>
      <c r="AI610" s="8"/>
      <c r="AJ610" s="8"/>
      <c r="AK610" s="8"/>
      <c r="AL610" s="8"/>
    </row>
    <row r="611" ht="15.75" customHeight="1">
      <c r="Z611" s="8"/>
      <c r="AA611" s="8"/>
      <c r="AB611" s="8"/>
      <c r="AC611" s="8"/>
      <c r="AD611" s="8"/>
      <c r="AE611" s="8"/>
      <c r="AF611" s="8"/>
      <c r="AG611" s="8"/>
      <c r="AH611" s="8"/>
      <c r="AI611" s="8"/>
      <c r="AJ611" s="8"/>
      <c r="AK611" s="8"/>
      <c r="AL611" s="8"/>
    </row>
    <row r="612" ht="15.75" customHeight="1">
      <c r="Z612" s="8"/>
      <c r="AA612" s="8"/>
      <c r="AB612" s="8"/>
      <c r="AC612" s="8"/>
      <c r="AD612" s="8"/>
      <c r="AE612" s="8"/>
      <c r="AF612" s="8"/>
      <c r="AG612" s="8"/>
      <c r="AH612" s="8"/>
      <c r="AI612" s="8"/>
      <c r="AJ612" s="8"/>
      <c r="AK612" s="8"/>
      <c r="AL612" s="8"/>
    </row>
    <row r="613" ht="15.75" customHeight="1">
      <c r="Z613" s="8"/>
      <c r="AA613" s="8"/>
      <c r="AB613" s="8"/>
      <c r="AC613" s="8"/>
      <c r="AD613" s="8"/>
      <c r="AE613" s="8"/>
      <c r="AF613" s="8"/>
      <c r="AG613" s="8"/>
      <c r="AH613" s="8"/>
      <c r="AI613" s="8"/>
      <c r="AJ613" s="8"/>
      <c r="AK613" s="8"/>
      <c r="AL613" s="8"/>
    </row>
    <row r="614" ht="15.75" customHeight="1">
      <c r="Z614" s="8"/>
      <c r="AA614" s="8"/>
      <c r="AB614" s="8"/>
      <c r="AC614" s="8"/>
      <c r="AD614" s="8"/>
      <c r="AE614" s="8"/>
      <c r="AF614" s="8"/>
      <c r="AG614" s="8"/>
      <c r="AH614" s="8"/>
      <c r="AI614" s="8"/>
      <c r="AJ614" s="8"/>
      <c r="AK614" s="8"/>
      <c r="AL614" s="8"/>
    </row>
    <row r="615" ht="15.75" customHeight="1">
      <c r="Z615" s="8"/>
      <c r="AA615" s="8"/>
      <c r="AB615" s="8"/>
      <c r="AC615" s="8"/>
      <c r="AD615" s="8"/>
      <c r="AE615" s="8"/>
      <c r="AF615" s="8"/>
      <c r="AG615" s="8"/>
      <c r="AH615" s="8"/>
      <c r="AI615" s="8"/>
      <c r="AJ615" s="8"/>
      <c r="AK615" s="8"/>
      <c r="AL615" s="8"/>
    </row>
    <row r="616" ht="15.75" customHeight="1">
      <c r="Z616" s="8"/>
      <c r="AA616" s="8"/>
      <c r="AB616" s="8"/>
      <c r="AC616" s="8"/>
      <c r="AD616" s="8"/>
      <c r="AE616" s="8"/>
      <c r="AF616" s="8"/>
      <c r="AG616" s="8"/>
      <c r="AH616" s="8"/>
      <c r="AI616" s="8"/>
      <c r="AJ616" s="8"/>
      <c r="AK616" s="8"/>
      <c r="AL616" s="8"/>
    </row>
    <row r="617" ht="15.75" customHeight="1">
      <c r="Z617" s="8"/>
      <c r="AA617" s="8"/>
      <c r="AB617" s="8"/>
      <c r="AC617" s="8"/>
      <c r="AD617" s="8"/>
      <c r="AE617" s="8"/>
      <c r="AF617" s="8"/>
      <c r="AG617" s="8"/>
      <c r="AH617" s="8"/>
      <c r="AI617" s="8"/>
      <c r="AJ617" s="8"/>
      <c r="AK617" s="8"/>
      <c r="AL617" s="8"/>
    </row>
    <row r="618" ht="15.75" customHeight="1">
      <c r="Z618" s="8"/>
      <c r="AA618" s="8"/>
      <c r="AB618" s="8"/>
      <c r="AC618" s="8"/>
      <c r="AD618" s="8"/>
      <c r="AE618" s="8"/>
      <c r="AF618" s="8"/>
      <c r="AG618" s="8"/>
      <c r="AH618" s="8"/>
      <c r="AI618" s="8"/>
      <c r="AJ618" s="8"/>
      <c r="AK618" s="8"/>
      <c r="AL618" s="8"/>
    </row>
    <row r="619" ht="15.75" customHeight="1">
      <c r="Z619" s="8"/>
      <c r="AA619" s="8"/>
      <c r="AB619" s="8"/>
      <c r="AC619" s="8"/>
      <c r="AD619" s="8"/>
      <c r="AE619" s="8"/>
      <c r="AF619" s="8"/>
      <c r="AG619" s="8"/>
      <c r="AH619" s="8"/>
      <c r="AI619" s="8"/>
      <c r="AJ619" s="8"/>
      <c r="AK619" s="8"/>
      <c r="AL619" s="8"/>
    </row>
    <row r="620" ht="15.75" customHeight="1">
      <c r="Z620" s="8"/>
      <c r="AA620" s="8"/>
      <c r="AB620" s="8"/>
      <c r="AC620" s="8"/>
      <c r="AD620" s="8"/>
      <c r="AE620" s="8"/>
      <c r="AF620" s="8"/>
      <c r="AG620" s="8"/>
      <c r="AH620" s="8"/>
      <c r="AI620" s="8"/>
      <c r="AJ620" s="8"/>
      <c r="AK620" s="8"/>
      <c r="AL620" s="8"/>
    </row>
    <row r="621" ht="15.75" customHeight="1">
      <c r="Z621" s="8"/>
      <c r="AA621" s="8"/>
      <c r="AB621" s="8"/>
      <c r="AC621" s="8"/>
      <c r="AD621" s="8"/>
      <c r="AE621" s="8"/>
      <c r="AF621" s="8"/>
      <c r="AG621" s="8"/>
      <c r="AH621" s="8"/>
      <c r="AI621" s="8"/>
      <c r="AJ621" s="8"/>
      <c r="AK621" s="8"/>
      <c r="AL621" s="8"/>
    </row>
    <row r="622" ht="15.75" customHeight="1">
      <c r="Z622" s="8"/>
      <c r="AA622" s="8"/>
      <c r="AB622" s="8"/>
      <c r="AC622" s="8"/>
      <c r="AD622" s="8"/>
      <c r="AE622" s="8"/>
      <c r="AF622" s="8"/>
      <c r="AG622" s="8"/>
      <c r="AH622" s="8"/>
      <c r="AI622" s="8"/>
      <c r="AJ622" s="8"/>
      <c r="AK622" s="8"/>
      <c r="AL622" s="8"/>
    </row>
    <row r="623" ht="15.75" customHeight="1">
      <c r="Z623" s="8"/>
      <c r="AA623" s="8"/>
      <c r="AB623" s="8"/>
      <c r="AC623" s="8"/>
      <c r="AD623" s="8"/>
      <c r="AE623" s="8"/>
      <c r="AF623" s="8"/>
      <c r="AG623" s="8"/>
      <c r="AH623" s="8"/>
      <c r="AI623" s="8"/>
      <c r="AJ623" s="8"/>
      <c r="AK623" s="8"/>
      <c r="AL623" s="8"/>
    </row>
    <row r="624" ht="15.75" customHeight="1">
      <c r="Z624" s="8"/>
      <c r="AA624" s="8"/>
      <c r="AB624" s="8"/>
      <c r="AC624" s="8"/>
      <c r="AD624" s="8"/>
      <c r="AE624" s="8"/>
      <c r="AF624" s="8"/>
      <c r="AG624" s="8"/>
      <c r="AH624" s="8"/>
      <c r="AI624" s="8"/>
      <c r="AJ624" s="8"/>
      <c r="AK624" s="8"/>
      <c r="AL624" s="8"/>
    </row>
    <row r="625" ht="15.75" customHeight="1">
      <c r="Z625" s="8"/>
      <c r="AA625" s="8"/>
      <c r="AB625" s="8"/>
      <c r="AC625" s="8"/>
      <c r="AD625" s="8"/>
      <c r="AE625" s="8"/>
      <c r="AF625" s="8"/>
      <c r="AG625" s="8"/>
      <c r="AH625" s="8"/>
      <c r="AI625" s="8"/>
      <c r="AJ625" s="8"/>
      <c r="AK625" s="8"/>
      <c r="AL625" s="8"/>
    </row>
    <row r="626" ht="15.75" customHeight="1">
      <c r="Z626" s="8"/>
      <c r="AA626" s="8"/>
      <c r="AB626" s="8"/>
      <c r="AC626" s="8"/>
      <c r="AD626" s="8"/>
      <c r="AE626" s="8"/>
      <c r="AF626" s="8"/>
      <c r="AG626" s="8"/>
      <c r="AH626" s="8"/>
      <c r="AI626" s="8"/>
      <c r="AJ626" s="8"/>
      <c r="AK626" s="8"/>
      <c r="AL626" s="8"/>
    </row>
    <row r="627" ht="15.75" customHeight="1">
      <c r="Z627" s="8"/>
      <c r="AA627" s="8"/>
      <c r="AB627" s="8"/>
      <c r="AC627" s="8"/>
      <c r="AD627" s="8"/>
      <c r="AE627" s="8"/>
      <c r="AF627" s="8"/>
      <c r="AG627" s="8"/>
      <c r="AH627" s="8"/>
      <c r="AI627" s="8"/>
      <c r="AJ627" s="8"/>
      <c r="AK627" s="8"/>
      <c r="AL627" s="8"/>
    </row>
    <row r="628" ht="15.75" customHeight="1">
      <c r="Z628" s="8"/>
      <c r="AA628" s="8"/>
      <c r="AB628" s="8"/>
      <c r="AC628" s="8"/>
      <c r="AD628" s="8"/>
      <c r="AE628" s="8"/>
      <c r="AF628" s="8"/>
      <c r="AG628" s="8"/>
      <c r="AH628" s="8"/>
      <c r="AI628" s="8"/>
      <c r="AJ628" s="8"/>
      <c r="AK628" s="8"/>
      <c r="AL628" s="8"/>
    </row>
    <row r="629" ht="15.75" customHeight="1">
      <c r="Z629" s="8"/>
      <c r="AA629" s="8"/>
      <c r="AB629" s="8"/>
      <c r="AC629" s="8"/>
      <c r="AD629" s="8"/>
      <c r="AE629" s="8"/>
      <c r="AF629" s="8"/>
      <c r="AG629" s="8"/>
      <c r="AH629" s="8"/>
      <c r="AI629" s="8"/>
      <c r="AJ629" s="8"/>
      <c r="AK629" s="8"/>
      <c r="AL629" s="8"/>
    </row>
    <row r="630" ht="15.75" customHeight="1">
      <c r="Z630" s="8"/>
      <c r="AA630" s="8"/>
      <c r="AB630" s="8"/>
      <c r="AC630" s="8"/>
      <c r="AD630" s="8"/>
      <c r="AE630" s="8"/>
      <c r="AF630" s="8"/>
      <c r="AG630" s="8"/>
      <c r="AH630" s="8"/>
      <c r="AI630" s="8"/>
      <c r="AJ630" s="8"/>
      <c r="AK630" s="8"/>
      <c r="AL630" s="8"/>
    </row>
    <row r="631" ht="15.75" customHeight="1">
      <c r="Z631" s="8"/>
      <c r="AA631" s="8"/>
      <c r="AB631" s="8"/>
      <c r="AC631" s="8"/>
      <c r="AD631" s="8"/>
      <c r="AE631" s="8"/>
      <c r="AF631" s="8"/>
      <c r="AG631" s="8"/>
      <c r="AH631" s="8"/>
      <c r="AI631" s="8"/>
      <c r="AJ631" s="8"/>
      <c r="AK631" s="8"/>
      <c r="AL631" s="8"/>
    </row>
    <row r="632" ht="15.75" customHeight="1">
      <c r="Z632" s="8"/>
      <c r="AA632" s="8"/>
      <c r="AB632" s="8"/>
      <c r="AC632" s="8"/>
      <c r="AD632" s="8"/>
      <c r="AE632" s="8"/>
      <c r="AF632" s="8"/>
      <c r="AG632" s="8"/>
      <c r="AH632" s="8"/>
      <c r="AI632" s="8"/>
      <c r="AJ632" s="8"/>
      <c r="AK632" s="8"/>
      <c r="AL632" s="8"/>
    </row>
    <row r="633" ht="15.75" customHeight="1">
      <c r="Z633" s="8"/>
      <c r="AA633" s="8"/>
      <c r="AB633" s="8"/>
      <c r="AC633" s="8"/>
      <c r="AD633" s="8"/>
      <c r="AE633" s="8"/>
      <c r="AF633" s="8"/>
      <c r="AG633" s="8"/>
      <c r="AH633" s="8"/>
      <c r="AI633" s="8"/>
      <c r="AJ633" s="8"/>
      <c r="AK633" s="8"/>
      <c r="AL633" s="8"/>
    </row>
    <row r="634" ht="15.75" customHeight="1">
      <c r="Z634" s="8"/>
      <c r="AA634" s="8"/>
      <c r="AB634" s="8"/>
      <c r="AC634" s="8"/>
      <c r="AD634" s="8"/>
      <c r="AE634" s="8"/>
      <c r="AF634" s="8"/>
      <c r="AG634" s="8"/>
      <c r="AH634" s="8"/>
      <c r="AI634" s="8"/>
      <c r="AJ634" s="8"/>
      <c r="AK634" s="8"/>
      <c r="AL634" s="8"/>
    </row>
    <row r="635" ht="15.75" customHeight="1">
      <c r="Z635" s="8"/>
      <c r="AA635" s="8"/>
      <c r="AB635" s="8"/>
      <c r="AC635" s="8"/>
      <c r="AD635" s="8"/>
      <c r="AE635" s="8"/>
      <c r="AF635" s="8"/>
      <c r="AG635" s="8"/>
      <c r="AH635" s="8"/>
      <c r="AI635" s="8"/>
      <c r="AJ635" s="8"/>
      <c r="AK635" s="8"/>
      <c r="AL635" s="8"/>
    </row>
    <row r="636" ht="15.75" customHeight="1">
      <c r="Z636" s="8"/>
      <c r="AA636" s="8"/>
      <c r="AB636" s="8"/>
      <c r="AC636" s="8"/>
      <c r="AD636" s="8"/>
      <c r="AE636" s="8"/>
      <c r="AF636" s="8"/>
      <c r="AG636" s="8"/>
      <c r="AH636" s="8"/>
      <c r="AI636" s="8"/>
      <c r="AJ636" s="8"/>
      <c r="AK636" s="8"/>
      <c r="AL636" s="8"/>
    </row>
    <row r="637" ht="15.75" customHeight="1">
      <c r="Z637" s="8"/>
      <c r="AA637" s="8"/>
      <c r="AB637" s="8"/>
      <c r="AC637" s="8"/>
      <c r="AD637" s="8"/>
      <c r="AE637" s="8"/>
      <c r="AF637" s="8"/>
      <c r="AG637" s="8"/>
      <c r="AH637" s="8"/>
      <c r="AI637" s="8"/>
      <c r="AJ637" s="8"/>
      <c r="AK637" s="8"/>
      <c r="AL637" s="8"/>
    </row>
    <row r="638" ht="15.75" customHeight="1">
      <c r="Z638" s="8"/>
      <c r="AA638" s="8"/>
      <c r="AB638" s="8"/>
      <c r="AC638" s="8"/>
      <c r="AD638" s="8"/>
      <c r="AE638" s="8"/>
      <c r="AF638" s="8"/>
      <c r="AG638" s="8"/>
      <c r="AH638" s="8"/>
      <c r="AI638" s="8"/>
      <c r="AJ638" s="8"/>
      <c r="AK638" s="8"/>
      <c r="AL638" s="8"/>
    </row>
    <row r="639" ht="15.75" customHeight="1">
      <c r="Z639" s="8"/>
      <c r="AA639" s="8"/>
      <c r="AB639" s="8"/>
      <c r="AC639" s="8"/>
      <c r="AD639" s="8"/>
      <c r="AE639" s="8"/>
      <c r="AF639" s="8"/>
      <c r="AG639" s="8"/>
      <c r="AH639" s="8"/>
      <c r="AI639" s="8"/>
      <c r="AJ639" s="8"/>
      <c r="AK639" s="8"/>
      <c r="AL639" s="8"/>
    </row>
    <row r="640" ht="15.75" customHeight="1">
      <c r="Z640" s="8"/>
      <c r="AA640" s="8"/>
      <c r="AB640" s="8"/>
      <c r="AC640" s="8"/>
      <c r="AD640" s="8"/>
      <c r="AE640" s="8"/>
      <c r="AF640" s="8"/>
      <c r="AG640" s="8"/>
      <c r="AH640" s="8"/>
      <c r="AI640" s="8"/>
      <c r="AJ640" s="8"/>
      <c r="AK640" s="8"/>
      <c r="AL640" s="8"/>
    </row>
    <row r="641" ht="15.75" customHeight="1">
      <c r="Z641" s="8"/>
      <c r="AA641" s="8"/>
      <c r="AB641" s="8"/>
      <c r="AC641" s="8"/>
      <c r="AD641" s="8"/>
      <c r="AE641" s="8"/>
      <c r="AF641" s="8"/>
      <c r="AG641" s="8"/>
      <c r="AH641" s="8"/>
      <c r="AI641" s="8"/>
      <c r="AJ641" s="8"/>
      <c r="AK641" s="8"/>
      <c r="AL641" s="8"/>
    </row>
    <row r="642" ht="15.75" customHeight="1">
      <c r="Z642" s="8"/>
      <c r="AA642" s="8"/>
      <c r="AB642" s="8"/>
      <c r="AC642" s="8"/>
      <c r="AD642" s="8"/>
      <c r="AE642" s="8"/>
      <c r="AF642" s="8"/>
      <c r="AG642" s="8"/>
      <c r="AH642" s="8"/>
      <c r="AI642" s="8"/>
      <c r="AJ642" s="8"/>
      <c r="AK642" s="8"/>
      <c r="AL642" s="8"/>
    </row>
    <row r="643" ht="15.75" customHeight="1">
      <c r="Z643" s="8"/>
      <c r="AA643" s="8"/>
      <c r="AB643" s="8"/>
      <c r="AC643" s="8"/>
      <c r="AD643" s="8"/>
      <c r="AE643" s="8"/>
      <c r="AF643" s="8"/>
      <c r="AG643" s="8"/>
      <c r="AH643" s="8"/>
      <c r="AI643" s="8"/>
      <c r="AJ643" s="8"/>
      <c r="AK643" s="8"/>
      <c r="AL643" s="8"/>
    </row>
    <row r="644" ht="15.75" customHeight="1">
      <c r="Z644" s="8"/>
      <c r="AA644" s="8"/>
      <c r="AB644" s="8"/>
      <c r="AC644" s="8"/>
      <c r="AD644" s="8"/>
      <c r="AE644" s="8"/>
      <c r="AF644" s="8"/>
      <c r="AG644" s="8"/>
      <c r="AH644" s="8"/>
      <c r="AI644" s="8"/>
      <c r="AJ644" s="8"/>
      <c r="AK644" s="8"/>
      <c r="AL644" s="8"/>
    </row>
    <row r="645" ht="15.75" customHeight="1">
      <c r="Z645" s="8"/>
      <c r="AA645" s="8"/>
      <c r="AB645" s="8"/>
      <c r="AC645" s="8"/>
      <c r="AD645" s="8"/>
      <c r="AE645" s="8"/>
      <c r="AF645" s="8"/>
      <c r="AG645" s="8"/>
      <c r="AH645" s="8"/>
      <c r="AI645" s="8"/>
      <c r="AJ645" s="8"/>
      <c r="AK645" s="8"/>
      <c r="AL645" s="8"/>
    </row>
    <row r="646" ht="15.75" customHeight="1">
      <c r="Z646" s="8"/>
      <c r="AA646" s="8"/>
      <c r="AB646" s="8"/>
      <c r="AC646" s="8"/>
      <c r="AD646" s="8"/>
      <c r="AE646" s="8"/>
      <c r="AF646" s="8"/>
      <c r="AG646" s="8"/>
      <c r="AH646" s="8"/>
      <c r="AI646" s="8"/>
      <c r="AJ646" s="8"/>
      <c r="AK646" s="8"/>
      <c r="AL646" s="8"/>
    </row>
    <row r="647" ht="15.75" customHeight="1">
      <c r="Z647" s="8"/>
      <c r="AA647" s="8"/>
      <c r="AB647" s="8"/>
      <c r="AC647" s="8"/>
      <c r="AD647" s="8"/>
      <c r="AE647" s="8"/>
      <c r="AF647" s="8"/>
      <c r="AG647" s="8"/>
      <c r="AH647" s="8"/>
      <c r="AI647" s="8"/>
      <c r="AJ647" s="8"/>
      <c r="AK647" s="8"/>
      <c r="AL647" s="8"/>
    </row>
    <row r="648" ht="15.75" customHeight="1">
      <c r="Z648" s="8"/>
      <c r="AA648" s="8"/>
      <c r="AB648" s="8"/>
      <c r="AC648" s="8"/>
      <c r="AD648" s="8"/>
      <c r="AE648" s="8"/>
      <c r="AF648" s="8"/>
      <c r="AG648" s="8"/>
      <c r="AH648" s="8"/>
      <c r="AI648" s="8"/>
      <c r="AJ648" s="8"/>
      <c r="AK648" s="8"/>
      <c r="AL648" s="8"/>
    </row>
    <row r="649" ht="15.75" customHeight="1">
      <c r="Z649" s="8"/>
      <c r="AA649" s="8"/>
      <c r="AB649" s="8"/>
      <c r="AC649" s="8"/>
      <c r="AD649" s="8"/>
      <c r="AE649" s="8"/>
      <c r="AF649" s="8"/>
      <c r="AG649" s="8"/>
      <c r="AH649" s="8"/>
      <c r="AI649" s="8"/>
      <c r="AJ649" s="8"/>
      <c r="AK649" s="8"/>
      <c r="AL649" s="8"/>
    </row>
    <row r="650" ht="15.75" customHeight="1">
      <c r="Z650" s="8"/>
      <c r="AA650" s="8"/>
      <c r="AB650" s="8"/>
      <c r="AC650" s="8"/>
      <c r="AD650" s="8"/>
      <c r="AE650" s="8"/>
      <c r="AF650" s="8"/>
      <c r="AG650" s="8"/>
      <c r="AH650" s="8"/>
      <c r="AI650" s="8"/>
      <c r="AJ650" s="8"/>
      <c r="AK650" s="8"/>
      <c r="AL650" s="8"/>
    </row>
    <row r="651" ht="15.75" customHeight="1">
      <c r="Z651" s="8"/>
      <c r="AA651" s="8"/>
      <c r="AB651" s="8"/>
      <c r="AC651" s="8"/>
      <c r="AD651" s="8"/>
      <c r="AE651" s="8"/>
      <c r="AF651" s="8"/>
      <c r="AG651" s="8"/>
      <c r="AH651" s="8"/>
      <c r="AI651" s="8"/>
      <c r="AJ651" s="8"/>
      <c r="AK651" s="8"/>
      <c r="AL651" s="8"/>
    </row>
    <row r="652" ht="15.75" customHeight="1">
      <c r="Z652" s="8"/>
      <c r="AA652" s="8"/>
      <c r="AB652" s="8"/>
      <c r="AC652" s="8"/>
      <c r="AD652" s="8"/>
      <c r="AE652" s="8"/>
      <c r="AF652" s="8"/>
      <c r="AG652" s="8"/>
      <c r="AH652" s="8"/>
      <c r="AI652" s="8"/>
      <c r="AJ652" s="8"/>
      <c r="AK652" s="8"/>
      <c r="AL652" s="8"/>
    </row>
    <row r="653" ht="15.75" customHeight="1">
      <c r="Z653" s="8"/>
      <c r="AA653" s="8"/>
      <c r="AB653" s="8"/>
      <c r="AC653" s="8"/>
      <c r="AD653" s="8"/>
      <c r="AE653" s="8"/>
      <c r="AF653" s="8"/>
      <c r="AG653" s="8"/>
      <c r="AH653" s="8"/>
      <c r="AI653" s="8"/>
      <c r="AJ653" s="8"/>
      <c r="AK653" s="8"/>
      <c r="AL653" s="8"/>
    </row>
    <row r="654" ht="15.75" customHeight="1">
      <c r="Z654" s="8"/>
      <c r="AA654" s="8"/>
      <c r="AB654" s="8"/>
      <c r="AC654" s="8"/>
      <c r="AD654" s="8"/>
      <c r="AE654" s="8"/>
      <c r="AF654" s="8"/>
      <c r="AG654" s="8"/>
      <c r="AH654" s="8"/>
      <c r="AI654" s="8"/>
      <c r="AJ654" s="8"/>
      <c r="AK654" s="8"/>
      <c r="AL654" s="8"/>
    </row>
    <row r="655" ht="15.75" customHeight="1">
      <c r="Z655" s="8"/>
      <c r="AA655" s="8"/>
      <c r="AB655" s="8"/>
      <c r="AC655" s="8"/>
      <c r="AD655" s="8"/>
      <c r="AE655" s="8"/>
      <c r="AF655" s="8"/>
      <c r="AG655" s="8"/>
      <c r="AH655" s="8"/>
      <c r="AI655" s="8"/>
      <c r="AJ655" s="8"/>
      <c r="AK655" s="8"/>
      <c r="AL655" s="8"/>
    </row>
    <row r="656" ht="15.75" customHeight="1">
      <c r="Z656" s="8"/>
      <c r="AA656" s="8"/>
      <c r="AB656" s="8"/>
      <c r="AC656" s="8"/>
      <c r="AD656" s="8"/>
      <c r="AE656" s="8"/>
      <c r="AF656" s="8"/>
      <c r="AG656" s="8"/>
      <c r="AH656" s="8"/>
      <c r="AI656" s="8"/>
      <c r="AJ656" s="8"/>
      <c r="AK656" s="8"/>
      <c r="AL656" s="8"/>
    </row>
    <row r="657" ht="15.75" customHeight="1">
      <c r="Z657" s="8"/>
      <c r="AA657" s="8"/>
      <c r="AB657" s="8"/>
      <c r="AC657" s="8"/>
      <c r="AD657" s="8"/>
      <c r="AE657" s="8"/>
      <c r="AF657" s="8"/>
      <c r="AG657" s="8"/>
      <c r="AH657" s="8"/>
      <c r="AI657" s="8"/>
      <c r="AJ657" s="8"/>
      <c r="AK657" s="8"/>
      <c r="AL657" s="8"/>
    </row>
    <row r="658" ht="15.75" customHeight="1">
      <c r="Z658" s="8"/>
      <c r="AA658" s="8"/>
      <c r="AB658" s="8"/>
      <c r="AC658" s="8"/>
      <c r="AD658" s="8"/>
      <c r="AE658" s="8"/>
      <c r="AF658" s="8"/>
      <c r="AG658" s="8"/>
      <c r="AH658" s="8"/>
      <c r="AI658" s="8"/>
      <c r="AJ658" s="8"/>
      <c r="AK658" s="8"/>
      <c r="AL658" s="8"/>
    </row>
    <row r="659" ht="15.75" customHeight="1">
      <c r="Z659" s="8"/>
      <c r="AA659" s="8"/>
      <c r="AB659" s="8"/>
      <c r="AC659" s="8"/>
      <c r="AD659" s="8"/>
      <c r="AE659" s="8"/>
      <c r="AF659" s="8"/>
      <c r="AG659" s="8"/>
      <c r="AH659" s="8"/>
      <c r="AI659" s="8"/>
      <c r="AJ659" s="8"/>
      <c r="AK659" s="8"/>
      <c r="AL659" s="8"/>
    </row>
    <row r="660" ht="15.75" customHeight="1">
      <c r="Z660" s="8"/>
      <c r="AA660" s="8"/>
      <c r="AB660" s="8"/>
      <c r="AC660" s="8"/>
      <c r="AD660" s="8"/>
      <c r="AE660" s="8"/>
      <c r="AF660" s="8"/>
      <c r="AG660" s="8"/>
      <c r="AH660" s="8"/>
      <c r="AI660" s="8"/>
      <c r="AJ660" s="8"/>
      <c r="AK660" s="8"/>
      <c r="AL660" s="8"/>
    </row>
    <row r="661" ht="15.75" customHeight="1">
      <c r="Z661" s="8"/>
      <c r="AA661" s="8"/>
      <c r="AB661" s="8"/>
      <c r="AC661" s="8"/>
      <c r="AD661" s="8"/>
      <c r="AE661" s="8"/>
      <c r="AF661" s="8"/>
      <c r="AG661" s="8"/>
      <c r="AH661" s="8"/>
      <c r="AI661" s="8"/>
      <c r="AJ661" s="8"/>
      <c r="AK661" s="8"/>
      <c r="AL661" s="8"/>
    </row>
    <row r="662" ht="15.75" customHeight="1">
      <c r="Z662" s="8"/>
      <c r="AA662" s="8"/>
      <c r="AB662" s="8"/>
      <c r="AC662" s="8"/>
      <c r="AD662" s="8"/>
      <c r="AE662" s="8"/>
      <c r="AF662" s="8"/>
      <c r="AG662" s="8"/>
      <c r="AH662" s="8"/>
      <c r="AI662" s="8"/>
      <c r="AJ662" s="8"/>
      <c r="AK662" s="8"/>
      <c r="AL662" s="8"/>
    </row>
    <row r="663" ht="15.75" customHeight="1">
      <c r="Z663" s="8"/>
      <c r="AA663" s="8"/>
      <c r="AB663" s="8"/>
      <c r="AC663" s="8"/>
      <c r="AD663" s="8"/>
      <c r="AE663" s="8"/>
      <c r="AF663" s="8"/>
      <c r="AG663" s="8"/>
      <c r="AH663" s="8"/>
      <c r="AI663" s="8"/>
      <c r="AJ663" s="8"/>
      <c r="AK663" s="8"/>
      <c r="AL663" s="8"/>
    </row>
    <row r="664" ht="15.75" customHeight="1">
      <c r="Z664" s="8"/>
      <c r="AA664" s="8"/>
      <c r="AB664" s="8"/>
      <c r="AC664" s="8"/>
      <c r="AD664" s="8"/>
      <c r="AE664" s="8"/>
      <c r="AF664" s="8"/>
      <c r="AG664" s="8"/>
      <c r="AH664" s="8"/>
      <c r="AI664" s="8"/>
      <c r="AJ664" s="8"/>
      <c r="AK664" s="8"/>
      <c r="AL664" s="8"/>
    </row>
    <row r="665" ht="15.75" customHeight="1">
      <c r="Z665" s="8"/>
      <c r="AA665" s="8"/>
      <c r="AB665" s="8"/>
      <c r="AC665" s="8"/>
      <c r="AD665" s="8"/>
      <c r="AE665" s="8"/>
      <c r="AF665" s="8"/>
      <c r="AG665" s="8"/>
      <c r="AH665" s="8"/>
      <c r="AI665" s="8"/>
      <c r="AJ665" s="8"/>
      <c r="AK665" s="8"/>
      <c r="AL665" s="8"/>
    </row>
    <row r="666" ht="15.75" customHeight="1">
      <c r="Z666" s="8"/>
      <c r="AA666" s="8"/>
      <c r="AB666" s="8"/>
      <c r="AC666" s="8"/>
      <c r="AD666" s="8"/>
      <c r="AE666" s="8"/>
      <c r="AF666" s="8"/>
      <c r="AG666" s="8"/>
      <c r="AH666" s="8"/>
      <c r="AI666" s="8"/>
      <c r="AJ666" s="8"/>
      <c r="AK666" s="8"/>
      <c r="AL666" s="8"/>
    </row>
    <row r="667" ht="15.75" customHeight="1">
      <c r="Z667" s="8"/>
      <c r="AA667" s="8"/>
      <c r="AB667" s="8"/>
      <c r="AC667" s="8"/>
      <c r="AD667" s="8"/>
      <c r="AE667" s="8"/>
      <c r="AF667" s="8"/>
      <c r="AG667" s="8"/>
      <c r="AH667" s="8"/>
      <c r="AI667" s="8"/>
      <c r="AJ667" s="8"/>
      <c r="AK667" s="8"/>
      <c r="AL667" s="8"/>
    </row>
    <row r="668" ht="15.75" customHeight="1">
      <c r="Z668" s="8"/>
      <c r="AA668" s="8"/>
      <c r="AB668" s="8"/>
      <c r="AC668" s="8"/>
      <c r="AD668" s="8"/>
      <c r="AE668" s="8"/>
      <c r="AF668" s="8"/>
      <c r="AG668" s="8"/>
      <c r="AH668" s="8"/>
      <c r="AI668" s="8"/>
      <c r="AJ668" s="8"/>
      <c r="AK668" s="8"/>
      <c r="AL668" s="8"/>
    </row>
    <row r="669" ht="15.75" customHeight="1">
      <c r="Z669" s="8"/>
      <c r="AA669" s="8"/>
      <c r="AB669" s="8"/>
      <c r="AC669" s="8"/>
      <c r="AD669" s="8"/>
      <c r="AE669" s="8"/>
      <c r="AF669" s="8"/>
      <c r="AG669" s="8"/>
      <c r="AH669" s="8"/>
      <c r="AI669" s="8"/>
      <c r="AJ669" s="8"/>
      <c r="AK669" s="8"/>
      <c r="AL669" s="8"/>
    </row>
    <row r="670" ht="15.75" customHeight="1">
      <c r="Z670" s="8"/>
      <c r="AA670" s="8"/>
      <c r="AB670" s="8"/>
      <c r="AC670" s="8"/>
      <c r="AD670" s="8"/>
      <c r="AE670" s="8"/>
      <c r="AF670" s="8"/>
      <c r="AG670" s="8"/>
      <c r="AH670" s="8"/>
      <c r="AI670" s="8"/>
      <c r="AJ670" s="8"/>
      <c r="AK670" s="8"/>
      <c r="AL670" s="8"/>
    </row>
    <row r="671" ht="15.75" customHeight="1">
      <c r="Z671" s="8"/>
      <c r="AA671" s="8"/>
      <c r="AB671" s="8"/>
      <c r="AC671" s="8"/>
      <c r="AD671" s="8"/>
      <c r="AE671" s="8"/>
      <c r="AF671" s="8"/>
      <c r="AG671" s="8"/>
      <c r="AH671" s="8"/>
      <c r="AI671" s="8"/>
      <c r="AJ671" s="8"/>
      <c r="AK671" s="8"/>
      <c r="AL671" s="8"/>
    </row>
    <row r="672" ht="15.75" customHeight="1">
      <c r="Z672" s="8"/>
      <c r="AA672" s="8"/>
      <c r="AB672" s="8"/>
      <c r="AC672" s="8"/>
      <c r="AD672" s="8"/>
      <c r="AE672" s="8"/>
      <c r="AF672" s="8"/>
      <c r="AG672" s="8"/>
      <c r="AH672" s="8"/>
      <c r="AI672" s="8"/>
      <c r="AJ672" s="8"/>
      <c r="AK672" s="8"/>
      <c r="AL672" s="8"/>
    </row>
    <row r="673" ht="15.75" customHeight="1">
      <c r="Z673" s="8"/>
      <c r="AA673" s="8"/>
      <c r="AB673" s="8"/>
      <c r="AC673" s="8"/>
      <c r="AD673" s="8"/>
      <c r="AE673" s="8"/>
      <c r="AF673" s="8"/>
      <c r="AG673" s="8"/>
      <c r="AH673" s="8"/>
      <c r="AI673" s="8"/>
      <c r="AJ673" s="8"/>
      <c r="AK673" s="8"/>
      <c r="AL673" s="8"/>
    </row>
    <row r="674" ht="15.75" customHeight="1">
      <c r="Z674" s="8"/>
      <c r="AA674" s="8"/>
      <c r="AB674" s="8"/>
      <c r="AC674" s="8"/>
      <c r="AD674" s="8"/>
      <c r="AE674" s="8"/>
      <c r="AF674" s="8"/>
      <c r="AG674" s="8"/>
      <c r="AH674" s="8"/>
      <c r="AI674" s="8"/>
      <c r="AJ674" s="8"/>
      <c r="AK674" s="8"/>
      <c r="AL674" s="8"/>
    </row>
    <row r="675" ht="15.75" customHeight="1">
      <c r="Z675" s="8"/>
      <c r="AA675" s="8"/>
      <c r="AB675" s="8"/>
      <c r="AC675" s="8"/>
      <c r="AD675" s="8"/>
      <c r="AE675" s="8"/>
      <c r="AF675" s="8"/>
      <c r="AG675" s="8"/>
      <c r="AH675" s="8"/>
      <c r="AI675" s="8"/>
      <c r="AJ675" s="8"/>
      <c r="AK675" s="8"/>
      <c r="AL675" s="8"/>
    </row>
    <row r="676" ht="15.75" customHeight="1">
      <c r="Z676" s="8"/>
      <c r="AA676" s="8"/>
      <c r="AB676" s="8"/>
      <c r="AC676" s="8"/>
      <c r="AD676" s="8"/>
      <c r="AE676" s="8"/>
      <c r="AF676" s="8"/>
      <c r="AG676" s="8"/>
      <c r="AH676" s="8"/>
      <c r="AI676" s="8"/>
      <c r="AJ676" s="8"/>
      <c r="AK676" s="8"/>
      <c r="AL676" s="8"/>
    </row>
    <row r="677" ht="15.75" customHeight="1">
      <c r="Z677" s="8"/>
      <c r="AA677" s="8"/>
      <c r="AB677" s="8"/>
      <c r="AC677" s="8"/>
      <c r="AD677" s="8"/>
      <c r="AE677" s="8"/>
      <c r="AF677" s="8"/>
      <c r="AG677" s="8"/>
      <c r="AH677" s="8"/>
      <c r="AI677" s="8"/>
      <c r="AJ677" s="8"/>
      <c r="AK677" s="8"/>
      <c r="AL677" s="8"/>
    </row>
    <row r="678" ht="15.75" customHeight="1">
      <c r="Z678" s="8"/>
      <c r="AA678" s="8"/>
      <c r="AB678" s="8"/>
      <c r="AC678" s="8"/>
      <c r="AD678" s="8"/>
      <c r="AE678" s="8"/>
      <c r="AF678" s="8"/>
      <c r="AG678" s="8"/>
      <c r="AH678" s="8"/>
      <c r="AI678" s="8"/>
      <c r="AJ678" s="8"/>
      <c r="AK678" s="8"/>
      <c r="AL678" s="8"/>
    </row>
    <row r="679" ht="15.75" customHeight="1">
      <c r="Z679" s="8"/>
      <c r="AA679" s="8"/>
      <c r="AB679" s="8"/>
      <c r="AC679" s="8"/>
      <c r="AD679" s="8"/>
      <c r="AE679" s="8"/>
      <c r="AF679" s="8"/>
      <c r="AG679" s="8"/>
      <c r="AH679" s="8"/>
      <c r="AI679" s="8"/>
      <c r="AJ679" s="8"/>
      <c r="AK679" s="8"/>
      <c r="AL679" s="8"/>
    </row>
    <row r="680" ht="15.75" customHeight="1">
      <c r="Z680" s="8"/>
      <c r="AA680" s="8"/>
      <c r="AB680" s="8"/>
      <c r="AC680" s="8"/>
      <c r="AD680" s="8"/>
      <c r="AE680" s="8"/>
      <c r="AF680" s="8"/>
      <c r="AG680" s="8"/>
      <c r="AH680" s="8"/>
      <c r="AI680" s="8"/>
      <c r="AJ680" s="8"/>
      <c r="AK680" s="8"/>
      <c r="AL680" s="8"/>
    </row>
    <row r="681" ht="15.75" customHeight="1">
      <c r="Z681" s="8"/>
      <c r="AA681" s="8"/>
      <c r="AB681" s="8"/>
      <c r="AC681" s="8"/>
      <c r="AD681" s="8"/>
      <c r="AE681" s="8"/>
      <c r="AF681" s="8"/>
      <c r="AG681" s="8"/>
      <c r="AH681" s="8"/>
      <c r="AI681" s="8"/>
      <c r="AJ681" s="8"/>
      <c r="AK681" s="8"/>
      <c r="AL681" s="8"/>
    </row>
    <row r="682" ht="15.75" customHeight="1">
      <c r="Z682" s="8"/>
      <c r="AA682" s="8"/>
      <c r="AB682" s="8"/>
      <c r="AC682" s="8"/>
      <c r="AD682" s="8"/>
      <c r="AE682" s="8"/>
      <c r="AF682" s="8"/>
      <c r="AG682" s="8"/>
      <c r="AH682" s="8"/>
      <c r="AI682" s="8"/>
      <c r="AJ682" s="8"/>
      <c r="AK682" s="8"/>
      <c r="AL682" s="8"/>
    </row>
    <row r="683" ht="15.75" customHeight="1">
      <c r="Z683" s="8"/>
      <c r="AA683" s="8"/>
      <c r="AB683" s="8"/>
      <c r="AC683" s="8"/>
      <c r="AD683" s="8"/>
      <c r="AE683" s="8"/>
      <c r="AF683" s="8"/>
      <c r="AG683" s="8"/>
      <c r="AH683" s="8"/>
      <c r="AI683" s="8"/>
      <c r="AJ683" s="8"/>
      <c r="AK683" s="8"/>
      <c r="AL683" s="8"/>
    </row>
    <row r="684" ht="15.75" customHeight="1">
      <c r="Z684" s="8"/>
      <c r="AA684" s="8"/>
      <c r="AB684" s="8"/>
      <c r="AC684" s="8"/>
      <c r="AD684" s="8"/>
      <c r="AE684" s="8"/>
      <c r="AF684" s="8"/>
      <c r="AG684" s="8"/>
      <c r="AH684" s="8"/>
      <c r="AI684" s="8"/>
      <c r="AJ684" s="8"/>
      <c r="AK684" s="8"/>
      <c r="AL684" s="8"/>
    </row>
    <row r="685" ht="15.75" customHeight="1">
      <c r="Z685" s="8"/>
      <c r="AA685" s="8"/>
      <c r="AB685" s="8"/>
      <c r="AC685" s="8"/>
      <c r="AD685" s="8"/>
      <c r="AE685" s="8"/>
      <c r="AF685" s="8"/>
      <c r="AG685" s="8"/>
      <c r="AH685" s="8"/>
      <c r="AI685" s="8"/>
      <c r="AJ685" s="8"/>
      <c r="AK685" s="8"/>
      <c r="AL685" s="8"/>
    </row>
    <row r="686" ht="15.75" customHeight="1">
      <c r="Z686" s="8"/>
      <c r="AA686" s="8"/>
      <c r="AB686" s="8"/>
      <c r="AC686" s="8"/>
      <c r="AD686" s="8"/>
      <c r="AE686" s="8"/>
      <c r="AF686" s="8"/>
      <c r="AG686" s="8"/>
      <c r="AH686" s="8"/>
      <c r="AI686" s="8"/>
      <c r="AJ686" s="8"/>
      <c r="AK686" s="8"/>
      <c r="AL686" s="8"/>
    </row>
    <row r="687" ht="15.75" customHeight="1">
      <c r="Z687" s="8"/>
      <c r="AA687" s="8"/>
      <c r="AB687" s="8"/>
      <c r="AC687" s="8"/>
      <c r="AD687" s="8"/>
      <c r="AE687" s="8"/>
      <c r="AF687" s="8"/>
      <c r="AG687" s="8"/>
      <c r="AH687" s="8"/>
      <c r="AI687" s="8"/>
      <c r="AJ687" s="8"/>
      <c r="AK687" s="8"/>
      <c r="AL687" s="8"/>
    </row>
    <row r="688" ht="15.75" customHeight="1">
      <c r="Z688" s="8"/>
      <c r="AA688" s="8"/>
      <c r="AB688" s="8"/>
      <c r="AC688" s="8"/>
      <c r="AD688" s="8"/>
      <c r="AE688" s="8"/>
      <c r="AF688" s="8"/>
      <c r="AG688" s="8"/>
      <c r="AH688" s="8"/>
      <c r="AI688" s="8"/>
      <c r="AJ688" s="8"/>
      <c r="AK688" s="8"/>
      <c r="AL688" s="8"/>
    </row>
    <row r="689" ht="15.75" customHeight="1">
      <c r="Z689" s="8"/>
      <c r="AA689" s="8"/>
      <c r="AB689" s="8"/>
      <c r="AC689" s="8"/>
      <c r="AD689" s="8"/>
      <c r="AE689" s="8"/>
      <c r="AF689" s="8"/>
      <c r="AG689" s="8"/>
      <c r="AH689" s="8"/>
      <c r="AI689" s="8"/>
      <c r="AJ689" s="8"/>
      <c r="AK689" s="8"/>
      <c r="AL689" s="8"/>
    </row>
    <row r="690" ht="15.75" customHeight="1">
      <c r="Z690" s="8"/>
      <c r="AA690" s="8"/>
      <c r="AB690" s="8"/>
      <c r="AC690" s="8"/>
      <c r="AD690" s="8"/>
      <c r="AE690" s="8"/>
      <c r="AF690" s="8"/>
      <c r="AG690" s="8"/>
      <c r="AH690" s="8"/>
      <c r="AI690" s="8"/>
      <c r="AJ690" s="8"/>
      <c r="AK690" s="8"/>
      <c r="AL690" s="8"/>
    </row>
    <row r="691" ht="15.75" customHeight="1">
      <c r="Z691" s="8"/>
      <c r="AA691" s="8"/>
      <c r="AB691" s="8"/>
      <c r="AC691" s="8"/>
      <c r="AD691" s="8"/>
      <c r="AE691" s="8"/>
      <c r="AF691" s="8"/>
      <c r="AG691" s="8"/>
      <c r="AH691" s="8"/>
      <c r="AI691" s="8"/>
      <c r="AJ691" s="8"/>
      <c r="AK691" s="8"/>
      <c r="AL691" s="8"/>
    </row>
    <row r="692" ht="15.75" customHeight="1">
      <c r="Z692" s="8"/>
      <c r="AA692" s="8"/>
      <c r="AB692" s="8"/>
      <c r="AC692" s="8"/>
      <c r="AD692" s="8"/>
      <c r="AE692" s="8"/>
      <c r="AF692" s="8"/>
      <c r="AG692" s="8"/>
      <c r="AH692" s="8"/>
      <c r="AI692" s="8"/>
      <c r="AJ692" s="8"/>
      <c r="AK692" s="8"/>
      <c r="AL692" s="8"/>
    </row>
    <row r="693" ht="15.75" customHeight="1">
      <c r="Z693" s="8"/>
      <c r="AA693" s="8"/>
      <c r="AB693" s="8"/>
      <c r="AC693" s="8"/>
      <c r="AD693" s="8"/>
      <c r="AE693" s="8"/>
      <c r="AF693" s="8"/>
      <c r="AG693" s="8"/>
      <c r="AH693" s="8"/>
      <c r="AI693" s="8"/>
      <c r="AJ693" s="8"/>
      <c r="AK693" s="8"/>
      <c r="AL693" s="8"/>
    </row>
    <row r="694" ht="15.75" customHeight="1">
      <c r="Z694" s="8"/>
      <c r="AA694" s="8"/>
      <c r="AB694" s="8"/>
      <c r="AC694" s="8"/>
      <c r="AD694" s="8"/>
      <c r="AE694" s="8"/>
      <c r="AF694" s="8"/>
      <c r="AG694" s="8"/>
      <c r="AH694" s="8"/>
      <c r="AI694" s="8"/>
      <c r="AJ694" s="8"/>
      <c r="AK694" s="8"/>
      <c r="AL694" s="8"/>
    </row>
    <row r="695" ht="15.75" customHeight="1">
      <c r="Z695" s="8"/>
      <c r="AA695" s="8"/>
      <c r="AB695" s="8"/>
      <c r="AC695" s="8"/>
      <c r="AD695" s="8"/>
      <c r="AE695" s="8"/>
      <c r="AF695" s="8"/>
      <c r="AG695" s="8"/>
      <c r="AH695" s="8"/>
      <c r="AI695" s="8"/>
      <c r="AJ695" s="8"/>
      <c r="AK695" s="8"/>
      <c r="AL695" s="8"/>
    </row>
    <row r="696" ht="15.75" customHeight="1">
      <c r="Z696" s="8"/>
      <c r="AA696" s="8"/>
      <c r="AB696" s="8"/>
      <c r="AC696" s="8"/>
      <c r="AD696" s="8"/>
      <c r="AE696" s="8"/>
      <c r="AF696" s="8"/>
      <c r="AG696" s="8"/>
      <c r="AH696" s="8"/>
      <c r="AI696" s="8"/>
      <c r="AJ696" s="8"/>
      <c r="AK696" s="8"/>
      <c r="AL696" s="8"/>
    </row>
    <row r="697" ht="15.75" customHeight="1">
      <c r="Z697" s="8"/>
      <c r="AA697" s="8"/>
      <c r="AB697" s="8"/>
      <c r="AC697" s="8"/>
      <c r="AD697" s="8"/>
      <c r="AE697" s="8"/>
      <c r="AF697" s="8"/>
      <c r="AG697" s="8"/>
      <c r="AH697" s="8"/>
      <c r="AI697" s="8"/>
      <c r="AJ697" s="8"/>
      <c r="AK697" s="8"/>
      <c r="AL697" s="8"/>
    </row>
    <row r="698" ht="15.75" customHeight="1">
      <c r="Z698" s="8"/>
      <c r="AA698" s="8"/>
      <c r="AB698" s="8"/>
      <c r="AC698" s="8"/>
      <c r="AD698" s="8"/>
      <c r="AE698" s="8"/>
      <c r="AF698" s="8"/>
      <c r="AG698" s="8"/>
      <c r="AH698" s="8"/>
      <c r="AI698" s="8"/>
      <c r="AJ698" s="8"/>
      <c r="AK698" s="8"/>
      <c r="AL698" s="8"/>
    </row>
    <row r="699" ht="15.75" customHeight="1">
      <c r="Z699" s="8"/>
      <c r="AA699" s="8"/>
      <c r="AB699" s="8"/>
      <c r="AC699" s="8"/>
      <c r="AD699" s="8"/>
      <c r="AE699" s="8"/>
      <c r="AF699" s="8"/>
      <c r="AG699" s="8"/>
      <c r="AH699" s="8"/>
      <c r="AI699" s="8"/>
      <c r="AJ699" s="8"/>
      <c r="AK699" s="8"/>
      <c r="AL699" s="8"/>
    </row>
    <row r="700" ht="15.75" customHeight="1">
      <c r="Z700" s="8"/>
      <c r="AA700" s="8"/>
      <c r="AB700" s="8"/>
      <c r="AC700" s="8"/>
      <c r="AD700" s="8"/>
      <c r="AE700" s="8"/>
      <c r="AF700" s="8"/>
      <c r="AG700" s="8"/>
      <c r="AH700" s="8"/>
      <c r="AI700" s="8"/>
      <c r="AJ700" s="8"/>
      <c r="AK700" s="8"/>
      <c r="AL700" s="8"/>
    </row>
    <row r="701" ht="15.75" customHeight="1">
      <c r="Z701" s="8"/>
      <c r="AA701" s="8"/>
      <c r="AB701" s="8"/>
      <c r="AC701" s="8"/>
      <c r="AD701" s="8"/>
      <c r="AE701" s="8"/>
      <c r="AF701" s="8"/>
      <c r="AG701" s="8"/>
      <c r="AH701" s="8"/>
      <c r="AI701" s="8"/>
      <c r="AJ701" s="8"/>
      <c r="AK701" s="8"/>
      <c r="AL701" s="8"/>
    </row>
    <row r="702" ht="15.75" customHeight="1">
      <c r="Z702" s="8"/>
      <c r="AA702" s="8"/>
      <c r="AB702" s="8"/>
      <c r="AC702" s="8"/>
      <c r="AD702" s="8"/>
      <c r="AE702" s="8"/>
      <c r="AF702" s="8"/>
      <c r="AG702" s="8"/>
      <c r="AH702" s="8"/>
      <c r="AI702" s="8"/>
      <c r="AJ702" s="8"/>
      <c r="AK702" s="8"/>
      <c r="AL702" s="8"/>
    </row>
    <row r="703" ht="15.75" customHeight="1">
      <c r="Z703" s="8"/>
      <c r="AA703" s="8"/>
      <c r="AB703" s="8"/>
      <c r="AC703" s="8"/>
      <c r="AD703" s="8"/>
      <c r="AE703" s="8"/>
      <c r="AF703" s="8"/>
      <c r="AG703" s="8"/>
      <c r="AH703" s="8"/>
      <c r="AI703" s="8"/>
      <c r="AJ703" s="8"/>
      <c r="AK703" s="8"/>
      <c r="AL703" s="8"/>
    </row>
    <row r="704" ht="15.75" customHeight="1">
      <c r="Z704" s="8"/>
      <c r="AA704" s="8"/>
      <c r="AB704" s="8"/>
      <c r="AC704" s="8"/>
      <c r="AD704" s="8"/>
      <c r="AE704" s="8"/>
      <c r="AF704" s="8"/>
      <c r="AG704" s="8"/>
      <c r="AH704" s="8"/>
      <c r="AI704" s="8"/>
      <c r="AJ704" s="8"/>
      <c r="AK704" s="8"/>
      <c r="AL704" s="8"/>
    </row>
    <row r="705" ht="15.75" customHeight="1">
      <c r="Z705" s="8"/>
      <c r="AA705" s="8"/>
      <c r="AB705" s="8"/>
      <c r="AC705" s="8"/>
      <c r="AD705" s="8"/>
      <c r="AE705" s="8"/>
      <c r="AF705" s="8"/>
      <c r="AG705" s="8"/>
      <c r="AH705" s="8"/>
      <c r="AI705" s="8"/>
      <c r="AJ705" s="8"/>
      <c r="AK705" s="8"/>
      <c r="AL705" s="8"/>
    </row>
    <row r="706" ht="15.75" customHeight="1">
      <c r="Z706" s="8"/>
      <c r="AA706" s="8"/>
      <c r="AB706" s="8"/>
      <c r="AC706" s="8"/>
      <c r="AD706" s="8"/>
      <c r="AE706" s="8"/>
      <c r="AF706" s="8"/>
      <c r="AG706" s="8"/>
      <c r="AH706" s="8"/>
      <c r="AI706" s="8"/>
      <c r="AJ706" s="8"/>
      <c r="AK706" s="8"/>
      <c r="AL706" s="8"/>
    </row>
    <row r="707" ht="15.75" customHeight="1">
      <c r="Z707" s="8"/>
      <c r="AA707" s="8"/>
      <c r="AB707" s="8"/>
      <c r="AC707" s="8"/>
      <c r="AD707" s="8"/>
      <c r="AE707" s="8"/>
      <c r="AF707" s="8"/>
      <c r="AG707" s="8"/>
      <c r="AH707" s="8"/>
      <c r="AI707" s="8"/>
      <c r="AJ707" s="8"/>
      <c r="AK707" s="8"/>
      <c r="AL707" s="8"/>
    </row>
    <row r="708" ht="15.75" customHeight="1">
      <c r="Z708" s="8"/>
      <c r="AA708" s="8"/>
      <c r="AB708" s="8"/>
      <c r="AC708" s="8"/>
      <c r="AD708" s="8"/>
      <c r="AE708" s="8"/>
      <c r="AF708" s="8"/>
      <c r="AG708" s="8"/>
      <c r="AH708" s="8"/>
      <c r="AI708" s="8"/>
      <c r="AJ708" s="8"/>
      <c r="AK708" s="8"/>
      <c r="AL708" s="8"/>
    </row>
    <row r="709" ht="15.75" customHeight="1">
      <c r="Z709" s="8"/>
      <c r="AA709" s="8"/>
      <c r="AB709" s="8"/>
      <c r="AC709" s="8"/>
      <c r="AD709" s="8"/>
      <c r="AE709" s="8"/>
      <c r="AF709" s="8"/>
      <c r="AG709" s="8"/>
      <c r="AH709" s="8"/>
      <c r="AI709" s="8"/>
      <c r="AJ709" s="8"/>
      <c r="AK709" s="8"/>
      <c r="AL709" s="8"/>
    </row>
    <row r="710" ht="15.75" customHeight="1">
      <c r="Z710" s="8"/>
      <c r="AA710" s="8"/>
      <c r="AB710" s="8"/>
      <c r="AC710" s="8"/>
      <c r="AD710" s="8"/>
      <c r="AE710" s="8"/>
      <c r="AF710" s="8"/>
      <c r="AG710" s="8"/>
      <c r="AH710" s="8"/>
      <c r="AI710" s="8"/>
      <c r="AJ710" s="8"/>
      <c r="AK710" s="8"/>
      <c r="AL710" s="8"/>
    </row>
    <row r="711" ht="15.75" customHeight="1">
      <c r="Z711" s="8"/>
      <c r="AA711" s="8"/>
      <c r="AB711" s="8"/>
      <c r="AC711" s="8"/>
      <c r="AD711" s="8"/>
      <c r="AE711" s="8"/>
      <c r="AF711" s="8"/>
      <c r="AG711" s="8"/>
      <c r="AH711" s="8"/>
      <c r="AI711" s="8"/>
      <c r="AJ711" s="8"/>
      <c r="AK711" s="8"/>
      <c r="AL711" s="8"/>
    </row>
    <row r="712" ht="15.75" customHeight="1">
      <c r="Z712" s="8"/>
      <c r="AA712" s="8"/>
      <c r="AB712" s="8"/>
      <c r="AC712" s="8"/>
      <c r="AD712" s="8"/>
      <c r="AE712" s="8"/>
      <c r="AF712" s="8"/>
      <c r="AG712" s="8"/>
      <c r="AH712" s="8"/>
      <c r="AI712" s="8"/>
      <c r="AJ712" s="8"/>
      <c r="AK712" s="8"/>
      <c r="AL712" s="8"/>
    </row>
    <row r="713" ht="15.75" customHeight="1">
      <c r="Z713" s="8"/>
      <c r="AA713" s="8"/>
      <c r="AB713" s="8"/>
      <c r="AC713" s="8"/>
      <c r="AD713" s="8"/>
      <c r="AE713" s="8"/>
      <c r="AF713" s="8"/>
      <c r="AG713" s="8"/>
      <c r="AH713" s="8"/>
      <c r="AI713" s="8"/>
      <c r="AJ713" s="8"/>
      <c r="AK713" s="8"/>
      <c r="AL713" s="8"/>
    </row>
    <row r="714" ht="15.75" customHeight="1">
      <c r="Z714" s="8"/>
      <c r="AA714" s="8"/>
      <c r="AB714" s="8"/>
      <c r="AC714" s="8"/>
      <c r="AD714" s="8"/>
      <c r="AE714" s="8"/>
      <c r="AF714" s="8"/>
      <c r="AG714" s="8"/>
      <c r="AH714" s="8"/>
      <c r="AI714" s="8"/>
      <c r="AJ714" s="8"/>
      <c r="AK714" s="8"/>
      <c r="AL714" s="8"/>
    </row>
    <row r="715" ht="15.75" customHeight="1">
      <c r="Z715" s="8"/>
      <c r="AA715" s="8"/>
      <c r="AB715" s="8"/>
      <c r="AC715" s="8"/>
      <c r="AD715" s="8"/>
      <c r="AE715" s="8"/>
      <c r="AF715" s="8"/>
      <c r="AG715" s="8"/>
      <c r="AH715" s="8"/>
      <c r="AI715" s="8"/>
      <c r="AJ715" s="8"/>
      <c r="AK715" s="8"/>
      <c r="AL715" s="8"/>
    </row>
    <row r="716" ht="15.75" customHeight="1">
      <c r="Z716" s="8"/>
      <c r="AA716" s="8"/>
      <c r="AB716" s="8"/>
      <c r="AC716" s="8"/>
      <c r="AD716" s="8"/>
      <c r="AE716" s="8"/>
      <c r="AF716" s="8"/>
      <c r="AG716" s="8"/>
      <c r="AH716" s="8"/>
      <c r="AI716" s="8"/>
      <c r="AJ716" s="8"/>
      <c r="AK716" s="8"/>
      <c r="AL716" s="8"/>
    </row>
    <row r="717" ht="15.75" customHeight="1">
      <c r="Z717" s="8"/>
      <c r="AA717" s="8"/>
      <c r="AB717" s="8"/>
      <c r="AC717" s="8"/>
      <c r="AD717" s="8"/>
      <c r="AE717" s="8"/>
      <c r="AF717" s="8"/>
      <c r="AG717" s="8"/>
      <c r="AH717" s="8"/>
      <c r="AI717" s="8"/>
      <c r="AJ717" s="8"/>
      <c r="AK717" s="8"/>
      <c r="AL717" s="8"/>
    </row>
    <row r="718" ht="15.75" customHeight="1">
      <c r="Z718" s="8"/>
      <c r="AA718" s="8"/>
      <c r="AB718" s="8"/>
      <c r="AC718" s="8"/>
      <c r="AD718" s="8"/>
      <c r="AE718" s="8"/>
      <c r="AF718" s="8"/>
      <c r="AG718" s="8"/>
      <c r="AH718" s="8"/>
      <c r="AI718" s="8"/>
      <c r="AJ718" s="8"/>
      <c r="AK718" s="8"/>
      <c r="AL718" s="8"/>
    </row>
    <row r="719" ht="15.75" customHeight="1">
      <c r="Z719" s="8"/>
      <c r="AA719" s="8"/>
      <c r="AB719" s="8"/>
      <c r="AC719" s="8"/>
      <c r="AD719" s="8"/>
      <c r="AE719" s="8"/>
      <c r="AF719" s="8"/>
      <c r="AG719" s="8"/>
      <c r="AH719" s="8"/>
      <c r="AI719" s="8"/>
      <c r="AJ719" s="8"/>
      <c r="AK719" s="8"/>
      <c r="AL719" s="8"/>
    </row>
    <row r="720" ht="15.75" customHeight="1">
      <c r="Z720" s="8"/>
      <c r="AA720" s="8"/>
      <c r="AB720" s="8"/>
      <c r="AC720" s="8"/>
      <c r="AD720" s="8"/>
      <c r="AE720" s="8"/>
      <c r="AF720" s="8"/>
      <c r="AG720" s="8"/>
      <c r="AH720" s="8"/>
      <c r="AI720" s="8"/>
      <c r="AJ720" s="8"/>
      <c r="AK720" s="8"/>
      <c r="AL720" s="8"/>
    </row>
    <row r="721" ht="15.75" customHeight="1">
      <c r="Z721" s="8"/>
      <c r="AA721" s="8"/>
      <c r="AB721" s="8"/>
      <c r="AC721" s="8"/>
      <c r="AD721" s="8"/>
      <c r="AE721" s="8"/>
      <c r="AF721" s="8"/>
      <c r="AG721" s="8"/>
      <c r="AH721" s="8"/>
      <c r="AI721" s="8"/>
      <c r="AJ721" s="8"/>
      <c r="AK721" s="8"/>
      <c r="AL721" s="8"/>
    </row>
    <row r="722" ht="15.75" customHeight="1">
      <c r="Z722" s="8"/>
      <c r="AA722" s="8"/>
      <c r="AB722" s="8"/>
      <c r="AC722" s="8"/>
      <c r="AD722" s="8"/>
      <c r="AE722" s="8"/>
      <c r="AF722" s="8"/>
      <c r="AG722" s="8"/>
      <c r="AH722" s="8"/>
      <c r="AI722" s="8"/>
      <c r="AJ722" s="8"/>
      <c r="AK722" s="8"/>
      <c r="AL722" s="8"/>
    </row>
    <row r="723" ht="15.75" customHeight="1">
      <c r="Z723" s="8"/>
      <c r="AA723" s="8"/>
      <c r="AB723" s="8"/>
      <c r="AC723" s="8"/>
      <c r="AD723" s="8"/>
      <c r="AE723" s="8"/>
      <c r="AF723" s="8"/>
      <c r="AG723" s="8"/>
      <c r="AH723" s="8"/>
      <c r="AI723" s="8"/>
      <c r="AJ723" s="8"/>
      <c r="AK723" s="8"/>
      <c r="AL723" s="8"/>
    </row>
    <row r="724" ht="15.75" customHeight="1">
      <c r="Z724" s="8"/>
      <c r="AA724" s="8"/>
      <c r="AB724" s="8"/>
      <c r="AC724" s="8"/>
      <c r="AD724" s="8"/>
      <c r="AE724" s="8"/>
      <c r="AF724" s="8"/>
      <c r="AG724" s="8"/>
      <c r="AH724" s="8"/>
      <c r="AI724" s="8"/>
      <c r="AJ724" s="8"/>
      <c r="AK724" s="8"/>
      <c r="AL724" s="8"/>
    </row>
    <row r="725" ht="15.75" customHeight="1">
      <c r="Z725" s="8"/>
      <c r="AA725" s="8"/>
      <c r="AB725" s="8"/>
      <c r="AC725" s="8"/>
      <c r="AD725" s="8"/>
      <c r="AE725" s="8"/>
      <c r="AF725" s="8"/>
      <c r="AG725" s="8"/>
      <c r="AH725" s="8"/>
      <c r="AI725" s="8"/>
      <c r="AJ725" s="8"/>
      <c r="AK725" s="8"/>
      <c r="AL725" s="8"/>
    </row>
    <row r="726" ht="15.75" customHeight="1">
      <c r="Z726" s="8"/>
      <c r="AA726" s="8"/>
      <c r="AB726" s="8"/>
      <c r="AC726" s="8"/>
      <c r="AD726" s="8"/>
      <c r="AE726" s="8"/>
      <c r="AF726" s="8"/>
      <c r="AG726" s="8"/>
      <c r="AH726" s="8"/>
      <c r="AI726" s="8"/>
      <c r="AJ726" s="8"/>
      <c r="AK726" s="8"/>
      <c r="AL726" s="8"/>
    </row>
    <row r="727" ht="15.75" customHeight="1">
      <c r="Z727" s="8"/>
      <c r="AA727" s="8"/>
      <c r="AB727" s="8"/>
      <c r="AC727" s="8"/>
      <c r="AD727" s="8"/>
      <c r="AE727" s="8"/>
      <c r="AF727" s="8"/>
      <c r="AG727" s="8"/>
      <c r="AH727" s="8"/>
      <c r="AI727" s="8"/>
      <c r="AJ727" s="8"/>
      <c r="AK727" s="8"/>
      <c r="AL727" s="8"/>
    </row>
    <row r="728" ht="15.75" customHeight="1">
      <c r="Z728" s="8"/>
      <c r="AA728" s="8"/>
      <c r="AB728" s="8"/>
      <c r="AC728" s="8"/>
      <c r="AD728" s="8"/>
      <c r="AE728" s="8"/>
      <c r="AF728" s="8"/>
      <c r="AG728" s="8"/>
      <c r="AH728" s="8"/>
      <c r="AI728" s="8"/>
      <c r="AJ728" s="8"/>
      <c r="AK728" s="8"/>
      <c r="AL728" s="8"/>
    </row>
    <row r="729" ht="15.75" customHeight="1">
      <c r="Z729" s="8"/>
      <c r="AA729" s="8"/>
      <c r="AB729" s="8"/>
      <c r="AC729" s="8"/>
      <c r="AD729" s="8"/>
      <c r="AE729" s="8"/>
      <c r="AF729" s="8"/>
      <c r="AG729" s="8"/>
      <c r="AH729" s="8"/>
      <c r="AI729" s="8"/>
      <c r="AJ729" s="8"/>
      <c r="AK729" s="8"/>
      <c r="AL729" s="8"/>
    </row>
    <row r="730" ht="15.75" customHeight="1">
      <c r="Z730" s="8"/>
      <c r="AA730" s="8"/>
      <c r="AB730" s="8"/>
      <c r="AC730" s="8"/>
      <c r="AD730" s="8"/>
      <c r="AE730" s="8"/>
      <c r="AF730" s="8"/>
      <c r="AG730" s="8"/>
      <c r="AH730" s="8"/>
      <c r="AI730" s="8"/>
      <c r="AJ730" s="8"/>
      <c r="AK730" s="8"/>
      <c r="AL730" s="8"/>
    </row>
    <row r="731" ht="15.75" customHeight="1">
      <c r="Z731" s="8"/>
      <c r="AA731" s="8"/>
      <c r="AB731" s="8"/>
      <c r="AC731" s="8"/>
      <c r="AD731" s="8"/>
      <c r="AE731" s="8"/>
      <c r="AF731" s="8"/>
      <c r="AG731" s="8"/>
      <c r="AH731" s="8"/>
      <c r="AI731" s="8"/>
      <c r="AJ731" s="8"/>
      <c r="AK731" s="8"/>
      <c r="AL731" s="8"/>
    </row>
    <row r="732" ht="15.75" customHeight="1">
      <c r="Z732" s="8"/>
      <c r="AA732" s="8"/>
      <c r="AB732" s="8"/>
      <c r="AC732" s="8"/>
      <c r="AD732" s="8"/>
      <c r="AE732" s="8"/>
      <c r="AF732" s="8"/>
      <c r="AG732" s="8"/>
      <c r="AH732" s="8"/>
      <c r="AI732" s="8"/>
      <c r="AJ732" s="8"/>
      <c r="AK732" s="8"/>
      <c r="AL732" s="8"/>
    </row>
    <row r="733" ht="15.75" customHeight="1">
      <c r="Z733" s="8"/>
      <c r="AA733" s="8"/>
      <c r="AB733" s="8"/>
      <c r="AC733" s="8"/>
      <c r="AD733" s="8"/>
      <c r="AE733" s="8"/>
      <c r="AF733" s="8"/>
      <c r="AG733" s="8"/>
      <c r="AH733" s="8"/>
      <c r="AI733" s="8"/>
      <c r="AJ733" s="8"/>
      <c r="AK733" s="8"/>
      <c r="AL733" s="8"/>
    </row>
    <row r="734" ht="15.75" customHeight="1">
      <c r="Z734" s="8"/>
      <c r="AA734" s="8"/>
      <c r="AB734" s="8"/>
      <c r="AC734" s="8"/>
      <c r="AD734" s="8"/>
      <c r="AE734" s="8"/>
      <c r="AF734" s="8"/>
      <c r="AG734" s="8"/>
      <c r="AH734" s="8"/>
      <c r="AI734" s="8"/>
      <c r="AJ734" s="8"/>
      <c r="AK734" s="8"/>
      <c r="AL734" s="8"/>
    </row>
    <row r="735" ht="15.75" customHeight="1">
      <c r="Z735" s="8"/>
      <c r="AA735" s="8"/>
      <c r="AB735" s="8"/>
      <c r="AC735" s="8"/>
      <c r="AD735" s="8"/>
      <c r="AE735" s="8"/>
      <c r="AF735" s="8"/>
      <c r="AG735" s="8"/>
      <c r="AH735" s="8"/>
      <c r="AI735" s="8"/>
      <c r="AJ735" s="8"/>
      <c r="AK735" s="8"/>
      <c r="AL735" s="8"/>
    </row>
    <row r="736" ht="15.75" customHeight="1">
      <c r="Z736" s="8"/>
      <c r="AA736" s="8"/>
      <c r="AB736" s="8"/>
      <c r="AC736" s="8"/>
      <c r="AD736" s="8"/>
      <c r="AE736" s="8"/>
      <c r="AF736" s="8"/>
      <c r="AG736" s="8"/>
      <c r="AH736" s="8"/>
      <c r="AI736" s="8"/>
      <c r="AJ736" s="8"/>
      <c r="AK736" s="8"/>
      <c r="AL736" s="8"/>
    </row>
    <row r="737" ht="15.75" customHeight="1">
      <c r="Z737" s="8"/>
      <c r="AA737" s="8"/>
      <c r="AB737" s="8"/>
      <c r="AC737" s="8"/>
      <c r="AD737" s="8"/>
      <c r="AE737" s="8"/>
      <c r="AF737" s="8"/>
      <c r="AG737" s="8"/>
      <c r="AH737" s="8"/>
      <c r="AI737" s="8"/>
      <c r="AJ737" s="8"/>
      <c r="AK737" s="8"/>
      <c r="AL737" s="8"/>
    </row>
    <row r="738" ht="15.75" customHeight="1">
      <c r="Z738" s="8"/>
      <c r="AA738" s="8"/>
      <c r="AB738" s="8"/>
      <c r="AC738" s="8"/>
      <c r="AD738" s="8"/>
      <c r="AE738" s="8"/>
      <c r="AF738" s="8"/>
      <c r="AG738" s="8"/>
      <c r="AH738" s="8"/>
      <c r="AI738" s="8"/>
      <c r="AJ738" s="8"/>
      <c r="AK738" s="8"/>
      <c r="AL738" s="8"/>
    </row>
    <row r="739" ht="15.75" customHeight="1">
      <c r="Z739" s="8"/>
      <c r="AA739" s="8"/>
      <c r="AB739" s="8"/>
      <c r="AC739" s="8"/>
      <c r="AD739" s="8"/>
      <c r="AE739" s="8"/>
      <c r="AF739" s="8"/>
      <c r="AG739" s="8"/>
      <c r="AH739" s="8"/>
      <c r="AI739" s="8"/>
      <c r="AJ739" s="8"/>
      <c r="AK739" s="8"/>
      <c r="AL739" s="8"/>
    </row>
    <row r="740" ht="15.75" customHeight="1">
      <c r="Z740" s="8"/>
      <c r="AA740" s="8"/>
      <c r="AB740" s="8"/>
      <c r="AC740" s="8"/>
      <c r="AD740" s="8"/>
      <c r="AE740" s="8"/>
      <c r="AF740" s="8"/>
      <c r="AG740" s="8"/>
      <c r="AH740" s="8"/>
      <c r="AI740" s="8"/>
      <c r="AJ740" s="8"/>
      <c r="AK740" s="8"/>
      <c r="AL740" s="8"/>
    </row>
    <row r="741" ht="15.75" customHeight="1">
      <c r="Z741" s="8"/>
      <c r="AA741" s="8"/>
      <c r="AB741" s="8"/>
      <c r="AC741" s="8"/>
      <c r="AD741" s="8"/>
      <c r="AE741" s="8"/>
      <c r="AF741" s="8"/>
      <c r="AG741" s="8"/>
      <c r="AH741" s="8"/>
      <c r="AI741" s="8"/>
      <c r="AJ741" s="8"/>
      <c r="AK741" s="8"/>
      <c r="AL741" s="8"/>
    </row>
    <row r="742" ht="15.75" customHeight="1">
      <c r="Z742" s="8"/>
      <c r="AA742" s="8"/>
      <c r="AB742" s="8"/>
      <c r="AC742" s="8"/>
      <c r="AD742" s="8"/>
      <c r="AE742" s="8"/>
      <c r="AF742" s="8"/>
      <c r="AG742" s="8"/>
      <c r="AH742" s="8"/>
      <c r="AI742" s="8"/>
      <c r="AJ742" s="8"/>
      <c r="AK742" s="8"/>
      <c r="AL742" s="8"/>
    </row>
    <row r="743" ht="15.75" customHeight="1">
      <c r="Z743" s="8"/>
      <c r="AA743" s="8"/>
      <c r="AB743" s="8"/>
      <c r="AC743" s="8"/>
      <c r="AD743" s="8"/>
      <c r="AE743" s="8"/>
      <c r="AF743" s="8"/>
      <c r="AG743" s="8"/>
      <c r="AH743" s="8"/>
      <c r="AI743" s="8"/>
      <c r="AJ743" s="8"/>
      <c r="AK743" s="8"/>
      <c r="AL743" s="8"/>
    </row>
    <row r="744" ht="15.75" customHeight="1">
      <c r="Z744" s="8"/>
      <c r="AA744" s="8"/>
      <c r="AB744" s="8"/>
      <c r="AC744" s="8"/>
      <c r="AD744" s="8"/>
      <c r="AE744" s="8"/>
      <c r="AF744" s="8"/>
      <c r="AG744" s="8"/>
      <c r="AH744" s="8"/>
      <c r="AI744" s="8"/>
      <c r="AJ744" s="8"/>
      <c r="AK744" s="8"/>
      <c r="AL744" s="8"/>
    </row>
    <row r="745" ht="15.75" customHeight="1">
      <c r="Z745" s="8"/>
      <c r="AA745" s="8"/>
      <c r="AB745" s="8"/>
      <c r="AC745" s="8"/>
      <c r="AD745" s="8"/>
      <c r="AE745" s="8"/>
      <c r="AF745" s="8"/>
      <c r="AG745" s="8"/>
      <c r="AH745" s="8"/>
      <c r="AI745" s="8"/>
      <c r="AJ745" s="8"/>
      <c r="AK745" s="8"/>
      <c r="AL745" s="8"/>
    </row>
    <row r="746" ht="15.75" customHeight="1">
      <c r="Z746" s="8"/>
      <c r="AA746" s="8"/>
      <c r="AB746" s="8"/>
      <c r="AC746" s="8"/>
      <c r="AD746" s="8"/>
      <c r="AE746" s="8"/>
      <c r="AF746" s="8"/>
      <c r="AG746" s="8"/>
      <c r="AH746" s="8"/>
      <c r="AI746" s="8"/>
      <c r="AJ746" s="8"/>
      <c r="AK746" s="8"/>
      <c r="AL746" s="8"/>
    </row>
    <row r="747" ht="15.75" customHeight="1">
      <c r="Z747" s="8"/>
      <c r="AA747" s="8"/>
      <c r="AB747" s="8"/>
      <c r="AC747" s="8"/>
      <c r="AD747" s="8"/>
      <c r="AE747" s="8"/>
      <c r="AF747" s="8"/>
      <c r="AG747" s="8"/>
      <c r="AH747" s="8"/>
      <c r="AI747" s="8"/>
      <c r="AJ747" s="8"/>
      <c r="AK747" s="8"/>
      <c r="AL747" s="8"/>
    </row>
    <row r="748" ht="15.75" customHeight="1">
      <c r="Z748" s="8"/>
      <c r="AA748" s="8"/>
      <c r="AB748" s="8"/>
      <c r="AC748" s="8"/>
      <c r="AD748" s="8"/>
      <c r="AE748" s="8"/>
      <c r="AF748" s="8"/>
      <c r="AG748" s="8"/>
      <c r="AH748" s="8"/>
      <c r="AI748" s="8"/>
      <c r="AJ748" s="8"/>
      <c r="AK748" s="8"/>
      <c r="AL748" s="8"/>
    </row>
    <row r="749" ht="15.75" customHeight="1">
      <c r="Z749" s="8"/>
      <c r="AA749" s="8"/>
      <c r="AB749" s="8"/>
      <c r="AC749" s="8"/>
      <c r="AD749" s="8"/>
      <c r="AE749" s="8"/>
      <c r="AF749" s="8"/>
      <c r="AG749" s="8"/>
      <c r="AH749" s="8"/>
      <c r="AI749" s="8"/>
      <c r="AJ749" s="8"/>
      <c r="AK749" s="8"/>
      <c r="AL749" s="8"/>
    </row>
    <row r="750" ht="15.75" customHeight="1">
      <c r="Z750" s="8"/>
      <c r="AA750" s="8"/>
      <c r="AB750" s="8"/>
      <c r="AC750" s="8"/>
      <c r="AD750" s="8"/>
      <c r="AE750" s="8"/>
      <c r="AF750" s="8"/>
      <c r="AG750" s="8"/>
      <c r="AH750" s="8"/>
      <c r="AI750" s="8"/>
      <c r="AJ750" s="8"/>
      <c r="AK750" s="8"/>
      <c r="AL750" s="8"/>
    </row>
    <row r="751" ht="15.75" customHeight="1">
      <c r="Z751" s="8"/>
      <c r="AA751" s="8"/>
      <c r="AB751" s="8"/>
      <c r="AC751" s="8"/>
      <c r="AD751" s="8"/>
      <c r="AE751" s="8"/>
      <c r="AF751" s="8"/>
      <c r="AG751" s="8"/>
      <c r="AH751" s="8"/>
      <c r="AI751" s="8"/>
      <c r="AJ751" s="8"/>
      <c r="AK751" s="8"/>
      <c r="AL751" s="8"/>
    </row>
    <row r="752" ht="15.75" customHeight="1">
      <c r="Z752" s="8"/>
      <c r="AA752" s="8"/>
      <c r="AB752" s="8"/>
      <c r="AC752" s="8"/>
      <c r="AD752" s="8"/>
      <c r="AE752" s="8"/>
      <c r="AF752" s="8"/>
      <c r="AG752" s="8"/>
      <c r="AH752" s="8"/>
      <c r="AI752" s="8"/>
      <c r="AJ752" s="8"/>
      <c r="AK752" s="8"/>
      <c r="AL752" s="8"/>
    </row>
    <row r="753" ht="15.75" customHeight="1">
      <c r="Z753" s="8"/>
      <c r="AA753" s="8"/>
      <c r="AB753" s="8"/>
      <c r="AC753" s="8"/>
      <c r="AD753" s="8"/>
      <c r="AE753" s="8"/>
      <c r="AF753" s="8"/>
      <c r="AG753" s="8"/>
      <c r="AH753" s="8"/>
      <c r="AI753" s="8"/>
      <c r="AJ753" s="8"/>
      <c r="AK753" s="8"/>
      <c r="AL753" s="8"/>
    </row>
    <row r="754" ht="15.75" customHeight="1">
      <c r="Z754" s="8"/>
      <c r="AA754" s="8"/>
      <c r="AB754" s="8"/>
      <c r="AC754" s="8"/>
      <c r="AD754" s="8"/>
      <c r="AE754" s="8"/>
      <c r="AF754" s="8"/>
      <c r="AG754" s="8"/>
      <c r="AH754" s="8"/>
      <c r="AI754" s="8"/>
      <c r="AJ754" s="8"/>
      <c r="AK754" s="8"/>
      <c r="AL754" s="8"/>
    </row>
    <row r="755" ht="15.75" customHeight="1">
      <c r="Z755" s="8"/>
      <c r="AA755" s="8"/>
      <c r="AB755" s="8"/>
      <c r="AC755" s="8"/>
      <c r="AD755" s="8"/>
      <c r="AE755" s="8"/>
      <c r="AF755" s="8"/>
      <c r="AG755" s="8"/>
      <c r="AH755" s="8"/>
      <c r="AI755" s="8"/>
      <c r="AJ755" s="8"/>
      <c r="AK755" s="8"/>
      <c r="AL755" s="8"/>
    </row>
    <row r="756" ht="15.75" customHeight="1">
      <c r="Z756" s="8"/>
      <c r="AA756" s="8"/>
      <c r="AB756" s="8"/>
      <c r="AC756" s="8"/>
      <c r="AD756" s="8"/>
      <c r="AE756" s="8"/>
      <c r="AF756" s="8"/>
      <c r="AG756" s="8"/>
      <c r="AH756" s="8"/>
      <c r="AI756" s="8"/>
      <c r="AJ756" s="8"/>
      <c r="AK756" s="8"/>
      <c r="AL756" s="8"/>
    </row>
    <row r="757" ht="15.75" customHeight="1">
      <c r="Z757" s="8"/>
      <c r="AA757" s="8"/>
      <c r="AB757" s="8"/>
      <c r="AC757" s="8"/>
      <c r="AD757" s="8"/>
      <c r="AE757" s="8"/>
      <c r="AF757" s="8"/>
      <c r="AG757" s="8"/>
      <c r="AH757" s="8"/>
      <c r="AI757" s="8"/>
      <c r="AJ757" s="8"/>
      <c r="AK757" s="8"/>
      <c r="AL757" s="8"/>
    </row>
    <row r="758" ht="15.75" customHeight="1">
      <c r="Z758" s="8"/>
      <c r="AA758" s="8"/>
      <c r="AB758" s="8"/>
      <c r="AC758" s="8"/>
      <c r="AD758" s="8"/>
      <c r="AE758" s="8"/>
      <c r="AF758" s="8"/>
      <c r="AG758" s="8"/>
      <c r="AH758" s="8"/>
      <c r="AI758" s="8"/>
      <c r="AJ758" s="8"/>
      <c r="AK758" s="8"/>
      <c r="AL758" s="8"/>
    </row>
    <row r="759" ht="15.75" customHeight="1">
      <c r="Z759" s="8"/>
      <c r="AA759" s="8"/>
      <c r="AB759" s="8"/>
      <c r="AC759" s="8"/>
      <c r="AD759" s="8"/>
      <c r="AE759" s="8"/>
      <c r="AF759" s="8"/>
      <c r="AG759" s="8"/>
      <c r="AH759" s="8"/>
      <c r="AI759" s="8"/>
      <c r="AJ759" s="8"/>
      <c r="AK759" s="8"/>
      <c r="AL759" s="8"/>
    </row>
    <row r="760" ht="15.75" customHeight="1">
      <c r="Z760" s="8"/>
      <c r="AA760" s="8"/>
      <c r="AB760" s="8"/>
      <c r="AC760" s="8"/>
      <c r="AD760" s="8"/>
      <c r="AE760" s="8"/>
      <c r="AF760" s="8"/>
      <c r="AG760" s="8"/>
      <c r="AH760" s="8"/>
      <c r="AI760" s="8"/>
      <c r="AJ760" s="8"/>
      <c r="AK760" s="8"/>
      <c r="AL760" s="8"/>
    </row>
    <row r="761" ht="15.75" customHeight="1">
      <c r="Z761" s="8"/>
      <c r="AA761" s="8"/>
      <c r="AB761" s="8"/>
      <c r="AC761" s="8"/>
      <c r="AD761" s="8"/>
      <c r="AE761" s="8"/>
      <c r="AF761" s="8"/>
      <c r="AG761" s="8"/>
      <c r="AH761" s="8"/>
      <c r="AI761" s="8"/>
      <c r="AJ761" s="8"/>
      <c r="AK761" s="8"/>
      <c r="AL761" s="8"/>
    </row>
    <row r="762" ht="15.75" customHeight="1">
      <c r="Z762" s="8"/>
      <c r="AA762" s="8"/>
      <c r="AB762" s="8"/>
      <c r="AC762" s="8"/>
      <c r="AD762" s="8"/>
      <c r="AE762" s="8"/>
      <c r="AF762" s="8"/>
      <c r="AG762" s="8"/>
      <c r="AH762" s="8"/>
      <c r="AI762" s="8"/>
      <c r="AJ762" s="8"/>
      <c r="AK762" s="8"/>
      <c r="AL762" s="8"/>
    </row>
    <row r="763" ht="15.75" customHeight="1">
      <c r="Z763" s="8"/>
      <c r="AA763" s="8"/>
      <c r="AB763" s="8"/>
      <c r="AC763" s="8"/>
      <c r="AD763" s="8"/>
      <c r="AE763" s="8"/>
      <c r="AF763" s="8"/>
      <c r="AG763" s="8"/>
      <c r="AH763" s="8"/>
      <c r="AI763" s="8"/>
      <c r="AJ763" s="8"/>
      <c r="AK763" s="8"/>
      <c r="AL763" s="8"/>
    </row>
    <row r="764" ht="15.75" customHeight="1">
      <c r="Z764" s="8"/>
      <c r="AA764" s="8"/>
      <c r="AB764" s="8"/>
      <c r="AC764" s="8"/>
      <c r="AD764" s="8"/>
      <c r="AE764" s="8"/>
      <c r="AF764" s="8"/>
      <c r="AG764" s="8"/>
      <c r="AH764" s="8"/>
      <c r="AI764" s="8"/>
      <c r="AJ764" s="8"/>
      <c r="AK764" s="8"/>
      <c r="AL764" s="8"/>
    </row>
    <row r="765" ht="15.75" customHeight="1">
      <c r="Z765" s="8"/>
      <c r="AA765" s="8"/>
      <c r="AB765" s="8"/>
      <c r="AC765" s="8"/>
      <c r="AD765" s="8"/>
      <c r="AE765" s="8"/>
      <c r="AF765" s="8"/>
      <c r="AG765" s="8"/>
      <c r="AH765" s="8"/>
      <c r="AI765" s="8"/>
      <c r="AJ765" s="8"/>
      <c r="AK765" s="8"/>
      <c r="AL765" s="8"/>
    </row>
    <row r="766" ht="15.75" customHeight="1">
      <c r="Z766" s="8"/>
      <c r="AA766" s="8"/>
      <c r="AB766" s="8"/>
      <c r="AC766" s="8"/>
      <c r="AD766" s="8"/>
      <c r="AE766" s="8"/>
      <c r="AF766" s="8"/>
      <c r="AG766" s="8"/>
      <c r="AH766" s="8"/>
      <c r="AI766" s="8"/>
      <c r="AJ766" s="8"/>
      <c r="AK766" s="8"/>
      <c r="AL766" s="8"/>
    </row>
    <row r="767" ht="15.75" customHeight="1">
      <c r="Z767" s="8"/>
      <c r="AA767" s="8"/>
      <c r="AB767" s="8"/>
      <c r="AC767" s="8"/>
      <c r="AD767" s="8"/>
      <c r="AE767" s="8"/>
      <c r="AF767" s="8"/>
      <c r="AG767" s="8"/>
      <c r="AH767" s="8"/>
      <c r="AI767" s="8"/>
      <c r="AJ767" s="8"/>
      <c r="AK767" s="8"/>
      <c r="AL767" s="8"/>
    </row>
    <row r="768" ht="15.75" customHeight="1">
      <c r="Z768" s="8"/>
      <c r="AA768" s="8"/>
      <c r="AB768" s="8"/>
      <c r="AC768" s="8"/>
      <c r="AD768" s="8"/>
      <c r="AE768" s="8"/>
      <c r="AF768" s="8"/>
      <c r="AG768" s="8"/>
      <c r="AH768" s="8"/>
      <c r="AI768" s="8"/>
      <c r="AJ768" s="8"/>
      <c r="AK768" s="8"/>
      <c r="AL768" s="8"/>
    </row>
    <row r="769" ht="15.75" customHeight="1">
      <c r="Z769" s="8"/>
      <c r="AA769" s="8"/>
      <c r="AB769" s="8"/>
      <c r="AC769" s="8"/>
      <c r="AD769" s="8"/>
      <c r="AE769" s="8"/>
      <c r="AF769" s="8"/>
      <c r="AG769" s="8"/>
      <c r="AH769" s="8"/>
      <c r="AI769" s="8"/>
      <c r="AJ769" s="8"/>
      <c r="AK769" s="8"/>
      <c r="AL769" s="8"/>
    </row>
    <row r="770" ht="15.75" customHeight="1">
      <c r="Z770" s="8"/>
      <c r="AA770" s="8"/>
      <c r="AB770" s="8"/>
      <c r="AC770" s="8"/>
      <c r="AD770" s="8"/>
      <c r="AE770" s="8"/>
      <c r="AF770" s="8"/>
      <c r="AG770" s="8"/>
      <c r="AH770" s="8"/>
      <c r="AI770" s="8"/>
      <c r="AJ770" s="8"/>
      <c r="AK770" s="8"/>
      <c r="AL770" s="8"/>
    </row>
    <row r="771" ht="15.75" customHeight="1">
      <c r="Z771" s="8"/>
      <c r="AA771" s="8"/>
      <c r="AB771" s="8"/>
      <c r="AC771" s="8"/>
      <c r="AD771" s="8"/>
      <c r="AE771" s="8"/>
      <c r="AF771" s="8"/>
      <c r="AG771" s="8"/>
      <c r="AH771" s="8"/>
      <c r="AI771" s="8"/>
      <c r="AJ771" s="8"/>
      <c r="AK771" s="8"/>
      <c r="AL771" s="8"/>
    </row>
    <row r="772" ht="15.75" customHeight="1">
      <c r="Z772" s="8"/>
      <c r="AA772" s="8"/>
      <c r="AB772" s="8"/>
      <c r="AC772" s="8"/>
      <c r="AD772" s="8"/>
      <c r="AE772" s="8"/>
      <c r="AF772" s="8"/>
      <c r="AG772" s="8"/>
      <c r="AH772" s="8"/>
      <c r="AI772" s="8"/>
      <c r="AJ772" s="8"/>
      <c r="AK772" s="8"/>
      <c r="AL772" s="8"/>
    </row>
    <row r="773" ht="15.75" customHeight="1">
      <c r="Z773" s="8"/>
      <c r="AA773" s="8"/>
      <c r="AB773" s="8"/>
      <c r="AC773" s="8"/>
      <c r="AD773" s="8"/>
      <c r="AE773" s="8"/>
      <c r="AF773" s="8"/>
      <c r="AG773" s="8"/>
      <c r="AH773" s="8"/>
      <c r="AI773" s="8"/>
      <c r="AJ773" s="8"/>
      <c r="AK773" s="8"/>
      <c r="AL773" s="8"/>
    </row>
    <row r="774" ht="15.75" customHeight="1">
      <c r="Z774" s="8"/>
      <c r="AA774" s="8"/>
      <c r="AB774" s="8"/>
      <c r="AC774" s="8"/>
      <c r="AD774" s="8"/>
      <c r="AE774" s="8"/>
      <c r="AF774" s="8"/>
      <c r="AG774" s="8"/>
      <c r="AH774" s="8"/>
      <c r="AI774" s="8"/>
      <c r="AJ774" s="8"/>
      <c r="AK774" s="8"/>
      <c r="AL774" s="8"/>
    </row>
    <row r="775" ht="15.75" customHeight="1">
      <c r="Z775" s="8"/>
      <c r="AA775" s="8"/>
      <c r="AB775" s="8"/>
      <c r="AC775" s="8"/>
      <c r="AD775" s="8"/>
      <c r="AE775" s="8"/>
      <c r="AF775" s="8"/>
      <c r="AG775" s="8"/>
      <c r="AH775" s="8"/>
      <c r="AI775" s="8"/>
      <c r="AJ775" s="8"/>
      <c r="AK775" s="8"/>
      <c r="AL775" s="8"/>
    </row>
    <row r="776" ht="15.75" customHeight="1">
      <c r="Z776" s="8"/>
      <c r="AA776" s="8"/>
      <c r="AB776" s="8"/>
      <c r="AC776" s="8"/>
      <c r="AD776" s="8"/>
      <c r="AE776" s="8"/>
      <c r="AF776" s="8"/>
      <c r="AG776" s="8"/>
      <c r="AH776" s="8"/>
      <c r="AI776" s="8"/>
      <c r="AJ776" s="8"/>
      <c r="AK776" s="8"/>
      <c r="AL776" s="8"/>
    </row>
    <row r="777" ht="15.75" customHeight="1">
      <c r="Z777" s="8"/>
      <c r="AA777" s="8"/>
      <c r="AB777" s="8"/>
      <c r="AC777" s="8"/>
      <c r="AD777" s="8"/>
      <c r="AE777" s="8"/>
      <c r="AF777" s="8"/>
      <c r="AG777" s="8"/>
      <c r="AH777" s="8"/>
      <c r="AI777" s="8"/>
      <c r="AJ777" s="8"/>
      <c r="AK777" s="8"/>
      <c r="AL777" s="8"/>
    </row>
    <row r="778" ht="15.75" customHeight="1">
      <c r="Z778" s="8"/>
      <c r="AA778" s="8"/>
      <c r="AB778" s="8"/>
      <c r="AC778" s="8"/>
      <c r="AD778" s="8"/>
      <c r="AE778" s="8"/>
      <c r="AF778" s="8"/>
      <c r="AG778" s="8"/>
      <c r="AH778" s="8"/>
      <c r="AI778" s="8"/>
      <c r="AJ778" s="8"/>
      <c r="AK778" s="8"/>
      <c r="AL778" s="8"/>
    </row>
    <row r="779" ht="15.75" customHeight="1">
      <c r="Z779" s="8"/>
      <c r="AA779" s="8"/>
      <c r="AB779" s="8"/>
      <c r="AC779" s="8"/>
      <c r="AD779" s="8"/>
      <c r="AE779" s="8"/>
      <c r="AF779" s="8"/>
      <c r="AG779" s="8"/>
      <c r="AH779" s="8"/>
      <c r="AI779" s="8"/>
      <c r="AJ779" s="8"/>
      <c r="AK779" s="8"/>
      <c r="AL779" s="8"/>
    </row>
    <row r="780" ht="15.75" customHeight="1">
      <c r="Z780" s="8"/>
      <c r="AA780" s="8"/>
      <c r="AB780" s="8"/>
      <c r="AC780" s="8"/>
      <c r="AD780" s="8"/>
      <c r="AE780" s="8"/>
      <c r="AF780" s="8"/>
      <c r="AG780" s="8"/>
      <c r="AH780" s="8"/>
      <c r="AI780" s="8"/>
      <c r="AJ780" s="8"/>
      <c r="AK780" s="8"/>
      <c r="AL780" s="8"/>
    </row>
    <row r="781" ht="15.75" customHeight="1">
      <c r="Z781" s="8"/>
      <c r="AA781" s="8"/>
      <c r="AB781" s="8"/>
      <c r="AC781" s="8"/>
      <c r="AD781" s="8"/>
      <c r="AE781" s="8"/>
      <c r="AF781" s="8"/>
      <c r="AG781" s="8"/>
      <c r="AH781" s="8"/>
      <c r="AI781" s="8"/>
      <c r="AJ781" s="8"/>
      <c r="AK781" s="8"/>
      <c r="AL781" s="8"/>
    </row>
    <row r="782" ht="15.75" customHeight="1">
      <c r="Z782" s="8"/>
      <c r="AA782" s="8"/>
      <c r="AB782" s="8"/>
      <c r="AC782" s="8"/>
      <c r="AD782" s="8"/>
      <c r="AE782" s="8"/>
      <c r="AF782" s="8"/>
      <c r="AG782" s="8"/>
      <c r="AH782" s="8"/>
      <c r="AI782" s="8"/>
      <c r="AJ782" s="8"/>
      <c r="AK782" s="8"/>
      <c r="AL782" s="8"/>
    </row>
    <row r="783" ht="15.75" customHeight="1">
      <c r="Z783" s="8"/>
      <c r="AA783" s="8"/>
      <c r="AB783" s="8"/>
      <c r="AC783" s="8"/>
      <c r="AD783" s="8"/>
      <c r="AE783" s="8"/>
      <c r="AF783" s="8"/>
      <c r="AG783" s="8"/>
      <c r="AH783" s="8"/>
      <c r="AI783" s="8"/>
      <c r="AJ783" s="8"/>
      <c r="AK783" s="8"/>
      <c r="AL783" s="8"/>
    </row>
    <row r="784" ht="15.75" customHeight="1">
      <c r="Z784" s="8"/>
      <c r="AA784" s="8"/>
      <c r="AB784" s="8"/>
      <c r="AC784" s="8"/>
      <c r="AD784" s="8"/>
      <c r="AE784" s="8"/>
      <c r="AF784" s="8"/>
      <c r="AG784" s="8"/>
      <c r="AH784" s="8"/>
      <c r="AI784" s="8"/>
      <c r="AJ784" s="8"/>
      <c r="AK784" s="8"/>
      <c r="AL784" s="8"/>
    </row>
    <row r="785" ht="15.75" customHeight="1">
      <c r="Z785" s="8"/>
      <c r="AA785" s="8"/>
      <c r="AB785" s="8"/>
      <c r="AC785" s="8"/>
      <c r="AD785" s="8"/>
      <c r="AE785" s="8"/>
      <c r="AF785" s="8"/>
      <c r="AG785" s="8"/>
      <c r="AH785" s="8"/>
      <c r="AI785" s="8"/>
      <c r="AJ785" s="8"/>
      <c r="AK785" s="8"/>
      <c r="AL785" s="8"/>
    </row>
    <row r="786" ht="15.75" customHeight="1">
      <c r="Z786" s="8"/>
      <c r="AA786" s="8"/>
      <c r="AB786" s="8"/>
      <c r="AC786" s="8"/>
      <c r="AD786" s="8"/>
      <c r="AE786" s="8"/>
      <c r="AF786" s="8"/>
      <c r="AG786" s="8"/>
      <c r="AH786" s="8"/>
      <c r="AI786" s="8"/>
      <c r="AJ786" s="8"/>
      <c r="AK786" s="8"/>
      <c r="AL786" s="8"/>
    </row>
    <row r="787" ht="15.75" customHeight="1">
      <c r="Z787" s="8"/>
      <c r="AA787" s="8"/>
      <c r="AB787" s="8"/>
      <c r="AC787" s="8"/>
      <c r="AD787" s="8"/>
      <c r="AE787" s="8"/>
      <c r="AF787" s="8"/>
      <c r="AG787" s="8"/>
      <c r="AH787" s="8"/>
      <c r="AI787" s="8"/>
      <c r="AJ787" s="8"/>
      <c r="AK787" s="8"/>
      <c r="AL787" s="8"/>
    </row>
    <row r="788" ht="15.75" customHeight="1">
      <c r="Z788" s="8"/>
      <c r="AA788" s="8"/>
      <c r="AB788" s="8"/>
      <c r="AC788" s="8"/>
      <c r="AD788" s="8"/>
      <c r="AE788" s="8"/>
      <c r="AF788" s="8"/>
      <c r="AG788" s="8"/>
      <c r="AH788" s="8"/>
      <c r="AI788" s="8"/>
      <c r="AJ788" s="8"/>
      <c r="AK788" s="8"/>
      <c r="AL788" s="8"/>
    </row>
    <row r="789" ht="15.75" customHeight="1">
      <c r="Z789" s="8"/>
      <c r="AA789" s="8"/>
      <c r="AB789" s="8"/>
      <c r="AC789" s="8"/>
      <c r="AD789" s="8"/>
      <c r="AE789" s="8"/>
      <c r="AF789" s="8"/>
      <c r="AG789" s="8"/>
      <c r="AH789" s="8"/>
      <c r="AI789" s="8"/>
      <c r="AJ789" s="8"/>
      <c r="AK789" s="8"/>
      <c r="AL789" s="8"/>
    </row>
    <row r="790" ht="15.75" customHeight="1">
      <c r="Z790" s="8"/>
      <c r="AA790" s="8"/>
      <c r="AB790" s="8"/>
      <c r="AC790" s="8"/>
      <c r="AD790" s="8"/>
      <c r="AE790" s="8"/>
      <c r="AF790" s="8"/>
      <c r="AG790" s="8"/>
      <c r="AH790" s="8"/>
      <c r="AI790" s="8"/>
      <c r="AJ790" s="8"/>
      <c r="AK790" s="8"/>
      <c r="AL790" s="8"/>
    </row>
    <row r="791" ht="15.75" customHeight="1">
      <c r="Z791" s="8"/>
      <c r="AA791" s="8"/>
      <c r="AB791" s="8"/>
      <c r="AC791" s="8"/>
      <c r="AD791" s="8"/>
      <c r="AE791" s="8"/>
      <c r="AF791" s="8"/>
      <c r="AG791" s="8"/>
      <c r="AH791" s="8"/>
      <c r="AI791" s="8"/>
      <c r="AJ791" s="8"/>
      <c r="AK791" s="8"/>
      <c r="AL791" s="8"/>
    </row>
    <row r="792" ht="15.75" customHeight="1">
      <c r="Z792" s="8"/>
      <c r="AA792" s="8"/>
      <c r="AB792" s="8"/>
      <c r="AC792" s="8"/>
      <c r="AD792" s="8"/>
      <c r="AE792" s="8"/>
      <c r="AF792" s="8"/>
      <c r="AG792" s="8"/>
      <c r="AH792" s="8"/>
      <c r="AI792" s="8"/>
      <c r="AJ792" s="8"/>
      <c r="AK792" s="8"/>
      <c r="AL792" s="8"/>
    </row>
    <row r="793" ht="15.75" customHeight="1">
      <c r="Z793" s="8"/>
      <c r="AA793" s="8"/>
      <c r="AB793" s="8"/>
      <c r="AC793" s="8"/>
      <c r="AD793" s="8"/>
      <c r="AE793" s="8"/>
      <c r="AF793" s="8"/>
      <c r="AG793" s="8"/>
      <c r="AH793" s="8"/>
      <c r="AI793" s="8"/>
      <c r="AJ793" s="8"/>
      <c r="AK793" s="8"/>
      <c r="AL793" s="8"/>
    </row>
    <row r="794" ht="15.75" customHeight="1">
      <c r="Z794" s="8"/>
      <c r="AA794" s="8"/>
      <c r="AB794" s="8"/>
      <c r="AC794" s="8"/>
      <c r="AD794" s="8"/>
      <c r="AE794" s="8"/>
      <c r="AF794" s="8"/>
      <c r="AG794" s="8"/>
      <c r="AH794" s="8"/>
      <c r="AI794" s="8"/>
      <c r="AJ794" s="8"/>
      <c r="AK794" s="8"/>
      <c r="AL794" s="8"/>
    </row>
    <row r="795" ht="15.75" customHeight="1">
      <c r="Z795" s="8"/>
      <c r="AA795" s="8"/>
      <c r="AB795" s="8"/>
      <c r="AC795" s="8"/>
      <c r="AD795" s="8"/>
      <c r="AE795" s="8"/>
      <c r="AF795" s="8"/>
      <c r="AG795" s="8"/>
      <c r="AH795" s="8"/>
      <c r="AI795" s="8"/>
      <c r="AJ795" s="8"/>
      <c r="AK795" s="8"/>
      <c r="AL795" s="8"/>
    </row>
    <row r="796" ht="15.75" customHeight="1">
      <c r="Z796" s="8"/>
      <c r="AA796" s="8"/>
      <c r="AB796" s="8"/>
      <c r="AC796" s="8"/>
      <c r="AD796" s="8"/>
      <c r="AE796" s="8"/>
      <c r="AF796" s="8"/>
      <c r="AG796" s="8"/>
      <c r="AH796" s="8"/>
      <c r="AI796" s="8"/>
      <c r="AJ796" s="8"/>
      <c r="AK796" s="8"/>
      <c r="AL796" s="8"/>
    </row>
    <row r="797" ht="15.75" customHeight="1">
      <c r="Z797" s="8"/>
      <c r="AA797" s="8"/>
      <c r="AB797" s="8"/>
      <c r="AC797" s="8"/>
      <c r="AD797" s="8"/>
      <c r="AE797" s="8"/>
      <c r="AF797" s="8"/>
      <c r="AG797" s="8"/>
      <c r="AH797" s="8"/>
      <c r="AI797" s="8"/>
      <c r="AJ797" s="8"/>
      <c r="AK797" s="8"/>
      <c r="AL797" s="8"/>
    </row>
    <row r="798" ht="15.75" customHeight="1">
      <c r="Z798" s="8"/>
      <c r="AA798" s="8"/>
      <c r="AB798" s="8"/>
      <c r="AC798" s="8"/>
      <c r="AD798" s="8"/>
      <c r="AE798" s="8"/>
      <c r="AF798" s="8"/>
      <c r="AG798" s="8"/>
      <c r="AH798" s="8"/>
      <c r="AI798" s="8"/>
      <c r="AJ798" s="8"/>
      <c r="AK798" s="8"/>
      <c r="AL798" s="8"/>
    </row>
    <row r="799" ht="15.75" customHeight="1">
      <c r="Z799" s="8"/>
      <c r="AA799" s="8"/>
      <c r="AB799" s="8"/>
      <c r="AC799" s="8"/>
      <c r="AD799" s="8"/>
      <c r="AE799" s="8"/>
      <c r="AF799" s="8"/>
      <c r="AG799" s="8"/>
      <c r="AH799" s="8"/>
      <c r="AI799" s="8"/>
      <c r="AJ799" s="8"/>
      <c r="AK799" s="8"/>
      <c r="AL799" s="8"/>
    </row>
    <row r="800" ht="15.75" customHeight="1">
      <c r="Z800" s="8"/>
      <c r="AA800" s="8"/>
      <c r="AB800" s="8"/>
      <c r="AC800" s="8"/>
      <c r="AD800" s="8"/>
      <c r="AE800" s="8"/>
      <c r="AF800" s="8"/>
      <c r="AG800" s="8"/>
      <c r="AH800" s="8"/>
      <c r="AI800" s="8"/>
      <c r="AJ800" s="8"/>
      <c r="AK800" s="8"/>
      <c r="AL800" s="8"/>
    </row>
    <row r="801" ht="15.75" customHeight="1">
      <c r="Z801" s="8"/>
      <c r="AA801" s="8"/>
      <c r="AB801" s="8"/>
      <c r="AC801" s="8"/>
      <c r="AD801" s="8"/>
      <c r="AE801" s="8"/>
      <c r="AF801" s="8"/>
      <c r="AG801" s="8"/>
      <c r="AH801" s="8"/>
      <c r="AI801" s="8"/>
      <c r="AJ801" s="8"/>
      <c r="AK801" s="8"/>
      <c r="AL801" s="8"/>
    </row>
    <row r="802" ht="15.75" customHeight="1">
      <c r="Z802" s="8"/>
      <c r="AA802" s="8"/>
      <c r="AB802" s="8"/>
      <c r="AC802" s="8"/>
      <c r="AD802" s="8"/>
      <c r="AE802" s="8"/>
      <c r="AF802" s="8"/>
      <c r="AG802" s="8"/>
      <c r="AH802" s="8"/>
      <c r="AI802" s="8"/>
      <c r="AJ802" s="8"/>
      <c r="AK802" s="8"/>
      <c r="AL802" s="8"/>
    </row>
    <row r="803" ht="15.75" customHeight="1">
      <c r="Z803" s="8"/>
      <c r="AA803" s="8"/>
      <c r="AB803" s="8"/>
      <c r="AC803" s="8"/>
      <c r="AD803" s="8"/>
      <c r="AE803" s="8"/>
      <c r="AF803" s="8"/>
      <c r="AG803" s="8"/>
      <c r="AH803" s="8"/>
      <c r="AI803" s="8"/>
      <c r="AJ803" s="8"/>
      <c r="AK803" s="8"/>
      <c r="AL803" s="8"/>
    </row>
    <row r="804" ht="15.75" customHeight="1">
      <c r="Z804" s="8"/>
      <c r="AA804" s="8"/>
      <c r="AB804" s="8"/>
      <c r="AC804" s="8"/>
      <c r="AD804" s="8"/>
      <c r="AE804" s="8"/>
      <c r="AF804" s="8"/>
      <c r="AG804" s="8"/>
      <c r="AH804" s="8"/>
      <c r="AI804" s="8"/>
      <c r="AJ804" s="8"/>
      <c r="AK804" s="8"/>
      <c r="AL804" s="8"/>
    </row>
    <row r="805" ht="15.75" customHeight="1">
      <c r="Z805" s="8"/>
      <c r="AA805" s="8"/>
      <c r="AB805" s="8"/>
      <c r="AC805" s="8"/>
      <c r="AD805" s="8"/>
      <c r="AE805" s="8"/>
      <c r="AF805" s="8"/>
      <c r="AG805" s="8"/>
      <c r="AH805" s="8"/>
      <c r="AI805" s="8"/>
      <c r="AJ805" s="8"/>
      <c r="AK805" s="8"/>
      <c r="AL805" s="8"/>
    </row>
    <row r="806" ht="15.75" customHeight="1">
      <c r="Z806" s="8"/>
      <c r="AA806" s="8"/>
      <c r="AB806" s="8"/>
      <c r="AC806" s="8"/>
      <c r="AD806" s="8"/>
      <c r="AE806" s="8"/>
      <c r="AF806" s="8"/>
      <c r="AG806" s="8"/>
      <c r="AH806" s="8"/>
      <c r="AI806" s="8"/>
      <c r="AJ806" s="8"/>
      <c r="AK806" s="8"/>
      <c r="AL806" s="8"/>
    </row>
    <row r="807" ht="15.75" customHeight="1">
      <c r="Z807" s="8"/>
      <c r="AA807" s="8"/>
      <c r="AB807" s="8"/>
      <c r="AC807" s="8"/>
      <c r="AD807" s="8"/>
      <c r="AE807" s="8"/>
      <c r="AF807" s="8"/>
      <c r="AG807" s="8"/>
      <c r="AH807" s="8"/>
      <c r="AI807" s="8"/>
      <c r="AJ807" s="8"/>
      <c r="AK807" s="8"/>
      <c r="AL807" s="8"/>
    </row>
    <row r="808" ht="15.75" customHeight="1">
      <c r="Z808" s="8"/>
      <c r="AA808" s="8"/>
      <c r="AB808" s="8"/>
      <c r="AC808" s="8"/>
      <c r="AD808" s="8"/>
      <c r="AE808" s="8"/>
      <c r="AF808" s="8"/>
      <c r="AG808" s="8"/>
      <c r="AH808" s="8"/>
      <c r="AI808" s="8"/>
      <c r="AJ808" s="8"/>
      <c r="AK808" s="8"/>
      <c r="AL808" s="8"/>
    </row>
    <row r="809" ht="15.75" customHeight="1">
      <c r="Z809" s="8"/>
      <c r="AA809" s="8"/>
      <c r="AB809" s="8"/>
      <c r="AC809" s="8"/>
      <c r="AD809" s="8"/>
      <c r="AE809" s="8"/>
      <c r="AF809" s="8"/>
      <c r="AG809" s="8"/>
      <c r="AH809" s="8"/>
      <c r="AI809" s="8"/>
      <c r="AJ809" s="8"/>
      <c r="AK809" s="8"/>
      <c r="AL809" s="8"/>
    </row>
    <row r="810" ht="15.75" customHeight="1">
      <c r="Z810" s="8"/>
      <c r="AA810" s="8"/>
      <c r="AB810" s="8"/>
      <c r="AC810" s="8"/>
      <c r="AD810" s="8"/>
      <c r="AE810" s="8"/>
      <c r="AF810" s="8"/>
      <c r="AG810" s="8"/>
      <c r="AH810" s="8"/>
      <c r="AI810" s="8"/>
      <c r="AJ810" s="8"/>
      <c r="AK810" s="8"/>
      <c r="AL810" s="8"/>
    </row>
    <row r="811" ht="15.75" customHeight="1">
      <c r="Z811" s="8"/>
      <c r="AA811" s="8"/>
      <c r="AB811" s="8"/>
      <c r="AC811" s="8"/>
      <c r="AD811" s="8"/>
      <c r="AE811" s="8"/>
      <c r="AF811" s="8"/>
      <c r="AG811" s="8"/>
      <c r="AH811" s="8"/>
      <c r="AI811" s="8"/>
      <c r="AJ811" s="8"/>
      <c r="AK811" s="8"/>
      <c r="AL811" s="8"/>
    </row>
    <row r="812" ht="15.75" customHeight="1">
      <c r="Z812" s="8"/>
      <c r="AA812" s="8"/>
      <c r="AB812" s="8"/>
      <c r="AC812" s="8"/>
      <c r="AD812" s="8"/>
      <c r="AE812" s="8"/>
      <c r="AF812" s="8"/>
      <c r="AG812" s="8"/>
      <c r="AH812" s="8"/>
      <c r="AI812" s="8"/>
      <c r="AJ812" s="8"/>
      <c r="AK812" s="8"/>
      <c r="AL812" s="8"/>
    </row>
    <row r="813" ht="15.75" customHeight="1">
      <c r="Z813" s="8"/>
      <c r="AA813" s="8"/>
      <c r="AB813" s="8"/>
      <c r="AC813" s="8"/>
      <c r="AD813" s="8"/>
      <c r="AE813" s="8"/>
      <c r="AF813" s="8"/>
      <c r="AG813" s="8"/>
      <c r="AH813" s="8"/>
      <c r="AI813" s="8"/>
      <c r="AJ813" s="8"/>
      <c r="AK813" s="8"/>
      <c r="AL813" s="8"/>
    </row>
    <row r="814" ht="15.75" customHeight="1">
      <c r="Z814" s="8"/>
      <c r="AA814" s="8"/>
      <c r="AB814" s="8"/>
      <c r="AC814" s="8"/>
      <c r="AD814" s="8"/>
      <c r="AE814" s="8"/>
      <c r="AF814" s="8"/>
      <c r="AG814" s="8"/>
      <c r="AH814" s="8"/>
      <c r="AI814" s="8"/>
      <c r="AJ814" s="8"/>
      <c r="AK814" s="8"/>
      <c r="AL814" s="8"/>
    </row>
    <row r="815" ht="15.75" customHeight="1">
      <c r="Z815" s="8"/>
      <c r="AA815" s="8"/>
      <c r="AB815" s="8"/>
      <c r="AC815" s="8"/>
      <c r="AD815" s="8"/>
      <c r="AE815" s="8"/>
      <c r="AF815" s="8"/>
      <c r="AG815" s="8"/>
      <c r="AH815" s="8"/>
      <c r="AI815" s="8"/>
      <c r="AJ815" s="8"/>
      <c r="AK815" s="8"/>
      <c r="AL815" s="8"/>
    </row>
    <row r="816" ht="15.75" customHeight="1">
      <c r="Z816" s="8"/>
      <c r="AA816" s="8"/>
      <c r="AB816" s="8"/>
      <c r="AC816" s="8"/>
      <c r="AD816" s="8"/>
      <c r="AE816" s="8"/>
      <c r="AF816" s="8"/>
      <c r="AG816" s="8"/>
      <c r="AH816" s="8"/>
      <c r="AI816" s="8"/>
      <c r="AJ816" s="8"/>
      <c r="AK816" s="8"/>
      <c r="AL816" s="8"/>
    </row>
    <row r="817" ht="15.75" customHeight="1">
      <c r="Z817" s="8"/>
      <c r="AA817" s="8"/>
      <c r="AB817" s="8"/>
      <c r="AC817" s="8"/>
      <c r="AD817" s="8"/>
      <c r="AE817" s="8"/>
      <c r="AF817" s="8"/>
      <c r="AG817" s="8"/>
      <c r="AH817" s="8"/>
      <c r="AI817" s="8"/>
      <c r="AJ817" s="8"/>
      <c r="AK817" s="8"/>
      <c r="AL817" s="8"/>
    </row>
    <row r="818" ht="15.75" customHeight="1">
      <c r="Z818" s="8"/>
      <c r="AA818" s="8"/>
      <c r="AB818" s="8"/>
      <c r="AC818" s="8"/>
      <c r="AD818" s="8"/>
      <c r="AE818" s="8"/>
      <c r="AF818" s="8"/>
      <c r="AG818" s="8"/>
      <c r="AH818" s="8"/>
      <c r="AI818" s="8"/>
      <c r="AJ818" s="8"/>
      <c r="AK818" s="8"/>
      <c r="AL818" s="8"/>
    </row>
    <row r="819" ht="15.75" customHeight="1">
      <c r="Z819" s="8"/>
      <c r="AA819" s="8"/>
      <c r="AB819" s="8"/>
      <c r="AC819" s="8"/>
      <c r="AD819" s="8"/>
      <c r="AE819" s="8"/>
      <c r="AF819" s="8"/>
      <c r="AG819" s="8"/>
      <c r="AH819" s="8"/>
      <c r="AI819" s="8"/>
      <c r="AJ819" s="8"/>
      <c r="AK819" s="8"/>
      <c r="AL819" s="8"/>
    </row>
    <row r="820" ht="15.75" customHeight="1">
      <c r="Z820" s="8"/>
      <c r="AA820" s="8"/>
      <c r="AB820" s="8"/>
      <c r="AC820" s="8"/>
      <c r="AD820" s="8"/>
      <c r="AE820" s="8"/>
      <c r="AF820" s="8"/>
      <c r="AG820" s="8"/>
      <c r="AH820" s="8"/>
      <c r="AI820" s="8"/>
      <c r="AJ820" s="8"/>
      <c r="AK820" s="8"/>
      <c r="AL820" s="8"/>
    </row>
    <row r="821" ht="15.75" customHeight="1">
      <c r="Z821" s="8"/>
      <c r="AA821" s="8"/>
      <c r="AB821" s="8"/>
      <c r="AC821" s="8"/>
      <c r="AD821" s="8"/>
      <c r="AE821" s="8"/>
      <c r="AF821" s="8"/>
      <c r="AG821" s="8"/>
      <c r="AH821" s="8"/>
      <c r="AI821" s="8"/>
      <c r="AJ821" s="8"/>
      <c r="AK821" s="8"/>
      <c r="AL821" s="8"/>
    </row>
    <row r="822" ht="15.75" customHeight="1">
      <c r="Z822" s="8"/>
      <c r="AA822" s="8"/>
      <c r="AB822" s="8"/>
      <c r="AC822" s="8"/>
      <c r="AD822" s="8"/>
      <c r="AE822" s="8"/>
      <c r="AF822" s="8"/>
      <c r="AG822" s="8"/>
      <c r="AH822" s="8"/>
      <c r="AI822" s="8"/>
      <c r="AJ822" s="8"/>
      <c r="AK822" s="8"/>
      <c r="AL822" s="8"/>
    </row>
    <row r="823" ht="15.75" customHeight="1">
      <c r="Z823" s="8"/>
      <c r="AA823" s="8"/>
      <c r="AB823" s="8"/>
      <c r="AC823" s="8"/>
      <c r="AD823" s="8"/>
      <c r="AE823" s="8"/>
      <c r="AF823" s="8"/>
      <c r="AG823" s="8"/>
      <c r="AH823" s="8"/>
      <c r="AI823" s="8"/>
      <c r="AJ823" s="8"/>
      <c r="AK823" s="8"/>
      <c r="AL823" s="8"/>
    </row>
    <row r="824" ht="15.75" customHeight="1">
      <c r="Z824" s="8"/>
      <c r="AA824" s="8"/>
      <c r="AB824" s="8"/>
      <c r="AC824" s="8"/>
      <c r="AD824" s="8"/>
      <c r="AE824" s="8"/>
      <c r="AF824" s="8"/>
      <c r="AG824" s="8"/>
      <c r="AH824" s="8"/>
      <c r="AI824" s="8"/>
      <c r="AJ824" s="8"/>
      <c r="AK824" s="8"/>
      <c r="AL824" s="8"/>
    </row>
    <row r="825" ht="15.75" customHeight="1">
      <c r="Z825" s="8"/>
      <c r="AA825" s="8"/>
      <c r="AB825" s="8"/>
      <c r="AC825" s="8"/>
      <c r="AD825" s="8"/>
      <c r="AE825" s="8"/>
      <c r="AF825" s="8"/>
      <c r="AG825" s="8"/>
      <c r="AH825" s="8"/>
      <c r="AI825" s="8"/>
      <c r="AJ825" s="8"/>
      <c r="AK825" s="8"/>
      <c r="AL825" s="8"/>
    </row>
    <row r="826" ht="15.75" customHeight="1">
      <c r="Z826" s="8"/>
      <c r="AA826" s="8"/>
      <c r="AB826" s="8"/>
      <c r="AC826" s="8"/>
      <c r="AD826" s="8"/>
      <c r="AE826" s="8"/>
      <c r="AF826" s="8"/>
      <c r="AG826" s="8"/>
      <c r="AH826" s="8"/>
      <c r="AI826" s="8"/>
      <c r="AJ826" s="8"/>
      <c r="AK826" s="8"/>
      <c r="AL826" s="8"/>
    </row>
    <row r="827" ht="15.75" customHeight="1">
      <c r="Z827" s="8"/>
      <c r="AA827" s="8"/>
      <c r="AB827" s="8"/>
      <c r="AC827" s="8"/>
      <c r="AD827" s="8"/>
      <c r="AE827" s="8"/>
      <c r="AF827" s="8"/>
      <c r="AG827" s="8"/>
      <c r="AH827" s="8"/>
      <c r="AI827" s="8"/>
      <c r="AJ827" s="8"/>
      <c r="AK827" s="8"/>
      <c r="AL827" s="8"/>
    </row>
    <row r="828" ht="15.75" customHeight="1">
      <c r="Z828" s="8"/>
      <c r="AA828" s="8"/>
      <c r="AB828" s="8"/>
      <c r="AC828" s="8"/>
      <c r="AD828" s="8"/>
      <c r="AE828" s="8"/>
      <c r="AF828" s="8"/>
      <c r="AG828" s="8"/>
      <c r="AH828" s="8"/>
      <c r="AI828" s="8"/>
      <c r="AJ828" s="8"/>
      <c r="AK828" s="8"/>
      <c r="AL828" s="8"/>
    </row>
    <row r="829" ht="15.75" customHeight="1">
      <c r="Z829" s="8"/>
      <c r="AA829" s="8"/>
      <c r="AB829" s="8"/>
      <c r="AC829" s="8"/>
      <c r="AD829" s="8"/>
      <c r="AE829" s="8"/>
      <c r="AF829" s="8"/>
      <c r="AG829" s="8"/>
      <c r="AH829" s="8"/>
      <c r="AI829" s="8"/>
      <c r="AJ829" s="8"/>
      <c r="AK829" s="8"/>
      <c r="AL829" s="8"/>
    </row>
    <row r="830" ht="15.75" customHeight="1">
      <c r="Z830" s="8"/>
      <c r="AA830" s="8"/>
      <c r="AB830" s="8"/>
      <c r="AC830" s="8"/>
      <c r="AD830" s="8"/>
      <c r="AE830" s="8"/>
      <c r="AF830" s="8"/>
      <c r="AG830" s="8"/>
      <c r="AH830" s="8"/>
      <c r="AI830" s="8"/>
      <c r="AJ830" s="8"/>
      <c r="AK830" s="8"/>
      <c r="AL830" s="8"/>
    </row>
    <row r="831" ht="15.75" customHeight="1">
      <c r="Z831" s="8"/>
      <c r="AA831" s="8"/>
      <c r="AB831" s="8"/>
      <c r="AC831" s="8"/>
      <c r="AD831" s="8"/>
      <c r="AE831" s="8"/>
      <c r="AF831" s="8"/>
      <c r="AG831" s="8"/>
      <c r="AH831" s="8"/>
      <c r="AI831" s="8"/>
      <c r="AJ831" s="8"/>
      <c r="AK831" s="8"/>
      <c r="AL831" s="8"/>
    </row>
    <row r="832" ht="15.75" customHeight="1">
      <c r="Z832" s="8"/>
      <c r="AA832" s="8"/>
      <c r="AB832" s="8"/>
      <c r="AC832" s="8"/>
      <c r="AD832" s="8"/>
      <c r="AE832" s="8"/>
      <c r="AF832" s="8"/>
      <c r="AG832" s="8"/>
      <c r="AH832" s="8"/>
      <c r="AI832" s="8"/>
      <c r="AJ832" s="8"/>
      <c r="AK832" s="8"/>
      <c r="AL832" s="8"/>
    </row>
    <row r="833" ht="15.75" customHeight="1">
      <c r="Z833" s="8"/>
      <c r="AA833" s="8"/>
      <c r="AB833" s="8"/>
      <c r="AC833" s="8"/>
      <c r="AD833" s="8"/>
      <c r="AE833" s="8"/>
      <c r="AF833" s="8"/>
      <c r="AG833" s="8"/>
      <c r="AH833" s="8"/>
      <c r="AI833" s="8"/>
      <c r="AJ833" s="8"/>
      <c r="AK833" s="8"/>
      <c r="AL833" s="8"/>
    </row>
    <row r="834" ht="15.75" customHeight="1">
      <c r="Z834" s="8"/>
      <c r="AA834" s="8"/>
      <c r="AB834" s="8"/>
      <c r="AC834" s="8"/>
      <c r="AD834" s="8"/>
      <c r="AE834" s="8"/>
      <c r="AF834" s="8"/>
      <c r="AG834" s="8"/>
      <c r="AH834" s="8"/>
      <c r="AI834" s="8"/>
      <c r="AJ834" s="8"/>
      <c r="AK834" s="8"/>
      <c r="AL834" s="8"/>
    </row>
    <row r="835" ht="15.75" customHeight="1">
      <c r="Z835" s="8"/>
      <c r="AA835" s="8"/>
      <c r="AB835" s="8"/>
      <c r="AC835" s="8"/>
      <c r="AD835" s="8"/>
      <c r="AE835" s="8"/>
      <c r="AF835" s="8"/>
      <c r="AG835" s="8"/>
      <c r="AH835" s="8"/>
      <c r="AI835" s="8"/>
      <c r="AJ835" s="8"/>
      <c r="AK835" s="8"/>
      <c r="AL835" s="8"/>
    </row>
    <row r="836" ht="15.75" customHeight="1">
      <c r="Z836" s="8"/>
      <c r="AA836" s="8"/>
      <c r="AB836" s="8"/>
      <c r="AC836" s="8"/>
      <c r="AD836" s="8"/>
      <c r="AE836" s="8"/>
      <c r="AF836" s="8"/>
      <c r="AG836" s="8"/>
      <c r="AH836" s="8"/>
      <c r="AI836" s="8"/>
      <c r="AJ836" s="8"/>
      <c r="AK836" s="8"/>
      <c r="AL836" s="8"/>
    </row>
    <row r="837" ht="15.75" customHeight="1">
      <c r="Z837" s="8"/>
      <c r="AA837" s="8"/>
      <c r="AB837" s="8"/>
      <c r="AC837" s="8"/>
      <c r="AD837" s="8"/>
      <c r="AE837" s="8"/>
      <c r="AF837" s="8"/>
      <c r="AG837" s="8"/>
      <c r="AH837" s="8"/>
      <c r="AI837" s="8"/>
      <c r="AJ837" s="8"/>
      <c r="AK837" s="8"/>
      <c r="AL837" s="8"/>
    </row>
    <row r="838" ht="15.75" customHeight="1">
      <c r="Z838" s="8"/>
      <c r="AA838" s="8"/>
      <c r="AB838" s="8"/>
      <c r="AC838" s="8"/>
      <c r="AD838" s="8"/>
      <c r="AE838" s="8"/>
      <c r="AF838" s="8"/>
      <c r="AG838" s="8"/>
      <c r="AH838" s="8"/>
      <c r="AI838" s="8"/>
      <c r="AJ838" s="8"/>
      <c r="AK838" s="8"/>
      <c r="AL838" s="8"/>
    </row>
    <row r="839" ht="15.75" customHeight="1">
      <c r="Z839" s="8"/>
      <c r="AA839" s="8"/>
      <c r="AB839" s="8"/>
      <c r="AC839" s="8"/>
      <c r="AD839" s="8"/>
      <c r="AE839" s="8"/>
      <c r="AF839" s="8"/>
      <c r="AG839" s="8"/>
      <c r="AH839" s="8"/>
      <c r="AI839" s="8"/>
      <c r="AJ839" s="8"/>
      <c r="AK839" s="8"/>
      <c r="AL839" s="8"/>
    </row>
    <row r="840" ht="15.75" customHeight="1">
      <c r="Z840" s="8"/>
      <c r="AA840" s="8"/>
      <c r="AB840" s="8"/>
      <c r="AC840" s="8"/>
      <c r="AD840" s="8"/>
      <c r="AE840" s="8"/>
      <c r="AF840" s="8"/>
      <c r="AG840" s="8"/>
      <c r="AH840" s="8"/>
      <c r="AI840" s="8"/>
      <c r="AJ840" s="8"/>
      <c r="AK840" s="8"/>
      <c r="AL840" s="8"/>
    </row>
    <row r="841" ht="15.75" customHeight="1">
      <c r="Z841" s="8"/>
      <c r="AA841" s="8"/>
      <c r="AB841" s="8"/>
      <c r="AC841" s="8"/>
      <c r="AD841" s="8"/>
      <c r="AE841" s="8"/>
      <c r="AF841" s="8"/>
      <c r="AG841" s="8"/>
      <c r="AH841" s="8"/>
      <c r="AI841" s="8"/>
      <c r="AJ841" s="8"/>
      <c r="AK841" s="8"/>
      <c r="AL841" s="8"/>
    </row>
    <row r="842" ht="15.75" customHeight="1">
      <c r="Z842" s="8"/>
      <c r="AA842" s="8"/>
      <c r="AB842" s="8"/>
      <c r="AC842" s="8"/>
      <c r="AD842" s="8"/>
      <c r="AE842" s="8"/>
      <c r="AF842" s="8"/>
      <c r="AG842" s="8"/>
      <c r="AH842" s="8"/>
      <c r="AI842" s="8"/>
      <c r="AJ842" s="8"/>
      <c r="AK842" s="8"/>
      <c r="AL842" s="8"/>
    </row>
    <row r="843" ht="15.75" customHeight="1">
      <c r="Z843" s="8"/>
      <c r="AA843" s="8"/>
      <c r="AB843" s="8"/>
      <c r="AC843" s="8"/>
      <c r="AD843" s="8"/>
      <c r="AE843" s="8"/>
      <c r="AF843" s="8"/>
      <c r="AG843" s="8"/>
      <c r="AH843" s="8"/>
      <c r="AI843" s="8"/>
      <c r="AJ843" s="8"/>
      <c r="AK843" s="8"/>
      <c r="AL843" s="8"/>
    </row>
    <row r="844" ht="15.75" customHeight="1">
      <c r="Z844" s="8"/>
      <c r="AA844" s="8"/>
      <c r="AB844" s="8"/>
      <c r="AC844" s="8"/>
      <c r="AD844" s="8"/>
      <c r="AE844" s="8"/>
      <c r="AF844" s="8"/>
      <c r="AG844" s="8"/>
      <c r="AH844" s="8"/>
      <c r="AI844" s="8"/>
      <c r="AJ844" s="8"/>
      <c r="AK844" s="8"/>
      <c r="AL844" s="8"/>
    </row>
    <row r="845" ht="15.75" customHeight="1">
      <c r="Z845" s="8"/>
      <c r="AA845" s="8"/>
      <c r="AB845" s="8"/>
      <c r="AC845" s="8"/>
      <c r="AD845" s="8"/>
      <c r="AE845" s="8"/>
      <c r="AF845" s="8"/>
      <c r="AG845" s="8"/>
      <c r="AH845" s="8"/>
      <c r="AI845" s="8"/>
      <c r="AJ845" s="8"/>
      <c r="AK845" s="8"/>
      <c r="AL845" s="8"/>
    </row>
    <row r="846" ht="15.75" customHeight="1">
      <c r="Z846" s="8"/>
      <c r="AA846" s="8"/>
      <c r="AB846" s="8"/>
      <c r="AC846" s="8"/>
      <c r="AD846" s="8"/>
      <c r="AE846" s="8"/>
      <c r="AF846" s="8"/>
      <c r="AG846" s="8"/>
      <c r="AH846" s="8"/>
      <c r="AI846" s="8"/>
      <c r="AJ846" s="8"/>
      <c r="AK846" s="8"/>
      <c r="AL846" s="8"/>
    </row>
    <row r="847" ht="15.75" customHeight="1">
      <c r="Z847" s="8"/>
      <c r="AA847" s="8"/>
      <c r="AB847" s="8"/>
      <c r="AC847" s="8"/>
      <c r="AD847" s="8"/>
      <c r="AE847" s="8"/>
      <c r="AF847" s="8"/>
      <c r="AG847" s="8"/>
      <c r="AH847" s="8"/>
      <c r="AI847" s="8"/>
      <c r="AJ847" s="8"/>
      <c r="AK847" s="8"/>
      <c r="AL847" s="8"/>
    </row>
    <row r="848" ht="15.75" customHeight="1">
      <c r="Z848" s="8"/>
      <c r="AA848" s="8"/>
      <c r="AB848" s="8"/>
      <c r="AC848" s="8"/>
      <c r="AD848" s="8"/>
      <c r="AE848" s="8"/>
      <c r="AF848" s="8"/>
      <c r="AG848" s="8"/>
      <c r="AH848" s="8"/>
      <c r="AI848" s="8"/>
      <c r="AJ848" s="8"/>
      <c r="AK848" s="8"/>
      <c r="AL848" s="8"/>
    </row>
    <row r="849" ht="15.75" customHeight="1">
      <c r="Z849" s="8"/>
      <c r="AA849" s="8"/>
      <c r="AB849" s="8"/>
      <c r="AC849" s="8"/>
      <c r="AD849" s="8"/>
      <c r="AE849" s="8"/>
      <c r="AF849" s="8"/>
      <c r="AG849" s="8"/>
      <c r="AH849" s="8"/>
      <c r="AI849" s="8"/>
      <c r="AJ849" s="8"/>
      <c r="AK849" s="8"/>
      <c r="AL849" s="8"/>
    </row>
    <row r="850" ht="15.75" customHeight="1">
      <c r="Z850" s="8"/>
      <c r="AA850" s="8"/>
      <c r="AB850" s="8"/>
      <c r="AC850" s="8"/>
      <c r="AD850" s="8"/>
      <c r="AE850" s="8"/>
      <c r="AF850" s="8"/>
      <c r="AG850" s="8"/>
      <c r="AH850" s="8"/>
      <c r="AI850" s="8"/>
      <c r="AJ850" s="8"/>
      <c r="AK850" s="8"/>
      <c r="AL850" s="8"/>
    </row>
    <row r="851" ht="15.75" customHeight="1">
      <c r="Z851" s="8"/>
      <c r="AA851" s="8"/>
      <c r="AB851" s="8"/>
      <c r="AC851" s="8"/>
      <c r="AD851" s="8"/>
      <c r="AE851" s="8"/>
      <c r="AF851" s="8"/>
      <c r="AG851" s="8"/>
      <c r="AH851" s="8"/>
      <c r="AI851" s="8"/>
      <c r="AJ851" s="8"/>
      <c r="AK851" s="8"/>
      <c r="AL851" s="8"/>
    </row>
    <row r="852" ht="15.75" customHeight="1">
      <c r="Z852" s="8"/>
      <c r="AA852" s="8"/>
      <c r="AB852" s="8"/>
      <c r="AC852" s="8"/>
      <c r="AD852" s="8"/>
      <c r="AE852" s="8"/>
      <c r="AF852" s="8"/>
      <c r="AG852" s="8"/>
      <c r="AH852" s="8"/>
      <c r="AI852" s="8"/>
      <c r="AJ852" s="8"/>
      <c r="AK852" s="8"/>
      <c r="AL852" s="8"/>
    </row>
    <row r="853" ht="15.75" customHeight="1">
      <c r="Z853" s="8"/>
      <c r="AA853" s="8"/>
      <c r="AB853" s="8"/>
      <c r="AC853" s="8"/>
      <c r="AD853" s="8"/>
      <c r="AE853" s="8"/>
      <c r="AF853" s="8"/>
      <c r="AG853" s="8"/>
      <c r="AH853" s="8"/>
      <c r="AI853" s="8"/>
      <c r="AJ853" s="8"/>
      <c r="AK853" s="8"/>
      <c r="AL853" s="8"/>
    </row>
    <row r="854" ht="15.75" customHeight="1">
      <c r="Z854" s="8"/>
      <c r="AA854" s="8"/>
      <c r="AB854" s="8"/>
      <c r="AC854" s="8"/>
      <c r="AD854" s="8"/>
      <c r="AE854" s="8"/>
      <c r="AF854" s="8"/>
      <c r="AG854" s="8"/>
      <c r="AH854" s="8"/>
      <c r="AI854" s="8"/>
      <c r="AJ854" s="8"/>
      <c r="AK854" s="8"/>
      <c r="AL854" s="8"/>
    </row>
    <row r="855" ht="15.75" customHeight="1">
      <c r="Z855" s="8"/>
      <c r="AA855" s="8"/>
      <c r="AB855" s="8"/>
      <c r="AC855" s="8"/>
      <c r="AD855" s="8"/>
      <c r="AE855" s="8"/>
      <c r="AF855" s="8"/>
      <c r="AG855" s="8"/>
      <c r="AH855" s="8"/>
      <c r="AI855" s="8"/>
      <c r="AJ855" s="8"/>
      <c r="AK855" s="8"/>
      <c r="AL855" s="8"/>
    </row>
    <row r="856" ht="15.75" customHeight="1">
      <c r="Z856" s="8"/>
      <c r="AA856" s="8"/>
      <c r="AB856" s="8"/>
      <c r="AC856" s="8"/>
      <c r="AD856" s="8"/>
      <c r="AE856" s="8"/>
      <c r="AF856" s="8"/>
      <c r="AG856" s="8"/>
      <c r="AH856" s="8"/>
      <c r="AI856" s="8"/>
      <c r="AJ856" s="8"/>
      <c r="AK856" s="8"/>
      <c r="AL856" s="8"/>
    </row>
    <row r="857" ht="15.75" customHeight="1">
      <c r="Z857" s="8"/>
      <c r="AA857" s="8"/>
      <c r="AB857" s="8"/>
      <c r="AC857" s="8"/>
      <c r="AD857" s="8"/>
      <c r="AE857" s="8"/>
      <c r="AF857" s="8"/>
      <c r="AG857" s="8"/>
      <c r="AH857" s="8"/>
      <c r="AI857" s="8"/>
      <c r="AJ857" s="8"/>
      <c r="AK857" s="8"/>
      <c r="AL857" s="8"/>
    </row>
    <row r="858" ht="15.75" customHeight="1">
      <c r="Z858" s="8"/>
      <c r="AA858" s="8"/>
      <c r="AB858" s="8"/>
      <c r="AC858" s="8"/>
      <c r="AD858" s="8"/>
      <c r="AE858" s="8"/>
      <c r="AF858" s="8"/>
      <c r="AG858" s="8"/>
      <c r="AH858" s="8"/>
      <c r="AI858" s="8"/>
      <c r="AJ858" s="8"/>
      <c r="AK858" s="8"/>
      <c r="AL858" s="8"/>
    </row>
    <row r="859" ht="15.75" customHeight="1">
      <c r="Z859" s="8"/>
      <c r="AA859" s="8"/>
      <c r="AB859" s="8"/>
      <c r="AC859" s="8"/>
      <c r="AD859" s="8"/>
      <c r="AE859" s="8"/>
      <c r="AF859" s="8"/>
      <c r="AG859" s="8"/>
      <c r="AH859" s="8"/>
      <c r="AI859" s="8"/>
      <c r="AJ859" s="8"/>
      <c r="AK859" s="8"/>
      <c r="AL859" s="8"/>
    </row>
    <row r="860" ht="15.75" customHeight="1">
      <c r="Z860" s="8"/>
      <c r="AA860" s="8"/>
      <c r="AB860" s="8"/>
      <c r="AC860" s="8"/>
      <c r="AD860" s="8"/>
      <c r="AE860" s="8"/>
      <c r="AF860" s="8"/>
      <c r="AG860" s="8"/>
      <c r="AH860" s="8"/>
      <c r="AI860" s="8"/>
      <c r="AJ860" s="8"/>
      <c r="AK860" s="8"/>
      <c r="AL860" s="8"/>
    </row>
    <row r="861" ht="15.75" customHeight="1">
      <c r="Z861" s="8"/>
      <c r="AA861" s="8"/>
      <c r="AB861" s="8"/>
      <c r="AC861" s="8"/>
      <c r="AD861" s="8"/>
      <c r="AE861" s="8"/>
      <c r="AF861" s="8"/>
      <c r="AG861" s="8"/>
      <c r="AH861" s="8"/>
      <c r="AI861" s="8"/>
      <c r="AJ861" s="8"/>
      <c r="AK861" s="8"/>
      <c r="AL861" s="8"/>
    </row>
    <row r="862" ht="15.75" customHeight="1">
      <c r="Z862" s="8"/>
      <c r="AA862" s="8"/>
      <c r="AB862" s="8"/>
      <c r="AC862" s="8"/>
      <c r="AD862" s="8"/>
      <c r="AE862" s="8"/>
      <c r="AF862" s="8"/>
      <c r="AG862" s="8"/>
      <c r="AH862" s="8"/>
      <c r="AI862" s="8"/>
      <c r="AJ862" s="8"/>
      <c r="AK862" s="8"/>
      <c r="AL862" s="8"/>
    </row>
    <row r="863" ht="15.75" customHeight="1">
      <c r="Z863" s="8"/>
      <c r="AA863" s="8"/>
      <c r="AB863" s="8"/>
      <c r="AC863" s="8"/>
      <c r="AD863" s="8"/>
      <c r="AE863" s="8"/>
      <c r="AF863" s="8"/>
      <c r="AG863" s="8"/>
      <c r="AH863" s="8"/>
      <c r="AI863" s="8"/>
      <c r="AJ863" s="8"/>
      <c r="AK863" s="8"/>
      <c r="AL863" s="8"/>
    </row>
    <row r="864" ht="15.75" customHeight="1">
      <c r="Z864" s="8"/>
      <c r="AA864" s="8"/>
      <c r="AB864" s="8"/>
      <c r="AC864" s="8"/>
      <c r="AD864" s="8"/>
      <c r="AE864" s="8"/>
      <c r="AF864" s="8"/>
      <c r="AG864" s="8"/>
      <c r="AH864" s="8"/>
      <c r="AI864" s="8"/>
      <c r="AJ864" s="8"/>
      <c r="AK864" s="8"/>
      <c r="AL864" s="8"/>
    </row>
    <row r="865" ht="15.75" customHeight="1">
      <c r="Z865" s="8"/>
      <c r="AA865" s="8"/>
      <c r="AB865" s="8"/>
      <c r="AC865" s="8"/>
      <c r="AD865" s="8"/>
      <c r="AE865" s="8"/>
      <c r="AF865" s="8"/>
      <c r="AG865" s="8"/>
      <c r="AH865" s="8"/>
      <c r="AI865" s="8"/>
      <c r="AJ865" s="8"/>
      <c r="AK865" s="8"/>
      <c r="AL865" s="8"/>
    </row>
    <row r="866" ht="15.75" customHeight="1">
      <c r="Z866" s="8"/>
      <c r="AA866" s="8"/>
      <c r="AB866" s="8"/>
      <c r="AC866" s="8"/>
      <c r="AD866" s="8"/>
      <c r="AE866" s="8"/>
      <c r="AF866" s="8"/>
      <c r="AG866" s="8"/>
      <c r="AH866" s="8"/>
      <c r="AI866" s="8"/>
      <c r="AJ866" s="8"/>
      <c r="AK866" s="8"/>
      <c r="AL866" s="8"/>
    </row>
    <row r="867" ht="15.75" customHeight="1">
      <c r="Z867" s="8"/>
      <c r="AA867" s="8"/>
      <c r="AB867" s="8"/>
      <c r="AC867" s="8"/>
      <c r="AD867" s="8"/>
      <c r="AE867" s="8"/>
      <c r="AF867" s="8"/>
      <c r="AG867" s="8"/>
      <c r="AH867" s="8"/>
      <c r="AI867" s="8"/>
      <c r="AJ867" s="8"/>
      <c r="AK867" s="8"/>
      <c r="AL867" s="8"/>
    </row>
    <row r="868" ht="15.75" customHeight="1">
      <c r="Z868" s="8"/>
      <c r="AA868" s="8"/>
      <c r="AB868" s="8"/>
      <c r="AC868" s="8"/>
      <c r="AD868" s="8"/>
      <c r="AE868" s="8"/>
      <c r="AF868" s="8"/>
      <c r="AG868" s="8"/>
      <c r="AH868" s="8"/>
      <c r="AI868" s="8"/>
      <c r="AJ868" s="8"/>
      <c r="AK868" s="8"/>
      <c r="AL868" s="8"/>
    </row>
    <row r="869" ht="15.75" customHeight="1">
      <c r="Z869" s="8"/>
      <c r="AA869" s="8"/>
      <c r="AB869" s="8"/>
      <c r="AC869" s="8"/>
      <c r="AD869" s="8"/>
      <c r="AE869" s="8"/>
      <c r="AF869" s="8"/>
      <c r="AG869" s="8"/>
      <c r="AH869" s="8"/>
      <c r="AI869" s="8"/>
      <c r="AJ869" s="8"/>
      <c r="AK869" s="8"/>
      <c r="AL869" s="8"/>
    </row>
    <row r="870" ht="15.75" customHeight="1">
      <c r="Z870" s="8"/>
      <c r="AA870" s="8"/>
      <c r="AB870" s="8"/>
      <c r="AC870" s="8"/>
      <c r="AD870" s="8"/>
      <c r="AE870" s="8"/>
      <c r="AF870" s="8"/>
      <c r="AG870" s="8"/>
      <c r="AH870" s="8"/>
      <c r="AI870" s="8"/>
      <c r="AJ870" s="8"/>
      <c r="AK870" s="8"/>
      <c r="AL870" s="8"/>
    </row>
    <row r="871" ht="15.75" customHeight="1">
      <c r="Z871" s="8"/>
      <c r="AA871" s="8"/>
      <c r="AB871" s="8"/>
      <c r="AC871" s="8"/>
      <c r="AD871" s="8"/>
      <c r="AE871" s="8"/>
      <c r="AF871" s="8"/>
      <c r="AG871" s="8"/>
      <c r="AH871" s="8"/>
      <c r="AI871" s="8"/>
      <c r="AJ871" s="8"/>
      <c r="AK871" s="8"/>
      <c r="AL871" s="8"/>
    </row>
    <row r="872" ht="15.75" customHeight="1">
      <c r="Z872" s="8"/>
      <c r="AA872" s="8"/>
      <c r="AB872" s="8"/>
      <c r="AC872" s="8"/>
      <c r="AD872" s="8"/>
      <c r="AE872" s="8"/>
      <c r="AF872" s="8"/>
      <c r="AG872" s="8"/>
      <c r="AH872" s="8"/>
      <c r="AI872" s="8"/>
      <c r="AJ872" s="8"/>
      <c r="AK872" s="8"/>
      <c r="AL872" s="8"/>
    </row>
    <row r="873" ht="15.75" customHeight="1">
      <c r="Z873" s="8"/>
      <c r="AA873" s="8"/>
      <c r="AB873" s="8"/>
      <c r="AC873" s="8"/>
      <c r="AD873" s="8"/>
      <c r="AE873" s="8"/>
      <c r="AF873" s="8"/>
      <c r="AG873" s="8"/>
      <c r="AH873" s="8"/>
      <c r="AI873" s="8"/>
      <c r="AJ873" s="8"/>
      <c r="AK873" s="8"/>
      <c r="AL873" s="8"/>
    </row>
    <row r="874" ht="15.75" customHeight="1">
      <c r="Z874" s="8"/>
      <c r="AA874" s="8"/>
      <c r="AB874" s="8"/>
      <c r="AC874" s="8"/>
      <c r="AD874" s="8"/>
      <c r="AE874" s="8"/>
      <c r="AF874" s="8"/>
      <c r="AG874" s="8"/>
      <c r="AH874" s="8"/>
      <c r="AI874" s="8"/>
      <c r="AJ874" s="8"/>
      <c r="AK874" s="8"/>
      <c r="AL874" s="8"/>
    </row>
    <row r="875" ht="15.75" customHeight="1">
      <c r="Z875" s="8"/>
      <c r="AA875" s="8"/>
      <c r="AB875" s="8"/>
      <c r="AC875" s="8"/>
      <c r="AD875" s="8"/>
      <c r="AE875" s="8"/>
      <c r="AF875" s="8"/>
      <c r="AG875" s="8"/>
      <c r="AH875" s="8"/>
      <c r="AI875" s="8"/>
      <c r="AJ875" s="8"/>
      <c r="AK875" s="8"/>
      <c r="AL875" s="8"/>
    </row>
    <row r="876" ht="15.75" customHeight="1">
      <c r="Z876" s="8"/>
      <c r="AA876" s="8"/>
      <c r="AB876" s="8"/>
      <c r="AC876" s="8"/>
      <c r="AD876" s="8"/>
      <c r="AE876" s="8"/>
      <c r="AF876" s="8"/>
      <c r="AG876" s="8"/>
      <c r="AH876" s="8"/>
      <c r="AI876" s="8"/>
      <c r="AJ876" s="8"/>
      <c r="AK876" s="8"/>
      <c r="AL876" s="8"/>
    </row>
    <row r="877" ht="15.75" customHeight="1">
      <c r="Z877" s="8"/>
      <c r="AA877" s="8"/>
      <c r="AB877" s="8"/>
      <c r="AC877" s="8"/>
      <c r="AD877" s="8"/>
      <c r="AE877" s="8"/>
      <c r="AF877" s="8"/>
      <c r="AG877" s="8"/>
      <c r="AH877" s="8"/>
      <c r="AI877" s="8"/>
      <c r="AJ877" s="8"/>
      <c r="AK877" s="8"/>
      <c r="AL877" s="8"/>
    </row>
    <row r="878" ht="15.75" customHeight="1">
      <c r="Z878" s="8"/>
      <c r="AA878" s="8"/>
      <c r="AB878" s="8"/>
      <c r="AC878" s="8"/>
      <c r="AD878" s="8"/>
      <c r="AE878" s="8"/>
      <c r="AF878" s="8"/>
      <c r="AG878" s="8"/>
      <c r="AH878" s="8"/>
      <c r="AI878" s="8"/>
      <c r="AJ878" s="8"/>
      <c r="AK878" s="8"/>
      <c r="AL878" s="8"/>
    </row>
    <row r="879" ht="15.75" customHeight="1">
      <c r="Z879" s="8"/>
      <c r="AA879" s="8"/>
      <c r="AB879" s="8"/>
      <c r="AC879" s="8"/>
      <c r="AD879" s="8"/>
      <c r="AE879" s="8"/>
      <c r="AF879" s="8"/>
      <c r="AG879" s="8"/>
      <c r="AH879" s="8"/>
      <c r="AI879" s="8"/>
      <c r="AJ879" s="8"/>
      <c r="AK879" s="8"/>
      <c r="AL879" s="8"/>
    </row>
    <row r="880" ht="15.75" customHeight="1">
      <c r="Z880" s="8"/>
      <c r="AA880" s="8"/>
      <c r="AB880" s="8"/>
      <c r="AC880" s="8"/>
      <c r="AD880" s="8"/>
      <c r="AE880" s="8"/>
      <c r="AF880" s="8"/>
      <c r="AG880" s="8"/>
      <c r="AH880" s="8"/>
      <c r="AI880" s="8"/>
      <c r="AJ880" s="8"/>
      <c r="AK880" s="8"/>
      <c r="AL880" s="8"/>
    </row>
    <row r="881" ht="15.75" customHeight="1">
      <c r="Z881" s="8"/>
      <c r="AA881" s="8"/>
      <c r="AB881" s="8"/>
      <c r="AC881" s="8"/>
      <c r="AD881" s="8"/>
      <c r="AE881" s="8"/>
      <c r="AF881" s="8"/>
      <c r="AG881" s="8"/>
      <c r="AH881" s="8"/>
      <c r="AI881" s="8"/>
      <c r="AJ881" s="8"/>
      <c r="AK881" s="8"/>
      <c r="AL881" s="8"/>
    </row>
    <row r="882" ht="15.75" customHeight="1">
      <c r="Z882" s="8"/>
      <c r="AA882" s="8"/>
      <c r="AB882" s="8"/>
      <c r="AC882" s="8"/>
      <c r="AD882" s="8"/>
      <c r="AE882" s="8"/>
      <c r="AF882" s="8"/>
      <c r="AG882" s="8"/>
      <c r="AH882" s="8"/>
      <c r="AI882" s="8"/>
      <c r="AJ882" s="8"/>
      <c r="AK882" s="8"/>
      <c r="AL882" s="8"/>
    </row>
    <row r="883" ht="15.75" customHeight="1">
      <c r="Z883" s="8"/>
      <c r="AA883" s="8"/>
      <c r="AB883" s="8"/>
      <c r="AC883" s="8"/>
      <c r="AD883" s="8"/>
      <c r="AE883" s="8"/>
      <c r="AF883" s="8"/>
      <c r="AG883" s="8"/>
      <c r="AH883" s="8"/>
      <c r="AI883" s="8"/>
      <c r="AJ883" s="8"/>
      <c r="AK883" s="8"/>
      <c r="AL883" s="8"/>
    </row>
    <row r="884" ht="15.75" customHeight="1">
      <c r="Z884" s="8"/>
      <c r="AA884" s="8"/>
      <c r="AB884" s="8"/>
      <c r="AC884" s="8"/>
      <c r="AD884" s="8"/>
      <c r="AE884" s="8"/>
      <c r="AF884" s="8"/>
      <c r="AG884" s="8"/>
      <c r="AH884" s="8"/>
      <c r="AI884" s="8"/>
      <c r="AJ884" s="8"/>
      <c r="AK884" s="8"/>
      <c r="AL884" s="8"/>
    </row>
    <row r="885" ht="15.75" customHeight="1">
      <c r="Z885" s="8"/>
      <c r="AA885" s="8"/>
      <c r="AB885" s="8"/>
      <c r="AC885" s="8"/>
      <c r="AD885" s="8"/>
      <c r="AE885" s="8"/>
      <c r="AF885" s="8"/>
      <c r="AG885" s="8"/>
      <c r="AH885" s="8"/>
      <c r="AI885" s="8"/>
      <c r="AJ885" s="8"/>
      <c r="AK885" s="8"/>
      <c r="AL885" s="8"/>
    </row>
    <row r="886" ht="15.75" customHeight="1">
      <c r="Z886" s="8"/>
      <c r="AA886" s="8"/>
      <c r="AB886" s="8"/>
      <c r="AC886" s="8"/>
      <c r="AD886" s="8"/>
      <c r="AE886" s="8"/>
      <c r="AF886" s="8"/>
      <c r="AG886" s="8"/>
      <c r="AH886" s="8"/>
      <c r="AI886" s="8"/>
      <c r="AJ886" s="8"/>
      <c r="AK886" s="8"/>
      <c r="AL886" s="8"/>
    </row>
    <row r="887" ht="15.75" customHeight="1">
      <c r="Z887" s="8"/>
      <c r="AA887" s="8"/>
      <c r="AB887" s="8"/>
      <c r="AC887" s="8"/>
      <c r="AD887" s="8"/>
      <c r="AE887" s="8"/>
      <c r="AF887" s="8"/>
      <c r="AG887" s="8"/>
      <c r="AH887" s="8"/>
      <c r="AI887" s="8"/>
      <c r="AJ887" s="8"/>
      <c r="AK887" s="8"/>
      <c r="AL887" s="8"/>
    </row>
    <row r="888" ht="15.75" customHeight="1">
      <c r="Z888" s="8"/>
      <c r="AA888" s="8"/>
      <c r="AB888" s="8"/>
      <c r="AC888" s="8"/>
      <c r="AD888" s="8"/>
      <c r="AE888" s="8"/>
      <c r="AF888" s="8"/>
      <c r="AG888" s="8"/>
      <c r="AH888" s="8"/>
      <c r="AI888" s="8"/>
      <c r="AJ888" s="8"/>
      <c r="AK888" s="8"/>
      <c r="AL888" s="8"/>
    </row>
    <row r="889" ht="15.75" customHeight="1">
      <c r="Z889" s="8"/>
      <c r="AA889" s="8"/>
      <c r="AB889" s="8"/>
      <c r="AC889" s="8"/>
      <c r="AD889" s="8"/>
      <c r="AE889" s="8"/>
      <c r="AF889" s="8"/>
      <c r="AG889" s="8"/>
      <c r="AH889" s="8"/>
      <c r="AI889" s="8"/>
      <c r="AJ889" s="8"/>
      <c r="AK889" s="8"/>
      <c r="AL889" s="8"/>
    </row>
    <row r="890" ht="15.75" customHeight="1">
      <c r="Z890" s="8"/>
      <c r="AA890" s="8"/>
      <c r="AB890" s="8"/>
      <c r="AC890" s="8"/>
      <c r="AD890" s="8"/>
      <c r="AE890" s="8"/>
      <c r="AF890" s="8"/>
      <c r="AG890" s="8"/>
      <c r="AH890" s="8"/>
      <c r="AI890" s="8"/>
      <c r="AJ890" s="8"/>
      <c r="AK890" s="8"/>
      <c r="AL890" s="8"/>
    </row>
    <row r="891" ht="15.75" customHeight="1">
      <c r="Z891" s="8"/>
      <c r="AA891" s="8"/>
      <c r="AB891" s="8"/>
      <c r="AC891" s="8"/>
      <c r="AD891" s="8"/>
      <c r="AE891" s="8"/>
      <c r="AF891" s="8"/>
      <c r="AG891" s="8"/>
      <c r="AH891" s="8"/>
      <c r="AI891" s="8"/>
      <c r="AJ891" s="8"/>
      <c r="AK891" s="8"/>
      <c r="AL891" s="8"/>
    </row>
    <row r="892" ht="15.75" customHeight="1">
      <c r="Z892" s="8"/>
      <c r="AA892" s="8"/>
      <c r="AB892" s="8"/>
      <c r="AC892" s="8"/>
      <c r="AD892" s="8"/>
      <c r="AE892" s="8"/>
      <c r="AF892" s="8"/>
      <c r="AG892" s="8"/>
      <c r="AH892" s="8"/>
      <c r="AI892" s="8"/>
      <c r="AJ892" s="8"/>
      <c r="AK892" s="8"/>
      <c r="AL892" s="8"/>
    </row>
    <row r="893" ht="15.75" customHeight="1">
      <c r="Z893" s="8"/>
      <c r="AA893" s="8"/>
      <c r="AB893" s="8"/>
      <c r="AC893" s="8"/>
      <c r="AD893" s="8"/>
      <c r="AE893" s="8"/>
      <c r="AF893" s="8"/>
      <c r="AG893" s="8"/>
      <c r="AH893" s="8"/>
      <c r="AI893" s="8"/>
      <c r="AJ893" s="8"/>
      <c r="AK893" s="8"/>
      <c r="AL893" s="8"/>
    </row>
    <row r="894" ht="15.75" customHeight="1">
      <c r="Z894" s="8"/>
      <c r="AA894" s="8"/>
      <c r="AB894" s="8"/>
      <c r="AC894" s="8"/>
      <c r="AD894" s="8"/>
      <c r="AE894" s="8"/>
      <c r="AF894" s="8"/>
      <c r="AG894" s="8"/>
      <c r="AH894" s="8"/>
      <c r="AI894" s="8"/>
      <c r="AJ894" s="8"/>
      <c r="AK894" s="8"/>
      <c r="AL894" s="8"/>
    </row>
    <row r="895" ht="15.75" customHeight="1">
      <c r="Z895" s="8"/>
      <c r="AA895" s="8"/>
      <c r="AB895" s="8"/>
      <c r="AC895" s="8"/>
      <c r="AD895" s="8"/>
      <c r="AE895" s="8"/>
      <c r="AF895" s="8"/>
      <c r="AG895" s="8"/>
      <c r="AH895" s="8"/>
      <c r="AI895" s="8"/>
      <c r="AJ895" s="8"/>
      <c r="AK895" s="8"/>
      <c r="AL895" s="8"/>
    </row>
    <row r="896" ht="15.75" customHeight="1">
      <c r="Z896" s="8"/>
      <c r="AA896" s="8"/>
      <c r="AB896" s="8"/>
      <c r="AC896" s="8"/>
      <c r="AD896" s="8"/>
      <c r="AE896" s="8"/>
      <c r="AF896" s="8"/>
      <c r="AG896" s="8"/>
      <c r="AH896" s="8"/>
      <c r="AI896" s="8"/>
      <c r="AJ896" s="8"/>
      <c r="AK896" s="8"/>
      <c r="AL896" s="8"/>
    </row>
    <row r="897" ht="15.75" customHeight="1">
      <c r="Z897" s="8"/>
      <c r="AA897" s="8"/>
      <c r="AB897" s="8"/>
      <c r="AC897" s="8"/>
      <c r="AD897" s="8"/>
      <c r="AE897" s="8"/>
      <c r="AF897" s="8"/>
      <c r="AG897" s="8"/>
      <c r="AH897" s="8"/>
      <c r="AI897" s="8"/>
      <c r="AJ897" s="8"/>
      <c r="AK897" s="8"/>
      <c r="AL897" s="8"/>
    </row>
    <row r="898" ht="15.75" customHeight="1">
      <c r="Z898" s="8"/>
      <c r="AA898" s="8"/>
      <c r="AB898" s="8"/>
      <c r="AC898" s="8"/>
      <c r="AD898" s="8"/>
      <c r="AE898" s="8"/>
      <c r="AF898" s="8"/>
      <c r="AG898" s="8"/>
      <c r="AH898" s="8"/>
      <c r="AI898" s="8"/>
      <c r="AJ898" s="8"/>
      <c r="AK898" s="8"/>
      <c r="AL898" s="8"/>
    </row>
    <row r="899" ht="15.75" customHeight="1">
      <c r="Z899" s="8"/>
      <c r="AA899" s="8"/>
      <c r="AB899" s="8"/>
      <c r="AC899" s="8"/>
      <c r="AD899" s="8"/>
      <c r="AE899" s="8"/>
      <c r="AF899" s="8"/>
      <c r="AG899" s="8"/>
      <c r="AH899" s="8"/>
      <c r="AI899" s="8"/>
      <c r="AJ899" s="8"/>
      <c r="AK899" s="8"/>
      <c r="AL899" s="8"/>
    </row>
    <row r="900" ht="15.75" customHeight="1">
      <c r="Z900" s="8"/>
      <c r="AA900" s="8"/>
      <c r="AB900" s="8"/>
      <c r="AC900" s="8"/>
      <c r="AD900" s="8"/>
      <c r="AE900" s="8"/>
      <c r="AF900" s="8"/>
      <c r="AG900" s="8"/>
      <c r="AH900" s="8"/>
      <c r="AI900" s="8"/>
      <c r="AJ900" s="8"/>
      <c r="AK900" s="8"/>
      <c r="AL900" s="8"/>
    </row>
    <row r="901" ht="15.75" customHeight="1">
      <c r="Z901" s="8"/>
      <c r="AA901" s="8"/>
      <c r="AB901" s="8"/>
      <c r="AC901" s="8"/>
      <c r="AD901" s="8"/>
      <c r="AE901" s="8"/>
      <c r="AF901" s="8"/>
      <c r="AG901" s="8"/>
      <c r="AH901" s="8"/>
      <c r="AI901" s="8"/>
      <c r="AJ901" s="8"/>
      <c r="AK901" s="8"/>
      <c r="AL901" s="8"/>
    </row>
    <row r="902" ht="15.75" customHeight="1">
      <c r="Z902" s="8"/>
      <c r="AA902" s="8"/>
      <c r="AB902" s="8"/>
      <c r="AC902" s="8"/>
      <c r="AD902" s="8"/>
      <c r="AE902" s="8"/>
      <c r="AF902" s="8"/>
      <c r="AG902" s="8"/>
      <c r="AH902" s="8"/>
      <c r="AI902" s="8"/>
      <c r="AJ902" s="8"/>
      <c r="AK902" s="8"/>
      <c r="AL902" s="8"/>
    </row>
    <row r="903" ht="15.75" customHeight="1">
      <c r="Z903" s="8"/>
      <c r="AA903" s="8"/>
      <c r="AB903" s="8"/>
      <c r="AC903" s="8"/>
      <c r="AD903" s="8"/>
      <c r="AE903" s="8"/>
      <c r="AF903" s="8"/>
      <c r="AG903" s="8"/>
      <c r="AH903" s="8"/>
      <c r="AI903" s="8"/>
      <c r="AJ903" s="8"/>
      <c r="AK903" s="8"/>
      <c r="AL903" s="8"/>
    </row>
    <row r="904" ht="15.75" customHeight="1">
      <c r="Z904" s="8"/>
      <c r="AA904" s="8"/>
      <c r="AB904" s="8"/>
      <c r="AC904" s="8"/>
      <c r="AD904" s="8"/>
      <c r="AE904" s="8"/>
      <c r="AF904" s="8"/>
      <c r="AG904" s="8"/>
      <c r="AH904" s="8"/>
      <c r="AI904" s="8"/>
      <c r="AJ904" s="8"/>
      <c r="AK904" s="8"/>
      <c r="AL904" s="8"/>
    </row>
    <row r="905" ht="15.75" customHeight="1">
      <c r="Z905" s="8"/>
      <c r="AA905" s="8"/>
      <c r="AB905" s="8"/>
      <c r="AC905" s="8"/>
      <c r="AD905" s="8"/>
      <c r="AE905" s="8"/>
      <c r="AF905" s="8"/>
      <c r="AG905" s="8"/>
      <c r="AH905" s="8"/>
      <c r="AI905" s="8"/>
      <c r="AJ905" s="8"/>
      <c r="AK905" s="8"/>
      <c r="AL905" s="8"/>
    </row>
    <row r="906" ht="15.75" customHeight="1">
      <c r="Z906" s="8"/>
      <c r="AA906" s="8"/>
      <c r="AB906" s="8"/>
      <c r="AC906" s="8"/>
      <c r="AD906" s="8"/>
      <c r="AE906" s="8"/>
      <c r="AF906" s="8"/>
      <c r="AG906" s="8"/>
      <c r="AH906" s="8"/>
      <c r="AI906" s="8"/>
      <c r="AJ906" s="8"/>
      <c r="AK906" s="8"/>
      <c r="AL906" s="8"/>
    </row>
    <row r="907" ht="15.75" customHeight="1">
      <c r="Z907" s="8"/>
      <c r="AA907" s="8"/>
      <c r="AB907" s="8"/>
      <c r="AC907" s="8"/>
      <c r="AD907" s="8"/>
      <c r="AE907" s="8"/>
      <c r="AF907" s="8"/>
      <c r="AG907" s="8"/>
      <c r="AH907" s="8"/>
      <c r="AI907" s="8"/>
      <c r="AJ907" s="8"/>
      <c r="AK907" s="8"/>
      <c r="AL907" s="8"/>
    </row>
    <row r="908" ht="15.75" customHeight="1">
      <c r="Z908" s="8"/>
      <c r="AA908" s="8"/>
      <c r="AB908" s="8"/>
      <c r="AC908" s="8"/>
      <c r="AD908" s="8"/>
      <c r="AE908" s="8"/>
      <c r="AF908" s="8"/>
      <c r="AG908" s="8"/>
      <c r="AH908" s="8"/>
      <c r="AI908" s="8"/>
      <c r="AJ908" s="8"/>
      <c r="AK908" s="8"/>
      <c r="AL908" s="8"/>
    </row>
    <row r="909" ht="15.75" customHeight="1">
      <c r="Z909" s="8"/>
      <c r="AA909" s="8"/>
      <c r="AB909" s="8"/>
      <c r="AC909" s="8"/>
      <c r="AD909" s="8"/>
      <c r="AE909" s="8"/>
      <c r="AF909" s="8"/>
      <c r="AG909" s="8"/>
      <c r="AH909" s="8"/>
      <c r="AI909" s="8"/>
      <c r="AJ909" s="8"/>
      <c r="AK909" s="8"/>
      <c r="AL909" s="8"/>
    </row>
    <row r="910" ht="15.75" customHeight="1">
      <c r="Z910" s="8"/>
      <c r="AA910" s="8"/>
      <c r="AB910" s="8"/>
      <c r="AC910" s="8"/>
      <c r="AD910" s="8"/>
      <c r="AE910" s="8"/>
      <c r="AF910" s="8"/>
      <c r="AG910" s="8"/>
      <c r="AH910" s="8"/>
      <c r="AI910" s="8"/>
      <c r="AJ910" s="8"/>
      <c r="AK910" s="8"/>
      <c r="AL910" s="8"/>
    </row>
    <row r="911" ht="15.75" customHeight="1">
      <c r="Z911" s="8"/>
      <c r="AA911" s="8"/>
      <c r="AB911" s="8"/>
      <c r="AC911" s="8"/>
      <c r="AD911" s="8"/>
      <c r="AE911" s="8"/>
      <c r="AF911" s="8"/>
      <c r="AG911" s="8"/>
      <c r="AH911" s="8"/>
      <c r="AI911" s="8"/>
      <c r="AJ911" s="8"/>
      <c r="AK911" s="8"/>
      <c r="AL911" s="8"/>
    </row>
    <row r="912" ht="15.75" customHeight="1">
      <c r="Z912" s="8"/>
      <c r="AA912" s="8"/>
      <c r="AB912" s="8"/>
      <c r="AC912" s="8"/>
      <c r="AD912" s="8"/>
      <c r="AE912" s="8"/>
      <c r="AF912" s="8"/>
      <c r="AG912" s="8"/>
      <c r="AH912" s="8"/>
      <c r="AI912" s="8"/>
      <c r="AJ912" s="8"/>
      <c r="AK912" s="8"/>
      <c r="AL912" s="8"/>
    </row>
    <row r="913" ht="15.75" customHeight="1">
      <c r="Z913" s="8"/>
      <c r="AA913" s="8"/>
      <c r="AB913" s="8"/>
      <c r="AC913" s="8"/>
      <c r="AD913" s="8"/>
      <c r="AE913" s="8"/>
      <c r="AF913" s="8"/>
      <c r="AG913" s="8"/>
      <c r="AH913" s="8"/>
      <c r="AI913" s="8"/>
      <c r="AJ913" s="8"/>
      <c r="AK913" s="8"/>
      <c r="AL913" s="8"/>
    </row>
    <row r="914" ht="15.75" customHeight="1">
      <c r="Z914" s="8"/>
      <c r="AA914" s="8"/>
      <c r="AB914" s="8"/>
      <c r="AC914" s="8"/>
      <c r="AD914" s="8"/>
      <c r="AE914" s="8"/>
      <c r="AF914" s="8"/>
      <c r="AG914" s="8"/>
      <c r="AH914" s="8"/>
      <c r="AI914" s="8"/>
      <c r="AJ914" s="8"/>
      <c r="AK914" s="8"/>
      <c r="AL914" s="8"/>
    </row>
    <row r="915" ht="15.75" customHeight="1">
      <c r="Z915" s="8"/>
      <c r="AA915" s="8"/>
      <c r="AB915" s="8"/>
      <c r="AC915" s="8"/>
      <c r="AD915" s="8"/>
      <c r="AE915" s="8"/>
      <c r="AF915" s="8"/>
      <c r="AG915" s="8"/>
      <c r="AH915" s="8"/>
      <c r="AI915" s="8"/>
      <c r="AJ915" s="8"/>
      <c r="AK915" s="8"/>
      <c r="AL915" s="8"/>
    </row>
    <row r="916" ht="15.75" customHeight="1">
      <c r="Z916" s="8"/>
      <c r="AA916" s="8"/>
      <c r="AB916" s="8"/>
      <c r="AC916" s="8"/>
      <c r="AD916" s="8"/>
      <c r="AE916" s="8"/>
      <c r="AF916" s="8"/>
      <c r="AG916" s="8"/>
      <c r="AH916" s="8"/>
      <c r="AI916" s="8"/>
      <c r="AJ916" s="8"/>
      <c r="AK916" s="8"/>
      <c r="AL916" s="8"/>
    </row>
    <row r="917" ht="15.75" customHeight="1">
      <c r="Z917" s="8"/>
      <c r="AA917" s="8"/>
      <c r="AB917" s="8"/>
      <c r="AC917" s="8"/>
      <c r="AD917" s="8"/>
      <c r="AE917" s="8"/>
      <c r="AF917" s="8"/>
      <c r="AG917" s="8"/>
      <c r="AH917" s="8"/>
      <c r="AI917" s="8"/>
      <c r="AJ917" s="8"/>
      <c r="AK917" s="8"/>
      <c r="AL917" s="8"/>
    </row>
    <row r="918" ht="15.75" customHeight="1">
      <c r="Z918" s="8"/>
      <c r="AA918" s="8"/>
      <c r="AB918" s="8"/>
      <c r="AC918" s="8"/>
      <c r="AD918" s="8"/>
      <c r="AE918" s="8"/>
      <c r="AF918" s="8"/>
      <c r="AG918" s="8"/>
      <c r="AH918" s="8"/>
      <c r="AI918" s="8"/>
      <c r="AJ918" s="8"/>
      <c r="AK918" s="8"/>
      <c r="AL918" s="8"/>
    </row>
    <row r="919" ht="15.75" customHeight="1">
      <c r="Z919" s="8"/>
      <c r="AA919" s="8"/>
      <c r="AB919" s="8"/>
      <c r="AC919" s="8"/>
      <c r="AD919" s="8"/>
      <c r="AE919" s="8"/>
      <c r="AF919" s="8"/>
      <c r="AG919" s="8"/>
      <c r="AH919" s="8"/>
      <c r="AI919" s="8"/>
      <c r="AJ919" s="8"/>
      <c r="AK919" s="8"/>
      <c r="AL919" s="8"/>
    </row>
    <row r="920" ht="15.75" customHeight="1">
      <c r="Z920" s="8"/>
      <c r="AA920" s="8"/>
      <c r="AB920" s="8"/>
      <c r="AC920" s="8"/>
      <c r="AD920" s="8"/>
      <c r="AE920" s="8"/>
      <c r="AF920" s="8"/>
      <c r="AG920" s="8"/>
      <c r="AH920" s="8"/>
      <c r="AI920" s="8"/>
      <c r="AJ920" s="8"/>
      <c r="AK920" s="8"/>
      <c r="AL920" s="8"/>
    </row>
    <row r="921" ht="15.75" customHeight="1">
      <c r="Z921" s="8"/>
      <c r="AA921" s="8"/>
      <c r="AB921" s="8"/>
      <c r="AC921" s="8"/>
      <c r="AD921" s="8"/>
      <c r="AE921" s="8"/>
      <c r="AF921" s="8"/>
      <c r="AG921" s="8"/>
      <c r="AH921" s="8"/>
      <c r="AI921" s="8"/>
      <c r="AJ921" s="8"/>
      <c r="AK921" s="8"/>
      <c r="AL921" s="8"/>
    </row>
    <row r="922" ht="15.75" customHeight="1">
      <c r="Z922" s="8"/>
      <c r="AA922" s="8"/>
      <c r="AB922" s="8"/>
      <c r="AC922" s="8"/>
      <c r="AD922" s="8"/>
      <c r="AE922" s="8"/>
      <c r="AF922" s="8"/>
      <c r="AG922" s="8"/>
      <c r="AH922" s="8"/>
      <c r="AI922" s="8"/>
      <c r="AJ922" s="8"/>
      <c r="AK922" s="8"/>
      <c r="AL922" s="8"/>
    </row>
    <row r="923" ht="15.75" customHeight="1">
      <c r="Z923" s="8"/>
      <c r="AA923" s="8"/>
      <c r="AB923" s="8"/>
      <c r="AC923" s="8"/>
      <c r="AD923" s="8"/>
      <c r="AE923" s="8"/>
      <c r="AF923" s="8"/>
      <c r="AG923" s="8"/>
      <c r="AH923" s="8"/>
      <c r="AI923" s="8"/>
      <c r="AJ923" s="8"/>
      <c r="AK923" s="8"/>
      <c r="AL923" s="8"/>
    </row>
    <row r="924" ht="15.75" customHeight="1">
      <c r="Z924" s="8"/>
      <c r="AA924" s="8"/>
      <c r="AB924" s="8"/>
      <c r="AC924" s="8"/>
      <c r="AD924" s="8"/>
      <c r="AE924" s="8"/>
      <c r="AF924" s="8"/>
      <c r="AG924" s="8"/>
      <c r="AH924" s="8"/>
      <c r="AI924" s="8"/>
      <c r="AJ924" s="8"/>
      <c r="AK924" s="8"/>
      <c r="AL924" s="8"/>
    </row>
    <row r="925" ht="15.75" customHeight="1">
      <c r="Z925" s="8"/>
      <c r="AA925" s="8"/>
      <c r="AB925" s="8"/>
      <c r="AC925" s="8"/>
      <c r="AD925" s="8"/>
      <c r="AE925" s="8"/>
      <c r="AF925" s="8"/>
      <c r="AG925" s="8"/>
      <c r="AH925" s="8"/>
      <c r="AI925" s="8"/>
      <c r="AJ925" s="8"/>
      <c r="AK925" s="8"/>
      <c r="AL925" s="8"/>
    </row>
    <row r="926" ht="15.75" customHeight="1">
      <c r="Z926" s="8"/>
      <c r="AA926" s="8"/>
      <c r="AB926" s="8"/>
      <c r="AC926" s="8"/>
      <c r="AD926" s="8"/>
      <c r="AE926" s="8"/>
      <c r="AF926" s="8"/>
      <c r="AG926" s="8"/>
      <c r="AH926" s="8"/>
      <c r="AI926" s="8"/>
      <c r="AJ926" s="8"/>
      <c r="AK926" s="8"/>
      <c r="AL926" s="8"/>
    </row>
    <row r="927" ht="15.75" customHeight="1">
      <c r="Z927" s="8"/>
      <c r="AA927" s="8"/>
      <c r="AB927" s="8"/>
      <c r="AC927" s="8"/>
      <c r="AD927" s="8"/>
      <c r="AE927" s="8"/>
      <c r="AF927" s="8"/>
      <c r="AG927" s="8"/>
      <c r="AH927" s="8"/>
      <c r="AI927" s="8"/>
      <c r="AJ927" s="8"/>
      <c r="AK927" s="8"/>
      <c r="AL927" s="8"/>
    </row>
    <row r="928" ht="15.75" customHeight="1">
      <c r="Z928" s="8"/>
      <c r="AA928" s="8"/>
      <c r="AB928" s="8"/>
      <c r="AC928" s="8"/>
      <c r="AD928" s="8"/>
      <c r="AE928" s="8"/>
      <c r="AF928" s="8"/>
      <c r="AG928" s="8"/>
      <c r="AH928" s="8"/>
      <c r="AI928" s="8"/>
      <c r="AJ928" s="8"/>
      <c r="AK928" s="8"/>
      <c r="AL928" s="8"/>
    </row>
    <row r="929" ht="15.75" customHeight="1">
      <c r="Z929" s="8"/>
      <c r="AA929" s="8"/>
      <c r="AB929" s="8"/>
      <c r="AC929" s="8"/>
      <c r="AD929" s="8"/>
      <c r="AE929" s="8"/>
      <c r="AF929" s="8"/>
      <c r="AG929" s="8"/>
      <c r="AH929" s="8"/>
      <c r="AI929" s="8"/>
      <c r="AJ929" s="8"/>
      <c r="AK929" s="8"/>
      <c r="AL929" s="8"/>
    </row>
    <row r="930" ht="15.75" customHeight="1">
      <c r="Z930" s="8"/>
      <c r="AA930" s="8"/>
      <c r="AB930" s="8"/>
      <c r="AC930" s="8"/>
      <c r="AD930" s="8"/>
      <c r="AE930" s="8"/>
      <c r="AF930" s="8"/>
      <c r="AG930" s="8"/>
      <c r="AH930" s="8"/>
      <c r="AI930" s="8"/>
      <c r="AJ930" s="8"/>
      <c r="AK930" s="8"/>
      <c r="AL930" s="8"/>
    </row>
    <row r="931" ht="15.75" customHeight="1">
      <c r="Z931" s="8"/>
      <c r="AA931" s="8"/>
      <c r="AB931" s="8"/>
      <c r="AC931" s="8"/>
      <c r="AD931" s="8"/>
      <c r="AE931" s="8"/>
      <c r="AF931" s="8"/>
      <c r="AG931" s="8"/>
      <c r="AH931" s="8"/>
      <c r="AI931" s="8"/>
      <c r="AJ931" s="8"/>
      <c r="AK931" s="8"/>
      <c r="AL931" s="8"/>
    </row>
    <row r="932" ht="15.75" customHeight="1">
      <c r="Z932" s="8"/>
      <c r="AA932" s="8"/>
      <c r="AB932" s="8"/>
      <c r="AC932" s="8"/>
      <c r="AD932" s="8"/>
      <c r="AE932" s="8"/>
      <c r="AF932" s="8"/>
      <c r="AG932" s="8"/>
      <c r="AH932" s="8"/>
      <c r="AI932" s="8"/>
      <c r="AJ932" s="8"/>
      <c r="AK932" s="8"/>
      <c r="AL932" s="8"/>
    </row>
    <row r="933" ht="15.75" customHeight="1">
      <c r="Z933" s="8"/>
      <c r="AA933" s="8"/>
      <c r="AB933" s="8"/>
      <c r="AC933" s="8"/>
      <c r="AD933" s="8"/>
      <c r="AE933" s="8"/>
      <c r="AF933" s="8"/>
      <c r="AG933" s="8"/>
      <c r="AH933" s="8"/>
      <c r="AI933" s="8"/>
      <c r="AJ933" s="8"/>
      <c r="AK933" s="8"/>
      <c r="AL933" s="8"/>
    </row>
    <row r="934" ht="15.75" customHeight="1">
      <c r="Z934" s="8"/>
      <c r="AA934" s="8"/>
      <c r="AB934" s="8"/>
      <c r="AC934" s="8"/>
      <c r="AD934" s="8"/>
      <c r="AE934" s="8"/>
      <c r="AF934" s="8"/>
      <c r="AG934" s="8"/>
      <c r="AH934" s="8"/>
      <c r="AI934" s="8"/>
      <c r="AJ934" s="8"/>
      <c r="AK934" s="8"/>
      <c r="AL934" s="8"/>
    </row>
    <row r="935" ht="15.75" customHeight="1">
      <c r="Z935" s="8"/>
      <c r="AA935" s="8"/>
      <c r="AB935" s="8"/>
      <c r="AC935" s="8"/>
      <c r="AD935" s="8"/>
      <c r="AE935" s="8"/>
      <c r="AF935" s="8"/>
      <c r="AG935" s="8"/>
      <c r="AH935" s="8"/>
      <c r="AI935" s="8"/>
      <c r="AJ935" s="8"/>
      <c r="AK935" s="8"/>
      <c r="AL935" s="8"/>
    </row>
    <row r="936" ht="15.75" customHeight="1">
      <c r="Z936" s="8"/>
      <c r="AA936" s="8"/>
      <c r="AB936" s="8"/>
      <c r="AC936" s="8"/>
      <c r="AD936" s="8"/>
      <c r="AE936" s="8"/>
      <c r="AF936" s="8"/>
      <c r="AG936" s="8"/>
      <c r="AH936" s="8"/>
      <c r="AI936" s="8"/>
      <c r="AJ936" s="8"/>
      <c r="AK936" s="8"/>
      <c r="AL936" s="8"/>
    </row>
    <row r="937" ht="15.75" customHeight="1">
      <c r="Z937" s="8"/>
      <c r="AA937" s="8"/>
      <c r="AB937" s="8"/>
      <c r="AC937" s="8"/>
      <c r="AD937" s="8"/>
      <c r="AE937" s="8"/>
      <c r="AF937" s="8"/>
      <c r="AG937" s="8"/>
      <c r="AH937" s="8"/>
      <c r="AI937" s="8"/>
      <c r="AJ937" s="8"/>
      <c r="AK937" s="8"/>
      <c r="AL937" s="8"/>
    </row>
    <row r="938" ht="15.75" customHeight="1">
      <c r="Z938" s="8"/>
      <c r="AA938" s="8"/>
      <c r="AB938" s="8"/>
      <c r="AC938" s="8"/>
      <c r="AD938" s="8"/>
      <c r="AE938" s="8"/>
      <c r="AF938" s="8"/>
      <c r="AG938" s="8"/>
      <c r="AH938" s="8"/>
      <c r="AI938" s="8"/>
      <c r="AJ938" s="8"/>
      <c r="AK938" s="8"/>
      <c r="AL938" s="8"/>
    </row>
    <row r="939" ht="15.75" customHeight="1">
      <c r="Z939" s="8"/>
      <c r="AA939" s="8"/>
      <c r="AB939" s="8"/>
      <c r="AC939" s="8"/>
      <c r="AD939" s="8"/>
      <c r="AE939" s="8"/>
      <c r="AF939" s="8"/>
      <c r="AG939" s="8"/>
      <c r="AH939" s="8"/>
      <c r="AI939" s="8"/>
      <c r="AJ939" s="8"/>
      <c r="AK939" s="8"/>
      <c r="AL939" s="8"/>
    </row>
    <row r="940" ht="15.75" customHeight="1">
      <c r="Z940" s="8"/>
      <c r="AA940" s="8"/>
      <c r="AB940" s="8"/>
      <c r="AC940" s="8"/>
      <c r="AD940" s="8"/>
      <c r="AE940" s="8"/>
      <c r="AF940" s="8"/>
      <c r="AG940" s="8"/>
      <c r="AH940" s="8"/>
      <c r="AI940" s="8"/>
      <c r="AJ940" s="8"/>
      <c r="AK940" s="8"/>
      <c r="AL940" s="8"/>
    </row>
    <row r="941" ht="15.75" customHeight="1">
      <c r="Z941" s="8"/>
      <c r="AA941" s="8"/>
      <c r="AB941" s="8"/>
      <c r="AC941" s="8"/>
      <c r="AD941" s="8"/>
      <c r="AE941" s="8"/>
      <c r="AF941" s="8"/>
      <c r="AG941" s="8"/>
      <c r="AH941" s="8"/>
      <c r="AI941" s="8"/>
      <c r="AJ941" s="8"/>
      <c r="AK941" s="8"/>
      <c r="AL941" s="8"/>
    </row>
    <row r="942" ht="15.75" customHeight="1">
      <c r="Z942" s="8"/>
      <c r="AA942" s="8"/>
      <c r="AB942" s="8"/>
      <c r="AC942" s="8"/>
      <c r="AD942" s="8"/>
      <c r="AE942" s="8"/>
      <c r="AF942" s="8"/>
      <c r="AG942" s="8"/>
      <c r="AH942" s="8"/>
      <c r="AI942" s="8"/>
      <c r="AJ942" s="8"/>
      <c r="AK942" s="8"/>
      <c r="AL942" s="8"/>
    </row>
    <row r="943" ht="15.75" customHeight="1">
      <c r="Z943" s="8"/>
      <c r="AA943" s="8"/>
      <c r="AB943" s="8"/>
      <c r="AC943" s="8"/>
      <c r="AD943" s="8"/>
      <c r="AE943" s="8"/>
      <c r="AF943" s="8"/>
      <c r="AG943" s="8"/>
      <c r="AH943" s="8"/>
      <c r="AI943" s="8"/>
      <c r="AJ943" s="8"/>
      <c r="AK943" s="8"/>
      <c r="AL943" s="8"/>
    </row>
    <row r="944" ht="15.75" customHeight="1">
      <c r="Z944" s="8"/>
      <c r="AA944" s="8"/>
      <c r="AB944" s="8"/>
      <c r="AC944" s="8"/>
      <c r="AD944" s="8"/>
      <c r="AE944" s="8"/>
      <c r="AF944" s="8"/>
      <c r="AG944" s="8"/>
      <c r="AH944" s="8"/>
      <c r="AI944" s="8"/>
      <c r="AJ944" s="8"/>
      <c r="AK944" s="8"/>
      <c r="AL944" s="8"/>
    </row>
    <row r="945" ht="15.75" customHeight="1">
      <c r="Z945" s="8"/>
      <c r="AA945" s="8"/>
      <c r="AB945" s="8"/>
      <c r="AC945" s="8"/>
      <c r="AD945" s="8"/>
      <c r="AE945" s="8"/>
      <c r="AF945" s="8"/>
      <c r="AG945" s="8"/>
      <c r="AH945" s="8"/>
      <c r="AI945" s="8"/>
      <c r="AJ945" s="8"/>
      <c r="AK945" s="8"/>
      <c r="AL945" s="8"/>
    </row>
    <row r="946" ht="15.75" customHeight="1">
      <c r="Z946" s="8"/>
      <c r="AA946" s="8"/>
      <c r="AB946" s="8"/>
      <c r="AC946" s="8"/>
      <c r="AD946" s="8"/>
      <c r="AE946" s="8"/>
      <c r="AF946" s="8"/>
      <c r="AG946" s="8"/>
      <c r="AH946" s="8"/>
      <c r="AI946" s="8"/>
      <c r="AJ946" s="8"/>
      <c r="AK946" s="8"/>
      <c r="AL946" s="8"/>
    </row>
    <row r="947" ht="15.75" customHeight="1">
      <c r="Z947" s="8"/>
      <c r="AA947" s="8"/>
      <c r="AB947" s="8"/>
      <c r="AC947" s="8"/>
      <c r="AD947" s="8"/>
      <c r="AE947" s="8"/>
      <c r="AF947" s="8"/>
      <c r="AG947" s="8"/>
      <c r="AH947" s="8"/>
      <c r="AI947" s="8"/>
      <c r="AJ947" s="8"/>
      <c r="AK947" s="8"/>
      <c r="AL947" s="8"/>
    </row>
    <row r="948" ht="15.75" customHeight="1">
      <c r="Z948" s="8"/>
      <c r="AA948" s="8"/>
      <c r="AB948" s="8"/>
      <c r="AC948" s="8"/>
      <c r="AD948" s="8"/>
      <c r="AE948" s="8"/>
      <c r="AF948" s="8"/>
      <c r="AG948" s="8"/>
      <c r="AH948" s="8"/>
      <c r="AI948" s="8"/>
      <c r="AJ948" s="8"/>
      <c r="AK948" s="8"/>
      <c r="AL948" s="8"/>
    </row>
    <row r="949" ht="15.75" customHeight="1">
      <c r="Z949" s="8"/>
      <c r="AA949" s="8"/>
      <c r="AB949" s="8"/>
      <c r="AC949" s="8"/>
      <c r="AD949" s="8"/>
      <c r="AE949" s="8"/>
      <c r="AF949" s="8"/>
      <c r="AG949" s="8"/>
      <c r="AH949" s="8"/>
      <c r="AI949" s="8"/>
      <c r="AJ949" s="8"/>
      <c r="AK949" s="8"/>
      <c r="AL949" s="8"/>
    </row>
    <row r="950" ht="15.75" customHeight="1">
      <c r="Z950" s="8"/>
      <c r="AA950" s="8"/>
      <c r="AB950" s="8"/>
      <c r="AC950" s="8"/>
      <c r="AD950" s="8"/>
      <c r="AE950" s="8"/>
      <c r="AF950" s="8"/>
      <c r="AG950" s="8"/>
      <c r="AH950" s="8"/>
      <c r="AI950" s="8"/>
      <c r="AJ950" s="8"/>
      <c r="AK950" s="8"/>
      <c r="AL950" s="8"/>
    </row>
    <row r="951" ht="15.75" customHeight="1">
      <c r="Z951" s="8"/>
      <c r="AA951" s="8"/>
      <c r="AB951" s="8"/>
      <c r="AC951" s="8"/>
      <c r="AD951" s="8"/>
      <c r="AE951" s="8"/>
      <c r="AF951" s="8"/>
      <c r="AG951" s="8"/>
      <c r="AH951" s="8"/>
      <c r="AI951" s="8"/>
      <c r="AJ951" s="8"/>
      <c r="AK951" s="8"/>
      <c r="AL951" s="8"/>
    </row>
    <row r="952" ht="15.75" customHeight="1">
      <c r="Z952" s="8"/>
      <c r="AA952" s="8"/>
      <c r="AB952" s="8"/>
      <c r="AC952" s="8"/>
      <c r="AD952" s="8"/>
      <c r="AE952" s="8"/>
      <c r="AF952" s="8"/>
      <c r="AG952" s="8"/>
      <c r="AH952" s="8"/>
      <c r="AI952" s="8"/>
      <c r="AJ952" s="8"/>
      <c r="AK952" s="8"/>
      <c r="AL952" s="8"/>
    </row>
    <row r="953" ht="15.75" customHeight="1">
      <c r="Z953" s="8"/>
      <c r="AA953" s="8"/>
      <c r="AB953" s="8"/>
      <c r="AC953" s="8"/>
      <c r="AD953" s="8"/>
      <c r="AE953" s="8"/>
      <c r="AF953" s="8"/>
      <c r="AG953" s="8"/>
      <c r="AH953" s="8"/>
      <c r="AI953" s="8"/>
      <c r="AJ953" s="8"/>
      <c r="AK953" s="8"/>
      <c r="AL953" s="8"/>
    </row>
    <row r="954" ht="15.75" customHeight="1">
      <c r="Z954" s="8"/>
      <c r="AA954" s="8"/>
      <c r="AB954" s="8"/>
      <c r="AC954" s="8"/>
      <c r="AD954" s="8"/>
      <c r="AE954" s="8"/>
      <c r="AF954" s="8"/>
      <c r="AG954" s="8"/>
      <c r="AH954" s="8"/>
      <c r="AI954" s="8"/>
      <c r="AJ954" s="8"/>
      <c r="AK954" s="8"/>
      <c r="AL954" s="8"/>
    </row>
    <row r="955" ht="15.75" customHeight="1">
      <c r="Z955" s="8"/>
      <c r="AA955" s="8"/>
      <c r="AB955" s="8"/>
      <c r="AC955" s="8"/>
      <c r="AD955" s="8"/>
      <c r="AE955" s="8"/>
      <c r="AF955" s="8"/>
      <c r="AG955" s="8"/>
      <c r="AH955" s="8"/>
      <c r="AI955" s="8"/>
      <c r="AJ955" s="8"/>
      <c r="AK955" s="8"/>
      <c r="AL955" s="8"/>
    </row>
    <row r="956" ht="15.75" customHeight="1">
      <c r="Z956" s="8"/>
      <c r="AA956" s="8"/>
      <c r="AB956" s="8"/>
      <c r="AC956" s="8"/>
      <c r="AD956" s="8"/>
      <c r="AE956" s="8"/>
      <c r="AF956" s="8"/>
      <c r="AG956" s="8"/>
      <c r="AH956" s="8"/>
      <c r="AI956" s="8"/>
      <c r="AJ956" s="8"/>
      <c r="AK956" s="8"/>
      <c r="AL956" s="8"/>
    </row>
    <row r="957" ht="15.75" customHeight="1">
      <c r="Z957" s="8"/>
      <c r="AA957" s="8"/>
      <c r="AB957" s="8"/>
      <c r="AC957" s="8"/>
      <c r="AD957" s="8"/>
      <c r="AE957" s="8"/>
      <c r="AF957" s="8"/>
      <c r="AG957" s="8"/>
      <c r="AH957" s="8"/>
      <c r="AI957" s="8"/>
      <c r="AJ957" s="8"/>
      <c r="AK957" s="8"/>
      <c r="AL957" s="8"/>
    </row>
    <row r="958" ht="15.75" customHeight="1">
      <c r="Z958" s="8"/>
      <c r="AA958" s="8"/>
      <c r="AB958" s="8"/>
      <c r="AC958" s="8"/>
      <c r="AD958" s="8"/>
      <c r="AE958" s="8"/>
      <c r="AF958" s="8"/>
      <c r="AG958" s="8"/>
      <c r="AH958" s="8"/>
      <c r="AI958" s="8"/>
      <c r="AJ958" s="8"/>
      <c r="AK958" s="8"/>
      <c r="AL958" s="8"/>
    </row>
    <row r="959" ht="15.75" customHeight="1">
      <c r="Z959" s="8"/>
      <c r="AA959" s="8"/>
      <c r="AB959" s="8"/>
      <c r="AC959" s="8"/>
      <c r="AD959" s="8"/>
      <c r="AE959" s="8"/>
      <c r="AF959" s="8"/>
      <c r="AG959" s="8"/>
      <c r="AH959" s="8"/>
      <c r="AI959" s="8"/>
      <c r="AJ959" s="8"/>
      <c r="AK959" s="8"/>
      <c r="AL959" s="8"/>
    </row>
    <row r="960" ht="15.75" customHeight="1">
      <c r="Z960" s="8"/>
      <c r="AA960" s="8"/>
      <c r="AB960" s="8"/>
      <c r="AC960" s="8"/>
      <c r="AD960" s="8"/>
      <c r="AE960" s="8"/>
      <c r="AF960" s="8"/>
      <c r="AG960" s="8"/>
      <c r="AH960" s="8"/>
      <c r="AI960" s="8"/>
      <c r="AJ960" s="8"/>
      <c r="AK960" s="8"/>
      <c r="AL960" s="8"/>
    </row>
    <row r="961" ht="15.75" customHeight="1">
      <c r="Z961" s="8"/>
      <c r="AA961" s="8"/>
      <c r="AB961" s="8"/>
      <c r="AC961" s="8"/>
      <c r="AD961" s="8"/>
      <c r="AE961" s="8"/>
      <c r="AF961" s="8"/>
      <c r="AG961" s="8"/>
      <c r="AH961" s="8"/>
      <c r="AI961" s="8"/>
      <c r="AJ961" s="8"/>
      <c r="AK961" s="8"/>
      <c r="AL961" s="8"/>
    </row>
    <row r="962" ht="15.75" customHeight="1">
      <c r="Z962" s="8"/>
      <c r="AA962" s="8"/>
      <c r="AB962" s="8"/>
      <c r="AC962" s="8"/>
      <c r="AD962" s="8"/>
      <c r="AE962" s="8"/>
      <c r="AF962" s="8"/>
      <c r="AG962" s="8"/>
      <c r="AH962" s="8"/>
      <c r="AI962" s="8"/>
      <c r="AJ962" s="8"/>
      <c r="AK962" s="8"/>
      <c r="AL962" s="8"/>
    </row>
    <row r="963" ht="15.75" customHeight="1">
      <c r="Z963" s="8"/>
      <c r="AA963" s="8"/>
      <c r="AB963" s="8"/>
      <c r="AC963" s="8"/>
      <c r="AD963" s="8"/>
      <c r="AE963" s="8"/>
      <c r="AF963" s="8"/>
      <c r="AG963" s="8"/>
      <c r="AH963" s="8"/>
      <c r="AI963" s="8"/>
      <c r="AJ963" s="8"/>
      <c r="AK963" s="8"/>
      <c r="AL963" s="8"/>
    </row>
    <row r="964" ht="15.75" customHeight="1">
      <c r="Z964" s="8"/>
      <c r="AA964" s="8"/>
      <c r="AB964" s="8"/>
      <c r="AC964" s="8"/>
      <c r="AD964" s="8"/>
      <c r="AE964" s="8"/>
      <c r="AF964" s="8"/>
      <c r="AG964" s="8"/>
      <c r="AH964" s="8"/>
      <c r="AI964" s="8"/>
      <c r="AJ964" s="8"/>
      <c r="AK964" s="8"/>
      <c r="AL964" s="8"/>
    </row>
    <row r="965" ht="15.75" customHeight="1">
      <c r="Z965" s="8"/>
      <c r="AA965" s="8"/>
      <c r="AB965" s="8"/>
      <c r="AC965" s="8"/>
      <c r="AD965" s="8"/>
      <c r="AE965" s="8"/>
      <c r="AF965" s="8"/>
      <c r="AG965" s="8"/>
      <c r="AH965" s="8"/>
      <c r="AI965" s="8"/>
      <c r="AJ965" s="8"/>
      <c r="AK965" s="8"/>
      <c r="AL965" s="8"/>
    </row>
    <row r="966" ht="15.75" customHeight="1">
      <c r="Z966" s="8"/>
      <c r="AA966" s="8"/>
      <c r="AB966" s="8"/>
      <c r="AC966" s="8"/>
      <c r="AD966" s="8"/>
      <c r="AE966" s="8"/>
      <c r="AF966" s="8"/>
      <c r="AG966" s="8"/>
      <c r="AH966" s="8"/>
      <c r="AI966" s="8"/>
      <c r="AJ966" s="8"/>
      <c r="AK966" s="8"/>
      <c r="AL966" s="8"/>
    </row>
    <row r="967" ht="15.75" customHeight="1">
      <c r="Z967" s="8"/>
      <c r="AA967" s="8"/>
      <c r="AB967" s="8"/>
      <c r="AC967" s="8"/>
      <c r="AD967" s="8"/>
      <c r="AE967" s="8"/>
      <c r="AF967" s="8"/>
      <c r="AG967" s="8"/>
      <c r="AH967" s="8"/>
      <c r="AI967" s="8"/>
      <c r="AJ967" s="8"/>
      <c r="AK967" s="8"/>
      <c r="AL967" s="8"/>
    </row>
    <row r="968" ht="15.75" customHeight="1">
      <c r="Z968" s="8"/>
      <c r="AA968" s="8"/>
      <c r="AB968" s="8"/>
      <c r="AC968" s="8"/>
      <c r="AD968" s="8"/>
      <c r="AE968" s="8"/>
      <c r="AF968" s="8"/>
      <c r="AG968" s="8"/>
      <c r="AH968" s="8"/>
      <c r="AI968" s="8"/>
      <c r="AJ968" s="8"/>
      <c r="AK968" s="8"/>
      <c r="AL968" s="8"/>
    </row>
    <row r="969" ht="15.75" customHeight="1">
      <c r="Z969" s="8"/>
      <c r="AA969" s="8"/>
      <c r="AB969" s="8"/>
      <c r="AC969" s="8"/>
      <c r="AD969" s="8"/>
      <c r="AE969" s="8"/>
      <c r="AF969" s="8"/>
      <c r="AG969" s="8"/>
      <c r="AH969" s="8"/>
      <c r="AI969" s="8"/>
      <c r="AJ969" s="8"/>
      <c r="AK969" s="8"/>
      <c r="AL969" s="8"/>
    </row>
    <row r="970" ht="15.75" customHeight="1">
      <c r="Z970" s="8"/>
      <c r="AA970" s="8"/>
      <c r="AB970" s="8"/>
      <c r="AC970" s="8"/>
      <c r="AD970" s="8"/>
      <c r="AE970" s="8"/>
      <c r="AF970" s="8"/>
      <c r="AG970" s="8"/>
      <c r="AH970" s="8"/>
      <c r="AI970" s="8"/>
      <c r="AJ970" s="8"/>
      <c r="AK970" s="8"/>
      <c r="AL970" s="8"/>
    </row>
    <row r="971" ht="15.75" customHeight="1">
      <c r="Z971" s="8"/>
      <c r="AA971" s="8"/>
      <c r="AB971" s="8"/>
      <c r="AC971" s="8"/>
      <c r="AD971" s="8"/>
      <c r="AE971" s="8"/>
      <c r="AF971" s="8"/>
      <c r="AG971" s="8"/>
      <c r="AH971" s="8"/>
      <c r="AI971" s="8"/>
      <c r="AJ971" s="8"/>
      <c r="AK971" s="8"/>
      <c r="AL971" s="8"/>
    </row>
    <row r="972" ht="15.75" customHeight="1">
      <c r="Z972" s="8"/>
      <c r="AA972" s="8"/>
      <c r="AB972" s="8"/>
      <c r="AC972" s="8"/>
      <c r="AD972" s="8"/>
      <c r="AE972" s="8"/>
      <c r="AF972" s="8"/>
      <c r="AG972" s="8"/>
      <c r="AH972" s="8"/>
      <c r="AI972" s="8"/>
      <c r="AJ972" s="8"/>
      <c r="AK972" s="8"/>
      <c r="AL972" s="8"/>
    </row>
    <row r="973" ht="15.75" customHeight="1">
      <c r="Z973" s="8"/>
      <c r="AA973" s="8"/>
      <c r="AB973" s="8"/>
      <c r="AC973" s="8"/>
      <c r="AD973" s="8"/>
      <c r="AE973" s="8"/>
      <c r="AF973" s="8"/>
      <c r="AG973" s="8"/>
      <c r="AH973" s="8"/>
      <c r="AI973" s="8"/>
      <c r="AJ973" s="8"/>
      <c r="AK973" s="8"/>
      <c r="AL973" s="8"/>
    </row>
    <row r="974" ht="15.75" customHeight="1">
      <c r="Z974" s="8"/>
      <c r="AA974" s="8"/>
      <c r="AB974" s="8"/>
      <c r="AC974" s="8"/>
      <c r="AD974" s="8"/>
      <c r="AE974" s="8"/>
      <c r="AF974" s="8"/>
      <c r="AG974" s="8"/>
      <c r="AH974" s="8"/>
      <c r="AI974" s="8"/>
      <c r="AJ974" s="8"/>
      <c r="AK974" s="8"/>
      <c r="AL974" s="8"/>
    </row>
    <row r="975" ht="15.75" customHeight="1">
      <c r="Z975" s="8"/>
      <c r="AA975" s="8"/>
      <c r="AB975" s="8"/>
      <c r="AC975" s="8"/>
      <c r="AD975" s="8"/>
      <c r="AE975" s="8"/>
      <c r="AF975" s="8"/>
      <c r="AG975" s="8"/>
      <c r="AH975" s="8"/>
      <c r="AI975" s="8"/>
      <c r="AJ975" s="8"/>
      <c r="AK975" s="8"/>
      <c r="AL975" s="8"/>
    </row>
    <row r="976" ht="15.75" customHeight="1">
      <c r="Z976" s="8"/>
      <c r="AA976" s="8"/>
      <c r="AB976" s="8"/>
      <c r="AC976" s="8"/>
      <c r="AD976" s="8"/>
      <c r="AE976" s="8"/>
      <c r="AF976" s="8"/>
      <c r="AG976" s="8"/>
      <c r="AH976" s="8"/>
      <c r="AI976" s="8"/>
      <c r="AJ976" s="8"/>
      <c r="AK976" s="8"/>
      <c r="AL976" s="8"/>
    </row>
    <row r="977" ht="15.75" customHeight="1">
      <c r="Z977" s="8"/>
      <c r="AA977" s="8"/>
      <c r="AB977" s="8"/>
      <c r="AC977" s="8"/>
      <c r="AD977" s="8"/>
      <c r="AE977" s="8"/>
      <c r="AF977" s="8"/>
      <c r="AG977" s="8"/>
      <c r="AH977" s="8"/>
      <c r="AI977" s="8"/>
      <c r="AJ977" s="8"/>
      <c r="AK977" s="8"/>
      <c r="AL977" s="8"/>
    </row>
    <row r="978" ht="15.75" customHeight="1">
      <c r="Z978" s="8"/>
      <c r="AA978" s="8"/>
      <c r="AB978" s="8"/>
      <c r="AC978" s="8"/>
      <c r="AD978" s="8"/>
      <c r="AE978" s="8"/>
      <c r="AF978" s="8"/>
      <c r="AG978" s="8"/>
      <c r="AH978" s="8"/>
      <c r="AI978" s="8"/>
      <c r="AJ978" s="8"/>
      <c r="AK978" s="8"/>
      <c r="AL978" s="8"/>
    </row>
    <row r="979" ht="15.75" customHeight="1">
      <c r="Z979" s="8"/>
      <c r="AA979" s="8"/>
      <c r="AB979" s="8"/>
      <c r="AC979" s="8"/>
      <c r="AD979" s="8"/>
      <c r="AE979" s="8"/>
      <c r="AF979" s="8"/>
      <c r="AG979" s="8"/>
      <c r="AH979" s="8"/>
      <c r="AI979" s="8"/>
      <c r="AJ979" s="8"/>
      <c r="AK979" s="8"/>
      <c r="AL979" s="8"/>
    </row>
    <row r="980" ht="15.75" customHeight="1">
      <c r="Z980" s="8"/>
      <c r="AA980" s="8"/>
      <c r="AB980" s="8"/>
      <c r="AC980" s="8"/>
      <c r="AD980" s="8"/>
      <c r="AE980" s="8"/>
      <c r="AF980" s="8"/>
      <c r="AG980" s="8"/>
      <c r="AH980" s="8"/>
      <c r="AI980" s="8"/>
      <c r="AJ980" s="8"/>
      <c r="AK980" s="8"/>
      <c r="AL980" s="8"/>
    </row>
    <row r="981" ht="15.75" customHeight="1">
      <c r="Z981" s="8"/>
      <c r="AA981" s="8"/>
      <c r="AB981" s="8"/>
      <c r="AC981" s="8"/>
      <c r="AD981" s="8"/>
      <c r="AE981" s="8"/>
      <c r="AF981" s="8"/>
      <c r="AG981" s="8"/>
      <c r="AH981" s="8"/>
      <c r="AI981" s="8"/>
      <c r="AJ981" s="8"/>
      <c r="AK981" s="8"/>
      <c r="AL981" s="8"/>
    </row>
    <row r="982" ht="15.75" customHeight="1">
      <c r="Z982" s="8"/>
      <c r="AA982" s="8"/>
      <c r="AB982" s="8"/>
      <c r="AC982" s="8"/>
      <c r="AD982" s="8"/>
      <c r="AE982" s="8"/>
      <c r="AF982" s="8"/>
      <c r="AG982" s="8"/>
      <c r="AH982" s="8"/>
      <c r="AI982" s="8"/>
      <c r="AJ982" s="8"/>
      <c r="AK982" s="8"/>
      <c r="AL982" s="8"/>
    </row>
    <row r="983" ht="15.75" customHeight="1">
      <c r="Z983" s="8"/>
      <c r="AA983" s="8"/>
      <c r="AB983" s="8"/>
      <c r="AC983" s="8"/>
      <c r="AD983" s="8"/>
      <c r="AE983" s="8"/>
      <c r="AF983" s="8"/>
      <c r="AG983" s="8"/>
      <c r="AH983" s="8"/>
      <c r="AI983" s="8"/>
      <c r="AJ983" s="8"/>
      <c r="AK983" s="8"/>
      <c r="AL983" s="8"/>
    </row>
    <row r="984" ht="15.75" customHeight="1">
      <c r="Z984" s="8"/>
      <c r="AA984" s="8"/>
      <c r="AB984" s="8"/>
      <c r="AC984" s="8"/>
      <c r="AD984" s="8"/>
      <c r="AE984" s="8"/>
      <c r="AF984" s="8"/>
      <c r="AG984" s="8"/>
      <c r="AH984" s="8"/>
      <c r="AI984" s="8"/>
      <c r="AJ984" s="8"/>
      <c r="AK984" s="8"/>
      <c r="AL984" s="8"/>
    </row>
    <row r="985" ht="15.75" customHeight="1">
      <c r="Z985" s="8"/>
      <c r="AA985" s="8"/>
      <c r="AB985" s="8"/>
      <c r="AC985" s="8"/>
      <c r="AD985" s="8"/>
      <c r="AE985" s="8"/>
      <c r="AF985" s="8"/>
      <c r="AG985" s="8"/>
      <c r="AH985" s="8"/>
      <c r="AI985" s="8"/>
      <c r="AJ985" s="8"/>
      <c r="AK985" s="8"/>
      <c r="AL985" s="8"/>
    </row>
    <row r="986" ht="15.75" customHeight="1">
      <c r="Z986" s="8"/>
      <c r="AA986" s="8"/>
      <c r="AB986" s="8"/>
      <c r="AC986" s="8"/>
      <c r="AD986" s="8"/>
      <c r="AE986" s="8"/>
      <c r="AF986" s="8"/>
      <c r="AG986" s="8"/>
      <c r="AH986" s="8"/>
      <c r="AI986" s="8"/>
      <c r="AJ986" s="8"/>
      <c r="AK986" s="8"/>
      <c r="AL986" s="8"/>
    </row>
    <row r="987" ht="15.75" customHeight="1">
      <c r="Z987" s="8"/>
      <c r="AA987" s="8"/>
      <c r="AB987" s="8"/>
      <c r="AC987" s="8"/>
      <c r="AD987" s="8"/>
      <c r="AE987" s="8"/>
      <c r="AF987" s="8"/>
      <c r="AG987" s="8"/>
      <c r="AH987" s="8"/>
      <c r="AI987" s="8"/>
      <c r="AJ987" s="8"/>
      <c r="AK987" s="8"/>
      <c r="AL987" s="8"/>
    </row>
    <row r="988" ht="15.75" customHeight="1">
      <c r="Z988" s="8"/>
      <c r="AA988" s="8"/>
      <c r="AB988" s="8"/>
      <c r="AC988" s="8"/>
      <c r="AD988" s="8"/>
      <c r="AE988" s="8"/>
      <c r="AF988" s="8"/>
      <c r="AG988" s="8"/>
      <c r="AH988" s="8"/>
      <c r="AI988" s="8"/>
      <c r="AJ988" s="8"/>
      <c r="AK988" s="8"/>
      <c r="AL988" s="8"/>
    </row>
    <row r="989" ht="15.75" customHeight="1">
      <c r="Z989" s="8"/>
      <c r="AA989" s="8"/>
      <c r="AB989" s="8"/>
      <c r="AC989" s="8"/>
      <c r="AD989" s="8"/>
      <c r="AE989" s="8"/>
      <c r="AF989" s="8"/>
      <c r="AG989" s="8"/>
      <c r="AH989" s="8"/>
      <c r="AI989" s="8"/>
      <c r="AJ989" s="8"/>
      <c r="AK989" s="8"/>
      <c r="AL989" s="8"/>
    </row>
    <row r="990" ht="15.75" customHeight="1">
      <c r="Z990" s="8"/>
      <c r="AA990" s="8"/>
      <c r="AB990" s="8"/>
      <c r="AC990" s="8"/>
      <c r="AD990" s="8"/>
      <c r="AE990" s="8"/>
      <c r="AF990" s="8"/>
      <c r="AG990" s="8"/>
      <c r="AH990" s="8"/>
      <c r="AI990" s="8"/>
      <c r="AJ990" s="8"/>
      <c r="AK990" s="8"/>
      <c r="AL990" s="8"/>
    </row>
    <row r="991" ht="15.75" customHeight="1">
      <c r="Z991" s="8"/>
      <c r="AA991" s="8"/>
      <c r="AB991" s="8"/>
      <c r="AC991" s="8"/>
      <c r="AD991" s="8"/>
      <c r="AE991" s="8"/>
      <c r="AF991" s="8"/>
      <c r="AG991" s="8"/>
      <c r="AH991" s="8"/>
      <c r="AI991" s="8"/>
      <c r="AJ991" s="8"/>
      <c r="AK991" s="8"/>
      <c r="AL991" s="8"/>
    </row>
    <row r="992" ht="15.75" customHeight="1">
      <c r="Z992" s="8"/>
      <c r="AA992" s="8"/>
      <c r="AB992" s="8"/>
      <c r="AC992" s="8"/>
      <c r="AD992" s="8"/>
      <c r="AE992" s="8"/>
      <c r="AF992" s="8"/>
      <c r="AG992" s="8"/>
      <c r="AH992" s="8"/>
      <c r="AI992" s="8"/>
      <c r="AJ992" s="8"/>
      <c r="AK992" s="8"/>
      <c r="AL992" s="8"/>
    </row>
    <row r="993" ht="15.75" customHeight="1">
      <c r="Z993" s="8"/>
      <c r="AA993" s="8"/>
      <c r="AB993" s="8"/>
      <c r="AC993" s="8"/>
      <c r="AD993" s="8"/>
      <c r="AE993" s="8"/>
      <c r="AF993" s="8"/>
      <c r="AG993" s="8"/>
      <c r="AH993" s="8"/>
      <c r="AI993" s="8"/>
      <c r="AJ993" s="8"/>
      <c r="AK993" s="8"/>
      <c r="AL993" s="8"/>
    </row>
    <row r="994" ht="15.75" customHeight="1">
      <c r="Z994" s="8"/>
      <c r="AA994" s="8"/>
      <c r="AB994" s="8"/>
      <c r="AC994" s="8"/>
      <c r="AD994" s="8"/>
      <c r="AE994" s="8"/>
      <c r="AF994" s="8"/>
      <c r="AG994" s="8"/>
      <c r="AH994" s="8"/>
      <c r="AI994" s="8"/>
      <c r="AJ994" s="8"/>
      <c r="AK994" s="8"/>
      <c r="AL994" s="8"/>
    </row>
    <row r="995" ht="15.75" customHeight="1">
      <c r="Z995" s="8"/>
      <c r="AA995" s="8"/>
      <c r="AB995" s="8"/>
      <c r="AC995" s="8"/>
      <c r="AD995" s="8"/>
      <c r="AE995" s="8"/>
      <c r="AF995" s="8"/>
      <c r="AG995" s="8"/>
      <c r="AH995" s="8"/>
      <c r="AI995" s="8"/>
      <c r="AJ995" s="8"/>
      <c r="AK995" s="8"/>
      <c r="AL995" s="8"/>
    </row>
    <row r="996" ht="15.75" customHeight="1">
      <c r="Z996" s="8"/>
      <c r="AA996" s="8"/>
      <c r="AB996" s="8"/>
      <c r="AC996" s="8"/>
      <c r="AD996" s="8"/>
      <c r="AE996" s="8"/>
      <c r="AF996" s="8"/>
      <c r="AG996" s="8"/>
      <c r="AH996" s="8"/>
      <c r="AI996" s="8"/>
      <c r="AJ996" s="8"/>
      <c r="AK996" s="8"/>
      <c r="AL996" s="8"/>
    </row>
    <row r="997" ht="15.75" customHeight="1">
      <c r="Z997" s="8"/>
      <c r="AA997" s="8"/>
      <c r="AB997" s="8"/>
      <c r="AC997" s="8"/>
      <c r="AD997" s="8"/>
      <c r="AE997" s="8"/>
      <c r="AF997" s="8"/>
      <c r="AG997" s="8"/>
      <c r="AH997" s="8"/>
      <c r="AI997" s="8"/>
      <c r="AJ997" s="8"/>
      <c r="AK997" s="8"/>
      <c r="AL997" s="8"/>
    </row>
    <row r="998" ht="15.75" customHeight="1">
      <c r="Z998" s="8"/>
      <c r="AA998" s="8"/>
      <c r="AB998" s="8"/>
      <c r="AC998" s="8"/>
      <c r="AD998" s="8"/>
      <c r="AE998" s="8"/>
      <c r="AF998" s="8"/>
      <c r="AG998" s="8"/>
      <c r="AH998" s="8"/>
      <c r="AI998" s="8"/>
      <c r="AJ998" s="8"/>
      <c r="AK998" s="8"/>
      <c r="AL998" s="8"/>
    </row>
    <row r="999" ht="15.75" customHeight="1">
      <c r="Z999" s="8"/>
      <c r="AA999" s="8"/>
      <c r="AB999" s="8"/>
      <c r="AC999" s="8"/>
      <c r="AD999" s="8"/>
      <c r="AE999" s="8"/>
      <c r="AF999" s="8"/>
      <c r="AG999" s="8"/>
      <c r="AH999" s="8"/>
      <c r="AI999" s="8"/>
      <c r="AJ999" s="8"/>
      <c r="AK999" s="8"/>
      <c r="AL999" s="8"/>
    </row>
    <row r="1000" ht="15.75" customHeight="1">
      <c r="Z1000" s="8"/>
      <c r="AA1000" s="8"/>
      <c r="AB1000" s="8"/>
      <c r="AC1000" s="8"/>
      <c r="AD1000" s="8"/>
      <c r="AE1000" s="8"/>
      <c r="AF1000" s="8"/>
      <c r="AG1000" s="8"/>
      <c r="AH1000" s="8"/>
      <c r="AI1000" s="8"/>
      <c r="AJ1000" s="8"/>
      <c r="AK1000" s="8"/>
      <c r="AL1000" s="8"/>
    </row>
  </sheetData>
  <mergeCells count="64">
    <mergeCell ref="C39:C40"/>
    <mergeCell ref="C41:C42"/>
    <mergeCell ref="C43:C44"/>
    <mergeCell ref="C45:C46"/>
    <mergeCell ref="C47:C48"/>
    <mergeCell ref="C49:C50"/>
    <mergeCell ref="C51:C52"/>
    <mergeCell ref="B61:B62"/>
    <mergeCell ref="B63:B64"/>
    <mergeCell ref="C53:C54"/>
    <mergeCell ref="C55:C56"/>
    <mergeCell ref="B57:B58"/>
    <mergeCell ref="C57:C58"/>
    <mergeCell ref="B59:B60"/>
    <mergeCell ref="C59:C60"/>
    <mergeCell ref="C61:C62"/>
    <mergeCell ref="C63:C64"/>
    <mergeCell ref="B1:E1"/>
    <mergeCell ref="M2:N2"/>
    <mergeCell ref="I3:J3"/>
    <mergeCell ref="K3:O3"/>
    <mergeCell ref="B5:D5"/>
    <mergeCell ref="K5:N5"/>
    <mergeCell ref="C7:C8"/>
    <mergeCell ref="B7:B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C21:C22"/>
    <mergeCell ref="B36:D36"/>
    <mergeCell ref="B37:D37"/>
    <mergeCell ref="E37:P37"/>
    <mergeCell ref="D38:P38"/>
    <mergeCell ref="C23:C24"/>
    <mergeCell ref="C25:C26"/>
    <mergeCell ref="C27:C28"/>
    <mergeCell ref="C29:C30"/>
    <mergeCell ref="C31:C32"/>
    <mergeCell ref="B34:D34"/>
    <mergeCell ref="B35:D35"/>
    <mergeCell ref="B41:B42"/>
    <mergeCell ref="B43:B44"/>
    <mergeCell ref="B45:B46"/>
    <mergeCell ref="B47:B48"/>
    <mergeCell ref="B49:B50"/>
    <mergeCell ref="B51:B52"/>
    <mergeCell ref="B53:B54"/>
    <mergeCell ref="B55:B56"/>
    <mergeCell ref="B21:B22"/>
    <mergeCell ref="B23:B24"/>
    <mergeCell ref="B25:B26"/>
    <mergeCell ref="B27:B28"/>
    <mergeCell ref="B29:B30"/>
    <mergeCell ref="B31:B32"/>
    <mergeCell ref="B39:B40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4.86"/>
    <col customWidth="1" min="2" max="2" width="10.0"/>
    <col customWidth="1" min="3" max="3" width="10.57"/>
    <col customWidth="1" min="4" max="4" width="8.71"/>
    <col customWidth="1" min="5" max="5" width="20.86"/>
    <col customWidth="1" min="6" max="6" width="20.43"/>
    <col customWidth="1" min="7" max="7" width="10.71"/>
    <col customWidth="1" min="8" max="8" width="11.29"/>
    <col customWidth="1" min="9" max="10" width="10.71"/>
    <col customWidth="1" min="11" max="13" width="9.71"/>
    <col customWidth="1" min="14" max="15" width="8.29"/>
    <col customWidth="1" min="16" max="25" width="8.71"/>
    <col customWidth="1" min="26" max="26" width="9.14"/>
    <col customWidth="1" hidden="1" min="27" max="30" width="9.14"/>
    <col customWidth="1" min="31" max="37" width="9.14"/>
    <col customWidth="1" min="38" max="44" width="8.71"/>
  </cols>
  <sheetData>
    <row r="1" ht="55.5" customHeight="1">
      <c r="B1" s="67"/>
      <c r="F1" s="68" t="s">
        <v>96</v>
      </c>
      <c r="H1" s="69" t="s">
        <v>97</v>
      </c>
      <c r="K1" s="8"/>
      <c r="L1" s="8"/>
      <c r="M1" s="8"/>
      <c r="N1" s="8"/>
      <c r="Z1" s="8"/>
      <c r="AA1" s="70"/>
      <c r="AB1" s="70"/>
      <c r="AC1" s="70"/>
      <c r="AD1" s="70"/>
      <c r="AE1" s="70"/>
      <c r="AF1" s="70"/>
      <c r="AG1" s="70"/>
      <c r="AH1" s="8"/>
      <c r="AI1" s="8"/>
      <c r="AJ1" s="8"/>
      <c r="AK1" s="8"/>
      <c r="AL1" s="8"/>
      <c r="AM1" s="8"/>
      <c r="AN1" s="8"/>
    </row>
    <row r="2" ht="15.0" customHeight="1">
      <c r="B2" s="37" t="s">
        <v>135</v>
      </c>
      <c r="C2" s="38" t="s">
        <v>136</v>
      </c>
      <c r="D2" s="38"/>
      <c r="E2" s="37"/>
      <c r="F2" s="37"/>
      <c r="G2" s="174"/>
      <c r="H2" s="174"/>
      <c r="I2" s="175"/>
      <c r="J2" s="175"/>
      <c r="K2" s="175"/>
      <c r="L2" s="8"/>
      <c r="M2" s="80"/>
      <c r="N2" s="8"/>
      <c r="Z2" s="8"/>
      <c r="AA2" s="8"/>
      <c r="AB2" s="8"/>
      <c r="AC2" s="8"/>
      <c r="AD2" s="8"/>
      <c r="AE2" s="70"/>
      <c r="AF2" s="70"/>
      <c r="AG2" s="70"/>
      <c r="AH2" s="8"/>
      <c r="AI2" s="8"/>
      <c r="AJ2" s="8"/>
      <c r="AK2" s="8"/>
      <c r="AL2" s="8"/>
      <c r="AM2" s="8"/>
      <c r="AN2" s="8"/>
    </row>
    <row r="3" ht="15.0" customHeight="1">
      <c r="B3" s="37" t="s">
        <v>137</v>
      </c>
      <c r="C3" s="38"/>
      <c r="D3" s="38"/>
      <c r="E3" s="176"/>
      <c r="F3" s="37"/>
      <c r="G3" s="37"/>
      <c r="H3" s="37"/>
      <c r="I3" s="80"/>
      <c r="J3" s="80"/>
      <c r="K3" s="80"/>
      <c r="L3" s="80"/>
      <c r="M3" s="80"/>
      <c r="N3" s="8"/>
      <c r="Z3" s="8"/>
      <c r="AA3" s="8"/>
      <c r="AB3" s="8"/>
      <c r="AC3" s="8"/>
      <c r="AD3" s="8"/>
      <c r="AE3" s="70"/>
      <c r="AF3" s="70"/>
      <c r="AG3" s="70"/>
      <c r="AH3" s="8"/>
      <c r="AI3" s="8"/>
      <c r="AJ3" s="8"/>
      <c r="AK3" s="8"/>
      <c r="AL3" s="8"/>
      <c r="AM3" s="8"/>
      <c r="AN3" s="8"/>
    </row>
    <row r="4" ht="15.0" customHeight="1">
      <c r="B4" s="37"/>
      <c r="C4" s="38"/>
      <c r="D4" s="38"/>
      <c r="E4" s="37"/>
      <c r="F4" s="37"/>
      <c r="G4" s="37"/>
      <c r="H4" s="37"/>
      <c r="I4" s="8"/>
      <c r="J4" s="8"/>
      <c r="K4" s="8"/>
      <c r="L4" s="8"/>
      <c r="M4" s="8"/>
      <c r="N4" s="8"/>
      <c r="Z4" s="8"/>
      <c r="AA4" s="70"/>
      <c r="AB4" s="70"/>
      <c r="AC4" s="70"/>
      <c r="AD4" s="70"/>
      <c r="AE4" s="70"/>
      <c r="AF4" s="70"/>
      <c r="AG4" s="70"/>
      <c r="AH4" s="8"/>
      <c r="AI4" s="8"/>
      <c r="AJ4" s="8"/>
      <c r="AK4" s="8"/>
      <c r="AL4" s="8"/>
      <c r="AM4" s="8"/>
      <c r="AN4" s="8"/>
    </row>
    <row r="5" ht="27.75" customHeight="1">
      <c r="B5" s="177" t="s">
        <v>138</v>
      </c>
      <c r="C5" s="8"/>
      <c r="D5" s="8"/>
      <c r="E5" s="8"/>
      <c r="F5" s="8"/>
      <c r="G5" s="8"/>
      <c r="H5" s="8"/>
      <c r="I5" s="8"/>
      <c r="J5" s="8"/>
      <c r="K5" s="178"/>
      <c r="T5" s="8"/>
      <c r="U5" s="8"/>
      <c r="V5" s="8"/>
      <c r="W5" s="8"/>
      <c r="X5" s="8"/>
      <c r="Y5" s="8"/>
      <c r="Z5" s="8"/>
      <c r="AA5" s="70" t="s">
        <v>102</v>
      </c>
      <c r="AB5" s="70"/>
      <c r="AC5" s="70"/>
      <c r="AD5" s="70"/>
      <c r="AE5" s="70"/>
      <c r="AF5" s="70"/>
      <c r="AG5" s="70"/>
      <c r="AH5" s="8"/>
      <c r="AI5" s="8"/>
      <c r="AJ5" s="8"/>
      <c r="AK5" s="8"/>
      <c r="AL5" s="8"/>
      <c r="AM5" s="8"/>
      <c r="AN5" s="8"/>
      <c r="AO5" s="8"/>
      <c r="AP5" s="8"/>
      <c r="AQ5" s="8"/>
      <c r="AR5" s="8"/>
    </row>
    <row r="6" ht="18.75" customHeight="1">
      <c r="B6" s="179" t="s">
        <v>139</v>
      </c>
      <c r="C6" s="32"/>
      <c r="D6" s="32"/>
      <c r="E6" s="8"/>
      <c r="F6" s="8"/>
      <c r="G6" s="8"/>
      <c r="H6" s="8"/>
      <c r="I6" s="8"/>
      <c r="J6" s="8"/>
      <c r="K6" s="8"/>
      <c r="L6" s="8"/>
      <c r="M6" s="8"/>
      <c r="N6" s="8"/>
      <c r="T6" s="8"/>
      <c r="U6" s="8"/>
      <c r="V6" s="8"/>
      <c r="W6" s="8"/>
      <c r="X6" s="8"/>
      <c r="Y6" s="8"/>
      <c r="Z6" s="8"/>
      <c r="AA6" s="70" t="s">
        <v>108</v>
      </c>
      <c r="AB6" s="70"/>
      <c r="AC6" s="70"/>
      <c r="AD6" s="70"/>
      <c r="AE6" s="70"/>
      <c r="AF6" s="70"/>
      <c r="AG6" s="70"/>
      <c r="AH6" s="8"/>
      <c r="AI6" s="8"/>
      <c r="AJ6" s="8"/>
      <c r="AK6" s="8"/>
      <c r="AL6" s="8"/>
      <c r="AM6" s="8"/>
      <c r="AN6" s="8"/>
      <c r="AO6" s="8"/>
      <c r="AP6" s="8"/>
      <c r="AQ6" s="8"/>
      <c r="AR6" s="8"/>
    </row>
    <row r="7" ht="35.25" customHeight="1">
      <c r="B7" s="180" t="s">
        <v>140</v>
      </c>
      <c r="C7" s="181"/>
      <c r="D7" s="98" t="s">
        <v>141</v>
      </c>
      <c r="E7" s="182" t="s">
        <v>142</v>
      </c>
      <c r="F7" s="183" t="s">
        <v>107</v>
      </c>
      <c r="G7" s="84"/>
      <c r="H7" s="184">
        <v>0.0</v>
      </c>
      <c r="I7" s="86" t="s">
        <v>102</v>
      </c>
      <c r="J7" s="185"/>
      <c r="K7" s="163"/>
      <c r="L7" s="163"/>
      <c r="M7" s="163"/>
      <c r="N7" s="163"/>
      <c r="O7" s="116"/>
      <c r="T7" s="8"/>
      <c r="U7" s="8"/>
      <c r="V7" s="8"/>
      <c r="W7" s="8"/>
      <c r="X7" s="8"/>
      <c r="Y7" s="8"/>
      <c r="Z7" s="8"/>
      <c r="AA7" s="70" t="s">
        <v>111</v>
      </c>
      <c r="AB7" s="70"/>
      <c r="AC7" s="70"/>
      <c r="AD7" s="70"/>
      <c r="AE7" s="70"/>
      <c r="AF7" s="70"/>
      <c r="AG7" s="70"/>
      <c r="AH7" s="8"/>
      <c r="AI7" s="8"/>
      <c r="AJ7" s="8"/>
      <c r="AK7" s="8"/>
      <c r="AL7" s="8"/>
      <c r="AM7" s="8"/>
      <c r="AN7" s="8"/>
      <c r="AO7" s="8"/>
      <c r="AP7" s="8"/>
      <c r="AQ7" s="8"/>
      <c r="AR7" s="8"/>
    </row>
    <row r="8" ht="15.75" customHeight="1">
      <c r="B8" s="186"/>
      <c r="C8" s="148"/>
      <c r="D8" s="111"/>
      <c r="E8" s="187"/>
      <c r="F8" s="188" t="s">
        <v>109</v>
      </c>
      <c r="G8" s="189">
        <v>820.0</v>
      </c>
      <c r="H8" s="189">
        <v>1010.0</v>
      </c>
      <c r="I8" s="189">
        <v>1200.0</v>
      </c>
      <c r="J8" s="190">
        <v>1485.0</v>
      </c>
      <c r="K8" s="116"/>
      <c r="L8" s="116"/>
      <c r="M8" s="116"/>
      <c r="N8" s="116"/>
      <c r="O8" s="116"/>
      <c r="T8" s="8"/>
      <c r="U8" s="8"/>
      <c r="V8" s="8"/>
      <c r="W8" s="8"/>
      <c r="X8" s="8"/>
      <c r="Y8" s="8"/>
      <c r="Z8" s="8"/>
      <c r="AA8" s="70"/>
      <c r="AB8" s="70"/>
      <c r="AC8" s="70"/>
      <c r="AD8" s="70"/>
      <c r="AE8" s="70"/>
      <c r="AF8" s="70"/>
      <c r="AG8" s="70"/>
      <c r="AH8" s="8"/>
      <c r="AI8" s="8"/>
      <c r="AJ8" s="8"/>
      <c r="AK8" s="8"/>
      <c r="AL8" s="8"/>
      <c r="AM8" s="8"/>
      <c r="AN8" s="8"/>
      <c r="AO8" s="8"/>
      <c r="AP8" s="8"/>
      <c r="AQ8" s="8"/>
      <c r="AR8" s="8"/>
    </row>
    <row r="9" ht="15.0" customHeight="1">
      <c r="B9" s="191" t="s">
        <v>143</v>
      </c>
      <c r="C9" s="181"/>
      <c r="D9" s="98">
        <v>460.0</v>
      </c>
      <c r="E9" s="182">
        <v>400.0</v>
      </c>
      <c r="F9" s="192" t="s">
        <v>112</v>
      </c>
      <c r="G9" s="101">
        <f t="shared" ref="G9:K9" si="1">ROUND(AA9-(AA9*$H$7),0)</f>
        <v>19177</v>
      </c>
      <c r="H9" s="101">
        <f t="shared" si="1"/>
        <v>23504</v>
      </c>
      <c r="I9" s="101">
        <f t="shared" si="1"/>
        <v>27830</v>
      </c>
      <c r="J9" s="102">
        <f t="shared" si="1"/>
        <v>34307</v>
      </c>
      <c r="K9" s="193">
        <f t="shared" si="1"/>
        <v>0</v>
      </c>
      <c r="L9" s="113"/>
      <c r="M9" s="113"/>
      <c r="N9" s="113"/>
      <c r="O9" s="116"/>
      <c r="T9" s="8"/>
      <c r="U9" s="8"/>
      <c r="V9" s="8"/>
      <c r="W9" s="8"/>
      <c r="X9" s="8"/>
      <c r="Y9" s="8"/>
      <c r="Z9" s="8"/>
      <c r="AA9" s="103">
        <f>ROUND(VLOOKUP($B9&amp;"-"&amp;G$8,'Основа'!$A$1:$Q3632,15,FALSE),0)</f>
        <v>19177</v>
      </c>
      <c r="AB9" s="103">
        <f>ROUND(VLOOKUP($B9&amp;"-"&amp;H$8,'Основа'!$A$1:$Q3632,15,FALSE),0)</f>
        <v>23504</v>
      </c>
      <c r="AC9" s="103">
        <f>ROUND(VLOOKUP($B9&amp;"-"&amp;I$8,'Основа'!$A$1:$Q3632,15,FALSE),0)</f>
        <v>27830</v>
      </c>
      <c r="AD9" s="103">
        <f>ROUND(VLOOKUP($B9&amp;"-"&amp;J$8,'Основа'!$A$1:$Q3632,15,FALSE),0)</f>
        <v>34307</v>
      </c>
      <c r="AE9" s="70"/>
      <c r="AF9" s="70"/>
      <c r="AG9" s="70"/>
      <c r="AH9" s="8"/>
      <c r="AI9" s="8"/>
      <c r="AJ9" s="8"/>
      <c r="AK9" s="8"/>
      <c r="AL9" s="8"/>
      <c r="AM9" s="8"/>
      <c r="AN9" s="8"/>
      <c r="AO9" s="8"/>
      <c r="AP9" s="8"/>
      <c r="AQ9" s="8"/>
      <c r="AR9" s="8"/>
    </row>
    <row r="10" ht="18.75" customHeight="1">
      <c r="B10" s="186"/>
      <c r="C10" s="148"/>
      <c r="D10" s="111"/>
      <c r="E10" s="187"/>
      <c r="F10" s="165" t="str">
        <f>RIGHT($I$7,21)</f>
        <v>ΔТ=70⁰С (95/85/20) Вт</v>
      </c>
      <c r="G10" s="166">
        <f t="shared" ref="G10:J10" si="2">ROUND(IF($F10="ΔТ=70⁰С (95/85/20) Вт",AA10,(IF($F10="ΔТ=60⁰С (90/70/20) Вт",AA10*0.818,AA10*0.646))),0)</f>
        <v>758</v>
      </c>
      <c r="H10" s="166">
        <f t="shared" si="2"/>
        <v>929</v>
      </c>
      <c r="I10" s="166">
        <f t="shared" si="2"/>
        <v>1100</v>
      </c>
      <c r="J10" s="167">
        <f t="shared" si="2"/>
        <v>1356</v>
      </c>
      <c r="K10" s="152"/>
      <c r="L10" s="115"/>
      <c r="M10" s="115"/>
      <c r="N10" s="115"/>
      <c r="O10" s="153"/>
      <c r="T10" s="8"/>
      <c r="U10" s="8"/>
      <c r="V10" s="8"/>
      <c r="W10" s="8"/>
      <c r="X10" s="8"/>
      <c r="Y10" s="8"/>
      <c r="Z10" s="8"/>
      <c r="AA10" s="70">
        <f>ROUND(VLOOKUP($B9&amp;"-"&amp;G$8,'Основа'!$A$1:$Q3633,8,FALSE),0)</f>
        <v>758</v>
      </c>
      <c r="AB10" s="70">
        <f>ROUND(VLOOKUP($B9&amp;"-"&amp;H$8,'Основа'!$A$1:$Q3633,8,FALSE),0)</f>
        <v>929</v>
      </c>
      <c r="AC10" s="70">
        <f>ROUND(VLOOKUP($B9&amp;"-"&amp;I$8,'Основа'!$A$1:$Q3633,8,FALSE),0)</f>
        <v>1100</v>
      </c>
      <c r="AD10" s="70">
        <f>ROUND(VLOOKUP($B9&amp;"-"&amp;J$8,'Основа'!$A$1:$Q3633,8,FALSE),0)</f>
        <v>1356</v>
      </c>
      <c r="AE10" s="70"/>
      <c r="AF10" s="70"/>
      <c r="AG10" s="70"/>
      <c r="AH10" s="8"/>
      <c r="AI10" s="8"/>
      <c r="AJ10" s="8"/>
      <c r="AK10" s="8"/>
      <c r="AL10" s="8"/>
      <c r="AM10" s="8"/>
      <c r="AN10" s="8"/>
      <c r="AO10" s="8"/>
      <c r="AP10" s="8"/>
      <c r="AQ10" s="8"/>
      <c r="AR10" s="8"/>
    </row>
    <row r="11" ht="15.0" customHeight="1">
      <c r="B11" s="191" t="s">
        <v>144</v>
      </c>
      <c r="C11" s="181"/>
      <c r="D11" s="168">
        <v>560.0</v>
      </c>
      <c r="E11" s="194">
        <v>500.0</v>
      </c>
      <c r="F11" s="192" t="s">
        <v>112</v>
      </c>
      <c r="G11" s="101">
        <f t="shared" ref="G11:K11" si="3">ROUND(AA11-(AA11*$H$7),0)</f>
        <v>19506</v>
      </c>
      <c r="H11" s="101">
        <f t="shared" si="3"/>
        <v>27982</v>
      </c>
      <c r="I11" s="101">
        <f t="shared" si="3"/>
        <v>33143</v>
      </c>
      <c r="J11" s="102">
        <f t="shared" si="3"/>
        <v>40834</v>
      </c>
      <c r="K11" s="193">
        <f t="shared" si="3"/>
        <v>0</v>
      </c>
      <c r="L11" s="113"/>
      <c r="M11" s="113"/>
      <c r="N11" s="113"/>
      <c r="O11" s="153"/>
      <c r="T11" s="8"/>
      <c r="U11" s="8"/>
      <c r="V11" s="8"/>
      <c r="W11" s="8"/>
      <c r="X11" s="8"/>
      <c r="Y11" s="8"/>
      <c r="Z11" s="8"/>
      <c r="AA11" s="103">
        <f>ROUND(VLOOKUP($B11&amp;"-"&amp;G$8,'Основа'!$A$1:$Q3634,15,FALSE),0)</f>
        <v>19506</v>
      </c>
      <c r="AB11" s="103">
        <f>ROUND(VLOOKUP($B11&amp;"-"&amp;H$8,'Основа'!$A$1:$Q3634,15,FALSE),0)</f>
        <v>27982</v>
      </c>
      <c r="AC11" s="103">
        <f>ROUND(VLOOKUP($B11&amp;"-"&amp;I$8,'Основа'!$A$1:$Q3634,15,FALSE),0)</f>
        <v>33143</v>
      </c>
      <c r="AD11" s="103">
        <f>ROUND(VLOOKUP($B11&amp;"-"&amp;J$8,'Основа'!$A$1:$Q3634,15,FALSE),0)</f>
        <v>40834</v>
      </c>
      <c r="AE11" s="70"/>
      <c r="AF11" s="70"/>
      <c r="AG11" s="70"/>
      <c r="AH11" s="8"/>
      <c r="AI11" s="8"/>
      <c r="AJ11" s="8"/>
      <c r="AK11" s="8"/>
      <c r="AL11" s="8"/>
      <c r="AM11" s="8"/>
      <c r="AN11" s="8"/>
      <c r="AO11" s="8"/>
      <c r="AP11" s="8"/>
      <c r="AQ11" s="8"/>
      <c r="AR11" s="8"/>
    </row>
    <row r="12" ht="18.0" customHeight="1">
      <c r="B12" s="186"/>
      <c r="C12" s="148"/>
      <c r="D12" s="111"/>
      <c r="E12" s="187"/>
      <c r="F12" s="165" t="str">
        <f>RIGHT($I$7,21)</f>
        <v>ΔТ=70⁰С (95/85/20) Вт</v>
      </c>
      <c r="G12" s="166">
        <f t="shared" ref="G12:J12" si="4">ROUND(IF($F12="ΔТ=70⁰С (95/85/20) Вт",AA12,(IF($F12="ΔТ=60⁰С (90/70/20) Вт",AA12*0.818,AA12*0.646))),0)</f>
        <v>771</v>
      </c>
      <c r="H12" s="166">
        <f t="shared" si="4"/>
        <v>1106</v>
      </c>
      <c r="I12" s="166">
        <f t="shared" si="4"/>
        <v>1310</v>
      </c>
      <c r="J12" s="167">
        <f t="shared" si="4"/>
        <v>1614</v>
      </c>
      <c r="K12" s="115"/>
      <c r="L12" s="115"/>
      <c r="M12" s="115"/>
      <c r="N12" s="115"/>
      <c r="O12" s="113"/>
      <c r="T12" s="8"/>
      <c r="U12" s="8"/>
      <c r="V12" s="8"/>
      <c r="W12" s="8"/>
      <c r="X12" s="8"/>
      <c r="Y12" s="8"/>
      <c r="Z12" s="8"/>
      <c r="AA12" s="70">
        <f>ROUND(VLOOKUP($B11&amp;"-"&amp;G$8,'Основа'!$A$1:$Q3635,8,FALSE),0)</f>
        <v>771</v>
      </c>
      <c r="AB12" s="103">
        <f>ROUND(VLOOKUP($B11&amp;"-"&amp;H$8,'Основа'!$A$1:$Q3635,8,FALSE),0)</f>
        <v>1106</v>
      </c>
      <c r="AC12" s="70">
        <f>ROUND(VLOOKUP($B11&amp;"-"&amp;I$8,'Основа'!$A$1:$Q3635,8,FALSE),0)</f>
        <v>1310</v>
      </c>
      <c r="AD12" s="70">
        <f>ROUND(VLOOKUP($B11&amp;"-"&amp;J$8,'Основа'!$A$1:$Q3635,8,FALSE),0)</f>
        <v>1614</v>
      </c>
      <c r="AE12" s="70"/>
      <c r="AF12" s="70"/>
      <c r="AG12" s="70"/>
      <c r="AH12" s="8"/>
      <c r="AI12" s="8"/>
      <c r="AJ12" s="8"/>
      <c r="AK12" s="8"/>
      <c r="AL12" s="8"/>
      <c r="AM12" s="8"/>
      <c r="AN12" s="8"/>
      <c r="AO12" s="8"/>
      <c r="AP12" s="8"/>
      <c r="AQ12" s="8"/>
      <c r="AR12" s="8"/>
    </row>
    <row r="13" ht="15.0" customHeight="1">
      <c r="B13" s="195" t="s">
        <v>145</v>
      </c>
      <c r="C13" s="196"/>
      <c r="D13" s="196"/>
      <c r="E13" s="196"/>
      <c r="F13" s="196"/>
      <c r="G13" s="115"/>
      <c r="H13" s="115"/>
      <c r="I13" s="115"/>
      <c r="J13" s="115"/>
      <c r="K13" s="115"/>
      <c r="L13" s="115"/>
      <c r="M13" s="115"/>
      <c r="N13" s="115"/>
      <c r="O13" s="113"/>
      <c r="T13" s="8"/>
      <c r="U13" s="8"/>
      <c r="V13" s="8"/>
      <c r="W13" s="8"/>
      <c r="X13" s="8"/>
      <c r="Y13" s="8"/>
      <c r="Z13" s="8"/>
      <c r="AA13" s="70"/>
      <c r="AB13" s="70"/>
      <c r="AC13" s="70"/>
      <c r="AD13" s="70"/>
      <c r="AE13" s="70"/>
      <c r="AF13" s="70"/>
      <c r="AG13" s="70"/>
      <c r="AH13" s="8"/>
      <c r="AI13" s="8"/>
      <c r="AJ13" s="8"/>
      <c r="AK13" s="8"/>
      <c r="AL13" s="8"/>
      <c r="AM13" s="8"/>
      <c r="AN13" s="8"/>
      <c r="AO13" s="8"/>
      <c r="AP13" s="8"/>
      <c r="AQ13" s="8"/>
      <c r="AR13" s="8"/>
    </row>
    <row r="14" ht="15.0" customHeight="1">
      <c r="B14" s="116"/>
      <c r="C14" s="117"/>
      <c r="D14" s="117"/>
      <c r="E14" s="117"/>
      <c r="F14" s="117"/>
      <c r="G14" s="197"/>
      <c r="H14" s="197"/>
      <c r="I14" s="197"/>
      <c r="J14" s="197"/>
      <c r="K14" s="197"/>
      <c r="L14" s="197"/>
      <c r="M14" s="197"/>
      <c r="N14" s="197"/>
      <c r="O14" s="113"/>
      <c r="T14" s="8"/>
      <c r="U14" s="8"/>
      <c r="V14" s="8"/>
      <c r="W14" s="8"/>
      <c r="X14" s="8"/>
      <c r="Y14" s="8"/>
      <c r="Z14" s="8"/>
      <c r="AA14" s="70"/>
      <c r="AB14" s="70"/>
      <c r="AC14" s="70"/>
      <c r="AD14" s="70"/>
      <c r="AE14" s="70"/>
      <c r="AF14" s="70"/>
      <c r="AG14" s="70"/>
      <c r="AH14" s="8"/>
      <c r="AI14" s="8"/>
      <c r="AJ14" s="8"/>
      <c r="AK14" s="8"/>
      <c r="AL14" s="8"/>
      <c r="AM14" s="8"/>
      <c r="AN14" s="8"/>
      <c r="AO14" s="8"/>
      <c r="AP14" s="8"/>
      <c r="AQ14" s="8"/>
      <c r="AR14" s="8"/>
    </row>
    <row r="15" ht="23.25" customHeight="1">
      <c r="B15" s="153"/>
      <c r="C15" s="198"/>
      <c r="D15" s="198"/>
      <c r="E15" s="199"/>
      <c r="F15" s="118" t="s">
        <v>113</v>
      </c>
      <c r="G15" s="200"/>
      <c r="H15" s="200"/>
      <c r="I15" s="200"/>
      <c r="J15" s="200"/>
      <c r="K15" s="200"/>
      <c r="L15" s="200"/>
      <c r="M15" s="200"/>
      <c r="N15" s="115"/>
      <c r="O15" s="113"/>
      <c r="T15" s="8"/>
      <c r="U15" s="8"/>
      <c r="V15" s="8"/>
      <c r="W15" s="8"/>
      <c r="X15" s="8"/>
      <c r="Y15" s="8"/>
      <c r="Z15" s="8"/>
      <c r="AA15" s="70"/>
      <c r="AB15" s="70"/>
      <c r="AC15" s="70"/>
      <c r="AD15" s="70"/>
      <c r="AE15" s="70"/>
      <c r="AF15" s="70"/>
      <c r="AG15" s="70"/>
      <c r="AH15" s="8"/>
      <c r="AI15" s="8"/>
      <c r="AJ15" s="8"/>
      <c r="AK15" s="8"/>
      <c r="AL15" s="8"/>
      <c r="AM15" s="8"/>
      <c r="AN15" s="8"/>
      <c r="AO15" s="8"/>
      <c r="AP15" s="8"/>
      <c r="AQ15" s="8"/>
      <c r="AR15" s="8"/>
    </row>
    <row r="16" ht="27.75" customHeight="1">
      <c r="B16" s="188" t="s">
        <v>140</v>
      </c>
      <c r="C16" s="85"/>
      <c r="D16" s="201" t="s">
        <v>142</v>
      </c>
      <c r="E16" s="202"/>
      <c r="F16" s="188" t="s">
        <v>109</v>
      </c>
      <c r="G16" s="189">
        <v>820.0</v>
      </c>
      <c r="H16" s="189">
        <v>1010.0</v>
      </c>
      <c r="I16" s="189">
        <v>1200.0</v>
      </c>
      <c r="J16" s="190">
        <v>1485.0</v>
      </c>
      <c r="K16" s="117"/>
      <c r="L16" s="117"/>
      <c r="M16" s="117"/>
      <c r="N16" s="117"/>
      <c r="O16" s="113"/>
      <c r="T16" s="8"/>
      <c r="U16" s="8"/>
      <c r="V16" s="8"/>
      <c r="W16" s="8"/>
      <c r="X16" s="8"/>
      <c r="Y16" s="8"/>
      <c r="Z16" s="8"/>
      <c r="AA16" s="70"/>
      <c r="AB16" s="70"/>
      <c r="AC16" s="70"/>
      <c r="AD16" s="70"/>
      <c r="AE16" s="70"/>
      <c r="AF16" s="70"/>
      <c r="AG16" s="70"/>
      <c r="AH16" s="8"/>
      <c r="AI16" s="8"/>
      <c r="AJ16" s="8"/>
      <c r="AK16" s="8"/>
      <c r="AL16" s="8"/>
      <c r="AM16" s="8"/>
      <c r="AN16" s="8"/>
      <c r="AO16" s="8"/>
      <c r="AP16" s="8"/>
      <c r="AQ16" s="8"/>
      <c r="AR16" s="8"/>
    </row>
    <row r="17" ht="16.5" customHeight="1">
      <c r="B17" s="191" t="s">
        <v>143</v>
      </c>
      <c r="C17" s="181"/>
      <c r="D17" s="203">
        <v>400.0</v>
      </c>
      <c r="E17" s="202"/>
      <c r="F17" s="204" t="s">
        <v>119</v>
      </c>
      <c r="G17" s="205">
        <f t="shared" ref="G17:J17" si="5">AA17</f>
        <v>16.1</v>
      </c>
      <c r="H17" s="205">
        <f t="shared" si="5"/>
        <v>19.6</v>
      </c>
      <c r="I17" s="205">
        <f t="shared" si="5"/>
        <v>23</v>
      </c>
      <c r="J17" s="206">
        <f t="shared" si="5"/>
        <v>28.3</v>
      </c>
      <c r="K17" s="207"/>
      <c r="L17" s="207"/>
      <c r="M17" s="207"/>
      <c r="N17" s="207"/>
      <c r="O17" s="115"/>
      <c r="T17" s="8"/>
      <c r="U17" s="8"/>
      <c r="V17" s="8"/>
      <c r="W17" s="8"/>
      <c r="X17" s="8"/>
      <c r="Y17" s="8"/>
      <c r="Z17" s="8"/>
      <c r="AA17" s="208">
        <f>ROUND(VLOOKUP($B17&amp;"-"&amp;G$8,'Основа'!$A$1:$Q3640,11,FALSE),1)</f>
        <v>16.1</v>
      </c>
      <c r="AB17" s="208">
        <f>ROUND(VLOOKUP($B17&amp;"-"&amp;H$8,'Основа'!$A$1:$Q3640,11,FALSE),1)</f>
        <v>19.6</v>
      </c>
      <c r="AC17" s="208">
        <f>ROUND(VLOOKUP($B17&amp;"-"&amp;I$8,'Основа'!$A$1:$Q3640,11,FALSE),1)</f>
        <v>23</v>
      </c>
      <c r="AD17" s="208">
        <f>ROUND(VLOOKUP($B17&amp;"-"&amp;J$8,'Основа'!$A$1:$Q3640,11,FALSE),1)</f>
        <v>28.3</v>
      </c>
      <c r="AE17" s="70"/>
      <c r="AF17" s="70"/>
      <c r="AG17" s="70"/>
      <c r="AH17" s="8"/>
      <c r="AI17" s="8"/>
      <c r="AJ17" s="8"/>
      <c r="AK17" s="8"/>
      <c r="AL17" s="8"/>
      <c r="AM17" s="8"/>
      <c r="AN17" s="8"/>
      <c r="AO17" s="8"/>
      <c r="AP17" s="8"/>
      <c r="AQ17" s="8"/>
      <c r="AR17" s="8"/>
    </row>
    <row r="18" ht="17.25" customHeight="1">
      <c r="B18" s="186"/>
      <c r="C18" s="148"/>
      <c r="D18" s="26"/>
      <c r="E18" s="209"/>
      <c r="F18" s="210" t="s">
        <v>120</v>
      </c>
      <c r="G18" s="211">
        <f t="shared" ref="G18:J18" si="6">AA18</f>
        <v>7</v>
      </c>
      <c r="H18" s="211">
        <f t="shared" si="6"/>
        <v>8.5</v>
      </c>
      <c r="I18" s="211">
        <f t="shared" si="6"/>
        <v>10</v>
      </c>
      <c r="J18" s="212">
        <f t="shared" si="6"/>
        <v>12.2</v>
      </c>
      <c r="K18" s="67"/>
      <c r="L18" s="67"/>
      <c r="M18" s="67"/>
      <c r="N18" s="67"/>
      <c r="O18" s="115"/>
      <c r="T18" s="8"/>
      <c r="U18" s="8"/>
      <c r="V18" s="8"/>
      <c r="W18" s="8"/>
      <c r="X18" s="8"/>
      <c r="Y18" s="8"/>
      <c r="Z18" s="8"/>
      <c r="AA18" s="70">
        <v>7.0</v>
      </c>
      <c r="AB18" s="70">
        <v>8.5</v>
      </c>
      <c r="AC18" s="70">
        <v>10.0</v>
      </c>
      <c r="AD18" s="70">
        <v>12.2</v>
      </c>
      <c r="AE18" s="70"/>
      <c r="AF18" s="70"/>
      <c r="AG18" s="70"/>
      <c r="AH18" s="8"/>
      <c r="AI18" s="8"/>
      <c r="AJ18" s="8"/>
      <c r="AK18" s="8"/>
      <c r="AL18" s="8"/>
      <c r="AM18" s="8"/>
      <c r="AN18" s="8"/>
      <c r="AO18" s="8"/>
      <c r="AP18" s="8"/>
      <c r="AQ18" s="8"/>
      <c r="AR18" s="8"/>
    </row>
    <row r="19" ht="15.75" customHeight="1">
      <c r="B19" s="191" t="s">
        <v>144</v>
      </c>
      <c r="C19" s="181"/>
      <c r="D19" s="213">
        <v>500.0</v>
      </c>
      <c r="E19" s="214"/>
      <c r="F19" s="204" t="s">
        <v>119</v>
      </c>
      <c r="G19" s="205">
        <f t="shared" ref="G19:J19" si="7">AA19</f>
        <v>18.7</v>
      </c>
      <c r="H19" s="205">
        <f t="shared" si="7"/>
        <v>23</v>
      </c>
      <c r="I19" s="205">
        <f t="shared" si="7"/>
        <v>27.1</v>
      </c>
      <c r="J19" s="206">
        <f t="shared" si="7"/>
        <v>33.3</v>
      </c>
      <c r="K19" s="207"/>
      <c r="L19" s="207"/>
      <c r="M19" s="207"/>
      <c r="N19" s="207"/>
      <c r="O19" s="113"/>
      <c r="T19" s="8"/>
      <c r="U19" s="8"/>
      <c r="V19" s="8"/>
      <c r="W19" s="8"/>
      <c r="X19" s="8"/>
      <c r="Y19" s="8"/>
      <c r="Z19" s="8"/>
      <c r="AA19" s="208">
        <f>ROUND(VLOOKUP($B19&amp;"-"&amp;G$8,'Основа'!$A$1:$Q3642,11,FALSE),1)</f>
        <v>18.7</v>
      </c>
      <c r="AB19" s="208">
        <f>ROUND(VLOOKUP($B19&amp;"-"&amp;H$8,'Основа'!$A$1:$Q3642,11,FALSE),1)</f>
        <v>23</v>
      </c>
      <c r="AC19" s="208">
        <f>ROUND(VLOOKUP($B19&amp;"-"&amp;I$8,'Основа'!$A$1:$Q3642,11,FALSE),1)</f>
        <v>27.1</v>
      </c>
      <c r="AD19" s="208">
        <f>ROUND(VLOOKUP($B19&amp;"-"&amp;J$8,'Основа'!$A$1:$Q3642,11,FALSE),1)</f>
        <v>33.3</v>
      </c>
      <c r="AE19" s="70"/>
      <c r="AF19" s="70"/>
      <c r="AG19" s="70"/>
      <c r="AH19" s="8"/>
      <c r="AI19" s="8"/>
      <c r="AJ19" s="8"/>
      <c r="AK19" s="8"/>
      <c r="AL19" s="8"/>
      <c r="AM19" s="8"/>
      <c r="AN19" s="8"/>
      <c r="AO19" s="8"/>
      <c r="AP19" s="8"/>
      <c r="AQ19" s="8"/>
      <c r="AR19" s="8"/>
    </row>
    <row r="20" ht="15.75" customHeight="1">
      <c r="B20" s="186"/>
      <c r="C20" s="148"/>
      <c r="D20" s="215"/>
      <c r="E20" s="209"/>
      <c r="F20" s="210" t="s">
        <v>120</v>
      </c>
      <c r="G20" s="211">
        <f t="shared" ref="G20:J20" si="8">AA20</f>
        <v>8.2</v>
      </c>
      <c r="H20" s="211">
        <f t="shared" si="8"/>
        <v>10</v>
      </c>
      <c r="I20" s="211">
        <f t="shared" si="8"/>
        <v>11.8</v>
      </c>
      <c r="J20" s="212">
        <f t="shared" si="8"/>
        <v>14.5</v>
      </c>
      <c r="K20" s="67"/>
      <c r="L20" s="67"/>
      <c r="M20" s="67"/>
      <c r="N20" s="67"/>
      <c r="O20" s="115"/>
      <c r="T20" s="8"/>
      <c r="U20" s="8"/>
      <c r="V20" s="8"/>
      <c r="W20" s="8"/>
      <c r="X20" s="8"/>
      <c r="Y20" s="8"/>
      <c r="Z20" s="8"/>
      <c r="AA20" s="70">
        <v>8.2</v>
      </c>
      <c r="AB20" s="70">
        <v>10.0</v>
      </c>
      <c r="AC20" s="70">
        <v>11.8</v>
      </c>
      <c r="AD20" s="70">
        <v>14.5</v>
      </c>
      <c r="AE20" s="70"/>
      <c r="AF20" s="70"/>
      <c r="AG20" s="70"/>
      <c r="AH20" s="8"/>
      <c r="AI20" s="8"/>
      <c r="AJ20" s="8"/>
      <c r="AK20" s="8"/>
      <c r="AL20" s="8"/>
      <c r="AM20" s="8"/>
      <c r="AN20" s="8"/>
      <c r="AO20" s="8"/>
      <c r="AP20" s="8"/>
      <c r="AQ20" s="8"/>
      <c r="AR20" s="8"/>
    </row>
    <row r="21" ht="15.0" customHeight="1">
      <c r="K21" s="8"/>
      <c r="L21" s="8"/>
      <c r="M21" s="8"/>
      <c r="N21" s="115"/>
      <c r="O21" s="113"/>
      <c r="T21" s="8"/>
      <c r="U21" s="8"/>
      <c r="V21" s="8"/>
      <c r="W21" s="8"/>
      <c r="X21" s="8"/>
      <c r="Y21" s="8"/>
      <c r="Z21" s="8"/>
      <c r="AA21" s="70"/>
      <c r="AB21" s="70"/>
      <c r="AC21" s="70"/>
      <c r="AD21" s="70"/>
      <c r="AE21" s="70"/>
      <c r="AF21" s="70"/>
      <c r="AG21" s="70"/>
      <c r="AH21" s="8"/>
      <c r="AI21" s="8"/>
      <c r="AJ21" s="8"/>
      <c r="AK21" s="8"/>
      <c r="AL21" s="8"/>
      <c r="AM21" s="8"/>
      <c r="AN21" s="8"/>
      <c r="AO21" s="8"/>
      <c r="AP21" s="8"/>
      <c r="AQ21" s="8"/>
      <c r="AR21" s="8"/>
    </row>
    <row r="22" ht="15.0" customHeight="1">
      <c r="K22" s="8"/>
      <c r="L22" s="8"/>
      <c r="M22" s="8"/>
      <c r="N22" s="115"/>
      <c r="T22" s="8"/>
      <c r="U22" s="8"/>
      <c r="V22" s="8"/>
      <c r="W22" s="8"/>
      <c r="X22" s="8"/>
      <c r="Y22" s="8"/>
      <c r="Z22" s="8"/>
      <c r="AA22" s="70"/>
      <c r="AB22" s="70"/>
      <c r="AC22" s="70"/>
      <c r="AD22" s="70"/>
      <c r="AE22" s="70"/>
      <c r="AF22" s="70"/>
      <c r="AG22" s="8"/>
      <c r="AH22" s="8"/>
      <c r="AI22" s="8"/>
      <c r="AJ22" s="8"/>
      <c r="AK22" s="8"/>
      <c r="AL22" s="8"/>
      <c r="AM22" s="8"/>
      <c r="AN22" s="8"/>
      <c r="AO22" s="8"/>
      <c r="AP22" s="8"/>
      <c r="AQ22" s="8"/>
      <c r="AR22" s="8"/>
    </row>
    <row r="23" ht="15.0" customHeight="1">
      <c r="K23" s="8"/>
      <c r="L23" s="8" t="s">
        <v>146</v>
      </c>
      <c r="M23" s="8"/>
      <c r="N23" s="115"/>
      <c r="T23" s="8"/>
      <c r="U23" s="8"/>
      <c r="V23" s="8"/>
      <c r="W23" s="8"/>
      <c r="X23" s="8"/>
      <c r="Y23" s="8"/>
      <c r="Z23" s="8"/>
      <c r="AA23" s="70"/>
      <c r="AB23" s="103"/>
      <c r="AC23" s="70"/>
      <c r="AD23" s="70"/>
      <c r="AE23" s="70"/>
      <c r="AF23" s="70"/>
      <c r="AG23" s="8"/>
      <c r="AH23" s="8"/>
      <c r="AI23" s="8"/>
      <c r="AJ23" s="8"/>
      <c r="AK23" s="8"/>
      <c r="AL23" s="8"/>
      <c r="AM23" s="8"/>
      <c r="AN23" s="8"/>
      <c r="AO23" s="8"/>
      <c r="AP23" s="8"/>
      <c r="AQ23" s="8"/>
      <c r="AR23" s="8"/>
    </row>
    <row r="24" ht="28.5" customHeight="1">
      <c r="B24" s="216" t="s">
        <v>147</v>
      </c>
      <c r="K24" s="8"/>
      <c r="L24" s="8"/>
      <c r="M24" s="8"/>
      <c r="N24" s="115"/>
      <c r="T24" s="8"/>
      <c r="U24" s="8"/>
      <c r="V24" s="8"/>
      <c r="W24" s="8"/>
      <c r="X24" s="8"/>
      <c r="Y24" s="8"/>
      <c r="Z24" s="8"/>
      <c r="AA24" s="70"/>
      <c r="AB24" s="103"/>
      <c r="AC24" s="70"/>
      <c r="AD24" s="70"/>
      <c r="AE24" s="70"/>
      <c r="AF24" s="70"/>
      <c r="AG24" s="8"/>
      <c r="AH24" s="8"/>
      <c r="AI24" s="8"/>
      <c r="AJ24" s="8"/>
      <c r="AK24" s="8"/>
      <c r="AL24" s="8"/>
      <c r="AM24" s="8"/>
      <c r="AN24" s="8"/>
      <c r="AO24" s="8"/>
      <c r="AP24" s="8"/>
      <c r="AQ24" s="8"/>
      <c r="AR24" s="8"/>
    </row>
    <row r="25" ht="15.0" customHeight="1">
      <c r="B25" s="66" t="s">
        <v>148</v>
      </c>
      <c r="K25" s="8"/>
      <c r="L25" s="8"/>
      <c r="M25" s="8"/>
      <c r="N25" s="115"/>
      <c r="T25" s="8"/>
      <c r="U25" s="8"/>
      <c r="V25" s="8"/>
      <c r="W25" s="8"/>
      <c r="X25" s="8"/>
      <c r="Y25" s="8"/>
      <c r="Z25" s="8"/>
      <c r="AA25" s="70"/>
      <c r="AB25" s="103"/>
      <c r="AC25" s="70"/>
      <c r="AD25" s="70"/>
      <c r="AE25" s="70"/>
      <c r="AF25" s="70"/>
      <c r="AG25" s="8"/>
      <c r="AH25" s="8"/>
      <c r="AI25" s="8"/>
      <c r="AJ25" s="8"/>
      <c r="AK25" s="8"/>
      <c r="AL25" s="8"/>
      <c r="AM25" s="8"/>
      <c r="AN25" s="8"/>
      <c r="AO25" s="8"/>
      <c r="AP25" s="8"/>
      <c r="AQ25" s="8"/>
      <c r="AR25" s="8"/>
    </row>
    <row r="26" ht="30.75" customHeight="1">
      <c r="B26" s="180" t="s">
        <v>140</v>
      </c>
      <c r="C26" s="181"/>
      <c r="D26" s="98" t="s">
        <v>141</v>
      </c>
      <c r="E26" s="182" t="s">
        <v>149</v>
      </c>
      <c r="F26" s="183" t="s">
        <v>107</v>
      </c>
      <c r="G26" s="84"/>
      <c r="H26" s="217">
        <v>0.0</v>
      </c>
      <c r="I26" s="116"/>
      <c r="K26" s="8"/>
      <c r="L26" s="8"/>
      <c r="M26" s="8"/>
      <c r="N26" s="115"/>
      <c r="T26" s="8"/>
      <c r="U26" s="8"/>
      <c r="V26" s="8"/>
      <c r="W26" s="8"/>
      <c r="X26" s="8"/>
      <c r="Y26" s="8"/>
      <c r="Z26" s="8"/>
      <c r="AA26" s="70"/>
      <c r="AB26" s="70"/>
      <c r="AC26" s="70"/>
      <c r="AD26" s="70"/>
      <c r="AE26" s="70"/>
      <c r="AF26" s="70"/>
      <c r="AG26" s="8"/>
      <c r="AH26" s="8"/>
      <c r="AI26" s="8"/>
      <c r="AJ26" s="8"/>
      <c r="AK26" s="8"/>
      <c r="AL26" s="8"/>
      <c r="AM26" s="8"/>
      <c r="AN26" s="8"/>
      <c r="AO26" s="8"/>
      <c r="AP26" s="8"/>
      <c r="AQ26" s="8"/>
      <c r="AR26" s="8"/>
    </row>
    <row r="27" ht="15.0" customHeight="1">
      <c r="B27" s="18"/>
      <c r="C27" s="218"/>
      <c r="D27" s="105"/>
      <c r="E27" s="187"/>
      <c r="F27" s="219" t="s">
        <v>150</v>
      </c>
      <c r="G27" s="189">
        <v>460.0</v>
      </c>
      <c r="H27" s="90">
        <v>560.0</v>
      </c>
      <c r="I27" s="116"/>
      <c r="K27" s="8"/>
      <c r="L27" s="8"/>
      <c r="M27" s="8"/>
      <c r="N27" s="115"/>
      <c r="T27" s="8"/>
      <c r="U27" s="8"/>
      <c r="V27" s="8"/>
      <c r="W27" s="8"/>
      <c r="X27" s="8"/>
      <c r="Y27" s="8"/>
      <c r="Z27" s="8"/>
      <c r="AA27" s="70" t="s">
        <v>151</v>
      </c>
      <c r="AB27" s="70" t="s">
        <v>152</v>
      </c>
      <c r="AC27" s="70"/>
      <c r="AD27" s="70"/>
      <c r="AE27" s="70"/>
      <c r="AF27" s="70"/>
      <c r="AG27" s="8"/>
      <c r="AH27" s="8"/>
      <c r="AI27" s="8"/>
      <c r="AJ27" s="8"/>
      <c r="AK27" s="8"/>
      <c r="AL27" s="8"/>
      <c r="AM27" s="8"/>
      <c r="AN27" s="8"/>
      <c r="AO27" s="8"/>
      <c r="AP27" s="8"/>
      <c r="AQ27" s="8"/>
      <c r="AR27" s="8"/>
    </row>
    <row r="28" ht="15.0" customHeight="1">
      <c r="B28" s="191" t="s">
        <v>153</v>
      </c>
      <c r="C28" s="181"/>
      <c r="D28" s="98">
        <v>860.0</v>
      </c>
      <c r="E28" s="182">
        <v>600.0</v>
      </c>
      <c r="F28" s="97" t="s">
        <v>112</v>
      </c>
      <c r="G28" s="220">
        <f t="shared" ref="G28:H28" si="9">ROUND(AA28-(AA28*$H$26),0)</f>
        <v>19089</v>
      </c>
      <c r="H28" s="221">
        <f t="shared" si="9"/>
        <v>19405</v>
      </c>
      <c r="I28" s="113"/>
      <c r="J28" s="113"/>
      <c r="K28" s="8"/>
      <c r="L28" s="8"/>
      <c r="M28" s="8"/>
      <c r="N28" s="115"/>
      <c r="T28" s="8"/>
      <c r="U28" s="8"/>
      <c r="V28" s="8"/>
      <c r="W28" s="8"/>
      <c r="X28" s="8"/>
      <c r="Y28" s="8"/>
      <c r="Z28" s="8"/>
      <c r="AA28" s="103">
        <f>ROUND(VLOOKUP($B28&amp;"-"&amp;G$27,'Основа'!$A$1:$Q3651,15,FALSE),0)</f>
        <v>19089</v>
      </c>
      <c r="AB28" s="103">
        <f>ROUND(VLOOKUP($B28&amp;"-"&amp;H$27,'Основа'!$A$1:$Q3651,15,FALSE),0)</f>
        <v>19405</v>
      </c>
      <c r="AC28" s="152"/>
      <c r="AD28" s="103"/>
      <c r="AE28" s="70"/>
      <c r="AF28" s="70"/>
      <c r="AG28" s="8"/>
      <c r="AH28" s="8"/>
      <c r="AI28" s="8"/>
      <c r="AJ28" s="8"/>
      <c r="AK28" s="8"/>
      <c r="AL28" s="8"/>
      <c r="AM28" s="8"/>
      <c r="AN28" s="8"/>
      <c r="AO28" s="8"/>
      <c r="AP28" s="8"/>
      <c r="AQ28" s="8"/>
      <c r="AR28" s="8"/>
    </row>
    <row r="29" ht="15.0" customHeight="1">
      <c r="B29" s="222" t="s">
        <v>154</v>
      </c>
      <c r="C29" s="79"/>
      <c r="D29" s="223">
        <v>1040.0</v>
      </c>
      <c r="E29" s="224">
        <v>600.0</v>
      </c>
      <c r="F29" s="104"/>
      <c r="G29" s="225">
        <f t="shared" ref="G29:H29" si="10">ROUND(AA29-(AA29*$H$26),0)</f>
        <v>23416</v>
      </c>
      <c r="H29" s="226">
        <f t="shared" si="10"/>
        <v>27881</v>
      </c>
      <c r="I29" s="113"/>
      <c r="J29" s="113"/>
      <c r="K29" s="8"/>
      <c r="L29" s="8"/>
      <c r="M29" s="8"/>
      <c r="N29" s="115"/>
      <c r="T29" s="8"/>
      <c r="U29" s="8"/>
      <c r="V29" s="8"/>
      <c r="W29" s="8"/>
      <c r="X29" s="8"/>
      <c r="Y29" s="8"/>
      <c r="Z29" s="8"/>
      <c r="AA29" s="103">
        <f>ROUND(VLOOKUP($B29&amp;"-"&amp;G$27,'Основа'!$A$1:$Q3652,15,FALSE),0)</f>
        <v>23416</v>
      </c>
      <c r="AB29" s="103">
        <f>ROUND(VLOOKUP($B29&amp;"-"&amp;H$27,'Основа'!$A$1:$Q3652,15,FALSE),0)</f>
        <v>27881</v>
      </c>
      <c r="AC29" s="152"/>
      <c r="AD29" s="103"/>
      <c r="AE29" s="70"/>
      <c r="AF29" s="70"/>
      <c r="AG29" s="8"/>
      <c r="AH29" s="8"/>
      <c r="AI29" s="8"/>
      <c r="AJ29" s="8"/>
      <c r="AK29" s="8"/>
      <c r="AL29" s="8"/>
      <c r="AM29" s="8"/>
      <c r="AN29" s="8"/>
      <c r="AO29" s="8"/>
      <c r="AP29" s="8"/>
      <c r="AQ29" s="8"/>
      <c r="AR29" s="8"/>
    </row>
    <row r="30" ht="15.0" customHeight="1">
      <c r="B30" s="227" t="s">
        <v>155</v>
      </c>
      <c r="C30" s="148"/>
      <c r="D30" s="92">
        <v>1180.0</v>
      </c>
      <c r="E30" s="228">
        <v>800.0</v>
      </c>
      <c r="F30" s="110"/>
      <c r="G30" s="229">
        <f t="shared" ref="G30:H30" si="11">ROUND(AA30-(AA30*$H$26),0)</f>
        <v>27742</v>
      </c>
      <c r="H30" s="230">
        <f t="shared" si="11"/>
        <v>33042</v>
      </c>
      <c r="I30" s="113"/>
      <c r="J30" s="113"/>
      <c r="K30" s="8"/>
      <c r="L30" s="8"/>
      <c r="M30" s="8"/>
      <c r="N30" s="115"/>
      <c r="T30" s="8"/>
      <c r="U30" s="8"/>
      <c r="V30" s="8"/>
      <c r="W30" s="8"/>
      <c r="X30" s="8"/>
      <c r="Y30" s="8"/>
      <c r="Z30" s="8"/>
      <c r="AA30" s="103">
        <f>ROUND(VLOOKUP($B30&amp;"-"&amp;G$27,'Основа'!$A$1:$Q3653,15,FALSE),0)</f>
        <v>27742</v>
      </c>
      <c r="AB30" s="103">
        <f>ROUND(VLOOKUP($B30&amp;"-"&amp;H$27,'Основа'!$A$1:$Q3653,15,FALSE),0)</f>
        <v>33042</v>
      </c>
      <c r="AC30" s="152"/>
      <c r="AD30" s="103"/>
      <c r="AE30" s="70"/>
      <c r="AF30" s="70"/>
      <c r="AG30" s="8"/>
      <c r="AH30" s="8"/>
      <c r="AI30" s="8"/>
      <c r="AJ30" s="8"/>
      <c r="AK30" s="8"/>
      <c r="AL30" s="8"/>
      <c r="AM30" s="8"/>
      <c r="AN30" s="8"/>
      <c r="AO30" s="8"/>
      <c r="AP30" s="8"/>
      <c r="AQ30" s="8"/>
      <c r="AR30" s="8"/>
    </row>
    <row r="31" ht="15.0" customHeight="1">
      <c r="B31" s="231" t="s">
        <v>145</v>
      </c>
      <c r="G31" s="113"/>
      <c r="H31" s="113"/>
      <c r="I31" s="8"/>
      <c r="J31" s="8"/>
      <c r="K31" s="8"/>
      <c r="L31" s="8"/>
      <c r="M31" s="8"/>
      <c r="N31" s="115"/>
      <c r="Y31" s="8"/>
      <c r="Z31" s="8"/>
      <c r="AA31" s="70"/>
      <c r="AB31" s="70"/>
      <c r="AC31" s="70"/>
      <c r="AD31" s="70"/>
      <c r="AE31" s="70"/>
      <c r="AF31" s="70"/>
      <c r="AG31" s="8"/>
      <c r="AH31" s="8"/>
      <c r="AI31" s="8"/>
      <c r="AJ31" s="8"/>
      <c r="AK31" s="8"/>
      <c r="AL31" s="8"/>
      <c r="AM31" s="8"/>
      <c r="AN31" s="8"/>
      <c r="AO31" s="8"/>
      <c r="AP31" s="8"/>
      <c r="AQ31" s="8"/>
      <c r="AR31" s="8"/>
    </row>
    <row r="32" ht="15.0" customHeight="1">
      <c r="B32" s="62" t="s">
        <v>156</v>
      </c>
      <c r="C32" s="8"/>
      <c r="D32" s="8"/>
      <c r="E32" s="8"/>
      <c r="F32" s="8"/>
      <c r="G32" s="8"/>
      <c r="H32" s="8"/>
      <c r="I32" s="8"/>
      <c r="J32" s="8"/>
      <c r="K32" s="8"/>
      <c r="L32" s="8"/>
      <c r="M32" s="8"/>
      <c r="N32" s="115"/>
      <c r="Y32" s="8"/>
      <c r="Z32" s="8"/>
      <c r="AA32" s="70"/>
      <c r="AB32" s="70"/>
      <c r="AC32" s="70"/>
      <c r="AD32" s="70"/>
      <c r="AE32" s="70"/>
      <c r="AF32" s="70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</row>
    <row r="33" ht="21.75" customHeight="1">
      <c r="B33" s="8"/>
      <c r="C33" s="232" t="s">
        <v>113</v>
      </c>
      <c r="D33" s="8"/>
      <c r="E33" s="8"/>
      <c r="F33" s="8"/>
      <c r="G33" s="8"/>
      <c r="H33" s="8"/>
      <c r="I33" s="8"/>
      <c r="J33" s="8"/>
      <c r="K33" s="8"/>
      <c r="L33" s="8"/>
      <c r="M33" s="8"/>
      <c r="N33" s="113"/>
      <c r="Y33" s="8"/>
      <c r="Z33" s="8"/>
      <c r="AA33" s="70"/>
      <c r="AB33" s="70"/>
      <c r="AC33" s="70"/>
      <c r="AD33" s="70"/>
      <c r="AE33" s="70"/>
      <c r="AF33" s="70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</row>
    <row r="34" ht="27.0" customHeight="1">
      <c r="B34" s="180" t="s">
        <v>140</v>
      </c>
      <c r="C34" s="181"/>
      <c r="D34" s="98" t="s">
        <v>141</v>
      </c>
      <c r="E34" s="182" t="s">
        <v>149</v>
      </c>
      <c r="F34" s="188" t="s">
        <v>157</v>
      </c>
      <c r="G34" s="185"/>
      <c r="H34" s="233"/>
      <c r="I34" s="8"/>
      <c r="J34" s="8"/>
      <c r="K34" s="8"/>
      <c r="L34" s="8"/>
      <c r="M34" s="8"/>
      <c r="N34" s="115"/>
      <c r="O34" s="115"/>
      <c r="Y34" s="8"/>
      <c r="Z34" s="8"/>
      <c r="AA34" s="70"/>
      <c r="AB34" s="70"/>
      <c r="AC34" s="70"/>
      <c r="AD34" s="70"/>
      <c r="AE34" s="70"/>
      <c r="AF34" s="70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</row>
    <row r="35" ht="15.75" customHeight="1">
      <c r="B35" s="186"/>
      <c r="C35" s="148"/>
      <c r="D35" s="111"/>
      <c r="E35" s="187"/>
      <c r="F35" s="189">
        <v>460.0</v>
      </c>
      <c r="G35" s="190">
        <v>560.0</v>
      </c>
      <c r="H35" s="8"/>
      <c r="I35" s="8"/>
      <c r="J35" s="8"/>
      <c r="K35" s="8"/>
      <c r="L35" s="8"/>
      <c r="M35" s="115"/>
      <c r="N35" s="115"/>
      <c r="Y35" s="8"/>
      <c r="Z35" s="8"/>
      <c r="AA35" s="70"/>
      <c r="AB35" s="70"/>
      <c r="AC35" s="70"/>
      <c r="AD35" s="70"/>
      <c r="AE35" s="70"/>
      <c r="AF35" s="70"/>
      <c r="AG35" s="8"/>
      <c r="AH35" s="8"/>
      <c r="AI35" s="8"/>
      <c r="AJ35" s="8"/>
      <c r="AK35" s="8"/>
      <c r="AL35" s="8"/>
      <c r="AM35" s="8"/>
      <c r="AN35" s="8"/>
    </row>
    <row r="36" ht="15.0" customHeight="1">
      <c r="B36" s="191" t="s">
        <v>153</v>
      </c>
      <c r="C36" s="181"/>
      <c r="D36" s="98">
        <v>860.0</v>
      </c>
      <c r="E36" s="182">
        <v>600.0</v>
      </c>
      <c r="F36" s="234">
        <f t="shared" ref="F36:G36" si="12">AA36</f>
        <v>24</v>
      </c>
      <c r="G36" s="235">
        <f t="shared" si="12"/>
        <v>28</v>
      </c>
      <c r="H36" s="8"/>
      <c r="I36" s="8"/>
      <c r="J36" s="8"/>
      <c r="K36" s="8"/>
      <c r="L36" s="8"/>
      <c r="M36" s="115"/>
      <c r="N36" s="113"/>
      <c r="V36" s="236"/>
      <c r="Y36" s="8"/>
      <c r="Z36" s="8"/>
      <c r="AA36" s="70">
        <f>ROUND(VLOOKUP($B36&amp;"-"&amp;G$27,'Основа'!$A$1:$Q3658,11,FALSE),0)</f>
        <v>24</v>
      </c>
      <c r="AB36" s="70">
        <f>ROUND(VLOOKUP($B36&amp;"-"&amp;H$27,'Основа'!$A$1:$Q3658,11,FALSE),0)</f>
        <v>28</v>
      </c>
      <c r="AC36" s="70"/>
      <c r="AD36" s="70"/>
      <c r="AE36" s="70"/>
      <c r="AF36" s="70"/>
      <c r="AG36" s="8"/>
      <c r="AH36" s="8"/>
      <c r="AI36" s="8"/>
      <c r="AJ36" s="8"/>
      <c r="AK36" s="8"/>
    </row>
    <row r="37" ht="15.0" customHeight="1">
      <c r="B37" s="222" t="s">
        <v>154</v>
      </c>
      <c r="C37" s="79"/>
      <c r="D37" s="223">
        <v>1040.0</v>
      </c>
      <c r="E37" s="224">
        <v>600.0</v>
      </c>
      <c r="F37" s="237">
        <f t="shared" ref="F37:G37" si="13">AA37</f>
        <v>29</v>
      </c>
      <c r="G37" s="238">
        <f t="shared" si="13"/>
        <v>34</v>
      </c>
      <c r="H37" s="8"/>
      <c r="I37" s="8"/>
      <c r="J37" s="8"/>
      <c r="K37" s="8"/>
      <c r="L37" s="8"/>
      <c r="M37" s="113"/>
      <c r="N37" s="115"/>
      <c r="Y37" s="8"/>
      <c r="Z37" s="8"/>
      <c r="AA37" s="70">
        <f>ROUND(VLOOKUP($B37&amp;"-"&amp;G$27,'Основа'!$A$1:$Q3658,11,FALSE),0)</f>
        <v>29</v>
      </c>
      <c r="AB37" s="70">
        <f>ROUND(VLOOKUP($B37&amp;"-"&amp;H$27,'Основа'!$A$1:$Q3658,11,FALSE),0)</f>
        <v>34</v>
      </c>
      <c r="AC37" s="70"/>
      <c r="AD37" s="70"/>
      <c r="AE37" s="70"/>
      <c r="AF37" s="70"/>
      <c r="AG37" s="8"/>
      <c r="AH37" s="8"/>
      <c r="AI37" s="8"/>
      <c r="AJ37" s="8"/>
      <c r="AK37" s="8"/>
    </row>
    <row r="38" ht="18.0" customHeight="1">
      <c r="B38" s="227" t="s">
        <v>155</v>
      </c>
      <c r="C38" s="148"/>
      <c r="D38" s="92">
        <v>1180.0</v>
      </c>
      <c r="E38" s="228">
        <v>800.0</v>
      </c>
      <c r="F38" s="239">
        <f t="shared" ref="F38:G38" si="14">AA38</f>
        <v>32</v>
      </c>
      <c r="G38" s="240">
        <f t="shared" si="14"/>
        <v>37</v>
      </c>
      <c r="H38" s="8"/>
      <c r="I38" s="8"/>
      <c r="J38" s="8"/>
      <c r="K38" s="8"/>
      <c r="L38" s="8"/>
      <c r="M38" s="115"/>
      <c r="N38" s="115"/>
      <c r="Y38" s="8"/>
      <c r="Z38" s="8"/>
      <c r="AA38" s="70">
        <f>ROUND(VLOOKUP($B38&amp;"-"&amp;G$27,'Основа'!$A$1:$Q3659,11,FALSE),0)</f>
        <v>32</v>
      </c>
      <c r="AB38" s="70">
        <f>ROUND(VLOOKUP($B38&amp;"-"&amp;H$27,'Основа'!$A$1:$Q3659,11,FALSE),0)</f>
        <v>37</v>
      </c>
      <c r="AC38" s="70"/>
      <c r="AD38" s="70"/>
      <c r="AE38" s="70"/>
      <c r="AF38" s="70"/>
      <c r="AG38" s="8"/>
      <c r="AH38" s="8"/>
      <c r="AI38" s="8"/>
      <c r="AJ38" s="8"/>
      <c r="AK38" s="8"/>
    </row>
    <row r="39" ht="15.75" customHeight="1">
      <c r="K39" s="8"/>
      <c r="L39" s="8"/>
      <c r="M39" s="8"/>
      <c r="N39" s="8"/>
      <c r="O39" s="115"/>
      <c r="Z39" s="8"/>
      <c r="AA39" s="70"/>
      <c r="AB39" s="70"/>
      <c r="AC39" s="70"/>
      <c r="AD39" s="70"/>
      <c r="AE39" s="70"/>
      <c r="AF39" s="70"/>
      <c r="AG39" s="8"/>
      <c r="AH39" s="8"/>
      <c r="AI39" s="8"/>
      <c r="AJ39" s="8"/>
      <c r="AK39" s="8"/>
    </row>
    <row r="40" ht="15.75" customHeight="1">
      <c r="K40" s="8"/>
      <c r="L40" s="8"/>
      <c r="M40" s="8"/>
      <c r="N40" s="117"/>
      <c r="O40" s="115"/>
      <c r="Z40" s="8"/>
      <c r="AA40" s="70"/>
      <c r="AB40" s="70"/>
      <c r="AC40" s="70"/>
      <c r="AD40" s="70"/>
      <c r="AE40" s="70"/>
      <c r="AF40" s="70"/>
      <c r="AG40" s="8"/>
      <c r="AH40" s="8"/>
      <c r="AI40" s="8"/>
      <c r="AJ40" s="8"/>
      <c r="AK40" s="8"/>
    </row>
    <row r="41" ht="15.75" customHeight="1">
      <c r="K41" s="8"/>
      <c r="L41" s="8"/>
      <c r="M41" s="8"/>
      <c r="N41" s="200"/>
      <c r="O41" s="200"/>
      <c r="Z41" s="8"/>
      <c r="AA41" s="70"/>
      <c r="AB41" s="70"/>
      <c r="AC41" s="70"/>
      <c r="AD41" s="70"/>
      <c r="AE41" s="70"/>
      <c r="AF41" s="70"/>
      <c r="AG41" s="8"/>
      <c r="AH41" s="8"/>
      <c r="AI41" s="8"/>
      <c r="AJ41" s="8"/>
      <c r="AK41" s="8"/>
    </row>
    <row r="42" ht="15.75" customHeight="1">
      <c r="K42" s="8"/>
      <c r="L42" s="8"/>
      <c r="M42" s="8"/>
      <c r="N42" s="200"/>
      <c r="O42" s="200"/>
      <c r="Z42" s="8"/>
      <c r="AA42" s="70"/>
      <c r="AB42" s="70"/>
      <c r="AC42" s="70"/>
      <c r="AD42" s="70"/>
      <c r="AE42" s="70"/>
      <c r="AF42" s="70"/>
      <c r="AG42" s="70"/>
      <c r="AH42" s="8"/>
      <c r="AI42" s="8"/>
      <c r="AJ42" s="8"/>
      <c r="AK42" s="8"/>
    </row>
    <row r="43" ht="15.75" customHeight="1">
      <c r="K43" s="8"/>
      <c r="L43" s="8"/>
      <c r="M43" s="8"/>
      <c r="N43" s="200"/>
      <c r="O43" s="200"/>
      <c r="Z43" s="8"/>
      <c r="AA43" s="70"/>
      <c r="AB43" s="70"/>
      <c r="AC43" s="70"/>
      <c r="AD43" s="70"/>
      <c r="AE43" s="70"/>
      <c r="AF43" s="70"/>
      <c r="AG43" s="70"/>
      <c r="AH43" s="8"/>
      <c r="AI43" s="8"/>
      <c r="AJ43" s="8"/>
      <c r="AK43" s="8"/>
    </row>
    <row r="44" ht="15.75" customHeight="1">
      <c r="K44" s="8"/>
      <c r="L44" s="8"/>
      <c r="M44" s="8"/>
      <c r="N44" s="200"/>
      <c r="O44" s="200"/>
      <c r="Z44" s="8"/>
      <c r="AA44" s="70"/>
      <c r="AB44" s="70"/>
      <c r="AC44" s="70"/>
      <c r="AD44" s="70"/>
      <c r="AE44" s="70"/>
      <c r="AF44" s="70"/>
      <c r="AG44" s="70"/>
      <c r="AH44" s="8"/>
      <c r="AI44" s="8"/>
      <c r="AJ44" s="8"/>
      <c r="AK44" s="8"/>
    </row>
    <row r="45" ht="15.75" customHeight="1">
      <c r="K45" s="8"/>
      <c r="L45" s="8"/>
      <c r="M45" s="8"/>
      <c r="N45" s="200"/>
      <c r="O45" s="200"/>
      <c r="Z45" s="8"/>
      <c r="AA45" s="70"/>
      <c r="AB45" s="70"/>
      <c r="AC45" s="70"/>
      <c r="AD45" s="70"/>
      <c r="AE45" s="70"/>
      <c r="AF45" s="70"/>
      <c r="AG45" s="70"/>
      <c r="AH45" s="8"/>
      <c r="AI45" s="8"/>
      <c r="AJ45" s="8"/>
      <c r="AK45" s="8"/>
    </row>
    <row r="46" ht="15.75" customHeight="1">
      <c r="K46" s="8"/>
      <c r="L46" s="8"/>
      <c r="M46" s="8"/>
      <c r="N46" s="200"/>
      <c r="O46" s="200"/>
      <c r="Z46" s="8"/>
      <c r="AA46" s="70"/>
      <c r="AB46" s="70"/>
      <c r="AC46" s="70"/>
      <c r="AD46" s="70"/>
      <c r="AE46" s="70"/>
      <c r="AF46" s="70"/>
      <c r="AG46" s="70"/>
      <c r="AH46" s="8"/>
      <c r="AI46" s="8"/>
      <c r="AJ46" s="8"/>
      <c r="AK46" s="8"/>
    </row>
    <row r="47" ht="15.75" customHeight="1">
      <c r="K47" s="8"/>
      <c r="L47" s="8"/>
      <c r="M47" s="8"/>
      <c r="N47" s="200"/>
      <c r="O47" s="200"/>
      <c r="Z47" s="8"/>
      <c r="AA47" s="70"/>
      <c r="AB47" s="70"/>
      <c r="AC47" s="70"/>
      <c r="AD47" s="70"/>
      <c r="AE47" s="70"/>
      <c r="AF47" s="70"/>
      <c r="AG47" s="70"/>
      <c r="AH47" s="8"/>
      <c r="AI47" s="8"/>
      <c r="AJ47" s="8"/>
      <c r="AK47" s="8"/>
    </row>
    <row r="48" ht="15.75" customHeight="1">
      <c r="K48" s="8"/>
      <c r="L48" s="8"/>
      <c r="M48" s="8"/>
      <c r="N48" s="200"/>
      <c r="O48" s="200"/>
      <c r="Z48" s="8"/>
      <c r="AA48" s="70"/>
      <c r="AB48" s="70"/>
      <c r="AC48" s="70"/>
      <c r="AD48" s="70"/>
      <c r="AE48" s="70"/>
      <c r="AF48" s="70"/>
      <c r="AG48" s="70"/>
      <c r="AH48" s="8"/>
      <c r="AI48" s="8"/>
      <c r="AJ48" s="8"/>
      <c r="AK48" s="8"/>
    </row>
    <row r="49" ht="15.75" customHeight="1">
      <c r="K49" s="8"/>
      <c r="L49" s="8"/>
      <c r="M49" s="8"/>
      <c r="N49" s="200"/>
      <c r="O49" s="200"/>
      <c r="Z49" s="8"/>
      <c r="AA49" s="70"/>
      <c r="AB49" s="70"/>
      <c r="AC49" s="70"/>
      <c r="AD49" s="70"/>
      <c r="AE49" s="70"/>
      <c r="AF49" s="70"/>
      <c r="AG49" s="70"/>
      <c r="AH49" s="8"/>
      <c r="AI49" s="8"/>
      <c r="AJ49" s="8"/>
      <c r="AK49" s="8"/>
    </row>
    <row r="50" ht="15.75" customHeight="1">
      <c r="K50" s="8"/>
      <c r="L50" s="8"/>
      <c r="M50" s="8"/>
      <c r="N50" s="200"/>
      <c r="O50" s="200"/>
      <c r="Z50" s="8"/>
      <c r="AA50" s="70"/>
      <c r="AB50" s="70"/>
      <c r="AC50" s="70"/>
      <c r="AD50" s="70"/>
      <c r="AE50" s="70"/>
      <c r="AF50" s="70"/>
      <c r="AG50" s="70"/>
      <c r="AH50" s="8"/>
      <c r="AI50" s="8"/>
      <c r="AJ50" s="8"/>
      <c r="AK50" s="8"/>
    </row>
    <row r="51" ht="15.75" customHeight="1">
      <c r="K51" s="8"/>
      <c r="L51" s="8"/>
      <c r="M51" s="8"/>
      <c r="N51" s="200"/>
      <c r="O51" s="200"/>
      <c r="Z51" s="8"/>
      <c r="AA51" s="70"/>
      <c r="AB51" s="70"/>
      <c r="AC51" s="70"/>
      <c r="AD51" s="70"/>
      <c r="AE51" s="70"/>
      <c r="AF51" s="70"/>
      <c r="AG51" s="70"/>
      <c r="AH51" s="8"/>
      <c r="AI51" s="8"/>
      <c r="AJ51" s="8"/>
      <c r="AK51" s="8"/>
    </row>
    <row r="52" ht="15.75" customHeight="1">
      <c r="K52" s="8"/>
      <c r="L52" s="8"/>
      <c r="M52" s="8"/>
      <c r="N52" s="200"/>
      <c r="O52" s="200"/>
      <c r="Z52" s="8"/>
      <c r="AA52" s="70"/>
      <c r="AB52" s="70"/>
      <c r="AC52" s="70"/>
      <c r="AD52" s="70"/>
      <c r="AE52" s="70"/>
      <c r="AF52" s="70"/>
      <c r="AG52" s="70"/>
      <c r="AH52" s="8"/>
      <c r="AI52" s="8"/>
      <c r="AJ52" s="8"/>
      <c r="AK52" s="8"/>
    </row>
    <row r="53" ht="15.75" customHeight="1">
      <c r="K53" s="8"/>
      <c r="L53" s="8"/>
      <c r="M53" s="8"/>
      <c r="N53" s="200"/>
      <c r="O53" s="200"/>
      <c r="Z53" s="8"/>
      <c r="AA53" s="70"/>
      <c r="AB53" s="70"/>
      <c r="AC53" s="70"/>
      <c r="AD53" s="70"/>
      <c r="AE53" s="70"/>
      <c r="AF53" s="70"/>
      <c r="AG53" s="70"/>
      <c r="AH53" s="8"/>
      <c r="AI53" s="8"/>
      <c r="AJ53" s="8"/>
      <c r="AK53" s="8"/>
    </row>
    <row r="54" ht="15.75" customHeight="1">
      <c r="K54" s="8"/>
      <c r="L54" s="8"/>
      <c r="M54" s="8"/>
      <c r="N54" s="200"/>
      <c r="O54" s="200"/>
      <c r="Z54" s="8"/>
      <c r="AA54" s="70"/>
      <c r="AB54" s="70"/>
      <c r="AC54" s="70"/>
      <c r="AD54" s="70"/>
      <c r="AE54" s="70"/>
      <c r="AF54" s="70"/>
      <c r="AG54" s="70"/>
      <c r="AH54" s="8"/>
      <c r="AI54" s="8"/>
      <c r="AJ54" s="8"/>
      <c r="AK54" s="8"/>
    </row>
    <row r="55" ht="15.75" customHeight="1">
      <c r="K55" s="8"/>
      <c r="L55" s="8"/>
      <c r="M55" s="8"/>
      <c r="N55" s="200"/>
      <c r="O55" s="200"/>
      <c r="Z55" s="8"/>
      <c r="AA55" s="70"/>
      <c r="AB55" s="70"/>
      <c r="AC55" s="70"/>
      <c r="AD55" s="70"/>
      <c r="AE55" s="70"/>
      <c r="AF55" s="70"/>
      <c r="AG55" s="70"/>
      <c r="AH55" s="8"/>
      <c r="AI55" s="8"/>
      <c r="AJ55" s="8"/>
      <c r="AK55" s="8"/>
    </row>
    <row r="56" ht="15.75" customHeight="1">
      <c r="K56" s="8"/>
      <c r="L56" s="8"/>
      <c r="M56" s="8"/>
      <c r="N56" s="200"/>
      <c r="O56" s="200"/>
      <c r="Z56" s="8"/>
      <c r="AA56" s="70"/>
      <c r="AB56" s="70"/>
      <c r="AC56" s="70"/>
      <c r="AD56" s="70"/>
      <c r="AE56" s="70"/>
      <c r="AF56" s="70"/>
      <c r="AG56" s="70"/>
      <c r="AH56" s="8"/>
      <c r="AI56" s="8"/>
      <c r="AJ56" s="8"/>
      <c r="AK56" s="8"/>
    </row>
    <row r="57" ht="15.75" customHeight="1">
      <c r="K57" s="8"/>
      <c r="L57" s="8"/>
      <c r="M57" s="8"/>
      <c r="N57" s="200"/>
      <c r="O57" s="200"/>
      <c r="Z57" s="8"/>
      <c r="AA57" s="70"/>
      <c r="AB57" s="70"/>
      <c r="AC57" s="70"/>
      <c r="AD57" s="70"/>
      <c r="AE57" s="70"/>
      <c r="AF57" s="70"/>
      <c r="AG57" s="70"/>
      <c r="AH57" s="8"/>
      <c r="AI57" s="8"/>
      <c r="AJ57" s="8"/>
      <c r="AK57" s="8"/>
    </row>
    <row r="58" ht="15.75" customHeight="1">
      <c r="K58" s="8"/>
      <c r="L58" s="8"/>
      <c r="M58" s="8"/>
      <c r="N58" s="200"/>
      <c r="O58" s="200"/>
      <c r="Z58" s="8"/>
      <c r="AA58" s="70"/>
      <c r="AB58" s="70"/>
      <c r="AC58" s="70"/>
      <c r="AD58" s="70"/>
      <c r="AE58" s="70"/>
      <c r="AF58" s="70"/>
      <c r="AG58" s="70"/>
      <c r="AH58" s="8"/>
      <c r="AI58" s="8"/>
      <c r="AJ58" s="8"/>
      <c r="AK58" s="8"/>
    </row>
    <row r="59" ht="15.75" customHeight="1">
      <c r="K59" s="8"/>
      <c r="L59" s="8"/>
      <c r="M59" s="8"/>
      <c r="N59" s="200"/>
      <c r="O59" s="200"/>
      <c r="Z59" s="8"/>
      <c r="AA59" s="70"/>
      <c r="AB59" s="70"/>
      <c r="AC59" s="70"/>
      <c r="AD59" s="70"/>
      <c r="AE59" s="70"/>
      <c r="AF59" s="70"/>
      <c r="AG59" s="70"/>
      <c r="AH59" s="8"/>
      <c r="AI59" s="8"/>
      <c r="AJ59" s="8"/>
      <c r="AK59" s="8"/>
    </row>
    <row r="60" ht="15.75" customHeight="1">
      <c r="K60" s="8"/>
      <c r="L60" s="8"/>
      <c r="M60" s="8"/>
      <c r="N60" s="200"/>
      <c r="O60" s="200"/>
      <c r="Z60" s="8"/>
      <c r="AA60" s="70"/>
      <c r="AB60" s="70"/>
      <c r="AC60" s="70"/>
      <c r="AD60" s="70"/>
      <c r="AE60" s="70"/>
      <c r="AF60" s="70"/>
      <c r="AG60" s="70"/>
      <c r="AH60" s="8"/>
      <c r="AI60" s="8"/>
      <c r="AJ60" s="8"/>
      <c r="AK60" s="8"/>
    </row>
    <row r="61" ht="15.75" customHeight="1">
      <c r="K61" s="8"/>
      <c r="L61" s="8"/>
      <c r="M61" s="8"/>
      <c r="N61" s="200"/>
      <c r="O61" s="200"/>
      <c r="Z61" s="8"/>
      <c r="AA61" s="70"/>
      <c r="AB61" s="70"/>
      <c r="AC61" s="70"/>
      <c r="AD61" s="70"/>
      <c r="AE61" s="70"/>
      <c r="AF61" s="70"/>
      <c r="AG61" s="70"/>
      <c r="AH61" s="8"/>
      <c r="AI61" s="8"/>
      <c r="AJ61" s="8"/>
      <c r="AK61" s="8"/>
    </row>
    <row r="62" ht="15.75" customHeight="1">
      <c r="K62" s="8"/>
      <c r="L62" s="8"/>
      <c r="M62" s="8"/>
      <c r="N62" s="200"/>
      <c r="O62" s="200"/>
      <c r="Z62" s="8"/>
      <c r="AA62" s="70"/>
      <c r="AB62" s="70"/>
      <c r="AC62" s="70"/>
      <c r="AD62" s="70"/>
      <c r="AE62" s="70"/>
      <c r="AF62" s="70"/>
      <c r="AG62" s="70"/>
      <c r="AH62" s="8"/>
      <c r="AI62" s="8"/>
      <c r="AJ62" s="8"/>
      <c r="AK62" s="8"/>
    </row>
    <row r="63" ht="15.75" customHeight="1">
      <c r="K63" s="8"/>
      <c r="L63" s="8"/>
      <c r="M63" s="8"/>
      <c r="N63" s="8"/>
      <c r="O63" s="200"/>
      <c r="Z63" s="8"/>
      <c r="AA63" s="70"/>
      <c r="AB63" s="70"/>
      <c r="AC63" s="70"/>
      <c r="AD63" s="70"/>
      <c r="AE63" s="70"/>
      <c r="AF63" s="70"/>
      <c r="AG63" s="70"/>
      <c r="AH63" s="8"/>
      <c r="AI63" s="8"/>
      <c r="AJ63" s="8"/>
      <c r="AK63" s="8"/>
    </row>
    <row r="64" ht="15.75" customHeight="1">
      <c r="K64" s="8"/>
      <c r="L64" s="8"/>
      <c r="M64" s="8"/>
      <c r="N64" s="8"/>
      <c r="O64" s="200"/>
      <c r="Z64" s="8"/>
      <c r="AA64" s="70"/>
      <c r="AB64" s="70"/>
      <c r="AC64" s="70"/>
      <c r="AD64" s="70"/>
      <c r="AE64" s="70"/>
      <c r="AF64" s="70"/>
      <c r="AG64" s="70"/>
      <c r="AH64" s="8"/>
      <c r="AI64" s="8"/>
      <c r="AJ64" s="8"/>
      <c r="AK64" s="8"/>
    </row>
    <row r="65" ht="15.75" customHeight="1">
      <c r="K65" s="8"/>
      <c r="L65" s="8"/>
      <c r="M65" s="8"/>
      <c r="N65" s="8"/>
      <c r="O65" s="200"/>
      <c r="Z65" s="8"/>
      <c r="AA65" s="70"/>
      <c r="AB65" s="70"/>
      <c r="AC65" s="70"/>
      <c r="AD65" s="70"/>
      <c r="AE65" s="70"/>
      <c r="AF65" s="70"/>
      <c r="AG65" s="70"/>
      <c r="AH65" s="8"/>
      <c r="AI65" s="8"/>
      <c r="AJ65" s="8"/>
      <c r="AK65" s="8"/>
    </row>
    <row r="66" ht="15.75" customHeight="1">
      <c r="K66" s="8"/>
      <c r="L66" s="8"/>
      <c r="M66" s="8"/>
      <c r="N66" s="8"/>
      <c r="Z66" s="8"/>
      <c r="AA66" s="70"/>
      <c r="AB66" s="70"/>
      <c r="AC66" s="70"/>
      <c r="AD66" s="70"/>
      <c r="AE66" s="70"/>
      <c r="AF66" s="70"/>
      <c r="AG66" s="70"/>
      <c r="AH66" s="8"/>
      <c r="AI66" s="8"/>
      <c r="AJ66" s="8"/>
      <c r="AK66" s="8"/>
    </row>
    <row r="67" ht="15.75" customHeight="1">
      <c r="K67" s="8"/>
      <c r="L67" s="8"/>
      <c r="M67" s="8"/>
      <c r="N67" s="8"/>
      <c r="Z67" s="8"/>
      <c r="AA67" s="70"/>
      <c r="AB67" s="70"/>
      <c r="AC67" s="70"/>
      <c r="AD67" s="70"/>
      <c r="AE67" s="70"/>
      <c r="AF67" s="70"/>
      <c r="AG67" s="70"/>
      <c r="AH67" s="8"/>
      <c r="AI67" s="8"/>
      <c r="AJ67" s="8"/>
      <c r="AK67" s="8"/>
    </row>
    <row r="68" ht="15.75" customHeight="1">
      <c r="K68" s="8"/>
      <c r="L68" s="8"/>
      <c r="M68" s="8"/>
      <c r="N68" s="8"/>
      <c r="Z68" s="8"/>
      <c r="AA68" s="70"/>
      <c r="AB68" s="70"/>
      <c r="AC68" s="70"/>
      <c r="AD68" s="70"/>
      <c r="AE68" s="70"/>
      <c r="AF68" s="70"/>
      <c r="AG68" s="70"/>
      <c r="AH68" s="8"/>
      <c r="AI68" s="8"/>
      <c r="AJ68" s="8"/>
      <c r="AK68" s="8"/>
    </row>
    <row r="69" ht="15.75" customHeight="1">
      <c r="K69" s="8"/>
      <c r="L69" s="8"/>
      <c r="M69" s="8"/>
      <c r="N69" s="8"/>
      <c r="Z69" s="8"/>
      <c r="AA69" s="70"/>
      <c r="AB69" s="70"/>
      <c r="AC69" s="70"/>
      <c r="AD69" s="70"/>
      <c r="AE69" s="70"/>
      <c r="AF69" s="70"/>
      <c r="AG69" s="70"/>
      <c r="AH69" s="8"/>
      <c r="AI69" s="8"/>
      <c r="AJ69" s="8"/>
      <c r="AK69" s="8"/>
    </row>
    <row r="70" ht="15.75" customHeight="1">
      <c r="K70" s="8"/>
      <c r="L70" s="8"/>
      <c r="M70" s="8"/>
      <c r="N70" s="8"/>
      <c r="Z70" s="8"/>
      <c r="AA70" s="70"/>
      <c r="AB70" s="70"/>
      <c r="AC70" s="70"/>
      <c r="AD70" s="70"/>
      <c r="AE70" s="70"/>
      <c r="AF70" s="70"/>
      <c r="AG70" s="70"/>
      <c r="AH70" s="8"/>
      <c r="AI70" s="8"/>
      <c r="AJ70" s="8"/>
      <c r="AK70" s="8"/>
    </row>
    <row r="71" ht="15.75" customHeight="1">
      <c r="K71" s="8"/>
      <c r="L71" s="8"/>
      <c r="M71" s="8"/>
      <c r="N71" s="8"/>
      <c r="Z71" s="8"/>
      <c r="AA71" s="70"/>
      <c r="AB71" s="70"/>
      <c r="AC71" s="70"/>
      <c r="AD71" s="70"/>
      <c r="AE71" s="70"/>
      <c r="AF71" s="70"/>
      <c r="AG71" s="70"/>
      <c r="AH71" s="8"/>
      <c r="AI71" s="8"/>
      <c r="AJ71" s="8"/>
      <c r="AK71" s="8"/>
    </row>
    <row r="72" ht="15.75" customHeight="1">
      <c r="K72" s="8"/>
      <c r="L72" s="8"/>
      <c r="M72" s="8"/>
      <c r="N72" s="8"/>
      <c r="Z72" s="8"/>
      <c r="AA72" s="70"/>
      <c r="AB72" s="70"/>
      <c r="AC72" s="70"/>
      <c r="AD72" s="70"/>
      <c r="AE72" s="70"/>
      <c r="AF72" s="70"/>
      <c r="AG72" s="70"/>
      <c r="AH72" s="8"/>
      <c r="AI72" s="8"/>
      <c r="AJ72" s="8"/>
      <c r="AK72" s="8"/>
    </row>
    <row r="73" ht="15.75" customHeight="1">
      <c r="K73" s="8"/>
      <c r="L73" s="8"/>
      <c r="M73" s="8"/>
      <c r="N73" s="8"/>
      <c r="Z73" s="8"/>
      <c r="AA73" s="70"/>
      <c r="AB73" s="70"/>
      <c r="AC73" s="70"/>
      <c r="AD73" s="70"/>
      <c r="AE73" s="70"/>
      <c r="AF73" s="70"/>
      <c r="AG73" s="70"/>
      <c r="AH73" s="8"/>
      <c r="AI73" s="8"/>
      <c r="AJ73" s="8"/>
      <c r="AK73" s="8"/>
    </row>
    <row r="74" ht="15.75" customHeight="1">
      <c r="K74" s="8"/>
      <c r="L74" s="8"/>
      <c r="M74" s="8"/>
      <c r="N74" s="8"/>
      <c r="Z74" s="8"/>
      <c r="AA74" s="70"/>
      <c r="AB74" s="70"/>
      <c r="AC74" s="70"/>
      <c r="AD74" s="70"/>
      <c r="AE74" s="70"/>
      <c r="AF74" s="70"/>
      <c r="AG74" s="70"/>
      <c r="AH74" s="8"/>
      <c r="AI74" s="8"/>
      <c r="AJ74" s="8"/>
      <c r="AK74" s="8"/>
    </row>
    <row r="75" ht="15.75" customHeight="1">
      <c r="K75" s="8"/>
      <c r="L75" s="8"/>
      <c r="M75" s="8"/>
      <c r="N75" s="8"/>
      <c r="Z75" s="8"/>
      <c r="AA75" s="70"/>
      <c r="AB75" s="70"/>
      <c r="AC75" s="70"/>
      <c r="AD75" s="70"/>
      <c r="AE75" s="70"/>
      <c r="AF75" s="70"/>
      <c r="AG75" s="70"/>
      <c r="AH75" s="8"/>
      <c r="AI75" s="8"/>
      <c r="AJ75" s="8"/>
      <c r="AK75" s="8"/>
    </row>
    <row r="76" ht="15.75" customHeight="1">
      <c r="K76" s="8"/>
      <c r="L76" s="8"/>
      <c r="M76" s="8"/>
      <c r="N76" s="8"/>
      <c r="Z76" s="8"/>
      <c r="AA76" s="70"/>
      <c r="AB76" s="70"/>
      <c r="AC76" s="70"/>
      <c r="AD76" s="70"/>
      <c r="AE76" s="70"/>
      <c r="AF76" s="70"/>
      <c r="AG76" s="70"/>
      <c r="AH76" s="8"/>
      <c r="AI76" s="8"/>
      <c r="AJ76" s="8"/>
      <c r="AK76" s="8"/>
    </row>
    <row r="77" ht="15.75" customHeight="1">
      <c r="K77" s="8"/>
      <c r="L77" s="8"/>
      <c r="M77" s="8"/>
      <c r="N77" s="8"/>
      <c r="Z77" s="8"/>
      <c r="AA77" s="70"/>
      <c r="AB77" s="70"/>
      <c r="AC77" s="70"/>
      <c r="AD77" s="70"/>
      <c r="AE77" s="70"/>
      <c r="AF77" s="70"/>
      <c r="AG77" s="70"/>
      <c r="AH77" s="8"/>
      <c r="AI77" s="8"/>
      <c r="AJ77" s="8"/>
      <c r="AK77" s="8"/>
    </row>
    <row r="78" ht="15.75" customHeight="1">
      <c r="K78" s="8"/>
      <c r="L78" s="8"/>
      <c r="M78" s="8"/>
      <c r="N78" s="8"/>
      <c r="Z78" s="8"/>
      <c r="AA78" s="70"/>
      <c r="AB78" s="70"/>
      <c r="AC78" s="70"/>
      <c r="AD78" s="70"/>
      <c r="AE78" s="70"/>
      <c r="AF78" s="70"/>
      <c r="AG78" s="70"/>
      <c r="AH78" s="8"/>
      <c r="AI78" s="8"/>
      <c r="AJ78" s="8"/>
      <c r="AK78" s="8"/>
    </row>
    <row r="79" ht="15.75" customHeight="1">
      <c r="K79" s="8"/>
      <c r="L79" s="8"/>
      <c r="M79" s="8"/>
      <c r="N79" s="8"/>
      <c r="Z79" s="8"/>
      <c r="AA79" s="70"/>
      <c r="AB79" s="70"/>
      <c r="AC79" s="70"/>
      <c r="AD79" s="70"/>
      <c r="AE79" s="70"/>
      <c r="AF79" s="70"/>
      <c r="AG79" s="70"/>
      <c r="AH79" s="8"/>
      <c r="AI79" s="8"/>
      <c r="AJ79" s="8"/>
      <c r="AK79" s="8"/>
    </row>
    <row r="80" ht="15.75" customHeight="1">
      <c r="K80" s="8"/>
      <c r="L80" s="8"/>
      <c r="M80" s="8"/>
      <c r="N80" s="8"/>
      <c r="Z80" s="8"/>
      <c r="AA80" s="70"/>
      <c r="AB80" s="70"/>
      <c r="AC80" s="70"/>
      <c r="AD80" s="70"/>
      <c r="AE80" s="70"/>
      <c r="AF80" s="70"/>
      <c r="AG80" s="70"/>
      <c r="AH80" s="8"/>
      <c r="AI80" s="8"/>
      <c r="AJ80" s="8"/>
      <c r="AK80" s="8"/>
    </row>
    <row r="81" ht="15.75" customHeight="1">
      <c r="K81" s="8"/>
      <c r="L81" s="8"/>
      <c r="M81" s="8"/>
      <c r="N81" s="8"/>
      <c r="Z81" s="8"/>
      <c r="AA81" s="70"/>
      <c r="AB81" s="70"/>
      <c r="AC81" s="70"/>
      <c r="AD81" s="70"/>
      <c r="AE81" s="70"/>
      <c r="AF81" s="70"/>
      <c r="AG81" s="70"/>
      <c r="AH81" s="8"/>
      <c r="AI81" s="8"/>
      <c r="AJ81" s="8"/>
      <c r="AK81" s="8"/>
    </row>
    <row r="82" ht="15.75" customHeight="1">
      <c r="K82" s="8"/>
      <c r="L82" s="8"/>
      <c r="M82" s="8"/>
      <c r="N82" s="8"/>
      <c r="Z82" s="8"/>
      <c r="AA82" s="70"/>
      <c r="AB82" s="70"/>
      <c r="AC82" s="70"/>
      <c r="AD82" s="70"/>
      <c r="AE82" s="70"/>
      <c r="AF82" s="70"/>
      <c r="AG82" s="70"/>
      <c r="AH82" s="8"/>
      <c r="AI82" s="8"/>
      <c r="AJ82" s="8"/>
      <c r="AK82" s="8"/>
    </row>
    <row r="83" ht="15.75" customHeight="1">
      <c r="K83" s="8"/>
      <c r="L83" s="8"/>
      <c r="M83" s="8"/>
      <c r="N83" s="8"/>
      <c r="Z83" s="8"/>
      <c r="AA83" s="70"/>
      <c r="AB83" s="70"/>
      <c r="AC83" s="70"/>
      <c r="AD83" s="70"/>
      <c r="AE83" s="70"/>
      <c r="AF83" s="70"/>
      <c r="AG83" s="70"/>
      <c r="AH83" s="8"/>
      <c r="AI83" s="8"/>
      <c r="AJ83" s="8"/>
      <c r="AK83" s="8"/>
    </row>
    <row r="84" ht="15.75" customHeight="1">
      <c r="K84" s="8"/>
      <c r="L84" s="8"/>
      <c r="M84" s="8"/>
      <c r="N84" s="8"/>
      <c r="Z84" s="8"/>
      <c r="AA84" s="70"/>
      <c r="AB84" s="70"/>
      <c r="AC84" s="70"/>
      <c r="AD84" s="70"/>
      <c r="AE84" s="70"/>
      <c r="AF84" s="70"/>
      <c r="AG84" s="70"/>
      <c r="AH84" s="8"/>
      <c r="AI84" s="8"/>
      <c r="AJ84" s="8"/>
      <c r="AK84" s="8"/>
    </row>
    <row r="85" ht="15.75" customHeight="1">
      <c r="K85" s="8"/>
      <c r="L85" s="8"/>
      <c r="M85" s="8"/>
      <c r="N85" s="8"/>
      <c r="Z85" s="8"/>
      <c r="AA85" s="70"/>
      <c r="AB85" s="70"/>
      <c r="AC85" s="70"/>
      <c r="AD85" s="70"/>
      <c r="AE85" s="70"/>
      <c r="AF85" s="70"/>
      <c r="AG85" s="70"/>
      <c r="AH85" s="8"/>
      <c r="AI85" s="8"/>
      <c r="AJ85" s="8"/>
      <c r="AK85" s="8"/>
    </row>
    <row r="86" ht="15.75" customHeight="1">
      <c r="K86" s="8"/>
      <c r="L86" s="8"/>
      <c r="M86" s="8"/>
      <c r="N86" s="8"/>
      <c r="Z86" s="8"/>
      <c r="AA86" s="70"/>
      <c r="AB86" s="70"/>
      <c r="AC86" s="70"/>
      <c r="AD86" s="70"/>
      <c r="AE86" s="70"/>
      <c r="AF86" s="70"/>
      <c r="AG86" s="70"/>
      <c r="AH86" s="8"/>
      <c r="AI86" s="8"/>
      <c r="AJ86" s="8"/>
      <c r="AK86" s="8"/>
    </row>
    <row r="87" ht="15.75" customHeight="1">
      <c r="K87" s="8"/>
      <c r="L87" s="8"/>
      <c r="M87" s="8"/>
      <c r="N87" s="8"/>
      <c r="Z87" s="8"/>
      <c r="AA87" s="70"/>
      <c r="AB87" s="70"/>
      <c r="AC87" s="70"/>
      <c r="AD87" s="70"/>
      <c r="AE87" s="70"/>
      <c r="AF87" s="70"/>
      <c r="AG87" s="70"/>
      <c r="AH87" s="8"/>
      <c r="AI87" s="8"/>
      <c r="AJ87" s="8"/>
      <c r="AK87" s="8"/>
    </row>
    <row r="88" ht="15.75" customHeight="1">
      <c r="K88" s="8"/>
      <c r="L88" s="8"/>
      <c r="M88" s="8"/>
      <c r="N88" s="8"/>
      <c r="Z88" s="8"/>
      <c r="AA88" s="70"/>
      <c r="AB88" s="70"/>
      <c r="AC88" s="70"/>
      <c r="AD88" s="70"/>
      <c r="AE88" s="70"/>
      <c r="AF88" s="70"/>
      <c r="AG88" s="70"/>
      <c r="AH88" s="8"/>
      <c r="AI88" s="8"/>
      <c r="AJ88" s="8"/>
      <c r="AK88" s="8"/>
    </row>
    <row r="89" ht="15.75" customHeight="1">
      <c r="K89" s="8"/>
      <c r="L89" s="8"/>
      <c r="M89" s="8"/>
      <c r="N89" s="8"/>
      <c r="Z89" s="8"/>
      <c r="AA89" s="70"/>
      <c r="AB89" s="70"/>
      <c r="AC89" s="70"/>
      <c r="AD89" s="70"/>
      <c r="AE89" s="70"/>
      <c r="AF89" s="70"/>
      <c r="AG89" s="70"/>
      <c r="AH89" s="8"/>
      <c r="AI89" s="8"/>
      <c r="AJ89" s="8"/>
      <c r="AK89" s="8"/>
    </row>
    <row r="90" ht="15.75" customHeight="1">
      <c r="K90" s="8"/>
      <c r="L90" s="8"/>
      <c r="M90" s="8"/>
      <c r="N90" s="8"/>
      <c r="Z90" s="8"/>
      <c r="AA90" s="70"/>
      <c r="AB90" s="70"/>
      <c r="AC90" s="70"/>
      <c r="AD90" s="70"/>
      <c r="AE90" s="70"/>
      <c r="AF90" s="70"/>
      <c r="AG90" s="70"/>
      <c r="AH90" s="8"/>
      <c r="AI90" s="8"/>
      <c r="AJ90" s="8"/>
      <c r="AK90" s="8"/>
    </row>
    <row r="91" ht="15.75" customHeight="1">
      <c r="K91" s="8"/>
      <c r="L91" s="8"/>
      <c r="M91" s="8"/>
      <c r="N91" s="8"/>
      <c r="Z91" s="8"/>
      <c r="AA91" s="70"/>
      <c r="AB91" s="70"/>
      <c r="AC91" s="70"/>
      <c r="AD91" s="70"/>
      <c r="AE91" s="70"/>
      <c r="AF91" s="70"/>
      <c r="AG91" s="70"/>
      <c r="AH91" s="8"/>
      <c r="AI91" s="8"/>
      <c r="AJ91" s="8"/>
      <c r="AK91" s="8"/>
    </row>
    <row r="92" ht="15.75" customHeight="1">
      <c r="K92" s="8"/>
      <c r="L92" s="8"/>
      <c r="M92" s="8"/>
      <c r="N92" s="8"/>
      <c r="Z92" s="8"/>
      <c r="AA92" s="70"/>
      <c r="AB92" s="70"/>
      <c r="AC92" s="70"/>
      <c r="AD92" s="70"/>
      <c r="AE92" s="70"/>
      <c r="AF92" s="70"/>
      <c r="AG92" s="70"/>
      <c r="AH92" s="8"/>
      <c r="AI92" s="8"/>
      <c r="AJ92" s="8"/>
      <c r="AK92" s="8"/>
    </row>
    <row r="93" ht="15.75" customHeight="1">
      <c r="K93" s="8"/>
      <c r="L93" s="8"/>
      <c r="M93" s="8"/>
      <c r="N93" s="8"/>
      <c r="Z93" s="8"/>
      <c r="AA93" s="70"/>
      <c r="AB93" s="70"/>
      <c r="AC93" s="70"/>
      <c r="AD93" s="70"/>
      <c r="AE93" s="70"/>
      <c r="AF93" s="70"/>
      <c r="AG93" s="70"/>
      <c r="AH93" s="8"/>
      <c r="AI93" s="8"/>
      <c r="AJ93" s="8"/>
      <c r="AK93" s="8"/>
    </row>
    <row r="94" ht="15.75" customHeight="1">
      <c r="K94" s="8"/>
      <c r="L94" s="8"/>
      <c r="M94" s="8"/>
      <c r="N94" s="8"/>
      <c r="Z94" s="8"/>
      <c r="AA94" s="70"/>
      <c r="AB94" s="70"/>
      <c r="AC94" s="70"/>
      <c r="AD94" s="70"/>
      <c r="AE94" s="70"/>
      <c r="AF94" s="70"/>
      <c r="AG94" s="70"/>
      <c r="AH94" s="8"/>
      <c r="AI94" s="8"/>
      <c r="AJ94" s="8"/>
      <c r="AK94" s="8"/>
    </row>
    <row r="95" ht="15.75" customHeight="1">
      <c r="K95" s="8"/>
      <c r="L95" s="8"/>
      <c r="M95" s="8"/>
      <c r="N95" s="8"/>
      <c r="Z95" s="8"/>
      <c r="AA95" s="70"/>
      <c r="AB95" s="70"/>
      <c r="AC95" s="70"/>
      <c r="AD95" s="70"/>
      <c r="AE95" s="70"/>
      <c r="AF95" s="70"/>
      <c r="AG95" s="70"/>
      <c r="AH95" s="8"/>
      <c r="AI95" s="8"/>
      <c r="AJ95" s="8"/>
      <c r="AK95" s="8"/>
    </row>
    <row r="96" ht="15.75" customHeight="1">
      <c r="K96" s="8"/>
      <c r="L96" s="8"/>
      <c r="M96" s="8"/>
      <c r="N96" s="8"/>
      <c r="Z96" s="8"/>
      <c r="AA96" s="70"/>
      <c r="AB96" s="70"/>
      <c r="AC96" s="70"/>
      <c r="AD96" s="70"/>
      <c r="AE96" s="70"/>
      <c r="AF96" s="70"/>
      <c r="AG96" s="70"/>
      <c r="AH96" s="8"/>
      <c r="AI96" s="8"/>
      <c r="AJ96" s="8"/>
      <c r="AK96" s="8"/>
    </row>
    <row r="97" ht="15.75" customHeight="1">
      <c r="K97" s="8"/>
      <c r="L97" s="8"/>
      <c r="M97" s="8"/>
      <c r="N97" s="8"/>
      <c r="Z97" s="8"/>
      <c r="AA97" s="70"/>
      <c r="AB97" s="70"/>
      <c r="AC97" s="70"/>
      <c r="AD97" s="70"/>
      <c r="AE97" s="70"/>
      <c r="AF97" s="70"/>
      <c r="AG97" s="70"/>
      <c r="AH97" s="8"/>
      <c r="AI97" s="8"/>
      <c r="AJ97" s="8"/>
      <c r="AK97" s="8"/>
    </row>
    <row r="98" ht="15.75" customHeight="1">
      <c r="K98" s="8"/>
      <c r="L98" s="8"/>
      <c r="M98" s="8"/>
      <c r="N98" s="8"/>
      <c r="Z98" s="8"/>
      <c r="AA98" s="70"/>
      <c r="AB98" s="70"/>
      <c r="AC98" s="70"/>
      <c r="AD98" s="70"/>
      <c r="AE98" s="70"/>
      <c r="AF98" s="70"/>
      <c r="AG98" s="70"/>
      <c r="AH98" s="8"/>
      <c r="AI98" s="8"/>
      <c r="AJ98" s="8"/>
      <c r="AK98" s="8"/>
    </row>
    <row r="99" ht="15.75" customHeight="1">
      <c r="K99" s="8"/>
      <c r="L99" s="8"/>
      <c r="M99" s="8"/>
      <c r="N99" s="8"/>
      <c r="Z99" s="8"/>
      <c r="AA99" s="70"/>
      <c r="AB99" s="70"/>
      <c r="AC99" s="70"/>
      <c r="AD99" s="70"/>
      <c r="AE99" s="70"/>
      <c r="AF99" s="70"/>
      <c r="AG99" s="70"/>
      <c r="AH99" s="8"/>
      <c r="AI99" s="8"/>
      <c r="AJ99" s="8"/>
      <c r="AK99" s="8"/>
    </row>
    <row r="100" ht="15.75" customHeight="1">
      <c r="K100" s="8"/>
      <c r="L100" s="8"/>
      <c r="M100" s="8"/>
      <c r="N100" s="8"/>
      <c r="Z100" s="8"/>
      <c r="AA100" s="70"/>
      <c r="AB100" s="70"/>
      <c r="AC100" s="70"/>
      <c r="AD100" s="70"/>
      <c r="AE100" s="70"/>
      <c r="AF100" s="70"/>
      <c r="AG100" s="70"/>
      <c r="AH100" s="8"/>
      <c r="AI100" s="8"/>
      <c r="AJ100" s="8"/>
      <c r="AK100" s="8"/>
    </row>
    <row r="101" ht="15.75" customHeight="1">
      <c r="K101" s="8"/>
      <c r="L101" s="8"/>
      <c r="M101" s="8"/>
      <c r="N101" s="8"/>
      <c r="Z101" s="8"/>
      <c r="AA101" s="70"/>
      <c r="AB101" s="70"/>
      <c r="AC101" s="70"/>
      <c r="AD101" s="70"/>
      <c r="AE101" s="70"/>
      <c r="AF101" s="70"/>
      <c r="AG101" s="70"/>
      <c r="AH101" s="8"/>
      <c r="AI101" s="8"/>
      <c r="AJ101" s="8"/>
      <c r="AK101" s="8"/>
    </row>
    <row r="102" ht="15.75" customHeight="1">
      <c r="K102" s="8"/>
      <c r="L102" s="8"/>
      <c r="M102" s="8"/>
      <c r="N102" s="8"/>
      <c r="Z102" s="8"/>
      <c r="AA102" s="70"/>
      <c r="AB102" s="70"/>
      <c r="AC102" s="70"/>
      <c r="AD102" s="70"/>
      <c r="AE102" s="70"/>
      <c r="AF102" s="70"/>
      <c r="AG102" s="70"/>
      <c r="AH102" s="8"/>
      <c r="AI102" s="8"/>
      <c r="AJ102" s="8"/>
      <c r="AK102" s="8"/>
    </row>
    <row r="103" ht="15.75" customHeight="1">
      <c r="K103" s="8"/>
      <c r="L103" s="8"/>
      <c r="M103" s="8"/>
      <c r="N103" s="8"/>
      <c r="Z103" s="8"/>
      <c r="AA103" s="70"/>
      <c r="AB103" s="70"/>
      <c r="AC103" s="70"/>
      <c r="AD103" s="70"/>
      <c r="AE103" s="70"/>
      <c r="AF103" s="70"/>
      <c r="AG103" s="70"/>
      <c r="AH103" s="8"/>
      <c r="AI103" s="8"/>
      <c r="AJ103" s="8"/>
      <c r="AK103" s="8"/>
    </row>
    <row r="104" ht="15.75" customHeight="1">
      <c r="K104" s="8"/>
      <c r="L104" s="8"/>
      <c r="M104" s="8"/>
      <c r="N104" s="8"/>
      <c r="Z104" s="8"/>
      <c r="AA104" s="70"/>
      <c r="AB104" s="70"/>
      <c r="AC104" s="70"/>
      <c r="AD104" s="70"/>
      <c r="AE104" s="70"/>
      <c r="AF104" s="70"/>
      <c r="AG104" s="70"/>
      <c r="AH104" s="8"/>
      <c r="AI104" s="8"/>
      <c r="AJ104" s="8"/>
      <c r="AK104" s="8"/>
    </row>
    <row r="105" ht="15.75" customHeight="1">
      <c r="K105" s="8"/>
      <c r="L105" s="8"/>
      <c r="M105" s="8"/>
      <c r="N105" s="8"/>
      <c r="Z105" s="8"/>
      <c r="AA105" s="70"/>
      <c r="AB105" s="70"/>
      <c r="AC105" s="70"/>
      <c r="AD105" s="70"/>
      <c r="AE105" s="70"/>
      <c r="AF105" s="70"/>
      <c r="AG105" s="70"/>
      <c r="AH105" s="8"/>
      <c r="AI105" s="8"/>
      <c r="AJ105" s="8"/>
      <c r="AK105" s="8"/>
    </row>
    <row r="106" ht="15.75" customHeight="1">
      <c r="K106" s="8"/>
      <c r="L106" s="8"/>
      <c r="M106" s="8"/>
      <c r="N106" s="8"/>
      <c r="Z106" s="8"/>
      <c r="AA106" s="70"/>
      <c r="AB106" s="70"/>
      <c r="AC106" s="70"/>
      <c r="AD106" s="70"/>
      <c r="AE106" s="70"/>
      <c r="AF106" s="70"/>
      <c r="AG106" s="70"/>
      <c r="AH106" s="8"/>
      <c r="AI106" s="8"/>
      <c r="AJ106" s="8"/>
      <c r="AK106" s="8"/>
    </row>
    <row r="107" ht="15.75" customHeight="1">
      <c r="K107" s="8"/>
      <c r="L107" s="8"/>
      <c r="M107" s="8"/>
      <c r="N107" s="8"/>
      <c r="Z107" s="8"/>
      <c r="AA107" s="70"/>
      <c r="AB107" s="70"/>
      <c r="AC107" s="70"/>
      <c r="AD107" s="70"/>
      <c r="AE107" s="70"/>
      <c r="AF107" s="70"/>
      <c r="AG107" s="70"/>
      <c r="AH107" s="8"/>
      <c r="AI107" s="8"/>
      <c r="AJ107" s="8"/>
      <c r="AK107" s="8"/>
    </row>
    <row r="108" ht="15.75" customHeight="1">
      <c r="K108" s="8"/>
      <c r="L108" s="8"/>
      <c r="M108" s="8"/>
      <c r="N108" s="8"/>
      <c r="Z108" s="8"/>
      <c r="AA108" s="70"/>
      <c r="AB108" s="70"/>
      <c r="AC108" s="70"/>
      <c r="AD108" s="70"/>
      <c r="AE108" s="70"/>
      <c r="AF108" s="70"/>
      <c r="AG108" s="70"/>
      <c r="AH108" s="8"/>
      <c r="AI108" s="8"/>
      <c r="AJ108" s="8"/>
      <c r="AK108" s="8"/>
    </row>
    <row r="109" ht="15.75" customHeight="1">
      <c r="K109" s="8"/>
      <c r="L109" s="8"/>
      <c r="M109" s="8"/>
      <c r="N109" s="8"/>
      <c r="Z109" s="8"/>
      <c r="AA109" s="70"/>
      <c r="AB109" s="70"/>
      <c r="AC109" s="70"/>
      <c r="AD109" s="70"/>
      <c r="AE109" s="70"/>
      <c r="AF109" s="70"/>
      <c r="AG109" s="70"/>
      <c r="AH109" s="8"/>
      <c r="AI109" s="8"/>
      <c r="AJ109" s="8"/>
      <c r="AK109" s="8"/>
    </row>
    <row r="110" ht="15.75" customHeight="1">
      <c r="K110" s="8"/>
      <c r="L110" s="8"/>
      <c r="M110" s="8"/>
      <c r="N110" s="8"/>
      <c r="Z110" s="8"/>
      <c r="AA110" s="70"/>
      <c r="AB110" s="70"/>
      <c r="AC110" s="70"/>
      <c r="AD110" s="70"/>
      <c r="AE110" s="70"/>
      <c r="AF110" s="70"/>
      <c r="AG110" s="70"/>
      <c r="AH110" s="8"/>
      <c r="AI110" s="8"/>
      <c r="AJ110" s="8"/>
      <c r="AK110" s="8"/>
    </row>
    <row r="111" ht="15.75" customHeight="1">
      <c r="K111" s="8"/>
      <c r="L111" s="8"/>
      <c r="M111" s="8"/>
      <c r="N111" s="8"/>
      <c r="Z111" s="8"/>
      <c r="AA111" s="70"/>
      <c r="AB111" s="70"/>
      <c r="AC111" s="70"/>
      <c r="AD111" s="70"/>
      <c r="AE111" s="70"/>
      <c r="AF111" s="70"/>
      <c r="AG111" s="70"/>
      <c r="AH111" s="8"/>
      <c r="AI111" s="8"/>
      <c r="AJ111" s="8"/>
      <c r="AK111" s="8"/>
    </row>
    <row r="112" ht="15.75" customHeight="1">
      <c r="K112" s="8"/>
      <c r="L112" s="8"/>
      <c r="M112" s="8"/>
      <c r="N112" s="8"/>
      <c r="Z112" s="8"/>
      <c r="AA112" s="70"/>
      <c r="AB112" s="70"/>
      <c r="AC112" s="70"/>
      <c r="AD112" s="70"/>
      <c r="AE112" s="70"/>
      <c r="AF112" s="70"/>
      <c r="AG112" s="70"/>
      <c r="AH112" s="8"/>
      <c r="AI112" s="8"/>
      <c r="AJ112" s="8"/>
      <c r="AK112" s="8"/>
    </row>
    <row r="113" ht="15.75" customHeight="1">
      <c r="K113" s="8"/>
      <c r="L113" s="8"/>
      <c r="M113" s="8"/>
      <c r="N113" s="8"/>
      <c r="Z113" s="8"/>
      <c r="AA113" s="70"/>
      <c r="AB113" s="70"/>
      <c r="AC113" s="70"/>
      <c r="AD113" s="70"/>
      <c r="AE113" s="70"/>
      <c r="AF113" s="70"/>
      <c r="AG113" s="70"/>
      <c r="AH113" s="8"/>
      <c r="AI113" s="8"/>
      <c r="AJ113" s="8"/>
      <c r="AK113" s="8"/>
    </row>
    <row r="114" ht="15.75" customHeight="1">
      <c r="K114" s="8"/>
      <c r="L114" s="8"/>
      <c r="M114" s="8"/>
      <c r="N114" s="8"/>
      <c r="Z114" s="8"/>
      <c r="AA114" s="70"/>
      <c r="AB114" s="70"/>
      <c r="AC114" s="70"/>
      <c r="AD114" s="70"/>
      <c r="AE114" s="70"/>
      <c r="AF114" s="70"/>
      <c r="AG114" s="70"/>
      <c r="AH114" s="8"/>
      <c r="AI114" s="8"/>
      <c r="AJ114" s="8"/>
      <c r="AK114" s="8"/>
    </row>
    <row r="115" ht="15.75" customHeight="1">
      <c r="K115" s="8"/>
      <c r="L115" s="8"/>
      <c r="M115" s="8"/>
      <c r="N115" s="8"/>
      <c r="Z115" s="8"/>
      <c r="AA115" s="70"/>
      <c r="AB115" s="70"/>
      <c r="AC115" s="70"/>
      <c r="AD115" s="70"/>
      <c r="AE115" s="70"/>
      <c r="AF115" s="70"/>
      <c r="AG115" s="70"/>
      <c r="AH115" s="8"/>
      <c r="AI115" s="8"/>
      <c r="AJ115" s="8"/>
      <c r="AK115" s="8"/>
    </row>
    <row r="116" ht="15.75" customHeight="1">
      <c r="K116" s="8"/>
      <c r="L116" s="8"/>
      <c r="M116" s="8"/>
      <c r="N116" s="8"/>
      <c r="Z116" s="8"/>
      <c r="AA116" s="70"/>
      <c r="AB116" s="70"/>
      <c r="AC116" s="70"/>
      <c r="AD116" s="70"/>
      <c r="AE116" s="70"/>
      <c r="AF116" s="70"/>
      <c r="AG116" s="70"/>
      <c r="AH116" s="8"/>
      <c r="AI116" s="8"/>
      <c r="AJ116" s="8"/>
      <c r="AK116" s="8"/>
    </row>
    <row r="117" ht="15.75" customHeight="1">
      <c r="K117" s="8"/>
      <c r="L117" s="8"/>
      <c r="M117" s="8"/>
      <c r="N117" s="8"/>
      <c r="Z117" s="8"/>
      <c r="AA117" s="70"/>
      <c r="AB117" s="70"/>
      <c r="AC117" s="70"/>
      <c r="AD117" s="70"/>
      <c r="AE117" s="70"/>
      <c r="AF117" s="70"/>
      <c r="AG117" s="70"/>
      <c r="AH117" s="8"/>
      <c r="AI117" s="8"/>
      <c r="AJ117" s="8"/>
      <c r="AK117" s="8"/>
    </row>
    <row r="118" ht="15.75" customHeight="1">
      <c r="K118" s="8"/>
      <c r="L118" s="8"/>
      <c r="M118" s="8"/>
      <c r="N118" s="8"/>
      <c r="Z118" s="8"/>
      <c r="AA118" s="70"/>
      <c r="AB118" s="70"/>
      <c r="AC118" s="70"/>
      <c r="AD118" s="70"/>
      <c r="AE118" s="70"/>
      <c r="AF118" s="70"/>
      <c r="AG118" s="70"/>
      <c r="AH118" s="8"/>
      <c r="AI118" s="8"/>
      <c r="AJ118" s="8"/>
      <c r="AK118" s="8"/>
    </row>
    <row r="119" ht="15.75" customHeight="1">
      <c r="K119" s="8"/>
      <c r="L119" s="8"/>
      <c r="M119" s="8"/>
      <c r="N119" s="8"/>
      <c r="Z119" s="8"/>
      <c r="AA119" s="70"/>
      <c r="AB119" s="70"/>
      <c r="AC119" s="70"/>
      <c r="AD119" s="70"/>
      <c r="AE119" s="70"/>
      <c r="AF119" s="70"/>
      <c r="AG119" s="70"/>
      <c r="AH119" s="8"/>
      <c r="AI119" s="8"/>
      <c r="AJ119" s="8"/>
      <c r="AK119" s="8"/>
    </row>
    <row r="120" ht="15.75" customHeight="1">
      <c r="K120" s="8"/>
      <c r="L120" s="8"/>
      <c r="M120" s="8"/>
      <c r="N120" s="8"/>
      <c r="Z120" s="8"/>
      <c r="AA120" s="70"/>
      <c r="AB120" s="70"/>
      <c r="AC120" s="70"/>
      <c r="AD120" s="70"/>
      <c r="AE120" s="70"/>
      <c r="AF120" s="70"/>
      <c r="AG120" s="70"/>
      <c r="AH120" s="8"/>
      <c r="AI120" s="8"/>
      <c r="AJ120" s="8"/>
      <c r="AK120" s="8"/>
    </row>
    <row r="121" ht="15.75" customHeight="1">
      <c r="K121" s="8"/>
      <c r="L121" s="8"/>
      <c r="M121" s="8"/>
      <c r="N121" s="8"/>
      <c r="Z121" s="8"/>
      <c r="AA121" s="70"/>
      <c r="AB121" s="70"/>
      <c r="AC121" s="70"/>
      <c r="AD121" s="70"/>
      <c r="AE121" s="70"/>
      <c r="AF121" s="70"/>
      <c r="AG121" s="70"/>
      <c r="AH121" s="8"/>
      <c r="AI121" s="8"/>
      <c r="AJ121" s="8"/>
      <c r="AK121" s="8"/>
    </row>
    <row r="122" ht="15.75" customHeight="1">
      <c r="K122" s="8"/>
      <c r="L122" s="8"/>
      <c r="M122" s="8"/>
      <c r="N122" s="8"/>
      <c r="Z122" s="8"/>
      <c r="AA122" s="70"/>
      <c r="AB122" s="70"/>
      <c r="AC122" s="70"/>
      <c r="AD122" s="70"/>
      <c r="AE122" s="70"/>
      <c r="AF122" s="70"/>
      <c r="AG122" s="70"/>
      <c r="AH122" s="8"/>
      <c r="AI122" s="8"/>
      <c r="AJ122" s="8"/>
      <c r="AK122" s="8"/>
    </row>
    <row r="123" ht="15.75" customHeight="1">
      <c r="K123" s="8"/>
      <c r="L123" s="8"/>
      <c r="M123" s="8"/>
      <c r="N123" s="8"/>
      <c r="Z123" s="8"/>
      <c r="AA123" s="70"/>
      <c r="AB123" s="70"/>
      <c r="AC123" s="70"/>
      <c r="AD123" s="70"/>
      <c r="AE123" s="70"/>
      <c r="AF123" s="70"/>
      <c r="AG123" s="70"/>
      <c r="AH123" s="8"/>
      <c r="AI123" s="8"/>
      <c r="AJ123" s="8"/>
      <c r="AK123" s="8"/>
    </row>
    <row r="124" ht="15.75" customHeight="1">
      <c r="K124" s="8"/>
      <c r="L124" s="8"/>
      <c r="M124" s="8"/>
      <c r="N124" s="8"/>
      <c r="Z124" s="8"/>
      <c r="AA124" s="70"/>
      <c r="AB124" s="70"/>
      <c r="AC124" s="70"/>
      <c r="AD124" s="70"/>
      <c r="AE124" s="70"/>
      <c r="AF124" s="70"/>
      <c r="AG124" s="70"/>
      <c r="AH124" s="8"/>
      <c r="AI124" s="8"/>
      <c r="AJ124" s="8"/>
      <c r="AK124" s="8"/>
    </row>
    <row r="125" ht="15.75" customHeight="1">
      <c r="K125" s="8"/>
      <c r="L125" s="8"/>
      <c r="M125" s="8"/>
      <c r="N125" s="8"/>
      <c r="Z125" s="8"/>
      <c r="AA125" s="70"/>
      <c r="AB125" s="70"/>
      <c r="AC125" s="70"/>
      <c r="AD125" s="70"/>
      <c r="AE125" s="70"/>
      <c r="AF125" s="70"/>
      <c r="AG125" s="70"/>
      <c r="AH125" s="8"/>
      <c r="AI125" s="8"/>
      <c r="AJ125" s="8"/>
      <c r="AK125" s="8"/>
    </row>
    <row r="126" ht="15.75" customHeight="1">
      <c r="K126" s="8"/>
      <c r="L126" s="8"/>
      <c r="M126" s="8"/>
      <c r="N126" s="8"/>
      <c r="Z126" s="8"/>
      <c r="AA126" s="70"/>
      <c r="AB126" s="70"/>
      <c r="AC126" s="70"/>
      <c r="AD126" s="70"/>
      <c r="AE126" s="70"/>
      <c r="AF126" s="70"/>
      <c r="AG126" s="70"/>
      <c r="AH126" s="8"/>
      <c r="AI126" s="8"/>
      <c r="AJ126" s="8"/>
      <c r="AK126" s="8"/>
    </row>
    <row r="127" ht="15.75" customHeight="1">
      <c r="K127" s="8"/>
      <c r="L127" s="8"/>
      <c r="M127" s="8"/>
      <c r="N127" s="8"/>
      <c r="Z127" s="8"/>
      <c r="AA127" s="70"/>
      <c r="AB127" s="70"/>
      <c r="AC127" s="70"/>
      <c r="AD127" s="70"/>
      <c r="AE127" s="70"/>
      <c r="AF127" s="70"/>
      <c r="AG127" s="70"/>
      <c r="AH127" s="8"/>
      <c r="AI127" s="8"/>
      <c r="AJ127" s="8"/>
      <c r="AK127" s="8"/>
    </row>
    <row r="128" ht="15.75" customHeight="1">
      <c r="K128" s="8"/>
      <c r="L128" s="8"/>
      <c r="M128" s="8"/>
      <c r="N128" s="8"/>
      <c r="Z128" s="8"/>
      <c r="AA128" s="70"/>
      <c r="AB128" s="70"/>
      <c r="AC128" s="70"/>
      <c r="AD128" s="70"/>
      <c r="AE128" s="70"/>
      <c r="AF128" s="70"/>
      <c r="AG128" s="70"/>
      <c r="AH128" s="8"/>
      <c r="AI128" s="8"/>
      <c r="AJ128" s="8"/>
      <c r="AK128" s="8"/>
    </row>
    <row r="129" ht="15.75" customHeight="1">
      <c r="K129" s="8"/>
      <c r="L129" s="8"/>
      <c r="M129" s="8"/>
      <c r="N129" s="8"/>
      <c r="Z129" s="8"/>
      <c r="AA129" s="70"/>
      <c r="AB129" s="70"/>
      <c r="AC129" s="70"/>
      <c r="AD129" s="70"/>
      <c r="AE129" s="70"/>
      <c r="AF129" s="70"/>
      <c r="AG129" s="70"/>
      <c r="AH129" s="8"/>
      <c r="AI129" s="8"/>
      <c r="AJ129" s="8"/>
      <c r="AK129" s="8"/>
    </row>
    <row r="130" ht="15.75" customHeight="1">
      <c r="K130" s="8"/>
      <c r="L130" s="8"/>
      <c r="M130" s="8"/>
      <c r="N130" s="8"/>
      <c r="Z130" s="8"/>
      <c r="AA130" s="70"/>
      <c r="AB130" s="70"/>
      <c r="AC130" s="70"/>
      <c r="AD130" s="70"/>
      <c r="AE130" s="70"/>
      <c r="AF130" s="70"/>
      <c r="AG130" s="70"/>
      <c r="AH130" s="8"/>
      <c r="AI130" s="8"/>
      <c r="AJ130" s="8"/>
      <c r="AK130" s="8"/>
    </row>
    <row r="131" ht="15.75" customHeight="1">
      <c r="K131" s="8"/>
      <c r="L131" s="8"/>
      <c r="M131" s="8"/>
      <c r="N131" s="8"/>
      <c r="Z131" s="8"/>
      <c r="AA131" s="70"/>
      <c r="AB131" s="70"/>
      <c r="AC131" s="70"/>
      <c r="AD131" s="70"/>
      <c r="AE131" s="70"/>
      <c r="AF131" s="70"/>
      <c r="AG131" s="70"/>
      <c r="AH131" s="8"/>
      <c r="AI131" s="8"/>
      <c r="AJ131" s="8"/>
      <c r="AK131" s="8"/>
    </row>
    <row r="132" ht="15.75" customHeight="1">
      <c r="K132" s="8"/>
      <c r="L132" s="8"/>
      <c r="M132" s="8"/>
      <c r="N132" s="8"/>
      <c r="Z132" s="8"/>
      <c r="AA132" s="70"/>
      <c r="AB132" s="70"/>
      <c r="AC132" s="70"/>
      <c r="AD132" s="70"/>
      <c r="AE132" s="70"/>
      <c r="AF132" s="70"/>
      <c r="AG132" s="70"/>
      <c r="AH132" s="8"/>
      <c r="AI132" s="8"/>
      <c r="AJ132" s="8"/>
      <c r="AK132" s="8"/>
    </row>
    <row r="133" ht="15.75" customHeight="1">
      <c r="K133" s="8"/>
      <c r="L133" s="8"/>
      <c r="M133" s="8"/>
      <c r="N133" s="8"/>
      <c r="Z133" s="8"/>
      <c r="AA133" s="70"/>
      <c r="AB133" s="70"/>
      <c r="AC133" s="70"/>
      <c r="AD133" s="70"/>
      <c r="AE133" s="70"/>
      <c r="AF133" s="70"/>
      <c r="AG133" s="70"/>
      <c r="AH133" s="8"/>
      <c r="AI133" s="8"/>
      <c r="AJ133" s="8"/>
      <c r="AK133" s="8"/>
    </row>
    <row r="134" ht="15.75" customHeight="1">
      <c r="K134" s="8"/>
      <c r="L134" s="8"/>
      <c r="M134" s="8"/>
      <c r="N134" s="8"/>
      <c r="Z134" s="8"/>
      <c r="AA134" s="70"/>
      <c r="AB134" s="70"/>
      <c r="AC134" s="70"/>
      <c r="AD134" s="70"/>
      <c r="AE134" s="70"/>
      <c r="AF134" s="70"/>
      <c r="AG134" s="70"/>
      <c r="AH134" s="8"/>
      <c r="AI134" s="8"/>
      <c r="AJ134" s="8"/>
      <c r="AK134" s="8"/>
    </row>
    <row r="135" ht="15.75" customHeight="1">
      <c r="K135" s="8"/>
      <c r="L135" s="8"/>
      <c r="M135" s="8"/>
      <c r="N135" s="8"/>
      <c r="Z135" s="8"/>
      <c r="AA135" s="70"/>
      <c r="AB135" s="70"/>
      <c r="AC135" s="70"/>
      <c r="AD135" s="70"/>
      <c r="AE135" s="70"/>
      <c r="AF135" s="70"/>
      <c r="AG135" s="70"/>
      <c r="AH135" s="8"/>
      <c r="AI135" s="8"/>
      <c r="AJ135" s="8"/>
      <c r="AK135" s="8"/>
    </row>
    <row r="136" ht="15.75" customHeight="1">
      <c r="K136" s="8"/>
      <c r="L136" s="8"/>
      <c r="M136" s="8"/>
      <c r="N136" s="8"/>
      <c r="Z136" s="8"/>
      <c r="AA136" s="70"/>
      <c r="AB136" s="70"/>
      <c r="AC136" s="70"/>
      <c r="AD136" s="70"/>
      <c r="AE136" s="70"/>
      <c r="AF136" s="70"/>
      <c r="AG136" s="70"/>
      <c r="AH136" s="8"/>
      <c r="AI136" s="8"/>
      <c r="AJ136" s="8"/>
      <c r="AK136" s="8"/>
    </row>
    <row r="137" ht="15.75" customHeight="1">
      <c r="K137" s="8"/>
      <c r="L137" s="8"/>
      <c r="M137" s="8"/>
      <c r="N137" s="8"/>
      <c r="Z137" s="8"/>
      <c r="AA137" s="70"/>
      <c r="AB137" s="70"/>
      <c r="AC137" s="70"/>
      <c r="AD137" s="70"/>
      <c r="AE137" s="70"/>
      <c r="AF137" s="70"/>
      <c r="AG137" s="70"/>
      <c r="AH137" s="8"/>
      <c r="AI137" s="8"/>
      <c r="AJ137" s="8"/>
      <c r="AK137" s="8"/>
    </row>
    <row r="138" ht="15.75" customHeight="1">
      <c r="K138" s="8"/>
      <c r="L138" s="8"/>
      <c r="M138" s="8"/>
      <c r="N138" s="8"/>
      <c r="Z138" s="8"/>
      <c r="AA138" s="70"/>
      <c r="AB138" s="70"/>
      <c r="AC138" s="70"/>
      <c r="AD138" s="70"/>
      <c r="AE138" s="70"/>
      <c r="AF138" s="70"/>
      <c r="AG138" s="70"/>
      <c r="AH138" s="8"/>
      <c r="AI138" s="8"/>
      <c r="AJ138" s="8"/>
      <c r="AK138" s="8"/>
    </row>
    <row r="139" ht="15.75" customHeight="1">
      <c r="K139" s="8"/>
      <c r="L139" s="8"/>
      <c r="M139" s="8"/>
      <c r="N139" s="8"/>
      <c r="Z139" s="8"/>
      <c r="AA139" s="70"/>
      <c r="AB139" s="70"/>
      <c r="AC139" s="70"/>
      <c r="AD139" s="70"/>
      <c r="AE139" s="70"/>
      <c r="AF139" s="70"/>
      <c r="AG139" s="70"/>
      <c r="AH139" s="8"/>
      <c r="AI139" s="8"/>
      <c r="AJ139" s="8"/>
      <c r="AK139" s="8"/>
    </row>
    <row r="140" ht="15.75" customHeight="1">
      <c r="K140" s="8"/>
      <c r="L140" s="8"/>
      <c r="M140" s="8"/>
      <c r="N140" s="8"/>
      <c r="Z140" s="8"/>
      <c r="AA140" s="70"/>
      <c r="AB140" s="70"/>
      <c r="AC140" s="70"/>
      <c r="AD140" s="70"/>
      <c r="AE140" s="70"/>
      <c r="AF140" s="70"/>
      <c r="AG140" s="70"/>
      <c r="AH140" s="8"/>
      <c r="AI140" s="8"/>
      <c r="AJ140" s="8"/>
      <c r="AK140" s="8"/>
    </row>
    <row r="141" ht="15.75" customHeight="1">
      <c r="K141" s="8"/>
      <c r="L141" s="8"/>
      <c r="M141" s="8"/>
      <c r="N141" s="8"/>
      <c r="Z141" s="8"/>
      <c r="AA141" s="70"/>
      <c r="AB141" s="70"/>
      <c r="AC141" s="70"/>
      <c r="AD141" s="70"/>
      <c r="AE141" s="70"/>
      <c r="AF141" s="70"/>
      <c r="AG141" s="70"/>
      <c r="AH141" s="8"/>
      <c r="AI141" s="8"/>
      <c r="AJ141" s="8"/>
      <c r="AK141" s="8"/>
    </row>
    <row r="142" ht="15.75" customHeight="1">
      <c r="K142" s="8"/>
      <c r="L142" s="8"/>
      <c r="M142" s="8"/>
      <c r="N142" s="8"/>
      <c r="Z142" s="8"/>
      <c r="AA142" s="70"/>
      <c r="AB142" s="70"/>
      <c r="AC142" s="70"/>
      <c r="AD142" s="70"/>
      <c r="AE142" s="70"/>
      <c r="AF142" s="70"/>
      <c r="AG142" s="70"/>
      <c r="AH142" s="8"/>
      <c r="AI142" s="8"/>
      <c r="AJ142" s="8"/>
      <c r="AK142" s="8"/>
    </row>
    <row r="143" ht="15.75" customHeight="1">
      <c r="K143" s="8"/>
      <c r="L143" s="8"/>
      <c r="M143" s="8"/>
      <c r="N143" s="8"/>
      <c r="Z143" s="8"/>
      <c r="AA143" s="70"/>
      <c r="AB143" s="70"/>
      <c r="AC143" s="70"/>
      <c r="AD143" s="70"/>
      <c r="AE143" s="70"/>
      <c r="AF143" s="70"/>
      <c r="AG143" s="70"/>
      <c r="AH143" s="8"/>
      <c r="AI143" s="8"/>
      <c r="AJ143" s="8"/>
      <c r="AK143" s="8"/>
    </row>
    <row r="144" ht="15.75" customHeight="1">
      <c r="K144" s="8"/>
      <c r="L144" s="8"/>
      <c r="M144" s="8"/>
      <c r="N144" s="8"/>
      <c r="Z144" s="8"/>
      <c r="AA144" s="70"/>
      <c r="AB144" s="70"/>
      <c r="AC144" s="70"/>
      <c r="AD144" s="70"/>
      <c r="AE144" s="70"/>
      <c r="AF144" s="70"/>
      <c r="AG144" s="70"/>
      <c r="AH144" s="8"/>
      <c r="AI144" s="8"/>
      <c r="AJ144" s="8"/>
      <c r="AK144" s="8"/>
    </row>
    <row r="145" ht="15.75" customHeight="1">
      <c r="K145" s="8"/>
      <c r="L145" s="8"/>
      <c r="M145" s="8"/>
      <c r="N145" s="8"/>
      <c r="Z145" s="8"/>
      <c r="AA145" s="70"/>
      <c r="AB145" s="70"/>
      <c r="AC145" s="70"/>
      <c r="AD145" s="70"/>
      <c r="AE145" s="70"/>
      <c r="AF145" s="70"/>
      <c r="AG145" s="70"/>
      <c r="AH145" s="8"/>
      <c r="AI145" s="8"/>
      <c r="AJ145" s="8"/>
      <c r="AK145" s="8"/>
    </row>
    <row r="146" ht="15.75" customHeight="1">
      <c r="K146" s="8"/>
      <c r="L146" s="8"/>
      <c r="M146" s="8"/>
      <c r="N146" s="8"/>
      <c r="Z146" s="8"/>
      <c r="AA146" s="70"/>
      <c r="AB146" s="70"/>
      <c r="AC146" s="70"/>
      <c r="AD146" s="70"/>
      <c r="AE146" s="70"/>
      <c r="AF146" s="70"/>
      <c r="AG146" s="70"/>
      <c r="AH146" s="8"/>
      <c r="AI146" s="8"/>
      <c r="AJ146" s="8"/>
      <c r="AK146" s="8"/>
    </row>
    <row r="147" ht="15.75" customHeight="1">
      <c r="K147" s="8"/>
      <c r="L147" s="8"/>
      <c r="M147" s="8"/>
      <c r="N147" s="8"/>
      <c r="Z147" s="8"/>
      <c r="AA147" s="70"/>
      <c r="AB147" s="70"/>
      <c r="AC147" s="70"/>
      <c r="AD147" s="70"/>
      <c r="AE147" s="70"/>
      <c r="AF147" s="70"/>
      <c r="AG147" s="70"/>
      <c r="AH147" s="8"/>
      <c r="AI147" s="8"/>
      <c r="AJ147" s="8"/>
      <c r="AK147" s="8"/>
    </row>
    <row r="148" ht="15.75" customHeight="1">
      <c r="K148" s="8"/>
      <c r="L148" s="8"/>
      <c r="M148" s="8"/>
      <c r="N148" s="8"/>
      <c r="Z148" s="8"/>
      <c r="AA148" s="70"/>
      <c r="AB148" s="70"/>
      <c r="AC148" s="70"/>
      <c r="AD148" s="70"/>
      <c r="AE148" s="70"/>
      <c r="AF148" s="70"/>
      <c r="AG148" s="70"/>
      <c r="AH148" s="8"/>
      <c r="AI148" s="8"/>
      <c r="AJ148" s="8"/>
      <c r="AK148" s="8"/>
    </row>
    <row r="149" ht="15.75" customHeight="1">
      <c r="K149" s="8"/>
      <c r="L149" s="8"/>
      <c r="M149" s="8"/>
      <c r="N149" s="8"/>
      <c r="Z149" s="8"/>
      <c r="AA149" s="70"/>
      <c r="AB149" s="70"/>
      <c r="AC149" s="70"/>
      <c r="AD149" s="70"/>
      <c r="AE149" s="70"/>
      <c r="AF149" s="70"/>
      <c r="AG149" s="70"/>
      <c r="AH149" s="8"/>
      <c r="AI149" s="8"/>
      <c r="AJ149" s="8"/>
      <c r="AK149" s="8"/>
    </row>
    <row r="150" ht="15.75" customHeight="1">
      <c r="K150" s="8"/>
      <c r="L150" s="8"/>
      <c r="M150" s="8"/>
      <c r="N150" s="8"/>
      <c r="Z150" s="8"/>
      <c r="AA150" s="70"/>
      <c r="AB150" s="70"/>
      <c r="AC150" s="70"/>
      <c r="AD150" s="70"/>
      <c r="AE150" s="70"/>
      <c r="AF150" s="70"/>
      <c r="AG150" s="70"/>
      <c r="AH150" s="8"/>
      <c r="AI150" s="8"/>
      <c r="AJ150" s="8"/>
      <c r="AK150" s="8"/>
    </row>
    <row r="151" ht="15.75" customHeight="1">
      <c r="K151" s="8"/>
      <c r="L151" s="8"/>
      <c r="M151" s="8"/>
      <c r="N151" s="8"/>
      <c r="Z151" s="8"/>
      <c r="AA151" s="70"/>
      <c r="AB151" s="70"/>
      <c r="AC151" s="70"/>
      <c r="AD151" s="70"/>
      <c r="AE151" s="70"/>
      <c r="AF151" s="70"/>
      <c r="AG151" s="70"/>
      <c r="AH151" s="8"/>
      <c r="AI151" s="8"/>
      <c r="AJ151" s="8"/>
      <c r="AK151" s="8"/>
    </row>
    <row r="152" ht="15.75" customHeight="1">
      <c r="K152" s="8"/>
      <c r="L152" s="8"/>
      <c r="M152" s="8"/>
      <c r="N152" s="8"/>
      <c r="Z152" s="8"/>
      <c r="AA152" s="70"/>
      <c r="AB152" s="70"/>
      <c r="AC152" s="70"/>
      <c r="AD152" s="70"/>
      <c r="AE152" s="70"/>
      <c r="AF152" s="70"/>
      <c r="AG152" s="70"/>
      <c r="AH152" s="8"/>
      <c r="AI152" s="8"/>
      <c r="AJ152" s="8"/>
      <c r="AK152" s="8"/>
    </row>
    <row r="153" ht="15.75" customHeight="1">
      <c r="K153" s="8"/>
      <c r="L153" s="8"/>
      <c r="M153" s="8"/>
      <c r="N153" s="8"/>
      <c r="Z153" s="8"/>
      <c r="AA153" s="70"/>
      <c r="AB153" s="70"/>
      <c r="AC153" s="70"/>
      <c r="AD153" s="70"/>
      <c r="AE153" s="70"/>
      <c r="AF153" s="70"/>
      <c r="AG153" s="70"/>
      <c r="AH153" s="8"/>
      <c r="AI153" s="8"/>
      <c r="AJ153" s="8"/>
      <c r="AK153" s="8"/>
    </row>
    <row r="154" ht="15.75" customHeight="1">
      <c r="K154" s="8"/>
      <c r="L154" s="8"/>
      <c r="M154" s="8"/>
      <c r="N154" s="8"/>
      <c r="Z154" s="8"/>
      <c r="AA154" s="70"/>
      <c r="AB154" s="70"/>
      <c r="AC154" s="70"/>
      <c r="AD154" s="70"/>
      <c r="AE154" s="70"/>
      <c r="AF154" s="70"/>
      <c r="AG154" s="70"/>
      <c r="AH154" s="8"/>
      <c r="AI154" s="8"/>
      <c r="AJ154" s="8"/>
      <c r="AK154" s="8"/>
    </row>
    <row r="155" ht="15.75" customHeight="1">
      <c r="K155" s="8"/>
      <c r="L155" s="8"/>
      <c r="M155" s="8"/>
      <c r="N155" s="8"/>
      <c r="Z155" s="8"/>
      <c r="AA155" s="70"/>
      <c r="AB155" s="70"/>
      <c r="AC155" s="70"/>
      <c r="AD155" s="70"/>
      <c r="AE155" s="70"/>
      <c r="AF155" s="70"/>
      <c r="AG155" s="70"/>
      <c r="AH155" s="8"/>
      <c r="AI155" s="8"/>
      <c r="AJ155" s="8"/>
      <c r="AK155" s="8"/>
    </row>
    <row r="156" ht="15.75" customHeight="1">
      <c r="K156" s="8"/>
      <c r="L156" s="8"/>
      <c r="M156" s="8"/>
      <c r="N156" s="8"/>
      <c r="Z156" s="8"/>
      <c r="AA156" s="70"/>
      <c r="AB156" s="70"/>
      <c r="AC156" s="70"/>
      <c r="AD156" s="70"/>
      <c r="AE156" s="70"/>
      <c r="AF156" s="70"/>
      <c r="AG156" s="70"/>
      <c r="AH156" s="8"/>
      <c r="AI156" s="8"/>
      <c r="AJ156" s="8"/>
      <c r="AK156" s="8"/>
    </row>
    <row r="157" ht="15.75" customHeight="1">
      <c r="K157" s="8"/>
      <c r="L157" s="8"/>
      <c r="M157" s="8"/>
      <c r="N157" s="8"/>
      <c r="Z157" s="8"/>
      <c r="AA157" s="70"/>
      <c r="AB157" s="70"/>
      <c r="AC157" s="70"/>
      <c r="AD157" s="70"/>
      <c r="AE157" s="70"/>
      <c r="AF157" s="70"/>
      <c r="AG157" s="70"/>
      <c r="AH157" s="8"/>
      <c r="AI157" s="8"/>
      <c r="AJ157" s="8"/>
      <c r="AK157" s="8"/>
    </row>
    <row r="158" ht="15.75" customHeight="1">
      <c r="K158" s="8"/>
      <c r="L158" s="8"/>
      <c r="M158" s="8"/>
      <c r="N158" s="8"/>
      <c r="Z158" s="8"/>
      <c r="AA158" s="70"/>
      <c r="AB158" s="70"/>
      <c r="AC158" s="70"/>
      <c r="AD158" s="70"/>
      <c r="AE158" s="70"/>
      <c r="AF158" s="70"/>
      <c r="AG158" s="70"/>
      <c r="AH158" s="8"/>
      <c r="AI158" s="8"/>
      <c r="AJ158" s="8"/>
      <c r="AK158" s="8"/>
    </row>
    <row r="159" ht="15.75" customHeight="1">
      <c r="K159" s="8"/>
      <c r="L159" s="8"/>
      <c r="M159" s="8"/>
      <c r="N159" s="8"/>
      <c r="Z159" s="8"/>
      <c r="AA159" s="70"/>
      <c r="AB159" s="70"/>
      <c r="AC159" s="70"/>
      <c r="AD159" s="70"/>
      <c r="AE159" s="70"/>
      <c r="AF159" s="70"/>
      <c r="AG159" s="70"/>
      <c r="AH159" s="8"/>
      <c r="AI159" s="8"/>
      <c r="AJ159" s="8"/>
      <c r="AK159" s="8"/>
    </row>
    <row r="160" ht="15.75" customHeight="1">
      <c r="K160" s="8"/>
      <c r="L160" s="8"/>
      <c r="M160" s="8"/>
      <c r="N160" s="8"/>
      <c r="Z160" s="8"/>
      <c r="AA160" s="70"/>
      <c r="AB160" s="70"/>
      <c r="AC160" s="70"/>
      <c r="AD160" s="70"/>
      <c r="AE160" s="70"/>
      <c r="AF160" s="70"/>
      <c r="AG160" s="70"/>
      <c r="AH160" s="8"/>
      <c r="AI160" s="8"/>
      <c r="AJ160" s="8"/>
      <c r="AK160" s="8"/>
    </row>
    <row r="161" ht="15.75" customHeight="1">
      <c r="K161" s="8"/>
      <c r="L161" s="8"/>
      <c r="M161" s="8"/>
      <c r="N161" s="8"/>
      <c r="Z161" s="8"/>
      <c r="AA161" s="70"/>
      <c r="AB161" s="70"/>
      <c r="AC161" s="70"/>
      <c r="AD161" s="70"/>
      <c r="AE161" s="70"/>
      <c r="AF161" s="70"/>
      <c r="AG161" s="70"/>
      <c r="AH161" s="8"/>
      <c r="AI161" s="8"/>
      <c r="AJ161" s="8"/>
      <c r="AK161" s="8"/>
    </row>
    <row r="162" ht="15.75" customHeight="1">
      <c r="K162" s="8"/>
      <c r="L162" s="8"/>
      <c r="M162" s="8"/>
      <c r="N162" s="8"/>
      <c r="Z162" s="8"/>
      <c r="AA162" s="70"/>
      <c r="AB162" s="70"/>
      <c r="AC162" s="70"/>
      <c r="AD162" s="70"/>
      <c r="AE162" s="70"/>
      <c r="AF162" s="70"/>
      <c r="AG162" s="70"/>
      <c r="AH162" s="8"/>
      <c r="AI162" s="8"/>
      <c r="AJ162" s="8"/>
      <c r="AK162" s="8"/>
    </row>
    <row r="163" ht="15.75" customHeight="1">
      <c r="K163" s="8"/>
      <c r="L163" s="8"/>
      <c r="M163" s="8"/>
      <c r="N163" s="8"/>
      <c r="Z163" s="8"/>
      <c r="AA163" s="70"/>
      <c r="AB163" s="70"/>
      <c r="AC163" s="70"/>
      <c r="AD163" s="70"/>
      <c r="AE163" s="70"/>
      <c r="AF163" s="70"/>
      <c r="AG163" s="70"/>
      <c r="AH163" s="8"/>
      <c r="AI163" s="8"/>
      <c r="AJ163" s="8"/>
      <c r="AK163" s="8"/>
    </row>
    <row r="164" ht="15.75" customHeight="1">
      <c r="K164" s="8"/>
      <c r="L164" s="8"/>
      <c r="M164" s="8"/>
      <c r="N164" s="8"/>
      <c r="Z164" s="8"/>
      <c r="AA164" s="70"/>
      <c r="AB164" s="70"/>
      <c r="AC164" s="70"/>
      <c r="AD164" s="70"/>
      <c r="AE164" s="70"/>
      <c r="AF164" s="70"/>
      <c r="AG164" s="70"/>
      <c r="AH164" s="8"/>
      <c r="AI164" s="8"/>
      <c r="AJ164" s="8"/>
      <c r="AK164" s="8"/>
    </row>
    <row r="165" ht="15.75" customHeight="1">
      <c r="K165" s="8"/>
      <c r="L165" s="8"/>
      <c r="M165" s="8"/>
      <c r="N165" s="8"/>
      <c r="Z165" s="8"/>
      <c r="AA165" s="70"/>
      <c r="AB165" s="70"/>
      <c r="AC165" s="70"/>
      <c r="AD165" s="70"/>
      <c r="AE165" s="70"/>
      <c r="AF165" s="70"/>
      <c r="AG165" s="70"/>
      <c r="AH165" s="8"/>
      <c r="AI165" s="8"/>
      <c r="AJ165" s="8"/>
      <c r="AK165" s="8"/>
    </row>
    <row r="166" ht="15.75" customHeight="1">
      <c r="K166" s="8"/>
      <c r="L166" s="8"/>
      <c r="M166" s="8"/>
      <c r="N166" s="8"/>
      <c r="Z166" s="8"/>
      <c r="AA166" s="70"/>
      <c r="AB166" s="70"/>
      <c r="AC166" s="70"/>
      <c r="AD166" s="70"/>
      <c r="AE166" s="70"/>
      <c r="AF166" s="70"/>
      <c r="AG166" s="70"/>
      <c r="AH166" s="8"/>
      <c r="AI166" s="8"/>
      <c r="AJ166" s="8"/>
      <c r="AK166" s="8"/>
    </row>
    <row r="167" ht="15.75" customHeight="1">
      <c r="K167" s="8"/>
      <c r="L167" s="8"/>
      <c r="M167" s="8"/>
      <c r="N167" s="8"/>
      <c r="Z167" s="8"/>
      <c r="AA167" s="70"/>
      <c r="AB167" s="70"/>
      <c r="AC167" s="70"/>
      <c r="AD167" s="70"/>
      <c r="AE167" s="70"/>
      <c r="AF167" s="70"/>
      <c r="AG167" s="70"/>
      <c r="AH167" s="8"/>
      <c r="AI167" s="8"/>
      <c r="AJ167" s="8"/>
      <c r="AK167" s="8"/>
    </row>
    <row r="168" ht="15.75" customHeight="1">
      <c r="K168" s="8"/>
      <c r="L168" s="8"/>
      <c r="M168" s="8"/>
      <c r="N168" s="8"/>
      <c r="Z168" s="8"/>
      <c r="AA168" s="70"/>
      <c r="AB168" s="70"/>
      <c r="AC168" s="70"/>
      <c r="AD168" s="70"/>
      <c r="AE168" s="70"/>
      <c r="AF168" s="70"/>
      <c r="AG168" s="70"/>
      <c r="AH168" s="8"/>
      <c r="AI168" s="8"/>
      <c r="AJ168" s="8"/>
      <c r="AK168" s="8"/>
    </row>
    <row r="169" ht="15.75" customHeight="1">
      <c r="K169" s="8"/>
      <c r="L169" s="8"/>
      <c r="M169" s="8"/>
      <c r="N169" s="8"/>
      <c r="Z169" s="8"/>
      <c r="AA169" s="70"/>
      <c r="AB169" s="70"/>
      <c r="AC169" s="70"/>
      <c r="AD169" s="70"/>
      <c r="AE169" s="70"/>
      <c r="AF169" s="70"/>
      <c r="AG169" s="70"/>
      <c r="AH169" s="8"/>
      <c r="AI169" s="8"/>
      <c r="AJ169" s="8"/>
      <c r="AK169" s="8"/>
    </row>
    <row r="170" ht="15.75" customHeight="1">
      <c r="K170" s="8"/>
      <c r="L170" s="8"/>
      <c r="M170" s="8"/>
      <c r="N170" s="8"/>
      <c r="Z170" s="8"/>
      <c r="AA170" s="70"/>
      <c r="AB170" s="70"/>
      <c r="AC170" s="70"/>
      <c r="AD170" s="70"/>
      <c r="AE170" s="70"/>
      <c r="AF170" s="70"/>
      <c r="AG170" s="70"/>
      <c r="AH170" s="8"/>
      <c r="AI170" s="8"/>
      <c r="AJ170" s="8"/>
      <c r="AK170" s="8"/>
    </row>
    <row r="171" ht="15.75" customHeight="1">
      <c r="K171" s="8"/>
      <c r="L171" s="8"/>
      <c r="M171" s="8"/>
      <c r="N171" s="8"/>
      <c r="Z171" s="8"/>
      <c r="AA171" s="70"/>
      <c r="AB171" s="70"/>
      <c r="AC171" s="70"/>
      <c r="AD171" s="70"/>
      <c r="AE171" s="70"/>
      <c r="AF171" s="70"/>
      <c r="AG171" s="70"/>
      <c r="AH171" s="8"/>
      <c r="AI171" s="8"/>
      <c r="AJ171" s="8"/>
      <c r="AK171" s="8"/>
    </row>
    <row r="172" ht="15.75" customHeight="1">
      <c r="K172" s="8"/>
      <c r="L172" s="8"/>
      <c r="M172" s="8"/>
      <c r="N172" s="8"/>
      <c r="Z172" s="8"/>
      <c r="AA172" s="70"/>
      <c r="AB172" s="70"/>
      <c r="AC172" s="70"/>
      <c r="AD172" s="70"/>
      <c r="AE172" s="70"/>
      <c r="AF172" s="70"/>
      <c r="AG172" s="70"/>
      <c r="AH172" s="8"/>
      <c r="AI172" s="8"/>
      <c r="AJ172" s="8"/>
      <c r="AK172" s="8"/>
    </row>
    <row r="173" ht="15.75" customHeight="1">
      <c r="K173" s="8"/>
      <c r="L173" s="8"/>
      <c r="M173" s="8"/>
      <c r="N173" s="8"/>
      <c r="Z173" s="8"/>
      <c r="AA173" s="70"/>
      <c r="AB173" s="70"/>
      <c r="AC173" s="70"/>
      <c r="AD173" s="70"/>
      <c r="AE173" s="70"/>
      <c r="AF173" s="70"/>
      <c r="AG173" s="70"/>
      <c r="AH173" s="8"/>
      <c r="AI173" s="8"/>
      <c r="AJ173" s="8"/>
      <c r="AK173" s="8"/>
    </row>
    <row r="174" ht="15.75" customHeight="1">
      <c r="K174" s="8"/>
      <c r="L174" s="8"/>
      <c r="M174" s="8"/>
      <c r="N174" s="8"/>
      <c r="Z174" s="8"/>
      <c r="AA174" s="70"/>
      <c r="AB174" s="70"/>
      <c r="AC174" s="70"/>
      <c r="AD174" s="70"/>
      <c r="AE174" s="70"/>
      <c r="AF174" s="70"/>
      <c r="AG174" s="70"/>
      <c r="AH174" s="8"/>
      <c r="AI174" s="8"/>
      <c r="AJ174" s="8"/>
      <c r="AK174" s="8"/>
    </row>
    <row r="175" ht="15.75" customHeight="1">
      <c r="K175" s="8"/>
      <c r="L175" s="8"/>
      <c r="M175" s="8"/>
      <c r="N175" s="8"/>
      <c r="Z175" s="8"/>
      <c r="AA175" s="70"/>
      <c r="AB175" s="70"/>
      <c r="AC175" s="70"/>
      <c r="AD175" s="70"/>
      <c r="AE175" s="70"/>
      <c r="AF175" s="70"/>
      <c r="AG175" s="70"/>
      <c r="AH175" s="8"/>
      <c r="AI175" s="8"/>
      <c r="AJ175" s="8"/>
      <c r="AK175" s="8"/>
    </row>
    <row r="176" ht="15.75" customHeight="1">
      <c r="K176" s="8"/>
      <c r="L176" s="8"/>
      <c r="M176" s="8"/>
      <c r="N176" s="8"/>
      <c r="Z176" s="8"/>
      <c r="AA176" s="70"/>
      <c r="AB176" s="70"/>
      <c r="AC176" s="70"/>
      <c r="AD176" s="70"/>
      <c r="AE176" s="70"/>
      <c r="AF176" s="70"/>
      <c r="AG176" s="70"/>
      <c r="AH176" s="8"/>
      <c r="AI176" s="8"/>
      <c r="AJ176" s="8"/>
      <c r="AK176" s="8"/>
    </row>
    <row r="177" ht="15.75" customHeight="1">
      <c r="K177" s="8"/>
      <c r="L177" s="8"/>
      <c r="M177" s="8"/>
      <c r="N177" s="8"/>
      <c r="Z177" s="8"/>
      <c r="AA177" s="70"/>
      <c r="AB177" s="70"/>
      <c r="AC177" s="70"/>
      <c r="AD177" s="70"/>
      <c r="AE177" s="70"/>
      <c r="AF177" s="70"/>
      <c r="AG177" s="70"/>
      <c r="AH177" s="8"/>
      <c r="AI177" s="8"/>
      <c r="AJ177" s="8"/>
      <c r="AK177" s="8"/>
    </row>
    <row r="178" ht="15.75" customHeight="1">
      <c r="K178" s="8"/>
      <c r="L178" s="8"/>
      <c r="M178" s="8"/>
      <c r="N178" s="8"/>
      <c r="Z178" s="8"/>
      <c r="AA178" s="70"/>
      <c r="AB178" s="70"/>
      <c r="AC178" s="70"/>
      <c r="AD178" s="70"/>
      <c r="AE178" s="70"/>
      <c r="AF178" s="70"/>
      <c r="AG178" s="70"/>
      <c r="AH178" s="8"/>
      <c r="AI178" s="8"/>
      <c r="AJ178" s="8"/>
      <c r="AK178" s="8"/>
    </row>
    <row r="179" ht="15.75" customHeight="1">
      <c r="K179" s="8"/>
      <c r="L179" s="8"/>
      <c r="M179" s="8"/>
      <c r="N179" s="8"/>
      <c r="Z179" s="8"/>
      <c r="AA179" s="70"/>
      <c r="AB179" s="70"/>
      <c r="AC179" s="70"/>
      <c r="AD179" s="70"/>
      <c r="AE179" s="70"/>
      <c r="AF179" s="70"/>
      <c r="AG179" s="70"/>
      <c r="AH179" s="8"/>
      <c r="AI179" s="8"/>
      <c r="AJ179" s="8"/>
      <c r="AK179" s="8"/>
    </row>
    <row r="180" ht="15.75" customHeight="1">
      <c r="K180" s="8"/>
      <c r="L180" s="8"/>
      <c r="M180" s="8"/>
      <c r="N180" s="8"/>
      <c r="Z180" s="8"/>
      <c r="AA180" s="70"/>
      <c r="AB180" s="70"/>
      <c r="AC180" s="70"/>
      <c r="AD180" s="70"/>
      <c r="AE180" s="70"/>
      <c r="AF180" s="70"/>
      <c r="AG180" s="70"/>
      <c r="AH180" s="8"/>
      <c r="AI180" s="8"/>
      <c r="AJ180" s="8"/>
      <c r="AK180" s="8"/>
    </row>
    <row r="181" ht="15.75" customHeight="1">
      <c r="K181" s="8"/>
      <c r="L181" s="8"/>
      <c r="M181" s="8"/>
      <c r="N181" s="8"/>
      <c r="Z181" s="8"/>
      <c r="AA181" s="70"/>
      <c r="AB181" s="70"/>
      <c r="AC181" s="70"/>
      <c r="AD181" s="70"/>
      <c r="AE181" s="70"/>
      <c r="AF181" s="70"/>
      <c r="AG181" s="70"/>
      <c r="AH181" s="8"/>
      <c r="AI181" s="8"/>
      <c r="AJ181" s="8"/>
      <c r="AK181" s="8"/>
    </row>
    <row r="182" ht="15.75" customHeight="1">
      <c r="K182" s="8"/>
      <c r="L182" s="8"/>
      <c r="M182" s="8"/>
      <c r="N182" s="8"/>
      <c r="Z182" s="8"/>
      <c r="AA182" s="70"/>
      <c r="AB182" s="70"/>
      <c r="AC182" s="70"/>
      <c r="AD182" s="70"/>
      <c r="AE182" s="70"/>
      <c r="AF182" s="70"/>
      <c r="AG182" s="70"/>
      <c r="AH182" s="8"/>
      <c r="AI182" s="8"/>
      <c r="AJ182" s="8"/>
      <c r="AK182" s="8"/>
    </row>
    <row r="183" ht="15.75" customHeight="1">
      <c r="K183" s="8"/>
      <c r="L183" s="8"/>
      <c r="M183" s="8"/>
      <c r="N183" s="8"/>
      <c r="Z183" s="8"/>
      <c r="AA183" s="70"/>
      <c r="AB183" s="70"/>
      <c r="AC183" s="70"/>
      <c r="AD183" s="70"/>
      <c r="AE183" s="70"/>
      <c r="AF183" s="70"/>
      <c r="AG183" s="70"/>
      <c r="AH183" s="8"/>
      <c r="AI183" s="8"/>
      <c r="AJ183" s="8"/>
      <c r="AK183" s="8"/>
    </row>
    <row r="184" ht="15.75" customHeight="1">
      <c r="K184" s="8"/>
      <c r="L184" s="8"/>
      <c r="M184" s="8"/>
      <c r="N184" s="8"/>
      <c r="Z184" s="8"/>
      <c r="AA184" s="70"/>
      <c r="AB184" s="70"/>
      <c r="AC184" s="70"/>
      <c r="AD184" s="70"/>
      <c r="AE184" s="70"/>
      <c r="AF184" s="70"/>
      <c r="AG184" s="70"/>
      <c r="AH184" s="8"/>
      <c r="AI184" s="8"/>
      <c r="AJ184" s="8"/>
      <c r="AK184" s="8"/>
    </row>
    <row r="185" ht="15.75" customHeight="1">
      <c r="K185" s="8"/>
      <c r="L185" s="8"/>
      <c r="M185" s="8"/>
      <c r="N185" s="8"/>
      <c r="Z185" s="8"/>
      <c r="AA185" s="70"/>
      <c r="AB185" s="70"/>
      <c r="AC185" s="70"/>
      <c r="AD185" s="70"/>
      <c r="AE185" s="70"/>
      <c r="AF185" s="70"/>
      <c r="AG185" s="70"/>
      <c r="AH185" s="8"/>
      <c r="AI185" s="8"/>
      <c r="AJ185" s="8"/>
      <c r="AK185" s="8"/>
    </row>
    <row r="186" ht="15.75" customHeight="1">
      <c r="K186" s="8"/>
      <c r="L186" s="8"/>
      <c r="M186" s="8"/>
      <c r="N186" s="8"/>
      <c r="Z186" s="8"/>
      <c r="AA186" s="70"/>
      <c r="AB186" s="70"/>
      <c r="AC186" s="70"/>
      <c r="AD186" s="70"/>
      <c r="AE186" s="70"/>
      <c r="AF186" s="70"/>
      <c r="AG186" s="70"/>
      <c r="AH186" s="8"/>
      <c r="AI186" s="8"/>
      <c r="AJ186" s="8"/>
      <c r="AK186" s="8"/>
    </row>
    <row r="187" ht="15.75" customHeight="1">
      <c r="K187" s="8"/>
      <c r="L187" s="8"/>
      <c r="M187" s="8"/>
      <c r="N187" s="8"/>
      <c r="Z187" s="8"/>
      <c r="AA187" s="70"/>
      <c r="AB187" s="70"/>
      <c r="AC187" s="70"/>
      <c r="AD187" s="70"/>
      <c r="AE187" s="70"/>
      <c r="AF187" s="70"/>
      <c r="AG187" s="70"/>
      <c r="AH187" s="8"/>
      <c r="AI187" s="8"/>
      <c r="AJ187" s="8"/>
      <c r="AK187" s="8"/>
    </row>
    <row r="188" ht="15.75" customHeight="1">
      <c r="K188" s="8"/>
      <c r="L188" s="8"/>
      <c r="M188" s="8"/>
      <c r="N188" s="8"/>
      <c r="Z188" s="8"/>
      <c r="AA188" s="70"/>
      <c r="AB188" s="70"/>
      <c r="AC188" s="70"/>
      <c r="AD188" s="70"/>
      <c r="AE188" s="70"/>
      <c r="AF188" s="70"/>
      <c r="AG188" s="70"/>
      <c r="AH188" s="8"/>
      <c r="AI188" s="8"/>
      <c r="AJ188" s="8"/>
      <c r="AK188" s="8"/>
    </row>
    <row r="189" ht="15.75" customHeight="1">
      <c r="K189" s="8"/>
      <c r="L189" s="8"/>
      <c r="M189" s="8"/>
      <c r="N189" s="8"/>
      <c r="Z189" s="8"/>
      <c r="AA189" s="70"/>
      <c r="AB189" s="70"/>
      <c r="AC189" s="70"/>
      <c r="AD189" s="70"/>
      <c r="AE189" s="70"/>
      <c r="AF189" s="70"/>
      <c r="AG189" s="70"/>
      <c r="AH189" s="8"/>
      <c r="AI189" s="8"/>
      <c r="AJ189" s="8"/>
      <c r="AK189" s="8"/>
    </row>
    <row r="190" ht="15.75" customHeight="1">
      <c r="K190" s="8"/>
      <c r="L190" s="8"/>
      <c r="M190" s="8"/>
      <c r="N190" s="8"/>
      <c r="Z190" s="8"/>
      <c r="AA190" s="70"/>
      <c r="AB190" s="70"/>
      <c r="AC190" s="70"/>
      <c r="AD190" s="70"/>
      <c r="AE190" s="70"/>
      <c r="AF190" s="70"/>
      <c r="AG190" s="70"/>
      <c r="AH190" s="8"/>
      <c r="AI190" s="8"/>
      <c r="AJ190" s="8"/>
      <c r="AK190" s="8"/>
    </row>
    <row r="191" ht="15.75" customHeight="1">
      <c r="K191" s="8"/>
      <c r="L191" s="8"/>
      <c r="M191" s="8"/>
      <c r="N191" s="8"/>
      <c r="Z191" s="8"/>
      <c r="AA191" s="70"/>
      <c r="AB191" s="70"/>
      <c r="AC191" s="70"/>
      <c r="AD191" s="70"/>
      <c r="AE191" s="70"/>
      <c r="AF191" s="70"/>
      <c r="AG191" s="70"/>
      <c r="AH191" s="8"/>
      <c r="AI191" s="8"/>
      <c r="AJ191" s="8"/>
      <c r="AK191" s="8"/>
    </row>
    <row r="192" ht="15.75" customHeight="1">
      <c r="K192" s="8"/>
      <c r="L192" s="8"/>
      <c r="M192" s="8"/>
      <c r="N192" s="8"/>
      <c r="Z192" s="8"/>
      <c r="AA192" s="70"/>
      <c r="AB192" s="70"/>
      <c r="AC192" s="70"/>
      <c r="AD192" s="70"/>
      <c r="AE192" s="70"/>
      <c r="AF192" s="70"/>
      <c r="AG192" s="70"/>
      <c r="AH192" s="8"/>
      <c r="AI192" s="8"/>
      <c r="AJ192" s="8"/>
      <c r="AK192" s="8"/>
    </row>
    <row r="193" ht="15.75" customHeight="1">
      <c r="K193" s="8"/>
      <c r="L193" s="8"/>
      <c r="M193" s="8"/>
      <c r="N193" s="8"/>
      <c r="Z193" s="8"/>
      <c r="AA193" s="70"/>
      <c r="AB193" s="70"/>
      <c r="AC193" s="70"/>
      <c r="AD193" s="70"/>
      <c r="AE193" s="70"/>
      <c r="AF193" s="70"/>
      <c r="AG193" s="70"/>
      <c r="AH193" s="8"/>
      <c r="AI193" s="8"/>
      <c r="AJ193" s="8"/>
      <c r="AK193" s="8"/>
    </row>
    <row r="194" ht="15.75" customHeight="1">
      <c r="K194" s="8"/>
      <c r="L194" s="8"/>
      <c r="M194" s="8"/>
      <c r="N194" s="8"/>
      <c r="Z194" s="8"/>
      <c r="AA194" s="70"/>
      <c r="AB194" s="70"/>
      <c r="AC194" s="70"/>
      <c r="AD194" s="70"/>
      <c r="AE194" s="70"/>
      <c r="AF194" s="70"/>
      <c r="AG194" s="70"/>
      <c r="AH194" s="8"/>
      <c r="AI194" s="8"/>
      <c r="AJ194" s="8"/>
      <c r="AK194" s="8"/>
    </row>
    <row r="195" ht="15.75" customHeight="1">
      <c r="K195" s="8"/>
      <c r="L195" s="8"/>
      <c r="M195" s="8"/>
      <c r="N195" s="8"/>
      <c r="Z195" s="8"/>
      <c r="AA195" s="70"/>
      <c r="AB195" s="70"/>
      <c r="AC195" s="70"/>
      <c r="AD195" s="70"/>
      <c r="AE195" s="70"/>
      <c r="AF195" s="70"/>
      <c r="AG195" s="70"/>
      <c r="AH195" s="8"/>
      <c r="AI195" s="8"/>
      <c r="AJ195" s="8"/>
      <c r="AK195" s="8"/>
    </row>
    <row r="196" ht="15.75" customHeight="1">
      <c r="K196" s="8"/>
      <c r="L196" s="8"/>
      <c r="M196" s="8"/>
      <c r="N196" s="8"/>
      <c r="Z196" s="8"/>
      <c r="AA196" s="70"/>
      <c r="AB196" s="70"/>
      <c r="AC196" s="70"/>
      <c r="AD196" s="70"/>
      <c r="AE196" s="70"/>
      <c r="AF196" s="70"/>
      <c r="AG196" s="70"/>
      <c r="AH196" s="8"/>
      <c r="AI196" s="8"/>
      <c r="AJ196" s="8"/>
      <c r="AK196" s="8"/>
    </row>
    <row r="197" ht="15.75" customHeight="1">
      <c r="K197" s="8"/>
      <c r="L197" s="8"/>
      <c r="M197" s="8"/>
      <c r="N197" s="8"/>
      <c r="Z197" s="8"/>
      <c r="AA197" s="70"/>
      <c r="AB197" s="70"/>
      <c r="AC197" s="70"/>
      <c r="AD197" s="70"/>
      <c r="AE197" s="70"/>
      <c r="AF197" s="70"/>
      <c r="AG197" s="70"/>
      <c r="AH197" s="8"/>
      <c r="AI197" s="8"/>
      <c r="AJ197" s="8"/>
      <c r="AK197" s="8"/>
    </row>
    <row r="198" ht="15.75" customHeight="1">
      <c r="K198" s="8"/>
      <c r="L198" s="8"/>
      <c r="M198" s="8"/>
      <c r="N198" s="8"/>
      <c r="Z198" s="8"/>
      <c r="AA198" s="70"/>
      <c r="AB198" s="70"/>
      <c r="AC198" s="70"/>
      <c r="AD198" s="70"/>
      <c r="AE198" s="70"/>
      <c r="AF198" s="70"/>
      <c r="AG198" s="70"/>
      <c r="AH198" s="8"/>
      <c r="AI198" s="8"/>
      <c r="AJ198" s="8"/>
      <c r="AK198" s="8"/>
    </row>
    <row r="199" ht="15.75" customHeight="1">
      <c r="K199" s="8"/>
      <c r="L199" s="8"/>
      <c r="M199" s="8"/>
      <c r="N199" s="8"/>
      <c r="Z199" s="8"/>
      <c r="AA199" s="70"/>
      <c r="AB199" s="70"/>
      <c r="AC199" s="70"/>
      <c r="AD199" s="70"/>
      <c r="AE199" s="70"/>
      <c r="AF199" s="70"/>
      <c r="AG199" s="70"/>
      <c r="AH199" s="8"/>
      <c r="AI199" s="8"/>
      <c r="AJ199" s="8"/>
      <c r="AK199" s="8"/>
    </row>
    <row r="200" ht="15.75" customHeight="1">
      <c r="K200" s="8"/>
      <c r="L200" s="8"/>
      <c r="M200" s="8"/>
      <c r="N200" s="8"/>
      <c r="Z200" s="8"/>
      <c r="AA200" s="70"/>
      <c r="AB200" s="70"/>
      <c r="AC200" s="70"/>
      <c r="AD200" s="70"/>
      <c r="AE200" s="70"/>
      <c r="AF200" s="70"/>
      <c r="AG200" s="70"/>
      <c r="AH200" s="8"/>
      <c r="AI200" s="8"/>
      <c r="AJ200" s="8"/>
      <c r="AK200" s="8"/>
    </row>
    <row r="201" ht="15.75" customHeight="1">
      <c r="K201" s="8"/>
      <c r="L201" s="8"/>
      <c r="M201" s="8"/>
      <c r="N201" s="8"/>
      <c r="Z201" s="8"/>
      <c r="AA201" s="70"/>
      <c r="AB201" s="70"/>
      <c r="AC201" s="70"/>
      <c r="AD201" s="70"/>
      <c r="AE201" s="70"/>
      <c r="AF201" s="70"/>
      <c r="AG201" s="70"/>
      <c r="AH201" s="8"/>
      <c r="AI201" s="8"/>
      <c r="AJ201" s="8"/>
      <c r="AK201" s="8"/>
    </row>
    <row r="202" ht="15.75" customHeight="1">
      <c r="K202" s="8"/>
      <c r="L202" s="8"/>
      <c r="M202" s="8"/>
      <c r="N202" s="8"/>
      <c r="Z202" s="8"/>
      <c r="AA202" s="70"/>
      <c r="AB202" s="70"/>
      <c r="AC202" s="70"/>
      <c r="AD202" s="70"/>
      <c r="AE202" s="70"/>
      <c r="AF202" s="70"/>
      <c r="AG202" s="70"/>
      <c r="AH202" s="8"/>
      <c r="AI202" s="8"/>
      <c r="AJ202" s="8"/>
      <c r="AK202" s="8"/>
    </row>
    <row r="203" ht="15.75" customHeight="1">
      <c r="K203" s="8"/>
      <c r="L203" s="8"/>
      <c r="M203" s="8"/>
      <c r="N203" s="8"/>
      <c r="Z203" s="8"/>
      <c r="AA203" s="70"/>
      <c r="AB203" s="70"/>
      <c r="AC203" s="70"/>
      <c r="AD203" s="70"/>
      <c r="AE203" s="70"/>
      <c r="AF203" s="70"/>
      <c r="AG203" s="70"/>
      <c r="AH203" s="8"/>
      <c r="AI203" s="8"/>
      <c r="AJ203" s="8"/>
      <c r="AK203" s="8"/>
    </row>
    <row r="204" ht="15.75" customHeight="1">
      <c r="K204" s="8"/>
      <c r="L204" s="8"/>
      <c r="M204" s="8"/>
      <c r="N204" s="8"/>
      <c r="Z204" s="8"/>
      <c r="AA204" s="70"/>
      <c r="AB204" s="70"/>
      <c r="AC204" s="70"/>
      <c r="AD204" s="70"/>
      <c r="AE204" s="70"/>
      <c r="AF204" s="70"/>
      <c r="AG204" s="70"/>
      <c r="AH204" s="8"/>
      <c r="AI204" s="8"/>
      <c r="AJ204" s="8"/>
      <c r="AK204" s="8"/>
    </row>
    <row r="205" ht="15.75" customHeight="1">
      <c r="K205" s="8"/>
      <c r="L205" s="8"/>
      <c r="M205" s="8"/>
      <c r="N205" s="8"/>
      <c r="Z205" s="8"/>
      <c r="AA205" s="70"/>
      <c r="AB205" s="70"/>
      <c r="AC205" s="70"/>
      <c r="AD205" s="70"/>
      <c r="AE205" s="70"/>
      <c r="AF205" s="70"/>
      <c r="AG205" s="70"/>
      <c r="AH205" s="8"/>
      <c r="AI205" s="8"/>
      <c r="AJ205" s="8"/>
      <c r="AK205" s="8"/>
    </row>
    <row r="206" ht="15.75" customHeight="1">
      <c r="K206" s="8"/>
      <c r="L206" s="8"/>
      <c r="M206" s="8"/>
      <c r="N206" s="8"/>
      <c r="Z206" s="8"/>
      <c r="AA206" s="70"/>
      <c r="AB206" s="70"/>
      <c r="AC206" s="70"/>
      <c r="AD206" s="70"/>
      <c r="AE206" s="70"/>
      <c r="AF206" s="70"/>
      <c r="AG206" s="70"/>
      <c r="AH206" s="8"/>
      <c r="AI206" s="8"/>
      <c r="AJ206" s="8"/>
      <c r="AK206" s="8"/>
    </row>
    <row r="207" ht="15.75" customHeight="1">
      <c r="K207" s="8"/>
      <c r="L207" s="8"/>
      <c r="M207" s="8"/>
      <c r="N207" s="8"/>
      <c r="Z207" s="8"/>
      <c r="AA207" s="70"/>
      <c r="AB207" s="70"/>
      <c r="AC207" s="70"/>
      <c r="AD207" s="70"/>
      <c r="AE207" s="70"/>
      <c r="AF207" s="70"/>
      <c r="AG207" s="70"/>
      <c r="AH207" s="8"/>
      <c r="AI207" s="8"/>
      <c r="AJ207" s="8"/>
      <c r="AK207" s="8"/>
    </row>
    <row r="208" ht="15.75" customHeight="1">
      <c r="K208" s="8"/>
      <c r="L208" s="8"/>
      <c r="M208" s="8"/>
      <c r="N208" s="8"/>
      <c r="Z208" s="8"/>
      <c r="AA208" s="70"/>
      <c r="AB208" s="70"/>
      <c r="AC208" s="70"/>
      <c r="AD208" s="70"/>
      <c r="AE208" s="70"/>
      <c r="AF208" s="70"/>
      <c r="AG208" s="70"/>
      <c r="AH208" s="8"/>
      <c r="AI208" s="8"/>
      <c r="AJ208" s="8"/>
      <c r="AK208" s="8"/>
    </row>
    <row r="209" ht="15.75" customHeight="1">
      <c r="K209" s="8"/>
      <c r="L209" s="8"/>
      <c r="M209" s="8"/>
      <c r="N209" s="8"/>
      <c r="Z209" s="8"/>
      <c r="AA209" s="70"/>
      <c r="AB209" s="70"/>
      <c r="AC209" s="70"/>
      <c r="AD209" s="70"/>
      <c r="AE209" s="70"/>
      <c r="AF209" s="70"/>
      <c r="AG209" s="70"/>
      <c r="AH209" s="8"/>
      <c r="AI209" s="8"/>
      <c r="AJ209" s="8"/>
      <c r="AK209" s="8"/>
    </row>
    <row r="210" ht="15.75" customHeight="1">
      <c r="K210" s="8"/>
      <c r="L210" s="8"/>
      <c r="M210" s="8"/>
      <c r="N210" s="8"/>
      <c r="Z210" s="8"/>
      <c r="AA210" s="70"/>
      <c r="AB210" s="70"/>
      <c r="AC210" s="70"/>
      <c r="AD210" s="70"/>
      <c r="AE210" s="70"/>
      <c r="AF210" s="70"/>
      <c r="AG210" s="70"/>
      <c r="AH210" s="8"/>
      <c r="AI210" s="8"/>
      <c r="AJ210" s="8"/>
      <c r="AK210" s="8"/>
    </row>
    <row r="211" ht="15.75" customHeight="1">
      <c r="K211" s="8"/>
      <c r="L211" s="8"/>
      <c r="M211" s="8"/>
      <c r="N211" s="8"/>
      <c r="Z211" s="8"/>
      <c r="AA211" s="70"/>
      <c r="AB211" s="70"/>
      <c r="AC211" s="70"/>
      <c r="AD211" s="70"/>
      <c r="AE211" s="70"/>
      <c r="AF211" s="70"/>
      <c r="AG211" s="70"/>
      <c r="AH211" s="8"/>
      <c r="AI211" s="8"/>
      <c r="AJ211" s="8"/>
      <c r="AK211" s="8"/>
    </row>
    <row r="212" ht="15.75" customHeight="1">
      <c r="K212" s="8"/>
      <c r="L212" s="8"/>
      <c r="M212" s="8"/>
      <c r="N212" s="8"/>
      <c r="Z212" s="8"/>
      <c r="AA212" s="70"/>
      <c r="AB212" s="70"/>
      <c r="AC212" s="70"/>
      <c r="AD212" s="70"/>
      <c r="AE212" s="70"/>
      <c r="AF212" s="70"/>
      <c r="AG212" s="70"/>
      <c r="AH212" s="8"/>
      <c r="AI212" s="8"/>
      <c r="AJ212" s="8"/>
      <c r="AK212" s="8"/>
    </row>
    <row r="213" ht="15.75" customHeight="1">
      <c r="K213" s="8"/>
      <c r="L213" s="8"/>
      <c r="M213" s="8"/>
      <c r="N213" s="8"/>
      <c r="Z213" s="8"/>
      <c r="AA213" s="70"/>
      <c r="AB213" s="70"/>
      <c r="AC213" s="70"/>
      <c r="AD213" s="70"/>
      <c r="AE213" s="70"/>
      <c r="AF213" s="70"/>
      <c r="AG213" s="70"/>
      <c r="AH213" s="8"/>
      <c r="AI213" s="8"/>
      <c r="AJ213" s="8"/>
      <c r="AK213" s="8"/>
    </row>
    <row r="214" ht="15.75" customHeight="1">
      <c r="K214" s="8"/>
      <c r="L214" s="8"/>
      <c r="M214" s="8"/>
      <c r="N214" s="8"/>
      <c r="Z214" s="8"/>
      <c r="AA214" s="70"/>
      <c r="AB214" s="70"/>
      <c r="AC214" s="70"/>
      <c r="AD214" s="70"/>
      <c r="AE214" s="70"/>
      <c r="AF214" s="70"/>
      <c r="AG214" s="70"/>
      <c r="AH214" s="8"/>
      <c r="AI214" s="8"/>
      <c r="AJ214" s="8"/>
      <c r="AK214" s="8"/>
    </row>
    <row r="215" ht="15.75" customHeight="1">
      <c r="K215" s="8"/>
      <c r="L215" s="8"/>
      <c r="M215" s="8"/>
      <c r="N215" s="8"/>
      <c r="Z215" s="8"/>
      <c r="AA215" s="70"/>
      <c r="AB215" s="70"/>
      <c r="AC215" s="70"/>
      <c r="AD215" s="70"/>
      <c r="AE215" s="70"/>
      <c r="AF215" s="70"/>
      <c r="AG215" s="70"/>
      <c r="AH215" s="8"/>
      <c r="AI215" s="8"/>
      <c r="AJ215" s="8"/>
      <c r="AK215" s="8"/>
    </row>
    <row r="216" ht="15.75" customHeight="1">
      <c r="K216" s="8"/>
      <c r="L216" s="8"/>
      <c r="M216" s="8"/>
      <c r="N216" s="8"/>
      <c r="Z216" s="8"/>
      <c r="AA216" s="70"/>
      <c r="AB216" s="70"/>
      <c r="AC216" s="70"/>
      <c r="AD216" s="70"/>
      <c r="AE216" s="70"/>
      <c r="AF216" s="70"/>
      <c r="AG216" s="70"/>
      <c r="AH216" s="8"/>
      <c r="AI216" s="8"/>
      <c r="AJ216" s="8"/>
      <c r="AK216" s="8"/>
    </row>
    <row r="217" ht="15.75" customHeight="1">
      <c r="K217" s="8"/>
      <c r="L217" s="8"/>
      <c r="M217" s="8"/>
      <c r="N217" s="8"/>
      <c r="Z217" s="8"/>
      <c r="AA217" s="70"/>
      <c r="AB217" s="70"/>
      <c r="AC217" s="70"/>
      <c r="AD217" s="70"/>
      <c r="AE217" s="70"/>
      <c r="AF217" s="70"/>
      <c r="AG217" s="70"/>
      <c r="AH217" s="8"/>
      <c r="AI217" s="8"/>
      <c r="AJ217" s="8"/>
      <c r="AK217" s="8"/>
    </row>
    <row r="218" ht="15.75" customHeight="1">
      <c r="K218" s="8"/>
      <c r="L218" s="8"/>
      <c r="M218" s="8"/>
      <c r="N218" s="8"/>
      <c r="Z218" s="8"/>
      <c r="AA218" s="70"/>
      <c r="AB218" s="70"/>
      <c r="AC218" s="70"/>
      <c r="AD218" s="70"/>
      <c r="AE218" s="70"/>
      <c r="AF218" s="70"/>
      <c r="AG218" s="70"/>
      <c r="AH218" s="8"/>
      <c r="AI218" s="8"/>
      <c r="AJ218" s="8"/>
      <c r="AK218" s="8"/>
    </row>
    <row r="219" ht="15.75" customHeight="1">
      <c r="K219" s="8"/>
      <c r="L219" s="8"/>
      <c r="M219" s="8"/>
      <c r="N219" s="8"/>
      <c r="Z219" s="8"/>
      <c r="AA219" s="70"/>
      <c r="AB219" s="70"/>
      <c r="AC219" s="70"/>
      <c r="AD219" s="70"/>
      <c r="AE219" s="70"/>
      <c r="AF219" s="70"/>
      <c r="AG219" s="70"/>
      <c r="AH219" s="8"/>
      <c r="AI219" s="8"/>
      <c r="AJ219" s="8"/>
      <c r="AK219" s="8"/>
    </row>
    <row r="220" ht="15.75" customHeight="1">
      <c r="K220" s="8"/>
      <c r="L220" s="8"/>
      <c r="M220" s="8"/>
      <c r="N220" s="8"/>
      <c r="Z220" s="8"/>
      <c r="AA220" s="70"/>
      <c r="AB220" s="70"/>
      <c r="AC220" s="70"/>
      <c r="AD220" s="70"/>
      <c r="AE220" s="70"/>
      <c r="AF220" s="70"/>
      <c r="AG220" s="70"/>
      <c r="AH220" s="8"/>
      <c r="AI220" s="8"/>
      <c r="AJ220" s="8"/>
      <c r="AK220" s="8"/>
    </row>
    <row r="221" ht="15.75" customHeight="1">
      <c r="K221" s="8"/>
      <c r="L221" s="8"/>
      <c r="M221" s="8"/>
      <c r="N221" s="8"/>
      <c r="Z221" s="8"/>
      <c r="AA221" s="70"/>
      <c r="AB221" s="70"/>
      <c r="AC221" s="70"/>
      <c r="AD221" s="70"/>
      <c r="AE221" s="70"/>
      <c r="AF221" s="70"/>
      <c r="AG221" s="70"/>
      <c r="AH221" s="8"/>
      <c r="AI221" s="8"/>
      <c r="AJ221" s="8"/>
      <c r="AK221" s="8"/>
    </row>
    <row r="222" ht="15.75" customHeight="1">
      <c r="K222" s="8"/>
      <c r="L222" s="8"/>
      <c r="M222" s="8"/>
      <c r="N222" s="8"/>
      <c r="Z222" s="8"/>
      <c r="AA222" s="70"/>
      <c r="AB222" s="70"/>
      <c r="AC222" s="70"/>
      <c r="AD222" s="70"/>
      <c r="AE222" s="70"/>
      <c r="AF222" s="70"/>
      <c r="AG222" s="70"/>
      <c r="AH222" s="8"/>
      <c r="AI222" s="8"/>
      <c r="AJ222" s="8"/>
      <c r="AK222" s="8"/>
    </row>
    <row r="223" ht="15.75" customHeight="1">
      <c r="K223" s="8"/>
      <c r="L223" s="8"/>
      <c r="M223" s="8"/>
      <c r="N223" s="8"/>
      <c r="Z223" s="8"/>
      <c r="AA223" s="70"/>
      <c r="AB223" s="70"/>
      <c r="AC223" s="70"/>
      <c r="AD223" s="70"/>
      <c r="AE223" s="70"/>
      <c r="AF223" s="70"/>
      <c r="AG223" s="70"/>
      <c r="AH223" s="8"/>
      <c r="AI223" s="8"/>
      <c r="AJ223" s="8"/>
      <c r="AK223" s="8"/>
    </row>
    <row r="224" ht="15.75" customHeight="1">
      <c r="K224" s="8"/>
      <c r="L224" s="8"/>
      <c r="M224" s="8"/>
      <c r="N224" s="8"/>
      <c r="Z224" s="8"/>
      <c r="AA224" s="70"/>
      <c r="AB224" s="70"/>
      <c r="AC224" s="70"/>
      <c r="AD224" s="70"/>
      <c r="AE224" s="70"/>
      <c r="AF224" s="70"/>
      <c r="AG224" s="70"/>
      <c r="AH224" s="8"/>
      <c r="AI224" s="8"/>
      <c r="AJ224" s="8"/>
      <c r="AK224" s="8"/>
    </row>
    <row r="225" ht="15.75" customHeight="1">
      <c r="K225" s="8"/>
      <c r="L225" s="8"/>
      <c r="M225" s="8"/>
      <c r="N225" s="8"/>
      <c r="Z225" s="8"/>
      <c r="AA225" s="70"/>
      <c r="AB225" s="70"/>
      <c r="AC225" s="70"/>
      <c r="AD225" s="70"/>
      <c r="AE225" s="70"/>
      <c r="AF225" s="70"/>
      <c r="AG225" s="70"/>
      <c r="AH225" s="8"/>
      <c r="AI225" s="8"/>
      <c r="AJ225" s="8"/>
      <c r="AK225" s="8"/>
    </row>
    <row r="226" ht="15.75" customHeight="1">
      <c r="K226" s="8"/>
      <c r="L226" s="8"/>
      <c r="M226" s="8"/>
      <c r="N226" s="8"/>
      <c r="Z226" s="8"/>
      <c r="AA226" s="70"/>
      <c r="AB226" s="70"/>
      <c r="AC226" s="70"/>
      <c r="AD226" s="70"/>
      <c r="AE226" s="70"/>
      <c r="AF226" s="70"/>
      <c r="AG226" s="70"/>
      <c r="AH226" s="8"/>
      <c r="AI226" s="8"/>
      <c r="AJ226" s="8"/>
      <c r="AK226" s="8"/>
    </row>
    <row r="227" ht="15.75" customHeight="1">
      <c r="K227" s="8"/>
      <c r="L227" s="8"/>
      <c r="M227" s="8"/>
      <c r="N227" s="8"/>
      <c r="Z227" s="8"/>
      <c r="AA227" s="70"/>
      <c r="AB227" s="70"/>
      <c r="AC227" s="70"/>
      <c r="AD227" s="70"/>
      <c r="AE227" s="70"/>
      <c r="AF227" s="70"/>
      <c r="AG227" s="70"/>
      <c r="AH227" s="8"/>
      <c r="AI227" s="8"/>
      <c r="AJ227" s="8"/>
      <c r="AK227" s="8"/>
    </row>
    <row r="228" ht="15.75" customHeight="1">
      <c r="K228" s="8"/>
      <c r="L228" s="8"/>
      <c r="M228" s="8"/>
      <c r="N228" s="8"/>
      <c r="Z228" s="8"/>
      <c r="AA228" s="70"/>
      <c r="AB228" s="70"/>
      <c r="AC228" s="70"/>
      <c r="AD228" s="70"/>
      <c r="AE228" s="70"/>
      <c r="AF228" s="70"/>
      <c r="AG228" s="70"/>
      <c r="AH228" s="8"/>
      <c r="AI228" s="8"/>
      <c r="AJ228" s="8"/>
      <c r="AK228" s="8"/>
    </row>
    <row r="229" ht="15.75" customHeight="1">
      <c r="K229" s="8"/>
      <c r="L229" s="8"/>
      <c r="M229" s="8"/>
      <c r="N229" s="8"/>
      <c r="Z229" s="8"/>
      <c r="AA229" s="70"/>
      <c r="AB229" s="70"/>
      <c r="AC229" s="70"/>
      <c r="AD229" s="70"/>
      <c r="AE229" s="70"/>
      <c r="AF229" s="70"/>
      <c r="AG229" s="70"/>
      <c r="AH229" s="8"/>
      <c r="AI229" s="8"/>
      <c r="AJ229" s="8"/>
      <c r="AK229" s="8"/>
    </row>
    <row r="230" ht="15.75" customHeight="1">
      <c r="K230" s="8"/>
      <c r="L230" s="8"/>
      <c r="M230" s="8"/>
      <c r="N230" s="8"/>
      <c r="Z230" s="8"/>
      <c r="AA230" s="70"/>
      <c r="AB230" s="70"/>
      <c r="AC230" s="70"/>
      <c r="AD230" s="70"/>
      <c r="AE230" s="70"/>
      <c r="AF230" s="70"/>
      <c r="AG230" s="70"/>
      <c r="AH230" s="8"/>
      <c r="AI230" s="8"/>
      <c r="AJ230" s="8"/>
      <c r="AK230" s="8"/>
    </row>
    <row r="231" ht="15.75" customHeight="1">
      <c r="K231" s="8"/>
      <c r="L231" s="8"/>
      <c r="M231" s="8"/>
      <c r="N231" s="8"/>
      <c r="Z231" s="8"/>
      <c r="AA231" s="70"/>
      <c r="AB231" s="70"/>
      <c r="AC231" s="70"/>
      <c r="AD231" s="70"/>
      <c r="AE231" s="70"/>
      <c r="AF231" s="70"/>
      <c r="AG231" s="70"/>
      <c r="AH231" s="8"/>
      <c r="AI231" s="8"/>
      <c r="AJ231" s="8"/>
      <c r="AK231" s="8"/>
    </row>
    <row r="232" ht="15.75" customHeight="1">
      <c r="K232" s="8"/>
      <c r="L232" s="8"/>
      <c r="M232" s="8"/>
      <c r="N232" s="8"/>
      <c r="Z232" s="8"/>
      <c r="AA232" s="70"/>
      <c r="AB232" s="70"/>
      <c r="AC232" s="70"/>
      <c r="AD232" s="70"/>
      <c r="AE232" s="70"/>
      <c r="AF232" s="70"/>
      <c r="AG232" s="70"/>
      <c r="AH232" s="8"/>
      <c r="AI232" s="8"/>
      <c r="AJ232" s="8"/>
      <c r="AK232" s="8"/>
    </row>
    <row r="233" ht="15.75" customHeight="1">
      <c r="K233" s="8"/>
      <c r="L233" s="8"/>
      <c r="M233" s="8"/>
      <c r="N233" s="8"/>
      <c r="Z233" s="8"/>
      <c r="AA233" s="70"/>
      <c r="AB233" s="70"/>
      <c r="AC233" s="70"/>
      <c r="AD233" s="70"/>
      <c r="AE233" s="70"/>
      <c r="AF233" s="70"/>
      <c r="AG233" s="70"/>
      <c r="AH233" s="8"/>
      <c r="AI233" s="8"/>
      <c r="AJ233" s="8"/>
      <c r="AK233" s="8"/>
    </row>
    <row r="234" ht="15.75" customHeight="1">
      <c r="K234" s="8"/>
      <c r="L234" s="8"/>
      <c r="M234" s="8"/>
      <c r="N234" s="8"/>
      <c r="Z234" s="8"/>
      <c r="AA234" s="70"/>
      <c r="AB234" s="70"/>
      <c r="AC234" s="70"/>
      <c r="AD234" s="70"/>
      <c r="AE234" s="70"/>
      <c r="AF234" s="70"/>
      <c r="AG234" s="70"/>
      <c r="AH234" s="8"/>
      <c r="AI234" s="8"/>
      <c r="AJ234" s="8"/>
      <c r="AK234" s="8"/>
    </row>
    <row r="235" ht="15.75" customHeight="1">
      <c r="K235" s="8"/>
      <c r="L235" s="8"/>
      <c r="M235" s="8"/>
      <c r="N235" s="8"/>
      <c r="Z235" s="8"/>
      <c r="AA235" s="70"/>
      <c r="AB235" s="70"/>
      <c r="AC235" s="70"/>
      <c r="AD235" s="70"/>
      <c r="AE235" s="70"/>
      <c r="AF235" s="70"/>
      <c r="AG235" s="70"/>
      <c r="AH235" s="8"/>
      <c r="AI235" s="8"/>
      <c r="AJ235" s="8"/>
      <c r="AK235" s="8"/>
    </row>
    <row r="236" ht="15.75" customHeight="1">
      <c r="K236" s="8"/>
      <c r="L236" s="8"/>
      <c r="M236" s="8"/>
      <c r="N236" s="8"/>
      <c r="Z236" s="8"/>
      <c r="AA236" s="70"/>
      <c r="AB236" s="70"/>
      <c r="AC236" s="70"/>
      <c r="AD236" s="70"/>
      <c r="AE236" s="70"/>
      <c r="AF236" s="70"/>
      <c r="AG236" s="70"/>
      <c r="AH236" s="8"/>
      <c r="AI236" s="8"/>
      <c r="AJ236" s="8"/>
      <c r="AK236" s="8"/>
    </row>
    <row r="237" ht="15.75" customHeight="1">
      <c r="K237" s="8"/>
      <c r="L237" s="8"/>
      <c r="M237" s="8"/>
      <c r="N237" s="8"/>
      <c r="Z237" s="8"/>
      <c r="AA237" s="70"/>
      <c r="AB237" s="70"/>
      <c r="AC237" s="70"/>
      <c r="AD237" s="70"/>
      <c r="AE237" s="70"/>
      <c r="AF237" s="70"/>
      <c r="AG237" s="70"/>
      <c r="AH237" s="8"/>
      <c r="AI237" s="8"/>
      <c r="AJ237" s="8"/>
      <c r="AK237" s="8"/>
    </row>
    <row r="238" ht="15.75" customHeight="1">
      <c r="K238" s="8"/>
      <c r="L238" s="8"/>
      <c r="M238" s="8"/>
      <c r="N238" s="8"/>
      <c r="Z238" s="8"/>
      <c r="AA238" s="70"/>
      <c r="AB238" s="70"/>
      <c r="AC238" s="70"/>
      <c r="AD238" s="70"/>
      <c r="AE238" s="70"/>
      <c r="AF238" s="70"/>
      <c r="AG238" s="70"/>
      <c r="AH238" s="8"/>
      <c r="AI238" s="8"/>
      <c r="AJ238" s="8"/>
      <c r="AK238" s="8"/>
    </row>
    <row r="239" ht="15.75" customHeight="1">
      <c r="K239" s="8"/>
      <c r="L239" s="8"/>
      <c r="M239" s="8"/>
      <c r="N239" s="8"/>
      <c r="Z239" s="8"/>
      <c r="AA239" s="70"/>
      <c r="AB239" s="70"/>
      <c r="AC239" s="70"/>
      <c r="AD239" s="70"/>
      <c r="AE239" s="70"/>
      <c r="AF239" s="70"/>
      <c r="AG239" s="70"/>
      <c r="AH239" s="8"/>
      <c r="AI239" s="8"/>
      <c r="AJ239" s="8"/>
      <c r="AK239" s="8"/>
    </row>
    <row r="240" ht="15.75" customHeight="1">
      <c r="K240" s="8"/>
      <c r="L240" s="8"/>
      <c r="M240" s="8"/>
      <c r="N240" s="8"/>
      <c r="Z240" s="8"/>
      <c r="AA240" s="70"/>
      <c r="AB240" s="70"/>
      <c r="AC240" s="70"/>
      <c r="AD240" s="70"/>
      <c r="AE240" s="70"/>
      <c r="AF240" s="70"/>
      <c r="AG240" s="70"/>
      <c r="AH240" s="8"/>
      <c r="AI240" s="8"/>
      <c r="AJ240" s="8"/>
      <c r="AK240" s="8"/>
    </row>
    <row r="241" ht="15.75" customHeight="1">
      <c r="K241" s="8"/>
      <c r="L241" s="8"/>
      <c r="M241" s="8"/>
      <c r="N241" s="8"/>
      <c r="Z241" s="8"/>
      <c r="AA241" s="70"/>
      <c r="AB241" s="70"/>
      <c r="AC241" s="70"/>
      <c r="AD241" s="70"/>
      <c r="AE241" s="70"/>
      <c r="AF241" s="70"/>
      <c r="AG241" s="70"/>
      <c r="AH241" s="8"/>
      <c r="AI241" s="8"/>
      <c r="AJ241" s="8"/>
      <c r="AK241" s="8"/>
    </row>
    <row r="242" ht="15.75" customHeight="1">
      <c r="K242" s="8"/>
      <c r="L242" s="8"/>
      <c r="M242" s="8"/>
      <c r="N242" s="8"/>
      <c r="Z242" s="8"/>
      <c r="AA242" s="70"/>
      <c r="AB242" s="70"/>
      <c r="AC242" s="70"/>
      <c r="AD242" s="70"/>
      <c r="AE242" s="70"/>
      <c r="AF242" s="70"/>
      <c r="AG242" s="70"/>
      <c r="AH242" s="8"/>
      <c r="AI242" s="8"/>
      <c r="AJ242" s="8"/>
      <c r="AK242" s="8"/>
    </row>
    <row r="243" ht="15.75" customHeight="1">
      <c r="K243" s="8"/>
      <c r="L243" s="8"/>
      <c r="M243" s="8"/>
      <c r="N243" s="8"/>
      <c r="Z243" s="8"/>
      <c r="AA243" s="70"/>
      <c r="AB243" s="70"/>
      <c r="AC243" s="70"/>
      <c r="AD243" s="70"/>
      <c r="AE243" s="70"/>
      <c r="AF243" s="70"/>
      <c r="AG243" s="70"/>
      <c r="AH243" s="8"/>
      <c r="AI243" s="8"/>
      <c r="AJ243" s="8"/>
      <c r="AK243" s="8"/>
    </row>
    <row r="244" ht="15.75" customHeight="1">
      <c r="K244" s="8"/>
      <c r="L244" s="8"/>
      <c r="M244" s="8"/>
      <c r="N244" s="8"/>
      <c r="Z244" s="8"/>
      <c r="AA244" s="70"/>
      <c r="AB244" s="70"/>
      <c r="AC244" s="70"/>
      <c r="AD244" s="70"/>
      <c r="AE244" s="70"/>
      <c r="AF244" s="70"/>
      <c r="AG244" s="70"/>
      <c r="AH244" s="8"/>
      <c r="AI244" s="8"/>
      <c r="AJ244" s="8"/>
      <c r="AK244" s="8"/>
    </row>
    <row r="245" ht="15.75" customHeight="1">
      <c r="K245" s="8"/>
      <c r="L245" s="8"/>
      <c r="M245" s="8"/>
      <c r="N245" s="8"/>
      <c r="Z245" s="8"/>
      <c r="AA245" s="70"/>
      <c r="AB245" s="70"/>
      <c r="AC245" s="70"/>
      <c r="AD245" s="70"/>
      <c r="AE245" s="70"/>
      <c r="AF245" s="70"/>
      <c r="AG245" s="70"/>
      <c r="AH245" s="8"/>
      <c r="AI245" s="8"/>
      <c r="AJ245" s="8"/>
      <c r="AK245" s="8"/>
    </row>
    <row r="246" ht="15.75" customHeight="1">
      <c r="K246" s="8"/>
      <c r="L246" s="8"/>
      <c r="M246" s="8"/>
      <c r="N246" s="8"/>
      <c r="Z246" s="8"/>
      <c r="AA246" s="70"/>
      <c r="AB246" s="70"/>
      <c r="AC246" s="70"/>
      <c r="AD246" s="70"/>
      <c r="AE246" s="70"/>
      <c r="AF246" s="70"/>
      <c r="AG246" s="70"/>
      <c r="AH246" s="8"/>
      <c r="AI246" s="8"/>
      <c r="AJ246" s="8"/>
      <c r="AK246" s="8"/>
    </row>
    <row r="247" ht="15.75" customHeight="1">
      <c r="K247" s="8"/>
      <c r="L247" s="8"/>
      <c r="M247" s="8"/>
      <c r="N247" s="8"/>
      <c r="Z247" s="8"/>
      <c r="AA247" s="70"/>
      <c r="AB247" s="70"/>
      <c r="AC247" s="70"/>
      <c r="AD247" s="70"/>
      <c r="AE247" s="70"/>
      <c r="AF247" s="70"/>
      <c r="AG247" s="70"/>
      <c r="AH247" s="8"/>
      <c r="AI247" s="8"/>
      <c r="AJ247" s="8"/>
      <c r="AK247" s="8"/>
    </row>
    <row r="248" ht="15.75" customHeight="1">
      <c r="K248" s="8"/>
      <c r="L248" s="8"/>
      <c r="M248" s="8"/>
      <c r="N248" s="8"/>
      <c r="Z248" s="8"/>
      <c r="AA248" s="70"/>
      <c r="AB248" s="70"/>
      <c r="AC248" s="70"/>
      <c r="AD248" s="70"/>
      <c r="AE248" s="70"/>
      <c r="AF248" s="70"/>
      <c r="AG248" s="70"/>
      <c r="AH248" s="8"/>
      <c r="AI248" s="8"/>
      <c r="AJ248" s="8"/>
      <c r="AK248" s="8"/>
    </row>
    <row r="249" ht="15.75" customHeight="1">
      <c r="K249" s="8"/>
      <c r="L249" s="8"/>
      <c r="M249" s="8"/>
      <c r="N249" s="8"/>
      <c r="Z249" s="8"/>
      <c r="AA249" s="70"/>
      <c r="AB249" s="70"/>
      <c r="AC249" s="70"/>
      <c r="AD249" s="70"/>
      <c r="AE249" s="70"/>
      <c r="AF249" s="70"/>
      <c r="AG249" s="70"/>
      <c r="AH249" s="8"/>
      <c r="AI249" s="8"/>
      <c r="AJ249" s="8"/>
      <c r="AK249" s="8"/>
    </row>
    <row r="250" ht="15.75" customHeight="1">
      <c r="K250" s="8"/>
      <c r="L250" s="8"/>
      <c r="M250" s="8"/>
      <c r="N250" s="8"/>
      <c r="Z250" s="8"/>
      <c r="AA250" s="70"/>
      <c r="AB250" s="70"/>
      <c r="AC250" s="70"/>
      <c r="AD250" s="70"/>
      <c r="AE250" s="70"/>
      <c r="AF250" s="70"/>
      <c r="AG250" s="70"/>
      <c r="AH250" s="8"/>
      <c r="AI250" s="8"/>
      <c r="AJ250" s="8"/>
      <c r="AK250" s="8"/>
    </row>
    <row r="251" ht="15.75" customHeight="1">
      <c r="K251" s="8"/>
      <c r="L251" s="8"/>
      <c r="M251" s="8"/>
      <c r="N251" s="8"/>
      <c r="Z251" s="8"/>
      <c r="AA251" s="70"/>
      <c r="AB251" s="70"/>
      <c r="AC251" s="70"/>
      <c r="AD251" s="70"/>
      <c r="AE251" s="70"/>
      <c r="AF251" s="70"/>
      <c r="AG251" s="70"/>
      <c r="AH251" s="8"/>
      <c r="AI251" s="8"/>
      <c r="AJ251" s="8"/>
      <c r="AK251" s="8"/>
    </row>
    <row r="252" ht="15.75" customHeight="1">
      <c r="K252" s="8"/>
      <c r="L252" s="8"/>
      <c r="M252" s="8"/>
      <c r="N252" s="8"/>
      <c r="Z252" s="8"/>
      <c r="AA252" s="70"/>
      <c r="AB252" s="70"/>
      <c r="AC252" s="70"/>
      <c r="AD252" s="70"/>
      <c r="AE252" s="70"/>
      <c r="AF252" s="70"/>
      <c r="AG252" s="70"/>
      <c r="AH252" s="8"/>
      <c r="AI252" s="8"/>
      <c r="AJ252" s="8"/>
      <c r="AK252" s="8"/>
    </row>
    <row r="253" ht="15.75" customHeight="1">
      <c r="K253" s="8"/>
      <c r="L253" s="8"/>
      <c r="M253" s="8"/>
      <c r="N253" s="8"/>
      <c r="Z253" s="8"/>
      <c r="AA253" s="70"/>
      <c r="AB253" s="70"/>
      <c r="AC253" s="70"/>
      <c r="AD253" s="70"/>
      <c r="AE253" s="70"/>
      <c r="AF253" s="70"/>
      <c r="AG253" s="70"/>
      <c r="AH253" s="8"/>
      <c r="AI253" s="8"/>
      <c r="AJ253" s="8"/>
      <c r="AK253" s="8"/>
    </row>
    <row r="254" ht="15.75" customHeight="1">
      <c r="K254" s="8"/>
      <c r="L254" s="8"/>
      <c r="M254" s="8"/>
      <c r="N254" s="8"/>
      <c r="Z254" s="8"/>
      <c r="AA254" s="70"/>
      <c r="AB254" s="70"/>
      <c r="AC254" s="70"/>
      <c r="AD254" s="70"/>
      <c r="AE254" s="70"/>
      <c r="AF254" s="70"/>
      <c r="AG254" s="70"/>
      <c r="AH254" s="8"/>
      <c r="AI254" s="8"/>
      <c r="AJ254" s="8"/>
      <c r="AK254" s="8"/>
    </row>
    <row r="255" ht="15.75" customHeight="1">
      <c r="K255" s="8"/>
      <c r="L255" s="8"/>
      <c r="M255" s="8"/>
      <c r="N255" s="8"/>
      <c r="Z255" s="8"/>
      <c r="AA255" s="70"/>
      <c r="AB255" s="70"/>
      <c r="AC255" s="70"/>
      <c r="AD255" s="70"/>
      <c r="AE255" s="70"/>
      <c r="AF255" s="70"/>
      <c r="AG255" s="70"/>
      <c r="AH255" s="8"/>
      <c r="AI255" s="8"/>
      <c r="AJ255" s="8"/>
      <c r="AK255" s="8"/>
    </row>
    <row r="256" ht="15.75" customHeight="1">
      <c r="K256" s="8"/>
      <c r="L256" s="8"/>
      <c r="M256" s="8"/>
      <c r="N256" s="8"/>
      <c r="Z256" s="8"/>
      <c r="AA256" s="70"/>
      <c r="AB256" s="70"/>
      <c r="AC256" s="70"/>
      <c r="AD256" s="70"/>
      <c r="AE256" s="70"/>
      <c r="AF256" s="70"/>
      <c r="AG256" s="70"/>
      <c r="AH256" s="8"/>
      <c r="AI256" s="8"/>
      <c r="AJ256" s="8"/>
      <c r="AK256" s="8"/>
    </row>
    <row r="257" ht="15.75" customHeight="1">
      <c r="K257" s="8"/>
      <c r="L257" s="8"/>
      <c r="M257" s="8"/>
      <c r="N257" s="8"/>
      <c r="Z257" s="8"/>
      <c r="AA257" s="70"/>
      <c r="AB257" s="70"/>
      <c r="AC257" s="70"/>
      <c r="AD257" s="70"/>
      <c r="AE257" s="70"/>
      <c r="AF257" s="70"/>
      <c r="AG257" s="70"/>
      <c r="AH257" s="8"/>
      <c r="AI257" s="8"/>
      <c r="AJ257" s="8"/>
      <c r="AK257" s="8"/>
    </row>
    <row r="258" ht="15.75" customHeight="1">
      <c r="K258" s="8"/>
      <c r="L258" s="8"/>
      <c r="M258" s="8"/>
      <c r="N258" s="8"/>
      <c r="Z258" s="8"/>
      <c r="AA258" s="70"/>
      <c r="AB258" s="70"/>
      <c r="AC258" s="70"/>
      <c r="AD258" s="70"/>
      <c r="AE258" s="70"/>
      <c r="AF258" s="70"/>
      <c r="AG258" s="70"/>
      <c r="AH258" s="8"/>
      <c r="AI258" s="8"/>
      <c r="AJ258" s="8"/>
      <c r="AK258" s="8"/>
    </row>
    <row r="259" ht="15.75" customHeight="1">
      <c r="K259" s="8"/>
      <c r="L259" s="8"/>
      <c r="M259" s="8"/>
      <c r="N259" s="8"/>
      <c r="Z259" s="8"/>
      <c r="AA259" s="70"/>
      <c r="AB259" s="70"/>
      <c r="AC259" s="70"/>
      <c r="AD259" s="70"/>
      <c r="AE259" s="70"/>
      <c r="AF259" s="70"/>
      <c r="AG259" s="70"/>
      <c r="AH259" s="8"/>
      <c r="AI259" s="8"/>
      <c r="AJ259" s="8"/>
      <c r="AK259" s="8"/>
    </row>
    <row r="260" ht="15.75" customHeight="1">
      <c r="K260" s="8"/>
      <c r="L260" s="8"/>
      <c r="M260" s="8"/>
      <c r="N260" s="8"/>
      <c r="Z260" s="8"/>
      <c r="AA260" s="70"/>
      <c r="AB260" s="70"/>
      <c r="AC260" s="70"/>
      <c r="AD260" s="70"/>
      <c r="AE260" s="70"/>
      <c r="AF260" s="70"/>
      <c r="AG260" s="70"/>
      <c r="AH260" s="8"/>
      <c r="AI260" s="8"/>
      <c r="AJ260" s="8"/>
      <c r="AK260" s="8"/>
    </row>
    <row r="261" ht="15.75" customHeight="1">
      <c r="K261" s="8"/>
      <c r="L261" s="8"/>
      <c r="M261" s="8"/>
      <c r="N261" s="8"/>
      <c r="Z261" s="8"/>
      <c r="AA261" s="70"/>
      <c r="AB261" s="70"/>
      <c r="AC261" s="70"/>
      <c r="AD261" s="70"/>
      <c r="AE261" s="70"/>
      <c r="AF261" s="70"/>
      <c r="AG261" s="70"/>
      <c r="AH261" s="8"/>
      <c r="AI261" s="8"/>
      <c r="AJ261" s="8"/>
      <c r="AK261" s="8"/>
    </row>
    <row r="262" ht="15.75" customHeight="1">
      <c r="K262" s="8"/>
      <c r="L262" s="8"/>
      <c r="M262" s="8"/>
      <c r="N262" s="8"/>
      <c r="Z262" s="8"/>
      <c r="AA262" s="70"/>
      <c r="AB262" s="70"/>
      <c r="AC262" s="70"/>
      <c r="AD262" s="70"/>
      <c r="AE262" s="70"/>
      <c r="AF262" s="70"/>
      <c r="AG262" s="70"/>
      <c r="AH262" s="8"/>
      <c r="AI262" s="8"/>
      <c r="AJ262" s="8"/>
      <c r="AK262" s="8"/>
    </row>
    <row r="263" ht="15.75" customHeight="1">
      <c r="K263" s="8"/>
      <c r="L263" s="8"/>
      <c r="M263" s="8"/>
      <c r="N263" s="8"/>
      <c r="Z263" s="8"/>
      <c r="AA263" s="70"/>
      <c r="AB263" s="70"/>
      <c r="AC263" s="70"/>
      <c r="AD263" s="70"/>
      <c r="AE263" s="70"/>
      <c r="AF263" s="70"/>
      <c r="AG263" s="70"/>
      <c r="AH263" s="8"/>
      <c r="AI263" s="8"/>
      <c r="AJ263" s="8"/>
      <c r="AK263" s="8"/>
    </row>
    <row r="264" ht="15.75" customHeight="1">
      <c r="K264" s="8"/>
      <c r="L264" s="8"/>
      <c r="M264" s="8"/>
      <c r="N264" s="8"/>
      <c r="Z264" s="8"/>
      <c r="AA264" s="70"/>
      <c r="AB264" s="70"/>
      <c r="AC264" s="70"/>
      <c r="AD264" s="70"/>
      <c r="AE264" s="70"/>
      <c r="AF264" s="70"/>
      <c r="AG264" s="70"/>
      <c r="AH264" s="8"/>
      <c r="AI264" s="8"/>
      <c r="AJ264" s="8"/>
      <c r="AK264" s="8"/>
    </row>
    <row r="265" ht="15.75" customHeight="1">
      <c r="K265" s="8"/>
      <c r="L265" s="8"/>
      <c r="M265" s="8"/>
      <c r="N265" s="8"/>
      <c r="Z265" s="8"/>
      <c r="AA265" s="70"/>
      <c r="AB265" s="70"/>
      <c r="AC265" s="70"/>
      <c r="AD265" s="70"/>
      <c r="AE265" s="70"/>
      <c r="AF265" s="70"/>
      <c r="AG265" s="70"/>
      <c r="AH265" s="8"/>
      <c r="AI265" s="8"/>
      <c r="AJ265" s="8"/>
      <c r="AK265" s="8"/>
    </row>
    <row r="266" ht="15.75" customHeight="1">
      <c r="K266" s="8"/>
      <c r="L266" s="8"/>
      <c r="M266" s="8"/>
      <c r="N266" s="8"/>
      <c r="Z266" s="8"/>
      <c r="AA266" s="70"/>
      <c r="AB266" s="70"/>
      <c r="AC266" s="70"/>
      <c r="AD266" s="70"/>
      <c r="AE266" s="70"/>
      <c r="AF266" s="70"/>
      <c r="AG266" s="70"/>
      <c r="AH266" s="8"/>
      <c r="AI266" s="8"/>
      <c r="AJ266" s="8"/>
      <c r="AK266" s="8"/>
    </row>
    <row r="267" ht="15.75" customHeight="1">
      <c r="K267" s="8"/>
      <c r="L267" s="8"/>
      <c r="M267" s="8"/>
      <c r="N267" s="8"/>
      <c r="Z267" s="8"/>
      <c r="AA267" s="70"/>
      <c r="AB267" s="70"/>
      <c r="AC267" s="70"/>
      <c r="AD267" s="70"/>
      <c r="AE267" s="70"/>
      <c r="AF267" s="70"/>
      <c r="AG267" s="70"/>
      <c r="AH267" s="8"/>
      <c r="AI267" s="8"/>
      <c r="AJ267" s="8"/>
      <c r="AK267" s="8"/>
    </row>
    <row r="268" ht="15.75" customHeight="1">
      <c r="K268" s="8"/>
      <c r="L268" s="8"/>
      <c r="M268" s="8"/>
      <c r="N268" s="8"/>
      <c r="Z268" s="8"/>
      <c r="AA268" s="70"/>
      <c r="AB268" s="70"/>
      <c r="AC268" s="70"/>
      <c r="AD268" s="70"/>
      <c r="AE268" s="70"/>
      <c r="AF268" s="70"/>
      <c r="AG268" s="70"/>
      <c r="AH268" s="8"/>
      <c r="AI268" s="8"/>
      <c r="AJ268" s="8"/>
      <c r="AK268" s="8"/>
    </row>
    <row r="269" ht="15.75" customHeight="1">
      <c r="K269" s="8"/>
      <c r="L269" s="8"/>
      <c r="M269" s="8"/>
      <c r="N269" s="8"/>
      <c r="Z269" s="8"/>
      <c r="AA269" s="70"/>
      <c r="AB269" s="70"/>
      <c r="AC269" s="70"/>
      <c r="AD269" s="70"/>
      <c r="AE269" s="70"/>
      <c r="AF269" s="70"/>
      <c r="AG269" s="70"/>
      <c r="AH269" s="8"/>
      <c r="AI269" s="8"/>
      <c r="AJ269" s="8"/>
      <c r="AK269" s="8"/>
    </row>
    <row r="270" ht="15.75" customHeight="1">
      <c r="K270" s="8"/>
      <c r="L270" s="8"/>
      <c r="M270" s="8"/>
      <c r="N270" s="8"/>
      <c r="Z270" s="8"/>
      <c r="AA270" s="70"/>
      <c r="AB270" s="70"/>
      <c r="AC270" s="70"/>
      <c r="AD270" s="70"/>
      <c r="AE270" s="70"/>
      <c r="AF270" s="70"/>
      <c r="AG270" s="70"/>
      <c r="AH270" s="8"/>
      <c r="AI270" s="8"/>
      <c r="AJ270" s="8"/>
      <c r="AK270" s="8"/>
    </row>
    <row r="271" ht="15.75" customHeight="1">
      <c r="K271" s="8"/>
      <c r="L271" s="8"/>
      <c r="M271" s="8"/>
      <c r="N271" s="8"/>
      <c r="Z271" s="8"/>
      <c r="AA271" s="70"/>
      <c r="AB271" s="70"/>
      <c r="AC271" s="70"/>
      <c r="AD271" s="70"/>
      <c r="AE271" s="70"/>
      <c r="AF271" s="70"/>
      <c r="AG271" s="70"/>
      <c r="AH271" s="8"/>
      <c r="AI271" s="8"/>
      <c r="AJ271" s="8"/>
      <c r="AK271" s="8"/>
    </row>
    <row r="272" ht="15.75" customHeight="1">
      <c r="K272" s="8"/>
      <c r="L272" s="8"/>
      <c r="M272" s="8"/>
      <c r="N272" s="8"/>
      <c r="Z272" s="8"/>
      <c r="AA272" s="70"/>
      <c r="AB272" s="70"/>
      <c r="AC272" s="70"/>
      <c r="AD272" s="70"/>
      <c r="AE272" s="70"/>
      <c r="AF272" s="70"/>
      <c r="AG272" s="70"/>
      <c r="AH272" s="8"/>
      <c r="AI272" s="8"/>
      <c r="AJ272" s="8"/>
      <c r="AK272" s="8"/>
    </row>
    <row r="273" ht="15.75" customHeight="1">
      <c r="K273" s="8"/>
      <c r="L273" s="8"/>
      <c r="M273" s="8"/>
      <c r="N273" s="8"/>
      <c r="Z273" s="8"/>
      <c r="AA273" s="70"/>
      <c r="AB273" s="70"/>
      <c r="AC273" s="70"/>
      <c r="AD273" s="70"/>
      <c r="AE273" s="70"/>
      <c r="AF273" s="70"/>
      <c r="AG273" s="70"/>
      <c r="AH273" s="8"/>
      <c r="AI273" s="8"/>
      <c r="AJ273" s="8"/>
      <c r="AK273" s="8"/>
    </row>
    <row r="274" ht="15.75" customHeight="1">
      <c r="K274" s="8"/>
      <c r="L274" s="8"/>
      <c r="M274" s="8"/>
      <c r="N274" s="8"/>
      <c r="Z274" s="8"/>
      <c r="AA274" s="70"/>
      <c r="AB274" s="70"/>
      <c r="AC274" s="70"/>
      <c r="AD274" s="70"/>
      <c r="AE274" s="70"/>
      <c r="AF274" s="70"/>
      <c r="AG274" s="70"/>
      <c r="AH274" s="8"/>
      <c r="AI274" s="8"/>
      <c r="AJ274" s="8"/>
      <c r="AK274" s="8"/>
    </row>
    <row r="275" ht="15.75" customHeight="1">
      <c r="K275" s="8"/>
      <c r="L275" s="8"/>
      <c r="M275" s="8"/>
      <c r="N275" s="8"/>
      <c r="Z275" s="8"/>
      <c r="AA275" s="70"/>
      <c r="AB275" s="70"/>
      <c r="AC275" s="70"/>
      <c r="AD275" s="70"/>
      <c r="AE275" s="70"/>
      <c r="AF275" s="70"/>
      <c r="AG275" s="70"/>
      <c r="AH275" s="8"/>
      <c r="AI275" s="8"/>
      <c r="AJ275" s="8"/>
      <c r="AK275" s="8"/>
    </row>
    <row r="276" ht="15.75" customHeight="1">
      <c r="K276" s="8"/>
      <c r="L276" s="8"/>
      <c r="M276" s="8"/>
      <c r="N276" s="8"/>
      <c r="Z276" s="8"/>
      <c r="AA276" s="70"/>
      <c r="AB276" s="70"/>
      <c r="AC276" s="70"/>
      <c r="AD276" s="70"/>
      <c r="AE276" s="70"/>
      <c r="AF276" s="70"/>
      <c r="AG276" s="70"/>
      <c r="AH276" s="8"/>
      <c r="AI276" s="8"/>
      <c r="AJ276" s="8"/>
      <c r="AK276" s="8"/>
    </row>
    <row r="277" ht="15.75" customHeight="1">
      <c r="K277" s="8"/>
      <c r="L277" s="8"/>
      <c r="M277" s="8"/>
      <c r="N277" s="8"/>
      <c r="Z277" s="8"/>
      <c r="AA277" s="70"/>
      <c r="AB277" s="70"/>
      <c r="AC277" s="70"/>
      <c r="AD277" s="70"/>
      <c r="AE277" s="70"/>
      <c r="AF277" s="70"/>
      <c r="AG277" s="70"/>
      <c r="AH277" s="8"/>
      <c r="AI277" s="8"/>
      <c r="AJ277" s="8"/>
      <c r="AK277" s="8"/>
    </row>
    <row r="278" ht="15.75" customHeight="1">
      <c r="K278" s="8"/>
      <c r="L278" s="8"/>
      <c r="M278" s="8"/>
      <c r="N278" s="8"/>
      <c r="Z278" s="8"/>
      <c r="AA278" s="70"/>
      <c r="AB278" s="70"/>
      <c r="AC278" s="70"/>
      <c r="AD278" s="70"/>
      <c r="AE278" s="70"/>
      <c r="AF278" s="70"/>
      <c r="AG278" s="70"/>
      <c r="AH278" s="8"/>
      <c r="AI278" s="8"/>
      <c r="AJ278" s="8"/>
      <c r="AK278" s="8"/>
    </row>
    <row r="279" ht="15.75" customHeight="1">
      <c r="K279" s="8"/>
      <c r="L279" s="8"/>
      <c r="M279" s="8"/>
      <c r="N279" s="8"/>
      <c r="Z279" s="8"/>
      <c r="AA279" s="70"/>
      <c r="AB279" s="70"/>
      <c r="AC279" s="70"/>
      <c r="AD279" s="70"/>
      <c r="AE279" s="70"/>
      <c r="AF279" s="70"/>
      <c r="AG279" s="70"/>
      <c r="AH279" s="8"/>
      <c r="AI279" s="8"/>
      <c r="AJ279" s="8"/>
      <c r="AK279" s="8"/>
    </row>
    <row r="280" ht="15.75" customHeight="1">
      <c r="K280" s="8"/>
      <c r="L280" s="8"/>
      <c r="M280" s="8"/>
      <c r="N280" s="8"/>
      <c r="Z280" s="8"/>
      <c r="AA280" s="70"/>
      <c r="AB280" s="70"/>
      <c r="AC280" s="70"/>
      <c r="AD280" s="70"/>
      <c r="AE280" s="70"/>
      <c r="AF280" s="70"/>
      <c r="AG280" s="70"/>
      <c r="AH280" s="8"/>
      <c r="AI280" s="8"/>
      <c r="AJ280" s="8"/>
      <c r="AK280" s="8"/>
    </row>
    <row r="281" ht="15.75" customHeight="1">
      <c r="K281" s="8"/>
      <c r="L281" s="8"/>
      <c r="M281" s="8"/>
      <c r="N281" s="8"/>
      <c r="Z281" s="8"/>
      <c r="AA281" s="70"/>
      <c r="AB281" s="70"/>
      <c r="AC281" s="70"/>
      <c r="AD281" s="70"/>
      <c r="AE281" s="70"/>
      <c r="AF281" s="70"/>
      <c r="AG281" s="70"/>
      <c r="AH281" s="8"/>
      <c r="AI281" s="8"/>
      <c r="AJ281" s="8"/>
      <c r="AK281" s="8"/>
    </row>
    <row r="282" ht="15.75" customHeight="1">
      <c r="K282" s="8"/>
      <c r="L282" s="8"/>
      <c r="M282" s="8"/>
      <c r="N282" s="8"/>
      <c r="Z282" s="8"/>
      <c r="AA282" s="70"/>
      <c r="AB282" s="70"/>
      <c r="AC282" s="70"/>
      <c r="AD282" s="70"/>
      <c r="AE282" s="70"/>
      <c r="AF282" s="70"/>
      <c r="AG282" s="70"/>
      <c r="AH282" s="8"/>
      <c r="AI282" s="8"/>
      <c r="AJ282" s="8"/>
      <c r="AK282" s="8"/>
    </row>
    <row r="283" ht="15.75" customHeight="1">
      <c r="K283" s="8"/>
      <c r="L283" s="8"/>
      <c r="M283" s="8"/>
      <c r="N283" s="8"/>
      <c r="Z283" s="8"/>
      <c r="AA283" s="70"/>
      <c r="AB283" s="70"/>
      <c r="AC283" s="70"/>
      <c r="AD283" s="70"/>
      <c r="AE283" s="70"/>
      <c r="AF283" s="70"/>
      <c r="AG283" s="70"/>
      <c r="AH283" s="8"/>
      <c r="AI283" s="8"/>
      <c r="AJ283" s="8"/>
      <c r="AK283" s="8"/>
    </row>
    <row r="284" ht="15.75" customHeight="1">
      <c r="K284" s="8"/>
      <c r="L284" s="8"/>
      <c r="M284" s="8"/>
      <c r="N284" s="8"/>
      <c r="Z284" s="8"/>
      <c r="AA284" s="70"/>
      <c r="AB284" s="70"/>
      <c r="AC284" s="70"/>
      <c r="AD284" s="70"/>
      <c r="AE284" s="70"/>
      <c r="AF284" s="70"/>
      <c r="AG284" s="70"/>
      <c r="AH284" s="8"/>
      <c r="AI284" s="8"/>
      <c r="AJ284" s="8"/>
      <c r="AK284" s="8"/>
    </row>
    <row r="285" ht="15.75" customHeight="1">
      <c r="K285" s="8"/>
      <c r="L285" s="8"/>
      <c r="M285" s="8"/>
      <c r="N285" s="8"/>
      <c r="Z285" s="8"/>
      <c r="AA285" s="70"/>
      <c r="AB285" s="70"/>
      <c r="AC285" s="70"/>
      <c r="AD285" s="70"/>
      <c r="AE285" s="70"/>
      <c r="AF285" s="70"/>
      <c r="AG285" s="70"/>
      <c r="AH285" s="8"/>
      <c r="AI285" s="8"/>
      <c r="AJ285" s="8"/>
      <c r="AK285" s="8"/>
    </row>
    <row r="286" ht="15.75" customHeight="1">
      <c r="K286" s="8"/>
      <c r="L286" s="8"/>
      <c r="M286" s="8"/>
      <c r="N286" s="8"/>
      <c r="Z286" s="8"/>
      <c r="AA286" s="70"/>
      <c r="AB286" s="70"/>
      <c r="AC286" s="70"/>
      <c r="AD286" s="70"/>
      <c r="AE286" s="70"/>
      <c r="AF286" s="70"/>
      <c r="AG286" s="70"/>
      <c r="AH286" s="8"/>
      <c r="AI286" s="8"/>
      <c r="AJ286" s="8"/>
      <c r="AK286" s="8"/>
    </row>
    <row r="287" ht="15.75" customHeight="1">
      <c r="K287" s="8"/>
      <c r="L287" s="8"/>
      <c r="M287" s="8"/>
      <c r="N287" s="8"/>
      <c r="Z287" s="8"/>
      <c r="AA287" s="70"/>
      <c r="AB287" s="70"/>
      <c r="AC287" s="70"/>
      <c r="AD287" s="70"/>
      <c r="AE287" s="70"/>
      <c r="AF287" s="70"/>
      <c r="AG287" s="70"/>
      <c r="AH287" s="8"/>
      <c r="AI287" s="8"/>
      <c r="AJ287" s="8"/>
      <c r="AK287" s="8"/>
    </row>
    <row r="288" ht="15.75" customHeight="1">
      <c r="K288" s="8"/>
      <c r="L288" s="8"/>
      <c r="M288" s="8"/>
      <c r="N288" s="8"/>
      <c r="Z288" s="8"/>
      <c r="AA288" s="70"/>
      <c r="AB288" s="70"/>
      <c r="AC288" s="70"/>
      <c r="AD288" s="70"/>
      <c r="AE288" s="70"/>
      <c r="AF288" s="70"/>
      <c r="AG288" s="70"/>
      <c r="AH288" s="8"/>
      <c r="AI288" s="8"/>
      <c r="AJ288" s="8"/>
      <c r="AK288" s="8"/>
    </row>
    <row r="289" ht="15.75" customHeight="1">
      <c r="K289" s="8"/>
      <c r="L289" s="8"/>
      <c r="M289" s="8"/>
      <c r="N289" s="8"/>
      <c r="Z289" s="8"/>
      <c r="AA289" s="70"/>
      <c r="AB289" s="70"/>
      <c r="AC289" s="70"/>
      <c r="AD289" s="70"/>
      <c r="AE289" s="70"/>
      <c r="AF289" s="70"/>
      <c r="AG289" s="70"/>
      <c r="AH289" s="8"/>
      <c r="AI289" s="8"/>
      <c r="AJ289" s="8"/>
      <c r="AK289" s="8"/>
    </row>
    <row r="290" ht="15.75" customHeight="1">
      <c r="K290" s="8"/>
      <c r="L290" s="8"/>
      <c r="M290" s="8"/>
      <c r="N290" s="8"/>
      <c r="Z290" s="8"/>
      <c r="AA290" s="70"/>
      <c r="AB290" s="70"/>
      <c r="AC290" s="70"/>
      <c r="AD290" s="70"/>
      <c r="AE290" s="70"/>
      <c r="AF290" s="70"/>
      <c r="AG290" s="70"/>
      <c r="AH290" s="8"/>
      <c r="AI290" s="8"/>
      <c r="AJ290" s="8"/>
      <c r="AK290" s="8"/>
    </row>
    <row r="291" ht="15.75" customHeight="1">
      <c r="K291" s="8"/>
      <c r="L291" s="8"/>
      <c r="M291" s="8"/>
      <c r="N291" s="8"/>
      <c r="Z291" s="8"/>
      <c r="AA291" s="70"/>
      <c r="AB291" s="70"/>
      <c r="AC291" s="70"/>
      <c r="AD291" s="70"/>
      <c r="AE291" s="70"/>
      <c r="AF291" s="70"/>
      <c r="AG291" s="70"/>
      <c r="AH291" s="8"/>
      <c r="AI291" s="8"/>
      <c r="AJ291" s="8"/>
      <c r="AK291" s="8"/>
    </row>
    <row r="292" ht="15.75" customHeight="1">
      <c r="K292" s="8"/>
      <c r="L292" s="8"/>
      <c r="M292" s="8"/>
      <c r="N292" s="8"/>
      <c r="Z292" s="8"/>
      <c r="AA292" s="70"/>
      <c r="AB292" s="70"/>
      <c r="AC292" s="70"/>
      <c r="AD292" s="70"/>
      <c r="AE292" s="70"/>
      <c r="AF292" s="70"/>
      <c r="AG292" s="70"/>
      <c r="AH292" s="8"/>
      <c r="AI292" s="8"/>
      <c r="AJ292" s="8"/>
      <c r="AK292" s="8"/>
    </row>
    <row r="293" ht="15.75" customHeight="1">
      <c r="K293" s="8"/>
      <c r="L293" s="8"/>
      <c r="M293" s="8"/>
      <c r="N293" s="8"/>
      <c r="Z293" s="8"/>
      <c r="AA293" s="70"/>
      <c r="AB293" s="70"/>
      <c r="AC293" s="70"/>
      <c r="AD293" s="70"/>
      <c r="AE293" s="70"/>
      <c r="AF293" s="70"/>
      <c r="AG293" s="70"/>
      <c r="AH293" s="8"/>
      <c r="AI293" s="8"/>
      <c r="AJ293" s="8"/>
      <c r="AK293" s="8"/>
    </row>
    <row r="294" ht="15.75" customHeight="1">
      <c r="K294" s="8"/>
      <c r="L294" s="8"/>
      <c r="M294" s="8"/>
      <c r="N294" s="8"/>
      <c r="Z294" s="8"/>
      <c r="AA294" s="70"/>
      <c r="AB294" s="70"/>
      <c r="AC294" s="70"/>
      <c r="AD294" s="70"/>
      <c r="AE294" s="70"/>
      <c r="AF294" s="70"/>
      <c r="AG294" s="70"/>
      <c r="AH294" s="8"/>
      <c r="AI294" s="8"/>
      <c r="AJ294" s="8"/>
      <c r="AK294" s="8"/>
    </row>
    <row r="295" ht="15.75" customHeight="1">
      <c r="K295" s="8"/>
      <c r="L295" s="8"/>
      <c r="M295" s="8"/>
      <c r="N295" s="8"/>
      <c r="Z295" s="8"/>
      <c r="AA295" s="70"/>
      <c r="AB295" s="70"/>
      <c r="AC295" s="70"/>
      <c r="AD295" s="70"/>
      <c r="AE295" s="70"/>
      <c r="AF295" s="70"/>
      <c r="AG295" s="70"/>
      <c r="AH295" s="8"/>
      <c r="AI295" s="8"/>
      <c r="AJ295" s="8"/>
      <c r="AK295" s="8"/>
    </row>
    <row r="296" ht="15.75" customHeight="1">
      <c r="K296" s="8"/>
      <c r="L296" s="8"/>
      <c r="M296" s="8"/>
      <c r="N296" s="8"/>
      <c r="Z296" s="8"/>
      <c r="AA296" s="70"/>
      <c r="AB296" s="70"/>
      <c r="AC296" s="70"/>
      <c r="AD296" s="70"/>
      <c r="AE296" s="70"/>
      <c r="AF296" s="70"/>
      <c r="AG296" s="70"/>
      <c r="AH296" s="8"/>
      <c r="AI296" s="8"/>
      <c r="AJ296" s="8"/>
      <c r="AK296" s="8"/>
    </row>
    <row r="297" ht="15.75" customHeight="1">
      <c r="K297" s="8"/>
      <c r="L297" s="8"/>
      <c r="M297" s="8"/>
      <c r="N297" s="8"/>
      <c r="Z297" s="8"/>
      <c r="AA297" s="70"/>
      <c r="AB297" s="70"/>
      <c r="AC297" s="70"/>
      <c r="AD297" s="70"/>
      <c r="AE297" s="70"/>
      <c r="AF297" s="70"/>
      <c r="AG297" s="70"/>
      <c r="AH297" s="8"/>
      <c r="AI297" s="8"/>
      <c r="AJ297" s="8"/>
      <c r="AK297" s="8"/>
    </row>
    <row r="298" ht="15.75" customHeight="1">
      <c r="K298" s="8"/>
      <c r="L298" s="8"/>
      <c r="M298" s="8"/>
      <c r="N298" s="8"/>
      <c r="Z298" s="8"/>
      <c r="AA298" s="70"/>
      <c r="AB298" s="70"/>
      <c r="AC298" s="70"/>
      <c r="AD298" s="70"/>
      <c r="AE298" s="70"/>
      <c r="AF298" s="70"/>
      <c r="AG298" s="70"/>
      <c r="AH298" s="8"/>
      <c r="AI298" s="8"/>
      <c r="AJ298" s="8"/>
      <c r="AK298" s="8"/>
    </row>
    <row r="299" ht="15.75" customHeight="1">
      <c r="K299" s="8"/>
      <c r="L299" s="8"/>
      <c r="M299" s="8"/>
      <c r="N299" s="8"/>
      <c r="Z299" s="8"/>
      <c r="AA299" s="70"/>
      <c r="AB299" s="70"/>
      <c r="AC299" s="70"/>
      <c r="AD299" s="70"/>
      <c r="AE299" s="70"/>
      <c r="AF299" s="70"/>
      <c r="AG299" s="70"/>
      <c r="AH299" s="8"/>
      <c r="AI299" s="8"/>
      <c r="AJ299" s="8"/>
      <c r="AK299" s="8"/>
    </row>
    <row r="300" ht="15.75" customHeight="1">
      <c r="K300" s="8"/>
      <c r="L300" s="8"/>
      <c r="M300" s="8"/>
      <c r="N300" s="8"/>
      <c r="Z300" s="8"/>
      <c r="AA300" s="70"/>
      <c r="AB300" s="70"/>
      <c r="AC300" s="70"/>
      <c r="AD300" s="70"/>
      <c r="AE300" s="70"/>
      <c r="AF300" s="70"/>
      <c r="AG300" s="70"/>
      <c r="AH300" s="8"/>
      <c r="AI300" s="8"/>
      <c r="AJ300" s="8"/>
      <c r="AK300" s="8"/>
    </row>
    <row r="301" ht="15.75" customHeight="1">
      <c r="K301" s="8"/>
      <c r="L301" s="8"/>
      <c r="M301" s="8"/>
      <c r="N301" s="8"/>
      <c r="Z301" s="8"/>
      <c r="AA301" s="70"/>
      <c r="AB301" s="70"/>
      <c r="AC301" s="70"/>
      <c r="AD301" s="70"/>
      <c r="AE301" s="70"/>
      <c r="AF301" s="70"/>
      <c r="AG301" s="70"/>
      <c r="AH301" s="8"/>
      <c r="AI301" s="8"/>
      <c r="AJ301" s="8"/>
      <c r="AK301" s="8"/>
    </row>
    <row r="302" ht="15.75" customHeight="1">
      <c r="K302" s="8"/>
      <c r="L302" s="8"/>
      <c r="M302" s="8"/>
      <c r="N302" s="8"/>
      <c r="Z302" s="8"/>
      <c r="AA302" s="70"/>
      <c r="AB302" s="70"/>
      <c r="AC302" s="70"/>
      <c r="AD302" s="70"/>
      <c r="AE302" s="70"/>
      <c r="AF302" s="70"/>
      <c r="AG302" s="70"/>
      <c r="AH302" s="8"/>
      <c r="AI302" s="8"/>
      <c r="AJ302" s="8"/>
      <c r="AK302" s="8"/>
    </row>
    <row r="303" ht="15.75" customHeight="1">
      <c r="K303" s="8"/>
      <c r="L303" s="8"/>
      <c r="M303" s="8"/>
      <c r="N303" s="8"/>
      <c r="Z303" s="8"/>
      <c r="AA303" s="70"/>
      <c r="AB303" s="70"/>
      <c r="AC303" s="70"/>
      <c r="AD303" s="70"/>
      <c r="AE303" s="70"/>
      <c r="AF303" s="70"/>
      <c r="AG303" s="70"/>
      <c r="AH303" s="8"/>
      <c r="AI303" s="8"/>
      <c r="AJ303" s="8"/>
      <c r="AK303" s="8"/>
    </row>
    <row r="304" ht="15.75" customHeight="1">
      <c r="K304" s="8"/>
      <c r="L304" s="8"/>
      <c r="M304" s="8"/>
      <c r="N304" s="8"/>
      <c r="Z304" s="8"/>
      <c r="AA304" s="70"/>
      <c r="AB304" s="70"/>
      <c r="AC304" s="70"/>
      <c r="AD304" s="70"/>
      <c r="AE304" s="70"/>
      <c r="AF304" s="70"/>
      <c r="AG304" s="70"/>
      <c r="AH304" s="8"/>
      <c r="AI304" s="8"/>
      <c r="AJ304" s="8"/>
      <c r="AK304" s="8"/>
    </row>
    <row r="305" ht="15.75" customHeight="1">
      <c r="K305" s="8"/>
      <c r="L305" s="8"/>
      <c r="M305" s="8"/>
      <c r="N305" s="8"/>
      <c r="Z305" s="8"/>
      <c r="AA305" s="70"/>
      <c r="AB305" s="70"/>
      <c r="AC305" s="70"/>
      <c r="AD305" s="70"/>
      <c r="AE305" s="70"/>
      <c r="AF305" s="70"/>
      <c r="AG305" s="70"/>
      <c r="AH305" s="8"/>
      <c r="AI305" s="8"/>
      <c r="AJ305" s="8"/>
      <c r="AK305" s="8"/>
    </row>
    <row r="306" ht="15.75" customHeight="1">
      <c r="K306" s="8"/>
      <c r="L306" s="8"/>
      <c r="M306" s="8"/>
      <c r="N306" s="8"/>
      <c r="Z306" s="8"/>
      <c r="AA306" s="70"/>
      <c r="AB306" s="70"/>
      <c r="AC306" s="70"/>
      <c r="AD306" s="70"/>
      <c r="AE306" s="70"/>
      <c r="AF306" s="70"/>
      <c r="AG306" s="70"/>
      <c r="AH306" s="8"/>
      <c r="AI306" s="8"/>
      <c r="AJ306" s="8"/>
      <c r="AK306" s="8"/>
    </row>
    <row r="307" ht="15.75" customHeight="1">
      <c r="K307" s="8"/>
      <c r="L307" s="8"/>
      <c r="M307" s="8"/>
      <c r="N307" s="8"/>
      <c r="Z307" s="8"/>
      <c r="AA307" s="70"/>
      <c r="AB307" s="70"/>
      <c r="AC307" s="70"/>
      <c r="AD307" s="70"/>
      <c r="AE307" s="70"/>
      <c r="AF307" s="70"/>
      <c r="AG307" s="70"/>
      <c r="AH307" s="8"/>
      <c r="AI307" s="8"/>
      <c r="AJ307" s="8"/>
      <c r="AK307" s="8"/>
    </row>
    <row r="308" ht="15.75" customHeight="1">
      <c r="K308" s="8"/>
      <c r="L308" s="8"/>
      <c r="M308" s="8"/>
      <c r="N308" s="8"/>
      <c r="Z308" s="8"/>
      <c r="AA308" s="70"/>
      <c r="AB308" s="70"/>
      <c r="AC308" s="70"/>
      <c r="AD308" s="70"/>
      <c r="AE308" s="70"/>
      <c r="AF308" s="70"/>
      <c r="AG308" s="70"/>
      <c r="AH308" s="8"/>
      <c r="AI308" s="8"/>
      <c r="AJ308" s="8"/>
      <c r="AK308" s="8"/>
    </row>
    <row r="309" ht="15.75" customHeight="1">
      <c r="K309" s="8"/>
      <c r="L309" s="8"/>
      <c r="M309" s="8"/>
      <c r="N309" s="8"/>
      <c r="Z309" s="8"/>
      <c r="AA309" s="70"/>
      <c r="AB309" s="70"/>
      <c r="AC309" s="70"/>
      <c r="AD309" s="70"/>
      <c r="AE309" s="70"/>
      <c r="AF309" s="70"/>
      <c r="AG309" s="70"/>
      <c r="AH309" s="8"/>
      <c r="AI309" s="8"/>
      <c r="AJ309" s="8"/>
      <c r="AK309" s="8"/>
    </row>
    <row r="310" ht="15.75" customHeight="1">
      <c r="K310" s="8"/>
      <c r="L310" s="8"/>
      <c r="M310" s="8"/>
      <c r="N310" s="8"/>
      <c r="Z310" s="8"/>
      <c r="AA310" s="70"/>
      <c r="AB310" s="70"/>
      <c r="AC310" s="70"/>
      <c r="AD310" s="70"/>
      <c r="AE310" s="70"/>
      <c r="AF310" s="70"/>
      <c r="AG310" s="70"/>
      <c r="AH310" s="8"/>
      <c r="AI310" s="8"/>
      <c r="AJ310" s="8"/>
      <c r="AK310" s="8"/>
    </row>
    <row r="311" ht="15.75" customHeight="1">
      <c r="K311" s="8"/>
      <c r="L311" s="8"/>
      <c r="M311" s="8"/>
      <c r="N311" s="8"/>
      <c r="Z311" s="8"/>
      <c r="AA311" s="70"/>
      <c r="AB311" s="70"/>
      <c r="AC311" s="70"/>
      <c r="AD311" s="70"/>
      <c r="AE311" s="70"/>
      <c r="AF311" s="70"/>
      <c r="AG311" s="70"/>
      <c r="AH311" s="8"/>
      <c r="AI311" s="8"/>
      <c r="AJ311" s="8"/>
      <c r="AK311" s="8"/>
    </row>
    <row r="312" ht="15.75" customHeight="1">
      <c r="K312" s="8"/>
      <c r="L312" s="8"/>
      <c r="M312" s="8"/>
      <c r="N312" s="8"/>
      <c r="Z312" s="8"/>
      <c r="AA312" s="70"/>
      <c r="AB312" s="70"/>
      <c r="AC312" s="70"/>
      <c r="AD312" s="70"/>
      <c r="AE312" s="70"/>
      <c r="AF312" s="70"/>
      <c r="AG312" s="70"/>
      <c r="AH312" s="8"/>
      <c r="AI312" s="8"/>
      <c r="AJ312" s="8"/>
      <c r="AK312" s="8"/>
    </row>
    <row r="313" ht="15.75" customHeight="1">
      <c r="K313" s="8"/>
      <c r="L313" s="8"/>
      <c r="M313" s="8"/>
      <c r="N313" s="8"/>
      <c r="Z313" s="8"/>
      <c r="AA313" s="70"/>
      <c r="AB313" s="70"/>
      <c r="AC313" s="70"/>
      <c r="AD313" s="70"/>
      <c r="AE313" s="70"/>
      <c r="AF313" s="70"/>
      <c r="AG313" s="70"/>
      <c r="AH313" s="8"/>
      <c r="AI313" s="8"/>
      <c r="AJ313" s="8"/>
      <c r="AK313" s="8"/>
    </row>
    <row r="314" ht="15.75" customHeight="1">
      <c r="K314" s="8"/>
      <c r="L314" s="8"/>
      <c r="M314" s="8"/>
      <c r="N314" s="8"/>
      <c r="Z314" s="8"/>
      <c r="AA314" s="70"/>
      <c r="AB314" s="70"/>
      <c r="AC314" s="70"/>
      <c r="AD314" s="70"/>
      <c r="AE314" s="70"/>
      <c r="AF314" s="70"/>
      <c r="AG314" s="70"/>
      <c r="AH314" s="8"/>
      <c r="AI314" s="8"/>
      <c r="AJ314" s="8"/>
      <c r="AK314" s="8"/>
    </row>
    <row r="315" ht="15.75" customHeight="1">
      <c r="K315" s="8"/>
      <c r="L315" s="8"/>
      <c r="M315" s="8"/>
      <c r="N315" s="8"/>
      <c r="Z315" s="8"/>
      <c r="AA315" s="70"/>
      <c r="AB315" s="70"/>
      <c r="AC315" s="70"/>
      <c r="AD315" s="70"/>
      <c r="AE315" s="70"/>
      <c r="AF315" s="70"/>
      <c r="AG315" s="70"/>
      <c r="AH315" s="8"/>
      <c r="AI315" s="8"/>
      <c r="AJ315" s="8"/>
      <c r="AK315" s="8"/>
    </row>
    <row r="316" ht="15.75" customHeight="1">
      <c r="K316" s="8"/>
      <c r="L316" s="8"/>
      <c r="M316" s="8"/>
      <c r="N316" s="8"/>
      <c r="Z316" s="8"/>
      <c r="AA316" s="70"/>
      <c r="AB316" s="70"/>
      <c r="AC316" s="70"/>
      <c r="AD316" s="70"/>
      <c r="AE316" s="70"/>
      <c r="AF316" s="70"/>
      <c r="AG316" s="70"/>
      <c r="AH316" s="8"/>
      <c r="AI316" s="8"/>
      <c r="AJ316" s="8"/>
      <c r="AK316" s="8"/>
    </row>
    <row r="317" ht="15.75" customHeight="1">
      <c r="K317" s="8"/>
      <c r="L317" s="8"/>
      <c r="M317" s="8"/>
      <c r="N317" s="8"/>
      <c r="Z317" s="8"/>
      <c r="AA317" s="70"/>
      <c r="AB317" s="70"/>
      <c r="AC317" s="70"/>
      <c r="AD317" s="70"/>
      <c r="AE317" s="70"/>
      <c r="AF317" s="70"/>
      <c r="AG317" s="70"/>
      <c r="AH317" s="8"/>
      <c r="AI317" s="8"/>
      <c r="AJ317" s="8"/>
      <c r="AK317" s="8"/>
    </row>
    <row r="318" ht="15.75" customHeight="1">
      <c r="K318" s="8"/>
      <c r="L318" s="8"/>
      <c r="M318" s="8"/>
      <c r="N318" s="8"/>
      <c r="Z318" s="8"/>
      <c r="AA318" s="70"/>
      <c r="AB318" s="70"/>
      <c r="AC318" s="70"/>
      <c r="AD318" s="70"/>
      <c r="AE318" s="70"/>
      <c r="AF318" s="70"/>
      <c r="AG318" s="70"/>
      <c r="AH318" s="8"/>
      <c r="AI318" s="8"/>
      <c r="AJ318" s="8"/>
      <c r="AK318" s="8"/>
    </row>
    <row r="319" ht="15.75" customHeight="1">
      <c r="K319" s="8"/>
      <c r="L319" s="8"/>
      <c r="M319" s="8"/>
      <c r="N319" s="8"/>
      <c r="Z319" s="8"/>
      <c r="AA319" s="70"/>
      <c r="AB319" s="70"/>
      <c r="AC319" s="70"/>
      <c r="AD319" s="70"/>
      <c r="AE319" s="70"/>
      <c r="AF319" s="70"/>
      <c r="AG319" s="70"/>
      <c r="AH319" s="8"/>
      <c r="AI319" s="8"/>
      <c r="AJ319" s="8"/>
      <c r="AK319" s="8"/>
    </row>
    <row r="320" ht="15.75" customHeight="1">
      <c r="K320" s="8"/>
      <c r="L320" s="8"/>
      <c r="M320" s="8"/>
      <c r="N320" s="8"/>
      <c r="Z320" s="8"/>
      <c r="AA320" s="70"/>
      <c r="AB320" s="70"/>
      <c r="AC320" s="70"/>
      <c r="AD320" s="70"/>
      <c r="AE320" s="70"/>
      <c r="AF320" s="70"/>
      <c r="AG320" s="70"/>
      <c r="AH320" s="8"/>
      <c r="AI320" s="8"/>
      <c r="AJ320" s="8"/>
      <c r="AK320" s="8"/>
    </row>
    <row r="321" ht="15.75" customHeight="1">
      <c r="K321" s="8"/>
      <c r="L321" s="8"/>
      <c r="M321" s="8"/>
      <c r="N321" s="8"/>
      <c r="Z321" s="8"/>
      <c r="AA321" s="70"/>
      <c r="AB321" s="70"/>
      <c r="AC321" s="70"/>
      <c r="AD321" s="70"/>
      <c r="AE321" s="70"/>
      <c r="AF321" s="70"/>
      <c r="AG321" s="70"/>
      <c r="AH321" s="8"/>
      <c r="AI321" s="8"/>
      <c r="AJ321" s="8"/>
      <c r="AK321" s="8"/>
    </row>
    <row r="322" ht="15.75" customHeight="1">
      <c r="K322" s="8"/>
      <c r="L322" s="8"/>
      <c r="M322" s="8"/>
      <c r="N322" s="8"/>
      <c r="Z322" s="8"/>
      <c r="AA322" s="70"/>
      <c r="AB322" s="70"/>
      <c r="AC322" s="70"/>
      <c r="AD322" s="70"/>
      <c r="AE322" s="70"/>
      <c r="AF322" s="70"/>
      <c r="AG322" s="70"/>
      <c r="AH322" s="8"/>
      <c r="AI322" s="8"/>
      <c r="AJ322" s="8"/>
      <c r="AK322" s="8"/>
    </row>
    <row r="323" ht="15.75" customHeight="1">
      <c r="K323" s="8"/>
      <c r="L323" s="8"/>
      <c r="M323" s="8"/>
      <c r="N323" s="8"/>
      <c r="Z323" s="8"/>
      <c r="AA323" s="70"/>
      <c r="AB323" s="70"/>
      <c r="AC323" s="70"/>
      <c r="AD323" s="70"/>
      <c r="AE323" s="70"/>
      <c r="AF323" s="70"/>
      <c r="AG323" s="70"/>
      <c r="AH323" s="8"/>
      <c r="AI323" s="8"/>
      <c r="AJ323" s="8"/>
      <c r="AK323" s="8"/>
    </row>
    <row r="324" ht="15.75" customHeight="1">
      <c r="K324" s="8"/>
      <c r="L324" s="8"/>
      <c r="M324" s="8"/>
      <c r="N324" s="8"/>
      <c r="Z324" s="8"/>
      <c r="AA324" s="70"/>
      <c r="AB324" s="70"/>
      <c r="AC324" s="70"/>
      <c r="AD324" s="70"/>
      <c r="AE324" s="70"/>
      <c r="AF324" s="70"/>
      <c r="AG324" s="70"/>
      <c r="AH324" s="8"/>
      <c r="AI324" s="8"/>
      <c r="AJ324" s="8"/>
      <c r="AK324" s="8"/>
    </row>
    <row r="325" ht="15.75" customHeight="1">
      <c r="K325" s="8"/>
      <c r="L325" s="8"/>
      <c r="M325" s="8"/>
      <c r="N325" s="8"/>
      <c r="Z325" s="8"/>
      <c r="AA325" s="70"/>
      <c r="AB325" s="70"/>
      <c r="AC325" s="70"/>
      <c r="AD325" s="70"/>
      <c r="AE325" s="70"/>
      <c r="AF325" s="70"/>
      <c r="AG325" s="70"/>
      <c r="AH325" s="8"/>
      <c r="AI325" s="8"/>
      <c r="AJ325" s="8"/>
      <c r="AK325" s="8"/>
    </row>
    <row r="326" ht="15.75" customHeight="1">
      <c r="K326" s="8"/>
      <c r="L326" s="8"/>
      <c r="M326" s="8"/>
      <c r="N326" s="8"/>
      <c r="Z326" s="8"/>
      <c r="AA326" s="70"/>
      <c r="AB326" s="70"/>
      <c r="AC326" s="70"/>
      <c r="AD326" s="70"/>
      <c r="AE326" s="70"/>
      <c r="AF326" s="70"/>
      <c r="AG326" s="70"/>
      <c r="AH326" s="8"/>
      <c r="AI326" s="8"/>
      <c r="AJ326" s="8"/>
      <c r="AK326" s="8"/>
    </row>
    <row r="327" ht="15.75" customHeight="1">
      <c r="K327" s="8"/>
      <c r="L327" s="8"/>
      <c r="M327" s="8"/>
      <c r="N327" s="8"/>
      <c r="Z327" s="8"/>
      <c r="AA327" s="70"/>
      <c r="AB327" s="70"/>
      <c r="AC327" s="70"/>
      <c r="AD327" s="70"/>
      <c r="AE327" s="70"/>
      <c r="AF327" s="70"/>
      <c r="AG327" s="70"/>
      <c r="AH327" s="8"/>
      <c r="AI327" s="8"/>
      <c r="AJ327" s="8"/>
      <c r="AK327" s="8"/>
    </row>
    <row r="328" ht="15.75" customHeight="1">
      <c r="K328" s="8"/>
      <c r="L328" s="8"/>
      <c r="M328" s="8"/>
      <c r="N328" s="8"/>
      <c r="Z328" s="8"/>
      <c r="AA328" s="70"/>
      <c r="AB328" s="70"/>
      <c r="AC328" s="70"/>
      <c r="AD328" s="70"/>
      <c r="AE328" s="70"/>
      <c r="AF328" s="70"/>
      <c r="AG328" s="70"/>
      <c r="AH328" s="8"/>
      <c r="AI328" s="8"/>
      <c r="AJ328" s="8"/>
      <c r="AK328" s="8"/>
    </row>
    <row r="329" ht="15.75" customHeight="1">
      <c r="K329" s="8"/>
      <c r="L329" s="8"/>
      <c r="M329" s="8"/>
      <c r="N329" s="8"/>
      <c r="Z329" s="8"/>
      <c r="AA329" s="70"/>
      <c r="AB329" s="70"/>
      <c r="AC329" s="70"/>
      <c r="AD329" s="70"/>
      <c r="AE329" s="70"/>
      <c r="AF329" s="70"/>
      <c r="AG329" s="70"/>
      <c r="AH329" s="8"/>
      <c r="AI329" s="8"/>
      <c r="AJ329" s="8"/>
      <c r="AK329" s="8"/>
    </row>
    <row r="330" ht="15.75" customHeight="1">
      <c r="K330" s="8"/>
      <c r="L330" s="8"/>
      <c r="M330" s="8"/>
      <c r="N330" s="8"/>
      <c r="Z330" s="8"/>
      <c r="AA330" s="70"/>
      <c r="AB330" s="70"/>
      <c r="AC330" s="70"/>
      <c r="AD330" s="70"/>
      <c r="AE330" s="70"/>
      <c r="AF330" s="70"/>
      <c r="AG330" s="70"/>
      <c r="AH330" s="8"/>
      <c r="AI330" s="8"/>
      <c r="AJ330" s="8"/>
      <c r="AK330" s="8"/>
    </row>
    <row r="331" ht="15.75" customHeight="1">
      <c r="K331" s="8"/>
      <c r="L331" s="8"/>
      <c r="M331" s="8"/>
      <c r="N331" s="8"/>
      <c r="Z331" s="8"/>
      <c r="AA331" s="70"/>
      <c r="AB331" s="70"/>
      <c r="AC331" s="70"/>
      <c r="AD331" s="70"/>
      <c r="AE331" s="70"/>
      <c r="AF331" s="70"/>
      <c r="AG331" s="70"/>
      <c r="AH331" s="8"/>
      <c r="AI331" s="8"/>
      <c r="AJ331" s="8"/>
      <c r="AK331" s="8"/>
    </row>
    <row r="332" ht="15.75" customHeight="1">
      <c r="K332" s="8"/>
      <c r="L332" s="8"/>
      <c r="M332" s="8"/>
      <c r="N332" s="8"/>
      <c r="Z332" s="8"/>
      <c r="AA332" s="70"/>
      <c r="AB332" s="70"/>
      <c r="AC332" s="70"/>
      <c r="AD332" s="70"/>
      <c r="AE332" s="70"/>
      <c r="AF332" s="70"/>
      <c r="AG332" s="70"/>
      <c r="AH332" s="8"/>
      <c r="AI332" s="8"/>
      <c r="AJ332" s="8"/>
      <c r="AK332" s="8"/>
    </row>
    <row r="333" ht="15.75" customHeight="1">
      <c r="K333" s="8"/>
      <c r="L333" s="8"/>
      <c r="M333" s="8"/>
      <c r="N333" s="8"/>
      <c r="Z333" s="8"/>
      <c r="AA333" s="70"/>
      <c r="AB333" s="70"/>
      <c r="AC333" s="70"/>
      <c r="AD333" s="70"/>
      <c r="AE333" s="70"/>
      <c r="AF333" s="70"/>
      <c r="AG333" s="70"/>
      <c r="AH333" s="8"/>
      <c r="AI333" s="8"/>
      <c r="AJ333" s="8"/>
      <c r="AK333" s="8"/>
    </row>
    <row r="334" ht="15.75" customHeight="1">
      <c r="K334" s="8"/>
      <c r="L334" s="8"/>
      <c r="M334" s="8"/>
      <c r="N334" s="8"/>
      <c r="Z334" s="8"/>
      <c r="AA334" s="70"/>
      <c r="AB334" s="70"/>
      <c r="AC334" s="70"/>
      <c r="AD334" s="70"/>
      <c r="AE334" s="70"/>
      <c r="AF334" s="70"/>
      <c r="AG334" s="70"/>
      <c r="AH334" s="8"/>
      <c r="AI334" s="8"/>
      <c r="AJ334" s="8"/>
      <c r="AK334" s="8"/>
    </row>
    <row r="335" ht="15.75" customHeight="1">
      <c r="K335" s="8"/>
      <c r="L335" s="8"/>
      <c r="M335" s="8"/>
      <c r="N335" s="8"/>
      <c r="Z335" s="8"/>
      <c r="AA335" s="70"/>
      <c r="AB335" s="70"/>
      <c r="AC335" s="70"/>
      <c r="AD335" s="70"/>
      <c r="AE335" s="70"/>
      <c r="AF335" s="70"/>
      <c r="AG335" s="70"/>
      <c r="AH335" s="8"/>
      <c r="AI335" s="8"/>
      <c r="AJ335" s="8"/>
      <c r="AK335" s="8"/>
    </row>
    <row r="336" ht="15.75" customHeight="1">
      <c r="K336" s="8"/>
      <c r="L336" s="8"/>
      <c r="M336" s="8"/>
      <c r="N336" s="8"/>
      <c r="Z336" s="8"/>
      <c r="AA336" s="70"/>
      <c r="AB336" s="70"/>
      <c r="AC336" s="70"/>
      <c r="AD336" s="70"/>
      <c r="AE336" s="70"/>
      <c r="AF336" s="70"/>
      <c r="AG336" s="70"/>
      <c r="AH336" s="8"/>
      <c r="AI336" s="8"/>
      <c r="AJ336" s="8"/>
      <c r="AK336" s="8"/>
    </row>
    <row r="337" ht="15.75" customHeight="1">
      <c r="K337" s="8"/>
      <c r="L337" s="8"/>
      <c r="M337" s="8"/>
      <c r="N337" s="8"/>
      <c r="Z337" s="8"/>
      <c r="AA337" s="70"/>
      <c r="AB337" s="70"/>
      <c r="AC337" s="70"/>
      <c r="AD337" s="70"/>
      <c r="AE337" s="70"/>
      <c r="AF337" s="70"/>
      <c r="AG337" s="70"/>
      <c r="AH337" s="8"/>
      <c r="AI337" s="8"/>
      <c r="AJ337" s="8"/>
      <c r="AK337" s="8"/>
    </row>
    <row r="338" ht="15.75" customHeight="1">
      <c r="K338" s="8"/>
      <c r="L338" s="8"/>
      <c r="M338" s="8"/>
      <c r="N338" s="8"/>
      <c r="Z338" s="8"/>
      <c r="AA338" s="70"/>
      <c r="AB338" s="70"/>
      <c r="AC338" s="70"/>
      <c r="AD338" s="70"/>
      <c r="AE338" s="70"/>
      <c r="AF338" s="70"/>
      <c r="AG338" s="70"/>
      <c r="AH338" s="8"/>
      <c r="AI338" s="8"/>
      <c r="AJ338" s="8"/>
      <c r="AK338" s="8"/>
    </row>
    <row r="339" ht="15.75" customHeight="1">
      <c r="K339" s="8"/>
      <c r="L339" s="8"/>
      <c r="M339" s="8"/>
      <c r="N339" s="8"/>
      <c r="Z339" s="8"/>
      <c r="AA339" s="70"/>
      <c r="AB339" s="70"/>
      <c r="AC339" s="70"/>
      <c r="AD339" s="70"/>
      <c r="AE339" s="70"/>
      <c r="AF339" s="70"/>
      <c r="AG339" s="70"/>
      <c r="AH339" s="8"/>
      <c r="AI339" s="8"/>
      <c r="AJ339" s="8"/>
      <c r="AK339" s="8"/>
    </row>
    <row r="340" ht="15.75" customHeight="1">
      <c r="K340" s="8"/>
      <c r="L340" s="8"/>
      <c r="M340" s="8"/>
      <c r="N340" s="8"/>
      <c r="Z340" s="8"/>
      <c r="AA340" s="70"/>
      <c r="AB340" s="70"/>
      <c r="AC340" s="70"/>
      <c r="AD340" s="70"/>
      <c r="AE340" s="70"/>
      <c r="AF340" s="70"/>
      <c r="AG340" s="70"/>
      <c r="AH340" s="8"/>
      <c r="AI340" s="8"/>
      <c r="AJ340" s="8"/>
      <c r="AK340" s="8"/>
    </row>
    <row r="341" ht="15.75" customHeight="1">
      <c r="K341" s="8"/>
      <c r="L341" s="8"/>
      <c r="M341" s="8"/>
      <c r="N341" s="8"/>
      <c r="Z341" s="8"/>
      <c r="AA341" s="70"/>
      <c r="AB341" s="70"/>
      <c r="AC341" s="70"/>
      <c r="AD341" s="70"/>
      <c r="AE341" s="70"/>
      <c r="AF341" s="70"/>
      <c r="AG341" s="70"/>
      <c r="AH341" s="8"/>
      <c r="AI341" s="8"/>
      <c r="AJ341" s="8"/>
      <c r="AK341" s="8"/>
    </row>
    <row r="342" ht="15.75" customHeight="1">
      <c r="K342" s="8"/>
      <c r="L342" s="8"/>
      <c r="M342" s="8"/>
      <c r="N342" s="8"/>
      <c r="Z342" s="8"/>
      <c r="AA342" s="70"/>
      <c r="AB342" s="70"/>
      <c r="AC342" s="70"/>
      <c r="AD342" s="70"/>
      <c r="AE342" s="70"/>
      <c r="AF342" s="70"/>
      <c r="AG342" s="70"/>
      <c r="AH342" s="8"/>
      <c r="AI342" s="8"/>
      <c r="AJ342" s="8"/>
      <c r="AK342" s="8"/>
    </row>
    <row r="343" ht="15.75" customHeight="1">
      <c r="K343" s="8"/>
      <c r="L343" s="8"/>
      <c r="M343" s="8"/>
      <c r="N343" s="8"/>
      <c r="Z343" s="8"/>
      <c r="AA343" s="70"/>
      <c r="AB343" s="70"/>
      <c r="AC343" s="70"/>
      <c r="AD343" s="70"/>
      <c r="AE343" s="70"/>
      <c r="AF343" s="70"/>
      <c r="AG343" s="70"/>
      <c r="AH343" s="8"/>
      <c r="AI343" s="8"/>
      <c r="AJ343" s="8"/>
      <c r="AK343" s="8"/>
    </row>
    <row r="344" ht="15.75" customHeight="1">
      <c r="K344" s="8"/>
      <c r="L344" s="8"/>
      <c r="M344" s="8"/>
      <c r="N344" s="8"/>
      <c r="Z344" s="8"/>
      <c r="AA344" s="70"/>
      <c r="AB344" s="70"/>
      <c r="AC344" s="70"/>
      <c r="AD344" s="70"/>
      <c r="AE344" s="70"/>
      <c r="AF344" s="70"/>
      <c r="AG344" s="70"/>
      <c r="AH344" s="8"/>
      <c r="AI344" s="8"/>
      <c r="AJ344" s="8"/>
      <c r="AK344" s="8"/>
    </row>
    <row r="345" ht="15.75" customHeight="1">
      <c r="K345" s="8"/>
      <c r="L345" s="8"/>
      <c r="M345" s="8"/>
      <c r="N345" s="8"/>
      <c r="Z345" s="8"/>
      <c r="AA345" s="70"/>
      <c r="AB345" s="70"/>
      <c r="AC345" s="70"/>
      <c r="AD345" s="70"/>
      <c r="AE345" s="70"/>
      <c r="AF345" s="70"/>
      <c r="AG345" s="70"/>
      <c r="AH345" s="8"/>
      <c r="AI345" s="8"/>
      <c r="AJ345" s="8"/>
      <c r="AK345" s="8"/>
    </row>
    <row r="346" ht="15.75" customHeight="1">
      <c r="K346" s="8"/>
      <c r="L346" s="8"/>
      <c r="M346" s="8"/>
      <c r="N346" s="8"/>
      <c r="Z346" s="8"/>
      <c r="AA346" s="70"/>
      <c r="AB346" s="70"/>
      <c r="AC346" s="70"/>
      <c r="AD346" s="70"/>
      <c r="AE346" s="70"/>
      <c r="AF346" s="70"/>
      <c r="AG346" s="70"/>
      <c r="AH346" s="8"/>
      <c r="AI346" s="8"/>
      <c r="AJ346" s="8"/>
      <c r="AK346" s="8"/>
    </row>
    <row r="347" ht="15.75" customHeight="1">
      <c r="K347" s="8"/>
      <c r="L347" s="8"/>
      <c r="M347" s="8"/>
      <c r="N347" s="8"/>
      <c r="Z347" s="8"/>
      <c r="AA347" s="70"/>
      <c r="AB347" s="70"/>
      <c r="AC347" s="70"/>
      <c r="AD347" s="70"/>
      <c r="AE347" s="70"/>
      <c r="AF347" s="70"/>
      <c r="AG347" s="70"/>
      <c r="AH347" s="8"/>
      <c r="AI347" s="8"/>
      <c r="AJ347" s="8"/>
      <c r="AK347" s="8"/>
    </row>
    <row r="348" ht="15.75" customHeight="1">
      <c r="K348" s="8"/>
      <c r="L348" s="8"/>
      <c r="M348" s="8"/>
      <c r="N348" s="8"/>
      <c r="Z348" s="8"/>
      <c r="AA348" s="70"/>
      <c r="AB348" s="70"/>
      <c r="AC348" s="70"/>
      <c r="AD348" s="70"/>
      <c r="AE348" s="70"/>
      <c r="AF348" s="70"/>
      <c r="AG348" s="70"/>
      <c r="AH348" s="8"/>
      <c r="AI348" s="8"/>
      <c r="AJ348" s="8"/>
      <c r="AK348" s="8"/>
    </row>
    <row r="349" ht="15.75" customHeight="1">
      <c r="K349" s="8"/>
      <c r="L349" s="8"/>
      <c r="M349" s="8"/>
      <c r="N349" s="8"/>
      <c r="Z349" s="8"/>
      <c r="AA349" s="70"/>
      <c r="AB349" s="70"/>
      <c r="AC349" s="70"/>
      <c r="AD349" s="70"/>
      <c r="AE349" s="70"/>
      <c r="AF349" s="70"/>
      <c r="AG349" s="70"/>
      <c r="AH349" s="8"/>
      <c r="AI349" s="8"/>
      <c r="AJ349" s="8"/>
      <c r="AK349" s="8"/>
    </row>
    <row r="350" ht="15.75" customHeight="1">
      <c r="K350" s="8"/>
      <c r="L350" s="8"/>
      <c r="M350" s="8"/>
      <c r="N350" s="8"/>
      <c r="Z350" s="8"/>
      <c r="AA350" s="70"/>
      <c r="AB350" s="70"/>
      <c r="AC350" s="70"/>
      <c r="AD350" s="70"/>
      <c r="AE350" s="70"/>
      <c r="AF350" s="70"/>
      <c r="AG350" s="70"/>
      <c r="AH350" s="8"/>
      <c r="AI350" s="8"/>
      <c r="AJ350" s="8"/>
      <c r="AK350" s="8"/>
    </row>
    <row r="351" ht="15.75" customHeight="1">
      <c r="K351" s="8"/>
      <c r="L351" s="8"/>
      <c r="M351" s="8"/>
      <c r="N351" s="8"/>
      <c r="Z351" s="8"/>
      <c r="AA351" s="70"/>
      <c r="AB351" s="70"/>
      <c r="AC351" s="70"/>
      <c r="AD351" s="70"/>
      <c r="AE351" s="70"/>
      <c r="AF351" s="70"/>
      <c r="AG351" s="70"/>
      <c r="AH351" s="8"/>
      <c r="AI351" s="8"/>
      <c r="AJ351" s="8"/>
      <c r="AK351" s="8"/>
    </row>
    <row r="352" ht="15.75" customHeight="1">
      <c r="K352" s="8"/>
      <c r="L352" s="8"/>
      <c r="M352" s="8"/>
      <c r="N352" s="8"/>
      <c r="Z352" s="8"/>
      <c r="AA352" s="70"/>
      <c r="AB352" s="70"/>
      <c r="AC352" s="70"/>
      <c r="AD352" s="70"/>
      <c r="AE352" s="70"/>
      <c r="AF352" s="70"/>
      <c r="AG352" s="70"/>
      <c r="AH352" s="8"/>
      <c r="AI352" s="8"/>
      <c r="AJ352" s="8"/>
      <c r="AK352" s="8"/>
    </row>
    <row r="353" ht="15.75" customHeight="1">
      <c r="K353" s="8"/>
      <c r="L353" s="8"/>
      <c r="M353" s="8"/>
      <c r="N353" s="8"/>
      <c r="Z353" s="8"/>
      <c r="AA353" s="70"/>
      <c r="AB353" s="70"/>
      <c r="AC353" s="70"/>
      <c r="AD353" s="70"/>
      <c r="AE353" s="70"/>
      <c r="AF353" s="70"/>
      <c r="AG353" s="70"/>
      <c r="AH353" s="8"/>
      <c r="AI353" s="8"/>
      <c r="AJ353" s="8"/>
      <c r="AK353" s="8"/>
    </row>
    <row r="354" ht="15.75" customHeight="1">
      <c r="K354" s="8"/>
      <c r="L354" s="8"/>
      <c r="M354" s="8"/>
      <c r="N354" s="8"/>
      <c r="Z354" s="8"/>
      <c r="AA354" s="70"/>
      <c r="AB354" s="70"/>
      <c r="AC354" s="70"/>
      <c r="AD354" s="70"/>
      <c r="AE354" s="70"/>
      <c r="AF354" s="70"/>
      <c r="AG354" s="70"/>
      <c r="AH354" s="8"/>
      <c r="AI354" s="8"/>
      <c r="AJ354" s="8"/>
      <c r="AK354" s="8"/>
    </row>
    <row r="355" ht="15.75" customHeight="1">
      <c r="K355" s="8"/>
      <c r="L355" s="8"/>
      <c r="M355" s="8"/>
      <c r="N355" s="8"/>
      <c r="Z355" s="8"/>
      <c r="AA355" s="70"/>
      <c r="AB355" s="70"/>
      <c r="AC355" s="70"/>
      <c r="AD355" s="70"/>
      <c r="AE355" s="70"/>
      <c r="AF355" s="70"/>
      <c r="AG355" s="70"/>
      <c r="AH355" s="8"/>
      <c r="AI355" s="8"/>
      <c r="AJ355" s="8"/>
      <c r="AK355" s="8"/>
    </row>
    <row r="356" ht="15.75" customHeight="1">
      <c r="K356" s="8"/>
      <c r="L356" s="8"/>
      <c r="M356" s="8"/>
      <c r="N356" s="8"/>
      <c r="Z356" s="8"/>
      <c r="AA356" s="70"/>
      <c r="AB356" s="70"/>
      <c r="AC356" s="70"/>
      <c r="AD356" s="70"/>
      <c r="AE356" s="70"/>
      <c r="AF356" s="70"/>
      <c r="AG356" s="70"/>
      <c r="AH356" s="8"/>
      <c r="AI356" s="8"/>
      <c r="AJ356" s="8"/>
      <c r="AK356" s="8"/>
    </row>
    <row r="357" ht="15.75" customHeight="1">
      <c r="K357" s="8"/>
      <c r="L357" s="8"/>
      <c r="M357" s="8"/>
      <c r="N357" s="8"/>
      <c r="Z357" s="8"/>
      <c r="AA357" s="70"/>
      <c r="AB357" s="70"/>
      <c r="AC357" s="70"/>
      <c r="AD357" s="70"/>
      <c r="AE357" s="70"/>
      <c r="AF357" s="70"/>
      <c r="AG357" s="70"/>
      <c r="AH357" s="8"/>
      <c r="AI357" s="8"/>
      <c r="AJ357" s="8"/>
      <c r="AK357" s="8"/>
    </row>
    <row r="358" ht="15.75" customHeight="1">
      <c r="K358" s="8"/>
      <c r="L358" s="8"/>
      <c r="M358" s="8"/>
      <c r="N358" s="8"/>
      <c r="Z358" s="8"/>
      <c r="AA358" s="70"/>
      <c r="AB358" s="70"/>
      <c r="AC358" s="70"/>
      <c r="AD358" s="70"/>
      <c r="AE358" s="70"/>
      <c r="AF358" s="70"/>
      <c r="AG358" s="70"/>
      <c r="AH358" s="8"/>
      <c r="AI358" s="8"/>
      <c r="AJ358" s="8"/>
      <c r="AK358" s="8"/>
    </row>
    <row r="359" ht="15.75" customHeight="1">
      <c r="K359" s="8"/>
      <c r="L359" s="8"/>
      <c r="M359" s="8"/>
      <c r="N359" s="8"/>
      <c r="Z359" s="8"/>
      <c r="AA359" s="70"/>
      <c r="AB359" s="70"/>
      <c r="AC359" s="70"/>
      <c r="AD359" s="70"/>
      <c r="AE359" s="70"/>
      <c r="AF359" s="70"/>
      <c r="AG359" s="70"/>
      <c r="AH359" s="8"/>
      <c r="AI359" s="8"/>
      <c r="AJ359" s="8"/>
      <c r="AK359" s="8"/>
    </row>
    <row r="360" ht="15.75" customHeight="1">
      <c r="K360" s="8"/>
      <c r="L360" s="8"/>
      <c r="M360" s="8"/>
      <c r="N360" s="8"/>
      <c r="Z360" s="8"/>
      <c r="AA360" s="70"/>
      <c r="AB360" s="70"/>
      <c r="AC360" s="70"/>
      <c r="AD360" s="70"/>
      <c r="AE360" s="70"/>
      <c r="AF360" s="70"/>
      <c r="AG360" s="70"/>
      <c r="AH360" s="8"/>
      <c r="AI360" s="8"/>
      <c r="AJ360" s="8"/>
      <c r="AK360" s="8"/>
    </row>
    <row r="361" ht="15.75" customHeight="1">
      <c r="K361" s="8"/>
      <c r="L361" s="8"/>
      <c r="M361" s="8"/>
      <c r="N361" s="8"/>
      <c r="Z361" s="8"/>
      <c r="AA361" s="70"/>
      <c r="AB361" s="70"/>
      <c r="AC361" s="70"/>
      <c r="AD361" s="70"/>
      <c r="AE361" s="70"/>
      <c r="AF361" s="70"/>
      <c r="AG361" s="70"/>
      <c r="AH361" s="8"/>
      <c r="AI361" s="8"/>
      <c r="AJ361" s="8"/>
      <c r="AK361" s="8"/>
    </row>
    <row r="362" ht="15.75" customHeight="1">
      <c r="K362" s="8"/>
      <c r="L362" s="8"/>
      <c r="M362" s="8"/>
      <c r="N362" s="8"/>
      <c r="Z362" s="8"/>
      <c r="AA362" s="70"/>
      <c r="AB362" s="70"/>
      <c r="AC362" s="70"/>
      <c r="AD362" s="70"/>
      <c r="AE362" s="70"/>
      <c r="AF362" s="70"/>
      <c r="AG362" s="70"/>
      <c r="AH362" s="8"/>
      <c r="AI362" s="8"/>
      <c r="AJ362" s="8"/>
      <c r="AK362" s="8"/>
    </row>
    <row r="363" ht="15.75" customHeight="1">
      <c r="K363" s="8"/>
      <c r="L363" s="8"/>
      <c r="M363" s="8"/>
      <c r="N363" s="8"/>
      <c r="Z363" s="8"/>
      <c r="AA363" s="70"/>
      <c r="AB363" s="70"/>
      <c r="AC363" s="70"/>
      <c r="AD363" s="70"/>
      <c r="AE363" s="70"/>
      <c r="AF363" s="70"/>
      <c r="AG363" s="70"/>
      <c r="AH363" s="8"/>
      <c r="AI363" s="8"/>
      <c r="AJ363" s="8"/>
      <c r="AK363" s="8"/>
    </row>
    <row r="364" ht="15.75" customHeight="1">
      <c r="K364" s="8"/>
      <c r="L364" s="8"/>
      <c r="M364" s="8"/>
      <c r="N364" s="8"/>
      <c r="Z364" s="8"/>
      <c r="AA364" s="70"/>
      <c r="AB364" s="70"/>
      <c r="AC364" s="70"/>
      <c r="AD364" s="70"/>
      <c r="AE364" s="70"/>
      <c r="AF364" s="70"/>
      <c r="AG364" s="70"/>
      <c r="AH364" s="8"/>
      <c r="AI364" s="8"/>
      <c r="AJ364" s="8"/>
      <c r="AK364" s="8"/>
    </row>
    <row r="365" ht="15.75" customHeight="1">
      <c r="K365" s="8"/>
      <c r="L365" s="8"/>
      <c r="M365" s="8"/>
      <c r="N365" s="8"/>
      <c r="Z365" s="8"/>
      <c r="AA365" s="70"/>
      <c r="AB365" s="70"/>
      <c r="AC365" s="70"/>
      <c r="AD365" s="70"/>
      <c r="AE365" s="70"/>
      <c r="AF365" s="70"/>
      <c r="AG365" s="70"/>
      <c r="AH365" s="8"/>
      <c r="AI365" s="8"/>
      <c r="AJ365" s="8"/>
      <c r="AK365" s="8"/>
    </row>
    <row r="366" ht="15.75" customHeight="1">
      <c r="K366" s="8"/>
      <c r="L366" s="8"/>
      <c r="M366" s="8"/>
      <c r="N366" s="8"/>
      <c r="Z366" s="8"/>
      <c r="AA366" s="70"/>
      <c r="AB366" s="70"/>
      <c r="AC366" s="70"/>
      <c r="AD366" s="70"/>
      <c r="AE366" s="70"/>
      <c r="AF366" s="70"/>
      <c r="AG366" s="70"/>
      <c r="AH366" s="8"/>
      <c r="AI366" s="8"/>
      <c r="AJ366" s="8"/>
      <c r="AK366" s="8"/>
    </row>
    <row r="367" ht="15.75" customHeight="1">
      <c r="K367" s="8"/>
      <c r="L367" s="8"/>
      <c r="M367" s="8"/>
      <c r="N367" s="8"/>
      <c r="Z367" s="8"/>
      <c r="AA367" s="70"/>
      <c r="AB367" s="70"/>
      <c r="AC367" s="70"/>
      <c r="AD367" s="70"/>
      <c r="AE367" s="70"/>
      <c r="AF367" s="70"/>
      <c r="AG367" s="70"/>
      <c r="AH367" s="8"/>
      <c r="AI367" s="8"/>
      <c r="AJ367" s="8"/>
      <c r="AK367" s="8"/>
    </row>
    <row r="368" ht="15.75" customHeight="1">
      <c r="K368" s="8"/>
      <c r="L368" s="8"/>
      <c r="M368" s="8"/>
      <c r="N368" s="8"/>
      <c r="Z368" s="8"/>
      <c r="AA368" s="70"/>
      <c r="AB368" s="70"/>
      <c r="AC368" s="70"/>
      <c r="AD368" s="70"/>
      <c r="AE368" s="70"/>
      <c r="AF368" s="70"/>
      <c r="AG368" s="70"/>
      <c r="AH368" s="8"/>
      <c r="AI368" s="8"/>
      <c r="AJ368" s="8"/>
      <c r="AK368" s="8"/>
    </row>
    <row r="369" ht="15.75" customHeight="1">
      <c r="K369" s="8"/>
      <c r="L369" s="8"/>
      <c r="M369" s="8"/>
      <c r="N369" s="8"/>
      <c r="Z369" s="8"/>
      <c r="AA369" s="70"/>
      <c r="AB369" s="70"/>
      <c r="AC369" s="70"/>
      <c r="AD369" s="70"/>
      <c r="AE369" s="70"/>
      <c r="AF369" s="70"/>
      <c r="AG369" s="70"/>
      <c r="AH369" s="8"/>
      <c r="AI369" s="8"/>
      <c r="AJ369" s="8"/>
      <c r="AK369" s="8"/>
    </row>
    <row r="370" ht="15.75" customHeight="1">
      <c r="K370" s="8"/>
      <c r="L370" s="8"/>
      <c r="M370" s="8"/>
      <c r="N370" s="8"/>
      <c r="Z370" s="8"/>
      <c r="AA370" s="70"/>
      <c r="AB370" s="70"/>
      <c r="AC370" s="70"/>
      <c r="AD370" s="70"/>
      <c r="AE370" s="70"/>
      <c r="AF370" s="70"/>
      <c r="AG370" s="70"/>
      <c r="AH370" s="8"/>
      <c r="AI370" s="8"/>
      <c r="AJ370" s="8"/>
      <c r="AK370" s="8"/>
    </row>
    <row r="371" ht="15.75" customHeight="1">
      <c r="K371" s="8"/>
      <c r="L371" s="8"/>
      <c r="M371" s="8"/>
      <c r="N371" s="8"/>
      <c r="Z371" s="8"/>
      <c r="AA371" s="70"/>
      <c r="AB371" s="70"/>
      <c r="AC371" s="70"/>
      <c r="AD371" s="70"/>
      <c r="AE371" s="70"/>
      <c r="AF371" s="70"/>
      <c r="AG371" s="70"/>
      <c r="AH371" s="8"/>
      <c r="AI371" s="8"/>
      <c r="AJ371" s="8"/>
      <c r="AK371" s="8"/>
    </row>
    <row r="372" ht="15.75" customHeight="1">
      <c r="K372" s="8"/>
      <c r="L372" s="8"/>
      <c r="M372" s="8"/>
      <c r="N372" s="8"/>
      <c r="Z372" s="8"/>
      <c r="AA372" s="70"/>
      <c r="AB372" s="70"/>
      <c r="AC372" s="70"/>
      <c r="AD372" s="70"/>
      <c r="AE372" s="70"/>
      <c r="AF372" s="70"/>
      <c r="AG372" s="70"/>
      <c r="AH372" s="8"/>
      <c r="AI372" s="8"/>
      <c r="AJ372" s="8"/>
      <c r="AK372" s="8"/>
    </row>
    <row r="373" ht="15.75" customHeight="1">
      <c r="K373" s="8"/>
      <c r="L373" s="8"/>
      <c r="M373" s="8"/>
      <c r="N373" s="8"/>
      <c r="Z373" s="8"/>
      <c r="AA373" s="70"/>
      <c r="AB373" s="70"/>
      <c r="AC373" s="70"/>
      <c r="AD373" s="70"/>
      <c r="AE373" s="70"/>
      <c r="AF373" s="70"/>
      <c r="AG373" s="70"/>
      <c r="AH373" s="8"/>
      <c r="AI373" s="8"/>
      <c r="AJ373" s="8"/>
      <c r="AK373" s="8"/>
    </row>
    <row r="374" ht="15.75" customHeight="1">
      <c r="K374" s="8"/>
      <c r="L374" s="8"/>
      <c r="M374" s="8"/>
      <c r="N374" s="8"/>
      <c r="Z374" s="8"/>
      <c r="AA374" s="70"/>
      <c r="AB374" s="70"/>
      <c r="AC374" s="70"/>
      <c r="AD374" s="70"/>
      <c r="AE374" s="70"/>
      <c r="AF374" s="70"/>
      <c r="AG374" s="70"/>
      <c r="AH374" s="8"/>
      <c r="AI374" s="8"/>
      <c r="AJ374" s="8"/>
      <c r="AK374" s="8"/>
    </row>
    <row r="375" ht="15.75" customHeight="1">
      <c r="K375" s="8"/>
      <c r="L375" s="8"/>
      <c r="M375" s="8"/>
      <c r="N375" s="8"/>
      <c r="Z375" s="8"/>
      <c r="AA375" s="70"/>
      <c r="AB375" s="70"/>
      <c r="AC375" s="70"/>
      <c r="AD375" s="70"/>
      <c r="AE375" s="70"/>
      <c r="AF375" s="70"/>
      <c r="AG375" s="70"/>
      <c r="AH375" s="8"/>
      <c r="AI375" s="8"/>
      <c r="AJ375" s="8"/>
      <c r="AK375" s="8"/>
    </row>
    <row r="376" ht="15.75" customHeight="1">
      <c r="K376" s="8"/>
      <c r="L376" s="8"/>
      <c r="M376" s="8"/>
      <c r="N376" s="8"/>
      <c r="Z376" s="8"/>
      <c r="AA376" s="70"/>
      <c r="AB376" s="70"/>
      <c r="AC376" s="70"/>
      <c r="AD376" s="70"/>
      <c r="AE376" s="70"/>
      <c r="AF376" s="70"/>
      <c r="AG376" s="70"/>
      <c r="AH376" s="8"/>
      <c r="AI376" s="8"/>
      <c r="AJ376" s="8"/>
      <c r="AK376" s="8"/>
    </row>
    <row r="377" ht="15.75" customHeight="1">
      <c r="K377" s="8"/>
      <c r="L377" s="8"/>
      <c r="M377" s="8"/>
      <c r="N377" s="8"/>
      <c r="Z377" s="8"/>
      <c r="AA377" s="70"/>
      <c r="AB377" s="70"/>
      <c r="AC377" s="70"/>
      <c r="AD377" s="70"/>
      <c r="AE377" s="70"/>
      <c r="AF377" s="70"/>
      <c r="AG377" s="70"/>
      <c r="AH377" s="8"/>
      <c r="AI377" s="8"/>
      <c r="AJ377" s="8"/>
      <c r="AK377" s="8"/>
    </row>
    <row r="378" ht="15.75" customHeight="1">
      <c r="K378" s="8"/>
      <c r="L378" s="8"/>
      <c r="M378" s="8"/>
      <c r="N378" s="8"/>
      <c r="Z378" s="8"/>
      <c r="AA378" s="70"/>
      <c r="AB378" s="70"/>
      <c r="AC378" s="70"/>
      <c r="AD378" s="70"/>
      <c r="AE378" s="70"/>
      <c r="AF378" s="70"/>
      <c r="AG378" s="70"/>
      <c r="AH378" s="8"/>
      <c r="AI378" s="8"/>
      <c r="AJ378" s="8"/>
      <c r="AK378" s="8"/>
    </row>
    <row r="379" ht="15.75" customHeight="1">
      <c r="K379" s="8"/>
      <c r="L379" s="8"/>
      <c r="M379" s="8"/>
      <c r="N379" s="8"/>
      <c r="Z379" s="8"/>
      <c r="AA379" s="70"/>
      <c r="AB379" s="70"/>
      <c r="AC379" s="70"/>
      <c r="AD379" s="70"/>
      <c r="AE379" s="70"/>
      <c r="AF379" s="70"/>
      <c r="AG379" s="70"/>
      <c r="AH379" s="8"/>
      <c r="AI379" s="8"/>
      <c r="AJ379" s="8"/>
      <c r="AK379" s="8"/>
    </row>
    <row r="380" ht="15.75" customHeight="1">
      <c r="K380" s="8"/>
      <c r="L380" s="8"/>
      <c r="M380" s="8"/>
      <c r="N380" s="8"/>
      <c r="Z380" s="8"/>
      <c r="AA380" s="70"/>
      <c r="AB380" s="70"/>
      <c r="AC380" s="70"/>
      <c r="AD380" s="70"/>
      <c r="AE380" s="70"/>
      <c r="AF380" s="70"/>
      <c r="AG380" s="70"/>
      <c r="AH380" s="8"/>
      <c r="AI380" s="8"/>
      <c r="AJ380" s="8"/>
      <c r="AK380" s="8"/>
    </row>
    <row r="381" ht="15.75" customHeight="1">
      <c r="K381" s="8"/>
      <c r="L381" s="8"/>
      <c r="M381" s="8"/>
      <c r="N381" s="8"/>
      <c r="Z381" s="8"/>
      <c r="AA381" s="70"/>
      <c r="AB381" s="70"/>
      <c r="AC381" s="70"/>
      <c r="AD381" s="70"/>
      <c r="AE381" s="70"/>
      <c r="AF381" s="70"/>
      <c r="AG381" s="70"/>
      <c r="AH381" s="8"/>
      <c r="AI381" s="8"/>
      <c r="AJ381" s="8"/>
      <c r="AK381" s="8"/>
    </row>
    <row r="382" ht="15.75" customHeight="1">
      <c r="K382" s="8"/>
      <c r="L382" s="8"/>
      <c r="M382" s="8"/>
      <c r="N382" s="8"/>
      <c r="Z382" s="8"/>
      <c r="AA382" s="70"/>
      <c r="AB382" s="70"/>
      <c r="AC382" s="70"/>
      <c r="AD382" s="70"/>
      <c r="AE382" s="70"/>
      <c r="AF382" s="70"/>
      <c r="AG382" s="70"/>
      <c r="AH382" s="8"/>
      <c r="AI382" s="8"/>
      <c r="AJ382" s="8"/>
      <c r="AK382" s="8"/>
    </row>
    <row r="383" ht="15.75" customHeight="1">
      <c r="K383" s="8"/>
      <c r="L383" s="8"/>
      <c r="M383" s="8"/>
      <c r="N383" s="8"/>
      <c r="Z383" s="8"/>
      <c r="AA383" s="70"/>
      <c r="AB383" s="70"/>
      <c r="AC383" s="70"/>
      <c r="AD383" s="70"/>
      <c r="AE383" s="70"/>
      <c r="AF383" s="70"/>
      <c r="AG383" s="70"/>
      <c r="AH383" s="8"/>
      <c r="AI383" s="8"/>
      <c r="AJ383" s="8"/>
      <c r="AK383" s="8"/>
    </row>
    <row r="384" ht="15.75" customHeight="1">
      <c r="K384" s="8"/>
      <c r="L384" s="8"/>
      <c r="M384" s="8"/>
      <c r="N384" s="8"/>
      <c r="Z384" s="8"/>
      <c r="AA384" s="70"/>
      <c r="AB384" s="70"/>
      <c r="AC384" s="70"/>
      <c r="AD384" s="70"/>
      <c r="AE384" s="70"/>
      <c r="AF384" s="70"/>
      <c r="AG384" s="70"/>
      <c r="AH384" s="8"/>
      <c r="AI384" s="8"/>
      <c r="AJ384" s="8"/>
      <c r="AK384" s="8"/>
    </row>
    <row r="385" ht="15.75" customHeight="1">
      <c r="K385" s="8"/>
      <c r="L385" s="8"/>
      <c r="M385" s="8"/>
      <c r="N385" s="8"/>
      <c r="Z385" s="8"/>
      <c r="AA385" s="70"/>
      <c r="AB385" s="70"/>
      <c r="AC385" s="70"/>
      <c r="AD385" s="70"/>
      <c r="AE385" s="70"/>
      <c r="AF385" s="70"/>
      <c r="AG385" s="70"/>
      <c r="AH385" s="8"/>
      <c r="AI385" s="8"/>
      <c r="AJ385" s="8"/>
      <c r="AK385" s="8"/>
    </row>
    <row r="386" ht="15.75" customHeight="1">
      <c r="K386" s="8"/>
      <c r="L386" s="8"/>
      <c r="M386" s="8"/>
      <c r="N386" s="8"/>
      <c r="Z386" s="8"/>
      <c r="AA386" s="70"/>
      <c r="AB386" s="70"/>
      <c r="AC386" s="70"/>
      <c r="AD386" s="70"/>
      <c r="AE386" s="70"/>
      <c r="AF386" s="70"/>
      <c r="AG386" s="70"/>
      <c r="AH386" s="8"/>
      <c r="AI386" s="8"/>
      <c r="AJ386" s="8"/>
      <c r="AK386" s="8"/>
    </row>
    <row r="387" ht="15.75" customHeight="1">
      <c r="K387" s="8"/>
      <c r="L387" s="8"/>
      <c r="M387" s="8"/>
      <c r="N387" s="8"/>
      <c r="Z387" s="8"/>
      <c r="AA387" s="70"/>
      <c r="AB387" s="70"/>
      <c r="AC387" s="70"/>
      <c r="AD387" s="70"/>
      <c r="AE387" s="70"/>
      <c r="AF387" s="70"/>
      <c r="AG387" s="70"/>
      <c r="AH387" s="8"/>
      <c r="AI387" s="8"/>
      <c r="AJ387" s="8"/>
      <c r="AK387" s="8"/>
    </row>
    <row r="388" ht="15.75" customHeight="1">
      <c r="K388" s="8"/>
      <c r="L388" s="8"/>
      <c r="M388" s="8"/>
      <c r="N388" s="8"/>
      <c r="Z388" s="8"/>
      <c r="AA388" s="70"/>
      <c r="AB388" s="70"/>
      <c r="AC388" s="70"/>
      <c r="AD388" s="70"/>
      <c r="AE388" s="70"/>
      <c r="AF388" s="70"/>
      <c r="AG388" s="70"/>
      <c r="AH388" s="8"/>
      <c r="AI388" s="8"/>
      <c r="AJ388" s="8"/>
      <c r="AK388" s="8"/>
    </row>
    <row r="389" ht="15.75" customHeight="1">
      <c r="K389" s="8"/>
      <c r="L389" s="8"/>
      <c r="M389" s="8"/>
      <c r="N389" s="8"/>
      <c r="Z389" s="8"/>
      <c r="AA389" s="70"/>
      <c r="AB389" s="70"/>
      <c r="AC389" s="70"/>
      <c r="AD389" s="70"/>
      <c r="AE389" s="70"/>
      <c r="AF389" s="70"/>
      <c r="AG389" s="70"/>
      <c r="AH389" s="8"/>
      <c r="AI389" s="8"/>
      <c r="AJ389" s="8"/>
      <c r="AK389" s="8"/>
    </row>
    <row r="390" ht="15.75" customHeight="1">
      <c r="K390" s="8"/>
      <c r="L390" s="8"/>
      <c r="M390" s="8"/>
      <c r="N390" s="8"/>
      <c r="Z390" s="8"/>
      <c r="AA390" s="70"/>
      <c r="AB390" s="70"/>
      <c r="AC390" s="70"/>
      <c r="AD390" s="70"/>
      <c r="AE390" s="70"/>
      <c r="AF390" s="70"/>
      <c r="AG390" s="70"/>
      <c r="AH390" s="8"/>
      <c r="AI390" s="8"/>
      <c r="AJ390" s="8"/>
      <c r="AK390" s="8"/>
    </row>
    <row r="391" ht="15.75" customHeight="1">
      <c r="K391" s="8"/>
      <c r="L391" s="8"/>
      <c r="M391" s="8"/>
      <c r="N391" s="8"/>
      <c r="Z391" s="8"/>
      <c r="AA391" s="70"/>
      <c r="AB391" s="70"/>
      <c r="AC391" s="70"/>
      <c r="AD391" s="70"/>
      <c r="AE391" s="70"/>
      <c r="AF391" s="70"/>
      <c r="AG391" s="70"/>
      <c r="AH391" s="8"/>
      <c r="AI391" s="8"/>
      <c r="AJ391" s="8"/>
      <c r="AK391" s="8"/>
    </row>
    <row r="392" ht="15.75" customHeight="1">
      <c r="K392" s="8"/>
      <c r="L392" s="8"/>
      <c r="M392" s="8"/>
      <c r="N392" s="8"/>
      <c r="Z392" s="8"/>
      <c r="AA392" s="70"/>
      <c r="AB392" s="70"/>
      <c r="AC392" s="70"/>
      <c r="AD392" s="70"/>
      <c r="AE392" s="70"/>
      <c r="AF392" s="70"/>
      <c r="AG392" s="70"/>
      <c r="AH392" s="8"/>
      <c r="AI392" s="8"/>
      <c r="AJ392" s="8"/>
      <c r="AK392" s="8"/>
    </row>
    <row r="393" ht="15.75" customHeight="1">
      <c r="K393" s="8"/>
      <c r="L393" s="8"/>
      <c r="M393" s="8"/>
      <c r="N393" s="8"/>
      <c r="Z393" s="8"/>
      <c r="AA393" s="70"/>
      <c r="AB393" s="70"/>
      <c r="AC393" s="70"/>
      <c r="AD393" s="70"/>
      <c r="AE393" s="70"/>
      <c r="AF393" s="70"/>
      <c r="AG393" s="70"/>
      <c r="AH393" s="8"/>
      <c r="AI393" s="8"/>
      <c r="AJ393" s="8"/>
      <c r="AK393" s="8"/>
    </row>
    <row r="394" ht="15.75" customHeight="1">
      <c r="K394" s="8"/>
      <c r="L394" s="8"/>
      <c r="M394" s="8"/>
      <c r="N394" s="8"/>
      <c r="Z394" s="8"/>
      <c r="AA394" s="70"/>
      <c r="AB394" s="70"/>
      <c r="AC394" s="70"/>
      <c r="AD394" s="70"/>
      <c r="AE394" s="70"/>
      <c r="AF394" s="70"/>
      <c r="AG394" s="70"/>
      <c r="AH394" s="8"/>
      <c r="AI394" s="8"/>
      <c r="AJ394" s="8"/>
      <c r="AK394" s="8"/>
    </row>
    <row r="395" ht="15.75" customHeight="1">
      <c r="K395" s="8"/>
      <c r="L395" s="8"/>
      <c r="M395" s="8"/>
      <c r="N395" s="8"/>
      <c r="Z395" s="8"/>
      <c r="AA395" s="70"/>
      <c r="AB395" s="70"/>
      <c r="AC395" s="70"/>
      <c r="AD395" s="70"/>
      <c r="AE395" s="70"/>
      <c r="AF395" s="70"/>
      <c r="AG395" s="70"/>
      <c r="AH395" s="8"/>
      <c r="AI395" s="8"/>
      <c r="AJ395" s="8"/>
      <c r="AK395" s="8"/>
    </row>
    <row r="396" ht="15.75" customHeight="1">
      <c r="K396" s="8"/>
      <c r="L396" s="8"/>
      <c r="M396" s="8"/>
      <c r="N396" s="8"/>
      <c r="Z396" s="8"/>
      <c r="AA396" s="70"/>
      <c r="AB396" s="70"/>
      <c r="AC396" s="70"/>
      <c r="AD396" s="70"/>
      <c r="AE396" s="70"/>
      <c r="AF396" s="70"/>
      <c r="AG396" s="70"/>
      <c r="AH396" s="8"/>
      <c r="AI396" s="8"/>
      <c r="AJ396" s="8"/>
      <c r="AK396" s="8"/>
    </row>
    <row r="397" ht="15.75" customHeight="1">
      <c r="K397" s="8"/>
      <c r="L397" s="8"/>
      <c r="M397" s="8"/>
      <c r="N397" s="8"/>
      <c r="Z397" s="8"/>
      <c r="AA397" s="70"/>
      <c r="AB397" s="70"/>
      <c r="AC397" s="70"/>
      <c r="AD397" s="70"/>
      <c r="AE397" s="70"/>
      <c r="AF397" s="70"/>
      <c r="AG397" s="70"/>
      <c r="AH397" s="8"/>
      <c r="AI397" s="8"/>
      <c r="AJ397" s="8"/>
      <c r="AK397" s="8"/>
    </row>
    <row r="398" ht="15.75" customHeight="1">
      <c r="K398" s="8"/>
      <c r="L398" s="8"/>
      <c r="M398" s="8"/>
      <c r="N398" s="8"/>
      <c r="Z398" s="8"/>
      <c r="AA398" s="70"/>
      <c r="AB398" s="70"/>
      <c r="AC398" s="70"/>
      <c r="AD398" s="70"/>
      <c r="AE398" s="70"/>
      <c r="AF398" s="70"/>
      <c r="AG398" s="70"/>
      <c r="AH398" s="8"/>
      <c r="AI398" s="8"/>
      <c r="AJ398" s="8"/>
      <c r="AK398" s="8"/>
    </row>
    <row r="399" ht="15.75" customHeight="1">
      <c r="K399" s="8"/>
      <c r="L399" s="8"/>
      <c r="M399" s="8"/>
      <c r="N399" s="8"/>
      <c r="Z399" s="8"/>
      <c r="AA399" s="70"/>
      <c r="AB399" s="70"/>
      <c r="AC399" s="70"/>
      <c r="AD399" s="70"/>
      <c r="AE399" s="70"/>
      <c r="AF399" s="70"/>
      <c r="AG399" s="70"/>
      <c r="AH399" s="8"/>
      <c r="AI399" s="8"/>
      <c r="AJ399" s="8"/>
      <c r="AK399" s="8"/>
    </row>
    <row r="400" ht="15.75" customHeight="1">
      <c r="K400" s="8"/>
      <c r="L400" s="8"/>
      <c r="M400" s="8"/>
      <c r="N400" s="8"/>
      <c r="Z400" s="8"/>
      <c r="AA400" s="70"/>
      <c r="AB400" s="70"/>
      <c r="AC400" s="70"/>
      <c r="AD400" s="70"/>
      <c r="AE400" s="70"/>
      <c r="AF400" s="70"/>
      <c r="AG400" s="70"/>
      <c r="AH400" s="8"/>
      <c r="AI400" s="8"/>
      <c r="AJ400" s="8"/>
      <c r="AK400" s="8"/>
    </row>
    <row r="401" ht="15.75" customHeight="1">
      <c r="K401" s="8"/>
      <c r="L401" s="8"/>
      <c r="M401" s="8"/>
      <c r="N401" s="8"/>
      <c r="Z401" s="8"/>
      <c r="AA401" s="70"/>
      <c r="AB401" s="70"/>
      <c r="AC401" s="70"/>
      <c r="AD401" s="70"/>
      <c r="AE401" s="70"/>
      <c r="AF401" s="70"/>
      <c r="AG401" s="70"/>
      <c r="AH401" s="8"/>
      <c r="AI401" s="8"/>
      <c r="AJ401" s="8"/>
      <c r="AK401" s="8"/>
    </row>
    <row r="402" ht="15.75" customHeight="1">
      <c r="K402" s="8"/>
      <c r="L402" s="8"/>
      <c r="M402" s="8"/>
      <c r="N402" s="8"/>
      <c r="Z402" s="8"/>
      <c r="AA402" s="70"/>
      <c r="AB402" s="70"/>
      <c r="AC402" s="70"/>
      <c r="AD402" s="70"/>
      <c r="AE402" s="70"/>
      <c r="AF402" s="70"/>
      <c r="AG402" s="70"/>
      <c r="AH402" s="8"/>
      <c r="AI402" s="8"/>
      <c r="AJ402" s="8"/>
      <c r="AK402" s="8"/>
    </row>
    <row r="403" ht="15.75" customHeight="1">
      <c r="K403" s="8"/>
      <c r="L403" s="8"/>
      <c r="M403" s="8"/>
      <c r="N403" s="8"/>
      <c r="Z403" s="8"/>
      <c r="AA403" s="70"/>
      <c r="AB403" s="70"/>
      <c r="AC403" s="70"/>
      <c r="AD403" s="70"/>
      <c r="AE403" s="70"/>
      <c r="AF403" s="70"/>
      <c r="AG403" s="70"/>
      <c r="AH403" s="8"/>
      <c r="AI403" s="8"/>
      <c r="AJ403" s="8"/>
      <c r="AK403" s="8"/>
    </row>
    <row r="404" ht="15.75" customHeight="1">
      <c r="K404" s="8"/>
      <c r="L404" s="8"/>
      <c r="M404" s="8"/>
      <c r="N404" s="8"/>
      <c r="Z404" s="8"/>
      <c r="AA404" s="70"/>
      <c r="AB404" s="70"/>
      <c r="AC404" s="70"/>
      <c r="AD404" s="70"/>
      <c r="AE404" s="70"/>
      <c r="AF404" s="70"/>
      <c r="AG404" s="70"/>
      <c r="AH404" s="8"/>
      <c r="AI404" s="8"/>
      <c r="AJ404" s="8"/>
      <c r="AK404" s="8"/>
    </row>
    <row r="405" ht="15.75" customHeight="1">
      <c r="K405" s="8"/>
      <c r="L405" s="8"/>
      <c r="M405" s="8"/>
      <c r="N405" s="8"/>
      <c r="Z405" s="8"/>
      <c r="AA405" s="70"/>
      <c r="AB405" s="70"/>
      <c r="AC405" s="70"/>
      <c r="AD405" s="70"/>
      <c r="AE405" s="70"/>
      <c r="AF405" s="70"/>
      <c r="AG405" s="70"/>
      <c r="AH405" s="8"/>
      <c r="AI405" s="8"/>
      <c r="AJ405" s="8"/>
      <c r="AK405" s="8"/>
    </row>
    <row r="406" ht="15.75" customHeight="1">
      <c r="K406" s="8"/>
      <c r="L406" s="8"/>
      <c r="M406" s="8"/>
      <c r="N406" s="8"/>
      <c r="Z406" s="8"/>
      <c r="AA406" s="70"/>
      <c r="AB406" s="70"/>
      <c r="AC406" s="70"/>
      <c r="AD406" s="70"/>
      <c r="AE406" s="70"/>
      <c r="AF406" s="70"/>
      <c r="AG406" s="70"/>
      <c r="AH406" s="8"/>
      <c r="AI406" s="8"/>
      <c r="AJ406" s="8"/>
      <c r="AK406" s="8"/>
    </row>
    <row r="407" ht="15.75" customHeight="1">
      <c r="K407" s="8"/>
      <c r="L407" s="8"/>
      <c r="M407" s="8"/>
      <c r="N407" s="8"/>
      <c r="Z407" s="8"/>
      <c r="AA407" s="70"/>
      <c r="AB407" s="70"/>
      <c r="AC407" s="70"/>
      <c r="AD407" s="70"/>
      <c r="AE407" s="70"/>
      <c r="AF407" s="70"/>
      <c r="AG407" s="70"/>
      <c r="AH407" s="8"/>
      <c r="AI407" s="8"/>
      <c r="AJ407" s="8"/>
      <c r="AK407" s="8"/>
    </row>
    <row r="408" ht="15.75" customHeight="1">
      <c r="K408" s="8"/>
      <c r="L408" s="8"/>
      <c r="M408" s="8"/>
      <c r="N408" s="8"/>
      <c r="Z408" s="8"/>
      <c r="AA408" s="70"/>
      <c r="AB408" s="70"/>
      <c r="AC408" s="70"/>
      <c r="AD408" s="70"/>
      <c r="AE408" s="70"/>
      <c r="AF408" s="70"/>
      <c r="AG408" s="70"/>
      <c r="AH408" s="8"/>
      <c r="AI408" s="8"/>
      <c r="AJ408" s="8"/>
      <c r="AK408" s="8"/>
    </row>
    <row r="409" ht="15.75" customHeight="1">
      <c r="K409" s="8"/>
      <c r="L409" s="8"/>
      <c r="M409" s="8"/>
      <c r="N409" s="8"/>
      <c r="Z409" s="8"/>
      <c r="AA409" s="70"/>
      <c r="AB409" s="70"/>
      <c r="AC409" s="70"/>
      <c r="AD409" s="70"/>
      <c r="AE409" s="70"/>
      <c r="AF409" s="70"/>
      <c r="AG409" s="70"/>
      <c r="AH409" s="8"/>
      <c r="AI409" s="8"/>
      <c r="AJ409" s="8"/>
      <c r="AK409" s="8"/>
    </row>
    <row r="410" ht="15.75" customHeight="1">
      <c r="K410" s="8"/>
      <c r="L410" s="8"/>
      <c r="M410" s="8"/>
      <c r="N410" s="8"/>
      <c r="Z410" s="8"/>
      <c r="AA410" s="70"/>
      <c r="AB410" s="70"/>
      <c r="AC410" s="70"/>
      <c r="AD410" s="70"/>
      <c r="AE410" s="70"/>
      <c r="AF410" s="70"/>
      <c r="AG410" s="70"/>
      <c r="AH410" s="8"/>
      <c r="AI410" s="8"/>
      <c r="AJ410" s="8"/>
      <c r="AK410" s="8"/>
    </row>
    <row r="411" ht="15.75" customHeight="1">
      <c r="K411" s="8"/>
      <c r="L411" s="8"/>
      <c r="M411" s="8"/>
      <c r="N411" s="8"/>
      <c r="Z411" s="8"/>
      <c r="AA411" s="70"/>
      <c r="AB411" s="70"/>
      <c r="AC411" s="70"/>
      <c r="AD411" s="70"/>
      <c r="AE411" s="70"/>
      <c r="AF411" s="70"/>
      <c r="AG411" s="70"/>
      <c r="AH411" s="8"/>
      <c r="AI411" s="8"/>
      <c r="AJ411" s="8"/>
      <c r="AK411" s="8"/>
    </row>
    <row r="412" ht="15.75" customHeight="1">
      <c r="K412" s="8"/>
      <c r="L412" s="8"/>
      <c r="M412" s="8"/>
      <c r="N412" s="8"/>
      <c r="Z412" s="8"/>
      <c r="AA412" s="70"/>
      <c r="AB412" s="70"/>
      <c r="AC412" s="70"/>
      <c r="AD412" s="70"/>
      <c r="AE412" s="70"/>
      <c r="AF412" s="70"/>
      <c r="AG412" s="70"/>
      <c r="AH412" s="8"/>
      <c r="AI412" s="8"/>
      <c r="AJ412" s="8"/>
      <c r="AK412" s="8"/>
    </row>
    <row r="413" ht="15.75" customHeight="1">
      <c r="K413" s="8"/>
      <c r="L413" s="8"/>
      <c r="M413" s="8"/>
      <c r="N413" s="8"/>
      <c r="Z413" s="8"/>
      <c r="AA413" s="70"/>
      <c r="AB413" s="70"/>
      <c r="AC413" s="70"/>
      <c r="AD413" s="70"/>
      <c r="AE413" s="70"/>
      <c r="AF413" s="70"/>
      <c r="AG413" s="70"/>
      <c r="AH413" s="8"/>
      <c r="AI413" s="8"/>
      <c r="AJ413" s="8"/>
      <c r="AK413" s="8"/>
    </row>
    <row r="414" ht="15.75" customHeight="1">
      <c r="K414" s="8"/>
      <c r="L414" s="8"/>
      <c r="M414" s="8"/>
      <c r="N414" s="8"/>
      <c r="Z414" s="8"/>
      <c r="AA414" s="70"/>
      <c r="AB414" s="70"/>
      <c r="AC414" s="70"/>
      <c r="AD414" s="70"/>
      <c r="AE414" s="70"/>
      <c r="AF414" s="70"/>
      <c r="AG414" s="70"/>
      <c r="AH414" s="8"/>
      <c r="AI414" s="8"/>
      <c r="AJ414" s="8"/>
      <c r="AK414" s="8"/>
    </row>
    <row r="415" ht="15.75" customHeight="1">
      <c r="K415" s="8"/>
      <c r="L415" s="8"/>
      <c r="M415" s="8"/>
      <c r="N415" s="8"/>
      <c r="Z415" s="8"/>
      <c r="AA415" s="70"/>
      <c r="AB415" s="70"/>
      <c r="AC415" s="70"/>
      <c r="AD415" s="70"/>
      <c r="AE415" s="70"/>
      <c r="AF415" s="70"/>
      <c r="AG415" s="70"/>
      <c r="AH415" s="8"/>
      <c r="AI415" s="8"/>
      <c r="AJ415" s="8"/>
      <c r="AK415" s="8"/>
    </row>
    <row r="416" ht="15.75" customHeight="1">
      <c r="K416" s="8"/>
      <c r="L416" s="8"/>
      <c r="M416" s="8"/>
      <c r="N416" s="8"/>
      <c r="Z416" s="8"/>
      <c r="AA416" s="70"/>
      <c r="AB416" s="70"/>
      <c r="AC416" s="70"/>
      <c r="AD416" s="70"/>
      <c r="AE416" s="70"/>
      <c r="AF416" s="70"/>
      <c r="AG416" s="70"/>
      <c r="AH416" s="8"/>
      <c r="AI416" s="8"/>
      <c r="AJ416" s="8"/>
      <c r="AK416" s="8"/>
    </row>
    <row r="417" ht="15.75" customHeight="1">
      <c r="K417" s="8"/>
      <c r="L417" s="8"/>
      <c r="M417" s="8"/>
      <c r="N417" s="8"/>
      <c r="Z417" s="8"/>
      <c r="AA417" s="70"/>
      <c r="AB417" s="70"/>
      <c r="AC417" s="70"/>
      <c r="AD417" s="70"/>
      <c r="AE417" s="70"/>
      <c r="AF417" s="70"/>
      <c r="AG417" s="70"/>
      <c r="AH417" s="8"/>
      <c r="AI417" s="8"/>
      <c r="AJ417" s="8"/>
      <c r="AK417" s="8"/>
    </row>
    <row r="418" ht="15.75" customHeight="1">
      <c r="K418" s="8"/>
      <c r="L418" s="8"/>
      <c r="M418" s="8"/>
      <c r="N418" s="8"/>
      <c r="Z418" s="8"/>
      <c r="AA418" s="70"/>
      <c r="AB418" s="70"/>
      <c r="AC418" s="70"/>
      <c r="AD418" s="70"/>
      <c r="AE418" s="70"/>
      <c r="AF418" s="70"/>
      <c r="AG418" s="70"/>
      <c r="AH418" s="8"/>
      <c r="AI418" s="8"/>
      <c r="AJ418" s="8"/>
      <c r="AK418" s="8"/>
    </row>
    <row r="419" ht="15.75" customHeight="1">
      <c r="K419" s="8"/>
      <c r="L419" s="8"/>
      <c r="M419" s="8"/>
      <c r="N419" s="8"/>
      <c r="Z419" s="8"/>
      <c r="AA419" s="70"/>
      <c r="AB419" s="70"/>
      <c r="AC419" s="70"/>
      <c r="AD419" s="70"/>
      <c r="AE419" s="70"/>
      <c r="AF419" s="70"/>
      <c r="AG419" s="70"/>
      <c r="AH419" s="8"/>
      <c r="AI419" s="8"/>
      <c r="AJ419" s="8"/>
      <c r="AK419" s="8"/>
    </row>
    <row r="420" ht="15.75" customHeight="1">
      <c r="K420" s="8"/>
      <c r="L420" s="8"/>
      <c r="M420" s="8"/>
      <c r="N420" s="8"/>
      <c r="Z420" s="8"/>
      <c r="AA420" s="70"/>
      <c r="AB420" s="70"/>
      <c r="AC420" s="70"/>
      <c r="AD420" s="70"/>
      <c r="AE420" s="70"/>
      <c r="AF420" s="70"/>
      <c r="AG420" s="70"/>
      <c r="AH420" s="8"/>
      <c r="AI420" s="8"/>
      <c r="AJ420" s="8"/>
      <c r="AK420" s="8"/>
    </row>
    <row r="421" ht="15.75" customHeight="1">
      <c r="K421" s="8"/>
      <c r="L421" s="8"/>
      <c r="M421" s="8"/>
      <c r="N421" s="8"/>
      <c r="Z421" s="8"/>
      <c r="AA421" s="70"/>
      <c r="AB421" s="70"/>
      <c r="AC421" s="70"/>
      <c r="AD421" s="70"/>
      <c r="AE421" s="70"/>
      <c r="AF421" s="70"/>
      <c r="AG421" s="70"/>
      <c r="AH421" s="8"/>
      <c r="AI421" s="8"/>
      <c r="AJ421" s="8"/>
      <c r="AK421" s="8"/>
    </row>
    <row r="422" ht="15.75" customHeight="1">
      <c r="K422" s="8"/>
      <c r="L422" s="8"/>
      <c r="M422" s="8"/>
      <c r="N422" s="8"/>
      <c r="Z422" s="8"/>
      <c r="AA422" s="70"/>
      <c r="AB422" s="70"/>
      <c r="AC422" s="70"/>
      <c r="AD422" s="70"/>
      <c r="AE422" s="70"/>
      <c r="AF422" s="70"/>
      <c r="AG422" s="70"/>
      <c r="AH422" s="8"/>
      <c r="AI422" s="8"/>
      <c r="AJ422" s="8"/>
      <c r="AK422" s="8"/>
    </row>
    <row r="423" ht="15.75" customHeight="1">
      <c r="K423" s="8"/>
      <c r="L423" s="8"/>
      <c r="M423" s="8"/>
      <c r="N423" s="8"/>
      <c r="Z423" s="8"/>
      <c r="AA423" s="70"/>
      <c r="AB423" s="70"/>
      <c r="AC423" s="70"/>
      <c r="AD423" s="70"/>
      <c r="AE423" s="70"/>
      <c r="AF423" s="70"/>
      <c r="AG423" s="70"/>
      <c r="AH423" s="8"/>
      <c r="AI423" s="8"/>
      <c r="AJ423" s="8"/>
      <c r="AK423" s="8"/>
    </row>
    <row r="424" ht="15.75" customHeight="1">
      <c r="K424" s="8"/>
      <c r="L424" s="8"/>
      <c r="M424" s="8"/>
      <c r="N424" s="8"/>
      <c r="Z424" s="8"/>
      <c r="AA424" s="70"/>
      <c r="AB424" s="70"/>
      <c r="AC424" s="70"/>
      <c r="AD424" s="70"/>
      <c r="AE424" s="70"/>
      <c r="AF424" s="70"/>
      <c r="AG424" s="70"/>
      <c r="AH424" s="8"/>
      <c r="AI424" s="8"/>
      <c r="AJ424" s="8"/>
      <c r="AK424" s="8"/>
    </row>
    <row r="425" ht="15.75" customHeight="1">
      <c r="K425" s="8"/>
      <c r="L425" s="8"/>
      <c r="M425" s="8"/>
      <c r="N425" s="8"/>
      <c r="Z425" s="8"/>
      <c r="AA425" s="70"/>
      <c r="AB425" s="70"/>
      <c r="AC425" s="70"/>
      <c r="AD425" s="70"/>
      <c r="AE425" s="70"/>
      <c r="AF425" s="70"/>
      <c r="AG425" s="70"/>
      <c r="AH425" s="8"/>
      <c r="AI425" s="8"/>
      <c r="AJ425" s="8"/>
      <c r="AK425" s="8"/>
    </row>
    <row r="426" ht="15.75" customHeight="1">
      <c r="K426" s="8"/>
      <c r="L426" s="8"/>
      <c r="M426" s="8"/>
      <c r="N426" s="8"/>
      <c r="Z426" s="8"/>
      <c r="AA426" s="70"/>
      <c r="AB426" s="70"/>
      <c r="AC426" s="70"/>
      <c r="AD426" s="70"/>
      <c r="AE426" s="70"/>
      <c r="AF426" s="70"/>
      <c r="AG426" s="70"/>
      <c r="AH426" s="8"/>
      <c r="AI426" s="8"/>
      <c r="AJ426" s="8"/>
      <c r="AK426" s="8"/>
    </row>
    <row r="427" ht="15.75" customHeight="1">
      <c r="K427" s="8"/>
      <c r="L427" s="8"/>
      <c r="M427" s="8"/>
      <c r="N427" s="8"/>
      <c r="Z427" s="8"/>
      <c r="AA427" s="70"/>
      <c r="AB427" s="70"/>
      <c r="AC427" s="70"/>
      <c r="AD427" s="70"/>
      <c r="AE427" s="70"/>
      <c r="AF427" s="70"/>
      <c r="AG427" s="70"/>
      <c r="AH427" s="8"/>
      <c r="AI427" s="8"/>
      <c r="AJ427" s="8"/>
      <c r="AK427" s="8"/>
    </row>
    <row r="428" ht="15.75" customHeight="1">
      <c r="K428" s="8"/>
      <c r="L428" s="8"/>
      <c r="M428" s="8"/>
      <c r="N428" s="8"/>
      <c r="Z428" s="8"/>
      <c r="AA428" s="70"/>
      <c r="AB428" s="70"/>
      <c r="AC428" s="70"/>
      <c r="AD428" s="70"/>
      <c r="AE428" s="70"/>
      <c r="AF428" s="70"/>
      <c r="AG428" s="70"/>
      <c r="AH428" s="8"/>
      <c r="AI428" s="8"/>
      <c r="AJ428" s="8"/>
      <c r="AK428" s="8"/>
    </row>
    <row r="429" ht="15.75" customHeight="1">
      <c r="K429" s="8"/>
      <c r="L429" s="8"/>
      <c r="M429" s="8"/>
      <c r="N429" s="8"/>
      <c r="Z429" s="8"/>
      <c r="AA429" s="70"/>
      <c r="AB429" s="70"/>
      <c r="AC429" s="70"/>
      <c r="AD429" s="70"/>
      <c r="AE429" s="70"/>
      <c r="AF429" s="70"/>
      <c r="AG429" s="70"/>
      <c r="AH429" s="8"/>
      <c r="AI429" s="8"/>
      <c r="AJ429" s="8"/>
      <c r="AK429" s="8"/>
    </row>
    <row r="430" ht="15.75" customHeight="1">
      <c r="K430" s="8"/>
      <c r="L430" s="8"/>
      <c r="M430" s="8"/>
      <c r="N430" s="8"/>
      <c r="Z430" s="8"/>
      <c r="AA430" s="70"/>
      <c r="AB430" s="70"/>
      <c r="AC430" s="70"/>
      <c r="AD430" s="70"/>
      <c r="AE430" s="70"/>
      <c r="AF430" s="70"/>
      <c r="AG430" s="70"/>
      <c r="AH430" s="8"/>
      <c r="AI430" s="8"/>
      <c r="AJ430" s="8"/>
      <c r="AK430" s="8"/>
    </row>
    <row r="431" ht="15.75" customHeight="1">
      <c r="K431" s="8"/>
      <c r="L431" s="8"/>
      <c r="M431" s="8"/>
      <c r="N431" s="8"/>
      <c r="Z431" s="8"/>
      <c r="AA431" s="70"/>
      <c r="AB431" s="70"/>
      <c r="AC431" s="70"/>
      <c r="AD431" s="70"/>
      <c r="AE431" s="70"/>
      <c r="AF431" s="70"/>
      <c r="AG431" s="70"/>
      <c r="AH431" s="8"/>
      <c r="AI431" s="8"/>
      <c r="AJ431" s="8"/>
      <c r="AK431" s="8"/>
    </row>
    <row r="432" ht="15.75" customHeight="1">
      <c r="K432" s="8"/>
      <c r="L432" s="8"/>
      <c r="M432" s="8"/>
      <c r="N432" s="8"/>
      <c r="Z432" s="8"/>
      <c r="AA432" s="70"/>
      <c r="AB432" s="70"/>
      <c r="AC432" s="70"/>
      <c r="AD432" s="70"/>
      <c r="AE432" s="70"/>
      <c r="AF432" s="70"/>
      <c r="AG432" s="70"/>
      <c r="AH432" s="8"/>
      <c r="AI432" s="8"/>
      <c r="AJ432" s="8"/>
      <c r="AK432" s="8"/>
    </row>
    <row r="433" ht="15.75" customHeight="1">
      <c r="K433" s="8"/>
      <c r="L433" s="8"/>
      <c r="M433" s="8"/>
      <c r="N433" s="8"/>
      <c r="Z433" s="8"/>
      <c r="AA433" s="70"/>
      <c r="AB433" s="70"/>
      <c r="AC433" s="70"/>
      <c r="AD433" s="70"/>
      <c r="AE433" s="70"/>
      <c r="AF433" s="70"/>
      <c r="AG433" s="70"/>
      <c r="AH433" s="8"/>
      <c r="AI433" s="8"/>
      <c r="AJ433" s="8"/>
      <c r="AK433" s="8"/>
    </row>
    <row r="434" ht="15.75" customHeight="1">
      <c r="K434" s="8"/>
      <c r="L434" s="8"/>
      <c r="M434" s="8"/>
      <c r="N434" s="8"/>
      <c r="Z434" s="8"/>
      <c r="AA434" s="70"/>
      <c r="AB434" s="70"/>
      <c r="AC434" s="70"/>
      <c r="AD434" s="70"/>
      <c r="AE434" s="70"/>
      <c r="AF434" s="70"/>
      <c r="AG434" s="70"/>
      <c r="AH434" s="8"/>
      <c r="AI434" s="8"/>
      <c r="AJ434" s="8"/>
      <c r="AK434" s="8"/>
    </row>
    <row r="435" ht="15.75" customHeight="1">
      <c r="K435" s="8"/>
      <c r="L435" s="8"/>
      <c r="M435" s="8"/>
      <c r="N435" s="8"/>
      <c r="Z435" s="8"/>
      <c r="AA435" s="70"/>
      <c r="AB435" s="70"/>
      <c r="AC435" s="70"/>
      <c r="AD435" s="70"/>
      <c r="AE435" s="70"/>
      <c r="AF435" s="70"/>
      <c r="AG435" s="70"/>
      <c r="AH435" s="8"/>
      <c r="AI435" s="8"/>
      <c r="AJ435" s="8"/>
      <c r="AK435" s="8"/>
    </row>
    <row r="436" ht="15.75" customHeight="1">
      <c r="K436" s="8"/>
      <c r="L436" s="8"/>
      <c r="M436" s="8"/>
      <c r="N436" s="8"/>
      <c r="Z436" s="8"/>
      <c r="AA436" s="70"/>
      <c r="AB436" s="70"/>
      <c r="AC436" s="70"/>
      <c r="AD436" s="70"/>
      <c r="AE436" s="70"/>
      <c r="AF436" s="70"/>
      <c r="AG436" s="70"/>
      <c r="AH436" s="8"/>
      <c r="AI436" s="8"/>
      <c r="AJ436" s="8"/>
      <c r="AK436" s="8"/>
    </row>
    <row r="437" ht="15.75" customHeight="1">
      <c r="K437" s="8"/>
      <c r="L437" s="8"/>
      <c r="M437" s="8"/>
      <c r="N437" s="8"/>
      <c r="Z437" s="8"/>
      <c r="AA437" s="70"/>
      <c r="AB437" s="70"/>
      <c r="AC437" s="70"/>
      <c r="AD437" s="70"/>
      <c r="AE437" s="70"/>
      <c r="AF437" s="70"/>
      <c r="AG437" s="70"/>
      <c r="AH437" s="8"/>
      <c r="AI437" s="8"/>
      <c r="AJ437" s="8"/>
      <c r="AK437" s="8"/>
    </row>
    <row r="438" ht="15.75" customHeight="1">
      <c r="K438" s="8"/>
      <c r="L438" s="8"/>
      <c r="M438" s="8"/>
      <c r="N438" s="8"/>
      <c r="Z438" s="8"/>
      <c r="AA438" s="70"/>
      <c r="AB438" s="70"/>
      <c r="AC438" s="70"/>
      <c r="AD438" s="70"/>
      <c r="AE438" s="70"/>
      <c r="AF438" s="70"/>
      <c r="AG438" s="70"/>
      <c r="AH438" s="8"/>
      <c r="AI438" s="8"/>
      <c r="AJ438" s="8"/>
      <c r="AK438" s="8"/>
    </row>
    <row r="439" ht="15.75" customHeight="1">
      <c r="K439" s="8"/>
      <c r="L439" s="8"/>
      <c r="M439" s="8"/>
      <c r="N439" s="8"/>
      <c r="Z439" s="8"/>
      <c r="AA439" s="70"/>
      <c r="AB439" s="70"/>
      <c r="AC439" s="70"/>
      <c r="AD439" s="70"/>
      <c r="AE439" s="70"/>
      <c r="AF439" s="70"/>
      <c r="AG439" s="70"/>
      <c r="AH439" s="8"/>
      <c r="AI439" s="8"/>
      <c r="AJ439" s="8"/>
      <c r="AK439" s="8"/>
    </row>
    <row r="440" ht="15.75" customHeight="1">
      <c r="K440" s="8"/>
      <c r="L440" s="8"/>
      <c r="M440" s="8"/>
      <c r="N440" s="8"/>
      <c r="Z440" s="8"/>
      <c r="AA440" s="70"/>
      <c r="AB440" s="70"/>
      <c r="AC440" s="70"/>
      <c r="AD440" s="70"/>
      <c r="AE440" s="70"/>
      <c r="AF440" s="70"/>
      <c r="AG440" s="70"/>
      <c r="AH440" s="8"/>
      <c r="AI440" s="8"/>
      <c r="AJ440" s="8"/>
      <c r="AK440" s="8"/>
    </row>
    <row r="441" ht="15.75" customHeight="1">
      <c r="K441" s="8"/>
      <c r="L441" s="8"/>
      <c r="M441" s="8"/>
      <c r="N441" s="8"/>
      <c r="Z441" s="8"/>
      <c r="AA441" s="70"/>
      <c r="AB441" s="70"/>
      <c r="AC441" s="70"/>
      <c r="AD441" s="70"/>
      <c r="AE441" s="70"/>
      <c r="AF441" s="70"/>
      <c r="AG441" s="70"/>
      <c r="AH441" s="8"/>
      <c r="AI441" s="8"/>
      <c r="AJ441" s="8"/>
      <c r="AK441" s="8"/>
    </row>
    <row r="442" ht="15.75" customHeight="1">
      <c r="K442" s="8"/>
      <c r="L442" s="8"/>
      <c r="M442" s="8"/>
      <c r="N442" s="8"/>
      <c r="Z442" s="8"/>
      <c r="AA442" s="70"/>
      <c r="AB442" s="70"/>
      <c r="AC442" s="70"/>
      <c r="AD442" s="70"/>
      <c r="AE442" s="70"/>
      <c r="AF442" s="70"/>
      <c r="AG442" s="70"/>
      <c r="AH442" s="8"/>
      <c r="AI442" s="8"/>
      <c r="AJ442" s="8"/>
      <c r="AK442" s="8"/>
    </row>
    <row r="443" ht="15.75" customHeight="1">
      <c r="K443" s="8"/>
      <c r="L443" s="8"/>
      <c r="M443" s="8"/>
      <c r="N443" s="8"/>
      <c r="Z443" s="8"/>
      <c r="AA443" s="70"/>
      <c r="AB443" s="70"/>
      <c r="AC443" s="70"/>
      <c r="AD443" s="70"/>
      <c r="AE443" s="70"/>
      <c r="AF443" s="70"/>
      <c r="AG443" s="70"/>
      <c r="AH443" s="8"/>
      <c r="AI443" s="8"/>
      <c r="AJ443" s="8"/>
      <c r="AK443" s="8"/>
    </row>
    <row r="444" ht="15.75" customHeight="1">
      <c r="K444" s="8"/>
      <c r="L444" s="8"/>
      <c r="M444" s="8"/>
      <c r="N444" s="8"/>
      <c r="Z444" s="8"/>
      <c r="AA444" s="70"/>
      <c r="AB444" s="70"/>
      <c r="AC444" s="70"/>
      <c r="AD444" s="70"/>
      <c r="AE444" s="70"/>
      <c r="AF444" s="70"/>
      <c r="AG444" s="70"/>
      <c r="AH444" s="8"/>
      <c r="AI444" s="8"/>
      <c r="AJ444" s="8"/>
      <c r="AK444" s="8"/>
    </row>
    <row r="445" ht="15.75" customHeight="1">
      <c r="K445" s="8"/>
      <c r="L445" s="8"/>
      <c r="M445" s="8"/>
      <c r="N445" s="8"/>
      <c r="Z445" s="8"/>
      <c r="AA445" s="70"/>
      <c r="AB445" s="70"/>
      <c r="AC445" s="70"/>
      <c r="AD445" s="70"/>
      <c r="AE445" s="70"/>
      <c r="AF445" s="70"/>
      <c r="AG445" s="70"/>
      <c r="AH445" s="8"/>
      <c r="AI445" s="8"/>
      <c r="AJ445" s="8"/>
      <c r="AK445" s="8"/>
    </row>
    <row r="446" ht="15.75" customHeight="1">
      <c r="K446" s="8"/>
      <c r="L446" s="8"/>
      <c r="M446" s="8"/>
      <c r="N446" s="8"/>
      <c r="Z446" s="8"/>
      <c r="AA446" s="70"/>
      <c r="AB446" s="70"/>
      <c r="AC446" s="70"/>
      <c r="AD446" s="70"/>
      <c r="AE446" s="70"/>
      <c r="AF446" s="70"/>
      <c r="AG446" s="70"/>
      <c r="AH446" s="8"/>
      <c r="AI446" s="8"/>
      <c r="AJ446" s="8"/>
      <c r="AK446" s="8"/>
    </row>
    <row r="447" ht="15.75" customHeight="1">
      <c r="K447" s="8"/>
      <c r="L447" s="8"/>
      <c r="M447" s="8"/>
      <c r="N447" s="8"/>
      <c r="Z447" s="8"/>
      <c r="AA447" s="70"/>
      <c r="AB447" s="70"/>
      <c r="AC447" s="70"/>
      <c r="AD447" s="70"/>
      <c r="AE447" s="70"/>
      <c r="AF447" s="70"/>
      <c r="AG447" s="70"/>
      <c r="AH447" s="8"/>
      <c r="AI447" s="8"/>
      <c r="AJ447" s="8"/>
      <c r="AK447" s="8"/>
    </row>
    <row r="448" ht="15.75" customHeight="1">
      <c r="K448" s="8"/>
      <c r="L448" s="8"/>
      <c r="M448" s="8"/>
      <c r="N448" s="8"/>
      <c r="Z448" s="8"/>
      <c r="AA448" s="70"/>
      <c r="AB448" s="70"/>
      <c r="AC448" s="70"/>
      <c r="AD448" s="70"/>
      <c r="AE448" s="70"/>
      <c r="AF448" s="70"/>
      <c r="AG448" s="70"/>
      <c r="AH448" s="8"/>
      <c r="AI448" s="8"/>
      <c r="AJ448" s="8"/>
      <c r="AK448" s="8"/>
    </row>
    <row r="449" ht="15.75" customHeight="1">
      <c r="K449" s="8"/>
      <c r="L449" s="8"/>
      <c r="M449" s="8"/>
      <c r="N449" s="8"/>
      <c r="Z449" s="8"/>
      <c r="AA449" s="70"/>
      <c r="AB449" s="70"/>
      <c r="AC449" s="70"/>
      <c r="AD449" s="70"/>
      <c r="AE449" s="70"/>
      <c r="AF449" s="70"/>
      <c r="AG449" s="70"/>
      <c r="AH449" s="8"/>
      <c r="AI449" s="8"/>
      <c r="AJ449" s="8"/>
      <c r="AK449" s="8"/>
    </row>
    <row r="450" ht="15.75" customHeight="1">
      <c r="K450" s="8"/>
      <c r="L450" s="8"/>
      <c r="M450" s="8"/>
      <c r="N450" s="8"/>
      <c r="Z450" s="8"/>
      <c r="AA450" s="70"/>
      <c r="AB450" s="70"/>
      <c r="AC450" s="70"/>
      <c r="AD450" s="70"/>
      <c r="AE450" s="70"/>
      <c r="AF450" s="70"/>
      <c r="AG450" s="70"/>
      <c r="AH450" s="8"/>
      <c r="AI450" s="8"/>
      <c r="AJ450" s="8"/>
      <c r="AK450" s="8"/>
    </row>
    <row r="451" ht="15.75" customHeight="1">
      <c r="K451" s="8"/>
      <c r="L451" s="8"/>
      <c r="M451" s="8"/>
      <c r="N451" s="8"/>
      <c r="Z451" s="8"/>
      <c r="AA451" s="70"/>
      <c r="AB451" s="70"/>
      <c r="AC451" s="70"/>
      <c r="AD451" s="70"/>
      <c r="AE451" s="70"/>
      <c r="AF451" s="70"/>
      <c r="AG451" s="70"/>
      <c r="AH451" s="8"/>
      <c r="AI451" s="8"/>
      <c r="AJ451" s="8"/>
      <c r="AK451" s="8"/>
    </row>
    <row r="452" ht="15.75" customHeight="1">
      <c r="K452" s="8"/>
      <c r="L452" s="8"/>
      <c r="M452" s="8"/>
      <c r="N452" s="8"/>
      <c r="Z452" s="8"/>
      <c r="AA452" s="70"/>
      <c r="AB452" s="70"/>
      <c r="AC452" s="70"/>
      <c r="AD452" s="70"/>
      <c r="AE452" s="70"/>
      <c r="AF452" s="70"/>
      <c r="AG452" s="70"/>
      <c r="AH452" s="8"/>
      <c r="AI452" s="8"/>
      <c r="AJ452" s="8"/>
      <c r="AK452" s="8"/>
    </row>
    <row r="453" ht="15.75" customHeight="1">
      <c r="K453" s="8"/>
      <c r="L453" s="8"/>
      <c r="M453" s="8"/>
      <c r="N453" s="8"/>
      <c r="Z453" s="8"/>
      <c r="AA453" s="70"/>
      <c r="AB453" s="70"/>
      <c r="AC453" s="70"/>
      <c r="AD453" s="70"/>
      <c r="AE453" s="70"/>
      <c r="AF453" s="70"/>
      <c r="AG453" s="70"/>
      <c r="AH453" s="8"/>
      <c r="AI453" s="8"/>
      <c r="AJ453" s="8"/>
      <c r="AK453" s="8"/>
    </row>
    <row r="454" ht="15.75" customHeight="1">
      <c r="K454" s="8"/>
      <c r="L454" s="8"/>
      <c r="M454" s="8"/>
      <c r="N454" s="8"/>
      <c r="Z454" s="8"/>
      <c r="AA454" s="70"/>
      <c r="AB454" s="70"/>
      <c r="AC454" s="70"/>
      <c r="AD454" s="70"/>
      <c r="AE454" s="70"/>
      <c r="AF454" s="70"/>
      <c r="AG454" s="70"/>
      <c r="AH454" s="8"/>
      <c r="AI454" s="8"/>
      <c r="AJ454" s="8"/>
      <c r="AK454" s="8"/>
    </row>
    <row r="455" ht="15.75" customHeight="1">
      <c r="K455" s="8"/>
      <c r="L455" s="8"/>
      <c r="M455" s="8"/>
      <c r="N455" s="8"/>
      <c r="Z455" s="8"/>
      <c r="AA455" s="70"/>
      <c r="AB455" s="70"/>
      <c r="AC455" s="70"/>
      <c r="AD455" s="70"/>
      <c r="AE455" s="70"/>
      <c r="AF455" s="70"/>
      <c r="AG455" s="70"/>
      <c r="AH455" s="8"/>
      <c r="AI455" s="8"/>
      <c r="AJ455" s="8"/>
      <c r="AK455" s="8"/>
    </row>
    <row r="456" ht="15.75" customHeight="1">
      <c r="K456" s="8"/>
      <c r="L456" s="8"/>
      <c r="M456" s="8"/>
      <c r="N456" s="8"/>
      <c r="Z456" s="8"/>
      <c r="AA456" s="70"/>
      <c r="AB456" s="70"/>
      <c r="AC456" s="70"/>
      <c r="AD456" s="70"/>
      <c r="AE456" s="70"/>
      <c r="AF456" s="70"/>
      <c r="AG456" s="70"/>
      <c r="AH456" s="8"/>
      <c r="AI456" s="8"/>
      <c r="AJ456" s="8"/>
      <c r="AK456" s="8"/>
    </row>
    <row r="457" ht="15.75" customHeight="1">
      <c r="K457" s="8"/>
      <c r="L457" s="8"/>
      <c r="M457" s="8"/>
      <c r="N457" s="8"/>
      <c r="Z457" s="8"/>
      <c r="AA457" s="70"/>
      <c r="AB457" s="70"/>
      <c r="AC457" s="70"/>
      <c r="AD457" s="70"/>
      <c r="AE457" s="70"/>
      <c r="AF457" s="70"/>
      <c r="AG457" s="70"/>
      <c r="AH457" s="8"/>
      <c r="AI457" s="8"/>
      <c r="AJ457" s="8"/>
      <c r="AK457" s="8"/>
    </row>
    <row r="458" ht="15.75" customHeight="1">
      <c r="K458" s="8"/>
      <c r="L458" s="8"/>
      <c r="M458" s="8"/>
      <c r="N458" s="8"/>
      <c r="Z458" s="8"/>
      <c r="AA458" s="70"/>
      <c r="AB458" s="70"/>
      <c r="AC458" s="70"/>
      <c r="AD458" s="70"/>
      <c r="AE458" s="70"/>
      <c r="AF458" s="70"/>
      <c r="AG458" s="70"/>
      <c r="AH458" s="8"/>
      <c r="AI458" s="8"/>
      <c r="AJ458" s="8"/>
      <c r="AK458" s="8"/>
    </row>
    <row r="459" ht="15.75" customHeight="1">
      <c r="K459" s="8"/>
      <c r="L459" s="8"/>
      <c r="M459" s="8"/>
      <c r="N459" s="8"/>
      <c r="Z459" s="8"/>
      <c r="AA459" s="70"/>
      <c r="AB459" s="70"/>
      <c r="AC459" s="70"/>
      <c r="AD459" s="70"/>
      <c r="AE459" s="70"/>
      <c r="AF459" s="70"/>
      <c r="AG459" s="70"/>
      <c r="AH459" s="8"/>
      <c r="AI459" s="8"/>
      <c r="AJ459" s="8"/>
      <c r="AK459" s="8"/>
    </row>
    <row r="460" ht="15.75" customHeight="1">
      <c r="K460" s="8"/>
      <c r="L460" s="8"/>
      <c r="M460" s="8"/>
      <c r="N460" s="8"/>
      <c r="Z460" s="8"/>
      <c r="AA460" s="70"/>
      <c r="AB460" s="70"/>
      <c r="AC460" s="70"/>
      <c r="AD460" s="70"/>
      <c r="AE460" s="70"/>
      <c r="AF460" s="70"/>
      <c r="AG460" s="70"/>
      <c r="AH460" s="8"/>
      <c r="AI460" s="8"/>
      <c r="AJ460" s="8"/>
      <c r="AK460" s="8"/>
    </row>
    <row r="461" ht="15.75" customHeight="1">
      <c r="K461" s="8"/>
      <c r="L461" s="8"/>
      <c r="M461" s="8"/>
      <c r="N461" s="8"/>
      <c r="Z461" s="8"/>
      <c r="AA461" s="70"/>
      <c r="AB461" s="70"/>
      <c r="AC461" s="70"/>
      <c r="AD461" s="70"/>
      <c r="AE461" s="70"/>
      <c r="AF461" s="70"/>
      <c r="AG461" s="70"/>
      <c r="AH461" s="8"/>
      <c r="AI461" s="8"/>
      <c r="AJ461" s="8"/>
      <c r="AK461" s="8"/>
    </row>
    <row r="462" ht="15.75" customHeight="1">
      <c r="K462" s="8"/>
      <c r="L462" s="8"/>
      <c r="M462" s="8"/>
      <c r="N462" s="8"/>
      <c r="Z462" s="8"/>
      <c r="AA462" s="70"/>
      <c r="AB462" s="70"/>
      <c r="AC462" s="70"/>
      <c r="AD462" s="70"/>
      <c r="AE462" s="70"/>
      <c r="AF462" s="70"/>
      <c r="AG462" s="70"/>
      <c r="AH462" s="8"/>
      <c r="AI462" s="8"/>
      <c r="AJ462" s="8"/>
      <c r="AK462" s="8"/>
    </row>
    <row r="463" ht="15.75" customHeight="1">
      <c r="K463" s="8"/>
      <c r="L463" s="8"/>
      <c r="M463" s="8"/>
      <c r="N463" s="8"/>
      <c r="Z463" s="8"/>
      <c r="AA463" s="70"/>
      <c r="AB463" s="70"/>
      <c r="AC463" s="70"/>
      <c r="AD463" s="70"/>
      <c r="AE463" s="70"/>
      <c r="AF463" s="70"/>
      <c r="AG463" s="70"/>
      <c r="AH463" s="8"/>
      <c r="AI463" s="8"/>
      <c r="AJ463" s="8"/>
      <c r="AK463" s="8"/>
    </row>
    <row r="464" ht="15.75" customHeight="1">
      <c r="K464" s="8"/>
      <c r="L464" s="8"/>
      <c r="M464" s="8"/>
      <c r="N464" s="8"/>
      <c r="Z464" s="8"/>
      <c r="AA464" s="70"/>
      <c r="AB464" s="70"/>
      <c r="AC464" s="70"/>
      <c r="AD464" s="70"/>
      <c r="AE464" s="70"/>
      <c r="AF464" s="70"/>
      <c r="AG464" s="70"/>
      <c r="AH464" s="8"/>
      <c r="AI464" s="8"/>
      <c r="AJ464" s="8"/>
      <c r="AK464" s="8"/>
    </row>
    <row r="465" ht="15.75" customHeight="1">
      <c r="K465" s="8"/>
      <c r="L465" s="8"/>
      <c r="M465" s="8"/>
      <c r="N465" s="8"/>
      <c r="Z465" s="8"/>
      <c r="AA465" s="70"/>
      <c r="AB465" s="70"/>
      <c r="AC465" s="70"/>
      <c r="AD465" s="70"/>
      <c r="AE465" s="70"/>
      <c r="AF465" s="70"/>
      <c r="AG465" s="70"/>
      <c r="AH465" s="8"/>
      <c r="AI465" s="8"/>
      <c r="AJ465" s="8"/>
      <c r="AK465" s="8"/>
    </row>
    <row r="466" ht="15.75" customHeight="1">
      <c r="K466" s="8"/>
      <c r="L466" s="8"/>
      <c r="M466" s="8"/>
      <c r="N466" s="8"/>
      <c r="Z466" s="8"/>
      <c r="AA466" s="70"/>
      <c r="AB466" s="70"/>
      <c r="AC466" s="70"/>
      <c r="AD466" s="70"/>
      <c r="AE466" s="70"/>
      <c r="AF466" s="70"/>
      <c r="AG466" s="70"/>
      <c r="AH466" s="8"/>
      <c r="AI466" s="8"/>
      <c r="AJ466" s="8"/>
      <c r="AK466" s="8"/>
    </row>
    <row r="467" ht="15.75" customHeight="1">
      <c r="K467" s="8"/>
      <c r="L467" s="8"/>
      <c r="M467" s="8"/>
      <c r="N467" s="8"/>
      <c r="Z467" s="8"/>
      <c r="AA467" s="70"/>
      <c r="AB467" s="70"/>
      <c r="AC467" s="70"/>
      <c r="AD467" s="70"/>
      <c r="AE467" s="70"/>
      <c r="AF467" s="70"/>
      <c r="AG467" s="70"/>
      <c r="AH467" s="8"/>
      <c r="AI467" s="8"/>
      <c r="AJ467" s="8"/>
      <c r="AK467" s="8"/>
    </row>
    <row r="468" ht="15.75" customHeight="1">
      <c r="K468" s="8"/>
      <c r="L468" s="8"/>
      <c r="M468" s="8"/>
      <c r="N468" s="8"/>
      <c r="Z468" s="8"/>
      <c r="AA468" s="70"/>
      <c r="AB468" s="70"/>
      <c r="AC468" s="70"/>
      <c r="AD468" s="70"/>
      <c r="AE468" s="70"/>
      <c r="AF468" s="70"/>
      <c r="AG468" s="70"/>
      <c r="AH468" s="8"/>
      <c r="AI468" s="8"/>
      <c r="AJ468" s="8"/>
      <c r="AK468" s="8"/>
    </row>
    <row r="469" ht="15.75" customHeight="1">
      <c r="K469" s="8"/>
      <c r="L469" s="8"/>
      <c r="M469" s="8"/>
      <c r="N469" s="8"/>
      <c r="Z469" s="8"/>
      <c r="AA469" s="70"/>
      <c r="AB469" s="70"/>
      <c r="AC469" s="70"/>
      <c r="AD469" s="70"/>
      <c r="AE469" s="70"/>
      <c r="AF469" s="70"/>
      <c r="AG469" s="70"/>
      <c r="AH469" s="8"/>
      <c r="AI469" s="8"/>
      <c r="AJ469" s="8"/>
      <c r="AK469" s="8"/>
    </row>
    <row r="470" ht="15.75" customHeight="1">
      <c r="K470" s="8"/>
      <c r="L470" s="8"/>
      <c r="M470" s="8"/>
      <c r="N470" s="8"/>
      <c r="Z470" s="8"/>
      <c r="AA470" s="70"/>
      <c r="AB470" s="70"/>
      <c r="AC470" s="70"/>
      <c r="AD470" s="70"/>
      <c r="AE470" s="70"/>
      <c r="AF470" s="70"/>
      <c r="AG470" s="70"/>
      <c r="AH470" s="8"/>
      <c r="AI470" s="8"/>
      <c r="AJ470" s="8"/>
      <c r="AK470" s="8"/>
    </row>
    <row r="471" ht="15.75" customHeight="1">
      <c r="K471" s="8"/>
      <c r="L471" s="8"/>
      <c r="M471" s="8"/>
      <c r="N471" s="8"/>
      <c r="Z471" s="8"/>
      <c r="AA471" s="70"/>
      <c r="AB471" s="70"/>
      <c r="AC471" s="70"/>
      <c r="AD471" s="70"/>
      <c r="AE471" s="70"/>
      <c r="AF471" s="70"/>
      <c r="AG471" s="70"/>
      <c r="AH471" s="8"/>
      <c r="AI471" s="8"/>
      <c r="AJ471" s="8"/>
      <c r="AK471" s="8"/>
    </row>
    <row r="472" ht="15.75" customHeight="1">
      <c r="K472" s="8"/>
      <c r="L472" s="8"/>
      <c r="M472" s="8"/>
      <c r="N472" s="8"/>
      <c r="Z472" s="8"/>
      <c r="AA472" s="70"/>
      <c r="AB472" s="70"/>
      <c r="AC472" s="70"/>
      <c r="AD472" s="70"/>
      <c r="AE472" s="70"/>
      <c r="AF472" s="70"/>
      <c r="AG472" s="70"/>
      <c r="AH472" s="8"/>
      <c r="AI472" s="8"/>
      <c r="AJ472" s="8"/>
      <c r="AK472" s="8"/>
    </row>
    <row r="473" ht="15.75" customHeight="1">
      <c r="K473" s="8"/>
      <c r="L473" s="8"/>
      <c r="M473" s="8"/>
      <c r="N473" s="8"/>
      <c r="Z473" s="8"/>
      <c r="AA473" s="70"/>
      <c r="AB473" s="70"/>
      <c r="AC473" s="70"/>
      <c r="AD473" s="70"/>
      <c r="AE473" s="70"/>
      <c r="AF473" s="70"/>
      <c r="AG473" s="70"/>
      <c r="AH473" s="8"/>
      <c r="AI473" s="8"/>
      <c r="AJ473" s="8"/>
      <c r="AK473" s="8"/>
    </row>
    <row r="474" ht="15.75" customHeight="1">
      <c r="K474" s="8"/>
      <c r="L474" s="8"/>
      <c r="M474" s="8"/>
      <c r="N474" s="8"/>
      <c r="Z474" s="8"/>
      <c r="AA474" s="70"/>
      <c r="AB474" s="70"/>
      <c r="AC474" s="70"/>
      <c r="AD474" s="70"/>
      <c r="AE474" s="70"/>
      <c r="AF474" s="70"/>
      <c r="AG474" s="70"/>
      <c r="AH474" s="8"/>
      <c r="AI474" s="8"/>
      <c r="AJ474" s="8"/>
      <c r="AK474" s="8"/>
    </row>
    <row r="475" ht="15.75" customHeight="1">
      <c r="K475" s="8"/>
      <c r="L475" s="8"/>
      <c r="M475" s="8"/>
      <c r="N475" s="8"/>
      <c r="Z475" s="8"/>
      <c r="AA475" s="70"/>
      <c r="AB475" s="70"/>
      <c r="AC475" s="70"/>
      <c r="AD475" s="70"/>
      <c r="AE475" s="70"/>
      <c r="AF475" s="70"/>
      <c r="AG475" s="70"/>
      <c r="AH475" s="8"/>
      <c r="AI475" s="8"/>
      <c r="AJ475" s="8"/>
      <c r="AK475" s="8"/>
    </row>
    <row r="476" ht="15.75" customHeight="1">
      <c r="K476" s="8"/>
      <c r="L476" s="8"/>
      <c r="M476" s="8"/>
      <c r="N476" s="8"/>
      <c r="Z476" s="8"/>
      <c r="AA476" s="70"/>
      <c r="AB476" s="70"/>
      <c r="AC476" s="70"/>
      <c r="AD476" s="70"/>
      <c r="AE476" s="70"/>
      <c r="AF476" s="70"/>
      <c r="AG476" s="70"/>
      <c r="AH476" s="8"/>
      <c r="AI476" s="8"/>
      <c r="AJ476" s="8"/>
      <c r="AK476" s="8"/>
    </row>
    <row r="477" ht="15.75" customHeight="1">
      <c r="K477" s="8"/>
      <c r="L477" s="8"/>
      <c r="M477" s="8"/>
      <c r="N477" s="8"/>
      <c r="Z477" s="8"/>
      <c r="AA477" s="70"/>
      <c r="AB477" s="70"/>
      <c r="AC477" s="70"/>
      <c r="AD477" s="70"/>
      <c r="AE477" s="70"/>
      <c r="AF477" s="70"/>
      <c r="AG477" s="70"/>
      <c r="AH477" s="8"/>
      <c r="AI477" s="8"/>
      <c r="AJ477" s="8"/>
      <c r="AK477" s="8"/>
    </row>
    <row r="478" ht="15.75" customHeight="1">
      <c r="K478" s="8"/>
      <c r="L478" s="8"/>
      <c r="M478" s="8"/>
      <c r="N478" s="8"/>
      <c r="Z478" s="8"/>
      <c r="AA478" s="70"/>
      <c r="AB478" s="70"/>
      <c r="AC478" s="70"/>
      <c r="AD478" s="70"/>
      <c r="AE478" s="70"/>
      <c r="AF478" s="70"/>
      <c r="AG478" s="70"/>
      <c r="AH478" s="8"/>
      <c r="AI478" s="8"/>
      <c r="AJ478" s="8"/>
      <c r="AK478" s="8"/>
    </row>
    <row r="479" ht="15.75" customHeight="1">
      <c r="K479" s="8"/>
      <c r="L479" s="8"/>
      <c r="M479" s="8"/>
      <c r="N479" s="8"/>
      <c r="Z479" s="8"/>
      <c r="AA479" s="70"/>
      <c r="AB479" s="70"/>
      <c r="AC479" s="70"/>
      <c r="AD479" s="70"/>
      <c r="AE479" s="70"/>
      <c r="AF479" s="70"/>
      <c r="AG479" s="70"/>
      <c r="AH479" s="8"/>
      <c r="AI479" s="8"/>
      <c r="AJ479" s="8"/>
      <c r="AK479" s="8"/>
    </row>
    <row r="480" ht="15.75" customHeight="1">
      <c r="K480" s="8"/>
      <c r="L480" s="8"/>
      <c r="M480" s="8"/>
      <c r="N480" s="8"/>
      <c r="Z480" s="8"/>
      <c r="AA480" s="70"/>
      <c r="AB480" s="70"/>
      <c r="AC480" s="70"/>
      <c r="AD480" s="70"/>
      <c r="AE480" s="70"/>
      <c r="AF480" s="70"/>
      <c r="AG480" s="70"/>
      <c r="AH480" s="8"/>
      <c r="AI480" s="8"/>
      <c r="AJ480" s="8"/>
      <c r="AK480" s="8"/>
    </row>
    <row r="481" ht="15.75" customHeight="1">
      <c r="K481" s="8"/>
      <c r="L481" s="8"/>
      <c r="M481" s="8"/>
      <c r="N481" s="8"/>
      <c r="Z481" s="8"/>
      <c r="AA481" s="70"/>
      <c r="AB481" s="70"/>
      <c r="AC481" s="70"/>
      <c r="AD481" s="70"/>
      <c r="AE481" s="70"/>
      <c r="AF481" s="70"/>
      <c r="AG481" s="70"/>
      <c r="AH481" s="8"/>
      <c r="AI481" s="8"/>
      <c r="AJ481" s="8"/>
      <c r="AK481" s="8"/>
    </row>
    <row r="482" ht="15.75" customHeight="1">
      <c r="K482" s="8"/>
      <c r="L482" s="8"/>
      <c r="M482" s="8"/>
      <c r="N482" s="8"/>
      <c r="Z482" s="8"/>
      <c r="AA482" s="70"/>
      <c r="AB482" s="70"/>
      <c r="AC482" s="70"/>
      <c r="AD482" s="70"/>
      <c r="AE482" s="70"/>
      <c r="AF482" s="70"/>
      <c r="AG482" s="70"/>
      <c r="AH482" s="8"/>
      <c r="AI482" s="8"/>
      <c r="AJ482" s="8"/>
      <c r="AK482" s="8"/>
    </row>
    <row r="483" ht="15.75" customHeight="1">
      <c r="K483" s="8"/>
      <c r="L483" s="8"/>
      <c r="M483" s="8"/>
      <c r="N483" s="8"/>
      <c r="Z483" s="8"/>
      <c r="AA483" s="70"/>
      <c r="AB483" s="70"/>
      <c r="AC483" s="70"/>
      <c r="AD483" s="70"/>
      <c r="AE483" s="70"/>
      <c r="AF483" s="70"/>
      <c r="AG483" s="70"/>
      <c r="AH483" s="8"/>
      <c r="AI483" s="8"/>
      <c r="AJ483" s="8"/>
      <c r="AK483" s="8"/>
    </row>
    <row r="484" ht="15.75" customHeight="1">
      <c r="K484" s="8"/>
      <c r="L484" s="8"/>
      <c r="M484" s="8"/>
      <c r="N484" s="8"/>
      <c r="Z484" s="8"/>
      <c r="AA484" s="70"/>
      <c r="AB484" s="70"/>
      <c r="AC484" s="70"/>
      <c r="AD484" s="70"/>
      <c r="AE484" s="70"/>
      <c r="AF484" s="70"/>
      <c r="AG484" s="70"/>
      <c r="AH484" s="8"/>
      <c r="AI484" s="8"/>
      <c r="AJ484" s="8"/>
      <c r="AK484" s="8"/>
    </row>
    <row r="485" ht="15.75" customHeight="1">
      <c r="K485" s="8"/>
      <c r="L485" s="8"/>
      <c r="M485" s="8"/>
      <c r="N485" s="8"/>
      <c r="Z485" s="8"/>
      <c r="AA485" s="70"/>
      <c r="AB485" s="70"/>
      <c r="AC485" s="70"/>
      <c r="AD485" s="70"/>
      <c r="AE485" s="70"/>
      <c r="AF485" s="70"/>
      <c r="AG485" s="70"/>
      <c r="AH485" s="8"/>
      <c r="AI485" s="8"/>
      <c r="AJ485" s="8"/>
      <c r="AK485" s="8"/>
    </row>
    <row r="486" ht="15.75" customHeight="1">
      <c r="K486" s="8"/>
      <c r="L486" s="8"/>
      <c r="M486" s="8"/>
      <c r="N486" s="8"/>
      <c r="Z486" s="8"/>
      <c r="AA486" s="70"/>
      <c r="AB486" s="70"/>
      <c r="AC486" s="70"/>
      <c r="AD486" s="70"/>
      <c r="AE486" s="70"/>
      <c r="AF486" s="70"/>
      <c r="AG486" s="70"/>
      <c r="AH486" s="8"/>
      <c r="AI486" s="8"/>
      <c r="AJ486" s="8"/>
      <c r="AK486" s="8"/>
    </row>
    <row r="487" ht="15.75" customHeight="1">
      <c r="K487" s="8"/>
      <c r="L487" s="8"/>
      <c r="M487" s="8"/>
      <c r="N487" s="8"/>
      <c r="Z487" s="8"/>
      <c r="AA487" s="70"/>
      <c r="AB487" s="70"/>
      <c r="AC487" s="70"/>
      <c r="AD487" s="70"/>
      <c r="AE487" s="70"/>
      <c r="AF487" s="70"/>
      <c r="AG487" s="70"/>
      <c r="AH487" s="8"/>
      <c r="AI487" s="8"/>
      <c r="AJ487" s="8"/>
      <c r="AK487" s="8"/>
    </row>
    <row r="488" ht="15.75" customHeight="1">
      <c r="K488" s="8"/>
      <c r="L488" s="8"/>
      <c r="M488" s="8"/>
      <c r="N488" s="8"/>
      <c r="Z488" s="8"/>
      <c r="AA488" s="70"/>
      <c r="AB488" s="70"/>
      <c r="AC488" s="70"/>
      <c r="AD488" s="70"/>
      <c r="AE488" s="70"/>
      <c r="AF488" s="70"/>
      <c r="AG488" s="70"/>
      <c r="AH488" s="8"/>
      <c r="AI488" s="8"/>
      <c r="AJ488" s="8"/>
      <c r="AK488" s="8"/>
    </row>
    <row r="489" ht="15.75" customHeight="1">
      <c r="K489" s="8"/>
      <c r="L489" s="8"/>
      <c r="M489" s="8"/>
      <c r="N489" s="8"/>
      <c r="Z489" s="8"/>
      <c r="AA489" s="70"/>
      <c r="AB489" s="70"/>
      <c r="AC489" s="70"/>
      <c r="AD489" s="70"/>
      <c r="AE489" s="70"/>
      <c r="AF489" s="70"/>
      <c r="AG489" s="70"/>
      <c r="AH489" s="8"/>
      <c r="AI489" s="8"/>
      <c r="AJ489" s="8"/>
      <c r="AK489" s="8"/>
    </row>
    <row r="490" ht="15.75" customHeight="1">
      <c r="K490" s="8"/>
      <c r="L490" s="8"/>
      <c r="M490" s="8"/>
      <c r="N490" s="8"/>
      <c r="Z490" s="8"/>
      <c r="AA490" s="70"/>
      <c r="AB490" s="70"/>
      <c r="AC490" s="70"/>
      <c r="AD490" s="70"/>
      <c r="AE490" s="70"/>
      <c r="AF490" s="70"/>
      <c r="AG490" s="70"/>
      <c r="AH490" s="8"/>
      <c r="AI490" s="8"/>
      <c r="AJ490" s="8"/>
      <c r="AK490" s="8"/>
    </row>
    <row r="491" ht="15.75" customHeight="1">
      <c r="K491" s="8"/>
      <c r="L491" s="8"/>
      <c r="M491" s="8"/>
      <c r="N491" s="8"/>
      <c r="Z491" s="8"/>
      <c r="AA491" s="70"/>
      <c r="AB491" s="70"/>
      <c r="AC491" s="70"/>
      <c r="AD491" s="70"/>
      <c r="AE491" s="70"/>
      <c r="AF491" s="70"/>
      <c r="AG491" s="70"/>
      <c r="AH491" s="8"/>
      <c r="AI491" s="8"/>
      <c r="AJ491" s="8"/>
      <c r="AK491" s="8"/>
    </row>
    <row r="492" ht="15.75" customHeight="1">
      <c r="K492" s="8"/>
      <c r="L492" s="8"/>
      <c r="M492" s="8"/>
      <c r="N492" s="8"/>
      <c r="Z492" s="8"/>
      <c r="AA492" s="70"/>
      <c r="AB492" s="70"/>
      <c r="AC492" s="70"/>
      <c r="AD492" s="70"/>
      <c r="AE492" s="70"/>
      <c r="AF492" s="70"/>
      <c r="AG492" s="70"/>
      <c r="AH492" s="8"/>
      <c r="AI492" s="8"/>
      <c r="AJ492" s="8"/>
      <c r="AK492" s="8"/>
    </row>
    <row r="493" ht="15.75" customHeight="1">
      <c r="K493" s="8"/>
      <c r="L493" s="8"/>
      <c r="M493" s="8"/>
      <c r="N493" s="8"/>
      <c r="Z493" s="8"/>
      <c r="AA493" s="70"/>
      <c r="AB493" s="70"/>
      <c r="AC493" s="70"/>
      <c r="AD493" s="70"/>
      <c r="AE493" s="70"/>
      <c r="AF493" s="70"/>
      <c r="AG493" s="70"/>
      <c r="AH493" s="8"/>
      <c r="AI493" s="8"/>
      <c r="AJ493" s="8"/>
      <c r="AK493" s="8"/>
    </row>
    <row r="494" ht="15.75" customHeight="1">
      <c r="K494" s="8"/>
      <c r="L494" s="8"/>
      <c r="M494" s="8"/>
      <c r="N494" s="8"/>
      <c r="Z494" s="8"/>
      <c r="AA494" s="70"/>
      <c r="AB494" s="70"/>
      <c r="AC494" s="70"/>
      <c r="AD494" s="70"/>
      <c r="AE494" s="70"/>
      <c r="AF494" s="70"/>
      <c r="AG494" s="70"/>
      <c r="AH494" s="8"/>
      <c r="AI494" s="8"/>
      <c r="AJ494" s="8"/>
      <c r="AK494" s="8"/>
    </row>
    <row r="495" ht="15.75" customHeight="1">
      <c r="K495" s="8"/>
      <c r="L495" s="8"/>
      <c r="M495" s="8"/>
      <c r="N495" s="8"/>
      <c r="Z495" s="8"/>
      <c r="AA495" s="70"/>
      <c r="AB495" s="70"/>
      <c r="AC495" s="70"/>
      <c r="AD495" s="70"/>
      <c r="AE495" s="70"/>
      <c r="AF495" s="70"/>
      <c r="AG495" s="70"/>
      <c r="AH495" s="8"/>
      <c r="AI495" s="8"/>
      <c r="AJ495" s="8"/>
      <c r="AK495" s="8"/>
    </row>
    <row r="496" ht="15.75" customHeight="1">
      <c r="K496" s="8"/>
      <c r="L496" s="8"/>
      <c r="M496" s="8"/>
      <c r="N496" s="8"/>
      <c r="Z496" s="8"/>
      <c r="AA496" s="70"/>
      <c r="AB496" s="70"/>
      <c r="AC496" s="70"/>
      <c r="AD496" s="70"/>
      <c r="AE496" s="70"/>
      <c r="AF496" s="70"/>
      <c r="AG496" s="70"/>
      <c r="AH496" s="8"/>
      <c r="AI496" s="8"/>
      <c r="AJ496" s="8"/>
      <c r="AK496" s="8"/>
    </row>
    <row r="497" ht="15.75" customHeight="1">
      <c r="K497" s="8"/>
      <c r="L497" s="8"/>
      <c r="M497" s="8"/>
      <c r="N497" s="8"/>
      <c r="Z497" s="8"/>
      <c r="AA497" s="70"/>
      <c r="AB497" s="70"/>
      <c r="AC497" s="70"/>
      <c r="AD497" s="70"/>
      <c r="AE497" s="70"/>
      <c r="AF497" s="70"/>
      <c r="AG497" s="70"/>
      <c r="AH497" s="8"/>
      <c r="AI497" s="8"/>
      <c r="AJ497" s="8"/>
      <c r="AK497" s="8"/>
    </row>
    <row r="498" ht="15.75" customHeight="1">
      <c r="K498" s="8"/>
      <c r="L498" s="8"/>
      <c r="M498" s="8"/>
      <c r="N498" s="8"/>
      <c r="Z498" s="8"/>
      <c r="AA498" s="70"/>
      <c r="AB498" s="70"/>
      <c r="AC498" s="70"/>
      <c r="AD498" s="70"/>
      <c r="AE498" s="70"/>
      <c r="AF498" s="70"/>
      <c r="AG498" s="70"/>
      <c r="AH498" s="8"/>
      <c r="AI498" s="8"/>
      <c r="AJ498" s="8"/>
      <c r="AK498" s="8"/>
    </row>
    <row r="499" ht="15.75" customHeight="1">
      <c r="K499" s="8"/>
      <c r="L499" s="8"/>
      <c r="M499" s="8"/>
      <c r="N499" s="8"/>
      <c r="Z499" s="8"/>
      <c r="AA499" s="70"/>
      <c r="AB499" s="70"/>
      <c r="AC499" s="70"/>
      <c r="AD499" s="70"/>
      <c r="AE499" s="70"/>
      <c r="AF499" s="70"/>
      <c r="AG499" s="70"/>
      <c r="AH499" s="8"/>
      <c r="AI499" s="8"/>
      <c r="AJ499" s="8"/>
      <c r="AK499" s="8"/>
    </row>
    <row r="500" ht="15.75" customHeight="1">
      <c r="K500" s="8"/>
      <c r="L500" s="8"/>
      <c r="M500" s="8"/>
      <c r="N500" s="8"/>
      <c r="Z500" s="8"/>
      <c r="AA500" s="70"/>
      <c r="AB500" s="70"/>
      <c r="AC500" s="70"/>
      <c r="AD500" s="70"/>
      <c r="AE500" s="70"/>
      <c r="AF500" s="70"/>
      <c r="AG500" s="70"/>
      <c r="AH500" s="8"/>
      <c r="AI500" s="8"/>
      <c r="AJ500" s="8"/>
      <c r="AK500" s="8"/>
    </row>
    <row r="501" ht="15.75" customHeight="1">
      <c r="K501" s="8"/>
      <c r="L501" s="8"/>
      <c r="M501" s="8"/>
      <c r="N501" s="8"/>
      <c r="Z501" s="8"/>
      <c r="AA501" s="70"/>
      <c r="AB501" s="70"/>
      <c r="AC501" s="70"/>
      <c r="AD501" s="70"/>
      <c r="AE501" s="70"/>
      <c r="AF501" s="70"/>
      <c r="AG501" s="70"/>
      <c r="AH501" s="8"/>
      <c r="AI501" s="8"/>
      <c r="AJ501" s="8"/>
      <c r="AK501" s="8"/>
    </row>
    <row r="502" ht="15.75" customHeight="1">
      <c r="K502" s="8"/>
      <c r="L502" s="8"/>
      <c r="M502" s="8"/>
      <c r="N502" s="8"/>
      <c r="Z502" s="8"/>
      <c r="AA502" s="70"/>
      <c r="AB502" s="70"/>
      <c r="AC502" s="70"/>
      <c r="AD502" s="70"/>
      <c r="AE502" s="70"/>
      <c r="AF502" s="70"/>
      <c r="AG502" s="70"/>
      <c r="AH502" s="8"/>
      <c r="AI502" s="8"/>
      <c r="AJ502" s="8"/>
      <c r="AK502" s="8"/>
    </row>
    <row r="503" ht="15.75" customHeight="1">
      <c r="K503" s="8"/>
      <c r="L503" s="8"/>
      <c r="M503" s="8"/>
      <c r="N503" s="8"/>
      <c r="Z503" s="8"/>
      <c r="AA503" s="70"/>
      <c r="AB503" s="70"/>
      <c r="AC503" s="70"/>
      <c r="AD503" s="70"/>
      <c r="AE503" s="70"/>
      <c r="AF503" s="70"/>
      <c r="AG503" s="70"/>
      <c r="AH503" s="8"/>
      <c r="AI503" s="8"/>
      <c r="AJ503" s="8"/>
      <c r="AK503" s="8"/>
    </row>
    <row r="504" ht="15.75" customHeight="1">
      <c r="K504" s="8"/>
      <c r="L504" s="8"/>
      <c r="M504" s="8"/>
      <c r="N504" s="8"/>
      <c r="Z504" s="8"/>
      <c r="AA504" s="70"/>
      <c r="AB504" s="70"/>
      <c r="AC504" s="70"/>
      <c r="AD504" s="70"/>
      <c r="AE504" s="70"/>
      <c r="AF504" s="70"/>
      <c r="AG504" s="70"/>
      <c r="AH504" s="8"/>
      <c r="AI504" s="8"/>
      <c r="AJ504" s="8"/>
      <c r="AK504" s="8"/>
    </row>
    <row r="505" ht="15.75" customHeight="1">
      <c r="K505" s="8"/>
      <c r="L505" s="8"/>
      <c r="M505" s="8"/>
      <c r="N505" s="8"/>
      <c r="Z505" s="8"/>
      <c r="AA505" s="70"/>
      <c r="AB505" s="70"/>
      <c r="AC505" s="70"/>
      <c r="AD505" s="70"/>
      <c r="AE505" s="70"/>
      <c r="AF505" s="70"/>
      <c r="AG505" s="70"/>
      <c r="AH505" s="8"/>
      <c r="AI505" s="8"/>
      <c r="AJ505" s="8"/>
      <c r="AK505" s="8"/>
    </row>
    <row r="506" ht="15.75" customHeight="1">
      <c r="K506" s="8"/>
      <c r="L506" s="8"/>
      <c r="M506" s="8"/>
      <c r="N506" s="8"/>
      <c r="Z506" s="8"/>
      <c r="AA506" s="70"/>
      <c r="AB506" s="70"/>
      <c r="AC506" s="70"/>
      <c r="AD506" s="70"/>
      <c r="AE506" s="70"/>
      <c r="AF506" s="70"/>
      <c r="AG506" s="70"/>
      <c r="AH506" s="8"/>
      <c r="AI506" s="8"/>
      <c r="AJ506" s="8"/>
      <c r="AK506" s="8"/>
    </row>
    <row r="507" ht="15.75" customHeight="1">
      <c r="K507" s="8"/>
      <c r="L507" s="8"/>
      <c r="M507" s="8"/>
      <c r="N507" s="8"/>
      <c r="Z507" s="8"/>
      <c r="AA507" s="70"/>
      <c r="AB507" s="70"/>
      <c r="AC507" s="70"/>
      <c r="AD507" s="70"/>
      <c r="AE507" s="70"/>
      <c r="AF507" s="70"/>
      <c r="AG507" s="70"/>
      <c r="AH507" s="8"/>
      <c r="AI507" s="8"/>
      <c r="AJ507" s="8"/>
      <c r="AK507" s="8"/>
    </row>
    <row r="508" ht="15.75" customHeight="1">
      <c r="K508" s="8"/>
      <c r="L508" s="8"/>
      <c r="M508" s="8"/>
      <c r="N508" s="8"/>
      <c r="Z508" s="8"/>
      <c r="AA508" s="70"/>
      <c r="AB508" s="70"/>
      <c r="AC508" s="70"/>
      <c r="AD508" s="70"/>
      <c r="AE508" s="70"/>
      <c r="AF508" s="70"/>
      <c r="AG508" s="70"/>
      <c r="AH508" s="8"/>
      <c r="AI508" s="8"/>
      <c r="AJ508" s="8"/>
      <c r="AK508" s="8"/>
    </row>
    <row r="509" ht="15.75" customHeight="1">
      <c r="K509" s="8"/>
      <c r="L509" s="8"/>
      <c r="M509" s="8"/>
      <c r="N509" s="8"/>
      <c r="Z509" s="8"/>
      <c r="AA509" s="70"/>
      <c r="AB509" s="70"/>
      <c r="AC509" s="70"/>
      <c r="AD509" s="70"/>
      <c r="AE509" s="70"/>
      <c r="AF509" s="70"/>
      <c r="AG509" s="70"/>
      <c r="AH509" s="8"/>
      <c r="AI509" s="8"/>
      <c r="AJ509" s="8"/>
      <c r="AK509" s="8"/>
    </row>
    <row r="510" ht="15.75" customHeight="1">
      <c r="K510" s="8"/>
      <c r="L510" s="8"/>
      <c r="M510" s="8"/>
      <c r="N510" s="8"/>
      <c r="Z510" s="8"/>
      <c r="AA510" s="70"/>
      <c r="AB510" s="70"/>
      <c r="AC510" s="70"/>
      <c r="AD510" s="70"/>
      <c r="AE510" s="70"/>
      <c r="AF510" s="70"/>
      <c r="AG510" s="70"/>
      <c r="AH510" s="8"/>
      <c r="AI510" s="8"/>
      <c r="AJ510" s="8"/>
      <c r="AK510" s="8"/>
    </row>
    <row r="511" ht="15.75" customHeight="1">
      <c r="K511" s="8"/>
      <c r="L511" s="8"/>
      <c r="M511" s="8"/>
      <c r="N511" s="8"/>
      <c r="Z511" s="8"/>
      <c r="AA511" s="70"/>
      <c r="AB511" s="70"/>
      <c r="AC511" s="70"/>
      <c r="AD511" s="70"/>
      <c r="AE511" s="70"/>
      <c r="AF511" s="70"/>
      <c r="AG511" s="70"/>
      <c r="AH511" s="8"/>
      <c r="AI511" s="8"/>
      <c r="AJ511" s="8"/>
      <c r="AK511" s="8"/>
    </row>
    <row r="512" ht="15.75" customHeight="1">
      <c r="K512" s="8"/>
      <c r="L512" s="8"/>
      <c r="M512" s="8"/>
      <c r="N512" s="8"/>
      <c r="Z512" s="8"/>
      <c r="AA512" s="70"/>
      <c r="AB512" s="70"/>
      <c r="AC512" s="70"/>
      <c r="AD512" s="70"/>
      <c r="AE512" s="70"/>
      <c r="AF512" s="70"/>
      <c r="AG512" s="70"/>
      <c r="AH512" s="8"/>
      <c r="AI512" s="8"/>
      <c r="AJ512" s="8"/>
      <c r="AK512" s="8"/>
    </row>
    <row r="513" ht="15.75" customHeight="1">
      <c r="K513" s="8"/>
      <c r="L513" s="8"/>
      <c r="M513" s="8"/>
      <c r="N513" s="8"/>
      <c r="Z513" s="8"/>
      <c r="AA513" s="70"/>
      <c r="AB513" s="70"/>
      <c r="AC513" s="70"/>
      <c r="AD513" s="70"/>
      <c r="AE513" s="70"/>
      <c r="AF513" s="70"/>
      <c r="AG513" s="70"/>
      <c r="AH513" s="8"/>
      <c r="AI513" s="8"/>
      <c r="AJ513" s="8"/>
      <c r="AK513" s="8"/>
    </row>
    <row r="514" ht="15.75" customHeight="1">
      <c r="K514" s="8"/>
      <c r="L514" s="8"/>
      <c r="M514" s="8"/>
      <c r="N514" s="8"/>
      <c r="Z514" s="8"/>
      <c r="AA514" s="70"/>
      <c r="AB514" s="70"/>
      <c r="AC514" s="70"/>
      <c r="AD514" s="70"/>
      <c r="AE514" s="70"/>
      <c r="AF514" s="70"/>
      <c r="AG514" s="70"/>
      <c r="AH514" s="8"/>
      <c r="AI514" s="8"/>
      <c r="AJ514" s="8"/>
      <c r="AK514" s="8"/>
    </row>
    <row r="515" ht="15.75" customHeight="1">
      <c r="K515" s="8"/>
      <c r="L515" s="8"/>
      <c r="M515" s="8"/>
      <c r="N515" s="8"/>
      <c r="Z515" s="8"/>
      <c r="AA515" s="70"/>
      <c r="AB515" s="70"/>
      <c r="AC515" s="70"/>
      <c r="AD515" s="70"/>
      <c r="AE515" s="70"/>
      <c r="AF515" s="70"/>
      <c r="AG515" s="70"/>
      <c r="AH515" s="8"/>
      <c r="AI515" s="8"/>
      <c r="AJ515" s="8"/>
      <c r="AK515" s="8"/>
    </row>
    <row r="516" ht="15.75" customHeight="1">
      <c r="K516" s="8"/>
      <c r="L516" s="8"/>
      <c r="M516" s="8"/>
      <c r="N516" s="8"/>
      <c r="Z516" s="8"/>
      <c r="AA516" s="70"/>
      <c r="AB516" s="70"/>
      <c r="AC516" s="70"/>
      <c r="AD516" s="70"/>
      <c r="AE516" s="70"/>
      <c r="AF516" s="70"/>
      <c r="AG516" s="70"/>
      <c r="AH516" s="8"/>
      <c r="AI516" s="8"/>
      <c r="AJ516" s="8"/>
      <c r="AK516" s="8"/>
    </row>
    <row r="517" ht="15.75" customHeight="1">
      <c r="K517" s="8"/>
      <c r="L517" s="8"/>
      <c r="M517" s="8"/>
      <c r="N517" s="8"/>
      <c r="Z517" s="8"/>
      <c r="AA517" s="70"/>
      <c r="AB517" s="70"/>
      <c r="AC517" s="70"/>
      <c r="AD517" s="70"/>
      <c r="AE517" s="70"/>
      <c r="AF517" s="70"/>
      <c r="AG517" s="70"/>
      <c r="AH517" s="8"/>
      <c r="AI517" s="8"/>
      <c r="AJ517" s="8"/>
      <c r="AK517" s="8"/>
    </row>
    <row r="518" ht="15.75" customHeight="1">
      <c r="K518" s="8"/>
      <c r="L518" s="8"/>
      <c r="M518" s="8"/>
      <c r="N518" s="8"/>
      <c r="Z518" s="8"/>
      <c r="AA518" s="70"/>
      <c r="AB518" s="70"/>
      <c r="AC518" s="70"/>
      <c r="AD518" s="70"/>
      <c r="AE518" s="70"/>
      <c r="AF518" s="70"/>
      <c r="AG518" s="70"/>
      <c r="AH518" s="8"/>
      <c r="AI518" s="8"/>
      <c r="AJ518" s="8"/>
      <c r="AK518" s="8"/>
    </row>
    <row r="519" ht="15.75" customHeight="1">
      <c r="K519" s="8"/>
      <c r="L519" s="8"/>
      <c r="M519" s="8"/>
      <c r="N519" s="8"/>
      <c r="Z519" s="8"/>
      <c r="AA519" s="70"/>
      <c r="AB519" s="70"/>
      <c r="AC519" s="70"/>
      <c r="AD519" s="70"/>
      <c r="AE519" s="70"/>
      <c r="AF519" s="70"/>
      <c r="AG519" s="70"/>
      <c r="AH519" s="8"/>
      <c r="AI519" s="8"/>
      <c r="AJ519" s="8"/>
      <c r="AK519" s="8"/>
    </row>
    <row r="520" ht="15.75" customHeight="1">
      <c r="K520" s="8"/>
      <c r="L520" s="8"/>
      <c r="M520" s="8"/>
      <c r="N520" s="8"/>
      <c r="Z520" s="8"/>
      <c r="AA520" s="70"/>
      <c r="AB520" s="70"/>
      <c r="AC520" s="70"/>
      <c r="AD520" s="70"/>
      <c r="AE520" s="70"/>
      <c r="AF520" s="70"/>
      <c r="AG520" s="70"/>
      <c r="AH520" s="8"/>
      <c r="AI520" s="8"/>
      <c r="AJ520" s="8"/>
      <c r="AK520" s="8"/>
    </row>
    <row r="521" ht="15.75" customHeight="1">
      <c r="K521" s="8"/>
      <c r="L521" s="8"/>
      <c r="M521" s="8"/>
      <c r="N521" s="8"/>
      <c r="Z521" s="8"/>
      <c r="AA521" s="70"/>
      <c r="AB521" s="70"/>
      <c r="AC521" s="70"/>
      <c r="AD521" s="70"/>
      <c r="AE521" s="70"/>
      <c r="AF521" s="70"/>
      <c r="AG521" s="70"/>
      <c r="AH521" s="8"/>
      <c r="AI521" s="8"/>
      <c r="AJ521" s="8"/>
      <c r="AK521" s="8"/>
    </row>
    <row r="522" ht="15.75" customHeight="1">
      <c r="K522" s="8"/>
      <c r="L522" s="8"/>
      <c r="M522" s="8"/>
      <c r="N522" s="8"/>
      <c r="Z522" s="8"/>
      <c r="AA522" s="70"/>
      <c r="AB522" s="70"/>
      <c r="AC522" s="70"/>
      <c r="AD522" s="70"/>
      <c r="AE522" s="70"/>
      <c r="AF522" s="70"/>
      <c r="AG522" s="70"/>
      <c r="AH522" s="8"/>
      <c r="AI522" s="8"/>
      <c r="AJ522" s="8"/>
      <c r="AK522" s="8"/>
    </row>
    <row r="523" ht="15.75" customHeight="1">
      <c r="K523" s="8"/>
      <c r="L523" s="8"/>
      <c r="M523" s="8"/>
      <c r="N523" s="8"/>
      <c r="Z523" s="8"/>
      <c r="AA523" s="70"/>
      <c r="AB523" s="70"/>
      <c r="AC523" s="70"/>
      <c r="AD523" s="70"/>
      <c r="AE523" s="70"/>
      <c r="AF523" s="70"/>
      <c r="AG523" s="70"/>
      <c r="AH523" s="8"/>
      <c r="AI523" s="8"/>
      <c r="AJ523" s="8"/>
      <c r="AK523" s="8"/>
    </row>
    <row r="524" ht="15.75" customHeight="1">
      <c r="K524" s="8"/>
      <c r="L524" s="8"/>
      <c r="M524" s="8"/>
      <c r="N524" s="8"/>
      <c r="Z524" s="8"/>
      <c r="AA524" s="70"/>
      <c r="AB524" s="70"/>
      <c r="AC524" s="70"/>
      <c r="AD524" s="70"/>
      <c r="AE524" s="70"/>
      <c r="AF524" s="70"/>
      <c r="AG524" s="70"/>
      <c r="AH524" s="8"/>
      <c r="AI524" s="8"/>
      <c r="AJ524" s="8"/>
      <c r="AK524" s="8"/>
    </row>
    <row r="525" ht="15.75" customHeight="1">
      <c r="K525" s="8"/>
      <c r="L525" s="8"/>
      <c r="M525" s="8"/>
      <c r="N525" s="8"/>
      <c r="Z525" s="8"/>
      <c r="AA525" s="70"/>
      <c r="AB525" s="70"/>
      <c r="AC525" s="70"/>
      <c r="AD525" s="70"/>
      <c r="AE525" s="70"/>
      <c r="AF525" s="70"/>
      <c r="AG525" s="70"/>
      <c r="AH525" s="8"/>
      <c r="AI525" s="8"/>
      <c r="AJ525" s="8"/>
      <c r="AK525" s="8"/>
    </row>
    <row r="526" ht="15.75" customHeight="1">
      <c r="K526" s="8"/>
      <c r="L526" s="8"/>
      <c r="M526" s="8"/>
      <c r="N526" s="8"/>
      <c r="Z526" s="8"/>
      <c r="AA526" s="70"/>
      <c r="AB526" s="70"/>
      <c r="AC526" s="70"/>
      <c r="AD526" s="70"/>
      <c r="AE526" s="70"/>
      <c r="AF526" s="70"/>
      <c r="AG526" s="70"/>
      <c r="AH526" s="8"/>
      <c r="AI526" s="8"/>
      <c r="AJ526" s="8"/>
      <c r="AK526" s="8"/>
    </row>
    <row r="527" ht="15.75" customHeight="1">
      <c r="K527" s="8"/>
      <c r="L527" s="8"/>
      <c r="M527" s="8"/>
      <c r="N527" s="8"/>
      <c r="Z527" s="8"/>
      <c r="AA527" s="70"/>
      <c r="AB527" s="70"/>
      <c r="AC527" s="70"/>
      <c r="AD527" s="70"/>
      <c r="AE527" s="70"/>
      <c r="AF527" s="70"/>
      <c r="AG527" s="70"/>
      <c r="AH527" s="8"/>
      <c r="AI527" s="8"/>
      <c r="AJ527" s="8"/>
      <c r="AK527" s="8"/>
    </row>
    <row r="528" ht="15.75" customHeight="1">
      <c r="K528" s="8"/>
      <c r="L528" s="8"/>
      <c r="M528" s="8"/>
      <c r="N528" s="8"/>
      <c r="Z528" s="8"/>
      <c r="AA528" s="70"/>
      <c r="AB528" s="70"/>
      <c r="AC528" s="70"/>
      <c r="AD528" s="70"/>
      <c r="AE528" s="70"/>
      <c r="AF528" s="70"/>
      <c r="AG528" s="70"/>
      <c r="AH528" s="8"/>
      <c r="AI528" s="8"/>
      <c r="AJ528" s="8"/>
      <c r="AK528" s="8"/>
    </row>
    <row r="529" ht="15.75" customHeight="1">
      <c r="K529" s="8"/>
      <c r="L529" s="8"/>
      <c r="M529" s="8"/>
      <c r="N529" s="8"/>
      <c r="Z529" s="8"/>
      <c r="AA529" s="70"/>
      <c r="AB529" s="70"/>
      <c r="AC529" s="70"/>
      <c r="AD529" s="70"/>
      <c r="AE529" s="70"/>
      <c r="AF529" s="70"/>
      <c r="AG529" s="70"/>
      <c r="AH529" s="8"/>
      <c r="AI529" s="8"/>
      <c r="AJ529" s="8"/>
      <c r="AK529" s="8"/>
    </row>
    <row r="530" ht="15.75" customHeight="1">
      <c r="K530" s="8"/>
      <c r="L530" s="8"/>
      <c r="M530" s="8"/>
      <c r="N530" s="8"/>
      <c r="Z530" s="8"/>
      <c r="AA530" s="70"/>
      <c r="AB530" s="70"/>
      <c r="AC530" s="70"/>
      <c r="AD530" s="70"/>
      <c r="AE530" s="70"/>
      <c r="AF530" s="70"/>
      <c r="AG530" s="70"/>
      <c r="AH530" s="8"/>
      <c r="AI530" s="8"/>
      <c r="AJ530" s="8"/>
      <c r="AK530" s="8"/>
    </row>
    <row r="531" ht="15.75" customHeight="1">
      <c r="K531" s="8"/>
      <c r="L531" s="8"/>
      <c r="M531" s="8"/>
      <c r="N531" s="8"/>
      <c r="Z531" s="8"/>
      <c r="AA531" s="70"/>
      <c r="AB531" s="70"/>
      <c r="AC531" s="70"/>
      <c r="AD531" s="70"/>
      <c r="AE531" s="70"/>
      <c r="AF531" s="70"/>
      <c r="AG531" s="70"/>
      <c r="AH531" s="8"/>
      <c r="AI531" s="8"/>
      <c r="AJ531" s="8"/>
      <c r="AK531" s="8"/>
    </row>
    <row r="532" ht="15.75" customHeight="1">
      <c r="K532" s="8"/>
      <c r="L532" s="8"/>
      <c r="M532" s="8"/>
      <c r="N532" s="8"/>
      <c r="Z532" s="8"/>
      <c r="AA532" s="70"/>
      <c r="AB532" s="70"/>
      <c r="AC532" s="70"/>
      <c r="AD532" s="70"/>
      <c r="AE532" s="70"/>
      <c r="AF532" s="70"/>
      <c r="AG532" s="70"/>
      <c r="AH532" s="8"/>
      <c r="AI532" s="8"/>
      <c r="AJ532" s="8"/>
      <c r="AK532" s="8"/>
    </row>
    <row r="533" ht="15.75" customHeight="1">
      <c r="K533" s="8"/>
      <c r="L533" s="8"/>
      <c r="M533" s="8"/>
      <c r="N533" s="8"/>
      <c r="Z533" s="8"/>
      <c r="AA533" s="70"/>
      <c r="AB533" s="70"/>
      <c r="AC533" s="70"/>
      <c r="AD533" s="70"/>
      <c r="AE533" s="70"/>
      <c r="AF533" s="70"/>
      <c r="AG533" s="70"/>
      <c r="AH533" s="8"/>
      <c r="AI533" s="8"/>
      <c r="AJ533" s="8"/>
      <c r="AK533" s="8"/>
    </row>
    <row r="534" ht="15.75" customHeight="1">
      <c r="K534" s="8"/>
      <c r="L534" s="8"/>
      <c r="M534" s="8"/>
      <c r="N534" s="8"/>
      <c r="Z534" s="8"/>
      <c r="AA534" s="70"/>
      <c r="AB534" s="70"/>
      <c r="AC534" s="70"/>
      <c r="AD534" s="70"/>
      <c r="AE534" s="70"/>
      <c r="AF534" s="70"/>
      <c r="AG534" s="70"/>
      <c r="AH534" s="8"/>
      <c r="AI534" s="8"/>
      <c r="AJ534" s="8"/>
      <c r="AK534" s="8"/>
    </row>
    <row r="535" ht="15.75" customHeight="1">
      <c r="K535" s="8"/>
      <c r="L535" s="8"/>
      <c r="M535" s="8"/>
      <c r="N535" s="8"/>
      <c r="Z535" s="8"/>
      <c r="AA535" s="70"/>
      <c r="AB535" s="70"/>
      <c r="AC535" s="70"/>
      <c r="AD535" s="70"/>
      <c r="AE535" s="70"/>
      <c r="AF535" s="70"/>
      <c r="AG535" s="70"/>
      <c r="AH535" s="8"/>
      <c r="AI535" s="8"/>
      <c r="AJ535" s="8"/>
      <c r="AK535" s="8"/>
    </row>
    <row r="536" ht="15.75" customHeight="1">
      <c r="K536" s="8"/>
      <c r="L536" s="8"/>
      <c r="M536" s="8"/>
      <c r="N536" s="8"/>
      <c r="Z536" s="8"/>
      <c r="AA536" s="70"/>
      <c r="AB536" s="70"/>
      <c r="AC536" s="70"/>
      <c r="AD536" s="70"/>
      <c r="AE536" s="70"/>
      <c r="AF536" s="70"/>
      <c r="AG536" s="70"/>
      <c r="AH536" s="8"/>
      <c r="AI536" s="8"/>
      <c r="AJ536" s="8"/>
      <c r="AK536" s="8"/>
    </row>
    <row r="537" ht="15.75" customHeight="1">
      <c r="K537" s="8"/>
      <c r="L537" s="8"/>
      <c r="M537" s="8"/>
      <c r="N537" s="8"/>
      <c r="Z537" s="8"/>
      <c r="AA537" s="70"/>
      <c r="AB537" s="70"/>
      <c r="AC537" s="70"/>
      <c r="AD537" s="70"/>
      <c r="AE537" s="70"/>
      <c r="AF537" s="70"/>
      <c r="AG537" s="70"/>
      <c r="AH537" s="8"/>
      <c r="AI537" s="8"/>
      <c r="AJ537" s="8"/>
      <c r="AK537" s="8"/>
    </row>
    <row r="538" ht="15.75" customHeight="1">
      <c r="K538" s="8"/>
      <c r="L538" s="8"/>
      <c r="M538" s="8"/>
      <c r="N538" s="8"/>
      <c r="Z538" s="8"/>
      <c r="AA538" s="70"/>
      <c r="AB538" s="70"/>
      <c r="AC538" s="70"/>
      <c r="AD538" s="70"/>
      <c r="AE538" s="70"/>
      <c r="AF538" s="70"/>
      <c r="AG538" s="70"/>
      <c r="AH538" s="8"/>
      <c r="AI538" s="8"/>
      <c r="AJ538" s="8"/>
      <c r="AK538" s="8"/>
    </row>
    <row r="539" ht="15.75" customHeight="1">
      <c r="K539" s="8"/>
      <c r="L539" s="8"/>
      <c r="M539" s="8"/>
      <c r="N539" s="8"/>
      <c r="Z539" s="8"/>
      <c r="AA539" s="70"/>
      <c r="AB539" s="70"/>
      <c r="AC539" s="70"/>
      <c r="AD539" s="70"/>
      <c r="AE539" s="70"/>
      <c r="AF539" s="70"/>
      <c r="AG539" s="70"/>
      <c r="AH539" s="8"/>
      <c r="AI539" s="8"/>
      <c r="AJ539" s="8"/>
      <c r="AK539" s="8"/>
    </row>
    <row r="540" ht="15.75" customHeight="1">
      <c r="K540" s="8"/>
      <c r="L540" s="8"/>
      <c r="M540" s="8"/>
      <c r="N540" s="8"/>
      <c r="Z540" s="8"/>
      <c r="AA540" s="70"/>
      <c r="AB540" s="70"/>
      <c r="AC540" s="70"/>
      <c r="AD540" s="70"/>
      <c r="AE540" s="70"/>
      <c r="AF540" s="70"/>
      <c r="AG540" s="70"/>
      <c r="AH540" s="8"/>
      <c r="AI540" s="8"/>
      <c r="AJ540" s="8"/>
      <c r="AK540" s="8"/>
    </row>
    <row r="541" ht="15.75" customHeight="1">
      <c r="K541" s="8"/>
      <c r="L541" s="8"/>
      <c r="M541" s="8"/>
      <c r="N541" s="8"/>
      <c r="Z541" s="8"/>
      <c r="AA541" s="70"/>
      <c r="AB541" s="70"/>
      <c r="AC541" s="70"/>
      <c r="AD541" s="70"/>
      <c r="AE541" s="70"/>
      <c r="AF541" s="70"/>
      <c r="AG541" s="70"/>
      <c r="AH541" s="8"/>
      <c r="AI541" s="8"/>
      <c r="AJ541" s="8"/>
      <c r="AK541" s="8"/>
    </row>
    <row r="542" ht="15.75" customHeight="1">
      <c r="K542" s="8"/>
      <c r="L542" s="8"/>
      <c r="M542" s="8"/>
      <c r="N542" s="8"/>
      <c r="Z542" s="8"/>
      <c r="AA542" s="70"/>
      <c r="AB542" s="70"/>
      <c r="AC542" s="70"/>
      <c r="AD542" s="70"/>
      <c r="AE542" s="70"/>
      <c r="AF542" s="70"/>
      <c r="AG542" s="70"/>
      <c r="AH542" s="8"/>
      <c r="AI542" s="8"/>
      <c r="AJ542" s="8"/>
      <c r="AK542" s="8"/>
    </row>
    <row r="543" ht="15.75" customHeight="1">
      <c r="K543" s="8"/>
      <c r="L543" s="8"/>
      <c r="M543" s="8"/>
      <c r="N543" s="8"/>
      <c r="Z543" s="8"/>
      <c r="AA543" s="70"/>
      <c r="AB543" s="70"/>
      <c r="AC543" s="70"/>
      <c r="AD543" s="70"/>
      <c r="AE543" s="70"/>
      <c r="AF543" s="70"/>
      <c r="AG543" s="70"/>
      <c r="AH543" s="8"/>
      <c r="AI543" s="8"/>
      <c r="AJ543" s="8"/>
      <c r="AK543" s="8"/>
    </row>
    <row r="544" ht="15.75" customHeight="1">
      <c r="K544" s="8"/>
      <c r="L544" s="8"/>
      <c r="M544" s="8"/>
      <c r="N544" s="8"/>
      <c r="Z544" s="8"/>
      <c r="AA544" s="70"/>
      <c r="AB544" s="70"/>
      <c r="AC544" s="70"/>
      <c r="AD544" s="70"/>
      <c r="AE544" s="70"/>
      <c r="AF544" s="70"/>
      <c r="AG544" s="70"/>
      <c r="AH544" s="8"/>
      <c r="AI544" s="8"/>
      <c r="AJ544" s="8"/>
      <c r="AK544" s="8"/>
    </row>
    <row r="545" ht="15.75" customHeight="1">
      <c r="K545" s="8"/>
      <c r="L545" s="8"/>
      <c r="M545" s="8"/>
      <c r="N545" s="8"/>
      <c r="Z545" s="8"/>
      <c r="AA545" s="70"/>
      <c r="AB545" s="70"/>
      <c r="AC545" s="70"/>
      <c r="AD545" s="70"/>
      <c r="AE545" s="70"/>
      <c r="AF545" s="70"/>
      <c r="AG545" s="70"/>
      <c r="AH545" s="8"/>
      <c r="AI545" s="8"/>
      <c r="AJ545" s="8"/>
      <c r="AK545" s="8"/>
    </row>
    <row r="546" ht="15.75" customHeight="1">
      <c r="K546" s="8"/>
      <c r="L546" s="8"/>
      <c r="M546" s="8"/>
      <c r="N546" s="8"/>
      <c r="Z546" s="8"/>
      <c r="AA546" s="70"/>
      <c r="AB546" s="70"/>
      <c r="AC546" s="70"/>
      <c r="AD546" s="70"/>
      <c r="AE546" s="70"/>
      <c r="AF546" s="70"/>
      <c r="AG546" s="70"/>
      <c r="AH546" s="8"/>
      <c r="AI546" s="8"/>
      <c r="AJ546" s="8"/>
      <c r="AK546" s="8"/>
    </row>
    <row r="547" ht="15.75" customHeight="1">
      <c r="K547" s="8"/>
      <c r="L547" s="8"/>
      <c r="M547" s="8"/>
      <c r="N547" s="8"/>
      <c r="Z547" s="8"/>
      <c r="AA547" s="70"/>
      <c r="AB547" s="70"/>
      <c r="AC547" s="70"/>
      <c r="AD547" s="70"/>
      <c r="AE547" s="70"/>
      <c r="AF547" s="70"/>
      <c r="AG547" s="70"/>
      <c r="AH547" s="8"/>
      <c r="AI547" s="8"/>
      <c r="AJ547" s="8"/>
      <c r="AK547" s="8"/>
    </row>
    <row r="548" ht="15.75" customHeight="1">
      <c r="K548" s="8"/>
      <c r="L548" s="8"/>
      <c r="M548" s="8"/>
      <c r="N548" s="8"/>
      <c r="Z548" s="8"/>
      <c r="AA548" s="70"/>
      <c r="AB548" s="70"/>
      <c r="AC548" s="70"/>
      <c r="AD548" s="70"/>
      <c r="AE548" s="70"/>
      <c r="AF548" s="70"/>
      <c r="AG548" s="70"/>
      <c r="AH548" s="8"/>
      <c r="AI548" s="8"/>
      <c r="AJ548" s="8"/>
      <c r="AK548" s="8"/>
    </row>
    <row r="549" ht="15.75" customHeight="1">
      <c r="K549" s="8"/>
      <c r="L549" s="8"/>
      <c r="M549" s="8"/>
      <c r="N549" s="8"/>
      <c r="Z549" s="8"/>
      <c r="AA549" s="70"/>
      <c r="AB549" s="70"/>
      <c r="AC549" s="70"/>
      <c r="AD549" s="70"/>
      <c r="AE549" s="70"/>
      <c r="AF549" s="70"/>
      <c r="AG549" s="70"/>
      <c r="AH549" s="8"/>
      <c r="AI549" s="8"/>
      <c r="AJ549" s="8"/>
      <c r="AK549" s="8"/>
    </row>
    <row r="550" ht="15.75" customHeight="1">
      <c r="K550" s="8"/>
      <c r="L550" s="8"/>
      <c r="M550" s="8"/>
      <c r="N550" s="8"/>
      <c r="Z550" s="8"/>
      <c r="AA550" s="70"/>
      <c r="AB550" s="70"/>
      <c r="AC550" s="70"/>
      <c r="AD550" s="70"/>
      <c r="AE550" s="70"/>
      <c r="AF550" s="70"/>
      <c r="AG550" s="70"/>
      <c r="AH550" s="8"/>
      <c r="AI550" s="8"/>
      <c r="AJ550" s="8"/>
      <c r="AK550" s="8"/>
    </row>
    <row r="551" ht="15.75" customHeight="1">
      <c r="K551" s="8"/>
      <c r="L551" s="8"/>
      <c r="M551" s="8"/>
      <c r="N551" s="8"/>
      <c r="Z551" s="8"/>
      <c r="AA551" s="70"/>
      <c r="AB551" s="70"/>
      <c r="AC551" s="70"/>
      <c r="AD551" s="70"/>
      <c r="AE551" s="70"/>
      <c r="AF551" s="70"/>
      <c r="AG551" s="70"/>
      <c r="AH551" s="8"/>
      <c r="AI551" s="8"/>
      <c r="AJ551" s="8"/>
      <c r="AK551" s="8"/>
    </row>
    <row r="552" ht="15.75" customHeight="1">
      <c r="K552" s="8"/>
      <c r="L552" s="8"/>
      <c r="M552" s="8"/>
      <c r="N552" s="8"/>
      <c r="Z552" s="8"/>
      <c r="AA552" s="70"/>
      <c r="AB552" s="70"/>
      <c r="AC552" s="70"/>
      <c r="AD552" s="70"/>
      <c r="AE552" s="70"/>
      <c r="AF552" s="70"/>
      <c r="AG552" s="70"/>
      <c r="AH552" s="8"/>
      <c r="AI552" s="8"/>
      <c r="AJ552" s="8"/>
      <c r="AK552" s="8"/>
    </row>
    <row r="553" ht="15.75" customHeight="1">
      <c r="K553" s="8"/>
      <c r="L553" s="8"/>
      <c r="M553" s="8"/>
      <c r="N553" s="8"/>
      <c r="Z553" s="8"/>
      <c r="AA553" s="70"/>
      <c r="AB553" s="70"/>
      <c r="AC553" s="70"/>
      <c r="AD553" s="70"/>
      <c r="AE553" s="70"/>
      <c r="AF553" s="70"/>
      <c r="AG553" s="70"/>
      <c r="AH553" s="8"/>
      <c r="AI553" s="8"/>
      <c r="AJ553" s="8"/>
      <c r="AK553" s="8"/>
    </row>
    <row r="554" ht="15.75" customHeight="1">
      <c r="K554" s="8"/>
      <c r="L554" s="8"/>
      <c r="M554" s="8"/>
      <c r="N554" s="8"/>
      <c r="Z554" s="8"/>
      <c r="AA554" s="70"/>
      <c r="AB554" s="70"/>
      <c r="AC554" s="70"/>
      <c r="AD554" s="70"/>
      <c r="AE554" s="70"/>
      <c r="AF554" s="70"/>
      <c r="AG554" s="70"/>
      <c r="AH554" s="8"/>
      <c r="AI554" s="8"/>
      <c r="AJ554" s="8"/>
      <c r="AK554" s="8"/>
    </row>
    <row r="555" ht="15.75" customHeight="1">
      <c r="K555" s="8"/>
      <c r="L555" s="8"/>
      <c r="M555" s="8"/>
      <c r="N555" s="8"/>
      <c r="Z555" s="8"/>
      <c r="AA555" s="70"/>
      <c r="AB555" s="70"/>
      <c r="AC555" s="70"/>
      <c r="AD555" s="70"/>
      <c r="AE555" s="70"/>
      <c r="AF555" s="70"/>
      <c r="AG555" s="70"/>
      <c r="AH555" s="8"/>
      <c r="AI555" s="8"/>
      <c r="AJ555" s="8"/>
      <c r="AK555" s="8"/>
    </row>
    <row r="556" ht="15.75" customHeight="1">
      <c r="K556" s="8"/>
      <c r="L556" s="8"/>
      <c r="M556" s="8"/>
      <c r="N556" s="8"/>
      <c r="Z556" s="8"/>
      <c r="AA556" s="70"/>
      <c r="AB556" s="70"/>
      <c r="AC556" s="70"/>
      <c r="AD556" s="70"/>
      <c r="AE556" s="70"/>
      <c r="AF556" s="70"/>
      <c r="AG556" s="70"/>
      <c r="AH556" s="8"/>
      <c r="AI556" s="8"/>
      <c r="AJ556" s="8"/>
      <c r="AK556" s="8"/>
    </row>
    <row r="557" ht="15.75" customHeight="1">
      <c r="K557" s="8"/>
      <c r="L557" s="8"/>
      <c r="M557" s="8"/>
      <c r="N557" s="8"/>
      <c r="Z557" s="8"/>
      <c r="AA557" s="70"/>
      <c r="AB557" s="70"/>
      <c r="AC557" s="70"/>
      <c r="AD557" s="70"/>
      <c r="AE557" s="70"/>
      <c r="AF557" s="70"/>
      <c r="AG557" s="70"/>
      <c r="AH557" s="8"/>
      <c r="AI557" s="8"/>
      <c r="AJ557" s="8"/>
      <c r="AK557" s="8"/>
    </row>
    <row r="558" ht="15.75" customHeight="1">
      <c r="K558" s="8"/>
      <c r="L558" s="8"/>
      <c r="M558" s="8"/>
      <c r="N558" s="8"/>
      <c r="Z558" s="8"/>
      <c r="AA558" s="70"/>
      <c r="AB558" s="70"/>
      <c r="AC558" s="70"/>
      <c r="AD558" s="70"/>
      <c r="AE558" s="70"/>
      <c r="AF558" s="70"/>
      <c r="AG558" s="70"/>
      <c r="AH558" s="8"/>
      <c r="AI558" s="8"/>
      <c r="AJ558" s="8"/>
      <c r="AK558" s="8"/>
    </row>
    <row r="559" ht="15.75" customHeight="1">
      <c r="K559" s="8"/>
      <c r="L559" s="8"/>
      <c r="M559" s="8"/>
      <c r="N559" s="8"/>
      <c r="Z559" s="8"/>
      <c r="AA559" s="70"/>
      <c r="AB559" s="70"/>
      <c r="AC559" s="70"/>
      <c r="AD559" s="70"/>
      <c r="AE559" s="70"/>
      <c r="AF559" s="70"/>
      <c r="AG559" s="70"/>
      <c r="AH559" s="8"/>
      <c r="AI559" s="8"/>
      <c r="AJ559" s="8"/>
      <c r="AK559" s="8"/>
    </row>
    <row r="560" ht="15.75" customHeight="1">
      <c r="K560" s="8"/>
      <c r="L560" s="8"/>
      <c r="M560" s="8"/>
      <c r="N560" s="8"/>
      <c r="Z560" s="8"/>
      <c r="AA560" s="70"/>
      <c r="AB560" s="70"/>
      <c r="AC560" s="70"/>
      <c r="AD560" s="70"/>
      <c r="AE560" s="70"/>
      <c r="AF560" s="70"/>
      <c r="AG560" s="70"/>
      <c r="AH560" s="8"/>
      <c r="AI560" s="8"/>
      <c r="AJ560" s="8"/>
      <c r="AK560" s="8"/>
    </row>
    <row r="561" ht="15.75" customHeight="1">
      <c r="K561" s="8"/>
      <c r="L561" s="8"/>
      <c r="M561" s="8"/>
      <c r="N561" s="8"/>
      <c r="Z561" s="8"/>
      <c r="AA561" s="70"/>
      <c r="AB561" s="70"/>
      <c r="AC561" s="70"/>
      <c r="AD561" s="70"/>
      <c r="AE561" s="70"/>
      <c r="AF561" s="70"/>
      <c r="AG561" s="70"/>
      <c r="AH561" s="8"/>
      <c r="AI561" s="8"/>
      <c r="AJ561" s="8"/>
      <c r="AK561" s="8"/>
    </row>
    <row r="562" ht="15.75" customHeight="1">
      <c r="K562" s="8"/>
      <c r="L562" s="8"/>
      <c r="M562" s="8"/>
      <c r="N562" s="8"/>
      <c r="Z562" s="8"/>
      <c r="AA562" s="70"/>
      <c r="AB562" s="70"/>
      <c r="AC562" s="70"/>
      <c r="AD562" s="70"/>
      <c r="AE562" s="70"/>
      <c r="AF562" s="70"/>
      <c r="AG562" s="70"/>
      <c r="AH562" s="8"/>
      <c r="AI562" s="8"/>
      <c r="AJ562" s="8"/>
      <c r="AK562" s="8"/>
    </row>
    <row r="563" ht="15.75" customHeight="1">
      <c r="K563" s="8"/>
      <c r="L563" s="8"/>
      <c r="M563" s="8"/>
      <c r="N563" s="8"/>
      <c r="Z563" s="8"/>
      <c r="AA563" s="70"/>
      <c r="AB563" s="70"/>
      <c r="AC563" s="70"/>
      <c r="AD563" s="70"/>
      <c r="AE563" s="70"/>
      <c r="AF563" s="70"/>
      <c r="AG563" s="70"/>
      <c r="AH563" s="8"/>
      <c r="AI563" s="8"/>
      <c r="AJ563" s="8"/>
      <c r="AK563" s="8"/>
    </row>
    <row r="564" ht="15.75" customHeight="1">
      <c r="K564" s="8"/>
      <c r="L564" s="8"/>
      <c r="M564" s="8"/>
      <c r="N564" s="8"/>
      <c r="Z564" s="8"/>
      <c r="AA564" s="70"/>
      <c r="AB564" s="70"/>
      <c r="AC564" s="70"/>
      <c r="AD564" s="70"/>
      <c r="AE564" s="70"/>
      <c r="AF564" s="70"/>
      <c r="AG564" s="70"/>
      <c r="AH564" s="8"/>
      <c r="AI564" s="8"/>
      <c r="AJ564" s="8"/>
      <c r="AK564" s="8"/>
    </row>
    <row r="565" ht="15.75" customHeight="1">
      <c r="K565" s="8"/>
      <c r="L565" s="8"/>
      <c r="M565" s="8"/>
      <c r="N565" s="8"/>
      <c r="Z565" s="8"/>
      <c r="AA565" s="70"/>
      <c r="AB565" s="70"/>
      <c r="AC565" s="70"/>
      <c r="AD565" s="70"/>
      <c r="AE565" s="70"/>
      <c r="AF565" s="70"/>
      <c r="AG565" s="70"/>
      <c r="AH565" s="8"/>
      <c r="AI565" s="8"/>
      <c r="AJ565" s="8"/>
      <c r="AK565" s="8"/>
    </row>
    <row r="566" ht="15.75" customHeight="1">
      <c r="K566" s="8"/>
      <c r="L566" s="8"/>
      <c r="M566" s="8"/>
      <c r="N566" s="8"/>
      <c r="Z566" s="8"/>
      <c r="AA566" s="70"/>
      <c r="AB566" s="70"/>
      <c r="AC566" s="70"/>
      <c r="AD566" s="70"/>
      <c r="AE566" s="70"/>
      <c r="AF566" s="70"/>
      <c r="AG566" s="70"/>
      <c r="AH566" s="8"/>
      <c r="AI566" s="8"/>
      <c r="AJ566" s="8"/>
      <c r="AK566" s="8"/>
    </row>
    <row r="567" ht="15.75" customHeight="1">
      <c r="K567" s="8"/>
      <c r="L567" s="8"/>
      <c r="M567" s="8"/>
      <c r="N567" s="8"/>
      <c r="Z567" s="8"/>
      <c r="AA567" s="70"/>
      <c r="AB567" s="70"/>
      <c r="AC567" s="70"/>
      <c r="AD567" s="70"/>
      <c r="AE567" s="70"/>
      <c r="AF567" s="70"/>
      <c r="AG567" s="70"/>
      <c r="AH567" s="8"/>
      <c r="AI567" s="8"/>
      <c r="AJ567" s="8"/>
      <c r="AK567" s="8"/>
    </row>
    <row r="568" ht="15.75" customHeight="1">
      <c r="K568" s="8"/>
      <c r="L568" s="8"/>
      <c r="M568" s="8"/>
      <c r="N568" s="8"/>
      <c r="Z568" s="8"/>
      <c r="AA568" s="70"/>
      <c r="AB568" s="70"/>
      <c r="AC568" s="70"/>
      <c r="AD568" s="70"/>
      <c r="AE568" s="70"/>
      <c r="AF568" s="70"/>
      <c r="AG568" s="70"/>
      <c r="AH568" s="8"/>
      <c r="AI568" s="8"/>
      <c r="AJ568" s="8"/>
      <c r="AK568" s="8"/>
    </row>
    <row r="569" ht="15.75" customHeight="1">
      <c r="K569" s="8"/>
      <c r="L569" s="8"/>
      <c r="M569" s="8"/>
      <c r="N569" s="8"/>
      <c r="Z569" s="8"/>
      <c r="AA569" s="70"/>
      <c r="AB569" s="70"/>
      <c r="AC569" s="70"/>
      <c r="AD569" s="70"/>
      <c r="AE569" s="70"/>
      <c r="AF569" s="70"/>
      <c r="AG569" s="70"/>
      <c r="AH569" s="8"/>
      <c r="AI569" s="8"/>
      <c r="AJ569" s="8"/>
      <c r="AK569" s="8"/>
    </row>
    <row r="570" ht="15.75" customHeight="1">
      <c r="K570" s="8"/>
      <c r="L570" s="8"/>
      <c r="M570" s="8"/>
      <c r="N570" s="8"/>
      <c r="Z570" s="8"/>
      <c r="AA570" s="70"/>
      <c r="AB570" s="70"/>
      <c r="AC570" s="70"/>
      <c r="AD570" s="70"/>
      <c r="AE570" s="70"/>
      <c r="AF570" s="70"/>
      <c r="AG570" s="70"/>
      <c r="AH570" s="8"/>
      <c r="AI570" s="8"/>
      <c r="AJ570" s="8"/>
      <c r="AK570" s="8"/>
    </row>
    <row r="571" ht="15.75" customHeight="1">
      <c r="K571" s="8"/>
      <c r="L571" s="8"/>
      <c r="M571" s="8"/>
      <c r="N571" s="8"/>
      <c r="Z571" s="8"/>
      <c r="AA571" s="70"/>
      <c r="AB571" s="70"/>
      <c r="AC571" s="70"/>
      <c r="AD571" s="70"/>
      <c r="AE571" s="70"/>
      <c r="AF571" s="70"/>
      <c r="AG571" s="70"/>
      <c r="AH571" s="8"/>
      <c r="AI571" s="8"/>
      <c r="AJ571" s="8"/>
      <c r="AK571" s="8"/>
    </row>
    <row r="572" ht="15.75" customHeight="1">
      <c r="K572" s="8"/>
      <c r="L572" s="8"/>
      <c r="M572" s="8"/>
      <c r="N572" s="8"/>
      <c r="Z572" s="8"/>
      <c r="AA572" s="70"/>
      <c r="AB572" s="70"/>
      <c r="AC572" s="70"/>
      <c r="AD572" s="70"/>
      <c r="AE572" s="70"/>
      <c r="AF572" s="70"/>
      <c r="AG572" s="70"/>
      <c r="AH572" s="8"/>
      <c r="AI572" s="8"/>
      <c r="AJ572" s="8"/>
      <c r="AK572" s="8"/>
    </row>
    <row r="573" ht="15.75" customHeight="1">
      <c r="K573" s="8"/>
      <c r="L573" s="8"/>
      <c r="M573" s="8"/>
      <c r="N573" s="8"/>
      <c r="Z573" s="8"/>
      <c r="AA573" s="70"/>
      <c r="AB573" s="70"/>
      <c r="AC573" s="70"/>
      <c r="AD573" s="70"/>
      <c r="AE573" s="70"/>
      <c r="AF573" s="70"/>
      <c r="AG573" s="70"/>
      <c r="AH573" s="8"/>
      <c r="AI573" s="8"/>
      <c r="AJ573" s="8"/>
      <c r="AK573" s="8"/>
    </row>
    <row r="574" ht="15.75" customHeight="1">
      <c r="K574" s="8"/>
      <c r="L574" s="8"/>
      <c r="M574" s="8"/>
      <c r="N574" s="8"/>
      <c r="Z574" s="8"/>
      <c r="AA574" s="70"/>
      <c r="AB574" s="70"/>
      <c r="AC574" s="70"/>
      <c r="AD574" s="70"/>
      <c r="AE574" s="70"/>
      <c r="AF574" s="70"/>
      <c r="AG574" s="70"/>
      <c r="AH574" s="8"/>
      <c r="AI574" s="8"/>
      <c r="AJ574" s="8"/>
      <c r="AK574" s="8"/>
    </row>
    <row r="575" ht="15.75" customHeight="1">
      <c r="K575" s="8"/>
      <c r="L575" s="8"/>
      <c r="M575" s="8"/>
      <c r="N575" s="8"/>
      <c r="Z575" s="8"/>
      <c r="AA575" s="70"/>
      <c r="AB575" s="70"/>
      <c r="AC575" s="70"/>
      <c r="AD575" s="70"/>
      <c r="AE575" s="70"/>
      <c r="AF575" s="70"/>
      <c r="AG575" s="70"/>
      <c r="AH575" s="8"/>
      <c r="AI575" s="8"/>
      <c r="AJ575" s="8"/>
      <c r="AK575" s="8"/>
    </row>
    <row r="576" ht="15.75" customHeight="1">
      <c r="K576" s="8"/>
      <c r="L576" s="8"/>
      <c r="M576" s="8"/>
      <c r="N576" s="8"/>
      <c r="Z576" s="8"/>
      <c r="AA576" s="70"/>
      <c r="AB576" s="70"/>
      <c r="AC576" s="70"/>
      <c r="AD576" s="70"/>
      <c r="AE576" s="70"/>
      <c r="AF576" s="70"/>
      <c r="AG576" s="70"/>
      <c r="AH576" s="8"/>
      <c r="AI576" s="8"/>
      <c r="AJ576" s="8"/>
      <c r="AK576" s="8"/>
    </row>
    <row r="577" ht="15.75" customHeight="1">
      <c r="K577" s="8"/>
      <c r="L577" s="8"/>
      <c r="M577" s="8"/>
      <c r="N577" s="8"/>
      <c r="Z577" s="8"/>
      <c r="AA577" s="70"/>
      <c r="AB577" s="70"/>
      <c r="AC577" s="70"/>
      <c r="AD577" s="70"/>
      <c r="AE577" s="70"/>
      <c r="AF577" s="70"/>
      <c r="AG577" s="70"/>
      <c r="AH577" s="8"/>
      <c r="AI577" s="8"/>
      <c r="AJ577" s="8"/>
      <c r="AK577" s="8"/>
    </row>
    <row r="578" ht="15.75" customHeight="1">
      <c r="K578" s="8"/>
      <c r="L578" s="8"/>
      <c r="M578" s="8"/>
      <c r="N578" s="8"/>
      <c r="Z578" s="8"/>
      <c r="AA578" s="70"/>
      <c r="AB578" s="70"/>
      <c r="AC578" s="70"/>
      <c r="AD578" s="70"/>
      <c r="AE578" s="70"/>
      <c r="AF578" s="70"/>
      <c r="AG578" s="70"/>
      <c r="AH578" s="8"/>
      <c r="AI578" s="8"/>
      <c r="AJ578" s="8"/>
      <c r="AK578" s="8"/>
    </row>
    <row r="579" ht="15.75" customHeight="1">
      <c r="K579" s="8"/>
      <c r="L579" s="8"/>
      <c r="M579" s="8"/>
      <c r="N579" s="8"/>
      <c r="Z579" s="8"/>
      <c r="AA579" s="70"/>
      <c r="AB579" s="70"/>
      <c r="AC579" s="70"/>
      <c r="AD579" s="70"/>
      <c r="AE579" s="70"/>
      <c r="AF579" s="70"/>
      <c r="AG579" s="70"/>
      <c r="AH579" s="8"/>
      <c r="AI579" s="8"/>
      <c r="AJ579" s="8"/>
      <c r="AK579" s="8"/>
    </row>
    <row r="580" ht="15.75" customHeight="1">
      <c r="K580" s="8"/>
      <c r="L580" s="8"/>
      <c r="M580" s="8"/>
      <c r="N580" s="8"/>
      <c r="Z580" s="8"/>
      <c r="AA580" s="70"/>
      <c r="AB580" s="70"/>
      <c r="AC580" s="70"/>
      <c r="AD580" s="70"/>
      <c r="AE580" s="70"/>
      <c r="AF580" s="70"/>
      <c r="AG580" s="70"/>
      <c r="AH580" s="8"/>
      <c r="AI580" s="8"/>
      <c r="AJ580" s="8"/>
      <c r="AK580" s="8"/>
    </row>
    <row r="581" ht="15.75" customHeight="1">
      <c r="K581" s="8"/>
      <c r="L581" s="8"/>
      <c r="M581" s="8"/>
      <c r="N581" s="8"/>
      <c r="Z581" s="8"/>
      <c r="AA581" s="70"/>
      <c r="AB581" s="70"/>
      <c r="AC581" s="70"/>
      <c r="AD581" s="70"/>
      <c r="AE581" s="70"/>
      <c r="AF581" s="70"/>
      <c r="AG581" s="70"/>
      <c r="AH581" s="8"/>
      <c r="AI581" s="8"/>
      <c r="AJ581" s="8"/>
      <c r="AK581" s="8"/>
    </row>
    <row r="582" ht="15.75" customHeight="1">
      <c r="K582" s="8"/>
      <c r="L582" s="8"/>
      <c r="M582" s="8"/>
      <c r="N582" s="8"/>
      <c r="Z582" s="8"/>
      <c r="AA582" s="70"/>
      <c r="AB582" s="70"/>
      <c r="AC582" s="70"/>
      <c r="AD582" s="70"/>
      <c r="AE582" s="70"/>
      <c r="AF582" s="70"/>
      <c r="AG582" s="70"/>
      <c r="AH582" s="8"/>
      <c r="AI582" s="8"/>
      <c r="AJ582" s="8"/>
      <c r="AK582" s="8"/>
    </row>
    <row r="583" ht="15.75" customHeight="1">
      <c r="K583" s="8"/>
      <c r="L583" s="8"/>
      <c r="M583" s="8"/>
      <c r="N583" s="8"/>
      <c r="Z583" s="8"/>
      <c r="AA583" s="70"/>
      <c r="AB583" s="70"/>
      <c r="AC583" s="70"/>
      <c r="AD583" s="70"/>
      <c r="AE583" s="70"/>
      <c r="AF583" s="70"/>
      <c r="AG583" s="70"/>
      <c r="AH583" s="8"/>
      <c r="AI583" s="8"/>
      <c r="AJ583" s="8"/>
      <c r="AK583" s="8"/>
    </row>
    <row r="584" ht="15.75" customHeight="1">
      <c r="K584" s="8"/>
      <c r="L584" s="8"/>
      <c r="M584" s="8"/>
      <c r="N584" s="8"/>
      <c r="Z584" s="8"/>
      <c r="AA584" s="70"/>
      <c r="AB584" s="70"/>
      <c r="AC584" s="70"/>
      <c r="AD584" s="70"/>
      <c r="AE584" s="70"/>
      <c r="AF584" s="70"/>
      <c r="AG584" s="70"/>
      <c r="AH584" s="8"/>
      <c r="AI584" s="8"/>
      <c r="AJ584" s="8"/>
      <c r="AK584" s="8"/>
    </row>
    <row r="585" ht="15.75" customHeight="1">
      <c r="K585" s="8"/>
      <c r="L585" s="8"/>
      <c r="M585" s="8"/>
      <c r="N585" s="8"/>
      <c r="Z585" s="8"/>
      <c r="AA585" s="70"/>
      <c r="AB585" s="70"/>
      <c r="AC585" s="70"/>
      <c r="AD585" s="70"/>
      <c r="AE585" s="70"/>
      <c r="AF585" s="70"/>
      <c r="AG585" s="70"/>
      <c r="AH585" s="8"/>
      <c r="AI585" s="8"/>
      <c r="AJ585" s="8"/>
      <c r="AK585" s="8"/>
    </row>
    <row r="586" ht="15.75" customHeight="1">
      <c r="K586" s="8"/>
      <c r="L586" s="8"/>
      <c r="M586" s="8"/>
      <c r="N586" s="8"/>
      <c r="Z586" s="8"/>
      <c r="AA586" s="70"/>
      <c r="AB586" s="70"/>
      <c r="AC586" s="70"/>
      <c r="AD586" s="70"/>
      <c r="AE586" s="70"/>
      <c r="AF586" s="70"/>
      <c r="AG586" s="70"/>
      <c r="AH586" s="8"/>
      <c r="AI586" s="8"/>
      <c r="AJ586" s="8"/>
      <c r="AK586" s="8"/>
    </row>
    <row r="587" ht="15.75" customHeight="1">
      <c r="K587" s="8"/>
      <c r="L587" s="8"/>
      <c r="M587" s="8"/>
      <c r="N587" s="8"/>
      <c r="Z587" s="8"/>
      <c r="AA587" s="70"/>
      <c r="AB587" s="70"/>
      <c r="AC587" s="70"/>
      <c r="AD587" s="70"/>
      <c r="AE587" s="70"/>
      <c r="AF587" s="70"/>
      <c r="AG587" s="70"/>
      <c r="AH587" s="8"/>
      <c r="AI587" s="8"/>
      <c r="AJ587" s="8"/>
      <c r="AK587" s="8"/>
    </row>
    <row r="588" ht="15.75" customHeight="1">
      <c r="K588" s="8"/>
      <c r="L588" s="8"/>
      <c r="M588" s="8"/>
      <c r="N588" s="8"/>
      <c r="Z588" s="8"/>
      <c r="AA588" s="70"/>
      <c r="AB588" s="70"/>
      <c r="AC588" s="70"/>
      <c r="AD588" s="70"/>
      <c r="AE588" s="70"/>
      <c r="AF588" s="70"/>
      <c r="AG588" s="70"/>
      <c r="AH588" s="8"/>
      <c r="AI588" s="8"/>
      <c r="AJ588" s="8"/>
      <c r="AK588" s="8"/>
    </row>
    <row r="589" ht="15.75" customHeight="1">
      <c r="K589" s="8"/>
      <c r="L589" s="8"/>
      <c r="M589" s="8"/>
      <c r="N589" s="8"/>
      <c r="Z589" s="8"/>
      <c r="AA589" s="70"/>
      <c r="AB589" s="70"/>
      <c r="AC589" s="70"/>
      <c r="AD589" s="70"/>
      <c r="AE589" s="70"/>
      <c r="AF589" s="70"/>
      <c r="AG589" s="70"/>
      <c r="AH589" s="8"/>
      <c r="AI589" s="8"/>
      <c r="AJ589" s="8"/>
      <c r="AK589" s="8"/>
    </row>
    <row r="590" ht="15.75" customHeight="1">
      <c r="K590" s="8"/>
      <c r="L590" s="8"/>
      <c r="M590" s="8"/>
      <c r="N590" s="8"/>
      <c r="Z590" s="8"/>
      <c r="AA590" s="70"/>
      <c r="AB590" s="70"/>
      <c r="AC590" s="70"/>
      <c r="AD590" s="70"/>
      <c r="AE590" s="70"/>
      <c r="AF590" s="70"/>
      <c r="AG590" s="70"/>
      <c r="AH590" s="8"/>
      <c r="AI590" s="8"/>
      <c r="AJ590" s="8"/>
      <c r="AK590" s="8"/>
    </row>
    <row r="591" ht="15.75" customHeight="1">
      <c r="K591" s="8"/>
      <c r="L591" s="8"/>
      <c r="M591" s="8"/>
      <c r="N591" s="8"/>
      <c r="Z591" s="8"/>
      <c r="AA591" s="70"/>
      <c r="AB591" s="70"/>
      <c r="AC591" s="70"/>
      <c r="AD591" s="70"/>
      <c r="AE591" s="70"/>
      <c r="AF591" s="70"/>
      <c r="AG591" s="70"/>
      <c r="AH591" s="8"/>
      <c r="AI591" s="8"/>
      <c r="AJ591" s="8"/>
      <c r="AK591" s="8"/>
    </row>
    <row r="592" ht="15.75" customHeight="1">
      <c r="K592" s="8"/>
      <c r="L592" s="8"/>
      <c r="M592" s="8"/>
      <c r="N592" s="8"/>
      <c r="Z592" s="8"/>
      <c r="AA592" s="70"/>
      <c r="AB592" s="70"/>
      <c r="AC592" s="70"/>
      <c r="AD592" s="70"/>
      <c r="AE592" s="70"/>
      <c r="AF592" s="70"/>
      <c r="AG592" s="70"/>
      <c r="AH592" s="8"/>
      <c r="AI592" s="8"/>
      <c r="AJ592" s="8"/>
      <c r="AK592" s="8"/>
    </row>
    <row r="593" ht="15.75" customHeight="1">
      <c r="K593" s="8"/>
      <c r="L593" s="8"/>
      <c r="M593" s="8"/>
      <c r="N593" s="8"/>
      <c r="Z593" s="8"/>
      <c r="AA593" s="70"/>
      <c r="AB593" s="70"/>
      <c r="AC593" s="70"/>
      <c r="AD593" s="70"/>
      <c r="AE593" s="70"/>
      <c r="AF593" s="70"/>
      <c r="AG593" s="70"/>
      <c r="AH593" s="8"/>
      <c r="AI593" s="8"/>
      <c r="AJ593" s="8"/>
      <c r="AK593" s="8"/>
    </row>
    <row r="594" ht="15.75" customHeight="1">
      <c r="K594" s="8"/>
      <c r="L594" s="8"/>
      <c r="M594" s="8"/>
      <c r="N594" s="8"/>
      <c r="Z594" s="8"/>
      <c r="AA594" s="70"/>
      <c r="AB594" s="70"/>
      <c r="AC594" s="70"/>
      <c r="AD594" s="70"/>
      <c r="AE594" s="70"/>
      <c r="AF594" s="70"/>
      <c r="AG594" s="70"/>
      <c r="AH594" s="8"/>
      <c r="AI594" s="8"/>
      <c r="AJ594" s="8"/>
      <c r="AK594" s="8"/>
    </row>
    <row r="595" ht="15.75" customHeight="1">
      <c r="K595" s="8"/>
      <c r="L595" s="8"/>
      <c r="M595" s="8"/>
      <c r="N595" s="8"/>
      <c r="Z595" s="8"/>
      <c r="AA595" s="70"/>
      <c r="AB595" s="70"/>
      <c r="AC595" s="70"/>
      <c r="AD595" s="70"/>
      <c r="AE595" s="70"/>
      <c r="AF595" s="70"/>
      <c r="AG595" s="70"/>
      <c r="AH595" s="8"/>
      <c r="AI595" s="8"/>
      <c r="AJ595" s="8"/>
      <c r="AK595" s="8"/>
    </row>
    <row r="596" ht="15.75" customHeight="1">
      <c r="K596" s="8"/>
      <c r="L596" s="8"/>
      <c r="M596" s="8"/>
      <c r="N596" s="8"/>
      <c r="Z596" s="8"/>
      <c r="AA596" s="70"/>
      <c r="AB596" s="70"/>
      <c r="AC596" s="70"/>
      <c r="AD596" s="70"/>
      <c r="AE596" s="70"/>
      <c r="AF596" s="70"/>
      <c r="AG596" s="70"/>
      <c r="AH596" s="8"/>
      <c r="AI596" s="8"/>
      <c r="AJ596" s="8"/>
      <c r="AK596" s="8"/>
    </row>
    <row r="597" ht="15.75" customHeight="1">
      <c r="K597" s="8"/>
      <c r="L597" s="8"/>
      <c r="M597" s="8"/>
      <c r="N597" s="8"/>
      <c r="Z597" s="8"/>
      <c r="AA597" s="70"/>
      <c r="AB597" s="70"/>
      <c r="AC597" s="70"/>
      <c r="AD597" s="70"/>
      <c r="AE597" s="70"/>
      <c r="AF597" s="70"/>
      <c r="AG597" s="70"/>
      <c r="AH597" s="8"/>
      <c r="AI597" s="8"/>
      <c r="AJ597" s="8"/>
      <c r="AK597" s="8"/>
    </row>
    <row r="598" ht="15.75" customHeight="1">
      <c r="K598" s="8"/>
      <c r="L598" s="8"/>
      <c r="M598" s="8"/>
      <c r="N598" s="8"/>
      <c r="Z598" s="8"/>
      <c r="AA598" s="70"/>
      <c r="AB598" s="70"/>
      <c r="AC598" s="70"/>
      <c r="AD598" s="70"/>
      <c r="AE598" s="70"/>
      <c r="AF598" s="70"/>
      <c r="AG598" s="70"/>
      <c r="AH598" s="8"/>
      <c r="AI598" s="8"/>
      <c r="AJ598" s="8"/>
      <c r="AK598" s="8"/>
    </row>
    <row r="599" ht="15.75" customHeight="1">
      <c r="K599" s="8"/>
      <c r="L599" s="8"/>
      <c r="M599" s="8"/>
      <c r="N599" s="8"/>
      <c r="Z599" s="8"/>
      <c r="AA599" s="70"/>
      <c r="AB599" s="70"/>
      <c r="AC599" s="70"/>
      <c r="AD599" s="70"/>
      <c r="AE599" s="70"/>
      <c r="AF599" s="70"/>
      <c r="AG599" s="70"/>
      <c r="AH599" s="8"/>
      <c r="AI599" s="8"/>
      <c r="AJ599" s="8"/>
      <c r="AK599" s="8"/>
    </row>
    <row r="600" ht="15.75" customHeight="1">
      <c r="K600" s="8"/>
      <c r="L600" s="8"/>
      <c r="M600" s="8"/>
      <c r="N600" s="8"/>
      <c r="Z600" s="8"/>
      <c r="AA600" s="70"/>
      <c r="AB600" s="70"/>
      <c r="AC600" s="70"/>
      <c r="AD600" s="70"/>
      <c r="AE600" s="70"/>
      <c r="AF600" s="70"/>
      <c r="AG600" s="70"/>
      <c r="AH600" s="8"/>
      <c r="AI600" s="8"/>
      <c r="AJ600" s="8"/>
      <c r="AK600" s="8"/>
    </row>
    <row r="601" ht="15.75" customHeight="1">
      <c r="K601" s="8"/>
      <c r="L601" s="8"/>
      <c r="M601" s="8"/>
      <c r="N601" s="8"/>
      <c r="Z601" s="8"/>
      <c r="AA601" s="70"/>
      <c r="AB601" s="70"/>
      <c r="AC601" s="70"/>
      <c r="AD601" s="70"/>
      <c r="AE601" s="70"/>
      <c r="AF601" s="70"/>
      <c r="AG601" s="70"/>
      <c r="AH601" s="8"/>
      <c r="AI601" s="8"/>
      <c r="AJ601" s="8"/>
      <c r="AK601" s="8"/>
    </row>
    <row r="602" ht="15.75" customHeight="1">
      <c r="K602" s="8"/>
      <c r="L602" s="8"/>
      <c r="M602" s="8"/>
      <c r="N602" s="8"/>
      <c r="Z602" s="8"/>
      <c r="AA602" s="70"/>
      <c r="AB602" s="70"/>
      <c r="AC602" s="70"/>
      <c r="AD602" s="70"/>
      <c r="AE602" s="70"/>
      <c r="AF602" s="70"/>
      <c r="AG602" s="70"/>
      <c r="AH602" s="8"/>
      <c r="AI602" s="8"/>
      <c r="AJ602" s="8"/>
      <c r="AK602" s="8"/>
    </row>
    <row r="603" ht="15.75" customHeight="1">
      <c r="K603" s="8"/>
      <c r="L603" s="8"/>
      <c r="M603" s="8"/>
      <c r="N603" s="8"/>
      <c r="Z603" s="8"/>
      <c r="AA603" s="70"/>
      <c r="AB603" s="70"/>
      <c r="AC603" s="70"/>
      <c r="AD603" s="70"/>
      <c r="AE603" s="70"/>
      <c r="AF603" s="70"/>
      <c r="AG603" s="70"/>
      <c r="AH603" s="8"/>
      <c r="AI603" s="8"/>
      <c r="AJ603" s="8"/>
      <c r="AK603" s="8"/>
    </row>
    <row r="604" ht="15.75" customHeight="1">
      <c r="K604" s="8"/>
      <c r="L604" s="8"/>
      <c r="M604" s="8"/>
      <c r="N604" s="8"/>
      <c r="Z604" s="8"/>
      <c r="AA604" s="70"/>
      <c r="AB604" s="70"/>
      <c r="AC604" s="70"/>
      <c r="AD604" s="70"/>
      <c r="AE604" s="70"/>
      <c r="AF604" s="70"/>
      <c r="AG604" s="70"/>
      <c r="AH604" s="8"/>
      <c r="AI604" s="8"/>
      <c r="AJ604" s="8"/>
      <c r="AK604" s="8"/>
    </row>
    <row r="605" ht="15.75" customHeight="1">
      <c r="K605" s="8"/>
      <c r="L605" s="8"/>
      <c r="M605" s="8"/>
      <c r="N605" s="8"/>
      <c r="Z605" s="8"/>
      <c r="AA605" s="70"/>
      <c r="AB605" s="70"/>
      <c r="AC605" s="70"/>
      <c r="AD605" s="70"/>
      <c r="AE605" s="70"/>
      <c r="AF605" s="70"/>
      <c r="AG605" s="70"/>
      <c r="AH605" s="8"/>
      <c r="AI605" s="8"/>
      <c r="AJ605" s="8"/>
      <c r="AK605" s="8"/>
    </row>
    <row r="606" ht="15.75" customHeight="1">
      <c r="K606" s="8"/>
      <c r="L606" s="8"/>
      <c r="M606" s="8"/>
      <c r="N606" s="8"/>
      <c r="Z606" s="8"/>
      <c r="AA606" s="70"/>
      <c r="AB606" s="70"/>
      <c r="AC606" s="70"/>
      <c r="AD606" s="70"/>
      <c r="AE606" s="70"/>
      <c r="AF606" s="70"/>
      <c r="AG606" s="70"/>
      <c r="AH606" s="8"/>
      <c r="AI606" s="8"/>
      <c r="AJ606" s="8"/>
      <c r="AK606" s="8"/>
    </row>
    <row r="607" ht="15.75" customHeight="1">
      <c r="K607" s="8"/>
      <c r="L607" s="8"/>
      <c r="M607" s="8"/>
      <c r="N607" s="8"/>
      <c r="Z607" s="8"/>
      <c r="AA607" s="70"/>
      <c r="AB607" s="70"/>
      <c r="AC607" s="70"/>
      <c r="AD607" s="70"/>
      <c r="AE607" s="70"/>
      <c r="AF607" s="70"/>
      <c r="AG607" s="70"/>
      <c r="AH607" s="8"/>
      <c r="AI607" s="8"/>
      <c r="AJ607" s="8"/>
      <c r="AK607" s="8"/>
    </row>
    <row r="608" ht="15.75" customHeight="1">
      <c r="K608" s="8"/>
      <c r="L608" s="8"/>
      <c r="M608" s="8"/>
      <c r="N608" s="8"/>
      <c r="Z608" s="8"/>
      <c r="AA608" s="70"/>
      <c r="AB608" s="70"/>
      <c r="AC608" s="70"/>
      <c r="AD608" s="70"/>
      <c r="AE608" s="70"/>
      <c r="AF608" s="70"/>
      <c r="AG608" s="70"/>
      <c r="AH608" s="8"/>
      <c r="AI608" s="8"/>
      <c r="AJ608" s="8"/>
      <c r="AK608" s="8"/>
    </row>
    <row r="609" ht="15.75" customHeight="1">
      <c r="K609" s="8"/>
      <c r="L609" s="8"/>
      <c r="M609" s="8"/>
      <c r="N609" s="8"/>
      <c r="Z609" s="8"/>
      <c r="AA609" s="70"/>
      <c r="AB609" s="70"/>
      <c r="AC609" s="70"/>
      <c r="AD609" s="70"/>
      <c r="AE609" s="70"/>
      <c r="AF609" s="70"/>
      <c r="AG609" s="70"/>
      <c r="AH609" s="8"/>
      <c r="AI609" s="8"/>
      <c r="AJ609" s="8"/>
      <c r="AK609" s="8"/>
    </row>
    <row r="610" ht="15.75" customHeight="1">
      <c r="K610" s="8"/>
      <c r="L610" s="8"/>
      <c r="M610" s="8"/>
      <c r="N610" s="8"/>
      <c r="Z610" s="8"/>
      <c r="AA610" s="70"/>
      <c r="AB610" s="70"/>
      <c r="AC610" s="70"/>
      <c r="AD610" s="70"/>
      <c r="AE610" s="70"/>
      <c r="AF610" s="70"/>
      <c r="AG610" s="70"/>
      <c r="AH610" s="8"/>
      <c r="AI610" s="8"/>
      <c r="AJ610" s="8"/>
      <c r="AK610" s="8"/>
    </row>
    <row r="611" ht="15.75" customHeight="1">
      <c r="K611" s="8"/>
      <c r="L611" s="8"/>
      <c r="M611" s="8"/>
      <c r="N611" s="8"/>
      <c r="Z611" s="8"/>
      <c r="AA611" s="70"/>
      <c r="AB611" s="70"/>
      <c r="AC611" s="70"/>
      <c r="AD611" s="70"/>
      <c r="AE611" s="70"/>
      <c r="AF611" s="70"/>
      <c r="AG611" s="70"/>
      <c r="AH611" s="8"/>
      <c r="AI611" s="8"/>
      <c r="AJ611" s="8"/>
      <c r="AK611" s="8"/>
    </row>
    <row r="612" ht="15.75" customHeight="1">
      <c r="K612" s="8"/>
      <c r="L612" s="8"/>
      <c r="M612" s="8"/>
      <c r="N612" s="8"/>
      <c r="Z612" s="8"/>
      <c r="AA612" s="70"/>
      <c r="AB612" s="70"/>
      <c r="AC612" s="70"/>
      <c r="AD612" s="70"/>
      <c r="AE612" s="70"/>
      <c r="AF612" s="70"/>
      <c r="AG612" s="70"/>
      <c r="AH612" s="8"/>
      <c r="AI612" s="8"/>
      <c r="AJ612" s="8"/>
      <c r="AK612" s="8"/>
    </row>
    <row r="613" ht="15.75" customHeight="1">
      <c r="K613" s="8"/>
      <c r="L613" s="8"/>
      <c r="M613" s="8"/>
      <c r="N613" s="8"/>
      <c r="Z613" s="8"/>
      <c r="AA613" s="70"/>
      <c r="AB613" s="70"/>
      <c r="AC613" s="70"/>
      <c r="AD613" s="70"/>
      <c r="AE613" s="70"/>
      <c r="AF613" s="70"/>
      <c r="AG613" s="70"/>
      <c r="AH613" s="8"/>
      <c r="AI613" s="8"/>
      <c r="AJ613" s="8"/>
      <c r="AK613" s="8"/>
    </row>
    <row r="614" ht="15.75" customHeight="1">
      <c r="K614" s="8"/>
      <c r="L614" s="8"/>
      <c r="M614" s="8"/>
      <c r="N614" s="8"/>
      <c r="Z614" s="8"/>
      <c r="AA614" s="70"/>
      <c r="AB614" s="70"/>
      <c r="AC614" s="70"/>
      <c r="AD614" s="70"/>
      <c r="AE614" s="70"/>
      <c r="AF614" s="70"/>
      <c r="AG614" s="70"/>
      <c r="AH614" s="8"/>
      <c r="AI614" s="8"/>
      <c r="AJ614" s="8"/>
      <c r="AK614" s="8"/>
    </row>
    <row r="615" ht="15.75" customHeight="1">
      <c r="K615" s="8"/>
      <c r="L615" s="8"/>
      <c r="M615" s="8"/>
      <c r="N615" s="8"/>
      <c r="Z615" s="8"/>
      <c r="AA615" s="70"/>
      <c r="AB615" s="70"/>
      <c r="AC615" s="70"/>
      <c r="AD615" s="70"/>
      <c r="AE615" s="70"/>
      <c r="AF615" s="70"/>
      <c r="AG615" s="70"/>
      <c r="AH615" s="8"/>
      <c r="AI615" s="8"/>
      <c r="AJ615" s="8"/>
      <c r="AK615" s="8"/>
    </row>
    <row r="616" ht="15.75" customHeight="1">
      <c r="K616" s="8"/>
      <c r="L616" s="8"/>
      <c r="M616" s="8"/>
      <c r="N616" s="8"/>
      <c r="Z616" s="8"/>
      <c r="AA616" s="70"/>
      <c r="AB616" s="70"/>
      <c r="AC616" s="70"/>
      <c r="AD616" s="70"/>
      <c r="AE616" s="70"/>
      <c r="AF616" s="70"/>
      <c r="AG616" s="70"/>
      <c r="AH616" s="8"/>
      <c r="AI616" s="8"/>
      <c r="AJ616" s="8"/>
      <c r="AK616" s="8"/>
    </row>
    <row r="617" ht="15.75" customHeight="1">
      <c r="K617" s="8"/>
      <c r="L617" s="8"/>
      <c r="M617" s="8"/>
      <c r="N617" s="8"/>
      <c r="Z617" s="8"/>
      <c r="AA617" s="70"/>
      <c r="AB617" s="70"/>
      <c r="AC617" s="70"/>
      <c r="AD617" s="70"/>
      <c r="AE617" s="70"/>
      <c r="AF617" s="70"/>
      <c r="AG617" s="70"/>
      <c r="AH617" s="8"/>
      <c r="AI617" s="8"/>
      <c r="AJ617" s="8"/>
      <c r="AK617" s="8"/>
    </row>
    <row r="618" ht="15.75" customHeight="1">
      <c r="K618" s="8"/>
      <c r="L618" s="8"/>
      <c r="M618" s="8"/>
      <c r="N618" s="8"/>
      <c r="Z618" s="8"/>
      <c r="AA618" s="70"/>
      <c r="AB618" s="70"/>
      <c r="AC618" s="70"/>
      <c r="AD618" s="70"/>
      <c r="AE618" s="70"/>
      <c r="AF618" s="70"/>
      <c r="AG618" s="70"/>
      <c r="AH618" s="8"/>
      <c r="AI618" s="8"/>
      <c r="AJ618" s="8"/>
      <c r="AK618" s="8"/>
    </row>
    <row r="619" ht="15.75" customHeight="1">
      <c r="K619" s="8"/>
      <c r="L619" s="8"/>
      <c r="M619" s="8"/>
      <c r="N619" s="8"/>
      <c r="Z619" s="8"/>
      <c r="AA619" s="70"/>
      <c r="AB619" s="70"/>
      <c r="AC619" s="70"/>
      <c r="AD619" s="70"/>
      <c r="AE619" s="70"/>
      <c r="AF619" s="70"/>
      <c r="AG619" s="70"/>
      <c r="AH619" s="8"/>
      <c r="AI619" s="8"/>
      <c r="AJ619" s="8"/>
      <c r="AK619" s="8"/>
    </row>
    <row r="620" ht="15.75" customHeight="1">
      <c r="K620" s="8"/>
      <c r="L620" s="8"/>
      <c r="M620" s="8"/>
      <c r="N620" s="8"/>
      <c r="Z620" s="8"/>
      <c r="AA620" s="70"/>
      <c r="AB620" s="70"/>
      <c r="AC620" s="70"/>
      <c r="AD620" s="70"/>
      <c r="AE620" s="70"/>
      <c r="AF620" s="70"/>
      <c r="AG620" s="70"/>
      <c r="AH620" s="8"/>
      <c r="AI620" s="8"/>
      <c r="AJ620" s="8"/>
      <c r="AK620" s="8"/>
    </row>
    <row r="621" ht="15.75" customHeight="1">
      <c r="K621" s="8"/>
      <c r="L621" s="8"/>
      <c r="M621" s="8"/>
      <c r="N621" s="8"/>
      <c r="Z621" s="8"/>
      <c r="AA621" s="70"/>
      <c r="AB621" s="70"/>
      <c r="AC621" s="70"/>
      <c r="AD621" s="70"/>
      <c r="AE621" s="70"/>
      <c r="AF621" s="70"/>
      <c r="AG621" s="70"/>
      <c r="AH621" s="8"/>
      <c r="AI621" s="8"/>
      <c r="AJ621" s="8"/>
      <c r="AK621" s="8"/>
    </row>
    <row r="622" ht="15.75" customHeight="1">
      <c r="K622" s="8"/>
      <c r="L622" s="8"/>
      <c r="M622" s="8"/>
      <c r="N622" s="8"/>
      <c r="Z622" s="8"/>
      <c r="AA622" s="70"/>
      <c r="AB622" s="70"/>
      <c r="AC622" s="70"/>
      <c r="AD622" s="70"/>
      <c r="AE622" s="70"/>
      <c r="AF622" s="70"/>
      <c r="AG622" s="70"/>
      <c r="AH622" s="8"/>
      <c r="AI622" s="8"/>
      <c r="AJ622" s="8"/>
      <c r="AK622" s="8"/>
    </row>
    <row r="623" ht="15.75" customHeight="1">
      <c r="K623" s="8"/>
      <c r="L623" s="8"/>
      <c r="M623" s="8"/>
      <c r="N623" s="8"/>
      <c r="Z623" s="8"/>
      <c r="AA623" s="70"/>
      <c r="AB623" s="70"/>
      <c r="AC623" s="70"/>
      <c r="AD623" s="70"/>
      <c r="AE623" s="70"/>
      <c r="AF623" s="70"/>
      <c r="AG623" s="70"/>
      <c r="AH623" s="8"/>
      <c r="AI623" s="8"/>
      <c r="AJ623" s="8"/>
      <c r="AK623" s="8"/>
    </row>
    <row r="624" ht="15.75" customHeight="1">
      <c r="K624" s="8"/>
      <c r="L624" s="8"/>
      <c r="M624" s="8"/>
      <c r="N624" s="8"/>
      <c r="Z624" s="8"/>
      <c r="AA624" s="70"/>
      <c r="AB624" s="70"/>
      <c r="AC624" s="70"/>
      <c r="AD624" s="70"/>
      <c r="AE624" s="70"/>
      <c r="AF624" s="70"/>
      <c r="AG624" s="70"/>
      <c r="AH624" s="8"/>
      <c r="AI624" s="8"/>
      <c r="AJ624" s="8"/>
      <c r="AK624" s="8"/>
    </row>
    <row r="625" ht="15.75" customHeight="1">
      <c r="K625" s="8"/>
      <c r="L625" s="8"/>
      <c r="M625" s="8"/>
      <c r="N625" s="8"/>
      <c r="Z625" s="8"/>
      <c r="AA625" s="70"/>
      <c r="AB625" s="70"/>
      <c r="AC625" s="70"/>
      <c r="AD625" s="70"/>
      <c r="AE625" s="70"/>
      <c r="AF625" s="70"/>
      <c r="AG625" s="70"/>
      <c r="AH625" s="8"/>
      <c r="AI625" s="8"/>
      <c r="AJ625" s="8"/>
      <c r="AK625" s="8"/>
    </row>
    <row r="626" ht="15.75" customHeight="1">
      <c r="K626" s="8"/>
      <c r="L626" s="8"/>
      <c r="M626" s="8"/>
      <c r="N626" s="8"/>
      <c r="Z626" s="8"/>
      <c r="AA626" s="70"/>
      <c r="AB626" s="70"/>
      <c r="AC626" s="70"/>
      <c r="AD626" s="70"/>
      <c r="AE626" s="70"/>
      <c r="AF626" s="70"/>
      <c r="AG626" s="70"/>
      <c r="AH626" s="8"/>
      <c r="AI626" s="8"/>
      <c r="AJ626" s="8"/>
      <c r="AK626" s="8"/>
    </row>
    <row r="627" ht="15.75" customHeight="1">
      <c r="K627" s="8"/>
      <c r="L627" s="8"/>
      <c r="M627" s="8"/>
      <c r="N627" s="8"/>
      <c r="Z627" s="8"/>
      <c r="AA627" s="70"/>
      <c r="AB627" s="70"/>
      <c r="AC627" s="70"/>
      <c r="AD627" s="70"/>
      <c r="AE627" s="70"/>
      <c r="AF627" s="70"/>
      <c r="AG627" s="70"/>
      <c r="AH627" s="8"/>
      <c r="AI627" s="8"/>
      <c r="AJ627" s="8"/>
      <c r="AK627" s="8"/>
    </row>
    <row r="628" ht="15.75" customHeight="1">
      <c r="K628" s="8"/>
      <c r="L628" s="8"/>
      <c r="M628" s="8"/>
      <c r="N628" s="8"/>
      <c r="Z628" s="8"/>
      <c r="AA628" s="70"/>
      <c r="AB628" s="70"/>
      <c r="AC628" s="70"/>
      <c r="AD628" s="70"/>
      <c r="AE628" s="70"/>
      <c r="AF628" s="70"/>
      <c r="AG628" s="70"/>
      <c r="AH628" s="8"/>
      <c r="AI628" s="8"/>
      <c r="AJ628" s="8"/>
      <c r="AK628" s="8"/>
    </row>
    <row r="629" ht="15.75" customHeight="1">
      <c r="K629" s="8"/>
      <c r="L629" s="8"/>
      <c r="M629" s="8"/>
      <c r="N629" s="8"/>
      <c r="Z629" s="8"/>
      <c r="AA629" s="70"/>
      <c r="AB629" s="70"/>
      <c r="AC629" s="70"/>
      <c r="AD629" s="70"/>
      <c r="AE629" s="70"/>
      <c r="AF629" s="70"/>
      <c r="AG629" s="70"/>
      <c r="AH629" s="8"/>
      <c r="AI629" s="8"/>
      <c r="AJ629" s="8"/>
      <c r="AK629" s="8"/>
    </row>
    <row r="630" ht="15.75" customHeight="1">
      <c r="K630" s="8"/>
      <c r="L630" s="8"/>
      <c r="M630" s="8"/>
      <c r="N630" s="8"/>
      <c r="Z630" s="8"/>
      <c r="AA630" s="70"/>
      <c r="AB630" s="70"/>
      <c r="AC630" s="70"/>
      <c r="AD630" s="70"/>
      <c r="AE630" s="70"/>
      <c r="AF630" s="70"/>
      <c r="AG630" s="70"/>
      <c r="AH630" s="8"/>
      <c r="AI630" s="8"/>
      <c r="AJ630" s="8"/>
      <c r="AK630" s="8"/>
    </row>
    <row r="631" ht="15.75" customHeight="1">
      <c r="K631" s="8"/>
      <c r="L631" s="8"/>
      <c r="M631" s="8"/>
      <c r="N631" s="8"/>
      <c r="Z631" s="8"/>
      <c r="AA631" s="70"/>
      <c r="AB631" s="70"/>
      <c r="AC631" s="70"/>
      <c r="AD631" s="70"/>
      <c r="AE631" s="70"/>
      <c r="AF631" s="70"/>
      <c r="AG631" s="70"/>
      <c r="AH631" s="8"/>
      <c r="AI631" s="8"/>
      <c r="AJ631" s="8"/>
      <c r="AK631" s="8"/>
    </row>
    <row r="632" ht="15.75" customHeight="1">
      <c r="K632" s="8"/>
      <c r="L632" s="8"/>
      <c r="M632" s="8"/>
      <c r="N632" s="8"/>
      <c r="Z632" s="8"/>
      <c r="AA632" s="70"/>
      <c r="AB632" s="70"/>
      <c r="AC632" s="70"/>
      <c r="AD632" s="70"/>
      <c r="AE632" s="70"/>
      <c r="AF632" s="70"/>
      <c r="AG632" s="70"/>
      <c r="AH632" s="8"/>
      <c r="AI632" s="8"/>
      <c r="AJ632" s="8"/>
      <c r="AK632" s="8"/>
    </row>
    <row r="633" ht="15.75" customHeight="1">
      <c r="K633" s="8"/>
      <c r="L633" s="8"/>
      <c r="M633" s="8"/>
      <c r="N633" s="8"/>
      <c r="Z633" s="8"/>
      <c r="AA633" s="70"/>
      <c r="AB633" s="70"/>
      <c r="AC633" s="70"/>
      <c r="AD633" s="70"/>
      <c r="AE633" s="70"/>
      <c r="AF633" s="70"/>
      <c r="AG633" s="70"/>
      <c r="AH633" s="8"/>
      <c r="AI633" s="8"/>
      <c r="AJ633" s="8"/>
      <c r="AK633" s="8"/>
    </row>
    <row r="634" ht="15.75" customHeight="1">
      <c r="K634" s="8"/>
      <c r="L634" s="8"/>
      <c r="M634" s="8"/>
      <c r="N634" s="8"/>
      <c r="Z634" s="8"/>
      <c r="AA634" s="70"/>
      <c r="AB634" s="70"/>
      <c r="AC634" s="70"/>
      <c r="AD634" s="70"/>
      <c r="AE634" s="70"/>
      <c r="AF634" s="70"/>
      <c r="AG634" s="70"/>
      <c r="AH634" s="8"/>
      <c r="AI634" s="8"/>
      <c r="AJ634" s="8"/>
      <c r="AK634" s="8"/>
    </row>
    <row r="635" ht="15.75" customHeight="1">
      <c r="K635" s="8"/>
      <c r="L635" s="8"/>
      <c r="M635" s="8"/>
      <c r="N635" s="8"/>
      <c r="Z635" s="8"/>
      <c r="AA635" s="70"/>
      <c r="AB635" s="70"/>
      <c r="AC635" s="70"/>
      <c r="AD635" s="70"/>
      <c r="AE635" s="70"/>
      <c r="AF635" s="70"/>
      <c r="AG635" s="70"/>
      <c r="AH635" s="8"/>
      <c r="AI635" s="8"/>
      <c r="AJ635" s="8"/>
      <c r="AK635" s="8"/>
    </row>
    <row r="636" ht="15.75" customHeight="1">
      <c r="K636" s="8"/>
      <c r="L636" s="8"/>
      <c r="M636" s="8"/>
      <c r="N636" s="8"/>
      <c r="Z636" s="8"/>
      <c r="AA636" s="70"/>
      <c r="AB636" s="70"/>
      <c r="AC636" s="70"/>
      <c r="AD636" s="70"/>
      <c r="AE636" s="70"/>
      <c r="AF636" s="70"/>
      <c r="AG636" s="70"/>
      <c r="AH636" s="8"/>
      <c r="AI636" s="8"/>
      <c r="AJ636" s="8"/>
      <c r="AK636" s="8"/>
    </row>
    <row r="637" ht="15.75" customHeight="1">
      <c r="K637" s="8"/>
      <c r="L637" s="8"/>
      <c r="M637" s="8"/>
      <c r="N637" s="8"/>
      <c r="Z637" s="8"/>
      <c r="AA637" s="70"/>
      <c r="AB637" s="70"/>
      <c r="AC637" s="70"/>
      <c r="AD637" s="70"/>
      <c r="AE637" s="70"/>
      <c r="AF637" s="70"/>
      <c r="AG637" s="70"/>
      <c r="AH637" s="8"/>
      <c r="AI637" s="8"/>
      <c r="AJ637" s="8"/>
      <c r="AK637" s="8"/>
    </row>
    <row r="638" ht="15.75" customHeight="1">
      <c r="K638" s="8"/>
      <c r="L638" s="8"/>
      <c r="M638" s="8"/>
      <c r="N638" s="8"/>
      <c r="Z638" s="8"/>
      <c r="AA638" s="70"/>
      <c r="AB638" s="70"/>
      <c r="AC638" s="70"/>
      <c r="AD638" s="70"/>
      <c r="AE638" s="70"/>
      <c r="AF638" s="70"/>
      <c r="AG638" s="70"/>
      <c r="AH638" s="8"/>
      <c r="AI638" s="8"/>
      <c r="AJ638" s="8"/>
      <c r="AK638" s="8"/>
    </row>
    <row r="639" ht="15.75" customHeight="1">
      <c r="K639" s="8"/>
      <c r="L639" s="8"/>
      <c r="M639" s="8"/>
      <c r="N639" s="8"/>
      <c r="Z639" s="8"/>
      <c r="AA639" s="70"/>
      <c r="AB639" s="70"/>
      <c r="AC639" s="70"/>
      <c r="AD639" s="70"/>
      <c r="AE639" s="70"/>
      <c r="AF639" s="70"/>
      <c r="AG639" s="70"/>
      <c r="AH639" s="8"/>
      <c r="AI639" s="8"/>
      <c r="AJ639" s="8"/>
      <c r="AK639" s="8"/>
    </row>
    <row r="640" ht="15.75" customHeight="1">
      <c r="K640" s="8"/>
      <c r="L640" s="8"/>
      <c r="M640" s="8"/>
      <c r="N640" s="8"/>
      <c r="Z640" s="8"/>
      <c r="AA640" s="70"/>
      <c r="AB640" s="70"/>
      <c r="AC640" s="70"/>
      <c r="AD640" s="70"/>
      <c r="AE640" s="70"/>
      <c r="AF640" s="70"/>
      <c r="AG640" s="70"/>
      <c r="AH640" s="8"/>
      <c r="AI640" s="8"/>
      <c r="AJ640" s="8"/>
      <c r="AK640" s="8"/>
    </row>
    <row r="641" ht="15.75" customHeight="1">
      <c r="K641" s="8"/>
      <c r="L641" s="8"/>
      <c r="M641" s="8"/>
      <c r="N641" s="8"/>
      <c r="Z641" s="8"/>
      <c r="AA641" s="70"/>
      <c r="AB641" s="70"/>
      <c r="AC641" s="70"/>
      <c r="AD641" s="70"/>
      <c r="AE641" s="70"/>
      <c r="AF641" s="70"/>
      <c r="AG641" s="70"/>
      <c r="AH641" s="8"/>
      <c r="AI641" s="8"/>
      <c r="AJ641" s="8"/>
      <c r="AK641" s="8"/>
    </row>
    <row r="642" ht="15.75" customHeight="1">
      <c r="K642" s="8"/>
      <c r="L642" s="8"/>
      <c r="M642" s="8"/>
      <c r="N642" s="8"/>
      <c r="Z642" s="8"/>
      <c r="AA642" s="70"/>
      <c r="AB642" s="70"/>
      <c r="AC642" s="70"/>
      <c r="AD642" s="70"/>
      <c r="AE642" s="70"/>
      <c r="AF642" s="70"/>
      <c r="AG642" s="70"/>
      <c r="AH642" s="8"/>
      <c r="AI642" s="8"/>
      <c r="AJ642" s="8"/>
      <c r="AK642" s="8"/>
    </row>
    <row r="643" ht="15.75" customHeight="1">
      <c r="K643" s="8"/>
      <c r="L643" s="8"/>
      <c r="M643" s="8"/>
      <c r="N643" s="8"/>
      <c r="Z643" s="8"/>
      <c r="AA643" s="70"/>
      <c r="AB643" s="70"/>
      <c r="AC643" s="70"/>
      <c r="AD643" s="70"/>
      <c r="AE643" s="70"/>
      <c r="AF643" s="70"/>
      <c r="AG643" s="70"/>
      <c r="AH643" s="8"/>
      <c r="AI643" s="8"/>
      <c r="AJ643" s="8"/>
      <c r="AK643" s="8"/>
    </row>
    <row r="644" ht="15.75" customHeight="1">
      <c r="K644" s="8"/>
      <c r="L644" s="8"/>
      <c r="M644" s="8"/>
      <c r="N644" s="8"/>
      <c r="Z644" s="8"/>
      <c r="AA644" s="70"/>
      <c r="AB644" s="70"/>
      <c r="AC644" s="70"/>
      <c r="AD644" s="70"/>
      <c r="AE644" s="70"/>
      <c r="AF644" s="70"/>
      <c r="AG644" s="70"/>
      <c r="AH644" s="8"/>
      <c r="AI644" s="8"/>
      <c r="AJ644" s="8"/>
      <c r="AK644" s="8"/>
    </row>
    <row r="645" ht="15.75" customHeight="1">
      <c r="K645" s="8"/>
      <c r="L645" s="8"/>
      <c r="M645" s="8"/>
      <c r="N645" s="8"/>
      <c r="Z645" s="8"/>
      <c r="AA645" s="70"/>
      <c r="AB645" s="70"/>
      <c r="AC645" s="70"/>
      <c r="AD645" s="70"/>
      <c r="AE645" s="70"/>
      <c r="AF645" s="70"/>
      <c r="AG645" s="70"/>
      <c r="AH645" s="8"/>
      <c r="AI645" s="8"/>
      <c r="AJ645" s="8"/>
      <c r="AK645" s="8"/>
    </row>
    <row r="646" ht="15.75" customHeight="1">
      <c r="K646" s="8"/>
      <c r="L646" s="8"/>
      <c r="M646" s="8"/>
      <c r="N646" s="8"/>
      <c r="Z646" s="8"/>
      <c r="AA646" s="70"/>
      <c r="AB646" s="70"/>
      <c r="AC646" s="70"/>
      <c r="AD646" s="70"/>
      <c r="AE646" s="70"/>
      <c r="AF646" s="70"/>
      <c r="AG646" s="70"/>
      <c r="AH646" s="8"/>
      <c r="AI646" s="8"/>
      <c r="AJ646" s="8"/>
      <c r="AK646" s="8"/>
    </row>
    <row r="647" ht="15.75" customHeight="1">
      <c r="K647" s="8"/>
      <c r="L647" s="8"/>
      <c r="M647" s="8"/>
      <c r="N647" s="8"/>
      <c r="Z647" s="8"/>
      <c r="AA647" s="70"/>
      <c r="AB647" s="70"/>
      <c r="AC647" s="70"/>
      <c r="AD647" s="70"/>
      <c r="AE647" s="70"/>
      <c r="AF647" s="70"/>
      <c r="AG647" s="70"/>
      <c r="AH647" s="8"/>
      <c r="AI647" s="8"/>
      <c r="AJ647" s="8"/>
      <c r="AK647" s="8"/>
    </row>
    <row r="648" ht="15.75" customHeight="1">
      <c r="K648" s="8"/>
      <c r="L648" s="8"/>
      <c r="M648" s="8"/>
      <c r="N648" s="8"/>
      <c r="Z648" s="8"/>
      <c r="AA648" s="70"/>
      <c r="AB648" s="70"/>
      <c r="AC648" s="70"/>
      <c r="AD648" s="70"/>
      <c r="AE648" s="70"/>
      <c r="AF648" s="70"/>
      <c r="AG648" s="70"/>
      <c r="AH648" s="8"/>
      <c r="AI648" s="8"/>
      <c r="AJ648" s="8"/>
      <c r="AK648" s="8"/>
    </row>
    <row r="649" ht="15.75" customHeight="1">
      <c r="K649" s="8"/>
      <c r="L649" s="8"/>
      <c r="M649" s="8"/>
      <c r="N649" s="8"/>
      <c r="Z649" s="8"/>
      <c r="AA649" s="70"/>
      <c r="AB649" s="70"/>
      <c r="AC649" s="70"/>
      <c r="AD649" s="70"/>
      <c r="AE649" s="70"/>
      <c r="AF649" s="70"/>
      <c r="AG649" s="70"/>
      <c r="AH649" s="8"/>
      <c r="AI649" s="8"/>
      <c r="AJ649" s="8"/>
      <c r="AK649" s="8"/>
    </row>
    <row r="650" ht="15.75" customHeight="1">
      <c r="K650" s="8"/>
      <c r="L650" s="8"/>
      <c r="M650" s="8"/>
      <c r="N650" s="8"/>
      <c r="Z650" s="8"/>
      <c r="AA650" s="70"/>
      <c r="AB650" s="70"/>
      <c r="AC650" s="70"/>
      <c r="AD650" s="70"/>
      <c r="AE650" s="70"/>
      <c r="AF650" s="70"/>
      <c r="AG650" s="70"/>
      <c r="AH650" s="8"/>
      <c r="AI650" s="8"/>
      <c r="AJ650" s="8"/>
      <c r="AK650" s="8"/>
    </row>
    <row r="651" ht="15.75" customHeight="1">
      <c r="K651" s="8"/>
      <c r="L651" s="8"/>
      <c r="M651" s="8"/>
      <c r="N651" s="8"/>
      <c r="Z651" s="8"/>
      <c r="AA651" s="70"/>
      <c r="AB651" s="70"/>
      <c r="AC651" s="70"/>
      <c r="AD651" s="70"/>
      <c r="AE651" s="70"/>
      <c r="AF651" s="70"/>
      <c r="AG651" s="70"/>
      <c r="AH651" s="8"/>
      <c r="AI651" s="8"/>
      <c r="AJ651" s="8"/>
      <c r="AK651" s="8"/>
    </row>
    <row r="652" ht="15.75" customHeight="1">
      <c r="K652" s="8"/>
      <c r="L652" s="8"/>
      <c r="M652" s="8"/>
      <c r="N652" s="8"/>
      <c r="Z652" s="8"/>
      <c r="AA652" s="70"/>
      <c r="AB652" s="70"/>
      <c r="AC652" s="70"/>
      <c r="AD652" s="70"/>
      <c r="AE652" s="70"/>
      <c r="AF652" s="70"/>
      <c r="AG652" s="70"/>
      <c r="AH652" s="8"/>
      <c r="AI652" s="8"/>
      <c r="AJ652" s="8"/>
      <c r="AK652" s="8"/>
    </row>
    <row r="653" ht="15.75" customHeight="1">
      <c r="K653" s="8"/>
      <c r="L653" s="8"/>
      <c r="M653" s="8"/>
      <c r="N653" s="8"/>
      <c r="Z653" s="8"/>
      <c r="AA653" s="70"/>
      <c r="AB653" s="70"/>
      <c r="AC653" s="70"/>
      <c r="AD653" s="70"/>
      <c r="AE653" s="70"/>
      <c r="AF653" s="70"/>
      <c r="AG653" s="70"/>
      <c r="AH653" s="8"/>
      <c r="AI653" s="8"/>
      <c r="AJ653" s="8"/>
      <c r="AK653" s="8"/>
    </row>
    <row r="654" ht="15.75" customHeight="1">
      <c r="K654" s="8"/>
      <c r="L654" s="8"/>
      <c r="M654" s="8"/>
      <c r="N654" s="8"/>
      <c r="Z654" s="8"/>
      <c r="AA654" s="70"/>
      <c r="AB654" s="70"/>
      <c r="AC654" s="70"/>
      <c r="AD654" s="70"/>
      <c r="AE654" s="70"/>
      <c r="AF654" s="70"/>
      <c r="AG654" s="70"/>
      <c r="AH654" s="8"/>
      <c r="AI654" s="8"/>
      <c r="AJ654" s="8"/>
      <c r="AK654" s="8"/>
    </row>
    <row r="655" ht="15.75" customHeight="1">
      <c r="K655" s="8"/>
      <c r="L655" s="8"/>
      <c r="M655" s="8"/>
      <c r="N655" s="8"/>
      <c r="Z655" s="8"/>
      <c r="AA655" s="70"/>
      <c r="AB655" s="70"/>
      <c r="AC655" s="70"/>
      <c r="AD655" s="70"/>
      <c r="AE655" s="70"/>
      <c r="AF655" s="70"/>
      <c r="AG655" s="70"/>
      <c r="AH655" s="8"/>
      <c r="AI655" s="8"/>
      <c r="AJ655" s="8"/>
      <c r="AK655" s="8"/>
    </row>
    <row r="656" ht="15.75" customHeight="1">
      <c r="K656" s="8"/>
      <c r="L656" s="8"/>
      <c r="M656" s="8"/>
      <c r="N656" s="8"/>
      <c r="Z656" s="8"/>
      <c r="AA656" s="70"/>
      <c r="AB656" s="70"/>
      <c r="AC656" s="70"/>
      <c r="AD656" s="70"/>
      <c r="AE656" s="70"/>
      <c r="AF656" s="70"/>
      <c r="AG656" s="70"/>
      <c r="AH656" s="8"/>
      <c r="AI656" s="8"/>
      <c r="AJ656" s="8"/>
      <c r="AK656" s="8"/>
    </row>
    <row r="657" ht="15.75" customHeight="1">
      <c r="K657" s="8"/>
      <c r="L657" s="8"/>
      <c r="M657" s="8"/>
      <c r="N657" s="8"/>
      <c r="Z657" s="8"/>
      <c r="AA657" s="70"/>
      <c r="AB657" s="70"/>
      <c r="AC657" s="70"/>
      <c r="AD657" s="70"/>
      <c r="AE657" s="70"/>
      <c r="AF657" s="70"/>
      <c r="AG657" s="70"/>
      <c r="AH657" s="8"/>
      <c r="AI657" s="8"/>
      <c r="AJ657" s="8"/>
      <c r="AK657" s="8"/>
    </row>
    <row r="658" ht="15.75" customHeight="1">
      <c r="K658" s="8"/>
      <c r="L658" s="8"/>
      <c r="M658" s="8"/>
      <c r="N658" s="8"/>
      <c r="Z658" s="8"/>
      <c r="AA658" s="70"/>
      <c r="AB658" s="70"/>
      <c r="AC658" s="70"/>
      <c r="AD658" s="70"/>
      <c r="AE658" s="70"/>
      <c r="AF658" s="70"/>
      <c r="AG658" s="70"/>
      <c r="AH658" s="8"/>
      <c r="AI658" s="8"/>
      <c r="AJ658" s="8"/>
      <c r="AK658" s="8"/>
    </row>
    <row r="659" ht="15.75" customHeight="1">
      <c r="K659" s="8"/>
      <c r="L659" s="8"/>
      <c r="M659" s="8"/>
      <c r="N659" s="8"/>
      <c r="Z659" s="8"/>
      <c r="AA659" s="70"/>
      <c r="AB659" s="70"/>
      <c r="AC659" s="70"/>
      <c r="AD659" s="70"/>
      <c r="AE659" s="70"/>
      <c r="AF659" s="70"/>
      <c r="AG659" s="70"/>
      <c r="AH659" s="8"/>
      <c r="AI659" s="8"/>
      <c r="AJ659" s="8"/>
      <c r="AK659" s="8"/>
    </row>
    <row r="660" ht="15.75" customHeight="1">
      <c r="K660" s="8"/>
      <c r="L660" s="8"/>
      <c r="M660" s="8"/>
      <c r="N660" s="8"/>
      <c r="Z660" s="8"/>
      <c r="AA660" s="70"/>
      <c r="AB660" s="70"/>
      <c r="AC660" s="70"/>
      <c r="AD660" s="70"/>
      <c r="AE660" s="70"/>
      <c r="AF660" s="70"/>
      <c r="AG660" s="70"/>
      <c r="AH660" s="8"/>
      <c r="AI660" s="8"/>
      <c r="AJ660" s="8"/>
      <c r="AK660" s="8"/>
    </row>
    <row r="661" ht="15.75" customHeight="1">
      <c r="K661" s="8"/>
      <c r="L661" s="8"/>
      <c r="M661" s="8"/>
      <c r="N661" s="8"/>
      <c r="Z661" s="8"/>
      <c r="AA661" s="70"/>
      <c r="AB661" s="70"/>
      <c r="AC661" s="70"/>
      <c r="AD661" s="70"/>
      <c r="AE661" s="70"/>
      <c r="AF661" s="70"/>
      <c r="AG661" s="70"/>
      <c r="AH661" s="8"/>
      <c r="AI661" s="8"/>
      <c r="AJ661" s="8"/>
      <c r="AK661" s="8"/>
    </row>
    <row r="662" ht="15.75" customHeight="1">
      <c r="K662" s="8"/>
      <c r="L662" s="8"/>
      <c r="M662" s="8"/>
      <c r="N662" s="8"/>
      <c r="Z662" s="8"/>
      <c r="AA662" s="70"/>
      <c r="AB662" s="70"/>
      <c r="AC662" s="70"/>
      <c r="AD662" s="70"/>
      <c r="AE662" s="70"/>
      <c r="AF662" s="70"/>
      <c r="AG662" s="70"/>
      <c r="AH662" s="8"/>
      <c r="AI662" s="8"/>
      <c r="AJ662" s="8"/>
      <c r="AK662" s="8"/>
    </row>
    <row r="663" ht="15.75" customHeight="1">
      <c r="K663" s="8"/>
      <c r="L663" s="8"/>
      <c r="M663" s="8"/>
      <c r="N663" s="8"/>
      <c r="Z663" s="8"/>
      <c r="AA663" s="70"/>
      <c r="AB663" s="70"/>
      <c r="AC663" s="70"/>
      <c r="AD663" s="70"/>
      <c r="AE663" s="70"/>
      <c r="AF663" s="70"/>
      <c r="AG663" s="70"/>
      <c r="AH663" s="8"/>
      <c r="AI663" s="8"/>
      <c r="AJ663" s="8"/>
      <c r="AK663" s="8"/>
    </row>
    <row r="664" ht="15.75" customHeight="1">
      <c r="K664" s="8"/>
      <c r="L664" s="8"/>
      <c r="M664" s="8"/>
      <c r="N664" s="8"/>
      <c r="Z664" s="8"/>
      <c r="AA664" s="70"/>
      <c r="AB664" s="70"/>
      <c r="AC664" s="70"/>
      <c r="AD664" s="70"/>
      <c r="AE664" s="70"/>
      <c r="AF664" s="70"/>
      <c r="AG664" s="70"/>
      <c r="AH664" s="8"/>
      <c r="AI664" s="8"/>
      <c r="AJ664" s="8"/>
      <c r="AK664" s="8"/>
    </row>
    <row r="665" ht="15.75" customHeight="1">
      <c r="K665" s="8"/>
      <c r="L665" s="8"/>
      <c r="M665" s="8"/>
      <c r="N665" s="8"/>
      <c r="Z665" s="8"/>
      <c r="AA665" s="70"/>
      <c r="AB665" s="70"/>
      <c r="AC665" s="70"/>
      <c r="AD665" s="70"/>
      <c r="AE665" s="70"/>
      <c r="AF665" s="70"/>
      <c r="AG665" s="70"/>
      <c r="AH665" s="8"/>
      <c r="AI665" s="8"/>
      <c r="AJ665" s="8"/>
      <c r="AK665" s="8"/>
    </row>
    <row r="666" ht="15.75" customHeight="1">
      <c r="K666" s="8"/>
      <c r="L666" s="8"/>
      <c r="M666" s="8"/>
      <c r="N666" s="8"/>
      <c r="Z666" s="8"/>
      <c r="AA666" s="70"/>
      <c r="AB666" s="70"/>
      <c r="AC666" s="70"/>
      <c r="AD666" s="70"/>
      <c r="AE666" s="70"/>
      <c r="AF666" s="70"/>
      <c r="AG666" s="70"/>
      <c r="AH666" s="8"/>
      <c r="AI666" s="8"/>
      <c r="AJ666" s="8"/>
      <c r="AK666" s="8"/>
    </row>
    <row r="667" ht="15.75" customHeight="1">
      <c r="K667" s="8"/>
      <c r="L667" s="8"/>
      <c r="M667" s="8"/>
      <c r="N667" s="8"/>
      <c r="Z667" s="8"/>
      <c r="AA667" s="70"/>
      <c r="AB667" s="70"/>
      <c r="AC667" s="70"/>
      <c r="AD667" s="70"/>
      <c r="AE667" s="70"/>
      <c r="AF667" s="70"/>
      <c r="AG667" s="70"/>
      <c r="AH667" s="8"/>
      <c r="AI667" s="8"/>
      <c r="AJ667" s="8"/>
      <c r="AK667" s="8"/>
    </row>
    <row r="668" ht="15.75" customHeight="1">
      <c r="K668" s="8"/>
      <c r="L668" s="8"/>
      <c r="M668" s="8"/>
      <c r="N668" s="8"/>
      <c r="Z668" s="8"/>
      <c r="AA668" s="70"/>
      <c r="AB668" s="70"/>
      <c r="AC668" s="70"/>
      <c r="AD668" s="70"/>
      <c r="AE668" s="70"/>
      <c r="AF668" s="70"/>
      <c r="AG668" s="70"/>
      <c r="AH668" s="8"/>
      <c r="AI668" s="8"/>
      <c r="AJ668" s="8"/>
      <c r="AK668" s="8"/>
    </row>
    <row r="669" ht="15.75" customHeight="1">
      <c r="K669" s="8"/>
      <c r="L669" s="8"/>
      <c r="M669" s="8"/>
      <c r="N669" s="8"/>
      <c r="Z669" s="8"/>
      <c r="AA669" s="70"/>
      <c r="AB669" s="70"/>
      <c r="AC669" s="70"/>
      <c r="AD669" s="70"/>
      <c r="AE669" s="70"/>
      <c r="AF669" s="70"/>
      <c r="AG669" s="70"/>
      <c r="AH669" s="8"/>
      <c r="AI669" s="8"/>
      <c r="AJ669" s="8"/>
      <c r="AK669" s="8"/>
    </row>
    <row r="670" ht="15.75" customHeight="1">
      <c r="K670" s="8"/>
      <c r="L670" s="8"/>
      <c r="M670" s="8"/>
      <c r="N670" s="8"/>
      <c r="Z670" s="8"/>
      <c r="AA670" s="70"/>
      <c r="AB670" s="70"/>
      <c r="AC670" s="70"/>
      <c r="AD670" s="70"/>
      <c r="AE670" s="70"/>
      <c r="AF670" s="70"/>
      <c r="AG670" s="70"/>
      <c r="AH670" s="8"/>
      <c r="AI670" s="8"/>
      <c r="AJ670" s="8"/>
      <c r="AK670" s="8"/>
    </row>
    <row r="671" ht="15.75" customHeight="1">
      <c r="K671" s="8"/>
      <c r="L671" s="8"/>
      <c r="M671" s="8"/>
      <c r="N671" s="8"/>
      <c r="Z671" s="8"/>
      <c r="AA671" s="70"/>
      <c r="AB671" s="70"/>
      <c r="AC671" s="70"/>
      <c r="AD671" s="70"/>
      <c r="AE671" s="70"/>
      <c r="AF671" s="70"/>
      <c r="AG671" s="70"/>
      <c r="AH671" s="8"/>
      <c r="AI671" s="8"/>
      <c r="AJ671" s="8"/>
      <c r="AK671" s="8"/>
    </row>
    <row r="672" ht="15.75" customHeight="1">
      <c r="K672" s="8"/>
      <c r="L672" s="8"/>
      <c r="M672" s="8"/>
      <c r="N672" s="8"/>
      <c r="Z672" s="8"/>
      <c r="AA672" s="70"/>
      <c r="AB672" s="70"/>
      <c r="AC672" s="70"/>
      <c r="AD672" s="70"/>
      <c r="AE672" s="70"/>
      <c r="AF672" s="70"/>
      <c r="AG672" s="70"/>
      <c r="AH672" s="8"/>
      <c r="AI672" s="8"/>
      <c r="AJ672" s="8"/>
      <c r="AK672" s="8"/>
    </row>
    <row r="673" ht="15.75" customHeight="1">
      <c r="K673" s="8"/>
      <c r="L673" s="8"/>
      <c r="M673" s="8"/>
      <c r="N673" s="8"/>
      <c r="Z673" s="8"/>
      <c r="AA673" s="70"/>
      <c r="AB673" s="70"/>
      <c r="AC673" s="70"/>
      <c r="AD673" s="70"/>
      <c r="AE673" s="70"/>
      <c r="AF673" s="70"/>
      <c r="AG673" s="70"/>
      <c r="AH673" s="8"/>
      <c r="AI673" s="8"/>
      <c r="AJ673" s="8"/>
      <c r="AK673" s="8"/>
    </row>
    <row r="674" ht="15.75" customHeight="1">
      <c r="K674" s="8"/>
      <c r="L674" s="8"/>
      <c r="M674" s="8"/>
      <c r="N674" s="8"/>
      <c r="Z674" s="8"/>
      <c r="AA674" s="70"/>
      <c r="AB674" s="70"/>
      <c r="AC674" s="70"/>
      <c r="AD674" s="70"/>
      <c r="AE674" s="70"/>
      <c r="AF674" s="70"/>
      <c r="AG674" s="70"/>
      <c r="AH674" s="8"/>
      <c r="AI674" s="8"/>
      <c r="AJ674" s="8"/>
      <c r="AK674" s="8"/>
    </row>
    <row r="675" ht="15.75" customHeight="1">
      <c r="K675" s="8"/>
      <c r="L675" s="8"/>
      <c r="M675" s="8"/>
      <c r="N675" s="8"/>
      <c r="Z675" s="8"/>
      <c r="AA675" s="70"/>
      <c r="AB675" s="70"/>
      <c r="AC675" s="70"/>
      <c r="AD675" s="70"/>
      <c r="AE675" s="70"/>
      <c r="AF675" s="70"/>
      <c r="AG675" s="70"/>
      <c r="AH675" s="8"/>
      <c r="AI675" s="8"/>
      <c r="AJ675" s="8"/>
      <c r="AK675" s="8"/>
    </row>
    <row r="676" ht="15.75" customHeight="1">
      <c r="K676" s="8"/>
      <c r="L676" s="8"/>
      <c r="M676" s="8"/>
      <c r="N676" s="8"/>
      <c r="Z676" s="8"/>
      <c r="AA676" s="70"/>
      <c r="AB676" s="70"/>
      <c r="AC676" s="70"/>
      <c r="AD676" s="70"/>
      <c r="AE676" s="70"/>
      <c r="AF676" s="70"/>
      <c r="AG676" s="70"/>
      <c r="AH676" s="8"/>
      <c r="AI676" s="8"/>
      <c r="AJ676" s="8"/>
      <c r="AK676" s="8"/>
    </row>
    <row r="677" ht="15.75" customHeight="1">
      <c r="K677" s="8"/>
      <c r="L677" s="8"/>
      <c r="M677" s="8"/>
      <c r="N677" s="8"/>
      <c r="Z677" s="8"/>
      <c r="AA677" s="70"/>
      <c r="AB677" s="70"/>
      <c r="AC677" s="70"/>
      <c r="AD677" s="70"/>
      <c r="AE677" s="70"/>
      <c r="AF677" s="70"/>
      <c r="AG677" s="70"/>
      <c r="AH677" s="8"/>
      <c r="AI677" s="8"/>
      <c r="AJ677" s="8"/>
      <c r="AK677" s="8"/>
    </row>
    <row r="678" ht="15.75" customHeight="1">
      <c r="K678" s="8"/>
      <c r="L678" s="8"/>
      <c r="M678" s="8"/>
      <c r="N678" s="8"/>
      <c r="Z678" s="8"/>
      <c r="AA678" s="70"/>
      <c r="AB678" s="70"/>
      <c r="AC678" s="70"/>
      <c r="AD678" s="70"/>
      <c r="AE678" s="70"/>
      <c r="AF678" s="70"/>
      <c r="AG678" s="70"/>
      <c r="AH678" s="8"/>
      <c r="AI678" s="8"/>
      <c r="AJ678" s="8"/>
      <c r="AK678" s="8"/>
    </row>
    <row r="679" ht="15.75" customHeight="1">
      <c r="K679" s="8"/>
      <c r="L679" s="8"/>
      <c r="M679" s="8"/>
      <c r="N679" s="8"/>
      <c r="Z679" s="8"/>
      <c r="AA679" s="70"/>
      <c r="AB679" s="70"/>
      <c r="AC679" s="70"/>
      <c r="AD679" s="70"/>
      <c r="AE679" s="70"/>
      <c r="AF679" s="70"/>
      <c r="AG679" s="70"/>
      <c r="AH679" s="8"/>
      <c r="AI679" s="8"/>
      <c r="AJ679" s="8"/>
      <c r="AK679" s="8"/>
    </row>
    <row r="680" ht="15.75" customHeight="1">
      <c r="K680" s="8"/>
      <c r="L680" s="8"/>
      <c r="M680" s="8"/>
      <c r="N680" s="8"/>
      <c r="Z680" s="8"/>
      <c r="AA680" s="70"/>
      <c r="AB680" s="70"/>
      <c r="AC680" s="70"/>
      <c r="AD680" s="70"/>
      <c r="AE680" s="70"/>
      <c r="AF680" s="70"/>
      <c r="AG680" s="70"/>
      <c r="AH680" s="8"/>
      <c r="AI680" s="8"/>
      <c r="AJ680" s="8"/>
      <c r="AK680" s="8"/>
    </row>
    <row r="681" ht="15.75" customHeight="1">
      <c r="K681" s="8"/>
      <c r="L681" s="8"/>
      <c r="M681" s="8"/>
      <c r="N681" s="8"/>
      <c r="Z681" s="8"/>
      <c r="AA681" s="70"/>
      <c r="AB681" s="70"/>
      <c r="AC681" s="70"/>
      <c r="AD681" s="70"/>
      <c r="AE681" s="70"/>
      <c r="AF681" s="70"/>
      <c r="AG681" s="70"/>
      <c r="AH681" s="8"/>
      <c r="AI681" s="8"/>
      <c r="AJ681" s="8"/>
      <c r="AK681" s="8"/>
    </row>
    <row r="682" ht="15.75" customHeight="1">
      <c r="K682" s="8"/>
      <c r="L682" s="8"/>
      <c r="M682" s="8"/>
      <c r="N682" s="8"/>
      <c r="Z682" s="8"/>
      <c r="AA682" s="70"/>
      <c r="AB682" s="70"/>
      <c r="AC682" s="70"/>
      <c r="AD682" s="70"/>
      <c r="AE682" s="70"/>
      <c r="AF682" s="70"/>
      <c r="AG682" s="70"/>
      <c r="AH682" s="8"/>
      <c r="AI682" s="8"/>
      <c r="AJ682" s="8"/>
      <c r="AK682" s="8"/>
    </row>
    <row r="683" ht="15.75" customHeight="1">
      <c r="K683" s="8"/>
      <c r="L683" s="8"/>
      <c r="M683" s="8"/>
      <c r="N683" s="8"/>
      <c r="Z683" s="8"/>
      <c r="AA683" s="70"/>
      <c r="AB683" s="70"/>
      <c r="AC683" s="70"/>
      <c r="AD683" s="70"/>
      <c r="AE683" s="70"/>
      <c r="AF683" s="70"/>
      <c r="AG683" s="70"/>
      <c r="AH683" s="8"/>
      <c r="AI683" s="8"/>
      <c r="AJ683" s="8"/>
      <c r="AK683" s="8"/>
    </row>
    <row r="684" ht="15.75" customHeight="1">
      <c r="K684" s="8"/>
      <c r="L684" s="8"/>
      <c r="M684" s="8"/>
      <c r="N684" s="8"/>
      <c r="Z684" s="8"/>
      <c r="AA684" s="70"/>
      <c r="AB684" s="70"/>
      <c r="AC684" s="70"/>
      <c r="AD684" s="70"/>
      <c r="AE684" s="70"/>
      <c r="AF684" s="70"/>
      <c r="AG684" s="70"/>
      <c r="AH684" s="8"/>
      <c r="AI684" s="8"/>
      <c r="AJ684" s="8"/>
      <c r="AK684" s="8"/>
    </row>
    <row r="685" ht="15.75" customHeight="1">
      <c r="K685" s="8"/>
      <c r="L685" s="8"/>
      <c r="M685" s="8"/>
      <c r="N685" s="8"/>
      <c r="Z685" s="8"/>
      <c r="AA685" s="70"/>
      <c r="AB685" s="70"/>
      <c r="AC685" s="70"/>
      <c r="AD685" s="70"/>
      <c r="AE685" s="70"/>
      <c r="AF685" s="70"/>
      <c r="AG685" s="70"/>
      <c r="AH685" s="8"/>
      <c r="AI685" s="8"/>
      <c r="AJ685" s="8"/>
      <c r="AK685" s="8"/>
    </row>
    <row r="686" ht="15.75" customHeight="1">
      <c r="K686" s="8"/>
      <c r="L686" s="8"/>
      <c r="M686" s="8"/>
      <c r="N686" s="8"/>
      <c r="Z686" s="8"/>
      <c r="AA686" s="70"/>
      <c r="AB686" s="70"/>
      <c r="AC686" s="70"/>
      <c r="AD686" s="70"/>
      <c r="AE686" s="70"/>
      <c r="AF686" s="70"/>
      <c r="AG686" s="70"/>
      <c r="AH686" s="8"/>
      <c r="AI686" s="8"/>
      <c r="AJ686" s="8"/>
      <c r="AK686" s="8"/>
    </row>
    <row r="687" ht="15.75" customHeight="1">
      <c r="K687" s="8"/>
      <c r="L687" s="8"/>
      <c r="M687" s="8"/>
      <c r="N687" s="8"/>
      <c r="Z687" s="8"/>
      <c r="AA687" s="70"/>
      <c r="AB687" s="70"/>
      <c r="AC687" s="70"/>
      <c r="AD687" s="70"/>
      <c r="AE687" s="70"/>
      <c r="AF687" s="70"/>
      <c r="AG687" s="70"/>
      <c r="AH687" s="8"/>
      <c r="AI687" s="8"/>
      <c r="AJ687" s="8"/>
      <c r="AK687" s="8"/>
    </row>
    <row r="688" ht="15.75" customHeight="1">
      <c r="K688" s="8"/>
      <c r="L688" s="8"/>
      <c r="M688" s="8"/>
      <c r="N688" s="8"/>
      <c r="Z688" s="8"/>
      <c r="AA688" s="70"/>
      <c r="AB688" s="70"/>
      <c r="AC688" s="70"/>
      <c r="AD688" s="70"/>
      <c r="AE688" s="70"/>
      <c r="AF688" s="70"/>
      <c r="AG688" s="70"/>
      <c r="AH688" s="8"/>
      <c r="AI688" s="8"/>
      <c r="AJ688" s="8"/>
      <c r="AK688" s="8"/>
    </row>
    <row r="689" ht="15.75" customHeight="1">
      <c r="K689" s="8"/>
      <c r="L689" s="8"/>
      <c r="M689" s="8"/>
      <c r="N689" s="8"/>
      <c r="Z689" s="8"/>
      <c r="AA689" s="70"/>
      <c r="AB689" s="70"/>
      <c r="AC689" s="70"/>
      <c r="AD689" s="70"/>
      <c r="AE689" s="70"/>
      <c r="AF689" s="70"/>
      <c r="AG689" s="70"/>
      <c r="AH689" s="8"/>
      <c r="AI689" s="8"/>
      <c r="AJ689" s="8"/>
      <c r="AK689" s="8"/>
    </row>
    <row r="690" ht="15.75" customHeight="1">
      <c r="K690" s="8"/>
      <c r="L690" s="8"/>
      <c r="M690" s="8"/>
      <c r="N690" s="8"/>
      <c r="Z690" s="8"/>
      <c r="AA690" s="70"/>
      <c r="AB690" s="70"/>
      <c r="AC690" s="70"/>
      <c r="AD690" s="70"/>
      <c r="AE690" s="70"/>
      <c r="AF690" s="70"/>
      <c r="AG690" s="70"/>
      <c r="AH690" s="8"/>
      <c r="AI690" s="8"/>
      <c r="AJ690" s="8"/>
      <c r="AK690" s="8"/>
    </row>
    <row r="691" ht="15.75" customHeight="1">
      <c r="K691" s="8"/>
      <c r="L691" s="8"/>
      <c r="M691" s="8"/>
      <c r="N691" s="8"/>
      <c r="Z691" s="8"/>
      <c r="AA691" s="70"/>
      <c r="AB691" s="70"/>
      <c r="AC691" s="70"/>
      <c r="AD691" s="70"/>
      <c r="AE691" s="70"/>
      <c r="AF691" s="70"/>
      <c r="AG691" s="70"/>
      <c r="AH691" s="8"/>
      <c r="AI691" s="8"/>
      <c r="AJ691" s="8"/>
      <c r="AK691" s="8"/>
    </row>
    <row r="692" ht="15.75" customHeight="1">
      <c r="K692" s="8"/>
      <c r="L692" s="8"/>
      <c r="M692" s="8"/>
      <c r="N692" s="8"/>
      <c r="Z692" s="8"/>
      <c r="AA692" s="70"/>
      <c r="AB692" s="70"/>
      <c r="AC692" s="70"/>
      <c r="AD692" s="70"/>
      <c r="AE692" s="70"/>
      <c r="AF692" s="70"/>
      <c r="AG692" s="70"/>
      <c r="AH692" s="8"/>
      <c r="AI692" s="8"/>
      <c r="AJ692" s="8"/>
      <c r="AK692" s="8"/>
    </row>
    <row r="693" ht="15.75" customHeight="1">
      <c r="K693" s="8"/>
      <c r="L693" s="8"/>
      <c r="M693" s="8"/>
      <c r="N693" s="8"/>
      <c r="Z693" s="8"/>
      <c r="AA693" s="70"/>
      <c r="AB693" s="70"/>
      <c r="AC693" s="70"/>
      <c r="AD693" s="70"/>
      <c r="AE693" s="70"/>
      <c r="AF693" s="70"/>
      <c r="AG693" s="70"/>
      <c r="AH693" s="8"/>
      <c r="AI693" s="8"/>
      <c r="AJ693" s="8"/>
      <c r="AK693" s="8"/>
    </row>
    <row r="694" ht="15.75" customHeight="1">
      <c r="K694" s="8"/>
      <c r="L694" s="8"/>
      <c r="M694" s="8"/>
      <c r="N694" s="8"/>
      <c r="Z694" s="8"/>
      <c r="AA694" s="70"/>
      <c r="AB694" s="70"/>
      <c r="AC694" s="70"/>
      <c r="AD694" s="70"/>
      <c r="AE694" s="70"/>
      <c r="AF694" s="70"/>
      <c r="AG694" s="70"/>
      <c r="AH694" s="8"/>
      <c r="AI694" s="8"/>
      <c r="AJ694" s="8"/>
      <c r="AK694" s="8"/>
    </row>
    <row r="695" ht="15.75" customHeight="1">
      <c r="K695" s="8"/>
      <c r="L695" s="8"/>
      <c r="M695" s="8"/>
      <c r="N695" s="8"/>
      <c r="Z695" s="8"/>
      <c r="AA695" s="70"/>
      <c r="AB695" s="70"/>
      <c r="AC695" s="70"/>
      <c r="AD695" s="70"/>
      <c r="AE695" s="70"/>
      <c r="AF695" s="70"/>
      <c r="AG695" s="70"/>
      <c r="AH695" s="8"/>
      <c r="AI695" s="8"/>
      <c r="AJ695" s="8"/>
      <c r="AK695" s="8"/>
    </row>
    <row r="696" ht="15.75" customHeight="1">
      <c r="K696" s="8"/>
      <c r="L696" s="8"/>
      <c r="M696" s="8"/>
      <c r="N696" s="8"/>
      <c r="Z696" s="8"/>
      <c r="AA696" s="70"/>
      <c r="AB696" s="70"/>
      <c r="AC696" s="70"/>
      <c r="AD696" s="70"/>
      <c r="AE696" s="70"/>
      <c r="AF696" s="70"/>
      <c r="AG696" s="70"/>
      <c r="AH696" s="8"/>
      <c r="AI696" s="8"/>
      <c r="AJ696" s="8"/>
      <c r="AK696" s="8"/>
    </row>
    <row r="697" ht="15.75" customHeight="1">
      <c r="K697" s="8"/>
      <c r="L697" s="8"/>
      <c r="M697" s="8"/>
      <c r="N697" s="8"/>
      <c r="Z697" s="8"/>
      <c r="AA697" s="70"/>
      <c r="AB697" s="70"/>
      <c r="AC697" s="70"/>
      <c r="AD697" s="70"/>
      <c r="AE697" s="70"/>
      <c r="AF697" s="70"/>
      <c r="AG697" s="70"/>
      <c r="AH697" s="8"/>
      <c r="AI697" s="8"/>
      <c r="AJ697" s="8"/>
      <c r="AK697" s="8"/>
    </row>
    <row r="698" ht="15.75" customHeight="1">
      <c r="K698" s="8"/>
      <c r="L698" s="8"/>
      <c r="M698" s="8"/>
      <c r="N698" s="8"/>
      <c r="Z698" s="8"/>
      <c r="AA698" s="70"/>
      <c r="AB698" s="70"/>
      <c r="AC698" s="70"/>
      <c r="AD698" s="70"/>
      <c r="AE698" s="70"/>
      <c r="AF698" s="70"/>
      <c r="AG698" s="70"/>
      <c r="AH698" s="8"/>
      <c r="AI698" s="8"/>
      <c r="AJ698" s="8"/>
      <c r="AK698" s="8"/>
    </row>
    <row r="699" ht="15.75" customHeight="1">
      <c r="K699" s="8"/>
      <c r="L699" s="8"/>
      <c r="M699" s="8"/>
      <c r="N699" s="8"/>
      <c r="Z699" s="8"/>
      <c r="AA699" s="70"/>
      <c r="AB699" s="70"/>
      <c r="AC699" s="70"/>
      <c r="AD699" s="70"/>
      <c r="AE699" s="70"/>
      <c r="AF699" s="70"/>
      <c r="AG699" s="70"/>
      <c r="AH699" s="8"/>
      <c r="AI699" s="8"/>
      <c r="AJ699" s="8"/>
      <c r="AK699" s="8"/>
    </row>
    <row r="700" ht="15.75" customHeight="1">
      <c r="K700" s="8"/>
      <c r="L700" s="8"/>
      <c r="M700" s="8"/>
      <c r="N700" s="8"/>
      <c r="Z700" s="8"/>
      <c r="AA700" s="70"/>
      <c r="AB700" s="70"/>
      <c r="AC700" s="70"/>
      <c r="AD700" s="70"/>
      <c r="AE700" s="70"/>
      <c r="AF700" s="70"/>
      <c r="AG700" s="70"/>
      <c r="AH700" s="8"/>
      <c r="AI700" s="8"/>
      <c r="AJ700" s="8"/>
      <c r="AK700" s="8"/>
    </row>
    <row r="701" ht="15.75" customHeight="1">
      <c r="K701" s="8"/>
      <c r="L701" s="8"/>
      <c r="M701" s="8"/>
      <c r="N701" s="8"/>
      <c r="Z701" s="8"/>
      <c r="AA701" s="70"/>
      <c r="AB701" s="70"/>
      <c r="AC701" s="70"/>
      <c r="AD701" s="70"/>
      <c r="AE701" s="70"/>
      <c r="AF701" s="70"/>
      <c r="AG701" s="70"/>
      <c r="AH701" s="8"/>
      <c r="AI701" s="8"/>
      <c r="AJ701" s="8"/>
      <c r="AK701" s="8"/>
    </row>
    <row r="702" ht="15.75" customHeight="1">
      <c r="K702" s="8"/>
      <c r="L702" s="8"/>
      <c r="M702" s="8"/>
      <c r="N702" s="8"/>
      <c r="Z702" s="8"/>
      <c r="AA702" s="70"/>
      <c r="AB702" s="70"/>
      <c r="AC702" s="70"/>
      <c r="AD702" s="70"/>
      <c r="AE702" s="70"/>
      <c r="AF702" s="70"/>
      <c r="AG702" s="70"/>
      <c r="AH702" s="8"/>
      <c r="AI702" s="8"/>
      <c r="AJ702" s="8"/>
      <c r="AK702" s="8"/>
    </row>
    <row r="703" ht="15.75" customHeight="1">
      <c r="K703" s="8"/>
      <c r="L703" s="8"/>
      <c r="M703" s="8"/>
      <c r="N703" s="8"/>
      <c r="Z703" s="8"/>
      <c r="AA703" s="70"/>
      <c r="AB703" s="70"/>
      <c r="AC703" s="70"/>
      <c r="AD703" s="70"/>
      <c r="AE703" s="70"/>
      <c r="AF703" s="70"/>
      <c r="AG703" s="70"/>
      <c r="AH703" s="8"/>
      <c r="AI703" s="8"/>
      <c r="AJ703" s="8"/>
      <c r="AK703" s="8"/>
    </row>
    <row r="704" ht="15.75" customHeight="1">
      <c r="K704" s="8"/>
      <c r="L704" s="8"/>
      <c r="M704" s="8"/>
      <c r="N704" s="8"/>
      <c r="Z704" s="8"/>
      <c r="AA704" s="70"/>
      <c r="AB704" s="70"/>
      <c r="AC704" s="70"/>
      <c r="AD704" s="70"/>
      <c r="AE704" s="70"/>
      <c r="AF704" s="70"/>
      <c r="AG704" s="70"/>
      <c r="AH704" s="8"/>
      <c r="AI704" s="8"/>
      <c r="AJ704" s="8"/>
      <c r="AK704" s="8"/>
    </row>
    <row r="705" ht="15.75" customHeight="1">
      <c r="K705" s="8"/>
      <c r="L705" s="8"/>
      <c r="M705" s="8"/>
      <c r="N705" s="8"/>
      <c r="Z705" s="8"/>
      <c r="AA705" s="70"/>
      <c r="AB705" s="70"/>
      <c r="AC705" s="70"/>
      <c r="AD705" s="70"/>
      <c r="AE705" s="70"/>
      <c r="AF705" s="70"/>
      <c r="AG705" s="70"/>
      <c r="AH705" s="8"/>
      <c r="AI705" s="8"/>
      <c r="AJ705" s="8"/>
      <c r="AK705" s="8"/>
    </row>
    <row r="706" ht="15.75" customHeight="1">
      <c r="K706" s="8"/>
      <c r="L706" s="8"/>
      <c r="M706" s="8"/>
      <c r="N706" s="8"/>
      <c r="Z706" s="8"/>
      <c r="AA706" s="70"/>
      <c r="AB706" s="70"/>
      <c r="AC706" s="70"/>
      <c r="AD706" s="70"/>
      <c r="AE706" s="70"/>
      <c r="AF706" s="70"/>
      <c r="AG706" s="70"/>
      <c r="AH706" s="8"/>
      <c r="AI706" s="8"/>
      <c r="AJ706" s="8"/>
      <c r="AK706" s="8"/>
    </row>
    <row r="707" ht="15.75" customHeight="1">
      <c r="K707" s="8"/>
      <c r="L707" s="8"/>
      <c r="M707" s="8"/>
      <c r="N707" s="8"/>
      <c r="Z707" s="8"/>
      <c r="AA707" s="70"/>
      <c r="AB707" s="70"/>
      <c r="AC707" s="70"/>
      <c r="AD707" s="70"/>
      <c r="AE707" s="70"/>
      <c r="AF707" s="70"/>
      <c r="AG707" s="70"/>
      <c r="AH707" s="8"/>
      <c r="AI707" s="8"/>
      <c r="AJ707" s="8"/>
      <c r="AK707" s="8"/>
    </row>
    <row r="708" ht="15.75" customHeight="1">
      <c r="K708" s="8"/>
      <c r="L708" s="8"/>
      <c r="M708" s="8"/>
      <c r="N708" s="8"/>
      <c r="Z708" s="8"/>
      <c r="AA708" s="70"/>
      <c r="AB708" s="70"/>
      <c r="AC708" s="70"/>
      <c r="AD708" s="70"/>
      <c r="AE708" s="70"/>
      <c r="AF708" s="70"/>
      <c r="AG708" s="70"/>
      <c r="AH708" s="8"/>
      <c r="AI708" s="8"/>
      <c r="AJ708" s="8"/>
      <c r="AK708" s="8"/>
    </row>
    <row r="709" ht="15.75" customHeight="1">
      <c r="K709" s="8"/>
      <c r="L709" s="8"/>
      <c r="M709" s="8"/>
      <c r="N709" s="8"/>
      <c r="Z709" s="8"/>
      <c r="AA709" s="70"/>
      <c r="AB709" s="70"/>
      <c r="AC709" s="70"/>
      <c r="AD709" s="70"/>
      <c r="AE709" s="70"/>
      <c r="AF709" s="70"/>
      <c r="AG709" s="70"/>
      <c r="AH709" s="8"/>
      <c r="AI709" s="8"/>
      <c r="AJ709" s="8"/>
      <c r="AK709" s="8"/>
    </row>
    <row r="710" ht="15.75" customHeight="1">
      <c r="K710" s="8"/>
      <c r="L710" s="8"/>
      <c r="M710" s="8"/>
      <c r="N710" s="8"/>
      <c r="Z710" s="8"/>
      <c r="AA710" s="70"/>
      <c r="AB710" s="70"/>
      <c r="AC710" s="70"/>
      <c r="AD710" s="70"/>
      <c r="AE710" s="70"/>
      <c r="AF710" s="70"/>
      <c r="AG710" s="70"/>
      <c r="AH710" s="8"/>
      <c r="AI710" s="8"/>
      <c r="AJ710" s="8"/>
      <c r="AK710" s="8"/>
    </row>
    <row r="711" ht="15.75" customHeight="1">
      <c r="K711" s="8"/>
      <c r="L711" s="8"/>
      <c r="M711" s="8"/>
      <c r="N711" s="8"/>
      <c r="Z711" s="8"/>
      <c r="AA711" s="70"/>
      <c r="AB711" s="70"/>
      <c r="AC711" s="70"/>
      <c r="AD711" s="70"/>
      <c r="AE711" s="70"/>
      <c r="AF711" s="70"/>
      <c r="AG711" s="70"/>
      <c r="AH711" s="8"/>
      <c r="AI711" s="8"/>
      <c r="AJ711" s="8"/>
      <c r="AK711" s="8"/>
    </row>
    <row r="712" ht="15.75" customHeight="1">
      <c r="K712" s="8"/>
      <c r="L712" s="8"/>
      <c r="M712" s="8"/>
      <c r="N712" s="8"/>
      <c r="Z712" s="8"/>
      <c r="AA712" s="70"/>
      <c r="AB712" s="70"/>
      <c r="AC712" s="70"/>
      <c r="AD712" s="70"/>
      <c r="AE712" s="70"/>
      <c r="AF712" s="70"/>
      <c r="AG712" s="70"/>
      <c r="AH712" s="8"/>
      <c r="AI712" s="8"/>
      <c r="AJ712" s="8"/>
      <c r="AK712" s="8"/>
    </row>
    <row r="713" ht="15.75" customHeight="1">
      <c r="K713" s="8"/>
      <c r="L713" s="8"/>
      <c r="M713" s="8"/>
      <c r="N713" s="8"/>
      <c r="Z713" s="8"/>
      <c r="AA713" s="70"/>
      <c r="AB713" s="70"/>
      <c r="AC713" s="70"/>
      <c r="AD713" s="70"/>
      <c r="AE713" s="70"/>
      <c r="AF713" s="70"/>
      <c r="AG713" s="70"/>
      <c r="AH713" s="8"/>
      <c r="AI713" s="8"/>
      <c r="AJ713" s="8"/>
      <c r="AK713" s="8"/>
    </row>
    <row r="714" ht="15.75" customHeight="1">
      <c r="K714" s="8"/>
      <c r="L714" s="8"/>
      <c r="M714" s="8"/>
      <c r="N714" s="8"/>
      <c r="Z714" s="8"/>
      <c r="AA714" s="70"/>
      <c r="AB714" s="70"/>
      <c r="AC714" s="70"/>
      <c r="AD714" s="70"/>
      <c r="AE714" s="70"/>
      <c r="AF714" s="70"/>
      <c r="AG714" s="70"/>
      <c r="AH714" s="8"/>
      <c r="AI714" s="8"/>
      <c r="AJ714" s="8"/>
      <c r="AK714" s="8"/>
    </row>
    <row r="715" ht="15.75" customHeight="1">
      <c r="K715" s="8"/>
      <c r="L715" s="8"/>
      <c r="M715" s="8"/>
      <c r="N715" s="8"/>
      <c r="Z715" s="8"/>
      <c r="AA715" s="70"/>
      <c r="AB715" s="70"/>
      <c r="AC715" s="70"/>
      <c r="AD715" s="70"/>
      <c r="AE715" s="70"/>
      <c r="AF715" s="70"/>
      <c r="AG715" s="70"/>
      <c r="AH715" s="8"/>
      <c r="AI715" s="8"/>
      <c r="AJ715" s="8"/>
      <c r="AK715" s="8"/>
    </row>
    <row r="716" ht="15.75" customHeight="1">
      <c r="K716" s="8"/>
      <c r="L716" s="8"/>
      <c r="M716" s="8"/>
      <c r="N716" s="8"/>
      <c r="Z716" s="8"/>
      <c r="AA716" s="70"/>
      <c r="AB716" s="70"/>
      <c r="AC716" s="70"/>
      <c r="AD716" s="70"/>
      <c r="AE716" s="70"/>
      <c r="AF716" s="70"/>
      <c r="AG716" s="70"/>
      <c r="AH716" s="8"/>
      <c r="AI716" s="8"/>
      <c r="AJ716" s="8"/>
      <c r="AK716" s="8"/>
    </row>
    <row r="717" ht="15.75" customHeight="1">
      <c r="K717" s="8"/>
      <c r="L717" s="8"/>
      <c r="M717" s="8"/>
      <c r="N717" s="8"/>
      <c r="Z717" s="8"/>
      <c r="AA717" s="70"/>
      <c r="AB717" s="70"/>
      <c r="AC717" s="70"/>
      <c r="AD717" s="70"/>
      <c r="AE717" s="70"/>
      <c r="AF717" s="70"/>
      <c r="AG717" s="70"/>
      <c r="AH717" s="8"/>
      <c r="AI717" s="8"/>
      <c r="AJ717" s="8"/>
      <c r="AK717" s="8"/>
    </row>
    <row r="718" ht="15.75" customHeight="1">
      <c r="K718" s="8"/>
      <c r="L718" s="8"/>
      <c r="M718" s="8"/>
      <c r="N718" s="8"/>
      <c r="Z718" s="8"/>
      <c r="AA718" s="70"/>
      <c r="AB718" s="70"/>
      <c r="AC718" s="70"/>
      <c r="AD718" s="70"/>
      <c r="AE718" s="70"/>
      <c r="AF718" s="70"/>
      <c r="AG718" s="70"/>
      <c r="AH718" s="8"/>
      <c r="AI718" s="8"/>
      <c r="AJ718" s="8"/>
      <c r="AK718" s="8"/>
    </row>
    <row r="719" ht="15.75" customHeight="1">
      <c r="K719" s="8"/>
      <c r="L719" s="8"/>
      <c r="M719" s="8"/>
      <c r="N719" s="8"/>
      <c r="Z719" s="8"/>
      <c r="AA719" s="70"/>
      <c r="AB719" s="70"/>
      <c r="AC719" s="70"/>
      <c r="AD719" s="70"/>
      <c r="AE719" s="70"/>
      <c r="AF719" s="70"/>
      <c r="AG719" s="70"/>
      <c r="AH719" s="8"/>
      <c r="AI719" s="8"/>
      <c r="AJ719" s="8"/>
      <c r="AK719" s="8"/>
    </row>
    <row r="720" ht="15.75" customHeight="1">
      <c r="K720" s="8"/>
      <c r="L720" s="8"/>
      <c r="M720" s="8"/>
      <c r="N720" s="8"/>
      <c r="Z720" s="8"/>
      <c r="AA720" s="70"/>
      <c r="AB720" s="70"/>
      <c r="AC720" s="70"/>
      <c r="AD720" s="70"/>
      <c r="AE720" s="70"/>
      <c r="AF720" s="70"/>
      <c r="AG720" s="70"/>
      <c r="AH720" s="8"/>
      <c r="AI720" s="8"/>
      <c r="AJ720" s="8"/>
      <c r="AK720" s="8"/>
    </row>
    <row r="721" ht="15.75" customHeight="1">
      <c r="K721" s="8"/>
      <c r="L721" s="8"/>
      <c r="M721" s="8"/>
      <c r="N721" s="8"/>
      <c r="Z721" s="8"/>
      <c r="AA721" s="70"/>
      <c r="AB721" s="70"/>
      <c r="AC721" s="70"/>
      <c r="AD721" s="70"/>
      <c r="AE721" s="70"/>
      <c r="AF721" s="70"/>
      <c r="AG721" s="70"/>
      <c r="AH721" s="8"/>
      <c r="AI721" s="8"/>
      <c r="AJ721" s="8"/>
      <c r="AK721" s="8"/>
    </row>
    <row r="722" ht="15.75" customHeight="1">
      <c r="K722" s="8"/>
      <c r="L722" s="8"/>
      <c r="M722" s="8"/>
      <c r="N722" s="8"/>
      <c r="Z722" s="8"/>
      <c r="AA722" s="70"/>
      <c r="AB722" s="70"/>
      <c r="AC722" s="70"/>
      <c r="AD722" s="70"/>
      <c r="AE722" s="70"/>
      <c r="AF722" s="70"/>
      <c r="AG722" s="70"/>
      <c r="AH722" s="8"/>
      <c r="AI722" s="8"/>
      <c r="AJ722" s="8"/>
      <c r="AK722" s="8"/>
    </row>
    <row r="723" ht="15.75" customHeight="1">
      <c r="K723" s="8"/>
      <c r="L723" s="8"/>
      <c r="M723" s="8"/>
      <c r="N723" s="8"/>
      <c r="Z723" s="8"/>
      <c r="AA723" s="70"/>
      <c r="AB723" s="70"/>
      <c r="AC723" s="70"/>
      <c r="AD723" s="70"/>
      <c r="AE723" s="70"/>
      <c r="AF723" s="70"/>
      <c r="AG723" s="70"/>
      <c r="AH723" s="8"/>
      <c r="AI723" s="8"/>
      <c r="AJ723" s="8"/>
      <c r="AK723" s="8"/>
    </row>
    <row r="724" ht="15.75" customHeight="1">
      <c r="K724" s="8"/>
      <c r="L724" s="8"/>
      <c r="M724" s="8"/>
      <c r="N724" s="8"/>
      <c r="Z724" s="8"/>
      <c r="AA724" s="70"/>
      <c r="AB724" s="70"/>
      <c r="AC724" s="70"/>
      <c r="AD724" s="70"/>
      <c r="AE724" s="70"/>
      <c r="AF724" s="70"/>
      <c r="AG724" s="70"/>
      <c r="AH724" s="8"/>
      <c r="AI724" s="8"/>
      <c r="AJ724" s="8"/>
      <c r="AK724" s="8"/>
    </row>
    <row r="725" ht="15.75" customHeight="1">
      <c r="K725" s="8"/>
      <c r="L725" s="8"/>
      <c r="M725" s="8"/>
      <c r="N725" s="8"/>
      <c r="Z725" s="8"/>
      <c r="AA725" s="70"/>
      <c r="AB725" s="70"/>
      <c r="AC725" s="70"/>
      <c r="AD725" s="70"/>
      <c r="AE725" s="70"/>
      <c r="AF725" s="70"/>
      <c r="AG725" s="70"/>
      <c r="AH725" s="8"/>
      <c r="AI725" s="8"/>
      <c r="AJ725" s="8"/>
      <c r="AK725" s="8"/>
    </row>
    <row r="726" ht="15.75" customHeight="1">
      <c r="K726" s="8"/>
      <c r="L726" s="8"/>
      <c r="M726" s="8"/>
      <c r="N726" s="8"/>
      <c r="Z726" s="8"/>
      <c r="AA726" s="70"/>
      <c r="AB726" s="70"/>
      <c r="AC726" s="70"/>
      <c r="AD726" s="70"/>
      <c r="AE726" s="70"/>
      <c r="AF726" s="70"/>
      <c r="AG726" s="70"/>
      <c r="AH726" s="8"/>
      <c r="AI726" s="8"/>
      <c r="AJ726" s="8"/>
      <c r="AK726" s="8"/>
    </row>
    <row r="727" ht="15.75" customHeight="1">
      <c r="K727" s="8"/>
      <c r="L727" s="8"/>
      <c r="M727" s="8"/>
      <c r="N727" s="8"/>
      <c r="Z727" s="8"/>
      <c r="AA727" s="70"/>
      <c r="AB727" s="70"/>
      <c r="AC727" s="70"/>
      <c r="AD727" s="70"/>
      <c r="AE727" s="70"/>
      <c r="AF727" s="70"/>
      <c r="AG727" s="70"/>
      <c r="AH727" s="8"/>
      <c r="AI727" s="8"/>
      <c r="AJ727" s="8"/>
      <c r="AK727" s="8"/>
    </row>
    <row r="728" ht="15.75" customHeight="1">
      <c r="K728" s="8"/>
      <c r="L728" s="8"/>
      <c r="M728" s="8"/>
      <c r="N728" s="8"/>
      <c r="Z728" s="8"/>
      <c r="AA728" s="70"/>
      <c r="AB728" s="70"/>
      <c r="AC728" s="70"/>
      <c r="AD728" s="70"/>
      <c r="AE728" s="70"/>
      <c r="AF728" s="70"/>
      <c r="AG728" s="70"/>
      <c r="AH728" s="8"/>
      <c r="AI728" s="8"/>
      <c r="AJ728" s="8"/>
      <c r="AK728" s="8"/>
    </row>
    <row r="729" ht="15.75" customHeight="1">
      <c r="K729" s="8"/>
      <c r="L729" s="8"/>
      <c r="M729" s="8"/>
      <c r="N729" s="8"/>
      <c r="Z729" s="8"/>
      <c r="AA729" s="70"/>
      <c r="AB729" s="70"/>
      <c r="AC729" s="70"/>
      <c r="AD729" s="70"/>
      <c r="AE729" s="70"/>
      <c r="AF729" s="70"/>
      <c r="AG729" s="70"/>
      <c r="AH729" s="8"/>
      <c r="AI729" s="8"/>
      <c r="AJ729" s="8"/>
      <c r="AK729" s="8"/>
    </row>
    <row r="730" ht="15.75" customHeight="1">
      <c r="K730" s="8"/>
      <c r="L730" s="8"/>
      <c r="M730" s="8"/>
      <c r="N730" s="8"/>
      <c r="Z730" s="8"/>
      <c r="AA730" s="70"/>
      <c r="AB730" s="70"/>
      <c r="AC730" s="70"/>
      <c r="AD730" s="70"/>
      <c r="AE730" s="70"/>
      <c r="AF730" s="70"/>
      <c r="AG730" s="70"/>
      <c r="AH730" s="8"/>
      <c r="AI730" s="8"/>
      <c r="AJ730" s="8"/>
      <c r="AK730" s="8"/>
    </row>
    <row r="731" ht="15.75" customHeight="1">
      <c r="K731" s="8"/>
      <c r="L731" s="8"/>
      <c r="M731" s="8"/>
      <c r="N731" s="8"/>
      <c r="Z731" s="8"/>
      <c r="AA731" s="70"/>
      <c r="AB731" s="70"/>
      <c r="AC731" s="70"/>
      <c r="AD731" s="70"/>
      <c r="AE731" s="70"/>
      <c r="AF731" s="70"/>
      <c r="AG731" s="70"/>
      <c r="AH731" s="8"/>
      <c r="AI731" s="8"/>
      <c r="AJ731" s="8"/>
      <c r="AK731" s="8"/>
    </row>
    <row r="732" ht="15.75" customHeight="1">
      <c r="K732" s="8"/>
      <c r="L732" s="8"/>
      <c r="M732" s="8"/>
      <c r="N732" s="8"/>
      <c r="Z732" s="8"/>
      <c r="AA732" s="70"/>
      <c r="AB732" s="70"/>
      <c r="AC732" s="70"/>
      <c r="AD732" s="70"/>
      <c r="AE732" s="70"/>
      <c r="AF732" s="70"/>
      <c r="AG732" s="70"/>
      <c r="AH732" s="8"/>
      <c r="AI732" s="8"/>
      <c r="AJ732" s="8"/>
      <c r="AK732" s="8"/>
    </row>
    <row r="733" ht="15.75" customHeight="1">
      <c r="K733" s="8"/>
      <c r="L733" s="8"/>
      <c r="M733" s="8"/>
      <c r="N733" s="8"/>
      <c r="Z733" s="8"/>
      <c r="AA733" s="70"/>
      <c r="AB733" s="70"/>
      <c r="AC733" s="70"/>
      <c r="AD733" s="70"/>
      <c r="AE733" s="70"/>
      <c r="AF733" s="70"/>
      <c r="AG733" s="70"/>
      <c r="AH733" s="8"/>
      <c r="AI733" s="8"/>
      <c r="AJ733" s="8"/>
      <c r="AK733" s="8"/>
    </row>
    <row r="734" ht="15.75" customHeight="1">
      <c r="K734" s="8"/>
      <c r="L734" s="8"/>
      <c r="M734" s="8"/>
      <c r="N734" s="8"/>
      <c r="Z734" s="8"/>
      <c r="AA734" s="70"/>
      <c r="AB734" s="70"/>
      <c r="AC734" s="70"/>
      <c r="AD734" s="70"/>
      <c r="AE734" s="70"/>
      <c r="AF734" s="70"/>
      <c r="AG734" s="70"/>
      <c r="AH734" s="8"/>
      <c r="AI734" s="8"/>
      <c r="AJ734" s="8"/>
      <c r="AK734" s="8"/>
    </row>
    <row r="735" ht="15.75" customHeight="1">
      <c r="K735" s="8"/>
      <c r="L735" s="8"/>
      <c r="M735" s="8"/>
      <c r="N735" s="8"/>
      <c r="Z735" s="8"/>
      <c r="AA735" s="70"/>
      <c r="AB735" s="70"/>
      <c r="AC735" s="70"/>
      <c r="AD735" s="70"/>
      <c r="AE735" s="70"/>
      <c r="AF735" s="70"/>
      <c r="AG735" s="70"/>
      <c r="AH735" s="8"/>
      <c r="AI735" s="8"/>
      <c r="AJ735" s="8"/>
      <c r="AK735" s="8"/>
    </row>
    <row r="736" ht="15.75" customHeight="1">
      <c r="K736" s="8"/>
      <c r="L736" s="8"/>
      <c r="M736" s="8"/>
      <c r="N736" s="8"/>
      <c r="Z736" s="8"/>
      <c r="AA736" s="70"/>
      <c r="AB736" s="70"/>
      <c r="AC736" s="70"/>
      <c r="AD736" s="70"/>
      <c r="AE736" s="70"/>
      <c r="AF736" s="70"/>
      <c r="AG736" s="70"/>
      <c r="AH736" s="8"/>
      <c r="AI736" s="8"/>
      <c r="AJ736" s="8"/>
      <c r="AK736" s="8"/>
    </row>
    <row r="737" ht="15.75" customHeight="1">
      <c r="K737" s="8"/>
      <c r="L737" s="8"/>
      <c r="M737" s="8"/>
      <c r="N737" s="8"/>
      <c r="Z737" s="8"/>
      <c r="AA737" s="70"/>
      <c r="AB737" s="70"/>
      <c r="AC737" s="70"/>
      <c r="AD737" s="70"/>
      <c r="AE737" s="70"/>
      <c r="AF737" s="70"/>
      <c r="AG737" s="70"/>
      <c r="AH737" s="8"/>
      <c r="AI737" s="8"/>
      <c r="AJ737" s="8"/>
      <c r="AK737" s="8"/>
    </row>
    <row r="738" ht="15.75" customHeight="1">
      <c r="K738" s="8"/>
      <c r="L738" s="8"/>
      <c r="M738" s="8"/>
      <c r="N738" s="8"/>
      <c r="Z738" s="8"/>
      <c r="AA738" s="70"/>
      <c r="AB738" s="70"/>
      <c r="AC738" s="70"/>
      <c r="AD738" s="70"/>
      <c r="AE738" s="70"/>
      <c r="AF738" s="70"/>
      <c r="AG738" s="70"/>
      <c r="AH738" s="8"/>
      <c r="AI738" s="8"/>
      <c r="AJ738" s="8"/>
      <c r="AK738" s="8"/>
    </row>
    <row r="739" ht="15.75" customHeight="1">
      <c r="K739" s="8"/>
      <c r="L739" s="8"/>
      <c r="M739" s="8"/>
      <c r="N739" s="8"/>
      <c r="Z739" s="8"/>
      <c r="AA739" s="70"/>
      <c r="AB739" s="70"/>
      <c r="AC739" s="70"/>
      <c r="AD739" s="70"/>
      <c r="AE739" s="70"/>
      <c r="AF739" s="70"/>
      <c r="AG739" s="70"/>
      <c r="AH739" s="8"/>
      <c r="AI739" s="8"/>
      <c r="AJ739" s="8"/>
      <c r="AK739" s="8"/>
    </row>
    <row r="740" ht="15.75" customHeight="1">
      <c r="K740" s="8"/>
      <c r="L740" s="8"/>
      <c r="M740" s="8"/>
      <c r="N740" s="8"/>
      <c r="Z740" s="8"/>
      <c r="AA740" s="70"/>
      <c r="AB740" s="70"/>
      <c r="AC740" s="70"/>
      <c r="AD740" s="70"/>
      <c r="AE740" s="70"/>
      <c r="AF740" s="70"/>
      <c r="AG740" s="70"/>
      <c r="AH740" s="8"/>
      <c r="AI740" s="8"/>
      <c r="AJ740" s="8"/>
      <c r="AK740" s="8"/>
    </row>
    <row r="741" ht="15.75" customHeight="1">
      <c r="K741" s="8"/>
      <c r="L741" s="8"/>
      <c r="M741" s="8"/>
      <c r="N741" s="8"/>
      <c r="Z741" s="8"/>
      <c r="AA741" s="70"/>
      <c r="AB741" s="70"/>
      <c r="AC741" s="70"/>
      <c r="AD741" s="70"/>
      <c r="AE741" s="70"/>
      <c r="AF741" s="70"/>
      <c r="AG741" s="70"/>
      <c r="AH741" s="8"/>
      <c r="AI741" s="8"/>
      <c r="AJ741" s="8"/>
      <c r="AK741" s="8"/>
    </row>
    <row r="742" ht="15.75" customHeight="1">
      <c r="K742" s="8"/>
      <c r="L742" s="8"/>
      <c r="M742" s="8"/>
      <c r="N742" s="8"/>
      <c r="Z742" s="8"/>
      <c r="AA742" s="70"/>
      <c r="AB742" s="70"/>
      <c r="AC742" s="70"/>
      <c r="AD742" s="70"/>
      <c r="AE742" s="70"/>
      <c r="AF742" s="70"/>
      <c r="AG742" s="70"/>
      <c r="AH742" s="8"/>
      <c r="AI742" s="8"/>
      <c r="AJ742" s="8"/>
      <c r="AK742" s="8"/>
    </row>
    <row r="743" ht="15.75" customHeight="1">
      <c r="K743" s="8"/>
      <c r="L743" s="8"/>
      <c r="M743" s="8"/>
      <c r="N743" s="8"/>
      <c r="Z743" s="8"/>
      <c r="AA743" s="70"/>
      <c r="AB743" s="70"/>
      <c r="AC743" s="70"/>
      <c r="AD743" s="70"/>
      <c r="AE743" s="70"/>
      <c r="AF743" s="70"/>
      <c r="AG743" s="70"/>
      <c r="AH743" s="8"/>
      <c r="AI743" s="8"/>
      <c r="AJ743" s="8"/>
      <c r="AK743" s="8"/>
    </row>
    <row r="744" ht="15.75" customHeight="1">
      <c r="K744" s="8"/>
      <c r="L744" s="8"/>
      <c r="M744" s="8"/>
      <c r="N744" s="8"/>
      <c r="Z744" s="8"/>
      <c r="AA744" s="70"/>
      <c r="AB744" s="70"/>
      <c r="AC744" s="70"/>
      <c r="AD744" s="70"/>
      <c r="AE744" s="70"/>
      <c r="AF744" s="70"/>
      <c r="AG744" s="70"/>
      <c r="AH744" s="8"/>
      <c r="AI744" s="8"/>
      <c r="AJ744" s="8"/>
      <c r="AK744" s="8"/>
    </row>
    <row r="745" ht="15.75" customHeight="1">
      <c r="K745" s="8"/>
      <c r="L745" s="8"/>
      <c r="M745" s="8"/>
      <c r="N745" s="8"/>
      <c r="Z745" s="8"/>
      <c r="AA745" s="70"/>
      <c r="AB745" s="70"/>
      <c r="AC745" s="70"/>
      <c r="AD745" s="70"/>
      <c r="AE745" s="70"/>
      <c r="AF745" s="70"/>
      <c r="AG745" s="70"/>
      <c r="AH745" s="8"/>
      <c r="AI745" s="8"/>
      <c r="AJ745" s="8"/>
      <c r="AK745" s="8"/>
    </row>
    <row r="746" ht="15.75" customHeight="1">
      <c r="K746" s="8"/>
      <c r="L746" s="8"/>
      <c r="M746" s="8"/>
      <c r="N746" s="8"/>
      <c r="Z746" s="8"/>
      <c r="AA746" s="70"/>
      <c r="AB746" s="70"/>
      <c r="AC746" s="70"/>
      <c r="AD746" s="70"/>
      <c r="AE746" s="70"/>
      <c r="AF746" s="70"/>
      <c r="AG746" s="70"/>
      <c r="AH746" s="8"/>
      <c r="AI746" s="8"/>
      <c r="AJ746" s="8"/>
      <c r="AK746" s="8"/>
    </row>
    <row r="747" ht="15.75" customHeight="1">
      <c r="K747" s="8"/>
      <c r="L747" s="8"/>
      <c r="M747" s="8"/>
      <c r="N747" s="8"/>
      <c r="Z747" s="8"/>
      <c r="AA747" s="70"/>
      <c r="AB747" s="70"/>
      <c r="AC747" s="70"/>
      <c r="AD747" s="70"/>
      <c r="AE747" s="70"/>
      <c r="AF747" s="70"/>
      <c r="AG747" s="70"/>
      <c r="AH747" s="8"/>
      <c r="AI747" s="8"/>
      <c r="AJ747" s="8"/>
      <c r="AK747" s="8"/>
    </row>
    <row r="748" ht="15.75" customHeight="1">
      <c r="K748" s="8"/>
      <c r="L748" s="8"/>
      <c r="M748" s="8"/>
      <c r="N748" s="8"/>
      <c r="Z748" s="8"/>
      <c r="AA748" s="70"/>
      <c r="AB748" s="70"/>
      <c r="AC748" s="70"/>
      <c r="AD748" s="70"/>
      <c r="AE748" s="70"/>
      <c r="AF748" s="70"/>
      <c r="AG748" s="70"/>
      <c r="AH748" s="8"/>
      <c r="AI748" s="8"/>
      <c r="AJ748" s="8"/>
      <c r="AK748" s="8"/>
    </row>
    <row r="749" ht="15.75" customHeight="1">
      <c r="K749" s="8"/>
      <c r="L749" s="8"/>
      <c r="M749" s="8"/>
      <c r="N749" s="8"/>
      <c r="Z749" s="8"/>
      <c r="AA749" s="70"/>
      <c r="AB749" s="70"/>
      <c r="AC749" s="70"/>
      <c r="AD749" s="70"/>
      <c r="AE749" s="70"/>
      <c r="AF749" s="70"/>
      <c r="AG749" s="70"/>
      <c r="AH749" s="8"/>
      <c r="AI749" s="8"/>
      <c r="AJ749" s="8"/>
      <c r="AK749" s="8"/>
    </row>
    <row r="750" ht="15.75" customHeight="1">
      <c r="K750" s="8"/>
      <c r="L750" s="8"/>
      <c r="M750" s="8"/>
      <c r="N750" s="8"/>
      <c r="Z750" s="8"/>
      <c r="AA750" s="70"/>
      <c r="AB750" s="70"/>
      <c r="AC750" s="70"/>
      <c r="AD750" s="70"/>
      <c r="AE750" s="70"/>
      <c r="AF750" s="70"/>
      <c r="AG750" s="70"/>
      <c r="AH750" s="8"/>
      <c r="AI750" s="8"/>
      <c r="AJ750" s="8"/>
      <c r="AK750" s="8"/>
    </row>
    <row r="751" ht="15.75" customHeight="1">
      <c r="K751" s="8"/>
      <c r="L751" s="8"/>
      <c r="M751" s="8"/>
      <c r="N751" s="8"/>
      <c r="Z751" s="8"/>
      <c r="AA751" s="70"/>
      <c r="AB751" s="70"/>
      <c r="AC751" s="70"/>
      <c r="AD751" s="70"/>
      <c r="AE751" s="70"/>
      <c r="AF751" s="70"/>
      <c r="AG751" s="70"/>
      <c r="AH751" s="8"/>
      <c r="AI751" s="8"/>
      <c r="AJ751" s="8"/>
      <c r="AK751" s="8"/>
    </row>
    <row r="752" ht="15.75" customHeight="1">
      <c r="K752" s="8"/>
      <c r="L752" s="8"/>
      <c r="M752" s="8"/>
      <c r="N752" s="8"/>
      <c r="Z752" s="8"/>
      <c r="AA752" s="70"/>
      <c r="AB752" s="70"/>
      <c r="AC752" s="70"/>
      <c r="AD752" s="70"/>
      <c r="AE752" s="70"/>
      <c r="AF752" s="70"/>
      <c r="AG752" s="70"/>
      <c r="AH752" s="8"/>
      <c r="AI752" s="8"/>
      <c r="AJ752" s="8"/>
      <c r="AK752" s="8"/>
    </row>
    <row r="753" ht="15.75" customHeight="1">
      <c r="K753" s="8"/>
      <c r="L753" s="8"/>
      <c r="M753" s="8"/>
      <c r="N753" s="8"/>
      <c r="Z753" s="8"/>
      <c r="AA753" s="70"/>
      <c r="AB753" s="70"/>
      <c r="AC753" s="70"/>
      <c r="AD753" s="70"/>
      <c r="AE753" s="70"/>
      <c r="AF753" s="70"/>
      <c r="AG753" s="70"/>
      <c r="AH753" s="8"/>
      <c r="AI753" s="8"/>
      <c r="AJ753" s="8"/>
      <c r="AK753" s="8"/>
    </row>
    <row r="754" ht="15.75" customHeight="1">
      <c r="K754" s="8"/>
      <c r="L754" s="8"/>
      <c r="M754" s="8"/>
      <c r="N754" s="8"/>
      <c r="Z754" s="8"/>
      <c r="AA754" s="70"/>
      <c r="AB754" s="70"/>
      <c r="AC754" s="70"/>
      <c r="AD754" s="70"/>
      <c r="AE754" s="70"/>
      <c r="AF754" s="70"/>
      <c r="AG754" s="70"/>
      <c r="AH754" s="8"/>
      <c r="AI754" s="8"/>
      <c r="AJ754" s="8"/>
      <c r="AK754" s="8"/>
    </row>
    <row r="755" ht="15.75" customHeight="1">
      <c r="K755" s="8"/>
      <c r="L755" s="8"/>
      <c r="M755" s="8"/>
      <c r="N755" s="8"/>
      <c r="Z755" s="8"/>
      <c r="AA755" s="70"/>
      <c r="AB755" s="70"/>
      <c r="AC755" s="70"/>
      <c r="AD755" s="70"/>
      <c r="AE755" s="70"/>
      <c r="AF755" s="70"/>
      <c r="AG755" s="70"/>
      <c r="AH755" s="8"/>
      <c r="AI755" s="8"/>
      <c r="AJ755" s="8"/>
      <c r="AK755" s="8"/>
    </row>
    <row r="756" ht="15.75" customHeight="1">
      <c r="K756" s="8"/>
      <c r="L756" s="8"/>
      <c r="M756" s="8"/>
      <c r="N756" s="8"/>
      <c r="Z756" s="8"/>
      <c r="AA756" s="70"/>
      <c r="AB756" s="70"/>
      <c r="AC756" s="70"/>
      <c r="AD756" s="70"/>
      <c r="AE756" s="70"/>
      <c r="AF756" s="70"/>
      <c r="AG756" s="70"/>
      <c r="AH756" s="8"/>
      <c r="AI756" s="8"/>
      <c r="AJ756" s="8"/>
      <c r="AK756" s="8"/>
    </row>
    <row r="757" ht="15.75" customHeight="1">
      <c r="K757" s="8"/>
      <c r="L757" s="8"/>
      <c r="M757" s="8"/>
      <c r="N757" s="8"/>
      <c r="Z757" s="8"/>
      <c r="AA757" s="70"/>
      <c r="AB757" s="70"/>
      <c r="AC757" s="70"/>
      <c r="AD757" s="70"/>
      <c r="AE757" s="70"/>
      <c r="AF757" s="70"/>
      <c r="AG757" s="70"/>
      <c r="AH757" s="8"/>
      <c r="AI757" s="8"/>
      <c r="AJ757" s="8"/>
      <c r="AK757" s="8"/>
    </row>
    <row r="758" ht="15.75" customHeight="1">
      <c r="K758" s="8"/>
      <c r="L758" s="8"/>
      <c r="M758" s="8"/>
      <c r="N758" s="8"/>
      <c r="Z758" s="8"/>
      <c r="AA758" s="70"/>
      <c r="AB758" s="70"/>
      <c r="AC758" s="70"/>
      <c r="AD758" s="70"/>
      <c r="AE758" s="70"/>
      <c r="AF758" s="70"/>
      <c r="AG758" s="70"/>
      <c r="AH758" s="8"/>
      <c r="AI758" s="8"/>
      <c r="AJ758" s="8"/>
      <c r="AK758" s="8"/>
    </row>
    <row r="759" ht="15.75" customHeight="1">
      <c r="K759" s="8"/>
      <c r="L759" s="8"/>
      <c r="M759" s="8"/>
      <c r="N759" s="8"/>
      <c r="Z759" s="8"/>
      <c r="AA759" s="70"/>
      <c r="AB759" s="70"/>
      <c r="AC759" s="70"/>
      <c r="AD759" s="70"/>
      <c r="AE759" s="70"/>
      <c r="AF759" s="70"/>
      <c r="AG759" s="70"/>
      <c r="AH759" s="8"/>
      <c r="AI759" s="8"/>
      <c r="AJ759" s="8"/>
      <c r="AK759" s="8"/>
    </row>
    <row r="760" ht="15.75" customHeight="1">
      <c r="K760" s="8"/>
      <c r="L760" s="8"/>
      <c r="M760" s="8"/>
      <c r="N760" s="8"/>
      <c r="Z760" s="8"/>
      <c r="AA760" s="70"/>
      <c r="AB760" s="70"/>
      <c r="AC760" s="70"/>
      <c r="AD760" s="70"/>
      <c r="AE760" s="70"/>
      <c r="AF760" s="70"/>
      <c r="AG760" s="70"/>
      <c r="AH760" s="8"/>
      <c r="AI760" s="8"/>
      <c r="AJ760" s="8"/>
      <c r="AK760" s="8"/>
    </row>
    <row r="761" ht="15.75" customHeight="1">
      <c r="K761" s="8"/>
      <c r="L761" s="8"/>
      <c r="M761" s="8"/>
      <c r="N761" s="8"/>
      <c r="Z761" s="8"/>
      <c r="AA761" s="70"/>
      <c r="AB761" s="70"/>
      <c r="AC761" s="70"/>
      <c r="AD761" s="70"/>
      <c r="AE761" s="70"/>
      <c r="AF761" s="70"/>
      <c r="AG761" s="70"/>
      <c r="AH761" s="8"/>
      <c r="AI761" s="8"/>
      <c r="AJ761" s="8"/>
      <c r="AK761" s="8"/>
    </row>
    <row r="762" ht="15.75" customHeight="1">
      <c r="K762" s="8"/>
      <c r="L762" s="8"/>
      <c r="M762" s="8"/>
      <c r="N762" s="8"/>
      <c r="Z762" s="8"/>
      <c r="AA762" s="70"/>
      <c r="AB762" s="70"/>
      <c r="AC762" s="70"/>
      <c r="AD762" s="70"/>
      <c r="AE762" s="70"/>
      <c r="AF762" s="70"/>
      <c r="AG762" s="70"/>
      <c r="AH762" s="8"/>
      <c r="AI762" s="8"/>
      <c r="AJ762" s="8"/>
      <c r="AK762" s="8"/>
    </row>
    <row r="763" ht="15.75" customHeight="1">
      <c r="K763" s="8"/>
      <c r="L763" s="8"/>
      <c r="M763" s="8"/>
      <c r="N763" s="8"/>
      <c r="Z763" s="8"/>
      <c r="AA763" s="70"/>
      <c r="AB763" s="70"/>
      <c r="AC763" s="70"/>
      <c r="AD763" s="70"/>
      <c r="AE763" s="70"/>
      <c r="AF763" s="70"/>
      <c r="AG763" s="70"/>
      <c r="AH763" s="8"/>
      <c r="AI763" s="8"/>
      <c r="AJ763" s="8"/>
      <c r="AK763" s="8"/>
    </row>
    <row r="764" ht="15.75" customHeight="1">
      <c r="K764" s="8"/>
      <c r="L764" s="8"/>
      <c r="M764" s="8"/>
      <c r="N764" s="8"/>
      <c r="Z764" s="8"/>
      <c r="AA764" s="70"/>
      <c r="AB764" s="70"/>
      <c r="AC764" s="70"/>
      <c r="AD764" s="70"/>
      <c r="AE764" s="70"/>
      <c r="AF764" s="70"/>
      <c r="AG764" s="70"/>
      <c r="AH764" s="8"/>
      <c r="AI764" s="8"/>
      <c r="AJ764" s="8"/>
      <c r="AK764" s="8"/>
    </row>
    <row r="765" ht="15.75" customHeight="1">
      <c r="K765" s="8"/>
      <c r="L765" s="8"/>
      <c r="M765" s="8"/>
      <c r="N765" s="8"/>
      <c r="Z765" s="8"/>
      <c r="AA765" s="70"/>
      <c r="AB765" s="70"/>
      <c r="AC765" s="70"/>
      <c r="AD765" s="70"/>
      <c r="AE765" s="70"/>
      <c r="AF765" s="70"/>
      <c r="AG765" s="70"/>
      <c r="AH765" s="8"/>
      <c r="AI765" s="8"/>
      <c r="AJ765" s="8"/>
      <c r="AK765" s="8"/>
    </row>
    <row r="766" ht="15.75" customHeight="1">
      <c r="K766" s="8"/>
      <c r="L766" s="8"/>
      <c r="M766" s="8"/>
      <c r="N766" s="8"/>
      <c r="Z766" s="8"/>
      <c r="AA766" s="70"/>
      <c r="AB766" s="70"/>
      <c r="AC766" s="70"/>
      <c r="AD766" s="70"/>
      <c r="AE766" s="70"/>
      <c r="AF766" s="70"/>
      <c r="AG766" s="70"/>
      <c r="AH766" s="8"/>
      <c r="AI766" s="8"/>
      <c r="AJ766" s="8"/>
      <c r="AK766" s="8"/>
    </row>
    <row r="767" ht="15.75" customHeight="1">
      <c r="K767" s="8"/>
      <c r="L767" s="8"/>
      <c r="M767" s="8"/>
      <c r="N767" s="8"/>
      <c r="Z767" s="8"/>
      <c r="AA767" s="70"/>
      <c r="AB767" s="70"/>
      <c r="AC767" s="70"/>
      <c r="AD767" s="70"/>
      <c r="AE767" s="70"/>
      <c r="AF767" s="70"/>
      <c r="AG767" s="70"/>
      <c r="AH767" s="8"/>
      <c r="AI767" s="8"/>
      <c r="AJ767" s="8"/>
      <c r="AK767" s="8"/>
    </row>
    <row r="768" ht="15.75" customHeight="1">
      <c r="K768" s="8"/>
      <c r="L768" s="8"/>
      <c r="M768" s="8"/>
      <c r="N768" s="8"/>
      <c r="Z768" s="8"/>
      <c r="AA768" s="70"/>
      <c r="AB768" s="70"/>
      <c r="AC768" s="70"/>
      <c r="AD768" s="70"/>
      <c r="AE768" s="70"/>
      <c r="AF768" s="70"/>
      <c r="AG768" s="70"/>
      <c r="AH768" s="8"/>
      <c r="AI768" s="8"/>
      <c r="AJ768" s="8"/>
      <c r="AK768" s="8"/>
    </row>
    <row r="769" ht="15.75" customHeight="1">
      <c r="K769" s="8"/>
      <c r="L769" s="8"/>
      <c r="M769" s="8"/>
      <c r="N769" s="8"/>
      <c r="Z769" s="8"/>
      <c r="AA769" s="70"/>
      <c r="AB769" s="70"/>
      <c r="AC769" s="70"/>
      <c r="AD769" s="70"/>
      <c r="AE769" s="70"/>
      <c r="AF769" s="70"/>
      <c r="AG769" s="70"/>
      <c r="AH769" s="8"/>
      <c r="AI769" s="8"/>
      <c r="AJ769" s="8"/>
      <c r="AK769" s="8"/>
    </row>
    <row r="770" ht="15.75" customHeight="1">
      <c r="K770" s="8"/>
      <c r="L770" s="8"/>
      <c r="M770" s="8"/>
      <c r="N770" s="8"/>
      <c r="Z770" s="8"/>
      <c r="AA770" s="70"/>
      <c r="AB770" s="70"/>
      <c r="AC770" s="70"/>
      <c r="AD770" s="70"/>
      <c r="AE770" s="70"/>
      <c r="AF770" s="70"/>
      <c r="AG770" s="70"/>
      <c r="AH770" s="8"/>
      <c r="AI770" s="8"/>
      <c r="AJ770" s="8"/>
      <c r="AK770" s="8"/>
    </row>
    <row r="771" ht="15.75" customHeight="1">
      <c r="K771" s="8"/>
      <c r="L771" s="8"/>
      <c r="M771" s="8"/>
      <c r="N771" s="8"/>
      <c r="Z771" s="8"/>
      <c r="AA771" s="70"/>
      <c r="AB771" s="70"/>
      <c r="AC771" s="70"/>
      <c r="AD771" s="70"/>
      <c r="AE771" s="70"/>
      <c r="AF771" s="70"/>
      <c r="AG771" s="70"/>
      <c r="AH771" s="8"/>
      <c r="AI771" s="8"/>
      <c r="AJ771" s="8"/>
      <c r="AK771" s="8"/>
    </row>
    <row r="772" ht="15.75" customHeight="1">
      <c r="K772" s="8"/>
      <c r="L772" s="8"/>
      <c r="M772" s="8"/>
      <c r="N772" s="8"/>
      <c r="Z772" s="8"/>
      <c r="AA772" s="70"/>
      <c r="AB772" s="70"/>
      <c r="AC772" s="70"/>
      <c r="AD772" s="70"/>
      <c r="AE772" s="70"/>
      <c r="AF772" s="70"/>
      <c r="AG772" s="70"/>
      <c r="AH772" s="8"/>
      <c r="AI772" s="8"/>
      <c r="AJ772" s="8"/>
      <c r="AK772" s="8"/>
    </row>
    <row r="773" ht="15.75" customHeight="1">
      <c r="K773" s="8"/>
      <c r="L773" s="8"/>
      <c r="M773" s="8"/>
      <c r="N773" s="8"/>
      <c r="Z773" s="8"/>
      <c r="AA773" s="70"/>
      <c r="AB773" s="70"/>
      <c r="AC773" s="70"/>
      <c r="AD773" s="70"/>
      <c r="AE773" s="70"/>
      <c r="AF773" s="70"/>
      <c r="AG773" s="70"/>
      <c r="AH773" s="8"/>
      <c r="AI773" s="8"/>
      <c r="AJ773" s="8"/>
      <c r="AK773" s="8"/>
    </row>
    <row r="774" ht="15.75" customHeight="1">
      <c r="K774" s="8"/>
      <c r="L774" s="8"/>
      <c r="M774" s="8"/>
      <c r="N774" s="8"/>
      <c r="Z774" s="8"/>
      <c r="AA774" s="70"/>
      <c r="AB774" s="70"/>
      <c r="AC774" s="70"/>
      <c r="AD774" s="70"/>
      <c r="AE774" s="70"/>
      <c r="AF774" s="70"/>
      <c r="AG774" s="70"/>
      <c r="AH774" s="8"/>
      <c r="AI774" s="8"/>
      <c r="AJ774" s="8"/>
      <c r="AK774" s="8"/>
    </row>
    <row r="775" ht="15.75" customHeight="1">
      <c r="K775" s="8"/>
      <c r="L775" s="8"/>
      <c r="M775" s="8"/>
      <c r="N775" s="8"/>
      <c r="Z775" s="8"/>
      <c r="AA775" s="70"/>
      <c r="AB775" s="70"/>
      <c r="AC775" s="70"/>
      <c r="AD775" s="70"/>
      <c r="AE775" s="70"/>
      <c r="AF775" s="70"/>
      <c r="AG775" s="70"/>
      <c r="AH775" s="8"/>
      <c r="AI775" s="8"/>
      <c r="AJ775" s="8"/>
      <c r="AK775" s="8"/>
    </row>
    <row r="776" ht="15.75" customHeight="1">
      <c r="K776" s="8"/>
      <c r="L776" s="8"/>
      <c r="M776" s="8"/>
      <c r="N776" s="8"/>
      <c r="Z776" s="8"/>
      <c r="AA776" s="70"/>
      <c r="AB776" s="70"/>
      <c r="AC776" s="70"/>
      <c r="AD776" s="70"/>
      <c r="AE776" s="70"/>
      <c r="AF776" s="70"/>
      <c r="AG776" s="70"/>
      <c r="AH776" s="8"/>
      <c r="AI776" s="8"/>
      <c r="AJ776" s="8"/>
      <c r="AK776" s="8"/>
    </row>
    <row r="777" ht="15.75" customHeight="1">
      <c r="K777" s="8"/>
      <c r="L777" s="8"/>
      <c r="M777" s="8"/>
      <c r="N777" s="8"/>
      <c r="Z777" s="8"/>
      <c r="AA777" s="70"/>
      <c r="AB777" s="70"/>
      <c r="AC777" s="70"/>
      <c r="AD777" s="70"/>
      <c r="AE777" s="70"/>
      <c r="AF777" s="70"/>
      <c r="AG777" s="70"/>
      <c r="AH777" s="8"/>
      <c r="AI777" s="8"/>
      <c r="AJ777" s="8"/>
      <c r="AK777" s="8"/>
    </row>
    <row r="778" ht="15.75" customHeight="1">
      <c r="K778" s="8"/>
      <c r="L778" s="8"/>
      <c r="M778" s="8"/>
      <c r="N778" s="8"/>
      <c r="Z778" s="8"/>
      <c r="AA778" s="70"/>
      <c r="AB778" s="70"/>
      <c r="AC778" s="70"/>
      <c r="AD778" s="70"/>
      <c r="AE778" s="70"/>
      <c r="AF778" s="70"/>
      <c r="AG778" s="70"/>
      <c r="AH778" s="8"/>
      <c r="AI778" s="8"/>
      <c r="AJ778" s="8"/>
      <c r="AK778" s="8"/>
    </row>
    <row r="779" ht="15.75" customHeight="1">
      <c r="K779" s="8"/>
      <c r="L779" s="8"/>
      <c r="M779" s="8"/>
      <c r="N779" s="8"/>
      <c r="Z779" s="8"/>
      <c r="AA779" s="70"/>
      <c r="AB779" s="70"/>
      <c r="AC779" s="70"/>
      <c r="AD779" s="70"/>
      <c r="AE779" s="70"/>
      <c r="AF779" s="70"/>
      <c r="AG779" s="70"/>
      <c r="AH779" s="8"/>
      <c r="AI779" s="8"/>
      <c r="AJ779" s="8"/>
      <c r="AK779" s="8"/>
    </row>
    <row r="780" ht="15.75" customHeight="1">
      <c r="K780" s="8"/>
      <c r="L780" s="8"/>
      <c r="M780" s="8"/>
      <c r="N780" s="8"/>
      <c r="Z780" s="8"/>
      <c r="AA780" s="70"/>
      <c r="AB780" s="70"/>
      <c r="AC780" s="70"/>
      <c r="AD780" s="70"/>
      <c r="AE780" s="70"/>
      <c r="AF780" s="70"/>
      <c r="AG780" s="70"/>
      <c r="AH780" s="8"/>
      <c r="AI780" s="8"/>
      <c r="AJ780" s="8"/>
      <c r="AK780" s="8"/>
    </row>
    <row r="781" ht="15.75" customHeight="1">
      <c r="K781" s="8"/>
      <c r="L781" s="8"/>
      <c r="M781" s="8"/>
      <c r="N781" s="8"/>
      <c r="Z781" s="8"/>
      <c r="AA781" s="70"/>
      <c r="AB781" s="70"/>
      <c r="AC781" s="70"/>
      <c r="AD781" s="70"/>
      <c r="AE781" s="70"/>
      <c r="AF781" s="70"/>
      <c r="AG781" s="70"/>
      <c r="AH781" s="8"/>
      <c r="AI781" s="8"/>
      <c r="AJ781" s="8"/>
      <c r="AK781" s="8"/>
    </row>
    <row r="782" ht="15.75" customHeight="1">
      <c r="K782" s="8"/>
      <c r="L782" s="8"/>
      <c r="M782" s="8"/>
      <c r="N782" s="8"/>
      <c r="Z782" s="8"/>
      <c r="AA782" s="70"/>
      <c r="AB782" s="70"/>
      <c r="AC782" s="70"/>
      <c r="AD782" s="70"/>
      <c r="AE782" s="70"/>
      <c r="AF782" s="70"/>
      <c r="AG782" s="70"/>
      <c r="AH782" s="8"/>
      <c r="AI782" s="8"/>
      <c r="AJ782" s="8"/>
      <c r="AK782" s="8"/>
    </row>
    <row r="783" ht="15.75" customHeight="1">
      <c r="K783" s="8"/>
      <c r="L783" s="8"/>
      <c r="M783" s="8"/>
      <c r="N783" s="8"/>
      <c r="Z783" s="8"/>
      <c r="AA783" s="70"/>
      <c r="AB783" s="70"/>
      <c r="AC783" s="70"/>
      <c r="AD783" s="70"/>
      <c r="AE783" s="70"/>
      <c r="AF783" s="70"/>
      <c r="AG783" s="70"/>
      <c r="AH783" s="8"/>
      <c r="AI783" s="8"/>
      <c r="AJ783" s="8"/>
      <c r="AK783" s="8"/>
    </row>
    <row r="784" ht="15.75" customHeight="1">
      <c r="K784" s="8"/>
      <c r="L784" s="8"/>
      <c r="M784" s="8"/>
      <c r="N784" s="8"/>
      <c r="Z784" s="8"/>
      <c r="AA784" s="70"/>
      <c r="AB784" s="70"/>
      <c r="AC784" s="70"/>
      <c r="AD784" s="70"/>
      <c r="AE784" s="70"/>
      <c r="AF784" s="70"/>
      <c r="AG784" s="70"/>
      <c r="AH784" s="8"/>
      <c r="AI784" s="8"/>
      <c r="AJ784" s="8"/>
      <c r="AK784" s="8"/>
    </row>
    <row r="785" ht="15.75" customHeight="1">
      <c r="K785" s="8"/>
      <c r="L785" s="8"/>
      <c r="M785" s="8"/>
      <c r="N785" s="8"/>
      <c r="Z785" s="8"/>
      <c r="AA785" s="70"/>
      <c r="AB785" s="70"/>
      <c r="AC785" s="70"/>
      <c r="AD785" s="70"/>
      <c r="AE785" s="70"/>
      <c r="AF785" s="70"/>
      <c r="AG785" s="70"/>
      <c r="AH785" s="8"/>
      <c r="AI785" s="8"/>
      <c r="AJ785" s="8"/>
      <c r="AK785" s="8"/>
    </row>
    <row r="786" ht="15.75" customHeight="1">
      <c r="K786" s="8"/>
      <c r="L786" s="8"/>
      <c r="M786" s="8"/>
      <c r="N786" s="8"/>
      <c r="Z786" s="8"/>
      <c r="AA786" s="70"/>
      <c r="AB786" s="70"/>
      <c r="AC786" s="70"/>
      <c r="AD786" s="70"/>
      <c r="AE786" s="70"/>
      <c r="AF786" s="70"/>
      <c r="AG786" s="70"/>
      <c r="AH786" s="8"/>
      <c r="AI786" s="8"/>
      <c r="AJ786" s="8"/>
      <c r="AK786" s="8"/>
    </row>
    <row r="787" ht="15.75" customHeight="1">
      <c r="K787" s="8"/>
      <c r="L787" s="8"/>
      <c r="M787" s="8"/>
      <c r="N787" s="8"/>
      <c r="Z787" s="8"/>
      <c r="AA787" s="70"/>
      <c r="AB787" s="70"/>
      <c r="AC787" s="70"/>
      <c r="AD787" s="70"/>
      <c r="AE787" s="70"/>
      <c r="AF787" s="70"/>
      <c r="AG787" s="70"/>
      <c r="AH787" s="8"/>
      <c r="AI787" s="8"/>
      <c r="AJ787" s="8"/>
      <c r="AK787" s="8"/>
    </row>
    <row r="788" ht="15.75" customHeight="1">
      <c r="K788" s="8"/>
      <c r="L788" s="8"/>
      <c r="M788" s="8"/>
      <c r="N788" s="8"/>
      <c r="Z788" s="8"/>
      <c r="AA788" s="70"/>
      <c r="AB788" s="70"/>
      <c r="AC788" s="70"/>
      <c r="AD788" s="70"/>
      <c r="AE788" s="70"/>
      <c r="AF788" s="70"/>
      <c r="AG788" s="70"/>
      <c r="AH788" s="8"/>
      <c r="AI788" s="8"/>
      <c r="AJ788" s="8"/>
      <c r="AK788" s="8"/>
    </row>
    <row r="789" ht="15.75" customHeight="1">
      <c r="K789" s="8"/>
      <c r="L789" s="8"/>
      <c r="M789" s="8"/>
      <c r="N789" s="8"/>
      <c r="Z789" s="8"/>
      <c r="AA789" s="70"/>
      <c r="AB789" s="70"/>
      <c r="AC789" s="70"/>
      <c r="AD789" s="70"/>
      <c r="AE789" s="70"/>
      <c r="AF789" s="70"/>
      <c r="AG789" s="70"/>
      <c r="AH789" s="8"/>
      <c r="AI789" s="8"/>
      <c r="AJ789" s="8"/>
      <c r="AK789" s="8"/>
    </row>
    <row r="790" ht="15.75" customHeight="1">
      <c r="K790" s="8"/>
      <c r="L790" s="8"/>
      <c r="M790" s="8"/>
      <c r="N790" s="8"/>
      <c r="Z790" s="8"/>
      <c r="AA790" s="70"/>
      <c r="AB790" s="70"/>
      <c r="AC790" s="70"/>
      <c r="AD790" s="70"/>
      <c r="AE790" s="70"/>
      <c r="AF790" s="70"/>
      <c r="AG790" s="70"/>
      <c r="AH790" s="8"/>
      <c r="AI790" s="8"/>
      <c r="AJ790" s="8"/>
      <c r="AK790" s="8"/>
    </row>
    <row r="791" ht="15.75" customHeight="1">
      <c r="K791" s="8"/>
      <c r="L791" s="8"/>
      <c r="M791" s="8"/>
      <c r="N791" s="8"/>
      <c r="Z791" s="8"/>
      <c r="AA791" s="70"/>
      <c r="AB791" s="70"/>
      <c r="AC791" s="70"/>
      <c r="AD791" s="70"/>
      <c r="AE791" s="70"/>
      <c r="AF791" s="70"/>
      <c r="AG791" s="70"/>
      <c r="AH791" s="8"/>
      <c r="AI791" s="8"/>
      <c r="AJ791" s="8"/>
      <c r="AK791" s="8"/>
    </row>
    <row r="792" ht="15.75" customHeight="1">
      <c r="K792" s="8"/>
      <c r="L792" s="8"/>
      <c r="M792" s="8"/>
      <c r="N792" s="8"/>
      <c r="Z792" s="8"/>
      <c r="AA792" s="70"/>
      <c r="AB792" s="70"/>
      <c r="AC792" s="70"/>
      <c r="AD792" s="70"/>
      <c r="AE792" s="70"/>
      <c r="AF792" s="70"/>
      <c r="AG792" s="70"/>
      <c r="AH792" s="8"/>
      <c r="AI792" s="8"/>
      <c r="AJ792" s="8"/>
      <c r="AK792" s="8"/>
    </row>
    <row r="793" ht="15.75" customHeight="1">
      <c r="K793" s="8"/>
      <c r="L793" s="8"/>
      <c r="M793" s="8"/>
      <c r="N793" s="8"/>
      <c r="Z793" s="8"/>
      <c r="AA793" s="70"/>
      <c r="AB793" s="70"/>
      <c r="AC793" s="70"/>
      <c r="AD793" s="70"/>
      <c r="AE793" s="70"/>
      <c r="AF793" s="70"/>
      <c r="AG793" s="70"/>
      <c r="AH793" s="8"/>
      <c r="AI793" s="8"/>
      <c r="AJ793" s="8"/>
      <c r="AK793" s="8"/>
    </row>
    <row r="794" ht="15.75" customHeight="1">
      <c r="K794" s="8"/>
      <c r="L794" s="8"/>
      <c r="M794" s="8"/>
      <c r="N794" s="8"/>
      <c r="Z794" s="8"/>
      <c r="AA794" s="70"/>
      <c r="AB794" s="70"/>
      <c r="AC794" s="70"/>
      <c r="AD794" s="70"/>
      <c r="AE794" s="70"/>
      <c r="AF794" s="70"/>
      <c r="AG794" s="70"/>
      <c r="AH794" s="8"/>
      <c r="AI794" s="8"/>
      <c r="AJ794" s="8"/>
      <c r="AK794" s="8"/>
    </row>
    <row r="795" ht="15.75" customHeight="1">
      <c r="K795" s="8"/>
      <c r="L795" s="8"/>
      <c r="M795" s="8"/>
      <c r="N795" s="8"/>
      <c r="Z795" s="8"/>
      <c r="AA795" s="70"/>
      <c r="AB795" s="70"/>
      <c r="AC795" s="70"/>
      <c r="AD795" s="70"/>
      <c r="AE795" s="70"/>
      <c r="AF795" s="70"/>
      <c r="AG795" s="70"/>
      <c r="AH795" s="8"/>
      <c r="AI795" s="8"/>
      <c r="AJ795" s="8"/>
      <c r="AK795" s="8"/>
    </row>
    <row r="796" ht="15.75" customHeight="1">
      <c r="K796" s="8"/>
      <c r="L796" s="8"/>
      <c r="M796" s="8"/>
      <c r="N796" s="8"/>
      <c r="Z796" s="8"/>
      <c r="AA796" s="70"/>
      <c r="AB796" s="70"/>
      <c r="AC796" s="70"/>
      <c r="AD796" s="70"/>
      <c r="AE796" s="70"/>
      <c r="AF796" s="70"/>
      <c r="AG796" s="70"/>
      <c r="AH796" s="8"/>
      <c r="AI796" s="8"/>
      <c r="AJ796" s="8"/>
      <c r="AK796" s="8"/>
    </row>
    <row r="797" ht="15.75" customHeight="1">
      <c r="K797" s="8"/>
      <c r="L797" s="8"/>
      <c r="M797" s="8"/>
      <c r="N797" s="8"/>
      <c r="Z797" s="8"/>
      <c r="AA797" s="70"/>
      <c r="AB797" s="70"/>
      <c r="AC797" s="70"/>
      <c r="AD797" s="70"/>
      <c r="AE797" s="70"/>
      <c r="AF797" s="70"/>
      <c r="AG797" s="70"/>
      <c r="AH797" s="8"/>
      <c r="AI797" s="8"/>
      <c r="AJ797" s="8"/>
      <c r="AK797" s="8"/>
    </row>
    <row r="798" ht="15.75" customHeight="1">
      <c r="K798" s="8"/>
      <c r="L798" s="8"/>
      <c r="M798" s="8"/>
      <c r="N798" s="8"/>
      <c r="Z798" s="8"/>
      <c r="AA798" s="70"/>
      <c r="AB798" s="70"/>
      <c r="AC798" s="70"/>
      <c r="AD798" s="70"/>
      <c r="AE798" s="70"/>
      <c r="AF798" s="70"/>
      <c r="AG798" s="70"/>
      <c r="AH798" s="8"/>
      <c r="AI798" s="8"/>
      <c r="AJ798" s="8"/>
      <c r="AK798" s="8"/>
    </row>
    <row r="799" ht="15.75" customHeight="1">
      <c r="K799" s="8"/>
      <c r="L799" s="8"/>
      <c r="M799" s="8"/>
      <c r="N799" s="8"/>
      <c r="Z799" s="8"/>
      <c r="AA799" s="70"/>
      <c r="AB799" s="70"/>
      <c r="AC799" s="70"/>
      <c r="AD799" s="70"/>
      <c r="AE799" s="70"/>
      <c r="AF799" s="70"/>
      <c r="AG799" s="70"/>
      <c r="AH799" s="8"/>
      <c r="AI799" s="8"/>
      <c r="AJ799" s="8"/>
      <c r="AK799" s="8"/>
    </row>
    <row r="800" ht="15.75" customHeight="1">
      <c r="K800" s="8"/>
      <c r="L800" s="8"/>
      <c r="M800" s="8"/>
      <c r="N800" s="8"/>
      <c r="Z800" s="8"/>
      <c r="AA800" s="70"/>
      <c r="AB800" s="70"/>
      <c r="AC800" s="70"/>
      <c r="AD800" s="70"/>
      <c r="AE800" s="70"/>
      <c r="AF800" s="70"/>
      <c r="AG800" s="70"/>
      <c r="AH800" s="8"/>
      <c r="AI800" s="8"/>
      <c r="AJ800" s="8"/>
      <c r="AK800" s="8"/>
    </row>
    <row r="801" ht="15.75" customHeight="1">
      <c r="K801" s="8"/>
      <c r="L801" s="8"/>
      <c r="M801" s="8"/>
      <c r="N801" s="8"/>
      <c r="Z801" s="8"/>
      <c r="AA801" s="70"/>
      <c r="AB801" s="70"/>
      <c r="AC801" s="70"/>
      <c r="AD801" s="70"/>
      <c r="AE801" s="70"/>
      <c r="AF801" s="70"/>
      <c r="AG801" s="70"/>
      <c r="AH801" s="8"/>
      <c r="AI801" s="8"/>
      <c r="AJ801" s="8"/>
      <c r="AK801" s="8"/>
    </row>
    <row r="802" ht="15.75" customHeight="1">
      <c r="K802" s="8"/>
      <c r="L802" s="8"/>
      <c r="M802" s="8"/>
      <c r="N802" s="8"/>
      <c r="Z802" s="8"/>
      <c r="AA802" s="70"/>
      <c r="AB802" s="70"/>
      <c r="AC802" s="70"/>
      <c r="AD802" s="70"/>
      <c r="AE802" s="70"/>
      <c r="AF802" s="70"/>
      <c r="AG802" s="70"/>
      <c r="AH802" s="8"/>
      <c r="AI802" s="8"/>
      <c r="AJ802" s="8"/>
      <c r="AK802" s="8"/>
    </row>
    <row r="803" ht="15.75" customHeight="1">
      <c r="K803" s="8"/>
      <c r="L803" s="8"/>
      <c r="M803" s="8"/>
      <c r="N803" s="8"/>
      <c r="Z803" s="8"/>
      <c r="AA803" s="70"/>
      <c r="AB803" s="70"/>
      <c r="AC803" s="70"/>
      <c r="AD803" s="70"/>
      <c r="AE803" s="70"/>
      <c r="AF803" s="70"/>
      <c r="AG803" s="70"/>
      <c r="AH803" s="8"/>
      <c r="AI803" s="8"/>
      <c r="AJ803" s="8"/>
      <c r="AK803" s="8"/>
    </row>
    <row r="804" ht="15.75" customHeight="1">
      <c r="K804" s="8"/>
      <c r="L804" s="8"/>
      <c r="M804" s="8"/>
      <c r="N804" s="8"/>
      <c r="Z804" s="8"/>
      <c r="AA804" s="70"/>
      <c r="AB804" s="70"/>
      <c r="AC804" s="70"/>
      <c r="AD804" s="70"/>
      <c r="AE804" s="70"/>
      <c r="AF804" s="70"/>
      <c r="AG804" s="70"/>
      <c r="AH804" s="8"/>
      <c r="AI804" s="8"/>
      <c r="AJ804" s="8"/>
      <c r="AK804" s="8"/>
    </row>
    <row r="805" ht="15.75" customHeight="1">
      <c r="K805" s="8"/>
      <c r="L805" s="8"/>
      <c r="M805" s="8"/>
      <c r="N805" s="8"/>
      <c r="Z805" s="8"/>
      <c r="AA805" s="70"/>
      <c r="AB805" s="70"/>
      <c r="AC805" s="70"/>
      <c r="AD805" s="70"/>
      <c r="AE805" s="70"/>
      <c r="AF805" s="70"/>
      <c r="AG805" s="70"/>
      <c r="AH805" s="8"/>
      <c r="AI805" s="8"/>
      <c r="AJ805" s="8"/>
      <c r="AK805" s="8"/>
    </row>
    <row r="806" ht="15.75" customHeight="1">
      <c r="K806" s="8"/>
      <c r="L806" s="8"/>
      <c r="M806" s="8"/>
      <c r="N806" s="8"/>
      <c r="Z806" s="8"/>
      <c r="AA806" s="70"/>
      <c r="AB806" s="70"/>
      <c r="AC806" s="70"/>
      <c r="AD806" s="70"/>
      <c r="AE806" s="70"/>
      <c r="AF806" s="70"/>
      <c r="AG806" s="70"/>
      <c r="AH806" s="8"/>
      <c r="AI806" s="8"/>
      <c r="AJ806" s="8"/>
      <c r="AK806" s="8"/>
    </row>
    <row r="807" ht="15.75" customHeight="1">
      <c r="K807" s="8"/>
      <c r="L807" s="8"/>
      <c r="M807" s="8"/>
      <c r="N807" s="8"/>
      <c r="Z807" s="8"/>
      <c r="AA807" s="70"/>
      <c r="AB807" s="70"/>
      <c r="AC807" s="70"/>
      <c r="AD807" s="70"/>
      <c r="AE807" s="70"/>
      <c r="AF807" s="70"/>
      <c r="AG807" s="70"/>
      <c r="AH807" s="8"/>
      <c r="AI807" s="8"/>
      <c r="AJ807" s="8"/>
      <c r="AK807" s="8"/>
    </row>
    <row r="808" ht="15.75" customHeight="1">
      <c r="K808" s="8"/>
      <c r="L808" s="8"/>
      <c r="M808" s="8"/>
      <c r="N808" s="8"/>
      <c r="Z808" s="8"/>
      <c r="AA808" s="70"/>
      <c r="AB808" s="70"/>
      <c r="AC808" s="70"/>
      <c r="AD808" s="70"/>
      <c r="AE808" s="70"/>
      <c r="AF808" s="70"/>
      <c r="AG808" s="70"/>
      <c r="AH808" s="8"/>
      <c r="AI808" s="8"/>
      <c r="AJ808" s="8"/>
      <c r="AK808" s="8"/>
    </row>
    <row r="809" ht="15.75" customHeight="1">
      <c r="K809" s="8"/>
      <c r="L809" s="8"/>
      <c r="M809" s="8"/>
      <c r="N809" s="8"/>
      <c r="Z809" s="8"/>
      <c r="AA809" s="70"/>
      <c r="AB809" s="70"/>
      <c r="AC809" s="70"/>
      <c r="AD809" s="70"/>
      <c r="AE809" s="70"/>
      <c r="AF809" s="70"/>
      <c r="AG809" s="70"/>
      <c r="AH809" s="8"/>
      <c r="AI809" s="8"/>
      <c r="AJ809" s="8"/>
      <c r="AK809" s="8"/>
    </row>
    <row r="810" ht="15.75" customHeight="1">
      <c r="K810" s="8"/>
      <c r="L810" s="8"/>
      <c r="M810" s="8"/>
      <c r="N810" s="8"/>
      <c r="Z810" s="8"/>
      <c r="AA810" s="70"/>
      <c r="AB810" s="70"/>
      <c r="AC810" s="70"/>
      <c r="AD810" s="70"/>
      <c r="AE810" s="70"/>
      <c r="AF810" s="70"/>
      <c r="AG810" s="70"/>
      <c r="AH810" s="8"/>
      <c r="AI810" s="8"/>
      <c r="AJ810" s="8"/>
      <c r="AK810" s="8"/>
    </row>
    <row r="811" ht="15.75" customHeight="1">
      <c r="K811" s="8"/>
      <c r="L811" s="8"/>
      <c r="M811" s="8"/>
      <c r="N811" s="8"/>
      <c r="Z811" s="8"/>
      <c r="AA811" s="70"/>
      <c r="AB811" s="70"/>
      <c r="AC811" s="70"/>
      <c r="AD811" s="70"/>
      <c r="AE811" s="70"/>
      <c r="AF811" s="70"/>
      <c r="AG811" s="70"/>
      <c r="AH811" s="8"/>
      <c r="AI811" s="8"/>
      <c r="AJ811" s="8"/>
      <c r="AK811" s="8"/>
    </row>
    <row r="812" ht="15.75" customHeight="1">
      <c r="K812" s="8"/>
      <c r="L812" s="8"/>
      <c r="M812" s="8"/>
      <c r="N812" s="8"/>
      <c r="Z812" s="8"/>
      <c r="AA812" s="70"/>
      <c r="AB812" s="70"/>
      <c r="AC812" s="70"/>
      <c r="AD812" s="70"/>
      <c r="AE812" s="70"/>
      <c r="AF812" s="70"/>
      <c r="AG812" s="70"/>
      <c r="AH812" s="8"/>
      <c r="AI812" s="8"/>
      <c r="AJ812" s="8"/>
      <c r="AK812" s="8"/>
    </row>
    <row r="813" ht="15.75" customHeight="1">
      <c r="K813" s="8"/>
      <c r="L813" s="8"/>
      <c r="M813" s="8"/>
      <c r="N813" s="8"/>
      <c r="Z813" s="8"/>
      <c r="AA813" s="70"/>
      <c r="AB813" s="70"/>
      <c r="AC813" s="70"/>
      <c r="AD813" s="70"/>
      <c r="AE813" s="70"/>
      <c r="AF813" s="70"/>
      <c r="AG813" s="70"/>
      <c r="AH813" s="8"/>
      <c r="AI813" s="8"/>
      <c r="AJ813" s="8"/>
      <c r="AK813" s="8"/>
    </row>
    <row r="814" ht="15.75" customHeight="1">
      <c r="K814" s="8"/>
      <c r="L814" s="8"/>
      <c r="M814" s="8"/>
      <c r="N814" s="8"/>
      <c r="Z814" s="8"/>
      <c r="AA814" s="70"/>
      <c r="AB814" s="70"/>
      <c r="AC814" s="70"/>
      <c r="AD814" s="70"/>
      <c r="AE814" s="70"/>
      <c r="AF814" s="70"/>
      <c r="AG814" s="70"/>
      <c r="AH814" s="8"/>
      <c r="AI814" s="8"/>
      <c r="AJ814" s="8"/>
      <c r="AK814" s="8"/>
    </row>
    <row r="815" ht="15.75" customHeight="1">
      <c r="K815" s="8"/>
      <c r="L815" s="8"/>
      <c r="M815" s="8"/>
      <c r="N815" s="8"/>
      <c r="Z815" s="8"/>
      <c r="AA815" s="70"/>
      <c r="AB815" s="70"/>
      <c r="AC815" s="70"/>
      <c r="AD815" s="70"/>
      <c r="AE815" s="70"/>
      <c r="AF815" s="70"/>
      <c r="AG815" s="70"/>
      <c r="AH815" s="8"/>
      <c r="AI815" s="8"/>
      <c r="AJ815" s="8"/>
      <c r="AK815" s="8"/>
    </row>
    <row r="816" ht="15.75" customHeight="1">
      <c r="K816" s="8"/>
      <c r="L816" s="8"/>
      <c r="M816" s="8"/>
      <c r="N816" s="8"/>
      <c r="Z816" s="8"/>
      <c r="AA816" s="70"/>
      <c r="AB816" s="70"/>
      <c r="AC816" s="70"/>
      <c r="AD816" s="70"/>
      <c r="AE816" s="70"/>
      <c r="AF816" s="70"/>
      <c r="AG816" s="70"/>
      <c r="AH816" s="8"/>
      <c r="AI816" s="8"/>
      <c r="AJ816" s="8"/>
      <c r="AK816" s="8"/>
    </row>
    <row r="817" ht="15.75" customHeight="1">
      <c r="K817" s="8"/>
      <c r="L817" s="8"/>
      <c r="M817" s="8"/>
      <c r="N817" s="8"/>
      <c r="Z817" s="8"/>
      <c r="AA817" s="70"/>
      <c r="AB817" s="70"/>
      <c r="AC817" s="70"/>
      <c r="AD817" s="70"/>
      <c r="AE817" s="70"/>
      <c r="AF817" s="70"/>
      <c r="AG817" s="70"/>
      <c r="AH817" s="8"/>
      <c r="AI817" s="8"/>
      <c r="AJ817" s="8"/>
      <c r="AK817" s="8"/>
    </row>
    <row r="818" ht="15.75" customHeight="1">
      <c r="K818" s="8"/>
      <c r="L818" s="8"/>
      <c r="M818" s="8"/>
      <c r="N818" s="8"/>
      <c r="Z818" s="8"/>
      <c r="AA818" s="70"/>
      <c r="AB818" s="70"/>
      <c r="AC818" s="70"/>
      <c r="AD818" s="70"/>
      <c r="AE818" s="70"/>
      <c r="AF818" s="70"/>
      <c r="AG818" s="70"/>
      <c r="AH818" s="8"/>
      <c r="AI818" s="8"/>
      <c r="AJ818" s="8"/>
      <c r="AK818" s="8"/>
    </row>
    <row r="819" ht="15.75" customHeight="1">
      <c r="K819" s="8"/>
      <c r="L819" s="8"/>
      <c r="M819" s="8"/>
      <c r="N819" s="8"/>
      <c r="Z819" s="8"/>
      <c r="AA819" s="70"/>
      <c r="AB819" s="70"/>
      <c r="AC819" s="70"/>
      <c r="AD819" s="70"/>
      <c r="AE819" s="70"/>
      <c r="AF819" s="70"/>
      <c r="AG819" s="70"/>
      <c r="AH819" s="8"/>
      <c r="AI819" s="8"/>
      <c r="AJ819" s="8"/>
      <c r="AK819" s="8"/>
    </row>
    <row r="820" ht="15.75" customHeight="1">
      <c r="K820" s="8"/>
      <c r="L820" s="8"/>
      <c r="M820" s="8"/>
      <c r="N820" s="8"/>
      <c r="Z820" s="8"/>
      <c r="AA820" s="70"/>
      <c r="AB820" s="70"/>
      <c r="AC820" s="70"/>
      <c r="AD820" s="70"/>
      <c r="AE820" s="70"/>
      <c r="AF820" s="70"/>
      <c r="AG820" s="70"/>
      <c r="AH820" s="8"/>
      <c r="AI820" s="8"/>
      <c r="AJ820" s="8"/>
      <c r="AK820" s="8"/>
    </row>
    <row r="821" ht="15.75" customHeight="1">
      <c r="K821" s="8"/>
      <c r="L821" s="8"/>
      <c r="M821" s="8"/>
      <c r="N821" s="8"/>
      <c r="Z821" s="8"/>
      <c r="AA821" s="70"/>
      <c r="AB821" s="70"/>
      <c r="AC821" s="70"/>
      <c r="AD821" s="70"/>
      <c r="AE821" s="70"/>
      <c r="AF821" s="70"/>
      <c r="AG821" s="70"/>
      <c r="AH821" s="8"/>
      <c r="AI821" s="8"/>
      <c r="AJ821" s="8"/>
      <c r="AK821" s="8"/>
    </row>
    <row r="822" ht="15.75" customHeight="1">
      <c r="K822" s="8"/>
      <c r="L822" s="8"/>
      <c r="M822" s="8"/>
      <c r="N822" s="8"/>
      <c r="Z822" s="8"/>
      <c r="AA822" s="70"/>
      <c r="AB822" s="70"/>
      <c r="AC822" s="70"/>
      <c r="AD822" s="70"/>
      <c r="AE822" s="70"/>
      <c r="AF822" s="70"/>
      <c r="AG822" s="70"/>
      <c r="AH822" s="8"/>
      <c r="AI822" s="8"/>
      <c r="AJ822" s="8"/>
      <c r="AK822" s="8"/>
    </row>
    <row r="823" ht="15.75" customHeight="1">
      <c r="K823" s="8"/>
      <c r="L823" s="8"/>
      <c r="M823" s="8"/>
      <c r="N823" s="8"/>
      <c r="Z823" s="8"/>
      <c r="AA823" s="70"/>
      <c r="AB823" s="70"/>
      <c r="AC823" s="70"/>
      <c r="AD823" s="70"/>
      <c r="AE823" s="70"/>
      <c r="AF823" s="70"/>
      <c r="AG823" s="70"/>
      <c r="AH823" s="8"/>
      <c r="AI823" s="8"/>
      <c r="AJ823" s="8"/>
      <c r="AK823" s="8"/>
    </row>
    <row r="824" ht="15.75" customHeight="1">
      <c r="K824" s="8"/>
      <c r="L824" s="8"/>
      <c r="M824" s="8"/>
      <c r="N824" s="8"/>
      <c r="Z824" s="8"/>
      <c r="AA824" s="70"/>
      <c r="AB824" s="70"/>
      <c r="AC824" s="70"/>
      <c r="AD824" s="70"/>
      <c r="AE824" s="70"/>
      <c r="AF824" s="70"/>
      <c r="AG824" s="70"/>
      <c r="AH824" s="8"/>
      <c r="AI824" s="8"/>
      <c r="AJ824" s="8"/>
      <c r="AK824" s="8"/>
    </row>
    <row r="825" ht="15.75" customHeight="1">
      <c r="K825" s="8"/>
      <c r="L825" s="8"/>
      <c r="M825" s="8"/>
      <c r="N825" s="8"/>
      <c r="Z825" s="8"/>
      <c r="AA825" s="70"/>
      <c r="AB825" s="70"/>
      <c r="AC825" s="70"/>
      <c r="AD825" s="70"/>
      <c r="AE825" s="70"/>
      <c r="AF825" s="70"/>
      <c r="AG825" s="70"/>
      <c r="AH825" s="8"/>
      <c r="AI825" s="8"/>
      <c r="AJ825" s="8"/>
      <c r="AK825" s="8"/>
    </row>
    <row r="826" ht="15.75" customHeight="1">
      <c r="K826" s="8"/>
      <c r="L826" s="8"/>
      <c r="M826" s="8"/>
      <c r="N826" s="8"/>
      <c r="Z826" s="8"/>
      <c r="AA826" s="70"/>
      <c r="AB826" s="70"/>
      <c r="AC826" s="70"/>
      <c r="AD826" s="70"/>
      <c r="AE826" s="70"/>
      <c r="AF826" s="70"/>
      <c r="AG826" s="70"/>
      <c r="AH826" s="8"/>
      <c r="AI826" s="8"/>
      <c r="AJ826" s="8"/>
      <c r="AK826" s="8"/>
    </row>
    <row r="827" ht="15.75" customHeight="1">
      <c r="K827" s="8"/>
      <c r="L827" s="8"/>
      <c r="M827" s="8"/>
      <c r="N827" s="8"/>
      <c r="Z827" s="8"/>
      <c r="AA827" s="70"/>
      <c r="AB827" s="70"/>
      <c r="AC827" s="70"/>
      <c r="AD827" s="70"/>
      <c r="AE827" s="70"/>
      <c r="AF827" s="70"/>
      <c r="AG827" s="70"/>
      <c r="AH827" s="8"/>
      <c r="AI827" s="8"/>
      <c r="AJ827" s="8"/>
      <c r="AK827" s="8"/>
    </row>
    <row r="828" ht="15.75" customHeight="1">
      <c r="K828" s="8"/>
      <c r="L828" s="8"/>
      <c r="M828" s="8"/>
      <c r="N828" s="8"/>
      <c r="Z828" s="8"/>
      <c r="AA828" s="70"/>
      <c r="AB828" s="70"/>
      <c r="AC828" s="70"/>
      <c r="AD828" s="70"/>
      <c r="AE828" s="70"/>
      <c r="AF828" s="70"/>
      <c r="AG828" s="70"/>
      <c r="AH828" s="8"/>
      <c r="AI828" s="8"/>
      <c r="AJ828" s="8"/>
      <c r="AK828" s="8"/>
    </row>
    <row r="829" ht="15.75" customHeight="1">
      <c r="K829" s="8"/>
      <c r="L829" s="8"/>
      <c r="M829" s="8"/>
      <c r="N829" s="8"/>
      <c r="Z829" s="8"/>
      <c r="AA829" s="70"/>
      <c r="AB829" s="70"/>
      <c r="AC829" s="70"/>
      <c r="AD829" s="70"/>
      <c r="AE829" s="70"/>
      <c r="AF829" s="70"/>
      <c r="AG829" s="70"/>
      <c r="AH829" s="8"/>
      <c r="AI829" s="8"/>
      <c r="AJ829" s="8"/>
      <c r="AK829" s="8"/>
    </row>
    <row r="830" ht="15.75" customHeight="1">
      <c r="K830" s="8"/>
      <c r="L830" s="8"/>
      <c r="M830" s="8"/>
      <c r="N830" s="8"/>
      <c r="Z830" s="8"/>
      <c r="AA830" s="70"/>
      <c r="AB830" s="70"/>
      <c r="AC830" s="70"/>
      <c r="AD830" s="70"/>
      <c r="AE830" s="70"/>
      <c r="AF830" s="70"/>
      <c r="AG830" s="70"/>
      <c r="AH830" s="8"/>
      <c r="AI830" s="8"/>
      <c r="AJ830" s="8"/>
      <c r="AK830" s="8"/>
    </row>
    <row r="831" ht="15.75" customHeight="1">
      <c r="K831" s="8"/>
      <c r="L831" s="8"/>
      <c r="M831" s="8"/>
      <c r="N831" s="8"/>
      <c r="Z831" s="8"/>
      <c r="AA831" s="70"/>
      <c r="AB831" s="70"/>
      <c r="AC831" s="70"/>
      <c r="AD831" s="70"/>
      <c r="AE831" s="70"/>
      <c r="AF831" s="70"/>
      <c r="AG831" s="70"/>
      <c r="AH831" s="8"/>
      <c r="AI831" s="8"/>
      <c r="AJ831" s="8"/>
      <c r="AK831" s="8"/>
    </row>
    <row r="832" ht="15.75" customHeight="1">
      <c r="K832" s="8"/>
      <c r="L832" s="8"/>
      <c r="M832" s="8"/>
      <c r="N832" s="8"/>
      <c r="Z832" s="8"/>
      <c r="AA832" s="70"/>
      <c r="AB832" s="70"/>
      <c r="AC832" s="70"/>
      <c r="AD832" s="70"/>
      <c r="AE832" s="70"/>
      <c r="AF832" s="70"/>
      <c r="AG832" s="70"/>
      <c r="AH832" s="8"/>
      <c r="AI832" s="8"/>
      <c r="AJ832" s="8"/>
      <c r="AK832" s="8"/>
    </row>
    <row r="833" ht="15.75" customHeight="1">
      <c r="K833" s="8"/>
      <c r="L833" s="8"/>
      <c r="M833" s="8"/>
      <c r="N833" s="8"/>
      <c r="Z833" s="8"/>
      <c r="AA833" s="70"/>
      <c r="AB833" s="70"/>
      <c r="AC833" s="70"/>
      <c r="AD833" s="70"/>
      <c r="AE833" s="70"/>
      <c r="AF833" s="70"/>
      <c r="AG833" s="70"/>
      <c r="AH833" s="8"/>
      <c r="AI833" s="8"/>
      <c r="AJ833" s="8"/>
      <c r="AK833" s="8"/>
    </row>
    <row r="834" ht="15.75" customHeight="1">
      <c r="K834" s="8"/>
      <c r="L834" s="8"/>
      <c r="M834" s="8"/>
      <c r="N834" s="8"/>
      <c r="Z834" s="8"/>
      <c r="AA834" s="70"/>
      <c r="AB834" s="70"/>
      <c r="AC834" s="70"/>
      <c r="AD834" s="70"/>
      <c r="AE834" s="70"/>
      <c r="AF834" s="70"/>
      <c r="AG834" s="70"/>
      <c r="AH834" s="8"/>
      <c r="AI834" s="8"/>
      <c r="AJ834" s="8"/>
      <c r="AK834" s="8"/>
    </row>
    <row r="835" ht="15.75" customHeight="1">
      <c r="K835" s="8"/>
      <c r="L835" s="8"/>
      <c r="M835" s="8"/>
      <c r="N835" s="8"/>
      <c r="Z835" s="8"/>
      <c r="AA835" s="70"/>
      <c r="AB835" s="70"/>
      <c r="AC835" s="70"/>
      <c r="AD835" s="70"/>
      <c r="AE835" s="70"/>
      <c r="AF835" s="70"/>
      <c r="AG835" s="70"/>
      <c r="AH835" s="8"/>
      <c r="AI835" s="8"/>
      <c r="AJ835" s="8"/>
      <c r="AK835" s="8"/>
    </row>
    <row r="836" ht="15.75" customHeight="1">
      <c r="K836" s="8"/>
      <c r="L836" s="8"/>
      <c r="M836" s="8"/>
      <c r="N836" s="8"/>
      <c r="Z836" s="8"/>
      <c r="AA836" s="70"/>
      <c r="AB836" s="70"/>
      <c r="AC836" s="70"/>
      <c r="AD836" s="70"/>
      <c r="AE836" s="70"/>
      <c r="AF836" s="70"/>
      <c r="AG836" s="70"/>
      <c r="AH836" s="8"/>
      <c r="AI836" s="8"/>
      <c r="AJ836" s="8"/>
      <c r="AK836" s="8"/>
    </row>
    <row r="837" ht="15.75" customHeight="1">
      <c r="K837" s="8"/>
      <c r="L837" s="8"/>
      <c r="M837" s="8"/>
      <c r="N837" s="8"/>
      <c r="Z837" s="8"/>
      <c r="AA837" s="70"/>
      <c r="AB837" s="70"/>
      <c r="AC837" s="70"/>
      <c r="AD837" s="70"/>
      <c r="AE837" s="70"/>
      <c r="AF837" s="70"/>
      <c r="AG837" s="70"/>
      <c r="AH837" s="8"/>
      <c r="AI837" s="8"/>
      <c r="AJ837" s="8"/>
      <c r="AK837" s="8"/>
    </row>
    <row r="838" ht="15.75" customHeight="1">
      <c r="K838" s="8"/>
      <c r="L838" s="8"/>
      <c r="M838" s="8"/>
      <c r="N838" s="8"/>
      <c r="Z838" s="8"/>
      <c r="AA838" s="70"/>
      <c r="AB838" s="70"/>
      <c r="AC838" s="70"/>
      <c r="AD838" s="70"/>
      <c r="AE838" s="70"/>
      <c r="AF838" s="70"/>
      <c r="AG838" s="70"/>
      <c r="AH838" s="8"/>
      <c r="AI838" s="8"/>
      <c r="AJ838" s="8"/>
      <c r="AK838" s="8"/>
    </row>
    <row r="839" ht="15.75" customHeight="1">
      <c r="K839" s="8"/>
      <c r="L839" s="8"/>
      <c r="M839" s="8"/>
      <c r="N839" s="8"/>
      <c r="Z839" s="8"/>
      <c r="AA839" s="70"/>
      <c r="AB839" s="70"/>
      <c r="AC839" s="70"/>
      <c r="AD839" s="70"/>
      <c r="AE839" s="70"/>
      <c r="AF839" s="70"/>
      <c r="AG839" s="70"/>
      <c r="AH839" s="8"/>
      <c r="AI839" s="8"/>
      <c r="AJ839" s="8"/>
      <c r="AK839" s="8"/>
    </row>
    <row r="840" ht="15.75" customHeight="1">
      <c r="K840" s="8"/>
      <c r="L840" s="8"/>
      <c r="M840" s="8"/>
      <c r="N840" s="8"/>
      <c r="Z840" s="8"/>
      <c r="AA840" s="70"/>
      <c r="AB840" s="70"/>
      <c r="AC840" s="70"/>
      <c r="AD840" s="70"/>
      <c r="AE840" s="70"/>
      <c r="AF840" s="70"/>
      <c r="AG840" s="70"/>
      <c r="AH840" s="8"/>
      <c r="AI840" s="8"/>
      <c r="AJ840" s="8"/>
      <c r="AK840" s="8"/>
    </row>
    <row r="841" ht="15.75" customHeight="1">
      <c r="K841" s="8"/>
      <c r="L841" s="8"/>
      <c r="M841" s="8"/>
      <c r="N841" s="8"/>
      <c r="Z841" s="8"/>
      <c r="AA841" s="70"/>
      <c r="AB841" s="70"/>
      <c r="AC841" s="70"/>
      <c r="AD841" s="70"/>
      <c r="AE841" s="70"/>
      <c r="AF841" s="70"/>
      <c r="AG841" s="70"/>
      <c r="AH841" s="8"/>
      <c r="AI841" s="8"/>
      <c r="AJ841" s="8"/>
      <c r="AK841" s="8"/>
    </row>
    <row r="842" ht="15.75" customHeight="1">
      <c r="K842" s="8"/>
      <c r="L842" s="8"/>
      <c r="M842" s="8"/>
      <c r="N842" s="8"/>
      <c r="Z842" s="8"/>
      <c r="AA842" s="70"/>
      <c r="AB842" s="70"/>
      <c r="AC842" s="70"/>
      <c r="AD842" s="70"/>
      <c r="AE842" s="70"/>
      <c r="AF842" s="70"/>
      <c r="AG842" s="70"/>
      <c r="AH842" s="8"/>
      <c r="AI842" s="8"/>
      <c r="AJ842" s="8"/>
      <c r="AK842" s="8"/>
    </row>
    <row r="843" ht="15.75" customHeight="1">
      <c r="K843" s="8"/>
      <c r="L843" s="8"/>
      <c r="M843" s="8"/>
      <c r="N843" s="8"/>
      <c r="Z843" s="8"/>
      <c r="AA843" s="70"/>
      <c r="AB843" s="70"/>
      <c r="AC843" s="70"/>
      <c r="AD843" s="70"/>
      <c r="AE843" s="70"/>
      <c r="AF843" s="70"/>
      <c r="AG843" s="70"/>
      <c r="AH843" s="8"/>
      <c r="AI843" s="8"/>
      <c r="AJ843" s="8"/>
      <c r="AK843" s="8"/>
    </row>
    <row r="844" ht="15.75" customHeight="1">
      <c r="K844" s="8"/>
      <c r="L844" s="8"/>
      <c r="M844" s="8"/>
      <c r="N844" s="8"/>
      <c r="Z844" s="8"/>
      <c r="AA844" s="70"/>
      <c r="AB844" s="70"/>
      <c r="AC844" s="70"/>
      <c r="AD844" s="70"/>
      <c r="AE844" s="70"/>
      <c r="AF844" s="70"/>
      <c r="AG844" s="70"/>
      <c r="AH844" s="8"/>
      <c r="AI844" s="8"/>
      <c r="AJ844" s="8"/>
      <c r="AK844" s="8"/>
    </row>
    <row r="845" ht="15.75" customHeight="1">
      <c r="K845" s="8"/>
      <c r="L845" s="8"/>
      <c r="M845" s="8"/>
      <c r="N845" s="8"/>
      <c r="Z845" s="8"/>
      <c r="AA845" s="70"/>
      <c r="AB845" s="70"/>
      <c r="AC845" s="70"/>
      <c r="AD845" s="70"/>
      <c r="AE845" s="70"/>
      <c r="AF845" s="70"/>
      <c r="AG845" s="70"/>
      <c r="AH845" s="8"/>
      <c r="AI845" s="8"/>
      <c r="AJ845" s="8"/>
      <c r="AK845" s="8"/>
    </row>
    <row r="846" ht="15.75" customHeight="1">
      <c r="K846" s="8"/>
      <c r="L846" s="8"/>
      <c r="M846" s="8"/>
      <c r="N846" s="8"/>
      <c r="Z846" s="8"/>
      <c r="AA846" s="70"/>
      <c r="AB846" s="70"/>
      <c r="AC846" s="70"/>
      <c r="AD846" s="70"/>
      <c r="AE846" s="70"/>
      <c r="AF846" s="70"/>
      <c r="AG846" s="70"/>
      <c r="AH846" s="8"/>
      <c r="AI846" s="8"/>
      <c r="AJ846" s="8"/>
      <c r="AK846" s="8"/>
    </row>
    <row r="847" ht="15.75" customHeight="1">
      <c r="K847" s="8"/>
      <c r="L847" s="8"/>
      <c r="M847" s="8"/>
      <c r="N847" s="8"/>
      <c r="Z847" s="8"/>
      <c r="AA847" s="70"/>
      <c r="AB847" s="70"/>
      <c r="AC847" s="70"/>
      <c r="AD847" s="70"/>
      <c r="AE847" s="70"/>
      <c r="AF847" s="70"/>
      <c r="AG847" s="70"/>
      <c r="AH847" s="8"/>
      <c r="AI847" s="8"/>
      <c r="AJ847" s="8"/>
      <c r="AK847" s="8"/>
    </row>
    <row r="848" ht="15.75" customHeight="1">
      <c r="K848" s="8"/>
      <c r="L848" s="8"/>
      <c r="M848" s="8"/>
      <c r="N848" s="8"/>
      <c r="Z848" s="8"/>
      <c r="AA848" s="70"/>
      <c r="AB848" s="70"/>
      <c r="AC848" s="70"/>
      <c r="AD848" s="70"/>
      <c r="AE848" s="70"/>
      <c r="AF848" s="70"/>
      <c r="AG848" s="70"/>
      <c r="AH848" s="8"/>
      <c r="AI848" s="8"/>
      <c r="AJ848" s="8"/>
      <c r="AK848" s="8"/>
    </row>
    <row r="849" ht="15.75" customHeight="1">
      <c r="K849" s="8"/>
      <c r="L849" s="8"/>
      <c r="M849" s="8"/>
      <c r="N849" s="8"/>
      <c r="Z849" s="8"/>
      <c r="AA849" s="70"/>
      <c r="AB849" s="70"/>
      <c r="AC849" s="70"/>
      <c r="AD849" s="70"/>
      <c r="AE849" s="70"/>
      <c r="AF849" s="70"/>
      <c r="AG849" s="70"/>
      <c r="AH849" s="8"/>
      <c r="AI849" s="8"/>
      <c r="AJ849" s="8"/>
      <c r="AK849" s="8"/>
    </row>
    <row r="850" ht="15.75" customHeight="1">
      <c r="K850" s="8"/>
      <c r="L850" s="8"/>
      <c r="M850" s="8"/>
      <c r="N850" s="8"/>
      <c r="Z850" s="8"/>
      <c r="AA850" s="70"/>
      <c r="AB850" s="70"/>
      <c r="AC850" s="70"/>
      <c r="AD850" s="70"/>
      <c r="AE850" s="70"/>
      <c r="AF850" s="70"/>
      <c r="AG850" s="70"/>
      <c r="AH850" s="8"/>
      <c r="AI850" s="8"/>
      <c r="AJ850" s="8"/>
      <c r="AK850" s="8"/>
    </row>
    <row r="851" ht="15.75" customHeight="1">
      <c r="K851" s="8"/>
      <c r="L851" s="8"/>
      <c r="M851" s="8"/>
      <c r="N851" s="8"/>
      <c r="Z851" s="8"/>
      <c r="AA851" s="70"/>
      <c r="AB851" s="70"/>
      <c r="AC851" s="70"/>
      <c r="AD851" s="70"/>
      <c r="AE851" s="70"/>
      <c r="AF851" s="70"/>
      <c r="AG851" s="70"/>
      <c r="AH851" s="8"/>
      <c r="AI851" s="8"/>
      <c r="AJ851" s="8"/>
      <c r="AK851" s="8"/>
    </row>
    <row r="852" ht="15.75" customHeight="1">
      <c r="K852" s="8"/>
      <c r="L852" s="8"/>
      <c r="M852" s="8"/>
      <c r="N852" s="8"/>
      <c r="Z852" s="8"/>
      <c r="AA852" s="70"/>
      <c r="AB852" s="70"/>
      <c r="AC852" s="70"/>
      <c r="AD852" s="70"/>
      <c r="AE852" s="70"/>
      <c r="AF852" s="70"/>
      <c r="AG852" s="70"/>
      <c r="AH852" s="8"/>
      <c r="AI852" s="8"/>
      <c r="AJ852" s="8"/>
      <c r="AK852" s="8"/>
    </row>
    <row r="853" ht="15.75" customHeight="1">
      <c r="K853" s="8"/>
      <c r="L853" s="8"/>
      <c r="M853" s="8"/>
      <c r="N853" s="8"/>
      <c r="Z853" s="8"/>
      <c r="AA853" s="70"/>
      <c r="AB853" s="70"/>
      <c r="AC853" s="70"/>
      <c r="AD853" s="70"/>
      <c r="AE853" s="70"/>
      <c r="AF853" s="70"/>
      <c r="AG853" s="70"/>
      <c r="AH853" s="8"/>
      <c r="AI853" s="8"/>
      <c r="AJ853" s="8"/>
      <c r="AK853" s="8"/>
    </row>
    <row r="854" ht="15.75" customHeight="1">
      <c r="K854" s="8"/>
      <c r="L854" s="8"/>
      <c r="M854" s="8"/>
      <c r="N854" s="8"/>
      <c r="Z854" s="8"/>
      <c r="AA854" s="70"/>
      <c r="AB854" s="70"/>
      <c r="AC854" s="70"/>
      <c r="AD854" s="70"/>
      <c r="AE854" s="70"/>
      <c r="AF854" s="70"/>
      <c r="AG854" s="70"/>
      <c r="AH854" s="8"/>
      <c r="AI854" s="8"/>
      <c r="AJ854" s="8"/>
      <c r="AK854" s="8"/>
    </row>
    <row r="855" ht="15.75" customHeight="1">
      <c r="K855" s="8"/>
      <c r="L855" s="8"/>
      <c r="M855" s="8"/>
      <c r="N855" s="8"/>
      <c r="Z855" s="8"/>
      <c r="AA855" s="70"/>
      <c r="AB855" s="70"/>
      <c r="AC855" s="70"/>
      <c r="AD855" s="70"/>
      <c r="AE855" s="70"/>
      <c r="AF855" s="70"/>
      <c r="AG855" s="70"/>
      <c r="AH855" s="8"/>
      <c r="AI855" s="8"/>
      <c r="AJ855" s="8"/>
      <c r="AK855" s="8"/>
    </row>
    <row r="856" ht="15.75" customHeight="1">
      <c r="K856" s="8"/>
      <c r="L856" s="8"/>
      <c r="M856" s="8"/>
      <c r="N856" s="8"/>
      <c r="Z856" s="8"/>
      <c r="AA856" s="70"/>
      <c r="AB856" s="70"/>
      <c r="AC856" s="70"/>
      <c r="AD856" s="70"/>
      <c r="AE856" s="70"/>
      <c r="AF856" s="70"/>
      <c r="AG856" s="70"/>
      <c r="AH856" s="8"/>
      <c r="AI856" s="8"/>
      <c r="AJ856" s="8"/>
      <c r="AK856" s="8"/>
    </row>
    <row r="857" ht="15.75" customHeight="1">
      <c r="K857" s="8"/>
      <c r="L857" s="8"/>
      <c r="M857" s="8"/>
      <c r="N857" s="8"/>
      <c r="Z857" s="8"/>
      <c r="AA857" s="70"/>
      <c r="AB857" s="70"/>
      <c r="AC857" s="70"/>
      <c r="AD857" s="70"/>
      <c r="AE857" s="70"/>
      <c r="AF857" s="70"/>
      <c r="AG857" s="70"/>
      <c r="AH857" s="8"/>
      <c r="AI857" s="8"/>
      <c r="AJ857" s="8"/>
      <c r="AK857" s="8"/>
    </row>
    <row r="858" ht="15.75" customHeight="1">
      <c r="K858" s="8"/>
      <c r="L858" s="8"/>
      <c r="M858" s="8"/>
      <c r="N858" s="8"/>
      <c r="Z858" s="8"/>
      <c r="AA858" s="70"/>
      <c r="AB858" s="70"/>
      <c r="AC858" s="70"/>
      <c r="AD858" s="70"/>
      <c r="AE858" s="70"/>
      <c r="AF858" s="70"/>
      <c r="AG858" s="70"/>
      <c r="AH858" s="8"/>
      <c r="AI858" s="8"/>
      <c r="AJ858" s="8"/>
      <c r="AK858" s="8"/>
    </row>
    <row r="859" ht="15.75" customHeight="1">
      <c r="K859" s="8"/>
      <c r="L859" s="8"/>
      <c r="M859" s="8"/>
      <c r="N859" s="8"/>
      <c r="Z859" s="8"/>
      <c r="AA859" s="70"/>
      <c r="AB859" s="70"/>
      <c r="AC859" s="70"/>
      <c r="AD859" s="70"/>
      <c r="AE859" s="70"/>
      <c r="AF859" s="70"/>
      <c r="AG859" s="70"/>
      <c r="AH859" s="8"/>
      <c r="AI859" s="8"/>
      <c r="AJ859" s="8"/>
      <c r="AK859" s="8"/>
    </row>
    <row r="860" ht="15.75" customHeight="1">
      <c r="K860" s="8"/>
      <c r="L860" s="8"/>
      <c r="M860" s="8"/>
      <c r="N860" s="8"/>
      <c r="Z860" s="8"/>
      <c r="AA860" s="70"/>
      <c r="AB860" s="70"/>
      <c r="AC860" s="70"/>
      <c r="AD860" s="70"/>
      <c r="AE860" s="70"/>
      <c r="AF860" s="70"/>
      <c r="AG860" s="70"/>
      <c r="AH860" s="8"/>
      <c r="AI860" s="8"/>
      <c r="AJ860" s="8"/>
      <c r="AK860" s="8"/>
    </row>
    <row r="861" ht="15.75" customHeight="1">
      <c r="K861" s="8"/>
      <c r="L861" s="8"/>
      <c r="M861" s="8"/>
      <c r="N861" s="8"/>
      <c r="Z861" s="8"/>
      <c r="AA861" s="70"/>
      <c r="AB861" s="70"/>
      <c r="AC861" s="70"/>
      <c r="AD861" s="70"/>
      <c r="AE861" s="70"/>
      <c r="AF861" s="70"/>
      <c r="AG861" s="70"/>
      <c r="AH861" s="8"/>
      <c r="AI861" s="8"/>
      <c r="AJ861" s="8"/>
      <c r="AK861" s="8"/>
    </row>
    <row r="862" ht="15.75" customHeight="1">
      <c r="K862" s="8"/>
      <c r="L862" s="8"/>
      <c r="M862" s="8"/>
      <c r="N862" s="8"/>
      <c r="Z862" s="8"/>
      <c r="AA862" s="70"/>
      <c r="AB862" s="70"/>
      <c r="AC862" s="70"/>
      <c r="AD862" s="70"/>
      <c r="AE862" s="70"/>
      <c r="AF862" s="70"/>
      <c r="AG862" s="70"/>
      <c r="AH862" s="8"/>
      <c r="AI862" s="8"/>
      <c r="AJ862" s="8"/>
      <c r="AK862" s="8"/>
    </row>
    <row r="863" ht="15.75" customHeight="1">
      <c r="K863" s="8"/>
      <c r="L863" s="8"/>
      <c r="M863" s="8"/>
      <c r="N863" s="8"/>
      <c r="Z863" s="8"/>
      <c r="AA863" s="70"/>
      <c r="AB863" s="70"/>
      <c r="AC863" s="70"/>
      <c r="AD863" s="70"/>
      <c r="AE863" s="70"/>
      <c r="AF863" s="70"/>
      <c r="AG863" s="70"/>
      <c r="AH863" s="8"/>
      <c r="AI863" s="8"/>
      <c r="AJ863" s="8"/>
      <c r="AK863" s="8"/>
    </row>
    <row r="864" ht="15.75" customHeight="1">
      <c r="K864" s="8"/>
      <c r="L864" s="8"/>
      <c r="M864" s="8"/>
      <c r="N864" s="8"/>
      <c r="Z864" s="8"/>
      <c r="AA864" s="70"/>
      <c r="AB864" s="70"/>
      <c r="AC864" s="70"/>
      <c r="AD864" s="70"/>
      <c r="AE864" s="70"/>
      <c r="AF864" s="70"/>
      <c r="AG864" s="70"/>
      <c r="AH864" s="8"/>
      <c r="AI864" s="8"/>
      <c r="AJ864" s="8"/>
      <c r="AK864" s="8"/>
    </row>
    <row r="865" ht="15.75" customHeight="1">
      <c r="K865" s="8"/>
      <c r="L865" s="8"/>
      <c r="M865" s="8"/>
      <c r="N865" s="8"/>
      <c r="Z865" s="8"/>
      <c r="AA865" s="70"/>
      <c r="AB865" s="70"/>
      <c r="AC865" s="70"/>
      <c r="AD865" s="70"/>
      <c r="AE865" s="70"/>
      <c r="AF865" s="70"/>
      <c r="AG865" s="70"/>
      <c r="AH865" s="8"/>
      <c r="AI865" s="8"/>
      <c r="AJ865" s="8"/>
      <c r="AK865" s="8"/>
    </row>
    <row r="866" ht="15.75" customHeight="1">
      <c r="K866" s="8"/>
      <c r="L866" s="8"/>
      <c r="M866" s="8"/>
      <c r="N866" s="8"/>
      <c r="Z866" s="8"/>
      <c r="AA866" s="70"/>
      <c r="AB866" s="70"/>
      <c r="AC866" s="70"/>
      <c r="AD866" s="70"/>
      <c r="AE866" s="70"/>
      <c r="AF866" s="70"/>
      <c r="AG866" s="70"/>
      <c r="AH866" s="8"/>
      <c r="AI866" s="8"/>
      <c r="AJ866" s="8"/>
      <c r="AK866" s="8"/>
    </row>
    <row r="867" ht="15.75" customHeight="1">
      <c r="K867" s="8"/>
      <c r="L867" s="8"/>
      <c r="M867" s="8"/>
      <c r="N867" s="8"/>
      <c r="Z867" s="8"/>
      <c r="AA867" s="70"/>
      <c r="AB867" s="70"/>
      <c r="AC867" s="70"/>
      <c r="AD867" s="70"/>
      <c r="AE867" s="70"/>
      <c r="AF867" s="70"/>
      <c r="AG867" s="70"/>
      <c r="AH867" s="8"/>
      <c r="AI867" s="8"/>
      <c r="AJ867" s="8"/>
      <c r="AK867" s="8"/>
    </row>
    <row r="868" ht="15.75" customHeight="1">
      <c r="K868" s="8"/>
      <c r="L868" s="8"/>
      <c r="M868" s="8"/>
      <c r="N868" s="8"/>
      <c r="Z868" s="8"/>
      <c r="AA868" s="70"/>
      <c r="AB868" s="70"/>
      <c r="AC868" s="70"/>
      <c r="AD868" s="70"/>
      <c r="AE868" s="70"/>
      <c r="AF868" s="70"/>
      <c r="AG868" s="70"/>
      <c r="AH868" s="8"/>
      <c r="AI868" s="8"/>
      <c r="AJ868" s="8"/>
      <c r="AK868" s="8"/>
    </row>
    <row r="869" ht="15.75" customHeight="1">
      <c r="K869" s="8"/>
      <c r="L869" s="8"/>
      <c r="M869" s="8"/>
      <c r="N869" s="8"/>
      <c r="Z869" s="8"/>
      <c r="AA869" s="70"/>
      <c r="AB869" s="70"/>
      <c r="AC869" s="70"/>
      <c r="AD869" s="70"/>
      <c r="AE869" s="70"/>
      <c r="AF869" s="70"/>
      <c r="AG869" s="70"/>
      <c r="AH869" s="8"/>
      <c r="AI869" s="8"/>
      <c r="AJ869" s="8"/>
      <c r="AK869" s="8"/>
    </row>
    <row r="870" ht="15.75" customHeight="1">
      <c r="K870" s="8"/>
      <c r="L870" s="8"/>
      <c r="M870" s="8"/>
      <c r="N870" s="8"/>
      <c r="Z870" s="8"/>
      <c r="AA870" s="70"/>
      <c r="AB870" s="70"/>
      <c r="AC870" s="70"/>
      <c r="AD870" s="70"/>
      <c r="AE870" s="70"/>
      <c r="AF870" s="70"/>
      <c r="AG870" s="70"/>
      <c r="AH870" s="8"/>
      <c r="AI870" s="8"/>
      <c r="AJ870" s="8"/>
      <c r="AK870" s="8"/>
    </row>
    <row r="871" ht="15.75" customHeight="1">
      <c r="K871" s="8"/>
      <c r="L871" s="8"/>
      <c r="M871" s="8"/>
      <c r="N871" s="8"/>
      <c r="Z871" s="8"/>
      <c r="AA871" s="70"/>
      <c r="AB871" s="70"/>
      <c r="AC871" s="70"/>
      <c r="AD871" s="70"/>
      <c r="AE871" s="70"/>
      <c r="AF871" s="70"/>
      <c r="AG871" s="70"/>
      <c r="AH871" s="8"/>
      <c r="AI871" s="8"/>
      <c r="AJ871" s="8"/>
      <c r="AK871" s="8"/>
    </row>
    <row r="872" ht="15.75" customHeight="1">
      <c r="K872" s="8"/>
      <c r="L872" s="8"/>
      <c r="M872" s="8"/>
      <c r="N872" s="8"/>
      <c r="Z872" s="8"/>
      <c r="AA872" s="70"/>
      <c r="AB872" s="70"/>
      <c r="AC872" s="70"/>
      <c r="AD872" s="70"/>
      <c r="AE872" s="70"/>
      <c r="AF872" s="70"/>
      <c r="AG872" s="70"/>
      <c r="AH872" s="8"/>
      <c r="AI872" s="8"/>
      <c r="AJ872" s="8"/>
      <c r="AK872" s="8"/>
    </row>
    <row r="873" ht="15.75" customHeight="1">
      <c r="K873" s="8"/>
      <c r="L873" s="8"/>
      <c r="M873" s="8"/>
      <c r="N873" s="8"/>
      <c r="Z873" s="8"/>
      <c r="AA873" s="70"/>
      <c r="AB873" s="70"/>
      <c r="AC873" s="70"/>
      <c r="AD873" s="70"/>
      <c r="AE873" s="70"/>
      <c r="AF873" s="70"/>
      <c r="AG873" s="70"/>
      <c r="AH873" s="8"/>
      <c r="AI873" s="8"/>
      <c r="AJ873" s="8"/>
      <c r="AK873" s="8"/>
    </row>
    <row r="874" ht="15.75" customHeight="1">
      <c r="K874" s="8"/>
      <c r="L874" s="8"/>
      <c r="M874" s="8"/>
      <c r="N874" s="8"/>
      <c r="Z874" s="8"/>
      <c r="AA874" s="70"/>
      <c r="AB874" s="70"/>
      <c r="AC874" s="70"/>
      <c r="AD874" s="70"/>
      <c r="AE874" s="70"/>
      <c r="AF874" s="70"/>
      <c r="AG874" s="70"/>
      <c r="AH874" s="8"/>
      <c r="AI874" s="8"/>
      <c r="AJ874" s="8"/>
      <c r="AK874" s="8"/>
    </row>
    <row r="875" ht="15.75" customHeight="1">
      <c r="K875" s="8"/>
      <c r="L875" s="8"/>
      <c r="M875" s="8"/>
      <c r="N875" s="8"/>
      <c r="Z875" s="8"/>
      <c r="AA875" s="70"/>
      <c r="AB875" s="70"/>
      <c r="AC875" s="70"/>
      <c r="AD875" s="70"/>
      <c r="AE875" s="70"/>
      <c r="AF875" s="70"/>
      <c r="AG875" s="70"/>
      <c r="AH875" s="8"/>
      <c r="AI875" s="8"/>
      <c r="AJ875" s="8"/>
      <c r="AK875" s="8"/>
    </row>
    <row r="876" ht="15.75" customHeight="1">
      <c r="K876" s="8"/>
      <c r="L876" s="8"/>
      <c r="M876" s="8"/>
      <c r="N876" s="8"/>
      <c r="Z876" s="8"/>
      <c r="AA876" s="70"/>
      <c r="AB876" s="70"/>
      <c r="AC876" s="70"/>
      <c r="AD876" s="70"/>
      <c r="AE876" s="70"/>
      <c r="AF876" s="70"/>
      <c r="AG876" s="70"/>
      <c r="AH876" s="8"/>
      <c r="AI876" s="8"/>
      <c r="AJ876" s="8"/>
      <c r="AK876" s="8"/>
    </row>
    <row r="877" ht="15.75" customHeight="1">
      <c r="K877" s="8"/>
      <c r="L877" s="8"/>
      <c r="M877" s="8"/>
      <c r="N877" s="8"/>
      <c r="Z877" s="8"/>
      <c r="AA877" s="70"/>
      <c r="AB877" s="70"/>
      <c r="AC877" s="70"/>
      <c r="AD877" s="70"/>
      <c r="AE877" s="70"/>
      <c r="AF877" s="70"/>
      <c r="AG877" s="70"/>
      <c r="AH877" s="8"/>
      <c r="AI877" s="8"/>
      <c r="AJ877" s="8"/>
      <c r="AK877" s="8"/>
    </row>
    <row r="878" ht="15.75" customHeight="1">
      <c r="K878" s="8"/>
      <c r="L878" s="8"/>
      <c r="M878" s="8"/>
      <c r="N878" s="8"/>
      <c r="Z878" s="8"/>
      <c r="AA878" s="70"/>
      <c r="AB878" s="70"/>
      <c r="AC878" s="70"/>
      <c r="AD878" s="70"/>
      <c r="AE878" s="70"/>
      <c r="AF878" s="70"/>
      <c r="AG878" s="70"/>
      <c r="AH878" s="8"/>
      <c r="AI878" s="8"/>
      <c r="AJ878" s="8"/>
      <c r="AK878" s="8"/>
    </row>
    <row r="879" ht="15.75" customHeight="1">
      <c r="K879" s="8"/>
      <c r="L879" s="8"/>
      <c r="M879" s="8"/>
      <c r="N879" s="8"/>
      <c r="Z879" s="8"/>
      <c r="AA879" s="70"/>
      <c r="AB879" s="70"/>
      <c r="AC879" s="70"/>
      <c r="AD879" s="70"/>
      <c r="AE879" s="70"/>
      <c r="AF879" s="70"/>
      <c r="AG879" s="70"/>
      <c r="AH879" s="8"/>
      <c r="AI879" s="8"/>
      <c r="AJ879" s="8"/>
      <c r="AK879" s="8"/>
    </row>
    <row r="880" ht="15.75" customHeight="1">
      <c r="K880" s="8"/>
      <c r="L880" s="8"/>
      <c r="M880" s="8"/>
      <c r="N880" s="8"/>
      <c r="Z880" s="8"/>
      <c r="AA880" s="70"/>
      <c r="AB880" s="70"/>
      <c r="AC880" s="70"/>
      <c r="AD880" s="70"/>
      <c r="AE880" s="70"/>
      <c r="AF880" s="70"/>
      <c r="AG880" s="70"/>
      <c r="AH880" s="8"/>
      <c r="AI880" s="8"/>
      <c r="AJ880" s="8"/>
      <c r="AK880" s="8"/>
    </row>
    <row r="881" ht="15.75" customHeight="1">
      <c r="K881" s="8"/>
      <c r="L881" s="8"/>
      <c r="M881" s="8"/>
      <c r="N881" s="8"/>
      <c r="Z881" s="8"/>
      <c r="AA881" s="70"/>
      <c r="AB881" s="70"/>
      <c r="AC881" s="70"/>
      <c r="AD881" s="70"/>
      <c r="AE881" s="70"/>
      <c r="AF881" s="70"/>
      <c r="AG881" s="70"/>
      <c r="AH881" s="8"/>
      <c r="AI881" s="8"/>
      <c r="AJ881" s="8"/>
      <c r="AK881" s="8"/>
    </row>
    <row r="882" ht="15.75" customHeight="1">
      <c r="K882" s="8"/>
      <c r="L882" s="8"/>
      <c r="M882" s="8"/>
      <c r="N882" s="8"/>
      <c r="Z882" s="8"/>
      <c r="AA882" s="70"/>
      <c r="AB882" s="70"/>
      <c r="AC882" s="70"/>
      <c r="AD882" s="70"/>
      <c r="AE882" s="70"/>
      <c r="AF882" s="70"/>
      <c r="AG882" s="70"/>
      <c r="AH882" s="8"/>
      <c r="AI882" s="8"/>
      <c r="AJ882" s="8"/>
      <c r="AK882" s="8"/>
    </row>
    <row r="883" ht="15.75" customHeight="1">
      <c r="K883" s="8"/>
      <c r="L883" s="8"/>
      <c r="M883" s="8"/>
      <c r="N883" s="8"/>
      <c r="Z883" s="8"/>
      <c r="AA883" s="70"/>
      <c r="AB883" s="70"/>
      <c r="AC883" s="70"/>
      <c r="AD883" s="70"/>
      <c r="AE883" s="70"/>
      <c r="AF883" s="70"/>
      <c r="AG883" s="70"/>
      <c r="AH883" s="8"/>
      <c r="AI883" s="8"/>
      <c r="AJ883" s="8"/>
      <c r="AK883" s="8"/>
    </row>
    <row r="884" ht="15.75" customHeight="1">
      <c r="K884" s="8"/>
      <c r="L884" s="8"/>
      <c r="M884" s="8"/>
      <c r="N884" s="8"/>
      <c r="Z884" s="8"/>
      <c r="AA884" s="70"/>
      <c r="AB884" s="70"/>
      <c r="AC884" s="70"/>
      <c r="AD884" s="70"/>
      <c r="AE884" s="70"/>
      <c r="AF884" s="70"/>
      <c r="AG884" s="70"/>
      <c r="AH884" s="8"/>
      <c r="AI884" s="8"/>
      <c r="AJ884" s="8"/>
      <c r="AK884" s="8"/>
    </row>
    <row r="885" ht="15.75" customHeight="1">
      <c r="K885" s="8"/>
      <c r="L885" s="8"/>
      <c r="M885" s="8"/>
      <c r="N885" s="8"/>
      <c r="Z885" s="8"/>
      <c r="AA885" s="70"/>
      <c r="AB885" s="70"/>
      <c r="AC885" s="70"/>
      <c r="AD885" s="70"/>
      <c r="AE885" s="70"/>
      <c r="AF885" s="70"/>
      <c r="AG885" s="70"/>
      <c r="AH885" s="8"/>
      <c r="AI885" s="8"/>
      <c r="AJ885" s="8"/>
      <c r="AK885" s="8"/>
    </row>
    <row r="886" ht="15.75" customHeight="1">
      <c r="K886" s="8"/>
      <c r="L886" s="8"/>
      <c r="M886" s="8"/>
      <c r="N886" s="8"/>
      <c r="Z886" s="8"/>
      <c r="AA886" s="70"/>
      <c r="AB886" s="70"/>
      <c r="AC886" s="70"/>
      <c r="AD886" s="70"/>
      <c r="AE886" s="70"/>
      <c r="AF886" s="70"/>
      <c r="AG886" s="70"/>
      <c r="AH886" s="8"/>
      <c r="AI886" s="8"/>
      <c r="AJ886" s="8"/>
      <c r="AK886" s="8"/>
    </row>
    <row r="887" ht="15.75" customHeight="1">
      <c r="K887" s="8"/>
      <c r="L887" s="8"/>
      <c r="M887" s="8"/>
      <c r="N887" s="8"/>
      <c r="Z887" s="8"/>
      <c r="AA887" s="70"/>
      <c r="AB887" s="70"/>
      <c r="AC887" s="70"/>
      <c r="AD887" s="70"/>
      <c r="AE887" s="70"/>
      <c r="AF887" s="70"/>
      <c r="AG887" s="70"/>
      <c r="AH887" s="8"/>
      <c r="AI887" s="8"/>
      <c r="AJ887" s="8"/>
      <c r="AK887" s="8"/>
    </row>
    <row r="888" ht="15.75" customHeight="1">
      <c r="K888" s="8"/>
      <c r="L888" s="8"/>
      <c r="M888" s="8"/>
      <c r="N888" s="8"/>
      <c r="Z888" s="8"/>
      <c r="AA888" s="70"/>
      <c r="AB888" s="70"/>
      <c r="AC888" s="70"/>
      <c r="AD888" s="70"/>
      <c r="AE888" s="70"/>
      <c r="AF888" s="70"/>
      <c r="AG888" s="70"/>
      <c r="AH888" s="8"/>
      <c r="AI888" s="8"/>
      <c r="AJ888" s="8"/>
      <c r="AK888" s="8"/>
    </row>
    <row r="889" ht="15.75" customHeight="1">
      <c r="K889" s="8"/>
      <c r="L889" s="8"/>
      <c r="M889" s="8"/>
      <c r="N889" s="8"/>
      <c r="Z889" s="8"/>
      <c r="AA889" s="70"/>
      <c r="AB889" s="70"/>
      <c r="AC889" s="70"/>
      <c r="AD889" s="70"/>
      <c r="AE889" s="70"/>
      <c r="AF889" s="70"/>
      <c r="AG889" s="70"/>
      <c r="AH889" s="8"/>
      <c r="AI889" s="8"/>
      <c r="AJ889" s="8"/>
      <c r="AK889" s="8"/>
    </row>
    <row r="890" ht="15.75" customHeight="1">
      <c r="K890" s="8"/>
      <c r="L890" s="8"/>
      <c r="M890" s="8"/>
      <c r="N890" s="8"/>
      <c r="Z890" s="8"/>
      <c r="AA890" s="70"/>
      <c r="AB890" s="70"/>
      <c r="AC890" s="70"/>
      <c r="AD890" s="70"/>
      <c r="AE890" s="70"/>
      <c r="AF890" s="70"/>
      <c r="AG890" s="70"/>
      <c r="AH890" s="8"/>
      <c r="AI890" s="8"/>
      <c r="AJ890" s="8"/>
      <c r="AK890" s="8"/>
    </row>
    <row r="891" ht="15.75" customHeight="1">
      <c r="K891" s="8"/>
      <c r="L891" s="8"/>
      <c r="M891" s="8"/>
      <c r="N891" s="8"/>
      <c r="Z891" s="8"/>
      <c r="AA891" s="70"/>
      <c r="AB891" s="70"/>
      <c r="AC891" s="70"/>
      <c r="AD891" s="70"/>
      <c r="AE891" s="70"/>
      <c r="AF891" s="70"/>
      <c r="AG891" s="70"/>
      <c r="AH891" s="8"/>
      <c r="AI891" s="8"/>
      <c r="AJ891" s="8"/>
      <c r="AK891" s="8"/>
    </row>
    <row r="892" ht="15.75" customHeight="1">
      <c r="K892" s="8"/>
      <c r="L892" s="8"/>
      <c r="M892" s="8"/>
      <c r="N892" s="8"/>
      <c r="Z892" s="8"/>
      <c r="AA892" s="70"/>
      <c r="AB892" s="70"/>
      <c r="AC892" s="70"/>
      <c r="AD892" s="70"/>
      <c r="AE892" s="70"/>
      <c r="AF892" s="70"/>
      <c r="AG892" s="70"/>
      <c r="AH892" s="8"/>
      <c r="AI892" s="8"/>
      <c r="AJ892" s="8"/>
      <c r="AK892" s="8"/>
    </row>
    <row r="893" ht="15.75" customHeight="1">
      <c r="K893" s="8"/>
      <c r="L893" s="8"/>
      <c r="M893" s="8"/>
      <c r="N893" s="8"/>
      <c r="Z893" s="8"/>
      <c r="AA893" s="70"/>
      <c r="AB893" s="70"/>
      <c r="AC893" s="70"/>
      <c r="AD893" s="70"/>
      <c r="AE893" s="70"/>
      <c r="AF893" s="70"/>
      <c r="AG893" s="70"/>
      <c r="AH893" s="8"/>
      <c r="AI893" s="8"/>
      <c r="AJ893" s="8"/>
      <c r="AK893" s="8"/>
    </row>
    <row r="894" ht="15.75" customHeight="1">
      <c r="K894" s="8"/>
      <c r="L894" s="8"/>
      <c r="M894" s="8"/>
      <c r="N894" s="8"/>
      <c r="Z894" s="8"/>
      <c r="AA894" s="70"/>
      <c r="AB894" s="70"/>
      <c r="AC894" s="70"/>
      <c r="AD894" s="70"/>
      <c r="AE894" s="70"/>
      <c r="AF894" s="70"/>
      <c r="AG894" s="70"/>
      <c r="AH894" s="8"/>
      <c r="AI894" s="8"/>
      <c r="AJ894" s="8"/>
      <c r="AK894" s="8"/>
    </row>
    <row r="895" ht="15.75" customHeight="1">
      <c r="K895" s="8"/>
      <c r="L895" s="8"/>
      <c r="M895" s="8"/>
      <c r="N895" s="8"/>
      <c r="Z895" s="8"/>
      <c r="AA895" s="70"/>
      <c r="AB895" s="70"/>
      <c r="AC895" s="70"/>
      <c r="AD895" s="70"/>
      <c r="AE895" s="70"/>
      <c r="AF895" s="70"/>
      <c r="AG895" s="70"/>
      <c r="AH895" s="8"/>
      <c r="AI895" s="8"/>
      <c r="AJ895" s="8"/>
      <c r="AK895" s="8"/>
    </row>
    <row r="896" ht="15.75" customHeight="1">
      <c r="K896" s="8"/>
      <c r="L896" s="8"/>
      <c r="M896" s="8"/>
      <c r="N896" s="8"/>
      <c r="Z896" s="8"/>
      <c r="AA896" s="70"/>
      <c r="AB896" s="70"/>
      <c r="AC896" s="70"/>
      <c r="AD896" s="70"/>
      <c r="AE896" s="70"/>
      <c r="AF896" s="70"/>
      <c r="AG896" s="70"/>
      <c r="AH896" s="8"/>
      <c r="AI896" s="8"/>
      <c r="AJ896" s="8"/>
      <c r="AK896" s="8"/>
    </row>
    <row r="897" ht="15.75" customHeight="1">
      <c r="K897" s="8"/>
      <c r="L897" s="8"/>
      <c r="M897" s="8"/>
      <c r="N897" s="8"/>
      <c r="Z897" s="8"/>
      <c r="AA897" s="70"/>
      <c r="AB897" s="70"/>
      <c r="AC897" s="70"/>
      <c r="AD897" s="70"/>
      <c r="AE897" s="70"/>
      <c r="AF897" s="70"/>
      <c r="AG897" s="70"/>
      <c r="AH897" s="8"/>
      <c r="AI897" s="8"/>
      <c r="AJ897" s="8"/>
      <c r="AK897" s="8"/>
    </row>
    <row r="898" ht="15.75" customHeight="1">
      <c r="K898" s="8"/>
      <c r="L898" s="8"/>
      <c r="M898" s="8"/>
      <c r="N898" s="8"/>
      <c r="Z898" s="8"/>
      <c r="AA898" s="70"/>
      <c r="AB898" s="70"/>
      <c r="AC898" s="70"/>
      <c r="AD898" s="70"/>
      <c r="AE898" s="70"/>
      <c r="AF898" s="70"/>
      <c r="AG898" s="70"/>
      <c r="AH898" s="8"/>
      <c r="AI898" s="8"/>
      <c r="AJ898" s="8"/>
      <c r="AK898" s="8"/>
    </row>
    <row r="899" ht="15.75" customHeight="1">
      <c r="K899" s="8"/>
      <c r="L899" s="8"/>
      <c r="M899" s="8"/>
      <c r="N899" s="8"/>
      <c r="Z899" s="8"/>
      <c r="AA899" s="70"/>
      <c r="AB899" s="70"/>
      <c r="AC899" s="70"/>
      <c r="AD899" s="70"/>
      <c r="AE899" s="70"/>
      <c r="AF899" s="70"/>
      <c r="AG899" s="70"/>
      <c r="AH899" s="8"/>
      <c r="AI899" s="8"/>
      <c r="AJ899" s="8"/>
      <c r="AK899" s="8"/>
    </row>
    <row r="900" ht="15.75" customHeight="1">
      <c r="K900" s="8"/>
      <c r="L900" s="8"/>
      <c r="M900" s="8"/>
      <c r="N900" s="8"/>
      <c r="Z900" s="8"/>
      <c r="AA900" s="70"/>
      <c r="AB900" s="70"/>
      <c r="AC900" s="70"/>
      <c r="AD900" s="70"/>
      <c r="AE900" s="70"/>
      <c r="AF900" s="70"/>
      <c r="AG900" s="70"/>
      <c r="AH900" s="8"/>
      <c r="AI900" s="8"/>
      <c r="AJ900" s="8"/>
      <c r="AK900" s="8"/>
    </row>
    <row r="901" ht="15.75" customHeight="1">
      <c r="K901" s="8"/>
      <c r="L901" s="8"/>
      <c r="M901" s="8"/>
      <c r="N901" s="8"/>
      <c r="Z901" s="8"/>
      <c r="AA901" s="70"/>
      <c r="AB901" s="70"/>
      <c r="AC901" s="70"/>
      <c r="AD901" s="70"/>
      <c r="AE901" s="70"/>
      <c r="AF901" s="70"/>
      <c r="AG901" s="70"/>
      <c r="AH901" s="8"/>
      <c r="AI901" s="8"/>
      <c r="AJ901" s="8"/>
      <c r="AK901" s="8"/>
    </row>
    <row r="902" ht="15.75" customHeight="1">
      <c r="K902" s="8"/>
      <c r="L902" s="8"/>
      <c r="M902" s="8"/>
      <c r="N902" s="8"/>
      <c r="Z902" s="8"/>
      <c r="AA902" s="70"/>
      <c r="AB902" s="70"/>
      <c r="AC902" s="70"/>
      <c r="AD902" s="70"/>
      <c r="AE902" s="70"/>
      <c r="AF902" s="70"/>
      <c r="AG902" s="70"/>
      <c r="AH902" s="8"/>
      <c r="AI902" s="8"/>
      <c r="AJ902" s="8"/>
      <c r="AK902" s="8"/>
    </row>
    <row r="903" ht="15.75" customHeight="1">
      <c r="K903" s="8"/>
      <c r="L903" s="8"/>
      <c r="M903" s="8"/>
      <c r="N903" s="8"/>
      <c r="Z903" s="8"/>
      <c r="AA903" s="70"/>
      <c r="AB903" s="70"/>
      <c r="AC903" s="70"/>
      <c r="AD903" s="70"/>
      <c r="AE903" s="70"/>
      <c r="AF903" s="70"/>
      <c r="AG903" s="70"/>
      <c r="AH903" s="8"/>
      <c r="AI903" s="8"/>
      <c r="AJ903" s="8"/>
      <c r="AK903" s="8"/>
    </row>
    <row r="904" ht="15.75" customHeight="1">
      <c r="K904" s="8"/>
      <c r="L904" s="8"/>
      <c r="M904" s="8"/>
      <c r="N904" s="8"/>
      <c r="Z904" s="8"/>
      <c r="AA904" s="70"/>
      <c r="AB904" s="70"/>
      <c r="AC904" s="70"/>
      <c r="AD904" s="70"/>
      <c r="AE904" s="70"/>
      <c r="AF904" s="70"/>
      <c r="AG904" s="70"/>
      <c r="AH904" s="8"/>
      <c r="AI904" s="8"/>
      <c r="AJ904" s="8"/>
      <c r="AK904" s="8"/>
    </row>
    <row r="905" ht="15.75" customHeight="1">
      <c r="K905" s="8"/>
      <c r="L905" s="8"/>
      <c r="M905" s="8"/>
      <c r="N905" s="8"/>
      <c r="Z905" s="8"/>
      <c r="AA905" s="70"/>
      <c r="AB905" s="70"/>
      <c r="AC905" s="70"/>
      <c r="AD905" s="70"/>
      <c r="AE905" s="70"/>
      <c r="AF905" s="70"/>
      <c r="AG905" s="70"/>
      <c r="AH905" s="8"/>
      <c r="AI905" s="8"/>
      <c r="AJ905" s="8"/>
      <c r="AK905" s="8"/>
    </row>
    <row r="906" ht="15.75" customHeight="1">
      <c r="K906" s="8"/>
      <c r="L906" s="8"/>
      <c r="M906" s="8"/>
      <c r="N906" s="8"/>
      <c r="Z906" s="8"/>
      <c r="AA906" s="70"/>
      <c r="AB906" s="70"/>
      <c r="AC906" s="70"/>
      <c r="AD906" s="70"/>
      <c r="AE906" s="70"/>
      <c r="AF906" s="70"/>
      <c r="AG906" s="70"/>
      <c r="AH906" s="8"/>
      <c r="AI906" s="8"/>
      <c r="AJ906" s="8"/>
      <c r="AK906" s="8"/>
    </row>
    <row r="907" ht="15.75" customHeight="1">
      <c r="K907" s="8"/>
      <c r="L907" s="8"/>
      <c r="M907" s="8"/>
      <c r="N907" s="8"/>
      <c r="Z907" s="8"/>
      <c r="AA907" s="70"/>
      <c r="AB907" s="70"/>
      <c r="AC907" s="70"/>
      <c r="AD907" s="70"/>
      <c r="AE907" s="70"/>
      <c r="AF907" s="70"/>
      <c r="AG907" s="70"/>
      <c r="AH907" s="8"/>
      <c r="AI907" s="8"/>
      <c r="AJ907" s="8"/>
      <c r="AK907" s="8"/>
    </row>
    <row r="908" ht="15.75" customHeight="1">
      <c r="K908" s="8"/>
      <c r="L908" s="8"/>
      <c r="M908" s="8"/>
      <c r="N908" s="8"/>
      <c r="Z908" s="8"/>
      <c r="AA908" s="70"/>
      <c r="AB908" s="70"/>
      <c r="AC908" s="70"/>
      <c r="AD908" s="70"/>
      <c r="AE908" s="70"/>
      <c r="AF908" s="70"/>
      <c r="AG908" s="70"/>
      <c r="AH908" s="8"/>
      <c r="AI908" s="8"/>
      <c r="AJ908" s="8"/>
      <c r="AK908" s="8"/>
    </row>
    <row r="909" ht="15.75" customHeight="1">
      <c r="K909" s="8"/>
      <c r="L909" s="8"/>
      <c r="M909" s="8"/>
      <c r="N909" s="8"/>
      <c r="Z909" s="8"/>
      <c r="AA909" s="70"/>
      <c r="AB909" s="70"/>
      <c r="AC909" s="70"/>
      <c r="AD909" s="70"/>
      <c r="AE909" s="70"/>
      <c r="AF909" s="70"/>
      <c r="AG909" s="70"/>
      <c r="AH909" s="8"/>
      <c r="AI909" s="8"/>
      <c r="AJ909" s="8"/>
      <c r="AK909" s="8"/>
    </row>
    <row r="910" ht="15.75" customHeight="1">
      <c r="K910" s="8"/>
      <c r="L910" s="8"/>
      <c r="M910" s="8"/>
      <c r="N910" s="8"/>
      <c r="Z910" s="8"/>
      <c r="AA910" s="70"/>
      <c r="AB910" s="70"/>
      <c r="AC910" s="70"/>
      <c r="AD910" s="70"/>
      <c r="AE910" s="70"/>
      <c r="AF910" s="70"/>
      <c r="AG910" s="70"/>
      <c r="AH910" s="8"/>
      <c r="AI910" s="8"/>
      <c r="AJ910" s="8"/>
      <c r="AK910" s="8"/>
    </row>
    <row r="911" ht="15.75" customHeight="1">
      <c r="K911" s="8"/>
      <c r="L911" s="8"/>
      <c r="M911" s="8"/>
      <c r="N911" s="8"/>
      <c r="Z911" s="8"/>
      <c r="AA911" s="70"/>
      <c r="AB911" s="70"/>
      <c r="AC911" s="70"/>
      <c r="AD911" s="70"/>
      <c r="AE911" s="70"/>
      <c r="AF911" s="70"/>
      <c r="AG911" s="70"/>
      <c r="AH911" s="8"/>
      <c r="AI911" s="8"/>
      <c r="AJ911" s="8"/>
      <c r="AK911" s="8"/>
    </row>
    <row r="912" ht="15.75" customHeight="1">
      <c r="K912" s="8"/>
      <c r="L912" s="8"/>
      <c r="M912" s="8"/>
      <c r="N912" s="8"/>
      <c r="Z912" s="8"/>
      <c r="AA912" s="70"/>
      <c r="AB912" s="70"/>
      <c r="AC912" s="70"/>
      <c r="AD912" s="70"/>
      <c r="AE912" s="70"/>
      <c r="AF912" s="70"/>
      <c r="AG912" s="70"/>
      <c r="AH912" s="8"/>
      <c r="AI912" s="8"/>
      <c r="AJ912" s="8"/>
      <c r="AK912" s="8"/>
    </row>
    <row r="913" ht="15.75" customHeight="1">
      <c r="K913" s="8"/>
      <c r="L913" s="8"/>
      <c r="M913" s="8"/>
      <c r="N913" s="8"/>
      <c r="Z913" s="8"/>
      <c r="AA913" s="70"/>
      <c r="AB913" s="70"/>
      <c r="AC913" s="70"/>
      <c r="AD913" s="70"/>
      <c r="AE913" s="70"/>
      <c r="AF913" s="70"/>
      <c r="AG913" s="70"/>
      <c r="AH913" s="8"/>
      <c r="AI913" s="8"/>
      <c r="AJ913" s="8"/>
      <c r="AK913" s="8"/>
    </row>
    <row r="914" ht="15.75" customHeight="1">
      <c r="K914" s="8"/>
      <c r="L914" s="8"/>
      <c r="M914" s="8"/>
      <c r="N914" s="8"/>
      <c r="Z914" s="8"/>
      <c r="AA914" s="70"/>
      <c r="AB914" s="70"/>
      <c r="AC914" s="70"/>
      <c r="AD914" s="70"/>
      <c r="AE914" s="70"/>
      <c r="AF914" s="70"/>
      <c r="AG914" s="70"/>
      <c r="AH914" s="8"/>
      <c r="AI914" s="8"/>
      <c r="AJ914" s="8"/>
      <c r="AK914" s="8"/>
    </row>
    <row r="915" ht="15.75" customHeight="1">
      <c r="K915" s="8"/>
      <c r="L915" s="8"/>
      <c r="M915" s="8"/>
      <c r="N915" s="8"/>
      <c r="Z915" s="8"/>
      <c r="AA915" s="70"/>
      <c r="AB915" s="70"/>
      <c r="AC915" s="70"/>
      <c r="AD915" s="70"/>
      <c r="AE915" s="70"/>
      <c r="AF915" s="70"/>
      <c r="AG915" s="70"/>
      <c r="AH915" s="8"/>
      <c r="AI915" s="8"/>
      <c r="AJ915" s="8"/>
      <c r="AK915" s="8"/>
    </row>
    <row r="916" ht="15.75" customHeight="1">
      <c r="K916" s="8"/>
      <c r="L916" s="8"/>
      <c r="M916" s="8"/>
      <c r="N916" s="8"/>
      <c r="Z916" s="8"/>
      <c r="AA916" s="70"/>
      <c r="AB916" s="70"/>
      <c r="AC916" s="70"/>
      <c r="AD916" s="70"/>
      <c r="AE916" s="70"/>
      <c r="AF916" s="70"/>
      <c r="AG916" s="70"/>
      <c r="AH916" s="8"/>
      <c r="AI916" s="8"/>
      <c r="AJ916" s="8"/>
      <c r="AK916" s="8"/>
    </row>
    <row r="917" ht="15.75" customHeight="1">
      <c r="K917" s="8"/>
      <c r="L917" s="8"/>
      <c r="M917" s="8"/>
      <c r="N917" s="8"/>
      <c r="Z917" s="8"/>
      <c r="AA917" s="70"/>
      <c r="AB917" s="70"/>
      <c r="AC917" s="70"/>
      <c r="AD917" s="70"/>
      <c r="AE917" s="70"/>
      <c r="AF917" s="70"/>
      <c r="AG917" s="70"/>
      <c r="AH917" s="8"/>
      <c r="AI917" s="8"/>
      <c r="AJ917" s="8"/>
      <c r="AK917" s="8"/>
    </row>
    <row r="918" ht="15.75" customHeight="1">
      <c r="K918" s="8"/>
      <c r="L918" s="8"/>
      <c r="M918" s="8"/>
      <c r="N918" s="8"/>
      <c r="Z918" s="8"/>
      <c r="AA918" s="70"/>
      <c r="AB918" s="70"/>
      <c r="AC918" s="70"/>
      <c r="AD918" s="70"/>
      <c r="AE918" s="70"/>
      <c r="AF918" s="70"/>
      <c r="AG918" s="70"/>
      <c r="AH918" s="8"/>
      <c r="AI918" s="8"/>
      <c r="AJ918" s="8"/>
      <c r="AK918" s="8"/>
    </row>
    <row r="919" ht="15.75" customHeight="1">
      <c r="K919" s="8"/>
      <c r="L919" s="8"/>
      <c r="M919" s="8"/>
      <c r="N919" s="8"/>
      <c r="Z919" s="8"/>
      <c r="AA919" s="70"/>
      <c r="AB919" s="70"/>
      <c r="AC919" s="70"/>
      <c r="AD919" s="70"/>
      <c r="AE919" s="70"/>
      <c r="AF919" s="70"/>
      <c r="AG919" s="70"/>
      <c r="AH919" s="8"/>
      <c r="AI919" s="8"/>
      <c r="AJ919" s="8"/>
      <c r="AK919" s="8"/>
    </row>
    <row r="920" ht="15.75" customHeight="1">
      <c r="K920" s="8"/>
      <c r="L920" s="8"/>
      <c r="M920" s="8"/>
      <c r="N920" s="8"/>
      <c r="Z920" s="8"/>
      <c r="AA920" s="70"/>
      <c r="AB920" s="70"/>
      <c r="AC920" s="70"/>
      <c r="AD920" s="70"/>
      <c r="AE920" s="70"/>
      <c r="AF920" s="70"/>
      <c r="AG920" s="70"/>
      <c r="AH920" s="8"/>
      <c r="AI920" s="8"/>
      <c r="AJ920" s="8"/>
      <c r="AK920" s="8"/>
    </row>
    <row r="921" ht="15.75" customHeight="1">
      <c r="K921" s="8"/>
      <c r="L921" s="8"/>
      <c r="M921" s="8"/>
      <c r="N921" s="8"/>
      <c r="Z921" s="8"/>
      <c r="AA921" s="70"/>
      <c r="AB921" s="70"/>
      <c r="AC921" s="70"/>
      <c r="AD921" s="70"/>
      <c r="AE921" s="70"/>
      <c r="AF921" s="70"/>
      <c r="AG921" s="70"/>
      <c r="AH921" s="8"/>
      <c r="AI921" s="8"/>
      <c r="AJ921" s="8"/>
      <c r="AK921" s="8"/>
    </row>
    <row r="922" ht="15.75" customHeight="1">
      <c r="K922" s="8"/>
      <c r="L922" s="8"/>
      <c r="M922" s="8"/>
      <c r="N922" s="8"/>
      <c r="Z922" s="8"/>
      <c r="AA922" s="70"/>
      <c r="AB922" s="70"/>
      <c r="AC922" s="70"/>
      <c r="AD922" s="70"/>
      <c r="AE922" s="70"/>
      <c r="AF922" s="70"/>
      <c r="AG922" s="70"/>
      <c r="AH922" s="8"/>
      <c r="AI922" s="8"/>
      <c r="AJ922" s="8"/>
      <c r="AK922" s="8"/>
    </row>
    <row r="923" ht="15.75" customHeight="1">
      <c r="K923" s="8"/>
      <c r="L923" s="8"/>
      <c r="M923" s="8"/>
      <c r="N923" s="8"/>
      <c r="Z923" s="8"/>
      <c r="AA923" s="70"/>
      <c r="AB923" s="70"/>
      <c r="AC923" s="70"/>
      <c r="AD923" s="70"/>
      <c r="AE923" s="70"/>
      <c r="AF923" s="70"/>
      <c r="AG923" s="70"/>
      <c r="AH923" s="8"/>
      <c r="AI923" s="8"/>
      <c r="AJ923" s="8"/>
      <c r="AK923" s="8"/>
    </row>
    <row r="924" ht="15.75" customHeight="1">
      <c r="K924" s="8"/>
      <c r="L924" s="8"/>
      <c r="M924" s="8"/>
      <c r="N924" s="8"/>
      <c r="Z924" s="8"/>
      <c r="AA924" s="70"/>
      <c r="AB924" s="70"/>
      <c r="AC924" s="70"/>
      <c r="AD924" s="70"/>
      <c r="AE924" s="70"/>
      <c r="AF924" s="70"/>
      <c r="AG924" s="70"/>
      <c r="AH924" s="8"/>
      <c r="AI924" s="8"/>
      <c r="AJ924" s="8"/>
      <c r="AK924" s="8"/>
    </row>
    <row r="925" ht="15.75" customHeight="1">
      <c r="K925" s="8"/>
      <c r="L925" s="8"/>
      <c r="M925" s="8"/>
      <c r="N925" s="8"/>
      <c r="Z925" s="8"/>
      <c r="AA925" s="70"/>
      <c r="AB925" s="70"/>
      <c r="AC925" s="70"/>
      <c r="AD925" s="70"/>
      <c r="AE925" s="70"/>
      <c r="AF925" s="70"/>
      <c r="AG925" s="70"/>
      <c r="AH925" s="8"/>
      <c r="AI925" s="8"/>
      <c r="AJ925" s="8"/>
      <c r="AK925" s="8"/>
    </row>
    <row r="926" ht="15.75" customHeight="1">
      <c r="K926" s="8"/>
      <c r="L926" s="8"/>
      <c r="M926" s="8"/>
      <c r="N926" s="8"/>
      <c r="Z926" s="8"/>
      <c r="AA926" s="70"/>
      <c r="AB926" s="70"/>
      <c r="AC926" s="70"/>
      <c r="AD926" s="70"/>
      <c r="AE926" s="70"/>
      <c r="AF926" s="70"/>
      <c r="AG926" s="70"/>
      <c r="AH926" s="8"/>
      <c r="AI926" s="8"/>
      <c r="AJ926" s="8"/>
      <c r="AK926" s="8"/>
    </row>
    <row r="927" ht="15.75" customHeight="1">
      <c r="K927" s="8"/>
      <c r="L927" s="8"/>
      <c r="M927" s="8"/>
      <c r="N927" s="8"/>
      <c r="Z927" s="8"/>
      <c r="AA927" s="70"/>
      <c r="AB927" s="70"/>
      <c r="AC927" s="70"/>
      <c r="AD927" s="70"/>
      <c r="AE927" s="70"/>
      <c r="AF927" s="70"/>
      <c r="AG927" s="70"/>
      <c r="AH927" s="8"/>
      <c r="AI927" s="8"/>
      <c r="AJ927" s="8"/>
      <c r="AK927" s="8"/>
    </row>
    <row r="928" ht="15.75" customHeight="1">
      <c r="K928" s="8"/>
      <c r="L928" s="8"/>
      <c r="M928" s="8"/>
      <c r="N928" s="8"/>
      <c r="Z928" s="8"/>
      <c r="AA928" s="70"/>
      <c r="AB928" s="70"/>
      <c r="AC928" s="70"/>
      <c r="AD928" s="70"/>
      <c r="AE928" s="70"/>
      <c r="AF928" s="70"/>
      <c r="AG928" s="70"/>
      <c r="AH928" s="8"/>
      <c r="AI928" s="8"/>
      <c r="AJ928" s="8"/>
      <c r="AK928" s="8"/>
    </row>
    <row r="929" ht="15.75" customHeight="1">
      <c r="K929" s="8"/>
      <c r="L929" s="8"/>
      <c r="M929" s="8"/>
      <c r="N929" s="8"/>
      <c r="Z929" s="8"/>
      <c r="AA929" s="70"/>
      <c r="AB929" s="70"/>
      <c r="AC929" s="70"/>
      <c r="AD929" s="70"/>
      <c r="AE929" s="70"/>
      <c r="AF929" s="70"/>
      <c r="AG929" s="70"/>
      <c r="AH929" s="8"/>
      <c r="AI929" s="8"/>
      <c r="AJ929" s="8"/>
      <c r="AK929" s="8"/>
    </row>
    <row r="930" ht="15.75" customHeight="1">
      <c r="K930" s="8"/>
      <c r="L930" s="8"/>
      <c r="M930" s="8"/>
      <c r="N930" s="8"/>
      <c r="Z930" s="8"/>
      <c r="AA930" s="70"/>
      <c r="AB930" s="70"/>
      <c r="AC930" s="70"/>
      <c r="AD930" s="70"/>
      <c r="AE930" s="70"/>
      <c r="AF930" s="70"/>
      <c r="AG930" s="70"/>
      <c r="AH930" s="8"/>
      <c r="AI930" s="8"/>
      <c r="AJ930" s="8"/>
      <c r="AK930" s="8"/>
    </row>
    <row r="931" ht="15.75" customHeight="1">
      <c r="K931" s="8"/>
      <c r="L931" s="8"/>
      <c r="M931" s="8"/>
      <c r="N931" s="8"/>
      <c r="Z931" s="8"/>
      <c r="AA931" s="70"/>
      <c r="AB931" s="70"/>
      <c r="AC931" s="70"/>
      <c r="AD931" s="70"/>
      <c r="AE931" s="70"/>
      <c r="AF931" s="70"/>
      <c r="AG931" s="70"/>
      <c r="AH931" s="8"/>
      <c r="AI931" s="8"/>
      <c r="AJ931" s="8"/>
      <c r="AK931" s="8"/>
    </row>
    <row r="932" ht="15.75" customHeight="1">
      <c r="K932" s="8"/>
      <c r="L932" s="8"/>
      <c r="M932" s="8"/>
      <c r="N932" s="8"/>
      <c r="Z932" s="8"/>
      <c r="AA932" s="70"/>
      <c r="AB932" s="70"/>
      <c r="AC932" s="70"/>
      <c r="AD932" s="70"/>
      <c r="AE932" s="70"/>
      <c r="AF932" s="70"/>
      <c r="AG932" s="70"/>
      <c r="AH932" s="8"/>
      <c r="AI932" s="8"/>
      <c r="AJ932" s="8"/>
      <c r="AK932" s="8"/>
    </row>
    <row r="933" ht="15.75" customHeight="1">
      <c r="K933" s="8"/>
      <c r="L933" s="8"/>
      <c r="M933" s="8"/>
      <c r="N933" s="8"/>
      <c r="Z933" s="8"/>
      <c r="AA933" s="70"/>
      <c r="AB933" s="70"/>
      <c r="AC933" s="70"/>
      <c r="AD933" s="70"/>
      <c r="AE933" s="70"/>
      <c r="AF933" s="70"/>
      <c r="AG933" s="70"/>
      <c r="AH933" s="8"/>
      <c r="AI933" s="8"/>
      <c r="AJ933" s="8"/>
      <c r="AK933" s="8"/>
    </row>
    <row r="934" ht="15.75" customHeight="1">
      <c r="K934" s="8"/>
      <c r="L934" s="8"/>
      <c r="M934" s="8"/>
      <c r="N934" s="8"/>
      <c r="Z934" s="8"/>
      <c r="AA934" s="70"/>
      <c r="AB934" s="70"/>
      <c r="AC934" s="70"/>
      <c r="AD934" s="70"/>
      <c r="AE934" s="70"/>
      <c r="AF934" s="70"/>
      <c r="AG934" s="70"/>
      <c r="AH934" s="8"/>
      <c r="AI934" s="8"/>
      <c r="AJ934" s="8"/>
      <c r="AK934" s="8"/>
    </row>
    <row r="935" ht="15.75" customHeight="1">
      <c r="K935" s="8"/>
      <c r="L935" s="8"/>
      <c r="M935" s="8"/>
      <c r="N935" s="8"/>
      <c r="Z935" s="8"/>
      <c r="AA935" s="70"/>
      <c r="AB935" s="70"/>
      <c r="AC935" s="70"/>
      <c r="AD935" s="70"/>
      <c r="AE935" s="70"/>
      <c r="AF935" s="70"/>
      <c r="AG935" s="70"/>
      <c r="AH935" s="8"/>
      <c r="AI935" s="8"/>
      <c r="AJ935" s="8"/>
      <c r="AK935" s="8"/>
    </row>
    <row r="936" ht="15.75" customHeight="1">
      <c r="K936" s="8"/>
      <c r="L936" s="8"/>
      <c r="M936" s="8"/>
      <c r="N936" s="8"/>
      <c r="Z936" s="8"/>
      <c r="AA936" s="70"/>
      <c r="AB936" s="70"/>
      <c r="AC936" s="70"/>
      <c r="AD936" s="70"/>
      <c r="AE936" s="70"/>
      <c r="AF936" s="70"/>
      <c r="AG936" s="70"/>
      <c r="AH936" s="8"/>
      <c r="AI936" s="8"/>
      <c r="AJ936" s="8"/>
      <c r="AK936" s="8"/>
    </row>
    <row r="937" ht="15.75" customHeight="1">
      <c r="K937" s="8"/>
      <c r="L937" s="8"/>
      <c r="M937" s="8"/>
      <c r="N937" s="8"/>
      <c r="Z937" s="8"/>
      <c r="AA937" s="70"/>
      <c r="AB937" s="70"/>
      <c r="AC937" s="70"/>
      <c r="AD937" s="70"/>
      <c r="AE937" s="70"/>
      <c r="AF937" s="70"/>
      <c r="AG937" s="70"/>
      <c r="AH937" s="8"/>
      <c r="AI937" s="8"/>
      <c r="AJ937" s="8"/>
      <c r="AK937" s="8"/>
    </row>
    <row r="938" ht="15.75" customHeight="1">
      <c r="K938" s="8"/>
      <c r="L938" s="8"/>
      <c r="M938" s="8"/>
      <c r="N938" s="8"/>
      <c r="Z938" s="8"/>
      <c r="AA938" s="70"/>
      <c r="AB938" s="70"/>
      <c r="AC938" s="70"/>
      <c r="AD938" s="70"/>
      <c r="AE938" s="70"/>
      <c r="AF938" s="70"/>
      <c r="AG938" s="70"/>
      <c r="AH938" s="8"/>
      <c r="AI938" s="8"/>
      <c r="AJ938" s="8"/>
      <c r="AK938" s="8"/>
    </row>
    <row r="939" ht="15.75" customHeight="1">
      <c r="K939" s="8"/>
      <c r="L939" s="8"/>
      <c r="M939" s="8"/>
      <c r="N939" s="8"/>
      <c r="Z939" s="8"/>
      <c r="AA939" s="70"/>
      <c r="AB939" s="70"/>
      <c r="AC939" s="70"/>
      <c r="AD939" s="70"/>
      <c r="AE939" s="70"/>
      <c r="AF939" s="70"/>
      <c r="AG939" s="70"/>
      <c r="AH939" s="8"/>
      <c r="AI939" s="8"/>
      <c r="AJ939" s="8"/>
      <c r="AK939" s="8"/>
    </row>
    <row r="940" ht="15.75" customHeight="1">
      <c r="K940" s="8"/>
      <c r="L940" s="8"/>
      <c r="M940" s="8"/>
      <c r="N940" s="8"/>
      <c r="Z940" s="8"/>
      <c r="AA940" s="70"/>
      <c r="AB940" s="70"/>
      <c r="AC940" s="70"/>
      <c r="AD940" s="70"/>
      <c r="AE940" s="70"/>
      <c r="AF940" s="70"/>
      <c r="AG940" s="70"/>
      <c r="AH940" s="8"/>
      <c r="AI940" s="8"/>
      <c r="AJ940" s="8"/>
      <c r="AK940" s="8"/>
    </row>
    <row r="941" ht="15.75" customHeight="1">
      <c r="K941" s="8"/>
      <c r="L941" s="8"/>
      <c r="M941" s="8"/>
      <c r="N941" s="8"/>
      <c r="Z941" s="8"/>
      <c r="AA941" s="70"/>
      <c r="AB941" s="70"/>
      <c r="AC941" s="70"/>
      <c r="AD941" s="70"/>
      <c r="AE941" s="70"/>
      <c r="AF941" s="70"/>
      <c r="AG941" s="70"/>
      <c r="AH941" s="8"/>
      <c r="AI941" s="8"/>
      <c r="AJ941" s="8"/>
      <c r="AK941" s="8"/>
    </row>
    <row r="942" ht="15.75" customHeight="1">
      <c r="K942" s="8"/>
      <c r="L942" s="8"/>
      <c r="M942" s="8"/>
      <c r="N942" s="8"/>
      <c r="Z942" s="8"/>
      <c r="AA942" s="70"/>
      <c r="AB942" s="70"/>
      <c r="AC942" s="70"/>
      <c r="AD942" s="70"/>
      <c r="AE942" s="70"/>
      <c r="AF942" s="70"/>
      <c r="AG942" s="70"/>
      <c r="AH942" s="8"/>
      <c r="AI942" s="8"/>
      <c r="AJ942" s="8"/>
      <c r="AK942" s="8"/>
    </row>
    <row r="943" ht="15.75" customHeight="1">
      <c r="K943" s="8"/>
      <c r="L943" s="8"/>
      <c r="M943" s="8"/>
      <c r="N943" s="8"/>
      <c r="Z943" s="8"/>
      <c r="AA943" s="70"/>
      <c r="AB943" s="70"/>
      <c r="AC943" s="70"/>
      <c r="AD943" s="70"/>
      <c r="AE943" s="70"/>
      <c r="AF943" s="70"/>
      <c r="AG943" s="70"/>
      <c r="AH943" s="8"/>
      <c r="AI943" s="8"/>
      <c r="AJ943" s="8"/>
      <c r="AK943" s="8"/>
    </row>
    <row r="944" ht="15.75" customHeight="1">
      <c r="K944" s="8"/>
      <c r="L944" s="8"/>
      <c r="M944" s="8"/>
      <c r="N944" s="8"/>
      <c r="Z944" s="8"/>
      <c r="AA944" s="70"/>
      <c r="AB944" s="70"/>
      <c r="AC944" s="70"/>
      <c r="AD944" s="70"/>
      <c r="AE944" s="70"/>
      <c r="AF944" s="70"/>
      <c r="AG944" s="70"/>
      <c r="AH944" s="8"/>
      <c r="AI944" s="8"/>
      <c r="AJ944" s="8"/>
      <c r="AK944" s="8"/>
    </row>
    <row r="945" ht="15.75" customHeight="1">
      <c r="K945" s="8"/>
      <c r="L945" s="8"/>
      <c r="M945" s="8"/>
      <c r="N945" s="8"/>
      <c r="Z945" s="8"/>
      <c r="AA945" s="70"/>
      <c r="AB945" s="70"/>
      <c r="AC945" s="70"/>
      <c r="AD945" s="70"/>
      <c r="AE945" s="70"/>
      <c r="AF945" s="70"/>
      <c r="AG945" s="70"/>
      <c r="AH945" s="8"/>
      <c r="AI945" s="8"/>
      <c r="AJ945" s="8"/>
      <c r="AK945" s="8"/>
    </row>
    <row r="946" ht="15.75" customHeight="1">
      <c r="K946" s="8"/>
      <c r="L946" s="8"/>
      <c r="M946" s="8"/>
      <c r="N946" s="8"/>
      <c r="Z946" s="8"/>
      <c r="AA946" s="70"/>
      <c r="AB946" s="70"/>
      <c r="AC946" s="70"/>
      <c r="AD946" s="70"/>
      <c r="AE946" s="70"/>
      <c r="AF946" s="70"/>
      <c r="AG946" s="70"/>
      <c r="AH946" s="8"/>
      <c r="AI946" s="8"/>
      <c r="AJ946" s="8"/>
      <c r="AK946" s="8"/>
    </row>
    <row r="947" ht="15.75" customHeight="1">
      <c r="K947" s="8"/>
      <c r="L947" s="8"/>
      <c r="M947" s="8"/>
      <c r="N947" s="8"/>
      <c r="Z947" s="8"/>
      <c r="AA947" s="70"/>
      <c r="AB947" s="70"/>
      <c r="AC947" s="70"/>
      <c r="AD947" s="70"/>
      <c r="AE947" s="70"/>
      <c r="AF947" s="70"/>
      <c r="AG947" s="70"/>
      <c r="AH947" s="8"/>
      <c r="AI947" s="8"/>
      <c r="AJ947" s="8"/>
      <c r="AK947" s="8"/>
    </row>
    <row r="948" ht="15.75" customHeight="1">
      <c r="K948" s="8"/>
      <c r="L948" s="8"/>
      <c r="M948" s="8"/>
      <c r="N948" s="8"/>
      <c r="Z948" s="8"/>
      <c r="AA948" s="70"/>
      <c r="AB948" s="70"/>
      <c r="AC948" s="70"/>
      <c r="AD948" s="70"/>
      <c r="AE948" s="70"/>
      <c r="AF948" s="70"/>
      <c r="AG948" s="70"/>
      <c r="AH948" s="8"/>
      <c r="AI948" s="8"/>
      <c r="AJ948" s="8"/>
      <c r="AK948" s="8"/>
    </row>
    <row r="949" ht="15.75" customHeight="1">
      <c r="K949" s="8"/>
      <c r="L949" s="8"/>
      <c r="M949" s="8"/>
      <c r="N949" s="8"/>
      <c r="Z949" s="8"/>
      <c r="AA949" s="70"/>
      <c r="AB949" s="70"/>
      <c r="AC949" s="70"/>
      <c r="AD949" s="70"/>
      <c r="AE949" s="70"/>
      <c r="AF949" s="70"/>
      <c r="AG949" s="70"/>
      <c r="AH949" s="8"/>
      <c r="AI949" s="8"/>
      <c r="AJ949" s="8"/>
      <c r="AK949" s="8"/>
    </row>
    <row r="950" ht="15.75" customHeight="1">
      <c r="K950" s="8"/>
      <c r="L950" s="8"/>
      <c r="M950" s="8"/>
      <c r="N950" s="8"/>
      <c r="Z950" s="8"/>
      <c r="AA950" s="70"/>
      <c r="AB950" s="70"/>
      <c r="AC950" s="70"/>
      <c r="AD950" s="70"/>
      <c r="AE950" s="70"/>
      <c r="AF950" s="70"/>
      <c r="AG950" s="70"/>
      <c r="AH950" s="8"/>
      <c r="AI950" s="8"/>
      <c r="AJ950" s="8"/>
      <c r="AK950" s="8"/>
    </row>
    <row r="951" ht="15.75" customHeight="1">
      <c r="K951" s="8"/>
      <c r="L951" s="8"/>
      <c r="M951" s="8"/>
      <c r="N951" s="8"/>
      <c r="Z951" s="8"/>
      <c r="AA951" s="70"/>
      <c r="AB951" s="70"/>
      <c r="AC951" s="70"/>
      <c r="AD951" s="70"/>
      <c r="AE951" s="70"/>
      <c r="AF951" s="70"/>
      <c r="AG951" s="70"/>
      <c r="AH951" s="8"/>
      <c r="AI951" s="8"/>
      <c r="AJ951" s="8"/>
      <c r="AK951" s="8"/>
    </row>
    <row r="952" ht="15.75" customHeight="1">
      <c r="K952" s="8"/>
      <c r="L952" s="8"/>
      <c r="M952" s="8"/>
      <c r="N952" s="8"/>
      <c r="Z952" s="8"/>
      <c r="AA952" s="70"/>
      <c r="AB952" s="70"/>
      <c r="AC952" s="70"/>
      <c r="AD952" s="70"/>
      <c r="AE952" s="70"/>
      <c r="AF952" s="70"/>
      <c r="AG952" s="70"/>
      <c r="AH952" s="8"/>
      <c r="AI952" s="8"/>
      <c r="AJ952" s="8"/>
      <c r="AK952" s="8"/>
    </row>
    <row r="953" ht="15.75" customHeight="1">
      <c r="K953" s="8"/>
      <c r="L953" s="8"/>
      <c r="M953" s="8"/>
      <c r="N953" s="8"/>
      <c r="Z953" s="8"/>
      <c r="AA953" s="70"/>
      <c r="AB953" s="70"/>
      <c r="AC953" s="70"/>
      <c r="AD953" s="70"/>
      <c r="AE953" s="70"/>
      <c r="AF953" s="70"/>
      <c r="AG953" s="70"/>
      <c r="AH953" s="8"/>
      <c r="AI953" s="8"/>
      <c r="AJ953" s="8"/>
      <c r="AK953" s="8"/>
    </row>
    <row r="954" ht="15.75" customHeight="1">
      <c r="K954" s="8"/>
      <c r="L954" s="8"/>
      <c r="M954" s="8"/>
      <c r="N954" s="8"/>
      <c r="Z954" s="8"/>
      <c r="AA954" s="70"/>
      <c r="AB954" s="70"/>
      <c r="AC954" s="70"/>
      <c r="AD954" s="70"/>
      <c r="AE954" s="70"/>
      <c r="AF954" s="70"/>
      <c r="AG954" s="70"/>
      <c r="AH954" s="8"/>
      <c r="AI954" s="8"/>
      <c r="AJ954" s="8"/>
      <c r="AK954" s="8"/>
    </row>
    <row r="955" ht="15.75" customHeight="1">
      <c r="K955" s="8"/>
      <c r="L955" s="8"/>
      <c r="M955" s="8"/>
      <c r="N955" s="8"/>
      <c r="Z955" s="8"/>
      <c r="AA955" s="70"/>
      <c r="AB955" s="70"/>
      <c r="AC955" s="70"/>
      <c r="AD955" s="70"/>
      <c r="AE955" s="70"/>
      <c r="AF955" s="70"/>
      <c r="AG955" s="70"/>
      <c r="AH955" s="8"/>
      <c r="AI955" s="8"/>
      <c r="AJ955" s="8"/>
      <c r="AK955" s="8"/>
    </row>
    <row r="956" ht="15.75" customHeight="1">
      <c r="K956" s="8"/>
      <c r="L956" s="8"/>
      <c r="M956" s="8"/>
      <c r="N956" s="8"/>
      <c r="Z956" s="8"/>
      <c r="AA956" s="70"/>
      <c r="AB956" s="70"/>
      <c r="AC956" s="70"/>
      <c r="AD956" s="70"/>
      <c r="AE956" s="70"/>
      <c r="AF956" s="70"/>
      <c r="AG956" s="70"/>
      <c r="AH956" s="8"/>
      <c r="AI956" s="8"/>
      <c r="AJ956" s="8"/>
      <c r="AK956" s="8"/>
    </row>
    <row r="957" ht="15.75" customHeight="1">
      <c r="K957" s="8"/>
      <c r="L957" s="8"/>
      <c r="M957" s="8"/>
      <c r="N957" s="8"/>
      <c r="Z957" s="8"/>
      <c r="AA957" s="70"/>
      <c r="AB957" s="70"/>
      <c r="AC957" s="70"/>
      <c r="AD957" s="70"/>
      <c r="AE957" s="70"/>
      <c r="AF957" s="70"/>
      <c r="AG957" s="70"/>
      <c r="AH957" s="8"/>
      <c r="AI957" s="8"/>
      <c r="AJ957" s="8"/>
      <c r="AK957" s="8"/>
    </row>
    <row r="958" ht="15.75" customHeight="1">
      <c r="K958" s="8"/>
      <c r="L958" s="8"/>
      <c r="M958" s="8"/>
      <c r="N958" s="8"/>
      <c r="Z958" s="8"/>
      <c r="AA958" s="70"/>
      <c r="AB958" s="70"/>
      <c r="AC958" s="70"/>
      <c r="AD958" s="70"/>
      <c r="AE958" s="70"/>
      <c r="AF958" s="70"/>
      <c r="AG958" s="70"/>
      <c r="AH958" s="8"/>
      <c r="AI958" s="8"/>
      <c r="AJ958" s="8"/>
      <c r="AK958" s="8"/>
    </row>
    <row r="959" ht="15.75" customHeight="1">
      <c r="K959" s="8"/>
      <c r="L959" s="8"/>
      <c r="M959" s="8"/>
      <c r="N959" s="8"/>
      <c r="Z959" s="8"/>
      <c r="AA959" s="70"/>
      <c r="AB959" s="70"/>
      <c r="AC959" s="70"/>
      <c r="AD959" s="70"/>
      <c r="AE959" s="70"/>
      <c r="AF959" s="70"/>
      <c r="AG959" s="70"/>
      <c r="AH959" s="8"/>
      <c r="AI959" s="8"/>
      <c r="AJ959" s="8"/>
      <c r="AK959" s="8"/>
    </row>
    <row r="960" ht="15.75" customHeight="1">
      <c r="K960" s="8"/>
      <c r="L960" s="8"/>
      <c r="M960" s="8"/>
      <c r="N960" s="8"/>
      <c r="Z960" s="8"/>
      <c r="AA960" s="70"/>
      <c r="AB960" s="70"/>
      <c r="AC960" s="70"/>
      <c r="AD960" s="70"/>
      <c r="AE960" s="70"/>
      <c r="AF960" s="70"/>
      <c r="AG960" s="70"/>
      <c r="AH960" s="8"/>
      <c r="AI960" s="8"/>
      <c r="AJ960" s="8"/>
      <c r="AK960" s="8"/>
    </row>
    <row r="961" ht="15.75" customHeight="1">
      <c r="K961" s="8"/>
      <c r="L961" s="8"/>
      <c r="M961" s="8"/>
      <c r="N961" s="8"/>
      <c r="Z961" s="8"/>
      <c r="AA961" s="70"/>
      <c r="AB961" s="70"/>
      <c r="AC961" s="70"/>
      <c r="AD961" s="70"/>
      <c r="AE961" s="70"/>
      <c r="AF961" s="70"/>
      <c r="AG961" s="70"/>
      <c r="AH961" s="8"/>
      <c r="AI961" s="8"/>
      <c r="AJ961" s="8"/>
      <c r="AK961" s="8"/>
    </row>
    <row r="962" ht="15.75" customHeight="1">
      <c r="K962" s="8"/>
      <c r="L962" s="8"/>
      <c r="M962" s="8"/>
      <c r="N962" s="8"/>
      <c r="Z962" s="8"/>
      <c r="AA962" s="70"/>
      <c r="AB962" s="70"/>
      <c r="AC962" s="70"/>
      <c r="AD962" s="70"/>
      <c r="AE962" s="70"/>
      <c r="AF962" s="70"/>
      <c r="AG962" s="70"/>
      <c r="AH962" s="8"/>
      <c r="AI962" s="8"/>
      <c r="AJ962" s="8"/>
      <c r="AK962" s="8"/>
    </row>
    <row r="963" ht="15.75" customHeight="1">
      <c r="K963" s="8"/>
      <c r="L963" s="8"/>
      <c r="M963" s="8"/>
      <c r="N963" s="8"/>
      <c r="Z963" s="8"/>
      <c r="AA963" s="70"/>
      <c r="AB963" s="70"/>
      <c r="AC963" s="70"/>
      <c r="AD963" s="70"/>
      <c r="AE963" s="70"/>
      <c r="AF963" s="70"/>
      <c r="AG963" s="70"/>
      <c r="AH963" s="8"/>
      <c r="AI963" s="8"/>
      <c r="AJ963" s="8"/>
      <c r="AK963" s="8"/>
    </row>
    <row r="964" ht="15.75" customHeight="1">
      <c r="K964" s="8"/>
      <c r="L964" s="8"/>
      <c r="M964" s="8"/>
      <c r="N964" s="8"/>
      <c r="Z964" s="8"/>
      <c r="AA964" s="70"/>
      <c r="AB964" s="70"/>
      <c r="AC964" s="70"/>
      <c r="AD964" s="70"/>
      <c r="AE964" s="70"/>
      <c r="AF964" s="70"/>
      <c r="AG964" s="70"/>
      <c r="AH964" s="8"/>
      <c r="AI964" s="8"/>
      <c r="AJ964" s="8"/>
      <c r="AK964" s="8"/>
    </row>
    <row r="965" ht="15.75" customHeight="1">
      <c r="K965" s="8"/>
      <c r="L965" s="8"/>
      <c r="M965" s="8"/>
      <c r="N965" s="8"/>
      <c r="Z965" s="8"/>
      <c r="AA965" s="70"/>
      <c r="AB965" s="70"/>
      <c r="AC965" s="70"/>
      <c r="AD965" s="70"/>
      <c r="AE965" s="70"/>
      <c r="AF965" s="70"/>
      <c r="AG965" s="70"/>
      <c r="AH965" s="8"/>
      <c r="AI965" s="8"/>
      <c r="AJ965" s="8"/>
      <c r="AK965" s="8"/>
    </row>
    <row r="966" ht="15.75" customHeight="1">
      <c r="K966" s="8"/>
      <c r="L966" s="8"/>
      <c r="M966" s="8"/>
      <c r="N966" s="8"/>
      <c r="Z966" s="8"/>
      <c r="AA966" s="70"/>
      <c r="AB966" s="70"/>
      <c r="AC966" s="70"/>
      <c r="AD966" s="70"/>
      <c r="AE966" s="70"/>
      <c r="AF966" s="70"/>
      <c r="AG966" s="70"/>
      <c r="AH966" s="8"/>
      <c r="AI966" s="8"/>
      <c r="AJ966" s="8"/>
      <c r="AK966" s="8"/>
    </row>
    <row r="967" ht="15.75" customHeight="1">
      <c r="K967" s="8"/>
      <c r="L967" s="8"/>
      <c r="M967" s="8"/>
      <c r="N967" s="8"/>
      <c r="Z967" s="8"/>
      <c r="AA967" s="70"/>
      <c r="AB967" s="70"/>
      <c r="AC967" s="70"/>
      <c r="AD967" s="70"/>
      <c r="AE967" s="70"/>
      <c r="AF967" s="70"/>
      <c r="AG967" s="70"/>
      <c r="AH967" s="8"/>
      <c r="AI967" s="8"/>
      <c r="AJ967" s="8"/>
      <c r="AK967" s="8"/>
    </row>
    <row r="968" ht="15.75" customHeight="1">
      <c r="K968" s="8"/>
      <c r="L968" s="8"/>
      <c r="M968" s="8"/>
      <c r="N968" s="8"/>
      <c r="Z968" s="8"/>
      <c r="AA968" s="70"/>
      <c r="AB968" s="70"/>
      <c r="AC968" s="70"/>
      <c r="AD968" s="70"/>
      <c r="AE968" s="70"/>
      <c r="AF968" s="70"/>
      <c r="AG968" s="70"/>
      <c r="AH968" s="8"/>
      <c r="AI968" s="8"/>
      <c r="AJ968" s="8"/>
      <c r="AK968" s="8"/>
    </row>
    <row r="969" ht="15.75" customHeight="1">
      <c r="K969" s="8"/>
      <c r="L969" s="8"/>
      <c r="M969" s="8"/>
      <c r="N969" s="8"/>
      <c r="Z969" s="8"/>
      <c r="AA969" s="70"/>
      <c r="AB969" s="70"/>
      <c r="AC969" s="70"/>
      <c r="AD969" s="70"/>
      <c r="AE969" s="70"/>
      <c r="AF969" s="70"/>
      <c r="AG969" s="70"/>
      <c r="AH969" s="8"/>
      <c r="AI969" s="8"/>
      <c r="AJ969" s="8"/>
      <c r="AK969" s="8"/>
    </row>
    <row r="970" ht="15.75" customHeight="1">
      <c r="K970" s="8"/>
      <c r="L970" s="8"/>
      <c r="M970" s="8"/>
      <c r="N970" s="8"/>
      <c r="Z970" s="8"/>
      <c r="AA970" s="70"/>
      <c r="AB970" s="70"/>
      <c r="AC970" s="70"/>
      <c r="AD970" s="70"/>
      <c r="AE970" s="70"/>
      <c r="AF970" s="70"/>
      <c r="AG970" s="70"/>
      <c r="AH970" s="8"/>
      <c r="AI970" s="8"/>
      <c r="AJ970" s="8"/>
      <c r="AK970" s="8"/>
    </row>
    <row r="971" ht="15.75" customHeight="1">
      <c r="K971" s="8"/>
      <c r="L971" s="8"/>
      <c r="M971" s="8"/>
      <c r="N971" s="8"/>
      <c r="Z971" s="8"/>
      <c r="AA971" s="70"/>
      <c r="AB971" s="70"/>
      <c r="AC971" s="70"/>
      <c r="AD971" s="70"/>
      <c r="AE971" s="70"/>
      <c r="AF971" s="70"/>
      <c r="AG971" s="70"/>
      <c r="AH971" s="8"/>
      <c r="AI971" s="8"/>
      <c r="AJ971" s="8"/>
      <c r="AK971" s="8"/>
    </row>
    <row r="972" ht="15.75" customHeight="1">
      <c r="K972" s="8"/>
      <c r="L972" s="8"/>
      <c r="M972" s="8"/>
      <c r="N972" s="8"/>
      <c r="Z972" s="8"/>
      <c r="AA972" s="70"/>
      <c r="AB972" s="70"/>
      <c r="AC972" s="70"/>
      <c r="AD972" s="70"/>
      <c r="AE972" s="70"/>
      <c r="AF972" s="70"/>
      <c r="AG972" s="70"/>
      <c r="AH972" s="8"/>
      <c r="AI972" s="8"/>
      <c r="AJ972" s="8"/>
      <c r="AK972" s="8"/>
    </row>
    <row r="973" ht="15.75" customHeight="1">
      <c r="K973" s="8"/>
      <c r="L973" s="8"/>
      <c r="M973" s="8"/>
      <c r="N973" s="8"/>
      <c r="Z973" s="8"/>
      <c r="AA973" s="70"/>
      <c r="AB973" s="70"/>
      <c r="AC973" s="70"/>
      <c r="AD973" s="70"/>
      <c r="AE973" s="70"/>
      <c r="AF973" s="70"/>
      <c r="AG973" s="70"/>
      <c r="AH973" s="8"/>
      <c r="AI973" s="8"/>
      <c r="AJ973" s="8"/>
      <c r="AK973" s="8"/>
    </row>
    <row r="974" ht="15.75" customHeight="1">
      <c r="K974" s="8"/>
      <c r="L974" s="8"/>
      <c r="M974" s="8"/>
      <c r="N974" s="8"/>
      <c r="Z974" s="8"/>
      <c r="AA974" s="70"/>
      <c r="AB974" s="70"/>
      <c r="AC974" s="70"/>
      <c r="AD974" s="70"/>
      <c r="AE974" s="70"/>
      <c r="AF974" s="70"/>
      <c r="AG974" s="70"/>
      <c r="AH974" s="8"/>
      <c r="AI974" s="8"/>
      <c r="AJ974" s="8"/>
      <c r="AK974" s="8"/>
    </row>
    <row r="975" ht="15.75" customHeight="1">
      <c r="K975" s="8"/>
      <c r="L975" s="8"/>
      <c r="M975" s="8"/>
      <c r="N975" s="8"/>
      <c r="Z975" s="8"/>
      <c r="AA975" s="70"/>
      <c r="AB975" s="70"/>
      <c r="AC975" s="70"/>
      <c r="AD975" s="70"/>
      <c r="AE975" s="70"/>
      <c r="AF975" s="70"/>
      <c r="AG975" s="70"/>
      <c r="AH975" s="8"/>
      <c r="AI975" s="8"/>
      <c r="AJ975" s="8"/>
      <c r="AK975" s="8"/>
    </row>
    <row r="976" ht="15.75" customHeight="1">
      <c r="K976" s="8"/>
      <c r="L976" s="8"/>
      <c r="M976" s="8"/>
      <c r="N976" s="8"/>
      <c r="Z976" s="8"/>
      <c r="AA976" s="70"/>
      <c r="AB976" s="70"/>
      <c r="AC976" s="70"/>
      <c r="AD976" s="70"/>
      <c r="AE976" s="70"/>
      <c r="AF976" s="70"/>
      <c r="AG976" s="70"/>
      <c r="AH976" s="8"/>
      <c r="AI976" s="8"/>
      <c r="AJ976" s="8"/>
      <c r="AK976" s="8"/>
    </row>
    <row r="977" ht="15.75" customHeight="1">
      <c r="K977" s="8"/>
      <c r="L977" s="8"/>
      <c r="M977" s="8"/>
      <c r="N977" s="8"/>
      <c r="Z977" s="8"/>
      <c r="AA977" s="70"/>
      <c r="AB977" s="70"/>
      <c r="AC977" s="70"/>
      <c r="AD977" s="70"/>
      <c r="AE977" s="70"/>
      <c r="AF977" s="70"/>
      <c r="AG977" s="70"/>
      <c r="AH977" s="8"/>
      <c r="AI977" s="8"/>
      <c r="AJ977" s="8"/>
      <c r="AK977" s="8"/>
    </row>
    <row r="978" ht="15.75" customHeight="1">
      <c r="K978" s="8"/>
      <c r="L978" s="8"/>
      <c r="M978" s="8"/>
      <c r="N978" s="8"/>
      <c r="Z978" s="8"/>
      <c r="AA978" s="70"/>
      <c r="AB978" s="70"/>
      <c r="AC978" s="70"/>
      <c r="AD978" s="70"/>
      <c r="AE978" s="70"/>
      <c r="AF978" s="70"/>
      <c r="AG978" s="70"/>
      <c r="AH978" s="8"/>
      <c r="AI978" s="8"/>
      <c r="AJ978" s="8"/>
      <c r="AK978" s="8"/>
    </row>
    <row r="979" ht="15.75" customHeight="1">
      <c r="K979" s="8"/>
      <c r="L979" s="8"/>
      <c r="M979" s="8"/>
      <c r="N979" s="8"/>
      <c r="Z979" s="8"/>
      <c r="AA979" s="70"/>
      <c r="AB979" s="70"/>
      <c r="AC979" s="70"/>
      <c r="AD979" s="70"/>
      <c r="AE979" s="70"/>
      <c r="AF979" s="70"/>
      <c r="AG979" s="70"/>
      <c r="AH979" s="8"/>
      <c r="AI979" s="8"/>
      <c r="AJ979" s="8"/>
      <c r="AK979" s="8"/>
    </row>
    <row r="980" ht="15.75" customHeight="1">
      <c r="K980" s="8"/>
      <c r="L980" s="8"/>
      <c r="M980" s="8"/>
      <c r="N980" s="8"/>
      <c r="Z980" s="8"/>
      <c r="AA980" s="70"/>
      <c r="AB980" s="70"/>
      <c r="AC980" s="70"/>
      <c r="AD980" s="70"/>
      <c r="AE980" s="70"/>
      <c r="AF980" s="70"/>
      <c r="AG980" s="70"/>
      <c r="AH980" s="8"/>
      <c r="AI980" s="8"/>
      <c r="AJ980" s="8"/>
      <c r="AK980" s="8"/>
    </row>
    <row r="981" ht="15.75" customHeight="1">
      <c r="K981" s="8"/>
      <c r="L981" s="8"/>
      <c r="M981" s="8"/>
      <c r="N981" s="8"/>
      <c r="Z981" s="8"/>
      <c r="AA981" s="70"/>
      <c r="AB981" s="70"/>
      <c r="AC981" s="70"/>
      <c r="AD981" s="70"/>
      <c r="AE981" s="70"/>
      <c r="AF981" s="70"/>
      <c r="AG981" s="70"/>
      <c r="AH981" s="8"/>
      <c r="AI981" s="8"/>
      <c r="AJ981" s="8"/>
      <c r="AK981" s="8"/>
    </row>
    <row r="982" ht="15.75" customHeight="1">
      <c r="K982" s="8"/>
      <c r="L982" s="8"/>
      <c r="M982" s="8"/>
      <c r="N982" s="8"/>
      <c r="Z982" s="8"/>
      <c r="AA982" s="70"/>
      <c r="AB982" s="70"/>
      <c r="AC982" s="70"/>
      <c r="AD982" s="70"/>
      <c r="AE982" s="70"/>
      <c r="AF982" s="70"/>
      <c r="AG982" s="70"/>
      <c r="AH982" s="8"/>
      <c r="AI982" s="8"/>
      <c r="AJ982" s="8"/>
      <c r="AK982" s="8"/>
    </row>
    <row r="983" ht="15.75" customHeight="1">
      <c r="K983" s="8"/>
      <c r="L983" s="8"/>
      <c r="M983" s="8"/>
      <c r="N983" s="8"/>
      <c r="Z983" s="8"/>
      <c r="AA983" s="70"/>
      <c r="AB983" s="70"/>
      <c r="AC983" s="70"/>
      <c r="AD983" s="70"/>
      <c r="AE983" s="70"/>
      <c r="AF983" s="70"/>
      <c r="AG983" s="70"/>
      <c r="AH983" s="8"/>
      <c r="AI983" s="8"/>
      <c r="AJ983" s="8"/>
      <c r="AK983" s="8"/>
    </row>
    <row r="984" ht="15.75" customHeight="1">
      <c r="K984" s="8"/>
      <c r="L984" s="8"/>
      <c r="M984" s="8"/>
      <c r="N984" s="8"/>
      <c r="Z984" s="8"/>
      <c r="AA984" s="70"/>
      <c r="AB984" s="70"/>
      <c r="AC984" s="70"/>
      <c r="AD984" s="70"/>
      <c r="AE984" s="70"/>
      <c r="AF984" s="70"/>
      <c r="AG984" s="70"/>
      <c r="AH984" s="8"/>
      <c r="AI984" s="8"/>
      <c r="AJ984" s="8"/>
      <c r="AK984" s="8"/>
    </row>
    <row r="985" ht="15.75" customHeight="1">
      <c r="K985" s="8"/>
      <c r="L985" s="8"/>
      <c r="M985" s="8"/>
      <c r="N985" s="8"/>
      <c r="Z985" s="8"/>
      <c r="AA985" s="70"/>
      <c r="AB985" s="70"/>
      <c r="AC985" s="70"/>
      <c r="AD985" s="70"/>
      <c r="AE985" s="70"/>
      <c r="AF985" s="70"/>
      <c r="AG985" s="70"/>
      <c r="AH985" s="8"/>
      <c r="AI985" s="8"/>
      <c r="AJ985" s="8"/>
      <c r="AK985" s="8"/>
    </row>
    <row r="986" ht="15.75" customHeight="1">
      <c r="K986" s="8"/>
      <c r="L986" s="8"/>
      <c r="M986" s="8"/>
      <c r="N986" s="8"/>
      <c r="Z986" s="8"/>
      <c r="AA986" s="70"/>
      <c r="AB986" s="70"/>
      <c r="AC986" s="70"/>
      <c r="AD986" s="70"/>
      <c r="AE986" s="70"/>
      <c r="AF986" s="70"/>
      <c r="AG986" s="70"/>
      <c r="AH986" s="8"/>
      <c r="AI986" s="8"/>
      <c r="AJ986" s="8"/>
      <c r="AK986" s="8"/>
    </row>
    <row r="987" ht="15.75" customHeight="1">
      <c r="K987" s="8"/>
      <c r="L987" s="8"/>
      <c r="M987" s="8"/>
      <c r="N987" s="8"/>
      <c r="Z987" s="8"/>
      <c r="AA987" s="70"/>
      <c r="AB987" s="70"/>
      <c r="AC987" s="70"/>
      <c r="AD987" s="70"/>
      <c r="AE987" s="70"/>
      <c r="AF987" s="70"/>
      <c r="AG987" s="70"/>
      <c r="AH987" s="8"/>
      <c r="AI987" s="8"/>
      <c r="AJ987" s="8"/>
      <c r="AK987" s="8"/>
    </row>
    <row r="988" ht="15.75" customHeight="1">
      <c r="K988" s="8"/>
      <c r="L988" s="8"/>
      <c r="M988" s="8"/>
      <c r="N988" s="8"/>
      <c r="Z988" s="8"/>
      <c r="AA988" s="70"/>
      <c r="AB988" s="70"/>
      <c r="AC988" s="70"/>
      <c r="AD988" s="70"/>
      <c r="AE988" s="70"/>
      <c r="AF988" s="70"/>
      <c r="AG988" s="70"/>
      <c r="AH988" s="8"/>
      <c r="AI988" s="8"/>
      <c r="AJ988" s="8"/>
      <c r="AK988" s="8"/>
    </row>
    <row r="989" ht="15.75" customHeight="1">
      <c r="K989" s="8"/>
      <c r="L989" s="8"/>
      <c r="M989" s="8"/>
      <c r="N989" s="8"/>
      <c r="Z989" s="8"/>
      <c r="AA989" s="70"/>
      <c r="AB989" s="70"/>
      <c r="AC989" s="70"/>
      <c r="AD989" s="70"/>
      <c r="AE989" s="70"/>
      <c r="AF989" s="70"/>
      <c r="AG989" s="70"/>
      <c r="AH989" s="8"/>
      <c r="AI989" s="8"/>
      <c r="AJ989" s="8"/>
      <c r="AK989" s="8"/>
    </row>
    <row r="990" ht="15.75" customHeight="1">
      <c r="K990" s="8"/>
      <c r="L990" s="8"/>
      <c r="M990" s="8"/>
      <c r="N990" s="8"/>
      <c r="Z990" s="8"/>
      <c r="AA990" s="70"/>
      <c r="AB990" s="70"/>
      <c r="AC990" s="70"/>
      <c r="AD990" s="70"/>
      <c r="AE990" s="70"/>
      <c r="AF990" s="70"/>
      <c r="AG990" s="70"/>
      <c r="AH990" s="8"/>
      <c r="AI990" s="8"/>
      <c r="AJ990" s="8"/>
      <c r="AK990" s="8"/>
    </row>
    <row r="991" ht="15.75" customHeight="1">
      <c r="K991" s="8"/>
      <c r="L991" s="8"/>
      <c r="M991" s="8"/>
      <c r="N991" s="8"/>
      <c r="Z991" s="8"/>
      <c r="AA991" s="70"/>
      <c r="AB991" s="70"/>
      <c r="AC991" s="70"/>
      <c r="AD991" s="70"/>
      <c r="AE991" s="70"/>
      <c r="AF991" s="70"/>
      <c r="AG991" s="70"/>
      <c r="AH991" s="8"/>
      <c r="AI991" s="8"/>
      <c r="AJ991" s="8"/>
      <c r="AK991" s="8"/>
    </row>
    <row r="992" ht="15.75" customHeight="1">
      <c r="K992" s="8"/>
      <c r="L992" s="8"/>
      <c r="M992" s="8"/>
      <c r="N992" s="8"/>
      <c r="Z992" s="8"/>
      <c r="AA992" s="70"/>
      <c r="AB992" s="70"/>
      <c r="AC992" s="70"/>
      <c r="AD992" s="70"/>
      <c r="AE992" s="70"/>
      <c r="AF992" s="70"/>
      <c r="AG992" s="70"/>
      <c r="AH992" s="8"/>
      <c r="AI992" s="8"/>
      <c r="AJ992" s="8"/>
      <c r="AK992" s="8"/>
    </row>
    <row r="993" ht="15.75" customHeight="1">
      <c r="K993" s="8"/>
      <c r="L993" s="8"/>
      <c r="M993" s="8"/>
      <c r="N993" s="8"/>
      <c r="Z993" s="8"/>
      <c r="AA993" s="70"/>
      <c r="AB993" s="70"/>
      <c r="AC993" s="70"/>
      <c r="AD993" s="70"/>
      <c r="AE993" s="70"/>
      <c r="AF993" s="70"/>
      <c r="AG993" s="70"/>
      <c r="AH993" s="8"/>
      <c r="AI993" s="8"/>
      <c r="AJ993" s="8"/>
      <c r="AK993" s="8"/>
    </row>
    <row r="994" ht="15.75" customHeight="1">
      <c r="K994" s="8"/>
      <c r="L994" s="8"/>
      <c r="M994" s="8"/>
      <c r="N994" s="8"/>
      <c r="Z994" s="8"/>
      <c r="AA994" s="70"/>
      <c r="AB994" s="70"/>
      <c r="AC994" s="70"/>
      <c r="AD994" s="70"/>
      <c r="AE994" s="70"/>
      <c r="AF994" s="70"/>
      <c r="AG994" s="70"/>
      <c r="AH994" s="8"/>
      <c r="AI994" s="8"/>
      <c r="AJ994" s="8"/>
      <c r="AK994" s="8"/>
    </row>
    <row r="995" ht="15.75" customHeight="1">
      <c r="K995" s="8"/>
      <c r="L995" s="8"/>
      <c r="M995" s="8"/>
      <c r="N995" s="8"/>
      <c r="Z995" s="8"/>
      <c r="AA995" s="70"/>
      <c r="AB995" s="70"/>
      <c r="AC995" s="70"/>
      <c r="AD995" s="70"/>
      <c r="AE995" s="70"/>
      <c r="AF995" s="70"/>
      <c r="AG995" s="70"/>
      <c r="AH995" s="8"/>
      <c r="AI995" s="8"/>
      <c r="AJ995" s="8"/>
      <c r="AK995" s="8"/>
    </row>
    <row r="996" ht="15.75" customHeight="1">
      <c r="K996" s="8"/>
      <c r="L996" s="8"/>
      <c r="M996" s="8"/>
      <c r="N996" s="8"/>
      <c r="Z996" s="8"/>
      <c r="AA996" s="70"/>
      <c r="AB996" s="70"/>
      <c r="AC996" s="70"/>
      <c r="AD996" s="70"/>
      <c r="AE996" s="70"/>
      <c r="AF996" s="70"/>
      <c r="AG996" s="70"/>
      <c r="AH996" s="8"/>
      <c r="AI996" s="8"/>
      <c r="AJ996" s="8"/>
      <c r="AK996" s="8"/>
    </row>
    <row r="997" ht="15.75" customHeight="1">
      <c r="K997" s="8"/>
      <c r="L997" s="8"/>
      <c r="M997" s="8"/>
      <c r="N997" s="8"/>
      <c r="Z997" s="8"/>
      <c r="AA997" s="70"/>
      <c r="AB997" s="70"/>
      <c r="AC997" s="70"/>
      <c r="AD997" s="70"/>
      <c r="AE997" s="70"/>
      <c r="AF997" s="70"/>
      <c r="AG997" s="70"/>
      <c r="AH997" s="8"/>
      <c r="AI997" s="8"/>
      <c r="AJ997" s="8"/>
      <c r="AK997" s="8"/>
    </row>
    <row r="998" ht="15.75" customHeight="1">
      <c r="K998" s="8"/>
      <c r="L998" s="8"/>
      <c r="M998" s="8"/>
      <c r="N998" s="8"/>
      <c r="Z998" s="8"/>
      <c r="AA998" s="70"/>
      <c r="AB998" s="70"/>
      <c r="AC998" s="70"/>
      <c r="AD998" s="70"/>
      <c r="AE998" s="70"/>
      <c r="AF998" s="70"/>
      <c r="AG998" s="70"/>
      <c r="AH998" s="8"/>
      <c r="AI998" s="8"/>
      <c r="AJ998" s="8"/>
      <c r="AK998" s="8"/>
    </row>
    <row r="999" ht="15.75" customHeight="1">
      <c r="K999" s="8"/>
      <c r="L999" s="8"/>
      <c r="M999" s="8"/>
      <c r="N999" s="8"/>
      <c r="Z999" s="8"/>
      <c r="AA999" s="70"/>
      <c r="AB999" s="70"/>
      <c r="AC999" s="70"/>
      <c r="AD999" s="70"/>
      <c r="AE999" s="70"/>
      <c r="AF999" s="70"/>
      <c r="AG999" s="70"/>
      <c r="AH999" s="8"/>
      <c r="AI999" s="8"/>
      <c r="AJ999" s="8"/>
      <c r="AK999" s="8"/>
    </row>
    <row r="1000" ht="15.75" customHeight="1">
      <c r="K1000" s="8"/>
      <c r="L1000" s="8"/>
      <c r="M1000" s="8"/>
      <c r="N1000" s="8"/>
      <c r="Z1000" s="8"/>
      <c r="AA1000" s="70"/>
      <c r="AB1000" s="70"/>
      <c r="AC1000" s="70"/>
      <c r="AD1000" s="70"/>
      <c r="AE1000" s="70"/>
      <c r="AF1000" s="70"/>
      <c r="AG1000" s="70"/>
      <c r="AH1000" s="8"/>
      <c r="AI1000" s="8"/>
      <c r="AJ1000" s="8"/>
      <c r="AK1000" s="8"/>
    </row>
  </sheetData>
  <mergeCells count="38">
    <mergeCell ref="B1:E1"/>
    <mergeCell ref="K5:N5"/>
    <mergeCell ref="B7:C8"/>
    <mergeCell ref="D7:D8"/>
    <mergeCell ref="E7:E8"/>
    <mergeCell ref="F7:G7"/>
    <mergeCell ref="I7:J7"/>
    <mergeCell ref="B9:C10"/>
    <mergeCell ref="D9:D10"/>
    <mergeCell ref="E9:E10"/>
    <mergeCell ref="B11:C12"/>
    <mergeCell ref="D11:D12"/>
    <mergeCell ref="E11:E12"/>
    <mergeCell ref="B13:F13"/>
    <mergeCell ref="D26:D27"/>
    <mergeCell ref="E26:E27"/>
    <mergeCell ref="F26:G26"/>
    <mergeCell ref="I26:J26"/>
    <mergeCell ref="I27:J27"/>
    <mergeCell ref="F28:F30"/>
    <mergeCell ref="B16:C16"/>
    <mergeCell ref="D16:E16"/>
    <mergeCell ref="B17:C18"/>
    <mergeCell ref="D17:E18"/>
    <mergeCell ref="B19:C20"/>
    <mergeCell ref="D19:E20"/>
    <mergeCell ref="B26:C27"/>
    <mergeCell ref="B34:C35"/>
    <mergeCell ref="B36:C36"/>
    <mergeCell ref="B37:C37"/>
    <mergeCell ref="B38:C38"/>
    <mergeCell ref="B28:C28"/>
    <mergeCell ref="B29:C29"/>
    <mergeCell ref="B30:C30"/>
    <mergeCell ref="B31:F31"/>
    <mergeCell ref="D34:D35"/>
    <mergeCell ref="E34:E35"/>
    <mergeCell ref="F34:G34"/>
  </mergeCells>
  <dataValidations>
    <dataValidation type="list" allowBlank="1" showErrorMessage="1" sqref="I7 I26">
      <formula1>$AA$5:$AA$7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4.57"/>
    <col customWidth="1" min="4" max="4" width="11.43"/>
    <col customWidth="1" min="5" max="5" width="13.43"/>
    <col customWidth="1" min="6" max="20" width="8.29"/>
    <col customWidth="1" min="21" max="26" width="8.71"/>
    <col customWidth="1" hidden="1" min="27" max="41" width="8.71"/>
  </cols>
  <sheetData>
    <row r="1" ht="50.25" customHeight="1">
      <c r="B1" s="67"/>
      <c r="F1" s="68" t="s">
        <v>96</v>
      </c>
      <c r="I1" s="69" t="s">
        <v>97</v>
      </c>
      <c r="J1" s="69"/>
      <c r="K1" s="69"/>
      <c r="L1" s="69"/>
      <c r="M1" s="69"/>
      <c r="N1" s="198"/>
    </row>
    <row r="2">
      <c r="B2" s="37" t="s">
        <v>158</v>
      </c>
      <c r="E2" s="8"/>
      <c r="M2" s="73"/>
      <c r="O2" s="74"/>
    </row>
    <row r="3" ht="30.75" customHeight="1">
      <c r="B3" s="75" t="s">
        <v>99</v>
      </c>
      <c r="C3" s="76"/>
      <c r="D3" s="77"/>
      <c r="E3" s="77"/>
      <c r="F3" s="46"/>
      <c r="G3" s="46"/>
      <c r="H3" s="8"/>
      <c r="I3" s="8"/>
      <c r="K3" s="78" t="s">
        <v>104</v>
      </c>
      <c r="L3" s="48"/>
      <c r="M3" s="78" t="s">
        <v>105</v>
      </c>
      <c r="N3" s="48"/>
      <c r="O3" s="48"/>
      <c r="P3" s="48"/>
      <c r="Q3" s="79"/>
      <c r="R3" s="80"/>
      <c r="S3" s="80"/>
      <c r="T3" s="80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</row>
    <row r="4" ht="23.25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</row>
    <row r="5" ht="30.75" customHeight="1">
      <c r="B5" s="83" t="s">
        <v>159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84"/>
      <c r="R5" s="86"/>
      <c r="S5" s="86"/>
      <c r="T5" s="90"/>
      <c r="AA5" s="161" t="s">
        <v>108</v>
      </c>
      <c r="AB5" s="161"/>
      <c r="AC5" s="161"/>
      <c r="AD5" s="161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94">
        <v>270.0</v>
      </c>
      <c r="G6" s="95">
        <v>420.0</v>
      </c>
      <c r="H6" s="95">
        <v>500.0</v>
      </c>
      <c r="I6" s="95">
        <v>550.0</v>
      </c>
      <c r="J6" s="95">
        <v>570.0</v>
      </c>
      <c r="K6" s="95">
        <v>750.0</v>
      </c>
      <c r="L6" s="95">
        <v>1000.0</v>
      </c>
      <c r="M6" s="95">
        <v>1250.0</v>
      </c>
      <c r="N6" s="95">
        <v>1500.0</v>
      </c>
      <c r="O6" s="95">
        <v>1750.0</v>
      </c>
      <c r="P6" s="95">
        <v>2000.0</v>
      </c>
      <c r="Q6" s="95">
        <v>2200.0</v>
      </c>
      <c r="R6" s="95">
        <v>2250.0</v>
      </c>
      <c r="S6" s="95">
        <v>2500.0</v>
      </c>
      <c r="T6" s="96">
        <v>3000.0</v>
      </c>
      <c r="AA6" s="161" t="s">
        <v>111</v>
      </c>
      <c r="AB6" s="161"/>
      <c r="AC6" s="161"/>
      <c r="AD6" s="161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</row>
    <row r="7" ht="15.0" customHeight="1">
      <c r="B7" s="97">
        <v>2.0</v>
      </c>
      <c r="C7" s="98">
        <v>126.0</v>
      </c>
      <c r="D7" s="99" t="s">
        <v>112</v>
      </c>
      <c r="E7" s="100"/>
      <c r="F7" s="101">
        <f t="shared" ref="F7:T7" si="1">ROUND(AA7-(AA7*$L$5),0)</f>
        <v>10652</v>
      </c>
      <c r="G7" s="101">
        <f t="shared" si="1"/>
        <v>11498</v>
      </c>
      <c r="H7" s="101">
        <f t="shared" si="1"/>
        <v>12440</v>
      </c>
      <c r="I7" s="101">
        <f t="shared" si="1"/>
        <v>13382</v>
      </c>
      <c r="J7" s="101">
        <f t="shared" si="1"/>
        <v>13380</v>
      </c>
      <c r="K7" s="101">
        <f t="shared" si="1"/>
        <v>14689</v>
      </c>
      <c r="L7" s="101">
        <f t="shared" si="1"/>
        <v>15549</v>
      </c>
      <c r="M7" s="101">
        <f t="shared" si="1"/>
        <v>17021</v>
      </c>
      <c r="N7" s="101">
        <f t="shared" si="1"/>
        <v>17467</v>
      </c>
      <c r="O7" s="101">
        <f t="shared" si="1"/>
        <v>18527</v>
      </c>
      <c r="P7" s="101">
        <f t="shared" si="1"/>
        <v>20051</v>
      </c>
      <c r="Q7" s="101">
        <f t="shared" si="1"/>
        <v>23833</v>
      </c>
      <c r="R7" s="101">
        <f t="shared" si="1"/>
        <v>24306</v>
      </c>
      <c r="S7" s="101">
        <f t="shared" si="1"/>
        <v>29624</v>
      </c>
      <c r="T7" s="102">
        <f t="shared" si="1"/>
        <v>34944</v>
      </c>
      <c r="AA7" s="103">
        <f>ROUND(VLOOKUP(CONCATENATE("P60 ",F$6," V",$B7),'Основа'!$A$1:$Q3561,15,FALSE),0)</f>
        <v>10652</v>
      </c>
      <c r="AB7" s="103">
        <f>ROUND(VLOOKUP(CONCATENATE("P60 ",G$6," V",$B7),'Основа'!$A$1:$Q3561,15,FALSE),0)</f>
        <v>11498</v>
      </c>
      <c r="AC7" s="103">
        <f>ROUND(VLOOKUP(CONCATENATE("P60 ",H$6," V",$B7),'Основа'!$A$1:$Q3561,15,FALSE),0)</f>
        <v>12440</v>
      </c>
      <c r="AD7" s="103">
        <f>ROUND(VLOOKUP(CONCATENATE("P60 ",I$6," V",$B7),'Основа'!$A$1:$Q3561,15,FALSE),0)</f>
        <v>13382</v>
      </c>
      <c r="AE7" s="103">
        <f>ROUND(VLOOKUP(CONCATENATE("P60 ",J$6," V",$B7),'Основа'!$A$1:$Q3561,15,FALSE),0)</f>
        <v>13380</v>
      </c>
      <c r="AF7" s="103">
        <f>ROUND(VLOOKUP(CONCATENATE("P60 ",K$6," V",$B7),'Основа'!$A$1:$Q3561,15,FALSE),0)</f>
        <v>14689</v>
      </c>
      <c r="AG7" s="103">
        <f>ROUND(VLOOKUP(CONCATENATE("P60 ",L$6," V",$B7),'Основа'!$A$1:$Q3561,15,FALSE),0)</f>
        <v>15549</v>
      </c>
      <c r="AH7" s="103">
        <f>ROUND(VLOOKUP(CONCATENATE("P60 ",M$6," V",$B7),'Основа'!$A$1:$Q3561,15,FALSE),0)</f>
        <v>17021</v>
      </c>
      <c r="AI7" s="103">
        <f>ROUND(VLOOKUP(CONCATENATE("P60 ",N$6," V",$B7),'Основа'!$A$1:$Q3561,15,FALSE),0)</f>
        <v>17467</v>
      </c>
      <c r="AJ7" s="103">
        <f>ROUND(VLOOKUP(CONCATENATE("P60 ",O$6," V",$B7),'Основа'!$A$1:$Q3561,15,FALSE),0)</f>
        <v>18527</v>
      </c>
      <c r="AK7" s="103">
        <f>ROUND(VLOOKUP(CONCATENATE("P60 ",P$6," V",$B7),'Основа'!$A$1:$Q3561,15,FALSE),0)</f>
        <v>20051</v>
      </c>
      <c r="AL7" s="103">
        <f>ROUND(VLOOKUP(CONCATENATE("P60 ",Q$6," V",$B7),'Основа'!$A$1:$Q3561,15,FALSE),0)</f>
        <v>23833</v>
      </c>
      <c r="AM7" s="103">
        <f>ROUND(VLOOKUP(CONCATENATE("P60 ",R$6," V",$B7),'Основа'!$A$1:$Q3561,15,FALSE),0)</f>
        <v>24306</v>
      </c>
      <c r="AN7" s="103">
        <f>ROUND(VLOOKUP(CONCATENATE("P60 ",S$6," V",$B7),'Основа'!$A$1:$Q3561,15,FALSE),0)</f>
        <v>29624</v>
      </c>
      <c r="AO7" s="103">
        <f>ROUND(VLOOKUP(CONCATENATE("P60 ",T$6," V",$B7),'Основа'!$A$1:$Q3561,15,FALSE),0)</f>
        <v>34944</v>
      </c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T8" si="2">ROUND(IF($D8="ΔТ=70⁰С (95/85/20) Вт",AA8,(IF($D8="ΔТ=60⁰С (90/70/20) Вт",AA8*0.818,AA8*0.646))),0)</f>
        <v>73</v>
      </c>
      <c r="G8" s="108">
        <f t="shared" si="2"/>
        <v>112</v>
      </c>
      <c r="H8" s="108">
        <f t="shared" si="2"/>
        <v>134</v>
      </c>
      <c r="I8" s="108">
        <f t="shared" si="2"/>
        <v>146</v>
      </c>
      <c r="J8" s="108">
        <f t="shared" si="2"/>
        <v>153</v>
      </c>
      <c r="K8" s="108">
        <f t="shared" si="2"/>
        <v>198</v>
      </c>
      <c r="L8" s="108">
        <f t="shared" si="2"/>
        <v>267</v>
      </c>
      <c r="M8" s="108">
        <f t="shared" si="2"/>
        <v>331</v>
      </c>
      <c r="N8" s="108">
        <f t="shared" si="2"/>
        <v>399</v>
      </c>
      <c r="O8" s="108">
        <f t="shared" si="2"/>
        <v>462</v>
      </c>
      <c r="P8" s="108">
        <f t="shared" si="2"/>
        <v>534</v>
      </c>
      <c r="Q8" s="108">
        <f t="shared" si="2"/>
        <v>587</v>
      </c>
      <c r="R8" s="108">
        <f t="shared" si="2"/>
        <v>597</v>
      </c>
      <c r="S8" s="108">
        <f t="shared" si="2"/>
        <v>668</v>
      </c>
      <c r="T8" s="109">
        <f t="shared" si="2"/>
        <v>801</v>
      </c>
      <c r="AA8" s="103">
        <f>VLOOKUP(CONCATENATE("P60 ",F$6," V",$B7),'Основа'!$A$1:$Q3561,8,FALSE)</f>
        <v>72.57</v>
      </c>
      <c r="AB8" s="103">
        <f>VLOOKUP(CONCATENATE("P60 ",G$6," V",$B7),'Основа'!$A$1:$Q3561,8,FALSE)</f>
        <v>111.93</v>
      </c>
      <c r="AC8" s="103">
        <f>VLOOKUP(CONCATENATE("P60 ",H$6," V",$B7),'Основа'!$A$1:$Q3561,8,FALSE)</f>
        <v>134.07</v>
      </c>
      <c r="AD8" s="103">
        <f>VLOOKUP(CONCATENATE("P60 ",I$6," V",$B7),'Основа'!$A$1:$Q3561,8,FALSE)</f>
        <v>146.37</v>
      </c>
      <c r="AE8" s="103">
        <f>VLOOKUP(CONCATENATE("P60 ",J$6," V",$B7),'Основа'!$A$1:$Q3561,8,FALSE)</f>
        <v>152.52</v>
      </c>
      <c r="AF8" s="103">
        <f>VLOOKUP(CONCATENATE("P60 ",K$6," V",$B7),'Основа'!$A$1:$Q3561,8,FALSE)</f>
        <v>198.03</v>
      </c>
      <c r="AG8" s="103">
        <f>VLOOKUP(CONCATENATE("P60 ",L$6," V",$B7),'Основа'!$A$1:$Q3561,8,FALSE)</f>
        <v>266.91</v>
      </c>
      <c r="AH8" s="103">
        <f>VLOOKUP(CONCATENATE("P60 ",M$6," V",$B7),'Основа'!$A$1:$Q3561,8,FALSE)</f>
        <v>330.87</v>
      </c>
      <c r="AI8" s="103">
        <f>VLOOKUP(CONCATENATE("P60 ",N$6," V",$B7),'Основа'!$A$1:$Q3561,8,FALSE)</f>
        <v>398.52</v>
      </c>
      <c r="AJ8" s="103">
        <f>VLOOKUP(CONCATENATE("P60 ",O$6," V",$B7),'Основа'!$A$1:$Q3561,8,FALSE)</f>
        <v>462.48</v>
      </c>
      <c r="AK8" s="103">
        <f>VLOOKUP(CONCATENATE("P60 ",P$6," V",$B7),'Основа'!$A$1:$Q3561,8,FALSE)</f>
        <v>533.82</v>
      </c>
      <c r="AL8" s="103">
        <f>VLOOKUP(CONCATENATE("P60 ",Q$6," V",$B7),'Основа'!$A$1:$Q3561,8,FALSE)</f>
        <v>586.71</v>
      </c>
      <c r="AM8" s="103">
        <f>VLOOKUP(CONCATENATE("P60 ",R$6," V",$B7),'Основа'!$A$1:$Q3561,8,FALSE)</f>
        <v>596.55</v>
      </c>
      <c r="AN8" s="103">
        <f>VLOOKUP(CONCATENATE("P60 ",S$6," V",$B7),'Основа'!$A$1:$Q3561,8,FALSE)</f>
        <v>667.89</v>
      </c>
      <c r="AO8" s="103">
        <f>VLOOKUP(CONCATENATE("P60 ",T$6," V",$B7),'Основа'!$A$1:$Q3561,8,FALSE)</f>
        <v>800.73</v>
      </c>
    </row>
    <row r="9" ht="15.0" customHeight="1">
      <c r="B9" s="97">
        <v>3.0</v>
      </c>
      <c r="C9" s="98">
        <v>192.0</v>
      </c>
      <c r="D9" s="99" t="s">
        <v>112</v>
      </c>
      <c r="E9" s="100"/>
      <c r="F9" s="101">
        <f t="shared" ref="F9:T9" si="3">ROUND(AA9-(AA9*$L$5),0)</f>
        <v>12437</v>
      </c>
      <c r="G9" s="101">
        <f t="shared" si="3"/>
        <v>13482</v>
      </c>
      <c r="H9" s="101">
        <f t="shared" si="3"/>
        <v>14642</v>
      </c>
      <c r="I9" s="101">
        <f t="shared" si="3"/>
        <v>15802</v>
      </c>
      <c r="J9" s="101">
        <f t="shared" si="3"/>
        <v>15804</v>
      </c>
      <c r="K9" s="101">
        <f t="shared" si="3"/>
        <v>17695</v>
      </c>
      <c r="L9" s="101">
        <f t="shared" si="3"/>
        <v>18984</v>
      </c>
      <c r="M9" s="101">
        <f t="shared" si="3"/>
        <v>21195</v>
      </c>
      <c r="N9" s="101">
        <f t="shared" si="3"/>
        <v>21868</v>
      </c>
      <c r="O9" s="101">
        <f t="shared" si="3"/>
        <v>23460</v>
      </c>
      <c r="P9" s="101">
        <f t="shared" si="3"/>
        <v>25742</v>
      </c>
      <c r="Q9" s="101">
        <f t="shared" si="3"/>
        <v>30789</v>
      </c>
      <c r="R9" s="101">
        <f t="shared" si="3"/>
        <v>31419</v>
      </c>
      <c r="S9" s="101">
        <f t="shared" si="3"/>
        <v>38518</v>
      </c>
      <c r="T9" s="102">
        <f t="shared" si="3"/>
        <v>45615</v>
      </c>
      <c r="AA9" s="103">
        <f>ROUND(VLOOKUP(CONCATENATE("P60 ",F$6," V",$B9),'Основа'!$A$1:$Q3563,15,FALSE),0)</f>
        <v>12437</v>
      </c>
      <c r="AB9" s="103">
        <f>ROUND(VLOOKUP(CONCATENATE("P60 ",G$6," V",$B9),'Основа'!$A$1:$Q3563,15,FALSE),0)</f>
        <v>13482</v>
      </c>
      <c r="AC9" s="103">
        <f>ROUND(VLOOKUP(CONCATENATE("P60 ",H$6," V",$B9),'Основа'!$A$1:$Q3563,15,FALSE),0)</f>
        <v>14642</v>
      </c>
      <c r="AD9" s="103">
        <f>ROUND(VLOOKUP(CONCATENATE("P60 ",I$6," V",$B9),'Основа'!$A$1:$Q3563,15,FALSE),0)</f>
        <v>15802</v>
      </c>
      <c r="AE9" s="103">
        <f>ROUND(VLOOKUP(CONCATENATE("P60 ",J$6," V",$B9),'Основа'!$A$1:$Q3563,15,FALSE),0)</f>
        <v>15804</v>
      </c>
      <c r="AF9" s="103">
        <f>ROUND(VLOOKUP(CONCATENATE("P60 ",K$6," V",$B9),'Основа'!$A$1:$Q3563,15,FALSE),0)</f>
        <v>17695</v>
      </c>
      <c r="AG9" s="103">
        <f>ROUND(VLOOKUP(CONCATENATE("P60 ",L$6," V",$B9),'Основа'!$A$1:$Q3563,15,FALSE),0)</f>
        <v>18984</v>
      </c>
      <c r="AH9" s="103">
        <f>ROUND(VLOOKUP(CONCATENATE("P60 ",M$6," V",$B9),'Основа'!$A$1:$Q3563,15,FALSE),0)</f>
        <v>21195</v>
      </c>
      <c r="AI9" s="103">
        <f>ROUND(VLOOKUP(CONCATENATE("P60 ",N$6," V",$B9),'Основа'!$A$1:$Q3563,15,FALSE),0)</f>
        <v>21868</v>
      </c>
      <c r="AJ9" s="103">
        <f>ROUND(VLOOKUP(CONCATENATE("P60 ",O$6," V",$B9),'Основа'!$A$1:$Q3563,15,FALSE),0)</f>
        <v>23460</v>
      </c>
      <c r="AK9" s="103">
        <f>ROUND(VLOOKUP(CONCATENATE("P60 ",P$6," V",$B9),'Основа'!$A$1:$Q3563,15,FALSE),0)</f>
        <v>25742</v>
      </c>
      <c r="AL9" s="103">
        <f>ROUND(VLOOKUP(CONCATENATE("P60 ",Q$6," V",$B9),'Основа'!$A$1:$Q3563,15,FALSE),0)</f>
        <v>30789</v>
      </c>
      <c r="AM9" s="103">
        <f>ROUND(VLOOKUP(CONCATENATE("P60 ",R$6," V",$B9),'Основа'!$A$1:$Q3563,15,FALSE),0)</f>
        <v>31419</v>
      </c>
      <c r="AN9" s="103">
        <f>ROUND(VLOOKUP(CONCATENATE("P60 ",S$6," V",$B9),'Основа'!$A$1:$Q3563,15,FALSE),0)</f>
        <v>38518</v>
      </c>
      <c r="AO9" s="103">
        <f>ROUND(VLOOKUP(CONCATENATE("P60 ",T$6," V",$B9),'Основа'!$A$1:$Q3563,15,FALSE),0)</f>
        <v>45615</v>
      </c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T10" si="4">ROUND(IF($D10="ΔТ=70⁰С (95/85/20) Вт",AA10,(IF($D10="ΔТ=60⁰С (90/70/20) Вт",AA10*0.818,AA10*0.646))),0)</f>
        <v>108</v>
      </c>
      <c r="G10" s="108">
        <f t="shared" si="4"/>
        <v>169</v>
      </c>
      <c r="H10" s="108">
        <f t="shared" si="4"/>
        <v>200</v>
      </c>
      <c r="I10" s="108">
        <f t="shared" si="4"/>
        <v>220</v>
      </c>
      <c r="J10" s="108">
        <f t="shared" si="4"/>
        <v>228</v>
      </c>
      <c r="K10" s="108">
        <f t="shared" si="4"/>
        <v>296</v>
      </c>
      <c r="L10" s="108">
        <f t="shared" si="4"/>
        <v>401</v>
      </c>
      <c r="M10" s="108">
        <f t="shared" si="4"/>
        <v>497</v>
      </c>
      <c r="N10" s="108">
        <f t="shared" si="4"/>
        <v>598</v>
      </c>
      <c r="O10" s="108">
        <f t="shared" si="4"/>
        <v>694</v>
      </c>
      <c r="P10" s="108">
        <f t="shared" si="4"/>
        <v>801</v>
      </c>
      <c r="Q10" s="108">
        <f t="shared" si="4"/>
        <v>881</v>
      </c>
      <c r="R10" s="108">
        <f t="shared" si="4"/>
        <v>894</v>
      </c>
      <c r="S10" s="108">
        <f t="shared" si="4"/>
        <v>1001</v>
      </c>
      <c r="T10" s="109">
        <f t="shared" si="4"/>
        <v>1202</v>
      </c>
      <c r="AA10" s="103">
        <f>VLOOKUP(CONCATENATE("P60 ",F$6," V",$B9),'Основа'!$A$1:$Q3563,8,FALSE)</f>
        <v>108.24</v>
      </c>
      <c r="AB10" s="103">
        <f>VLOOKUP(CONCATENATE("P60 ",G$6," V",$B9),'Основа'!$A$1:$Q3563,8,FALSE)</f>
        <v>168.51</v>
      </c>
      <c r="AC10" s="103">
        <f>VLOOKUP(CONCATENATE("P60 ",H$6," V",$B9),'Основа'!$A$1:$Q3563,8,FALSE)</f>
        <v>200.49</v>
      </c>
      <c r="AD10" s="103">
        <f>VLOOKUP(CONCATENATE("P60 ",I$6," V",$B9),'Основа'!$A$1:$Q3563,8,FALSE)</f>
        <v>220.17</v>
      </c>
      <c r="AE10" s="103">
        <f>VLOOKUP(CONCATENATE("P60 ",J$6," V",$B9),'Основа'!$A$1:$Q3563,8,FALSE)</f>
        <v>227.55</v>
      </c>
      <c r="AF10" s="103">
        <f>VLOOKUP(CONCATENATE("P60 ",K$6," V",$B9),'Основа'!$A$1:$Q3563,8,FALSE)</f>
        <v>296.43</v>
      </c>
      <c r="AG10" s="103">
        <f>VLOOKUP(CONCATENATE("P60 ",L$6," V",$B9),'Основа'!$A$1:$Q3563,8,FALSE)</f>
        <v>400.98</v>
      </c>
      <c r="AH10" s="103">
        <f>VLOOKUP(CONCATENATE("P60 ",M$6," V",$B9),'Основа'!$A$1:$Q3563,8,FALSE)</f>
        <v>496.92</v>
      </c>
      <c r="AI10" s="103">
        <f>VLOOKUP(CONCATENATE("P60 ",N$6," V",$B9),'Основа'!$A$1:$Q3563,8,FALSE)</f>
        <v>597.78</v>
      </c>
      <c r="AJ10" s="103">
        <f>VLOOKUP(CONCATENATE("P60 ",O$6," V",$B9),'Основа'!$A$1:$Q3563,8,FALSE)</f>
        <v>693.72</v>
      </c>
      <c r="AK10" s="103">
        <f>VLOOKUP(CONCATENATE("P60 ",P$6," V",$B9),'Основа'!$A$1:$Q3563,8,FALSE)</f>
        <v>800.73</v>
      </c>
      <c r="AL10" s="103">
        <f>VLOOKUP(CONCATENATE("P60 ",Q$6," V",$B9),'Основа'!$A$1:$Q3563,8,FALSE)</f>
        <v>880.68</v>
      </c>
      <c r="AM10" s="103">
        <f>VLOOKUP(CONCATENATE("P60 ",R$6," V",$B9),'Основа'!$A$1:$Q3563,8,FALSE)</f>
        <v>894.21</v>
      </c>
      <c r="AN10" s="103">
        <f>VLOOKUP(CONCATENATE("P60 ",S$6," V",$B9),'Основа'!$A$1:$Q3563,8,FALSE)</f>
        <v>1001.22</v>
      </c>
      <c r="AO10" s="103">
        <f>VLOOKUP(CONCATENATE("P60 ",T$6," V",$B9),'Основа'!$A$1:$Q3563,8,FALSE)</f>
        <v>1201.71</v>
      </c>
    </row>
    <row r="11" ht="15.0" customHeight="1">
      <c r="B11" s="97">
        <v>4.0</v>
      </c>
      <c r="C11" s="98">
        <v>258.0</v>
      </c>
      <c r="D11" s="99" t="s">
        <v>112</v>
      </c>
      <c r="E11" s="100"/>
      <c r="F11" s="101">
        <f t="shared" ref="F11:T11" si="5">ROUND(AA11-(AA11*$L$5),0)</f>
        <v>14224</v>
      </c>
      <c r="G11" s="101">
        <f t="shared" si="5"/>
        <v>15468</v>
      </c>
      <c r="H11" s="101">
        <f t="shared" si="5"/>
        <v>16850</v>
      </c>
      <c r="I11" s="101">
        <f t="shared" si="5"/>
        <v>18231</v>
      </c>
      <c r="J11" s="101">
        <f t="shared" si="5"/>
        <v>18233</v>
      </c>
      <c r="K11" s="101">
        <f t="shared" si="5"/>
        <v>20704</v>
      </c>
      <c r="L11" s="101">
        <f t="shared" si="5"/>
        <v>22428</v>
      </c>
      <c r="M11" s="101">
        <f t="shared" si="5"/>
        <v>25376</v>
      </c>
      <c r="N11" s="101">
        <f t="shared" si="5"/>
        <v>26279</v>
      </c>
      <c r="O11" s="101">
        <f t="shared" si="5"/>
        <v>28403</v>
      </c>
      <c r="P11" s="101">
        <f t="shared" si="5"/>
        <v>31445</v>
      </c>
      <c r="Q11" s="101">
        <f t="shared" si="5"/>
        <v>37760</v>
      </c>
      <c r="R11" s="101">
        <f t="shared" si="5"/>
        <v>38548</v>
      </c>
      <c r="S11" s="101">
        <f t="shared" si="5"/>
        <v>47429</v>
      </c>
      <c r="T11" s="102">
        <f t="shared" si="5"/>
        <v>56308</v>
      </c>
      <c r="AA11" s="103">
        <f>ROUND(VLOOKUP(CONCATENATE("P60 ",F$6," V",$B11),'Основа'!$A$1:$Q3565,15,FALSE),0)</f>
        <v>14224</v>
      </c>
      <c r="AB11" s="103">
        <f>ROUND(VLOOKUP(CONCATENATE("P60 ",G$6," V",$B11),'Основа'!$A$1:$Q3565,15,FALSE),0)</f>
        <v>15468</v>
      </c>
      <c r="AC11" s="103">
        <f>ROUND(VLOOKUP(CONCATENATE("P60 ",H$6," V",$B11),'Основа'!$A$1:$Q3565,15,FALSE),0)</f>
        <v>16850</v>
      </c>
      <c r="AD11" s="103">
        <f>ROUND(VLOOKUP(CONCATENATE("P60 ",I$6," V",$B11),'Основа'!$A$1:$Q3565,15,FALSE),0)</f>
        <v>18231</v>
      </c>
      <c r="AE11" s="103">
        <f>ROUND(VLOOKUP(CONCATENATE("P60 ",J$6," V",$B11),'Основа'!$A$1:$Q3565,15,FALSE),0)</f>
        <v>18233</v>
      </c>
      <c r="AF11" s="103">
        <f>ROUND(VLOOKUP(CONCATENATE("P60 ",K$6," V",$B11),'Основа'!$A$1:$Q3565,15,FALSE),0)</f>
        <v>20704</v>
      </c>
      <c r="AG11" s="103">
        <f>ROUND(VLOOKUP(CONCATENATE("P60 ",L$6," V",$B11),'Основа'!$A$1:$Q3565,15,FALSE),0)</f>
        <v>22428</v>
      </c>
      <c r="AH11" s="103">
        <f>ROUND(VLOOKUP(CONCATENATE("P60 ",M$6," V",$B11),'Основа'!$A$1:$Q3565,15,FALSE),0)</f>
        <v>25376</v>
      </c>
      <c r="AI11" s="103">
        <f>ROUND(VLOOKUP(CONCATENATE("P60 ",N$6," V",$B11),'Основа'!$A$1:$Q3565,15,FALSE),0)</f>
        <v>26279</v>
      </c>
      <c r="AJ11" s="103">
        <f>ROUND(VLOOKUP(CONCATENATE("P60 ",O$6," V",$B11),'Основа'!$A$1:$Q3565,15,FALSE),0)</f>
        <v>28403</v>
      </c>
      <c r="AK11" s="103">
        <f>ROUND(VLOOKUP(CONCATENATE("P60 ",P$6," V",$B11),'Основа'!$A$1:$Q3565,15,FALSE),0)</f>
        <v>31445</v>
      </c>
      <c r="AL11" s="103">
        <f>ROUND(VLOOKUP(CONCATENATE("P60 ",Q$6," V",$B11),'Основа'!$A$1:$Q3565,15,FALSE),0)</f>
        <v>37760</v>
      </c>
      <c r="AM11" s="103">
        <f>ROUND(VLOOKUP(CONCATENATE("P60 ",R$6," V",$B11),'Основа'!$A$1:$Q3565,15,FALSE),0)</f>
        <v>38548</v>
      </c>
      <c r="AN11" s="103">
        <f>ROUND(VLOOKUP(CONCATENATE("P60 ",S$6," V",$B11),'Основа'!$A$1:$Q3565,15,FALSE),0)</f>
        <v>47429</v>
      </c>
      <c r="AO11" s="103">
        <f>ROUND(VLOOKUP(CONCATENATE("P60 ",T$6," V",$B11),'Основа'!$A$1:$Q3565,15,FALSE),0)</f>
        <v>56308</v>
      </c>
    </row>
    <row r="12" ht="15.0" customHeight="1">
      <c r="B12" s="104"/>
      <c r="C12" s="105"/>
      <c r="D12" s="106" t="str">
        <f>RIGHT($M$5,21)</f>
        <v>ΔТ=70⁰С (95/85/20) Вт</v>
      </c>
      <c r="E12" s="107"/>
      <c r="F12" s="108">
        <f t="shared" ref="F12:T12" si="6">ROUND(IF($D12="ΔТ=70⁰С (95/85/20) Вт",AA12,(IF($D12="ΔТ=60⁰С (90/70/20) Вт",AA12*0.818,AA12*0.646))),0)</f>
        <v>145</v>
      </c>
      <c r="G12" s="108">
        <f t="shared" si="6"/>
        <v>225</v>
      </c>
      <c r="H12" s="108">
        <f t="shared" si="6"/>
        <v>267</v>
      </c>
      <c r="I12" s="108">
        <f t="shared" si="6"/>
        <v>294</v>
      </c>
      <c r="J12" s="108">
        <f t="shared" si="6"/>
        <v>305</v>
      </c>
      <c r="K12" s="108">
        <f t="shared" si="6"/>
        <v>396</v>
      </c>
      <c r="L12" s="108">
        <f t="shared" si="6"/>
        <v>534</v>
      </c>
      <c r="M12" s="108">
        <f t="shared" si="6"/>
        <v>663</v>
      </c>
      <c r="N12" s="108">
        <f t="shared" si="6"/>
        <v>796</v>
      </c>
      <c r="O12" s="108">
        <f t="shared" si="6"/>
        <v>925</v>
      </c>
      <c r="P12" s="108">
        <f t="shared" si="6"/>
        <v>1068</v>
      </c>
      <c r="Q12" s="108">
        <f t="shared" si="6"/>
        <v>1175</v>
      </c>
      <c r="R12" s="108">
        <f t="shared" si="6"/>
        <v>1192</v>
      </c>
      <c r="S12" s="108">
        <f t="shared" si="6"/>
        <v>1335</v>
      </c>
      <c r="T12" s="109">
        <f t="shared" si="6"/>
        <v>1601</v>
      </c>
      <c r="AA12" s="103">
        <f>VLOOKUP(CONCATENATE("P60 ",F$6," V",$B11),'Основа'!$A$1:$Q3565,8,FALSE)</f>
        <v>145.14</v>
      </c>
      <c r="AB12" s="103">
        <f>VLOOKUP(CONCATENATE("P60 ",G$6," V",$B11),'Основа'!$A$1:$Q3565,8,FALSE)</f>
        <v>225.09</v>
      </c>
      <c r="AC12" s="103">
        <f>VLOOKUP(CONCATENATE("P60 ",H$6," V",$B11),'Основа'!$A$1:$Q3565,8,FALSE)</f>
        <v>266.91</v>
      </c>
      <c r="AD12" s="103">
        <f>VLOOKUP(CONCATENATE("P60 ",I$6," V",$B11),'Основа'!$A$1:$Q3565,8,FALSE)</f>
        <v>293.97</v>
      </c>
      <c r="AE12" s="103">
        <f>VLOOKUP(CONCATENATE("P60 ",J$6," V",$B11),'Основа'!$A$1:$Q3565,8,FALSE)</f>
        <v>305.04</v>
      </c>
      <c r="AF12" s="103">
        <f>VLOOKUP(CONCATENATE("P60 ",K$6," V",$B11),'Основа'!$A$1:$Q3565,8,FALSE)</f>
        <v>396.06</v>
      </c>
      <c r="AG12" s="103">
        <f>VLOOKUP(CONCATENATE("P60 ",L$6," V",$B11),'Основа'!$A$1:$Q3565,8,FALSE)</f>
        <v>533.82</v>
      </c>
      <c r="AH12" s="103">
        <f>VLOOKUP(CONCATENATE("P60 ",M$6," V",$B11),'Основа'!$A$1:$Q3565,8,FALSE)</f>
        <v>662.97</v>
      </c>
      <c r="AI12" s="103">
        <f>VLOOKUP(CONCATENATE("P60 ",N$6," V",$B11),'Основа'!$A$1:$Q3565,8,FALSE)</f>
        <v>795.81</v>
      </c>
      <c r="AJ12" s="103">
        <f>VLOOKUP(CONCATENATE("P60 ",O$6," V",$B11),'Основа'!$A$1:$Q3565,8,FALSE)</f>
        <v>924.96</v>
      </c>
      <c r="AK12" s="103">
        <f>VLOOKUP(CONCATENATE("P60 ",P$6," V",$B11),'Основа'!$A$1:$Q3565,8,FALSE)</f>
        <v>1067.64</v>
      </c>
      <c r="AL12" s="103">
        <f>VLOOKUP(CONCATENATE("P60 ",Q$6," V",$B11),'Основа'!$A$1:$Q3565,8,FALSE)</f>
        <v>1174.65</v>
      </c>
      <c r="AM12" s="103">
        <f>VLOOKUP(CONCATENATE("P60 ",R$6," V",$B11),'Основа'!$A$1:$Q3565,8,FALSE)</f>
        <v>1191.87</v>
      </c>
      <c r="AN12" s="103">
        <f>VLOOKUP(CONCATENATE("P60 ",S$6," V",$B11),'Основа'!$A$1:$Q3565,8,FALSE)</f>
        <v>1334.55</v>
      </c>
      <c r="AO12" s="103">
        <f>VLOOKUP(CONCATENATE("P60 ",T$6," V",$B11),'Основа'!$A$1:$Q3565,8,FALSE)</f>
        <v>1601.46</v>
      </c>
    </row>
    <row r="13" ht="15.0" customHeight="1">
      <c r="B13" s="97">
        <v>5.0</v>
      </c>
      <c r="C13" s="98">
        <v>324.0</v>
      </c>
      <c r="D13" s="99" t="s">
        <v>112</v>
      </c>
      <c r="E13" s="100"/>
      <c r="F13" s="101">
        <f t="shared" ref="F13:T13" si="7">ROUND(AA13-(AA13*$L$5),0)</f>
        <v>16016</v>
      </c>
      <c r="G13" s="101">
        <f t="shared" si="7"/>
        <v>17458</v>
      </c>
      <c r="H13" s="101">
        <f t="shared" si="7"/>
        <v>19061</v>
      </c>
      <c r="I13" s="101">
        <f t="shared" si="7"/>
        <v>20665</v>
      </c>
      <c r="J13" s="101">
        <f t="shared" si="7"/>
        <v>20665</v>
      </c>
      <c r="K13" s="101">
        <f t="shared" si="7"/>
        <v>23722</v>
      </c>
      <c r="L13" s="101">
        <f t="shared" si="7"/>
        <v>25878</v>
      </c>
      <c r="M13" s="101">
        <f t="shared" si="7"/>
        <v>29567</v>
      </c>
      <c r="N13" s="101">
        <f t="shared" si="7"/>
        <v>30699</v>
      </c>
      <c r="O13" s="101">
        <f t="shared" si="7"/>
        <v>33358</v>
      </c>
      <c r="P13" s="101">
        <f t="shared" si="7"/>
        <v>37160</v>
      </c>
      <c r="Q13" s="101">
        <f t="shared" si="7"/>
        <v>44745</v>
      </c>
      <c r="R13" s="101">
        <f t="shared" si="7"/>
        <v>45693</v>
      </c>
      <c r="S13" s="101">
        <f t="shared" si="7"/>
        <v>56359</v>
      </c>
      <c r="T13" s="102">
        <f t="shared" si="7"/>
        <v>67023</v>
      </c>
      <c r="AA13" s="103">
        <f>ROUND(VLOOKUP(CONCATENATE("P60 ",F$6," V",$B13),'Основа'!$A$1:$Q3567,15,FALSE),0)</f>
        <v>16016</v>
      </c>
      <c r="AB13" s="103">
        <f>ROUND(VLOOKUP(CONCATENATE("P60 ",G$6," V",$B13),'Основа'!$A$1:$Q3567,15,FALSE),0)</f>
        <v>17458</v>
      </c>
      <c r="AC13" s="103">
        <f>ROUND(VLOOKUP(CONCATENATE("P60 ",H$6," V",$B13),'Основа'!$A$1:$Q3567,15,FALSE),0)</f>
        <v>19061</v>
      </c>
      <c r="AD13" s="103">
        <f>ROUND(VLOOKUP(CONCATENATE("P60 ",I$6," V",$B13),'Основа'!$A$1:$Q3567,15,FALSE),0)</f>
        <v>20665</v>
      </c>
      <c r="AE13" s="103">
        <f>ROUND(VLOOKUP(CONCATENATE("P60 ",J$6," V",$B13),'Основа'!$A$1:$Q3567,15,FALSE),0)</f>
        <v>20665</v>
      </c>
      <c r="AF13" s="103">
        <f>ROUND(VLOOKUP(CONCATENATE("P60 ",K$6," V",$B13),'Основа'!$A$1:$Q3567,15,FALSE),0)</f>
        <v>23722</v>
      </c>
      <c r="AG13" s="103">
        <f>ROUND(VLOOKUP(CONCATENATE("P60 ",L$6," V",$B13),'Основа'!$A$1:$Q3567,15,FALSE),0)</f>
        <v>25878</v>
      </c>
      <c r="AH13" s="103">
        <f>ROUND(VLOOKUP(CONCATENATE("P60 ",M$6," V",$B13),'Основа'!$A$1:$Q3567,15,FALSE),0)</f>
        <v>29567</v>
      </c>
      <c r="AI13" s="103">
        <f>ROUND(VLOOKUP(CONCATENATE("P60 ",N$6," V",$B13),'Основа'!$A$1:$Q3567,15,FALSE),0)</f>
        <v>30699</v>
      </c>
      <c r="AJ13" s="103">
        <f>ROUND(VLOOKUP(CONCATENATE("P60 ",O$6," V",$B13),'Основа'!$A$1:$Q3567,15,FALSE),0)</f>
        <v>33358</v>
      </c>
      <c r="AK13" s="103">
        <f>ROUND(VLOOKUP(CONCATENATE("P60 ",P$6," V",$B13),'Основа'!$A$1:$Q3567,15,FALSE),0)</f>
        <v>37160</v>
      </c>
      <c r="AL13" s="103">
        <f>ROUND(VLOOKUP(CONCATENATE("P60 ",Q$6," V",$B13),'Основа'!$A$1:$Q3567,15,FALSE),0)</f>
        <v>44745</v>
      </c>
      <c r="AM13" s="103">
        <f>ROUND(VLOOKUP(CONCATENATE("P60 ",R$6," V",$B13),'Основа'!$A$1:$Q3567,15,FALSE),0)</f>
        <v>45693</v>
      </c>
      <c r="AN13" s="103">
        <f>ROUND(VLOOKUP(CONCATENATE("P60 ",S$6," V",$B13),'Основа'!$A$1:$Q3567,15,FALSE),0)</f>
        <v>56359</v>
      </c>
      <c r="AO13" s="103">
        <f>ROUND(VLOOKUP(CONCATENATE("P60 ",T$6," V",$B13),'Основа'!$A$1:$Q3567,15,FALSE),0)</f>
        <v>67023</v>
      </c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T14" si="8">ROUND(IF($D14="ΔТ=70⁰С (95/85/20) Вт",AA14,(IF($D14="ΔТ=60⁰С (90/70/20) Вт",AA14*0.818,AA14*0.646))),0)</f>
        <v>180</v>
      </c>
      <c r="G14" s="108">
        <f t="shared" si="8"/>
        <v>282</v>
      </c>
      <c r="H14" s="108">
        <f t="shared" si="8"/>
        <v>333</v>
      </c>
      <c r="I14" s="108">
        <f t="shared" si="8"/>
        <v>367</v>
      </c>
      <c r="J14" s="108">
        <f t="shared" si="8"/>
        <v>383</v>
      </c>
      <c r="K14" s="108">
        <f t="shared" si="8"/>
        <v>494</v>
      </c>
      <c r="L14" s="108">
        <f t="shared" si="8"/>
        <v>668</v>
      </c>
      <c r="M14" s="108">
        <f t="shared" si="8"/>
        <v>829</v>
      </c>
      <c r="N14" s="108">
        <f t="shared" si="8"/>
        <v>995</v>
      </c>
      <c r="O14" s="108">
        <f t="shared" si="8"/>
        <v>1156</v>
      </c>
      <c r="P14" s="108">
        <f t="shared" si="8"/>
        <v>1335</v>
      </c>
      <c r="Q14" s="108">
        <f t="shared" si="8"/>
        <v>1469</v>
      </c>
      <c r="R14" s="108">
        <f t="shared" si="8"/>
        <v>1491</v>
      </c>
      <c r="S14" s="108">
        <f t="shared" si="8"/>
        <v>1668</v>
      </c>
      <c r="T14" s="109">
        <f t="shared" si="8"/>
        <v>2002</v>
      </c>
      <c r="AA14" s="103">
        <f>VLOOKUP(CONCATENATE("P60 ",F$6," V",$B13),'Основа'!$A$1:$Q3567,8,FALSE)</f>
        <v>179.58</v>
      </c>
      <c r="AB14" s="103">
        <f>VLOOKUP(CONCATENATE("P60 ",G$6," V",$B13),'Основа'!$A$1:$Q3567,8,FALSE)</f>
        <v>281.67</v>
      </c>
      <c r="AC14" s="103">
        <f>VLOOKUP(CONCATENATE("P60 ",H$6," V",$B13),'Основа'!$A$1:$Q3567,8,FALSE)</f>
        <v>333.33</v>
      </c>
      <c r="AD14" s="103">
        <f>VLOOKUP(CONCATENATE("P60 ",I$6," V",$B13),'Основа'!$A$1:$Q3567,8,FALSE)</f>
        <v>366.54</v>
      </c>
      <c r="AE14" s="103">
        <f>VLOOKUP(CONCATENATE("P60 ",J$6," V",$B13),'Основа'!$A$1:$Q3567,8,FALSE)</f>
        <v>382.53</v>
      </c>
      <c r="AF14" s="103">
        <f>VLOOKUP(CONCATENATE("P60 ",K$6," V",$B13),'Основа'!$A$1:$Q3567,8,FALSE)</f>
        <v>494.46</v>
      </c>
      <c r="AG14" s="103">
        <f>VLOOKUP(CONCATENATE("P60 ",L$6," V",$B13),'Основа'!$A$1:$Q3567,8,FALSE)</f>
        <v>667.89</v>
      </c>
      <c r="AH14" s="103">
        <f>VLOOKUP(CONCATENATE("P60 ",M$6," V",$B13),'Основа'!$A$1:$Q3567,8,FALSE)</f>
        <v>829.02</v>
      </c>
      <c r="AI14" s="103">
        <f>VLOOKUP(CONCATENATE("P60 ",N$6," V",$B13),'Основа'!$A$1:$Q3567,8,FALSE)</f>
        <v>995.07</v>
      </c>
      <c r="AJ14" s="103">
        <f>VLOOKUP(CONCATENATE("P60 ",O$6," V",$B13),'Основа'!$A$1:$Q3567,8,FALSE)</f>
        <v>1156.2</v>
      </c>
      <c r="AK14" s="103">
        <f>VLOOKUP(CONCATENATE("P60 ",P$6," V",$B13),'Основа'!$A$1:$Q3567,8,FALSE)</f>
        <v>1334.55</v>
      </c>
      <c r="AL14" s="103">
        <f>VLOOKUP(CONCATENATE("P60 ",Q$6," V",$B13),'Основа'!$A$1:$Q3567,8,FALSE)</f>
        <v>1468.62</v>
      </c>
      <c r="AM14" s="103">
        <f>VLOOKUP(CONCATENATE("P60 ",R$6," V",$B13),'Основа'!$A$1:$Q3567,8,FALSE)</f>
        <v>1490.76</v>
      </c>
      <c r="AN14" s="103">
        <f>VLOOKUP(CONCATENATE("P60 ",S$6," V",$B13),'Основа'!$A$1:$Q3567,8,FALSE)</f>
        <v>1667.88</v>
      </c>
      <c r="AO14" s="103">
        <f>VLOOKUP(CONCATENATE("P60 ",T$6," V",$B13),'Основа'!$A$1:$Q3567,8,FALSE)</f>
        <v>2002.44</v>
      </c>
    </row>
    <row r="15" ht="15.0" customHeight="1">
      <c r="B15" s="97">
        <v>6.0</v>
      </c>
      <c r="C15" s="98">
        <v>390.0</v>
      </c>
      <c r="D15" s="99" t="s">
        <v>112</v>
      </c>
      <c r="E15" s="100"/>
      <c r="F15" s="101">
        <f t="shared" ref="F15:T15" si="9">ROUND(AA15-(AA15*$L$5),0)</f>
        <v>17811</v>
      </c>
      <c r="G15" s="101">
        <f t="shared" si="9"/>
        <v>19454</v>
      </c>
      <c r="H15" s="101">
        <f t="shared" si="9"/>
        <v>21278</v>
      </c>
      <c r="I15" s="101">
        <f t="shared" si="9"/>
        <v>23102</v>
      </c>
      <c r="J15" s="101">
        <f t="shared" si="9"/>
        <v>23103</v>
      </c>
      <c r="K15" s="101">
        <f t="shared" si="9"/>
        <v>26744</v>
      </c>
      <c r="L15" s="101">
        <f t="shared" si="9"/>
        <v>29335</v>
      </c>
      <c r="M15" s="101">
        <f t="shared" si="9"/>
        <v>33766</v>
      </c>
      <c r="N15" s="101">
        <f t="shared" si="9"/>
        <v>35125</v>
      </c>
      <c r="O15" s="101">
        <f t="shared" si="9"/>
        <v>38323</v>
      </c>
      <c r="P15" s="101">
        <f t="shared" si="9"/>
        <v>42887</v>
      </c>
      <c r="Q15" s="101">
        <f t="shared" si="9"/>
        <v>51744</v>
      </c>
      <c r="R15" s="101">
        <f t="shared" si="9"/>
        <v>52852</v>
      </c>
      <c r="S15" s="101">
        <f t="shared" si="9"/>
        <v>65307</v>
      </c>
      <c r="T15" s="102">
        <f t="shared" si="9"/>
        <v>77761</v>
      </c>
      <c r="AA15" s="103">
        <f>ROUND(VLOOKUP(CONCATENATE("P60 ",F$6," V",$B15),'Основа'!$A$1:$Q3569,15,FALSE),0)</f>
        <v>17811</v>
      </c>
      <c r="AB15" s="103">
        <f>ROUND(VLOOKUP(CONCATENATE("P60 ",G$6," V",$B15),'Основа'!$A$1:$Q3569,15,FALSE),0)</f>
        <v>19454</v>
      </c>
      <c r="AC15" s="103">
        <f>ROUND(VLOOKUP(CONCATENATE("P60 ",H$6," V",$B15),'Основа'!$A$1:$Q3569,15,FALSE),0)</f>
        <v>21278</v>
      </c>
      <c r="AD15" s="103">
        <f>ROUND(VLOOKUP(CONCATENATE("P60 ",I$6," V",$B15),'Основа'!$A$1:$Q3569,15,FALSE),0)</f>
        <v>23102</v>
      </c>
      <c r="AE15" s="103">
        <f>ROUND(VLOOKUP(CONCATENATE("P60 ",J$6," V",$B15),'Основа'!$A$1:$Q3569,15,FALSE),0)</f>
        <v>23103</v>
      </c>
      <c r="AF15" s="103">
        <f>ROUND(VLOOKUP(CONCATENATE("P60 ",K$6," V",$B15),'Основа'!$A$1:$Q3569,15,FALSE),0)</f>
        <v>26744</v>
      </c>
      <c r="AG15" s="103">
        <f>ROUND(VLOOKUP(CONCATENATE("P60 ",L$6," V",$B15),'Основа'!$A$1:$Q3569,15,FALSE),0)</f>
        <v>29335</v>
      </c>
      <c r="AH15" s="103">
        <f>ROUND(VLOOKUP(CONCATENATE("P60 ",M$6," V",$B15),'Основа'!$A$1:$Q3569,15,FALSE),0)</f>
        <v>33766</v>
      </c>
      <c r="AI15" s="103">
        <f>ROUND(VLOOKUP(CONCATENATE("P60 ",N$6," V",$B15),'Основа'!$A$1:$Q3569,15,FALSE),0)</f>
        <v>35125</v>
      </c>
      <c r="AJ15" s="103">
        <f>ROUND(VLOOKUP(CONCATENATE("P60 ",O$6," V",$B15),'Основа'!$A$1:$Q3569,15,FALSE),0)</f>
        <v>38323</v>
      </c>
      <c r="AK15" s="103">
        <f>ROUND(VLOOKUP(CONCATENATE("P60 ",P$6," V",$B15),'Основа'!$A$1:$Q3569,15,FALSE),0)</f>
        <v>42887</v>
      </c>
      <c r="AL15" s="103">
        <f>ROUND(VLOOKUP(CONCATENATE("P60 ",Q$6," V",$B15),'Основа'!$A$1:$Q3569,15,FALSE),0)</f>
        <v>51744</v>
      </c>
      <c r="AM15" s="103">
        <f>ROUND(VLOOKUP(CONCATENATE("P60 ",R$6," V",$B15),'Основа'!$A$1:$Q3569,15,FALSE),0)</f>
        <v>52852</v>
      </c>
      <c r="AN15" s="103">
        <f>ROUND(VLOOKUP(CONCATENATE("P60 ",S$6," V",$B15),'Основа'!$A$1:$Q3569,15,FALSE),0)</f>
        <v>65307</v>
      </c>
      <c r="AO15" s="103">
        <f>ROUND(VLOOKUP(CONCATENATE("P60 ",T$6," V",$B15),'Основа'!$A$1:$Q3569,15,FALSE),0)</f>
        <v>77761</v>
      </c>
    </row>
    <row r="16" ht="15.0" customHeight="1">
      <c r="B16" s="104"/>
      <c r="C16" s="105"/>
      <c r="D16" s="106" t="str">
        <f>RIGHT($M$5,21)</f>
        <v>ΔТ=70⁰С (95/85/20) Вт</v>
      </c>
      <c r="E16" s="107"/>
      <c r="F16" s="108">
        <f t="shared" ref="F16:T16" si="10">ROUND(IF($D16="ΔТ=70⁰С (95/85/20) Вт",AA16,(IF($D16="ΔТ=60⁰С (90/70/20) Вт",AA16*0.818,AA16*0.646))),0)</f>
        <v>215</v>
      </c>
      <c r="G16" s="108">
        <f t="shared" si="10"/>
        <v>336</v>
      </c>
      <c r="H16" s="108">
        <f t="shared" si="10"/>
        <v>401</v>
      </c>
      <c r="I16" s="108">
        <f t="shared" si="10"/>
        <v>440</v>
      </c>
      <c r="J16" s="108">
        <f t="shared" si="10"/>
        <v>456</v>
      </c>
      <c r="K16" s="108">
        <f t="shared" si="10"/>
        <v>594</v>
      </c>
      <c r="L16" s="108">
        <f t="shared" si="10"/>
        <v>801</v>
      </c>
      <c r="M16" s="108">
        <f t="shared" si="10"/>
        <v>994</v>
      </c>
      <c r="N16" s="108">
        <f t="shared" si="10"/>
        <v>1194</v>
      </c>
      <c r="O16" s="108">
        <f t="shared" si="10"/>
        <v>1387</v>
      </c>
      <c r="P16" s="108">
        <f t="shared" si="10"/>
        <v>1601</v>
      </c>
      <c r="Q16" s="108">
        <f t="shared" si="10"/>
        <v>1761</v>
      </c>
      <c r="R16" s="108">
        <f t="shared" si="10"/>
        <v>1788</v>
      </c>
      <c r="S16" s="108">
        <f t="shared" si="10"/>
        <v>2001</v>
      </c>
      <c r="T16" s="109">
        <f t="shared" si="10"/>
        <v>2402</v>
      </c>
      <c r="AA16" s="103">
        <f>VLOOKUP(CONCATENATE("P60 ",F$6," V",$B15),'Основа'!$A$1:$Q3569,8,FALSE)</f>
        <v>215.25</v>
      </c>
      <c r="AB16" s="103">
        <f>VLOOKUP(CONCATENATE("P60 ",G$6," V",$B15),'Основа'!$A$1:$Q3569,8,FALSE)</f>
        <v>335.79</v>
      </c>
      <c r="AC16" s="103">
        <f>VLOOKUP(CONCATENATE("P60 ",H$6," V",$B15),'Основа'!$A$1:$Q3569,8,FALSE)</f>
        <v>400.98</v>
      </c>
      <c r="AD16" s="103">
        <f>VLOOKUP(CONCATENATE("P60 ",I$6," V",$B15),'Основа'!$A$1:$Q3569,8,FALSE)</f>
        <v>440.34</v>
      </c>
      <c r="AE16" s="103">
        <f>VLOOKUP(CONCATENATE("P60 ",J$6," V",$B15),'Основа'!$A$1:$Q3569,8,FALSE)</f>
        <v>456.33</v>
      </c>
      <c r="AF16" s="103">
        <f>VLOOKUP(CONCATENATE("P60 ",K$6," V",$B15),'Основа'!$A$1:$Q3569,8,FALSE)</f>
        <v>594.09</v>
      </c>
      <c r="AG16" s="103">
        <f>VLOOKUP(CONCATENATE("P60 ",L$6," V",$B15),'Основа'!$A$1:$Q3569,8,FALSE)</f>
        <v>800.73</v>
      </c>
      <c r="AH16" s="103">
        <f>VLOOKUP(CONCATENATE("P60 ",M$6," V",$B15),'Основа'!$A$1:$Q3569,8,FALSE)</f>
        <v>993.84</v>
      </c>
      <c r="AI16" s="103">
        <f>VLOOKUP(CONCATENATE("P60 ",N$6," V",$B15),'Основа'!$A$1:$Q3569,8,FALSE)</f>
        <v>1194.33</v>
      </c>
      <c r="AJ16" s="103">
        <f>VLOOKUP(CONCATENATE("P60 ",O$6," V",$B15),'Основа'!$A$1:$Q3569,8,FALSE)</f>
        <v>1387.44</v>
      </c>
      <c r="AK16" s="103">
        <f>VLOOKUP(CONCATENATE("P60 ",P$6," V",$B15),'Основа'!$A$1:$Q3569,8,FALSE)</f>
        <v>1601.46</v>
      </c>
      <c r="AL16" s="103">
        <f>VLOOKUP(CONCATENATE("P60 ",Q$6," V",$B15),'Основа'!$A$1:$Q3569,8,FALSE)</f>
        <v>1761.36</v>
      </c>
      <c r="AM16" s="103">
        <f>VLOOKUP(CONCATENATE("P60 ",R$6," V",$B15),'Основа'!$A$1:$Q3569,8,FALSE)</f>
        <v>1788.42</v>
      </c>
      <c r="AN16" s="103">
        <f>VLOOKUP(CONCATENATE("P60 ",S$6," V",$B15),'Основа'!$A$1:$Q3569,8,FALSE)</f>
        <v>2001.21</v>
      </c>
      <c r="AO16" s="103">
        <f>VLOOKUP(CONCATENATE("P60 ",T$6," V",$B15),'Основа'!$A$1:$Q3569,8,FALSE)</f>
        <v>2402.19</v>
      </c>
    </row>
    <row r="17" ht="15.0" customHeight="1">
      <c r="B17" s="97">
        <v>7.0</v>
      </c>
      <c r="C17" s="98">
        <v>456.0</v>
      </c>
      <c r="D17" s="99" t="s">
        <v>112</v>
      </c>
      <c r="E17" s="100"/>
      <c r="F17" s="101">
        <f t="shared" ref="F17:T17" si="11">ROUND(AA17-(AA17*$L$5),0)</f>
        <v>19610</v>
      </c>
      <c r="G17" s="101">
        <f t="shared" si="11"/>
        <v>21452</v>
      </c>
      <c r="H17" s="101">
        <f t="shared" si="11"/>
        <v>23498</v>
      </c>
      <c r="I17" s="101">
        <f t="shared" si="11"/>
        <v>25546</v>
      </c>
      <c r="J17" s="101">
        <f t="shared" si="11"/>
        <v>25545</v>
      </c>
      <c r="K17" s="101">
        <f t="shared" si="11"/>
        <v>29774</v>
      </c>
      <c r="L17" s="101">
        <f t="shared" si="11"/>
        <v>32800</v>
      </c>
      <c r="M17" s="101">
        <f t="shared" si="11"/>
        <v>37973</v>
      </c>
      <c r="N17" s="101">
        <f t="shared" si="11"/>
        <v>39564</v>
      </c>
      <c r="O17" s="101">
        <f t="shared" si="11"/>
        <v>43298</v>
      </c>
      <c r="P17" s="101">
        <f t="shared" si="11"/>
        <v>48627</v>
      </c>
      <c r="Q17" s="101">
        <f t="shared" si="11"/>
        <v>58759</v>
      </c>
      <c r="R17" s="101">
        <f t="shared" si="11"/>
        <v>60025</v>
      </c>
      <c r="S17" s="101">
        <f t="shared" si="11"/>
        <v>74273</v>
      </c>
      <c r="T17" s="102">
        <f t="shared" si="11"/>
        <v>88523</v>
      </c>
      <c r="AA17" s="103">
        <f>ROUND(VLOOKUP(CONCATENATE("P60 ",F$6," V",$B17),'Основа'!$A$1:$Q3572,15,FALSE),0)</f>
        <v>19610</v>
      </c>
      <c r="AB17" s="103">
        <f>ROUND(VLOOKUP(CONCATENATE("P60 ",G$6," V",$B17),'Основа'!$A$1:$Q3572,15,FALSE),0)</f>
        <v>21452</v>
      </c>
      <c r="AC17" s="103">
        <f>ROUND(VLOOKUP(CONCATENATE("P60 ",H$6," V",$B17),'Основа'!$A$1:$Q3572,15,FALSE),0)</f>
        <v>23498</v>
      </c>
      <c r="AD17" s="103">
        <f>ROUND(VLOOKUP(CONCATENATE("P60 ",I$6," V",$B17),'Основа'!$A$1:$Q3572,15,FALSE),0)</f>
        <v>25546</v>
      </c>
      <c r="AE17" s="103">
        <f>ROUND(VLOOKUP(CONCATENATE("P60 ",J$6," V",$B17),'Основа'!$A$1:$Q3572,15,FALSE),0)</f>
        <v>25545</v>
      </c>
      <c r="AF17" s="103">
        <f>ROUND(VLOOKUP(CONCATENATE("P60 ",K$6," V",$B17),'Основа'!$A$1:$Q3572,15,FALSE),0)</f>
        <v>29774</v>
      </c>
      <c r="AG17" s="103">
        <f>ROUND(VLOOKUP(CONCATENATE("P60 ",L$6," V",$B17),'Основа'!$A$1:$Q3572,15,FALSE),0)</f>
        <v>32800</v>
      </c>
      <c r="AH17" s="103">
        <f>ROUND(VLOOKUP(CONCATENATE("P60 ",M$6," V",$B17),'Основа'!$A$1:$Q3572,15,FALSE),0)</f>
        <v>37973</v>
      </c>
      <c r="AI17" s="103">
        <f>ROUND(VLOOKUP(CONCATENATE("P60 ",N$6," V",$B17),'Основа'!$A$1:$Q3572,15,FALSE),0)</f>
        <v>39564</v>
      </c>
      <c r="AJ17" s="103">
        <f>ROUND(VLOOKUP(CONCATENATE("P60 ",O$6," V",$B17),'Основа'!$A$1:$Q3572,15,FALSE),0)</f>
        <v>43298</v>
      </c>
      <c r="AK17" s="103">
        <f>ROUND(VLOOKUP(CONCATENATE("P60 ",P$6," V",$B17),'Основа'!$A$1:$Q3572,15,FALSE),0)</f>
        <v>48627</v>
      </c>
      <c r="AL17" s="103">
        <f>ROUND(VLOOKUP(CONCATENATE("P60 ",Q$6," V",$B17),'Основа'!$A$1:$Q3572,15,FALSE),0)</f>
        <v>58759</v>
      </c>
      <c r="AM17" s="103">
        <f>ROUND(VLOOKUP(CONCATENATE("P60 ",R$6," V",$B17),'Основа'!$A$1:$Q3572,15,FALSE),0)</f>
        <v>60025</v>
      </c>
      <c r="AN17" s="103">
        <f>ROUND(VLOOKUP(CONCATENATE("P60 ",S$6," V",$B17),'Основа'!$A$1:$Q3572,15,FALSE),0)</f>
        <v>74273</v>
      </c>
      <c r="AO17" s="103">
        <f>ROUND(VLOOKUP(CONCATENATE("P60 ",T$6," V",$B17),'Основа'!$A$1:$Q3572,15,FALSE),0)</f>
        <v>88523</v>
      </c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T18" si="12">ROUND(IF($D18="ΔТ=70⁰С (95/85/20) Вт",AA18,(IF($D18="ΔТ=60⁰С (90/70/20) Вт",AA18*0.818,AA18*0.646))),0)</f>
        <v>252</v>
      </c>
      <c r="G18" s="108">
        <f t="shared" si="12"/>
        <v>392</v>
      </c>
      <c r="H18" s="108">
        <f t="shared" si="12"/>
        <v>467</v>
      </c>
      <c r="I18" s="108">
        <f t="shared" si="12"/>
        <v>514</v>
      </c>
      <c r="J18" s="108">
        <f t="shared" si="12"/>
        <v>533</v>
      </c>
      <c r="K18" s="108">
        <f t="shared" si="12"/>
        <v>692</v>
      </c>
      <c r="L18" s="108">
        <f t="shared" si="12"/>
        <v>935</v>
      </c>
      <c r="M18" s="108">
        <f t="shared" si="12"/>
        <v>1160</v>
      </c>
      <c r="N18" s="108">
        <f t="shared" si="12"/>
        <v>1394</v>
      </c>
      <c r="O18" s="108">
        <f t="shared" si="12"/>
        <v>1619</v>
      </c>
      <c r="P18" s="108">
        <f t="shared" si="12"/>
        <v>1868</v>
      </c>
      <c r="Q18" s="108">
        <f t="shared" si="12"/>
        <v>2054</v>
      </c>
      <c r="R18" s="108">
        <f t="shared" si="12"/>
        <v>2086</v>
      </c>
      <c r="S18" s="108">
        <f t="shared" si="12"/>
        <v>2335</v>
      </c>
      <c r="T18" s="109">
        <f t="shared" si="12"/>
        <v>2803</v>
      </c>
      <c r="AA18" s="103">
        <f>VLOOKUP(CONCATENATE("P60 ",F$6," V",$B17),'Основа'!$A$1:$Q3572,8,FALSE)</f>
        <v>252.15</v>
      </c>
      <c r="AB18" s="103">
        <f>VLOOKUP(CONCATENATE("P60 ",G$6," V",$B17),'Основа'!$A$1:$Q3572,8,FALSE)</f>
        <v>392.37</v>
      </c>
      <c r="AC18" s="103">
        <f>VLOOKUP(CONCATENATE("P60 ",H$6," V",$B17),'Основа'!$A$1:$Q3572,8,FALSE)</f>
        <v>467.4</v>
      </c>
      <c r="AD18" s="103">
        <f>VLOOKUP(CONCATENATE("P60 ",I$6," V",$B17),'Основа'!$A$1:$Q3572,8,FALSE)</f>
        <v>514.14</v>
      </c>
      <c r="AE18" s="103">
        <f>VLOOKUP(CONCATENATE("P60 ",J$6," V",$B17),'Основа'!$A$1:$Q3572,8,FALSE)</f>
        <v>532.59</v>
      </c>
      <c r="AF18" s="103">
        <f>VLOOKUP(CONCATENATE("P60 ",K$6," V",$B17),'Основа'!$A$1:$Q3572,8,FALSE)</f>
        <v>692.49</v>
      </c>
      <c r="AG18" s="103">
        <f>VLOOKUP(CONCATENATE("P60 ",L$6," V",$B17),'Основа'!$A$1:$Q3572,8,FALSE)</f>
        <v>934.8</v>
      </c>
      <c r="AH18" s="103">
        <f>VLOOKUP(CONCATENATE("P60 ",M$6," V",$B17),'Основа'!$A$1:$Q3572,8,FALSE)</f>
        <v>1159.89</v>
      </c>
      <c r="AI18" s="103">
        <f>VLOOKUP(CONCATENATE("P60 ",N$6," V",$B17),'Основа'!$A$1:$Q3572,8,FALSE)</f>
        <v>1393.59</v>
      </c>
      <c r="AJ18" s="103">
        <f>VLOOKUP(CONCATENATE("P60 ",O$6," V",$B17),'Основа'!$A$1:$Q3572,8,FALSE)</f>
        <v>1618.68</v>
      </c>
      <c r="AK18" s="103">
        <f>VLOOKUP(CONCATENATE("P60 ",P$6," V",$B17),'Основа'!$A$1:$Q3572,8,FALSE)</f>
        <v>1868.37</v>
      </c>
      <c r="AL18" s="103">
        <f>VLOOKUP(CONCATENATE("P60 ",Q$6," V",$B17),'Основа'!$A$1:$Q3572,8,FALSE)</f>
        <v>2054.1</v>
      </c>
      <c r="AM18" s="103">
        <f>VLOOKUP(CONCATENATE("P60 ",R$6," V",$B17),'Основа'!$A$1:$Q3572,8,FALSE)</f>
        <v>2086.08</v>
      </c>
      <c r="AN18" s="103">
        <f>VLOOKUP(CONCATENATE("P60 ",S$6," V",$B17),'Основа'!$A$1:$Q3572,8,FALSE)</f>
        <v>2334.54</v>
      </c>
      <c r="AO18" s="103">
        <f>VLOOKUP(CONCATENATE("P60 ",T$6," V",$B17),'Основа'!$A$1:$Q3572,8,FALSE)</f>
        <v>2803.17</v>
      </c>
    </row>
    <row r="19" ht="15.0" customHeight="1">
      <c r="B19" s="97">
        <v>8.0</v>
      </c>
      <c r="C19" s="98">
        <v>522.0</v>
      </c>
      <c r="D19" s="99" t="s">
        <v>112</v>
      </c>
      <c r="E19" s="100"/>
      <c r="F19" s="101">
        <f t="shared" ref="F19:T19" si="13">ROUND(AA19-(AA19*$L$5),0)</f>
        <v>21413</v>
      </c>
      <c r="G19" s="101">
        <f t="shared" si="13"/>
        <v>23455</v>
      </c>
      <c r="H19" s="101">
        <f t="shared" si="13"/>
        <v>25725</v>
      </c>
      <c r="I19" s="101">
        <f t="shared" si="13"/>
        <v>27994</v>
      </c>
      <c r="J19" s="101">
        <f t="shared" si="13"/>
        <v>27994</v>
      </c>
      <c r="K19" s="101">
        <f t="shared" si="13"/>
        <v>32810</v>
      </c>
      <c r="L19" s="101">
        <f t="shared" si="13"/>
        <v>36271</v>
      </c>
      <c r="M19" s="101">
        <f t="shared" si="13"/>
        <v>42192</v>
      </c>
      <c r="N19" s="101">
        <f t="shared" si="13"/>
        <v>44009</v>
      </c>
      <c r="O19" s="101">
        <f t="shared" si="13"/>
        <v>48278</v>
      </c>
      <c r="P19" s="101">
        <f t="shared" si="13"/>
        <v>54379</v>
      </c>
      <c r="Q19" s="101">
        <f t="shared" si="13"/>
        <v>65790</v>
      </c>
      <c r="R19" s="101">
        <f t="shared" si="13"/>
        <v>67217</v>
      </c>
      <c r="S19" s="101">
        <f t="shared" si="13"/>
        <v>83262</v>
      </c>
      <c r="T19" s="102">
        <f t="shared" si="13"/>
        <v>99309</v>
      </c>
      <c r="AA19" s="103">
        <f>ROUND(VLOOKUP(CONCATENATE("P60 ",F$6," V",$B19),'Основа'!$A$1:$Q3574,15,FALSE),0)</f>
        <v>21413</v>
      </c>
      <c r="AB19" s="103">
        <f>ROUND(VLOOKUP(CONCATENATE("P60 ",G$6," V",$B19),'Основа'!$A$1:$Q3574,15,FALSE),0)</f>
        <v>23455</v>
      </c>
      <c r="AC19" s="103">
        <f>ROUND(VLOOKUP(CONCATENATE("P60 ",H$6," V",$B19),'Основа'!$A$1:$Q3574,15,FALSE),0)</f>
        <v>25725</v>
      </c>
      <c r="AD19" s="103">
        <f>ROUND(VLOOKUP(CONCATENATE("P60 ",I$6," V",$B19),'Основа'!$A$1:$Q3574,15,FALSE),0)</f>
        <v>27994</v>
      </c>
      <c r="AE19" s="103">
        <f>ROUND(VLOOKUP(CONCATENATE("P60 ",J$6," V",$B19),'Основа'!$A$1:$Q3574,15,FALSE),0)</f>
        <v>27994</v>
      </c>
      <c r="AF19" s="103">
        <f>ROUND(VLOOKUP(CONCATENATE("P60 ",K$6," V",$B19),'Основа'!$A$1:$Q3574,15,FALSE),0)</f>
        <v>32810</v>
      </c>
      <c r="AG19" s="103">
        <f>ROUND(VLOOKUP(CONCATENATE("P60 ",L$6," V",$B19),'Основа'!$A$1:$Q3574,15,FALSE),0)</f>
        <v>36271</v>
      </c>
      <c r="AH19" s="103">
        <f>ROUND(VLOOKUP(CONCATENATE("P60 ",M$6," V",$B19),'Основа'!$A$1:$Q3574,15,FALSE),0)</f>
        <v>42192</v>
      </c>
      <c r="AI19" s="103">
        <f>ROUND(VLOOKUP(CONCATENATE("P60 ",N$6," V",$B19),'Основа'!$A$1:$Q3574,15,FALSE),0)</f>
        <v>44009</v>
      </c>
      <c r="AJ19" s="103">
        <f>ROUND(VLOOKUP(CONCATENATE("P60 ",O$6," V",$B19),'Основа'!$A$1:$Q3574,15,FALSE),0)</f>
        <v>48278</v>
      </c>
      <c r="AK19" s="103">
        <f>ROUND(VLOOKUP(CONCATENATE("P60 ",P$6," V",$B19),'Основа'!$A$1:$Q3574,15,FALSE),0)</f>
        <v>54379</v>
      </c>
      <c r="AL19" s="103">
        <f>ROUND(VLOOKUP(CONCATENATE("P60 ",Q$6," V",$B19),'Основа'!$A$1:$Q3574,15,FALSE),0)</f>
        <v>65790</v>
      </c>
      <c r="AM19" s="103">
        <f>ROUND(VLOOKUP(CONCATENATE("P60 ",R$6," V",$B19),'Основа'!$A$1:$Q3574,15,FALSE),0)</f>
        <v>67217</v>
      </c>
      <c r="AN19" s="103">
        <f>ROUND(VLOOKUP(CONCATENATE("P60 ",S$6," V",$B19),'Основа'!$A$1:$Q3574,15,FALSE),0)</f>
        <v>83262</v>
      </c>
      <c r="AO19" s="103">
        <f>ROUND(VLOOKUP(CONCATENATE("P60 ",T$6," V",$B19),'Основа'!$A$1:$Q3574,15,FALSE),0)</f>
        <v>99309</v>
      </c>
    </row>
    <row r="20" ht="15.0" customHeight="1">
      <c r="B20" s="104"/>
      <c r="C20" s="105"/>
      <c r="D20" s="106" t="str">
        <f>RIGHT($M$5,21)</f>
        <v>ΔТ=70⁰С (95/85/20) Вт</v>
      </c>
      <c r="E20" s="107"/>
      <c r="F20" s="108">
        <f t="shared" ref="F20:T20" si="14">ROUND(IF($D20="ΔТ=70⁰С (95/85/20) Вт",AA20,(IF($D20="ΔТ=60⁰С (90/70/20) Вт",AA20*0.818,AA20*0.646))),0)</f>
        <v>288</v>
      </c>
      <c r="G20" s="108">
        <f t="shared" si="14"/>
        <v>448</v>
      </c>
      <c r="H20" s="108">
        <f t="shared" si="14"/>
        <v>534</v>
      </c>
      <c r="I20" s="108">
        <f t="shared" si="14"/>
        <v>587</v>
      </c>
      <c r="J20" s="108">
        <f t="shared" si="14"/>
        <v>608</v>
      </c>
      <c r="K20" s="108">
        <f t="shared" si="14"/>
        <v>791</v>
      </c>
      <c r="L20" s="108">
        <f t="shared" si="14"/>
        <v>1068</v>
      </c>
      <c r="M20" s="108">
        <f t="shared" si="14"/>
        <v>1326</v>
      </c>
      <c r="N20" s="108">
        <f t="shared" si="14"/>
        <v>1593</v>
      </c>
      <c r="O20" s="108">
        <f t="shared" si="14"/>
        <v>1851</v>
      </c>
      <c r="P20" s="108">
        <f t="shared" si="14"/>
        <v>2135</v>
      </c>
      <c r="Q20" s="108">
        <f t="shared" si="14"/>
        <v>2349</v>
      </c>
      <c r="R20" s="108">
        <f t="shared" si="14"/>
        <v>2385</v>
      </c>
      <c r="S20" s="108">
        <f t="shared" si="14"/>
        <v>2669</v>
      </c>
      <c r="T20" s="109">
        <f t="shared" si="14"/>
        <v>3203</v>
      </c>
      <c r="AA20" s="103">
        <f>VLOOKUP(CONCATENATE("P60 ",F$6," V",$B19),'Основа'!$A$1:$Q3574,8,FALSE)</f>
        <v>287.82</v>
      </c>
      <c r="AB20" s="103">
        <f>VLOOKUP(CONCATENATE("P60 ",G$6," V",$B19),'Основа'!$A$1:$Q3574,8,FALSE)</f>
        <v>447.72</v>
      </c>
      <c r="AC20" s="103">
        <f>VLOOKUP(CONCATENATE("P60 ",H$6," V",$B19),'Основа'!$A$1:$Q3574,8,FALSE)</f>
        <v>533.82</v>
      </c>
      <c r="AD20" s="103">
        <f>VLOOKUP(CONCATENATE("P60 ",I$6," V",$B19),'Основа'!$A$1:$Q3574,8,FALSE)</f>
        <v>586.71</v>
      </c>
      <c r="AE20" s="103">
        <f>VLOOKUP(CONCATENATE("P60 ",J$6," V",$B19),'Основа'!$A$1:$Q3574,8,FALSE)</f>
        <v>607.62</v>
      </c>
      <c r="AF20" s="103">
        <f>VLOOKUP(CONCATENATE("P60 ",K$6," V",$B19),'Основа'!$A$1:$Q3574,8,FALSE)</f>
        <v>790.89</v>
      </c>
      <c r="AG20" s="103">
        <f>VLOOKUP(CONCATENATE("P60 ",L$6," V",$B19),'Основа'!$A$1:$Q3574,8,FALSE)</f>
        <v>1067.64</v>
      </c>
      <c r="AH20" s="103">
        <f>VLOOKUP(CONCATENATE("P60 ",M$6," V",$B19),'Основа'!$A$1:$Q3574,8,FALSE)</f>
        <v>1325.94</v>
      </c>
      <c r="AI20" s="103">
        <f>VLOOKUP(CONCATENATE("P60 ",N$6," V",$B19),'Основа'!$A$1:$Q3574,8,FALSE)</f>
        <v>1592.85</v>
      </c>
      <c r="AJ20" s="103">
        <f>VLOOKUP(CONCATENATE("P60 ",O$6," V",$B19),'Основа'!$A$1:$Q3574,8,FALSE)</f>
        <v>1851.15</v>
      </c>
      <c r="AK20" s="103">
        <f>VLOOKUP(CONCATENATE("P60 ",P$6," V",$B19),'Основа'!$A$1:$Q3574,8,FALSE)</f>
        <v>2135.28</v>
      </c>
      <c r="AL20" s="103">
        <f>VLOOKUP(CONCATENATE("P60 ",Q$6," V",$B19),'Основа'!$A$1:$Q3574,8,FALSE)</f>
        <v>2349.3</v>
      </c>
      <c r="AM20" s="103">
        <f>VLOOKUP(CONCATENATE("P60 ",R$6," V",$B19),'Основа'!$A$1:$Q3574,8,FALSE)</f>
        <v>2384.97</v>
      </c>
      <c r="AN20" s="103">
        <f>VLOOKUP(CONCATENATE("P60 ",S$6," V",$B19),'Основа'!$A$1:$Q3574,8,FALSE)</f>
        <v>2669.1</v>
      </c>
      <c r="AO20" s="103">
        <f>VLOOKUP(CONCATENATE("P60 ",T$6," V",$B19),'Основа'!$A$1:$Q3574,8,FALSE)</f>
        <v>3202.92</v>
      </c>
    </row>
    <row r="21" ht="15.0" customHeight="1">
      <c r="B21" s="97">
        <v>9.0</v>
      </c>
      <c r="C21" s="98">
        <v>588.0</v>
      </c>
      <c r="D21" s="99" t="s">
        <v>112</v>
      </c>
      <c r="E21" s="100"/>
      <c r="F21" s="101">
        <f t="shared" ref="F21:T21" si="15">ROUND(AA21-(AA21*$L$5),0)</f>
        <v>23219</v>
      </c>
      <c r="G21" s="101">
        <f t="shared" si="15"/>
        <v>25462</v>
      </c>
      <c r="H21" s="101">
        <f t="shared" si="15"/>
        <v>27954</v>
      </c>
      <c r="I21" s="101">
        <f t="shared" si="15"/>
        <v>30447</v>
      </c>
      <c r="J21" s="101">
        <f t="shared" si="15"/>
        <v>30447</v>
      </c>
      <c r="K21" s="101">
        <f t="shared" si="15"/>
        <v>35852</v>
      </c>
      <c r="L21" s="101">
        <f t="shared" si="15"/>
        <v>39751</v>
      </c>
      <c r="M21" s="101">
        <f t="shared" si="15"/>
        <v>46418</v>
      </c>
      <c r="N21" s="101">
        <f t="shared" si="15"/>
        <v>48466</v>
      </c>
      <c r="O21" s="101">
        <f t="shared" si="15"/>
        <v>53273</v>
      </c>
      <c r="P21" s="101">
        <f t="shared" si="15"/>
        <v>60141</v>
      </c>
      <c r="Q21" s="101">
        <f t="shared" si="15"/>
        <v>72833</v>
      </c>
      <c r="R21" s="101">
        <f t="shared" si="15"/>
        <v>74419</v>
      </c>
      <c r="S21" s="101">
        <f t="shared" si="15"/>
        <v>92267</v>
      </c>
      <c r="T21" s="102">
        <f t="shared" si="15"/>
        <v>110114</v>
      </c>
      <c r="AA21" s="103">
        <f>ROUND(VLOOKUP(CONCATENATE("P60 ",F$6," V",$B21),'Основа'!$A$1:$Q3576,15,FALSE),0)</f>
        <v>23219</v>
      </c>
      <c r="AB21" s="103">
        <f>ROUND(VLOOKUP(CONCATENATE("P60 ",G$6," V",$B21),'Основа'!$A$1:$Q3576,15,FALSE),0)</f>
        <v>25462</v>
      </c>
      <c r="AC21" s="103">
        <f>ROUND(VLOOKUP(CONCATENATE("P60 ",H$6," V",$B21),'Основа'!$A$1:$Q3576,15,FALSE),0)</f>
        <v>27954</v>
      </c>
      <c r="AD21" s="103">
        <f>ROUND(VLOOKUP(CONCATENATE("P60 ",I$6," V",$B21),'Основа'!$A$1:$Q3576,15,FALSE),0)</f>
        <v>30447</v>
      </c>
      <c r="AE21" s="103">
        <f>ROUND(VLOOKUP(CONCATENATE("P60 ",J$6," V",$B21),'Основа'!$A$1:$Q3576,15,FALSE),0)</f>
        <v>30447</v>
      </c>
      <c r="AF21" s="103">
        <f>ROUND(VLOOKUP(CONCATENATE("P60 ",K$6," V",$B21),'Основа'!$A$1:$Q3576,15,FALSE),0)</f>
        <v>35852</v>
      </c>
      <c r="AG21" s="103">
        <f>ROUND(VLOOKUP(CONCATENATE("P60 ",L$6," V",$B21),'Основа'!$A$1:$Q3576,15,FALSE),0)</f>
        <v>39751</v>
      </c>
      <c r="AH21" s="103">
        <f>ROUND(VLOOKUP(CONCATENATE("P60 ",M$6," V",$B21),'Основа'!$A$1:$Q3576,15,FALSE),0)</f>
        <v>46418</v>
      </c>
      <c r="AI21" s="103">
        <f>ROUND(VLOOKUP(CONCATENATE("P60 ",N$6," V",$B21),'Основа'!$A$1:$Q3576,15,FALSE),0)</f>
        <v>48466</v>
      </c>
      <c r="AJ21" s="103">
        <f>ROUND(VLOOKUP(CONCATENATE("P60 ",O$6," V",$B21),'Основа'!$A$1:$Q3576,15,FALSE),0)</f>
        <v>53273</v>
      </c>
      <c r="AK21" s="103">
        <f>ROUND(VLOOKUP(CONCATENATE("P60 ",P$6," V",$B21),'Основа'!$A$1:$Q3576,15,FALSE),0)</f>
        <v>60141</v>
      </c>
      <c r="AL21" s="103">
        <f>ROUND(VLOOKUP(CONCATENATE("P60 ",Q$6," V",$B21),'Основа'!$A$1:$Q3576,15,FALSE),0)</f>
        <v>72833</v>
      </c>
      <c r="AM21" s="103">
        <f>ROUND(VLOOKUP(CONCATENATE("P60 ",R$6," V",$B21),'Основа'!$A$1:$Q3576,15,FALSE),0)</f>
        <v>74419</v>
      </c>
      <c r="AN21" s="103">
        <f>ROUND(VLOOKUP(CONCATENATE("P60 ",S$6," V",$B21),'Основа'!$A$1:$Q3576,15,FALSE),0)</f>
        <v>92267</v>
      </c>
      <c r="AO21" s="103">
        <f>ROUND(VLOOKUP(CONCATENATE("P60 ",T$6," V",$B21),'Основа'!$A$1:$Q3576,15,FALSE),0)</f>
        <v>110114</v>
      </c>
    </row>
    <row r="22" ht="15.0" customHeight="1">
      <c r="B22" s="104"/>
      <c r="C22" s="105"/>
      <c r="D22" s="106" t="str">
        <f>RIGHT($M$5,21)</f>
        <v>ΔТ=70⁰С (95/85/20) Вт</v>
      </c>
      <c r="E22" s="107"/>
      <c r="F22" s="108">
        <f t="shared" ref="F22:T22" si="16">ROUND(IF($D22="ΔТ=70⁰С (95/85/20) Вт",AA22,(IF($D22="ΔТ=60⁰С (90/70/20) Вт",AA22*0.818,AA22*0.646))),0)</f>
        <v>325</v>
      </c>
      <c r="G22" s="108">
        <f t="shared" si="16"/>
        <v>506</v>
      </c>
      <c r="H22" s="108">
        <f t="shared" si="16"/>
        <v>600</v>
      </c>
      <c r="I22" s="108">
        <f t="shared" si="16"/>
        <v>661</v>
      </c>
      <c r="J22" s="108">
        <f t="shared" si="16"/>
        <v>685</v>
      </c>
      <c r="K22" s="108">
        <f t="shared" si="16"/>
        <v>891</v>
      </c>
      <c r="L22" s="108">
        <f t="shared" si="16"/>
        <v>1202</v>
      </c>
      <c r="M22" s="108">
        <f t="shared" si="16"/>
        <v>1492</v>
      </c>
      <c r="N22" s="108">
        <f t="shared" si="16"/>
        <v>1792</v>
      </c>
      <c r="O22" s="108">
        <f t="shared" si="16"/>
        <v>2082</v>
      </c>
      <c r="P22" s="108">
        <f t="shared" si="16"/>
        <v>2402</v>
      </c>
      <c r="Q22" s="108">
        <f t="shared" si="16"/>
        <v>2642</v>
      </c>
      <c r="R22" s="108">
        <f t="shared" si="16"/>
        <v>2683</v>
      </c>
      <c r="S22" s="108">
        <f t="shared" si="16"/>
        <v>3002</v>
      </c>
      <c r="T22" s="109">
        <f t="shared" si="16"/>
        <v>3604</v>
      </c>
      <c r="AA22" s="103">
        <f>VLOOKUP(CONCATENATE("P60 ",F$6," V",$B21),'Основа'!$A$1:$Q3576,8,FALSE)</f>
        <v>324.72</v>
      </c>
      <c r="AB22" s="103">
        <f>VLOOKUP(CONCATENATE("P60 ",G$6," V",$B21),'Основа'!$A$1:$Q3576,8,FALSE)</f>
        <v>505.53</v>
      </c>
      <c r="AC22" s="103">
        <f>VLOOKUP(CONCATENATE("P60 ",H$6," V",$B21),'Основа'!$A$1:$Q3576,8,FALSE)</f>
        <v>600.24</v>
      </c>
      <c r="AD22" s="103">
        <f>VLOOKUP(CONCATENATE("P60 ",I$6," V",$B21),'Основа'!$A$1:$Q3576,8,FALSE)</f>
        <v>660.51</v>
      </c>
      <c r="AE22" s="103">
        <f>VLOOKUP(CONCATENATE("P60 ",J$6," V",$B21),'Основа'!$A$1:$Q3576,8,FALSE)</f>
        <v>685.11</v>
      </c>
      <c r="AF22" s="103">
        <f>VLOOKUP(CONCATENATE("P60 ",K$6," V",$B21),'Основа'!$A$1:$Q3576,8,FALSE)</f>
        <v>890.52</v>
      </c>
      <c r="AG22" s="103">
        <f>VLOOKUP(CONCATENATE("P60 ",L$6," V",$B21),'Основа'!$A$1:$Q3576,8,FALSE)</f>
        <v>1201.71</v>
      </c>
      <c r="AH22" s="103">
        <f>VLOOKUP(CONCATENATE("P60 ",M$6," V",$B21),'Основа'!$A$1:$Q3576,8,FALSE)</f>
        <v>1491.99</v>
      </c>
      <c r="AI22" s="103">
        <f>VLOOKUP(CONCATENATE("P60 ",N$6," V",$B21),'Основа'!$A$1:$Q3576,8,FALSE)</f>
        <v>1792.11</v>
      </c>
      <c r="AJ22" s="103">
        <f>VLOOKUP(CONCATENATE("P60 ",O$6," V",$B21),'Основа'!$A$1:$Q3576,8,FALSE)</f>
        <v>2082.39</v>
      </c>
      <c r="AK22" s="103">
        <f>VLOOKUP(CONCATENATE("P60 ",P$6," V",$B21),'Основа'!$A$1:$Q3576,8,FALSE)</f>
        <v>2402.19</v>
      </c>
      <c r="AL22" s="103">
        <f>VLOOKUP(CONCATENATE("P60 ",Q$6," V",$B21),'Основа'!$A$1:$Q3576,8,FALSE)</f>
        <v>2642.04</v>
      </c>
      <c r="AM22" s="103">
        <f>VLOOKUP(CONCATENATE("P60 ",R$6," V",$B21),'Основа'!$A$1:$Q3576,8,FALSE)</f>
        <v>2682.63</v>
      </c>
      <c r="AN22" s="103">
        <f>VLOOKUP(CONCATENATE("P60 ",S$6," V",$B21),'Основа'!$A$1:$Q3576,8,FALSE)</f>
        <v>3002.43</v>
      </c>
      <c r="AO22" s="103">
        <f>VLOOKUP(CONCATENATE("P60 ",T$6," V",$B21),'Основа'!$A$1:$Q3576,8,FALSE)</f>
        <v>3603.9</v>
      </c>
    </row>
    <row r="23" ht="15.0" customHeight="1">
      <c r="B23" s="97">
        <v>10.0</v>
      </c>
      <c r="C23" s="98">
        <v>654.0</v>
      </c>
      <c r="D23" s="99" t="s">
        <v>112</v>
      </c>
      <c r="E23" s="100"/>
      <c r="F23" s="101">
        <f t="shared" ref="F23:T23" si="17">ROUND(AA23-(AA23*$L$5),0)</f>
        <v>25029</v>
      </c>
      <c r="G23" s="101">
        <f t="shared" si="17"/>
        <v>27474</v>
      </c>
      <c r="H23" s="101">
        <f t="shared" si="17"/>
        <v>30190</v>
      </c>
      <c r="I23" s="101">
        <f t="shared" si="17"/>
        <v>32905</v>
      </c>
      <c r="J23" s="101">
        <f t="shared" si="17"/>
        <v>32905</v>
      </c>
      <c r="K23" s="101">
        <f t="shared" si="17"/>
        <v>38900</v>
      </c>
      <c r="L23" s="101">
        <f t="shared" si="17"/>
        <v>43239</v>
      </c>
      <c r="M23" s="101">
        <f t="shared" si="17"/>
        <v>50655</v>
      </c>
      <c r="N23" s="101">
        <f t="shared" si="17"/>
        <v>52930</v>
      </c>
      <c r="O23" s="101">
        <f t="shared" si="17"/>
        <v>58279</v>
      </c>
      <c r="P23" s="101">
        <f t="shared" si="17"/>
        <v>65921</v>
      </c>
      <c r="Q23" s="101">
        <f t="shared" si="17"/>
        <v>79896</v>
      </c>
      <c r="R23" s="101">
        <f t="shared" si="17"/>
        <v>81643</v>
      </c>
      <c r="S23" s="101">
        <f t="shared" si="17"/>
        <v>101296</v>
      </c>
      <c r="T23" s="102">
        <f t="shared" si="17"/>
        <v>120949</v>
      </c>
      <c r="AA23" s="103">
        <f>ROUND(VLOOKUP(CONCATENATE("P60 ",F$6," V",$B23),'Основа'!$A$1:$Q3578,15,FALSE),0)</f>
        <v>25029</v>
      </c>
      <c r="AB23" s="103">
        <f>ROUND(VLOOKUP(CONCATENATE("P60 ",G$6," V",$B23),'Основа'!$A$1:$Q3578,15,FALSE),0)</f>
        <v>27474</v>
      </c>
      <c r="AC23" s="103">
        <f>ROUND(VLOOKUP(CONCATENATE("P60 ",H$6," V",$B23),'Основа'!$A$1:$Q3578,15,FALSE),0)</f>
        <v>30190</v>
      </c>
      <c r="AD23" s="103">
        <f>ROUND(VLOOKUP(CONCATENATE("P60 ",I$6," V",$B23),'Основа'!$A$1:$Q3578,15,FALSE),0)</f>
        <v>32905</v>
      </c>
      <c r="AE23" s="103">
        <f>ROUND(VLOOKUP(CONCATENATE("P60 ",J$6," V",$B23),'Основа'!$A$1:$Q3578,15,FALSE),0)</f>
        <v>32905</v>
      </c>
      <c r="AF23" s="103">
        <f>ROUND(VLOOKUP(CONCATENATE("P60 ",K$6," V",$B23),'Основа'!$A$1:$Q3578,15,FALSE),0)</f>
        <v>38900</v>
      </c>
      <c r="AG23" s="103">
        <f>ROUND(VLOOKUP(CONCATENATE("P60 ",L$6," V",$B23),'Основа'!$A$1:$Q3578,15,FALSE),0)</f>
        <v>43239</v>
      </c>
      <c r="AH23" s="103">
        <f>ROUND(VLOOKUP(CONCATENATE("P60 ",M$6," V",$B23),'Основа'!$A$1:$Q3578,15,FALSE),0)</f>
        <v>50655</v>
      </c>
      <c r="AI23" s="103">
        <f>ROUND(VLOOKUP(CONCATENATE("P60 ",N$6," V",$B23),'Основа'!$A$1:$Q3578,15,FALSE),0)</f>
        <v>52930</v>
      </c>
      <c r="AJ23" s="103">
        <f>ROUND(VLOOKUP(CONCATENATE("P60 ",O$6," V",$B23),'Основа'!$A$1:$Q3578,15,FALSE),0)</f>
        <v>58279</v>
      </c>
      <c r="AK23" s="103">
        <f>ROUND(VLOOKUP(CONCATENATE("P60 ",P$6," V",$B23),'Основа'!$A$1:$Q3578,15,FALSE),0)</f>
        <v>65921</v>
      </c>
      <c r="AL23" s="103">
        <f>ROUND(VLOOKUP(CONCATENATE("P60 ",Q$6," V",$B23),'Основа'!$A$1:$Q3578,15,FALSE),0)</f>
        <v>79896</v>
      </c>
      <c r="AM23" s="103">
        <f>ROUND(VLOOKUP(CONCATENATE("P60 ",R$6," V",$B23),'Основа'!$A$1:$Q3578,15,FALSE),0)</f>
        <v>81643</v>
      </c>
      <c r="AN23" s="103">
        <f>ROUND(VLOOKUP(CONCATENATE("P60 ",S$6," V",$B23),'Основа'!$A$1:$Q3578,15,FALSE),0)</f>
        <v>101296</v>
      </c>
      <c r="AO23" s="103">
        <f>ROUND(VLOOKUP(CONCATENATE("P60 ",T$6," V",$B23),'Основа'!$A$1:$Q3578,15,FALSE),0)</f>
        <v>120949</v>
      </c>
    </row>
    <row r="24" ht="15.0" customHeight="1">
      <c r="B24" s="104"/>
      <c r="C24" s="105"/>
      <c r="D24" s="106" t="str">
        <f>RIGHT($M$5,21)</f>
        <v>ΔТ=70⁰С (95/85/20) Вт</v>
      </c>
      <c r="E24" s="107"/>
      <c r="F24" s="108">
        <f t="shared" ref="F24:T24" si="18">ROUND(IF($D24="ΔТ=70⁰С (95/85/20) Вт",AA24,(IF($D24="ΔТ=60⁰С (90/70/20) Вт",AA24*0.818,AA24*0.646))),0)</f>
        <v>360</v>
      </c>
      <c r="G24" s="108">
        <f t="shared" si="18"/>
        <v>561</v>
      </c>
      <c r="H24" s="108">
        <f t="shared" si="18"/>
        <v>668</v>
      </c>
      <c r="I24" s="108">
        <f t="shared" si="18"/>
        <v>734</v>
      </c>
      <c r="J24" s="108">
        <f t="shared" si="18"/>
        <v>760</v>
      </c>
      <c r="K24" s="108">
        <f t="shared" si="18"/>
        <v>990</v>
      </c>
      <c r="L24" s="108">
        <f t="shared" si="18"/>
        <v>1335</v>
      </c>
      <c r="M24" s="108">
        <f t="shared" si="18"/>
        <v>1657</v>
      </c>
      <c r="N24" s="108">
        <f t="shared" si="18"/>
        <v>1991</v>
      </c>
      <c r="O24" s="108">
        <f t="shared" si="18"/>
        <v>2314</v>
      </c>
      <c r="P24" s="108">
        <f t="shared" si="18"/>
        <v>2669</v>
      </c>
      <c r="Q24" s="108">
        <f t="shared" si="18"/>
        <v>2936</v>
      </c>
      <c r="R24" s="108">
        <f t="shared" si="18"/>
        <v>2980</v>
      </c>
      <c r="S24" s="108">
        <f t="shared" si="18"/>
        <v>3337</v>
      </c>
      <c r="T24" s="109">
        <f t="shared" si="18"/>
        <v>4004</v>
      </c>
      <c r="AA24" s="103">
        <f>VLOOKUP(CONCATENATE("P60 ",F$6," V",$B23),'Основа'!$A$1:$Q3578,8,FALSE)</f>
        <v>360.39</v>
      </c>
      <c r="AB24" s="103">
        <f>VLOOKUP(CONCATENATE("P60 ",G$6," V",$B23),'Основа'!$A$1:$Q3578,8,FALSE)</f>
        <v>560.88</v>
      </c>
      <c r="AC24" s="103">
        <f>VLOOKUP(CONCATENATE("P60 ",H$6," V",$B23),'Основа'!$A$1:$Q3578,8,FALSE)</f>
        <v>667.89</v>
      </c>
      <c r="AD24" s="103">
        <f>VLOOKUP(CONCATENATE("P60 ",I$6," V",$B23),'Основа'!$A$1:$Q3578,8,FALSE)</f>
        <v>734.31</v>
      </c>
      <c r="AE24" s="103">
        <f>VLOOKUP(CONCATENATE("P60 ",J$6," V",$B23),'Основа'!$A$1:$Q3578,8,FALSE)</f>
        <v>760.14</v>
      </c>
      <c r="AF24" s="103">
        <f>VLOOKUP(CONCATENATE("P60 ",K$6," V",$B23),'Основа'!$A$1:$Q3578,8,FALSE)</f>
        <v>990.15</v>
      </c>
      <c r="AG24" s="103">
        <f>VLOOKUP(CONCATENATE("P60 ",L$6," V",$B23),'Основа'!$A$1:$Q3578,8,FALSE)</f>
        <v>1334.55</v>
      </c>
      <c r="AH24" s="103">
        <f>VLOOKUP(CONCATENATE("P60 ",M$6," V",$B23),'Основа'!$A$1:$Q3578,8,FALSE)</f>
        <v>1656.81</v>
      </c>
      <c r="AI24" s="103">
        <f>VLOOKUP(CONCATENATE("P60 ",N$6," V",$B23),'Основа'!$A$1:$Q3578,8,FALSE)</f>
        <v>1991.37</v>
      </c>
      <c r="AJ24" s="103">
        <f>VLOOKUP(CONCATENATE("P60 ",O$6," V",$B23),'Основа'!$A$1:$Q3578,8,FALSE)</f>
        <v>2313.63</v>
      </c>
      <c r="AK24" s="103">
        <f>VLOOKUP(CONCATENATE("P60 ",P$6," V",$B23),'Основа'!$A$1:$Q3578,8,FALSE)</f>
        <v>2669.1</v>
      </c>
      <c r="AL24" s="103">
        <f>VLOOKUP(CONCATENATE("P60 ",Q$6," V",$B23),'Основа'!$A$1:$Q3578,8,FALSE)</f>
        <v>2936.01</v>
      </c>
      <c r="AM24" s="103">
        <f>VLOOKUP(CONCATENATE("P60 ",R$6," V",$B23),'Основа'!$A$1:$Q3578,8,FALSE)</f>
        <v>2980.29</v>
      </c>
      <c r="AN24" s="103">
        <f>VLOOKUP(CONCATENATE("P60 ",S$6," V",$B23),'Основа'!$A$1:$Q3578,8,FALSE)</f>
        <v>3336.99</v>
      </c>
      <c r="AO24" s="103">
        <f>VLOOKUP(CONCATENATE("P60 ",T$6," V",$B23),'Основа'!$A$1:$Q3578,8,FALSE)</f>
        <v>4003.65</v>
      </c>
    </row>
    <row r="25" ht="15.0" customHeight="1">
      <c r="B25" s="97">
        <v>11.0</v>
      </c>
      <c r="C25" s="98">
        <v>720.0</v>
      </c>
      <c r="D25" s="99" t="s">
        <v>112</v>
      </c>
      <c r="E25" s="100"/>
      <c r="F25" s="101">
        <f t="shared" ref="F25:T25" si="19">ROUND(AA25-(AA25*$L$5),0)</f>
        <v>26841</v>
      </c>
      <c r="G25" s="101">
        <f t="shared" si="19"/>
        <v>29487</v>
      </c>
      <c r="H25" s="101">
        <f t="shared" si="19"/>
        <v>32426</v>
      </c>
      <c r="I25" s="101">
        <f t="shared" si="19"/>
        <v>35366</v>
      </c>
      <c r="J25" s="101">
        <f t="shared" si="19"/>
        <v>35366</v>
      </c>
      <c r="K25" s="101">
        <f t="shared" si="19"/>
        <v>41955</v>
      </c>
      <c r="L25" s="101">
        <f t="shared" si="19"/>
        <v>46732</v>
      </c>
      <c r="M25" s="101">
        <f t="shared" si="19"/>
        <v>54898</v>
      </c>
      <c r="N25" s="101">
        <f t="shared" si="19"/>
        <v>57405</v>
      </c>
      <c r="O25" s="101">
        <f t="shared" si="19"/>
        <v>63295</v>
      </c>
      <c r="P25" s="101">
        <f t="shared" si="19"/>
        <v>71707</v>
      </c>
      <c r="Q25" s="101">
        <f t="shared" si="19"/>
        <v>86968</v>
      </c>
      <c r="R25" s="101">
        <f t="shared" si="19"/>
        <v>88877</v>
      </c>
      <c r="S25" s="101">
        <f t="shared" si="19"/>
        <v>110338</v>
      </c>
      <c r="T25" s="102">
        <f t="shared" si="19"/>
        <v>131800</v>
      </c>
      <c r="AA25" s="103">
        <f>ROUND(VLOOKUP(CONCATENATE("P60 ",F$6," V",$B25),'Основа'!$A$1:$Q3580,15,FALSE),0)</f>
        <v>26841</v>
      </c>
      <c r="AB25" s="103">
        <f>ROUND(VLOOKUP(CONCATENATE("P60 ",G$6," V",$B25),'Основа'!$A$1:$Q3580,15,FALSE),0)</f>
        <v>29487</v>
      </c>
      <c r="AC25" s="103">
        <f>ROUND(VLOOKUP(CONCATENATE("P60 ",H$6," V",$B25),'Основа'!$A$1:$Q3580,15,FALSE),0)</f>
        <v>32426</v>
      </c>
      <c r="AD25" s="103">
        <f>ROUND(VLOOKUP(CONCATENATE("P60 ",I$6," V",$B25),'Основа'!$A$1:$Q3580,15,FALSE),0)</f>
        <v>35366</v>
      </c>
      <c r="AE25" s="103">
        <f>ROUND(VLOOKUP(CONCATENATE("P60 ",J$6," V",$B25),'Основа'!$A$1:$Q3580,15,FALSE),0)</f>
        <v>35366</v>
      </c>
      <c r="AF25" s="103">
        <f>ROUND(VLOOKUP(CONCATENATE("P60 ",K$6," V",$B25),'Основа'!$A$1:$Q3580,15,FALSE),0)</f>
        <v>41955</v>
      </c>
      <c r="AG25" s="103">
        <f>ROUND(VLOOKUP(CONCATENATE("P60 ",L$6," V",$B25),'Основа'!$A$1:$Q3580,15,FALSE),0)</f>
        <v>46732</v>
      </c>
      <c r="AH25" s="103">
        <f>ROUND(VLOOKUP(CONCATENATE("P60 ",M$6," V",$B25),'Основа'!$A$1:$Q3580,15,FALSE),0)</f>
        <v>54898</v>
      </c>
      <c r="AI25" s="103">
        <f>ROUND(VLOOKUP(CONCATENATE("P60 ",N$6," V",$B25),'Основа'!$A$1:$Q3580,15,FALSE),0)</f>
        <v>57405</v>
      </c>
      <c r="AJ25" s="103">
        <f>ROUND(VLOOKUP(CONCATENATE("P60 ",O$6," V",$B25),'Основа'!$A$1:$Q3580,15,FALSE),0)</f>
        <v>63295</v>
      </c>
      <c r="AK25" s="103">
        <f>ROUND(VLOOKUP(CONCATENATE("P60 ",P$6," V",$B25),'Основа'!$A$1:$Q3580,15,FALSE),0)</f>
        <v>71707</v>
      </c>
      <c r="AL25" s="103">
        <f>ROUND(VLOOKUP(CONCATENATE("P60 ",Q$6," V",$B25),'Основа'!$A$1:$Q3580,15,FALSE),0)</f>
        <v>86968</v>
      </c>
      <c r="AM25" s="103">
        <f>ROUND(VLOOKUP(CONCATENATE("P60 ",R$6," V",$B25),'Основа'!$A$1:$Q3580,15,FALSE),0)</f>
        <v>88877</v>
      </c>
      <c r="AN25" s="103">
        <f>ROUND(VLOOKUP(CONCATENATE("P60 ",S$6," V",$B25),'Основа'!$A$1:$Q3580,15,FALSE),0)</f>
        <v>110338</v>
      </c>
      <c r="AO25" s="103">
        <f>ROUND(VLOOKUP(CONCATENATE("P60 ",T$6," V",$B25),'Основа'!$A$1:$Q3580,15,FALSE),0)</f>
        <v>131800</v>
      </c>
    </row>
    <row r="26" ht="15.0" customHeight="1">
      <c r="B26" s="104"/>
      <c r="C26" s="105"/>
      <c r="D26" s="106" t="str">
        <f>RIGHT($M$5,21)</f>
        <v>ΔТ=70⁰С (95/85/20) Вт</v>
      </c>
      <c r="E26" s="107"/>
      <c r="F26" s="108">
        <f t="shared" ref="F26:T26" si="20">ROUND(IF($D26="ΔТ=70⁰С (95/85/20) Вт",AA26,(IF($D26="ΔТ=60⁰С (90/70/20) Вт",AA26*0.818,AA26*0.646))),0)</f>
        <v>396</v>
      </c>
      <c r="G26" s="108">
        <f t="shared" si="20"/>
        <v>616</v>
      </c>
      <c r="H26" s="108">
        <f t="shared" si="20"/>
        <v>734</v>
      </c>
      <c r="I26" s="108">
        <f t="shared" si="20"/>
        <v>807</v>
      </c>
      <c r="J26" s="108">
        <f t="shared" si="20"/>
        <v>836</v>
      </c>
      <c r="K26" s="108">
        <f t="shared" si="20"/>
        <v>1089</v>
      </c>
      <c r="L26" s="108">
        <f t="shared" si="20"/>
        <v>1469</v>
      </c>
      <c r="M26" s="108">
        <f t="shared" si="20"/>
        <v>1823</v>
      </c>
      <c r="N26" s="108">
        <f t="shared" si="20"/>
        <v>2189</v>
      </c>
      <c r="O26" s="108">
        <f t="shared" si="20"/>
        <v>2545</v>
      </c>
      <c r="P26" s="108">
        <f t="shared" si="20"/>
        <v>2936</v>
      </c>
      <c r="Q26" s="108">
        <f t="shared" si="20"/>
        <v>3230</v>
      </c>
      <c r="R26" s="108">
        <f t="shared" si="20"/>
        <v>3279</v>
      </c>
      <c r="S26" s="108">
        <f t="shared" si="20"/>
        <v>3670</v>
      </c>
      <c r="T26" s="109">
        <f t="shared" si="20"/>
        <v>4405</v>
      </c>
      <c r="AA26" s="103">
        <f>VLOOKUP(CONCATENATE("P60 ",F$6," V",$B25),'Основа'!$A$1:$Q3580,8,FALSE)</f>
        <v>396.06</v>
      </c>
      <c r="AB26" s="103">
        <f>VLOOKUP(CONCATENATE("P60 ",G$6," V",$B25),'Основа'!$A$1:$Q3580,8,FALSE)</f>
        <v>616.23</v>
      </c>
      <c r="AC26" s="103">
        <f>VLOOKUP(CONCATENATE("P60 ",H$6," V",$B25),'Основа'!$A$1:$Q3580,8,FALSE)</f>
        <v>734.31</v>
      </c>
      <c r="AD26" s="103">
        <f>VLOOKUP(CONCATENATE("P60 ",I$6," V",$B25),'Основа'!$A$1:$Q3580,8,FALSE)</f>
        <v>806.88</v>
      </c>
      <c r="AE26" s="103">
        <f>VLOOKUP(CONCATENATE("P60 ",J$6," V",$B25),'Основа'!$A$1:$Q3580,8,FALSE)</f>
        <v>836.4</v>
      </c>
      <c r="AF26" s="103">
        <f>VLOOKUP(CONCATENATE("P60 ",K$6," V",$B25),'Основа'!$A$1:$Q3580,8,FALSE)</f>
        <v>1088.55</v>
      </c>
      <c r="AG26" s="103">
        <f>VLOOKUP(CONCATENATE("P60 ",L$6," V",$B25),'Основа'!$A$1:$Q3580,8,FALSE)</f>
        <v>1468.62</v>
      </c>
      <c r="AH26" s="103">
        <f>VLOOKUP(CONCATENATE("P60 ",M$6," V",$B25),'Основа'!$A$1:$Q3580,8,FALSE)</f>
        <v>1822.86</v>
      </c>
      <c r="AI26" s="103">
        <f>VLOOKUP(CONCATENATE("P60 ",N$6," V",$B25),'Основа'!$A$1:$Q3580,8,FALSE)</f>
        <v>2189.4</v>
      </c>
      <c r="AJ26" s="103">
        <f>VLOOKUP(CONCATENATE("P60 ",O$6," V",$B25),'Основа'!$A$1:$Q3580,8,FALSE)</f>
        <v>2544.87</v>
      </c>
      <c r="AK26" s="103">
        <f>VLOOKUP(CONCATENATE("P60 ",P$6," V",$B25),'Основа'!$A$1:$Q3580,8,FALSE)</f>
        <v>2936.01</v>
      </c>
      <c r="AL26" s="103">
        <f>VLOOKUP(CONCATENATE("P60 ",Q$6," V",$B25),'Основа'!$A$1:$Q3580,8,FALSE)</f>
        <v>3229.98</v>
      </c>
      <c r="AM26" s="103">
        <f>VLOOKUP(CONCATENATE("P60 ",R$6," V",$B25),'Основа'!$A$1:$Q3580,8,FALSE)</f>
        <v>3279.18</v>
      </c>
      <c r="AN26" s="103">
        <f>VLOOKUP(CONCATENATE("P60 ",S$6," V",$B25),'Основа'!$A$1:$Q3580,8,FALSE)</f>
        <v>3670.32</v>
      </c>
      <c r="AO26" s="103">
        <f>VLOOKUP(CONCATENATE("P60 ",T$6," V",$B25),'Основа'!$A$1:$Q3580,8,FALSE)</f>
        <v>4404.63</v>
      </c>
    </row>
    <row r="27" ht="14.25" customHeight="1">
      <c r="B27" s="97">
        <v>12.0</v>
      </c>
      <c r="C27" s="98">
        <v>786.0</v>
      </c>
      <c r="D27" s="99" t="s">
        <v>112</v>
      </c>
      <c r="E27" s="100"/>
      <c r="F27" s="101">
        <f t="shared" ref="F27:T27" si="21">ROUND(AA27-(AA27*$L$5),0)</f>
        <v>28632</v>
      </c>
      <c r="G27" s="101">
        <f t="shared" si="21"/>
        <v>31477</v>
      </c>
      <c r="H27" s="101">
        <f t="shared" si="21"/>
        <v>34638</v>
      </c>
      <c r="I27" s="101">
        <f t="shared" si="21"/>
        <v>37799</v>
      </c>
      <c r="J27" s="101">
        <f t="shared" si="21"/>
        <v>37798</v>
      </c>
      <c r="K27" s="101">
        <f t="shared" si="21"/>
        <v>44976</v>
      </c>
      <c r="L27" s="101">
        <f t="shared" si="21"/>
        <v>50184</v>
      </c>
      <c r="M27" s="101">
        <f t="shared" si="21"/>
        <v>59093</v>
      </c>
      <c r="N27" s="101">
        <f t="shared" si="21"/>
        <v>61821</v>
      </c>
      <c r="O27" s="101">
        <f t="shared" si="21"/>
        <v>68251</v>
      </c>
      <c r="P27" s="101">
        <f t="shared" si="21"/>
        <v>77428</v>
      </c>
      <c r="Q27" s="101">
        <f t="shared" si="21"/>
        <v>93961</v>
      </c>
      <c r="R27" s="101">
        <f t="shared" si="21"/>
        <v>96028</v>
      </c>
      <c r="S27" s="101">
        <f t="shared" si="21"/>
        <v>119277</v>
      </c>
      <c r="T27" s="102">
        <f t="shared" si="21"/>
        <v>142526</v>
      </c>
      <c r="AA27" s="103">
        <f>ROUND(VLOOKUP(CONCATENATE("P60 ",F$6," V",$B27),'Основа'!$A$1:$Q3582,15,FALSE),0)</f>
        <v>28632</v>
      </c>
      <c r="AB27" s="103">
        <f>ROUND(VLOOKUP(CONCATENATE("P60 ",G$6," V",$B27),'Основа'!$A$1:$Q3582,15,FALSE),0)</f>
        <v>31477</v>
      </c>
      <c r="AC27" s="103">
        <f>ROUND(VLOOKUP(CONCATENATE("P60 ",H$6," V",$B27),'Основа'!$A$1:$Q3582,15,FALSE),0)</f>
        <v>34638</v>
      </c>
      <c r="AD27" s="103">
        <f>ROUND(VLOOKUP(CONCATENATE("P60 ",I$6," V",$B27),'Основа'!$A$1:$Q3582,15,FALSE),0)</f>
        <v>37799</v>
      </c>
      <c r="AE27" s="103">
        <f>ROUND(VLOOKUP(CONCATENATE("P60 ",J$6," V",$B27),'Основа'!$A$1:$Q3582,15,FALSE),0)</f>
        <v>37798</v>
      </c>
      <c r="AF27" s="103">
        <f>ROUND(VLOOKUP(CONCATENATE("P60 ",K$6," V",$B27),'Основа'!$A$1:$Q3582,15,FALSE),0)</f>
        <v>44976</v>
      </c>
      <c r="AG27" s="103">
        <f>ROUND(VLOOKUP(CONCATENATE("P60 ",L$6," V",$B27),'Основа'!$A$1:$Q3582,15,FALSE),0)</f>
        <v>50184</v>
      </c>
      <c r="AH27" s="103">
        <f>ROUND(VLOOKUP(CONCATENATE("P60 ",M$6," V",$B27),'Основа'!$A$1:$Q3582,15,FALSE),0)</f>
        <v>59093</v>
      </c>
      <c r="AI27" s="103">
        <f>ROUND(VLOOKUP(CONCATENATE("P60 ",N$6," V",$B27),'Основа'!$A$1:$Q3582,15,FALSE),0)</f>
        <v>61821</v>
      </c>
      <c r="AJ27" s="103">
        <f>ROUND(VLOOKUP(CONCATENATE("P60 ",O$6," V",$B27),'Основа'!$A$1:$Q3582,15,FALSE),0)</f>
        <v>68251</v>
      </c>
      <c r="AK27" s="103">
        <f>ROUND(VLOOKUP(CONCATENATE("P60 ",P$6," V",$B27),'Основа'!$A$1:$Q3582,15,FALSE),0)</f>
        <v>77428</v>
      </c>
      <c r="AL27" s="103">
        <f>ROUND(VLOOKUP(CONCATENATE("P60 ",Q$6," V",$B27),'Основа'!$A$1:$Q3582,15,FALSE),0)</f>
        <v>93961</v>
      </c>
      <c r="AM27" s="103">
        <f>ROUND(VLOOKUP(CONCATENATE("P60 ",R$6," V",$B27),'Основа'!$A$1:$Q3582,15,FALSE),0)</f>
        <v>96028</v>
      </c>
      <c r="AN27" s="103">
        <f>ROUND(VLOOKUP(CONCATENATE("P60 ",S$6," V",$B27),'Основа'!$A$1:$Q3582,15,FALSE),0)</f>
        <v>119277</v>
      </c>
      <c r="AO27" s="103">
        <f>ROUND(VLOOKUP(CONCATENATE("P60 ",T$6," V",$B27),'Основа'!$A$1:$Q3582,15,FALSE),0)</f>
        <v>142526</v>
      </c>
    </row>
    <row r="28" ht="14.25" customHeight="1">
      <c r="B28" s="104"/>
      <c r="C28" s="105"/>
      <c r="D28" s="106" t="str">
        <f>RIGHT($M$5,21)</f>
        <v>ΔТ=70⁰С (95/85/20) Вт</v>
      </c>
      <c r="E28" s="107"/>
      <c r="F28" s="108">
        <f t="shared" ref="F28:T28" si="22">ROUND(IF($D28="ΔТ=70⁰С (95/85/20) Вт",AA28,(IF($D28="ΔТ=60⁰С (90/70/20) Вт",AA28*0.818,AA28*0.646))),0)</f>
        <v>433</v>
      </c>
      <c r="G28" s="108">
        <f t="shared" si="22"/>
        <v>673</v>
      </c>
      <c r="H28" s="108">
        <f t="shared" si="22"/>
        <v>801</v>
      </c>
      <c r="I28" s="108">
        <f t="shared" si="22"/>
        <v>881</v>
      </c>
      <c r="J28" s="108">
        <f t="shared" si="22"/>
        <v>913</v>
      </c>
      <c r="K28" s="108">
        <f t="shared" si="22"/>
        <v>1188</v>
      </c>
      <c r="L28" s="108">
        <f t="shared" si="22"/>
        <v>1601</v>
      </c>
      <c r="M28" s="108">
        <f t="shared" si="22"/>
        <v>1989</v>
      </c>
      <c r="N28" s="108">
        <f t="shared" si="22"/>
        <v>2389</v>
      </c>
      <c r="O28" s="108">
        <f t="shared" si="22"/>
        <v>2776</v>
      </c>
      <c r="P28" s="108">
        <f t="shared" si="22"/>
        <v>3203</v>
      </c>
      <c r="Q28" s="108">
        <f t="shared" si="22"/>
        <v>3524</v>
      </c>
      <c r="R28" s="108">
        <f t="shared" si="22"/>
        <v>3577</v>
      </c>
      <c r="S28" s="108">
        <f t="shared" si="22"/>
        <v>4004</v>
      </c>
      <c r="T28" s="109">
        <f t="shared" si="22"/>
        <v>4804</v>
      </c>
      <c r="AA28" s="103">
        <f>VLOOKUP(CONCATENATE("P60 ",F$6," V",$B27),'Основа'!$A$1:$Q3582,8,FALSE)</f>
        <v>432.96</v>
      </c>
      <c r="AB28" s="103">
        <f>VLOOKUP(CONCATENATE("P60 ",G$6," V",$B27),'Основа'!$A$1:$Q3582,8,FALSE)</f>
        <v>672.81</v>
      </c>
      <c r="AC28" s="103">
        <f>VLOOKUP(CONCATENATE("P60 ",H$6," V",$B27),'Основа'!$A$1:$Q3582,8,FALSE)</f>
        <v>800.73</v>
      </c>
      <c r="AD28" s="103">
        <f>VLOOKUP(CONCATENATE("P60 ",I$6," V",$B27),'Основа'!$A$1:$Q3582,8,FALSE)</f>
        <v>880.68</v>
      </c>
      <c r="AE28" s="103">
        <f>VLOOKUP(CONCATENATE("P60 ",J$6," V",$B27),'Основа'!$A$1:$Q3582,8,FALSE)</f>
        <v>912.66</v>
      </c>
      <c r="AF28" s="103">
        <f>VLOOKUP(CONCATENATE("P60 ",K$6," V",$B27),'Основа'!$A$1:$Q3582,8,FALSE)</f>
        <v>1188.18</v>
      </c>
      <c r="AG28" s="103">
        <f>VLOOKUP(CONCATENATE("P60 ",L$6," V",$B27),'Основа'!$A$1:$Q3582,8,FALSE)</f>
        <v>1601.46</v>
      </c>
      <c r="AH28" s="103">
        <f>VLOOKUP(CONCATENATE("P60 ",M$6," V",$B27),'Основа'!$A$1:$Q3582,8,FALSE)</f>
        <v>1988.91</v>
      </c>
      <c r="AI28" s="103">
        <f>VLOOKUP(CONCATENATE("P60 ",N$6," V",$B27),'Основа'!$A$1:$Q3582,8,FALSE)</f>
        <v>2388.66</v>
      </c>
      <c r="AJ28" s="103">
        <f>VLOOKUP(CONCATENATE("P60 ",O$6," V",$B27),'Основа'!$A$1:$Q3582,8,FALSE)</f>
        <v>2776.11</v>
      </c>
      <c r="AK28" s="103">
        <f>VLOOKUP(CONCATENATE("P60 ",P$6," V",$B27),'Основа'!$A$1:$Q3582,8,FALSE)</f>
        <v>3202.92</v>
      </c>
      <c r="AL28" s="103">
        <f>VLOOKUP(CONCATENATE("P60 ",Q$6," V",$B27),'Основа'!$A$1:$Q3582,8,FALSE)</f>
        <v>3523.95</v>
      </c>
      <c r="AM28" s="103">
        <f>VLOOKUP(CONCATENATE("P60 ",R$6," V",$B27),'Основа'!$A$1:$Q3582,8,FALSE)</f>
        <v>3576.84</v>
      </c>
      <c r="AN28" s="103">
        <f>VLOOKUP(CONCATENATE("P60 ",S$6," V",$B27),'Основа'!$A$1:$Q3582,8,FALSE)</f>
        <v>4003.65</v>
      </c>
      <c r="AO28" s="103">
        <f>VLOOKUP(CONCATENATE("P60 ",T$6," V",$B27),'Основа'!$A$1:$Q3582,8,FALSE)</f>
        <v>4804.38</v>
      </c>
    </row>
    <row r="29" ht="15.0" customHeight="1">
      <c r="B29" s="97">
        <v>13.0</v>
      </c>
      <c r="C29" s="98">
        <v>852.0</v>
      </c>
      <c r="D29" s="99" t="s">
        <v>112</v>
      </c>
      <c r="E29" s="100"/>
      <c r="F29" s="101">
        <f t="shared" ref="F29:T29" si="23">ROUND(AA29-(AA29*$L$5),0)</f>
        <v>30424</v>
      </c>
      <c r="G29" s="101">
        <f t="shared" si="23"/>
        <v>33468</v>
      </c>
      <c r="H29" s="101">
        <f t="shared" si="23"/>
        <v>36849</v>
      </c>
      <c r="I29" s="101">
        <f t="shared" si="23"/>
        <v>40231</v>
      </c>
      <c r="J29" s="101">
        <f t="shared" si="23"/>
        <v>40231</v>
      </c>
      <c r="K29" s="101">
        <f t="shared" si="23"/>
        <v>47993</v>
      </c>
      <c r="L29" s="101">
        <f t="shared" si="23"/>
        <v>53636</v>
      </c>
      <c r="M29" s="101">
        <f t="shared" si="23"/>
        <v>63286</v>
      </c>
      <c r="N29" s="101">
        <f t="shared" si="23"/>
        <v>66244</v>
      </c>
      <c r="O29" s="101">
        <f t="shared" si="23"/>
        <v>73208</v>
      </c>
      <c r="P29" s="101">
        <f t="shared" si="23"/>
        <v>83149</v>
      </c>
      <c r="Q29" s="101">
        <f t="shared" si="23"/>
        <v>100954</v>
      </c>
      <c r="R29" s="101">
        <f t="shared" si="23"/>
        <v>103179</v>
      </c>
      <c r="S29" s="101">
        <f t="shared" si="23"/>
        <v>128216</v>
      </c>
      <c r="T29" s="102">
        <f t="shared" si="23"/>
        <v>153253</v>
      </c>
      <c r="AA29" s="103">
        <f>ROUND(VLOOKUP(CONCATENATE("P60 ",F$6," V",$B29),'Основа'!$A$1:$Q3597,15,FALSE),0)</f>
        <v>30424</v>
      </c>
      <c r="AB29" s="103">
        <f>ROUND(VLOOKUP(CONCATENATE("P60 ",G$6," V",$B29),'Основа'!$A$1:$Q3597,15,FALSE),0)</f>
        <v>33468</v>
      </c>
      <c r="AC29" s="103">
        <f>ROUND(VLOOKUP(CONCATENATE("P60 ",H$6," V",$B29),'Основа'!$A$1:$Q3597,15,FALSE),0)</f>
        <v>36849</v>
      </c>
      <c r="AD29" s="103">
        <f>ROUND(VLOOKUP(CONCATENATE("P60 ",I$6," V",$B29),'Основа'!$A$1:$Q3597,15,FALSE),0)</f>
        <v>40231</v>
      </c>
      <c r="AE29" s="103">
        <f>ROUND(VLOOKUP(CONCATENATE("P60 ",J$6," V",$B29),'Основа'!$A$1:$Q3597,15,FALSE),0)</f>
        <v>40231</v>
      </c>
      <c r="AF29" s="103">
        <f>ROUND(VLOOKUP(CONCATENATE("P60 ",K$6," V",$B29),'Основа'!$A$1:$Q3597,15,FALSE),0)</f>
        <v>47993</v>
      </c>
      <c r="AG29" s="103">
        <f>ROUND(VLOOKUP(CONCATENATE("P60 ",L$6," V",$B29),'Основа'!$A$1:$Q3597,15,FALSE),0)</f>
        <v>53636</v>
      </c>
      <c r="AH29" s="103">
        <f>ROUND(VLOOKUP(CONCATENATE("P60 ",M$6," V",$B29),'Основа'!$A$1:$Q3597,15,FALSE),0)</f>
        <v>63286</v>
      </c>
      <c r="AI29" s="103">
        <f>ROUND(VLOOKUP(CONCATENATE("P60 ",N$6," V",$B29),'Основа'!$A$1:$Q3597,15,FALSE),0)</f>
        <v>66244</v>
      </c>
      <c r="AJ29" s="103">
        <f>ROUND(VLOOKUP(CONCATENATE("P60 ",O$6," V",$B29),'Основа'!$A$1:$Q3597,15,FALSE),0)</f>
        <v>73208</v>
      </c>
      <c r="AK29" s="103">
        <f>ROUND(VLOOKUP(CONCATENATE("P60 ",P$6," V",$B29),'Основа'!$A$1:$Q3597,15,FALSE),0)</f>
        <v>83149</v>
      </c>
      <c r="AL29" s="103">
        <f>ROUND(VLOOKUP(CONCATENATE("P60 ",Q$6," V",$B29),'Основа'!$A$1:$Q3597,15,FALSE),0)</f>
        <v>100954</v>
      </c>
      <c r="AM29" s="103">
        <f>ROUND(VLOOKUP(CONCATENATE("P60 ",R$6," V",$B29),'Основа'!$A$1:$Q3597,15,FALSE),0)</f>
        <v>103179</v>
      </c>
      <c r="AN29" s="103">
        <f>ROUND(VLOOKUP(CONCATENATE("P60 ",S$6," V",$B29),'Основа'!$A$1:$Q3597,15,FALSE),0)</f>
        <v>128216</v>
      </c>
      <c r="AO29" s="103">
        <f>ROUND(VLOOKUP(CONCATENATE("P60 ",T$6," V",$B29),'Основа'!$A$1:$Q3597,15,FALSE),0)</f>
        <v>153253</v>
      </c>
    </row>
    <row r="30" ht="15.0" customHeight="1">
      <c r="B30" s="104"/>
      <c r="C30" s="105"/>
      <c r="D30" s="106" t="str">
        <f>RIGHT($M$5,21)</f>
        <v>ΔТ=70⁰С (95/85/20) Вт</v>
      </c>
      <c r="E30" s="107"/>
      <c r="F30" s="108">
        <f t="shared" ref="F30:T30" si="24">ROUND(IF($D30="ΔТ=70⁰С (95/85/20) Вт",AA30,(IF($D30="ΔТ=60⁰С (90/70/20) Вт",AA30*0.818,AA30*0.646))),0)</f>
        <v>469</v>
      </c>
      <c r="G30" s="108">
        <f t="shared" si="24"/>
        <v>728</v>
      </c>
      <c r="H30" s="108">
        <f t="shared" si="24"/>
        <v>867</v>
      </c>
      <c r="I30" s="108">
        <f t="shared" si="24"/>
        <v>954</v>
      </c>
      <c r="J30" s="108">
        <f t="shared" si="24"/>
        <v>989</v>
      </c>
      <c r="K30" s="108">
        <f t="shared" si="24"/>
        <v>1287</v>
      </c>
      <c r="L30" s="108">
        <f t="shared" si="24"/>
        <v>1736</v>
      </c>
      <c r="M30" s="108">
        <f t="shared" si="24"/>
        <v>2154</v>
      </c>
      <c r="N30" s="108">
        <f t="shared" si="24"/>
        <v>2588</v>
      </c>
      <c r="O30" s="108">
        <f t="shared" si="24"/>
        <v>3007</v>
      </c>
      <c r="P30" s="108">
        <f t="shared" si="24"/>
        <v>3470</v>
      </c>
      <c r="Q30" s="108">
        <f t="shared" si="24"/>
        <v>3817</v>
      </c>
      <c r="R30" s="108">
        <f t="shared" si="24"/>
        <v>3875</v>
      </c>
      <c r="S30" s="108">
        <f t="shared" si="24"/>
        <v>4337</v>
      </c>
      <c r="T30" s="109">
        <f t="shared" si="24"/>
        <v>5205</v>
      </c>
      <c r="AA30" s="103">
        <f>VLOOKUP(CONCATENATE("P60 ",F$6," V",$B29),'Основа'!$A$1:$Q3597,8,FALSE)</f>
        <v>468.63</v>
      </c>
      <c r="AB30" s="103">
        <f>VLOOKUP(CONCATENATE("P60 ",G$6," V",$B29),'Основа'!$A$1:$Q3597,8,FALSE)</f>
        <v>728.16</v>
      </c>
      <c r="AC30" s="103">
        <f>VLOOKUP(CONCATENATE("P60 ",H$6," V",$B29),'Основа'!$A$1:$Q3597,8,FALSE)</f>
        <v>867.15</v>
      </c>
      <c r="AD30" s="103">
        <f>VLOOKUP(CONCATENATE("P60 ",I$6," V",$B29),'Основа'!$A$1:$Q3597,8,FALSE)</f>
        <v>954.48</v>
      </c>
      <c r="AE30" s="103">
        <f>VLOOKUP(CONCATENATE("P60 ",J$6," V",$B29),'Основа'!$A$1:$Q3597,8,FALSE)</f>
        <v>988.92</v>
      </c>
      <c r="AF30" s="103">
        <f>VLOOKUP(CONCATENATE("P60 ",K$6," V",$B29),'Основа'!$A$1:$Q3597,8,FALSE)</f>
        <v>1286.58</v>
      </c>
      <c r="AG30" s="103">
        <f>VLOOKUP(CONCATENATE("P60 ",L$6," V",$B29),'Основа'!$A$1:$Q3597,8,FALSE)</f>
        <v>1735.53</v>
      </c>
      <c r="AH30" s="103">
        <f>VLOOKUP(CONCATENATE("P60 ",M$6," V",$B29),'Основа'!$A$1:$Q3597,8,FALSE)</f>
        <v>2153.73</v>
      </c>
      <c r="AI30" s="103">
        <f>VLOOKUP(CONCATENATE("P60 ",N$6," V",$B29),'Основа'!$A$1:$Q3597,8,FALSE)</f>
        <v>2587.92</v>
      </c>
      <c r="AJ30" s="103">
        <f>VLOOKUP(CONCATENATE("P60 ",O$6," V",$B29),'Основа'!$A$1:$Q3597,8,FALSE)</f>
        <v>3007.35</v>
      </c>
      <c r="AK30" s="103">
        <f>VLOOKUP(CONCATENATE("P60 ",P$6," V",$B29),'Основа'!$A$1:$Q3597,8,FALSE)</f>
        <v>3469.83</v>
      </c>
      <c r="AL30" s="103">
        <f>VLOOKUP(CONCATENATE("P60 ",Q$6," V",$B29),'Основа'!$A$1:$Q3597,8,FALSE)</f>
        <v>3816.69</v>
      </c>
      <c r="AM30" s="103">
        <f>VLOOKUP(CONCATENATE("P60 ",R$6," V",$B29),'Основа'!$A$1:$Q3597,8,FALSE)</f>
        <v>3874.5</v>
      </c>
      <c r="AN30" s="103">
        <f>VLOOKUP(CONCATENATE("P60 ",S$6," V",$B29),'Основа'!$A$1:$Q3597,8,FALSE)</f>
        <v>4336.98</v>
      </c>
      <c r="AO30" s="103">
        <f>VLOOKUP(CONCATENATE("P60 ",T$6," V",$B29),'Основа'!$A$1:$Q3597,8,FALSE)</f>
        <v>5205.36</v>
      </c>
    </row>
    <row r="31" ht="15.0" customHeight="1">
      <c r="B31" s="97">
        <v>14.0</v>
      </c>
      <c r="C31" s="98">
        <v>918.0</v>
      </c>
      <c r="D31" s="99" t="s">
        <v>112</v>
      </c>
      <c r="E31" s="100"/>
      <c r="F31" s="101">
        <f t="shared" ref="F31:T31" si="25">ROUND(AA31-(AA31*$L$5),0)</f>
        <v>32397</v>
      </c>
      <c r="G31" s="101">
        <f t="shared" si="25"/>
        <v>35660</v>
      </c>
      <c r="H31" s="101">
        <f t="shared" si="25"/>
        <v>39285</v>
      </c>
      <c r="I31" s="101">
        <f t="shared" si="25"/>
        <v>42910</v>
      </c>
      <c r="J31" s="101">
        <f t="shared" si="25"/>
        <v>42911</v>
      </c>
      <c r="K31" s="101">
        <f t="shared" si="25"/>
        <v>51010</v>
      </c>
      <c r="L31" s="101">
        <f t="shared" si="25"/>
        <v>57088</v>
      </c>
      <c r="M31" s="101">
        <f t="shared" si="25"/>
        <v>67480</v>
      </c>
      <c r="N31" s="101">
        <f t="shared" si="25"/>
        <v>70667</v>
      </c>
      <c r="O31" s="101">
        <f t="shared" si="25"/>
        <v>78167</v>
      </c>
      <c r="P31" s="101">
        <f t="shared" si="25"/>
        <v>88870</v>
      </c>
      <c r="Q31" s="101">
        <f t="shared" si="25"/>
        <v>107946</v>
      </c>
      <c r="R31" s="101">
        <f t="shared" si="25"/>
        <v>110330</v>
      </c>
      <c r="S31" s="101">
        <f t="shared" si="25"/>
        <v>137155</v>
      </c>
      <c r="T31" s="102">
        <f t="shared" si="25"/>
        <v>163980</v>
      </c>
      <c r="AA31" s="103">
        <f>ROUND(VLOOKUP(CONCATENATE("P60 ",F$6," V",$B31),'Основа'!$A$1:$Q3599,15,FALSE),0)</f>
        <v>32397</v>
      </c>
      <c r="AB31" s="103">
        <f>ROUND(VLOOKUP(CONCATENATE("P60 ",G$6," V",$B31),'Основа'!$A$1:$Q3599,15,FALSE),0)</f>
        <v>35660</v>
      </c>
      <c r="AC31" s="103">
        <f>ROUND(VLOOKUP(CONCATENATE("P60 ",H$6," V",$B31),'Основа'!$A$1:$Q3599,15,FALSE),0)</f>
        <v>39285</v>
      </c>
      <c r="AD31" s="103">
        <f>ROUND(VLOOKUP(CONCATENATE("P60 ",I$6," V",$B31),'Основа'!$A$1:$Q3599,15,FALSE),0)</f>
        <v>42910</v>
      </c>
      <c r="AE31" s="103">
        <f>ROUND(VLOOKUP(CONCATENATE("P60 ",J$6," V",$B31),'Основа'!$A$1:$Q3599,15,FALSE),0)</f>
        <v>42911</v>
      </c>
      <c r="AF31" s="103">
        <f>ROUND(VLOOKUP(CONCATENATE("P60 ",K$6," V",$B31),'Основа'!$A$1:$Q3599,15,FALSE),0)</f>
        <v>51010</v>
      </c>
      <c r="AG31" s="103">
        <f>ROUND(VLOOKUP(CONCATENATE("P60 ",L$6," V",$B31),'Основа'!$A$1:$Q3599,15,FALSE),0)</f>
        <v>57088</v>
      </c>
      <c r="AH31" s="103">
        <f>ROUND(VLOOKUP(CONCATENATE("P60 ",M$6," V",$B31),'Основа'!$A$1:$Q3599,15,FALSE),0)</f>
        <v>67480</v>
      </c>
      <c r="AI31" s="103">
        <f>ROUND(VLOOKUP(CONCATENATE("P60 ",N$6," V",$B31),'Основа'!$A$1:$Q3599,15,FALSE),0)</f>
        <v>70667</v>
      </c>
      <c r="AJ31" s="103">
        <f>ROUND(VLOOKUP(CONCATENATE("P60 ",O$6," V",$B31),'Основа'!$A$1:$Q3599,15,FALSE),0)</f>
        <v>78167</v>
      </c>
      <c r="AK31" s="103">
        <f>ROUND(VLOOKUP(CONCATENATE("P60 ",P$6," V",$B31),'Основа'!$A$1:$Q3599,15,FALSE),0)</f>
        <v>88870</v>
      </c>
      <c r="AL31" s="103">
        <f>ROUND(VLOOKUP(CONCATENATE("P60 ",Q$6," V",$B31),'Основа'!$A$1:$Q3599,15,FALSE),0)</f>
        <v>107946</v>
      </c>
      <c r="AM31" s="103">
        <f>ROUND(VLOOKUP(CONCATENATE("P60 ",R$6," V",$B31),'Основа'!$A$1:$Q3599,15,FALSE),0)</f>
        <v>110330</v>
      </c>
      <c r="AN31" s="103">
        <f>ROUND(VLOOKUP(CONCATENATE("P60 ",S$6," V",$B31),'Основа'!$A$1:$Q3599,15,FALSE),0)</f>
        <v>137155</v>
      </c>
      <c r="AO31" s="103">
        <f>ROUND(VLOOKUP(CONCATENATE("P60 ",T$6," V",$B31),'Основа'!$A$1:$Q3599,15,FALSE),0)</f>
        <v>163980</v>
      </c>
    </row>
    <row r="32" ht="15.0" customHeight="1">
      <c r="B32" s="110"/>
      <c r="C32" s="111"/>
      <c r="D32" s="106" t="str">
        <f>RIGHT($M$5,21)</f>
        <v>ΔТ=70⁰С (95/85/20) Вт</v>
      </c>
      <c r="E32" s="107"/>
      <c r="F32" s="108">
        <f t="shared" ref="F32:T32" si="26">ROUND(IF($D32="ΔТ=70⁰С (95/85/20) Вт",AA32,(IF($D32="ΔТ=60⁰С (90/70/20) Вт",AA32*0.818,AA32*0.646))),0)</f>
        <v>506</v>
      </c>
      <c r="G32" s="108">
        <f t="shared" si="26"/>
        <v>785</v>
      </c>
      <c r="H32" s="108">
        <f t="shared" si="26"/>
        <v>935</v>
      </c>
      <c r="I32" s="108">
        <f t="shared" si="26"/>
        <v>1027</v>
      </c>
      <c r="J32" s="108">
        <f t="shared" si="26"/>
        <v>1065</v>
      </c>
      <c r="K32" s="108">
        <f t="shared" si="26"/>
        <v>1386</v>
      </c>
      <c r="L32" s="108">
        <f t="shared" si="26"/>
        <v>1868</v>
      </c>
      <c r="M32" s="108">
        <f t="shared" si="26"/>
        <v>2320</v>
      </c>
      <c r="N32" s="108">
        <f t="shared" si="26"/>
        <v>2787</v>
      </c>
      <c r="O32" s="108">
        <f t="shared" si="26"/>
        <v>3239</v>
      </c>
      <c r="P32" s="108">
        <f t="shared" si="26"/>
        <v>3737</v>
      </c>
      <c r="Q32" s="108">
        <f t="shared" si="26"/>
        <v>4111</v>
      </c>
      <c r="R32" s="108">
        <f t="shared" si="26"/>
        <v>4173</v>
      </c>
      <c r="S32" s="108">
        <f t="shared" si="26"/>
        <v>4672</v>
      </c>
      <c r="T32" s="109">
        <f t="shared" si="26"/>
        <v>5605</v>
      </c>
      <c r="AA32" s="103">
        <f>VLOOKUP(CONCATENATE("P60 ",F$6," V",$B31),'Основа'!$A$1:$Q3599,8,FALSE)</f>
        <v>505.53</v>
      </c>
      <c r="AB32" s="103">
        <f>VLOOKUP(CONCATENATE("P60 ",G$6," V",$B31),'Основа'!$A$1:$Q3599,8,FALSE)</f>
        <v>784.74</v>
      </c>
      <c r="AC32" s="103">
        <f>VLOOKUP(CONCATENATE("P60 ",H$6," V",$B31),'Основа'!$A$1:$Q3599,8,FALSE)</f>
        <v>934.8</v>
      </c>
      <c r="AD32" s="103">
        <f>VLOOKUP(CONCATENATE("P60 ",I$6," V",$B31),'Основа'!$A$1:$Q3599,8,FALSE)</f>
        <v>1027.05</v>
      </c>
      <c r="AE32" s="103">
        <f>VLOOKUP(CONCATENATE("P60 ",J$6," V",$B31),'Основа'!$A$1:$Q3599,8,FALSE)</f>
        <v>1065.18</v>
      </c>
      <c r="AF32" s="103">
        <f>VLOOKUP(CONCATENATE("P60 ",K$6," V",$B31),'Основа'!$A$1:$Q3599,8,FALSE)</f>
        <v>1386.21</v>
      </c>
      <c r="AG32" s="103">
        <f>VLOOKUP(CONCATENATE("P60 ",L$6," V",$B31),'Основа'!$A$1:$Q3599,8,FALSE)</f>
        <v>1868.37</v>
      </c>
      <c r="AH32" s="103">
        <f>VLOOKUP(CONCATENATE("P60 ",M$6," V",$B31),'Основа'!$A$1:$Q3599,8,FALSE)</f>
        <v>2319.78</v>
      </c>
      <c r="AI32" s="103">
        <f>VLOOKUP(CONCATENATE("P60 ",N$6," V",$B31),'Основа'!$A$1:$Q3599,8,FALSE)</f>
        <v>2787.18</v>
      </c>
      <c r="AJ32" s="103">
        <f>VLOOKUP(CONCATENATE("P60 ",O$6," V",$B31),'Основа'!$A$1:$Q3599,8,FALSE)</f>
        <v>3238.59</v>
      </c>
      <c r="AK32" s="103">
        <f>VLOOKUP(CONCATENATE("P60 ",P$6," V",$B31),'Основа'!$A$1:$Q3599,8,FALSE)</f>
        <v>3736.74</v>
      </c>
      <c r="AL32" s="103">
        <f>VLOOKUP(CONCATENATE("P60 ",Q$6," V",$B31),'Основа'!$A$1:$Q3599,8,FALSE)</f>
        <v>4110.66</v>
      </c>
      <c r="AM32" s="103">
        <f>VLOOKUP(CONCATENATE("P60 ",R$6," V",$B31),'Основа'!$A$1:$Q3599,8,FALSE)</f>
        <v>4173.39</v>
      </c>
      <c r="AN32" s="103">
        <f>VLOOKUP(CONCATENATE("P60 ",S$6," V",$B31),'Основа'!$A$1:$Q3599,8,FALSE)</f>
        <v>4671.54</v>
      </c>
      <c r="AO32" s="103">
        <f>VLOOKUP(CONCATENATE("P60 ",T$6," V",$B31),'Основа'!$A$1:$Q3599,8,FALSE)</f>
        <v>5605.11</v>
      </c>
    </row>
    <row r="33" ht="26.25" customHeight="1">
      <c r="B33" s="8"/>
      <c r="C33" s="8"/>
      <c r="D33" s="8"/>
      <c r="E33" s="8"/>
      <c r="F33" s="8"/>
      <c r="G33" s="8"/>
      <c r="H33" s="8"/>
      <c r="I33" s="118" t="s">
        <v>113</v>
      </c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</row>
    <row r="34" ht="15.0" customHeight="1">
      <c r="B34" s="119" t="s">
        <v>110</v>
      </c>
      <c r="C34" s="5"/>
      <c r="D34" s="5"/>
      <c r="E34" s="100"/>
      <c r="F34" s="120">
        <v>270.0</v>
      </c>
      <c r="G34" s="121">
        <v>420.0</v>
      </c>
      <c r="H34" s="121">
        <v>500.0</v>
      </c>
      <c r="I34" s="121">
        <v>550.0</v>
      </c>
      <c r="J34" s="121">
        <v>570.0</v>
      </c>
      <c r="K34" s="121">
        <v>750.0</v>
      </c>
      <c r="L34" s="121">
        <v>1000.0</v>
      </c>
      <c r="M34" s="121">
        <v>1250.0</v>
      </c>
      <c r="N34" s="121">
        <v>1500.0</v>
      </c>
      <c r="O34" s="121">
        <v>1750.0</v>
      </c>
      <c r="P34" s="121">
        <v>2000.0</v>
      </c>
      <c r="Q34" s="121">
        <v>2200.0</v>
      </c>
      <c r="R34" s="121">
        <v>2250.0</v>
      </c>
      <c r="S34" s="121">
        <v>2500.0</v>
      </c>
      <c r="T34" s="122">
        <v>3000.0</v>
      </c>
    </row>
    <row r="35" ht="15.0" customHeight="1">
      <c r="B35" s="123" t="s">
        <v>114</v>
      </c>
      <c r="C35" s="48"/>
      <c r="D35" s="48"/>
      <c r="E35" s="79"/>
      <c r="F35" s="61">
        <v>200.0</v>
      </c>
      <c r="G35" s="61">
        <v>350.0</v>
      </c>
      <c r="H35" s="61">
        <v>430.0</v>
      </c>
      <c r="I35" s="61">
        <v>480.0</v>
      </c>
      <c r="J35" s="61">
        <v>500.0</v>
      </c>
      <c r="K35" s="61">
        <v>680.0</v>
      </c>
      <c r="L35" s="61">
        <v>930.0</v>
      </c>
      <c r="M35" s="61">
        <v>1180.0</v>
      </c>
      <c r="N35" s="61">
        <v>1430.0</v>
      </c>
      <c r="O35" s="61">
        <v>1680.0</v>
      </c>
      <c r="P35" s="61">
        <v>1930.0</v>
      </c>
      <c r="Q35" s="61">
        <v>2130.0</v>
      </c>
      <c r="R35" s="61">
        <v>2180.0</v>
      </c>
      <c r="S35" s="61">
        <v>2430.0</v>
      </c>
      <c r="T35" s="124">
        <v>2930.0</v>
      </c>
    </row>
    <row r="36" ht="15.0" customHeight="1">
      <c r="B36" s="123" t="s">
        <v>115</v>
      </c>
      <c r="C36" s="48"/>
      <c r="D36" s="48"/>
      <c r="E36" s="79"/>
      <c r="F36" s="125">
        <v>60.0</v>
      </c>
      <c r="G36" s="48"/>
      <c r="H36" s="48"/>
      <c r="I36" s="48"/>
      <c r="J36" s="48"/>
      <c r="K36" s="48"/>
      <c r="L36" s="48"/>
      <c r="M36" s="48"/>
      <c r="N36" s="48"/>
      <c r="O36" s="48"/>
      <c r="P36" s="48"/>
      <c r="Q36" s="48"/>
      <c r="R36" s="48"/>
      <c r="S36" s="48"/>
      <c r="T36" s="126"/>
    </row>
    <row r="37" ht="47.25" customHeight="1">
      <c r="B37" s="127" t="s">
        <v>7</v>
      </c>
      <c r="C37" s="128" t="s">
        <v>116</v>
      </c>
      <c r="D37" s="128" t="s">
        <v>160</v>
      </c>
      <c r="E37" s="129" t="s">
        <v>118</v>
      </c>
      <c r="F37" s="130"/>
      <c r="G37" s="130"/>
      <c r="H37" s="130"/>
      <c r="I37" s="130"/>
      <c r="J37" s="130"/>
      <c r="K37" s="130"/>
      <c r="L37" s="130"/>
      <c r="M37" s="130"/>
      <c r="N37" s="130"/>
      <c r="O37" s="130"/>
      <c r="P37" s="130"/>
      <c r="Q37" s="130"/>
      <c r="R37" s="130"/>
      <c r="S37" s="130"/>
      <c r="T37" s="131"/>
    </row>
    <row r="38" ht="15.75" customHeight="1">
      <c r="B38" s="132">
        <v>2.0</v>
      </c>
      <c r="C38" s="133">
        <v>66.0</v>
      </c>
      <c r="D38" s="133">
        <v>38.0</v>
      </c>
      <c r="E38" s="134" t="s">
        <v>119</v>
      </c>
      <c r="F38" s="135">
        <v>2.5</v>
      </c>
      <c r="G38" s="135">
        <v>4.3</v>
      </c>
      <c r="H38" s="135">
        <v>5.3</v>
      </c>
      <c r="I38" s="135">
        <v>5.5</v>
      </c>
      <c r="J38" s="135">
        <v>5.8</v>
      </c>
      <c r="K38" s="135">
        <v>7.0</v>
      </c>
      <c r="L38" s="135">
        <v>8.9</v>
      </c>
      <c r="M38" s="135">
        <v>10.8</v>
      </c>
      <c r="N38" s="135">
        <v>12.7</v>
      </c>
      <c r="O38" s="135">
        <v>14.6</v>
      </c>
      <c r="P38" s="135">
        <v>16.4</v>
      </c>
      <c r="Q38" s="135">
        <v>17.5</v>
      </c>
      <c r="R38" s="135">
        <v>18.3</v>
      </c>
      <c r="S38" s="135">
        <v>20.2</v>
      </c>
      <c r="T38" s="136">
        <v>24.1</v>
      </c>
    </row>
    <row r="39" ht="15.75" customHeight="1">
      <c r="B39" s="104"/>
      <c r="C39" s="105"/>
      <c r="D39" s="105"/>
      <c r="E39" s="144" t="s">
        <v>120</v>
      </c>
      <c r="F39" s="138">
        <v>0.9</v>
      </c>
      <c r="G39" s="139">
        <v>1.3</v>
      </c>
      <c r="H39" s="139">
        <v>1.5</v>
      </c>
      <c r="I39" s="139">
        <v>1.6</v>
      </c>
      <c r="J39" s="139">
        <v>1.7</v>
      </c>
      <c r="K39" s="139">
        <v>2.2</v>
      </c>
      <c r="L39" s="139">
        <v>2.9</v>
      </c>
      <c r="M39" s="139">
        <v>3.6</v>
      </c>
      <c r="N39" s="139">
        <v>4.3</v>
      </c>
      <c r="O39" s="139">
        <v>4.9</v>
      </c>
      <c r="P39" s="139">
        <v>5.6</v>
      </c>
      <c r="Q39" s="139">
        <v>6.2</v>
      </c>
      <c r="R39" s="139">
        <v>6.3</v>
      </c>
      <c r="S39" s="139">
        <v>7.0</v>
      </c>
      <c r="T39" s="140">
        <v>8.4</v>
      </c>
    </row>
    <row r="40" ht="15.75" customHeight="1">
      <c r="B40" s="132">
        <v>3.0</v>
      </c>
      <c r="C40" s="133">
        <v>132.0</v>
      </c>
      <c r="D40" s="133" t="s">
        <v>161</v>
      </c>
      <c r="E40" s="134" t="s">
        <v>119</v>
      </c>
      <c r="F40" s="135">
        <v>3.7</v>
      </c>
      <c r="G40" s="135">
        <v>6.2</v>
      </c>
      <c r="H40" s="135">
        <v>7.6</v>
      </c>
      <c r="I40" s="135">
        <v>8.1</v>
      </c>
      <c r="J40" s="135">
        <v>8.4</v>
      </c>
      <c r="K40" s="135">
        <v>10.4</v>
      </c>
      <c r="L40" s="135">
        <v>13.3</v>
      </c>
      <c r="M40" s="135">
        <v>16.1</v>
      </c>
      <c r="N40" s="135">
        <v>18.9</v>
      </c>
      <c r="O40" s="135">
        <v>21.7</v>
      </c>
      <c r="P40" s="135">
        <v>24.5</v>
      </c>
      <c r="Q40" s="135">
        <v>25.6</v>
      </c>
      <c r="R40" s="135">
        <v>27.4</v>
      </c>
      <c r="S40" s="135">
        <v>30.2</v>
      </c>
      <c r="T40" s="136">
        <v>35.8</v>
      </c>
    </row>
    <row r="41" ht="15.75" customHeight="1">
      <c r="B41" s="110"/>
      <c r="C41" s="111"/>
      <c r="D41" s="111"/>
      <c r="E41" s="137" t="s">
        <v>120</v>
      </c>
      <c r="F41" s="139">
        <v>1.3</v>
      </c>
      <c r="G41" s="139">
        <v>2.0</v>
      </c>
      <c r="H41" s="139">
        <v>2.3</v>
      </c>
      <c r="I41" s="139">
        <v>2.5</v>
      </c>
      <c r="J41" s="139">
        <v>2.6</v>
      </c>
      <c r="K41" s="139">
        <v>3.3</v>
      </c>
      <c r="L41" s="139">
        <v>4.3</v>
      </c>
      <c r="M41" s="139">
        <v>5.4</v>
      </c>
      <c r="N41" s="139">
        <v>6.4</v>
      </c>
      <c r="O41" s="139">
        <v>7.4</v>
      </c>
      <c r="P41" s="139">
        <v>8.5</v>
      </c>
      <c r="Q41" s="139">
        <v>9.3</v>
      </c>
      <c r="R41" s="139">
        <v>9.5</v>
      </c>
      <c r="S41" s="139">
        <v>10.5</v>
      </c>
      <c r="T41" s="140">
        <v>12.6</v>
      </c>
    </row>
    <row r="42" ht="15.75" customHeight="1">
      <c r="B42" s="141">
        <v>4.0</v>
      </c>
      <c r="C42" s="133">
        <v>198.0</v>
      </c>
      <c r="D42" s="142">
        <v>104.0</v>
      </c>
      <c r="E42" s="143" t="s">
        <v>119</v>
      </c>
      <c r="F42" s="172">
        <v>4.9</v>
      </c>
      <c r="G42" s="172">
        <v>8.3</v>
      </c>
      <c r="H42" s="172">
        <v>10.1</v>
      </c>
      <c r="I42" s="172">
        <v>10.8</v>
      </c>
      <c r="J42" s="172">
        <v>11.2</v>
      </c>
      <c r="K42" s="172">
        <v>13.8</v>
      </c>
      <c r="L42" s="172">
        <v>17.6</v>
      </c>
      <c r="M42" s="172">
        <v>21.3</v>
      </c>
      <c r="N42" s="172">
        <v>25.2</v>
      </c>
      <c r="O42" s="172">
        <v>28.9</v>
      </c>
      <c r="P42" s="172">
        <v>32.7</v>
      </c>
      <c r="Q42" s="172">
        <v>35.5</v>
      </c>
      <c r="R42" s="172">
        <v>36.4</v>
      </c>
      <c r="S42" s="172">
        <v>40.2</v>
      </c>
      <c r="T42" s="173">
        <v>47.8</v>
      </c>
    </row>
    <row r="43" ht="15.75" customHeight="1">
      <c r="B43" s="104"/>
      <c r="C43" s="105"/>
      <c r="D43" s="105"/>
      <c r="E43" s="144" t="s">
        <v>120</v>
      </c>
      <c r="F43" s="61">
        <v>1.8</v>
      </c>
      <c r="G43" s="61">
        <v>2.6</v>
      </c>
      <c r="H43" s="61">
        <v>3.1</v>
      </c>
      <c r="I43" s="61">
        <v>3.3</v>
      </c>
      <c r="J43" s="61">
        <v>3.4</v>
      </c>
      <c r="K43" s="61">
        <v>4.4</v>
      </c>
      <c r="L43" s="61">
        <v>5.8</v>
      </c>
      <c r="M43" s="61">
        <v>7.2</v>
      </c>
      <c r="N43" s="61">
        <v>8.6</v>
      </c>
      <c r="O43" s="61">
        <v>9.9</v>
      </c>
      <c r="P43" s="61">
        <v>11.3</v>
      </c>
      <c r="Q43" s="61">
        <v>12.4</v>
      </c>
      <c r="R43" s="61">
        <v>12.7</v>
      </c>
      <c r="S43" s="61">
        <v>14.1</v>
      </c>
      <c r="T43" s="124">
        <v>16.8</v>
      </c>
    </row>
    <row r="44" ht="15.75" customHeight="1">
      <c r="B44" s="132">
        <v>5.0</v>
      </c>
      <c r="C44" s="133">
        <v>264.0</v>
      </c>
      <c r="D44" s="133" t="s">
        <v>162</v>
      </c>
      <c r="E44" s="134" t="s">
        <v>119</v>
      </c>
      <c r="F44" s="135">
        <v>6.1</v>
      </c>
      <c r="G44" s="135">
        <v>10.3</v>
      </c>
      <c r="H44" s="135">
        <v>12.5</v>
      </c>
      <c r="I44" s="135">
        <v>13.4</v>
      </c>
      <c r="J44" s="135">
        <v>14.1</v>
      </c>
      <c r="K44" s="135">
        <v>17.2</v>
      </c>
      <c r="L44" s="135">
        <v>21.9</v>
      </c>
      <c r="M44" s="135">
        <v>26.7</v>
      </c>
      <c r="N44" s="135">
        <v>31.4</v>
      </c>
      <c r="O44" s="135">
        <v>36.1</v>
      </c>
      <c r="P44" s="135">
        <v>40.8</v>
      </c>
      <c r="Q44" s="135">
        <v>43.2</v>
      </c>
      <c r="R44" s="135">
        <v>45.5</v>
      </c>
      <c r="S44" s="135">
        <v>50.2</v>
      </c>
      <c r="T44" s="136">
        <v>59.7</v>
      </c>
    </row>
    <row r="45" ht="15.75" customHeight="1">
      <c r="B45" s="110"/>
      <c r="C45" s="111"/>
      <c r="D45" s="111"/>
      <c r="E45" s="137" t="s">
        <v>120</v>
      </c>
      <c r="F45" s="145">
        <v>2.3</v>
      </c>
      <c r="G45" s="145">
        <v>3.3</v>
      </c>
      <c r="H45" s="145">
        <v>3.8</v>
      </c>
      <c r="I45" s="145">
        <v>4.2</v>
      </c>
      <c r="J45" s="145">
        <v>4.3</v>
      </c>
      <c r="K45" s="145">
        <v>5.6</v>
      </c>
      <c r="L45" s="145">
        <v>7.3</v>
      </c>
      <c r="M45" s="145">
        <v>9.0</v>
      </c>
      <c r="N45" s="145">
        <v>10.7</v>
      </c>
      <c r="O45" s="145">
        <v>12.4</v>
      </c>
      <c r="P45" s="145">
        <v>14.1</v>
      </c>
      <c r="Q45" s="145">
        <v>15.5</v>
      </c>
      <c r="R45" s="145">
        <v>15.9</v>
      </c>
      <c r="S45" s="145">
        <v>17.6</v>
      </c>
      <c r="T45" s="146">
        <v>21.0</v>
      </c>
    </row>
    <row r="46" ht="15.75" customHeight="1">
      <c r="B46" s="141">
        <v>6.0</v>
      </c>
      <c r="C46" s="142">
        <v>330.0</v>
      </c>
      <c r="D46" s="133">
        <v>170.0</v>
      </c>
      <c r="E46" s="143" t="s">
        <v>119</v>
      </c>
      <c r="F46" s="135">
        <v>7.4</v>
      </c>
      <c r="G46" s="135">
        <v>12.4</v>
      </c>
      <c r="H46" s="135">
        <v>15.0</v>
      </c>
      <c r="I46" s="135">
        <v>16.1</v>
      </c>
      <c r="J46" s="135">
        <v>16.8</v>
      </c>
      <c r="K46" s="135">
        <v>20.7</v>
      </c>
      <c r="L46" s="135">
        <v>26.3</v>
      </c>
      <c r="M46" s="135">
        <v>31.9</v>
      </c>
      <c r="N46" s="135">
        <v>37.6</v>
      </c>
      <c r="O46" s="135">
        <v>43.3</v>
      </c>
      <c r="P46" s="135">
        <v>48.9</v>
      </c>
      <c r="Q46" s="135">
        <v>52.3</v>
      </c>
      <c r="R46" s="135">
        <v>54.5</v>
      </c>
      <c r="S46" s="135">
        <v>60.2</v>
      </c>
      <c r="T46" s="136">
        <v>71.6</v>
      </c>
    </row>
    <row r="47" ht="15.75" customHeight="1">
      <c r="B47" s="104"/>
      <c r="C47" s="111"/>
      <c r="D47" s="111"/>
      <c r="E47" s="144" t="s">
        <v>120</v>
      </c>
      <c r="F47" s="139">
        <v>2.7</v>
      </c>
      <c r="G47" s="139">
        <v>3.9</v>
      </c>
      <c r="H47" s="139">
        <v>4.6</v>
      </c>
      <c r="I47" s="139">
        <v>5.0</v>
      </c>
      <c r="J47" s="139">
        <v>5.2</v>
      </c>
      <c r="K47" s="139">
        <v>6.7</v>
      </c>
      <c r="L47" s="139">
        <v>8.7</v>
      </c>
      <c r="M47" s="139">
        <v>10.8</v>
      </c>
      <c r="N47" s="139">
        <v>12.9</v>
      </c>
      <c r="O47" s="139">
        <v>14.9</v>
      </c>
      <c r="P47" s="139">
        <v>17.0</v>
      </c>
      <c r="Q47" s="139">
        <v>18.6</v>
      </c>
      <c r="R47" s="139">
        <v>19.0</v>
      </c>
      <c r="S47" s="139">
        <v>21.1</v>
      </c>
      <c r="T47" s="140">
        <v>25.2</v>
      </c>
    </row>
    <row r="48" ht="15.75" customHeight="1">
      <c r="B48" s="132">
        <v>7.0</v>
      </c>
      <c r="C48" s="133">
        <v>396.0</v>
      </c>
      <c r="D48" s="133" t="s">
        <v>163</v>
      </c>
      <c r="E48" s="134" t="s">
        <v>119</v>
      </c>
      <c r="F48" s="135">
        <v>8.6</v>
      </c>
      <c r="G48" s="135">
        <v>14.5</v>
      </c>
      <c r="H48" s="135">
        <v>17.5</v>
      </c>
      <c r="I48" s="135">
        <v>18.7</v>
      </c>
      <c r="J48" s="135">
        <v>19.7</v>
      </c>
      <c r="K48" s="135">
        <v>24.1</v>
      </c>
      <c r="L48" s="135">
        <v>30.6</v>
      </c>
      <c r="M48" s="135">
        <v>37.2</v>
      </c>
      <c r="N48" s="135">
        <v>43.9</v>
      </c>
      <c r="O48" s="135">
        <v>50.4</v>
      </c>
      <c r="P48" s="135">
        <v>57.0</v>
      </c>
      <c r="Q48" s="135">
        <v>61.2</v>
      </c>
      <c r="R48" s="135">
        <v>63.6</v>
      </c>
      <c r="S48" s="135">
        <v>70.2</v>
      </c>
      <c r="T48" s="136">
        <v>83.5</v>
      </c>
    </row>
    <row r="49" ht="15.75" customHeight="1">
      <c r="B49" s="110"/>
      <c r="C49" s="111"/>
      <c r="D49" s="111"/>
      <c r="E49" s="137" t="s">
        <v>120</v>
      </c>
      <c r="F49" s="139">
        <v>3.2</v>
      </c>
      <c r="G49" s="139">
        <v>4.6</v>
      </c>
      <c r="H49" s="139">
        <v>5.4</v>
      </c>
      <c r="I49" s="139">
        <v>5.9</v>
      </c>
      <c r="J49" s="139">
        <v>6.1</v>
      </c>
      <c r="K49" s="139">
        <v>7.8</v>
      </c>
      <c r="L49" s="139">
        <v>10.2</v>
      </c>
      <c r="M49" s="139">
        <v>12.6</v>
      </c>
      <c r="N49" s="139">
        <v>15.0</v>
      </c>
      <c r="O49" s="139">
        <v>17.4</v>
      </c>
      <c r="P49" s="139">
        <v>19.8</v>
      </c>
      <c r="Q49" s="139">
        <v>21.7</v>
      </c>
      <c r="R49" s="139">
        <v>22.2</v>
      </c>
      <c r="S49" s="139">
        <v>24.6</v>
      </c>
      <c r="T49" s="140">
        <v>29.4</v>
      </c>
    </row>
    <row r="50" ht="15.75" customHeight="1">
      <c r="B50" s="141">
        <v>8.0</v>
      </c>
      <c r="C50" s="133">
        <v>462.0</v>
      </c>
      <c r="D50" s="133">
        <v>236.0</v>
      </c>
      <c r="E50" s="143" t="s">
        <v>119</v>
      </c>
      <c r="F50" s="172">
        <v>9.8</v>
      </c>
      <c r="G50" s="172">
        <v>16.6</v>
      </c>
      <c r="H50" s="172">
        <v>19.9</v>
      </c>
      <c r="I50" s="172">
        <v>21.4</v>
      </c>
      <c r="J50" s="172">
        <v>22.5</v>
      </c>
      <c r="K50" s="172">
        <v>27.5</v>
      </c>
      <c r="L50" s="172">
        <v>35.0</v>
      </c>
      <c r="M50" s="172">
        <v>42.5</v>
      </c>
      <c r="N50" s="172">
        <v>50.1</v>
      </c>
      <c r="O50" s="172">
        <v>57.6</v>
      </c>
      <c r="P50" s="172">
        <v>65.2</v>
      </c>
      <c r="Q50" s="172">
        <v>69.6</v>
      </c>
      <c r="R50" s="172">
        <v>72.7</v>
      </c>
      <c r="S50" s="172">
        <v>80.3</v>
      </c>
      <c r="T50" s="173">
        <v>95.5</v>
      </c>
    </row>
    <row r="51" ht="15.75" customHeight="1">
      <c r="B51" s="104"/>
      <c r="C51" s="111"/>
      <c r="D51" s="111"/>
      <c r="E51" s="144" t="s">
        <v>120</v>
      </c>
      <c r="F51" s="61">
        <v>3.6</v>
      </c>
      <c r="G51" s="61">
        <v>5.3</v>
      </c>
      <c r="H51" s="61">
        <v>6.2</v>
      </c>
      <c r="I51" s="61">
        <v>6.7</v>
      </c>
      <c r="J51" s="61">
        <v>6.9</v>
      </c>
      <c r="K51" s="61">
        <v>8.9</v>
      </c>
      <c r="L51" s="61">
        <v>11.7</v>
      </c>
      <c r="M51" s="61">
        <v>14.4</v>
      </c>
      <c r="N51" s="61">
        <v>17.2</v>
      </c>
      <c r="O51" s="61">
        <v>19.9</v>
      </c>
      <c r="P51" s="61">
        <v>22.7</v>
      </c>
      <c r="Q51" s="61">
        <v>24.9</v>
      </c>
      <c r="R51" s="61">
        <v>25.4</v>
      </c>
      <c r="S51" s="61">
        <v>28.2</v>
      </c>
      <c r="T51" s="124">
        <v>33.7</v>
      </c>
    </row>
    <row r="52" ht="15.75" customHeight="1">
      <c r="B52" s="132">
        <v>9.0</v>
      </c>
      <c r="C52" s="133">
        <v>528.0</v>
      </c>
      <c r="D52" s="133" t="s">
        <v>164</v>
      </c>
      <c r="E52" s="134" t="s">
        <v>119</v>
      </c>
      <c r="F52" s="135">
        <v>11.1</v>
      </c>
      <c r="G52" s="135">
        <v>18.7</v>
      </c>
      <c r="H52" s="135">
        <v>22.4</v>
      </c>
      <c r="I52" s="135">
        <v>24.0</v>
      </c>
      <c r="J52" s="135">
        <v>25.3</v>
      </c>
      <c r="K52" s="135">
        <v>30.9</v>
      </c>
      <c r="L52" s="135">
        <v>39.3</v>
      </c>
      <c r="M52" s="135">
        <v>47.8</v>
      </c>
      <c r="N52" s="135">
        <v>56.3</v>
      </c>
      <c r="O52" s="135">
        <v>64.8</v>
      </c>
      <c r="P52" s="135">
        <v>73.3</v>
      </c>
      <c r="Q52" s="135">
        <v>77.7</v>
      </c>
      <c r="R52" s="135">
        <v>81.7</v>
      </c>
      <c r="S52" s="135">
        <v>90.3</v>
      </c>
      <c r="T52" s="136">
        <v>107.4</v>
      </c>
    </row>
    <row r="53" ht="15.75" customHeight="1">
      <c r="B53" s="110"/>
      <c r="C53" s="111"/>
      <c r="D53" s="111"/>
      <c r="E53" s="137" t="s">
        <v>120</v>
      </c>
      <c r="F53" s="61">
        <v>4.1</v>
      </c>
      <c r="G53" s="61">
        <v>5.9</v>
      </c>
      <c r="H53" s="61">
        <v>6.9</v>
      </c>
      <c r="I53" s="61">
        <v>7.5</v>
      </c>
      <c r="J53" s="61">
        <v>7.8</v>
      </c>
      <c r="K53" s="61">
        <v>10.0</v>
      </c>
      <c r="L53" s="61">
        <v>13.1</v>
      </c>
      <c r="M53" s="61">
        <v>16.2</v>
      </c>
      <c r="N53" s="61">
        <v>19.3</v>
      </c>
      <c r="O53" s="61">
        <v>22.4</v>
      </c>
      <c r="P53" s="61">
        <v>25.5</v>
      </c>
      <c r="Q53" s="61">
        <v>28.0</v>
      </c>
      <c r="R53" s="61">
        <v>28.6</v>
      </c>
      <c r="S53" s="61">
        <v>31.7</v>
      </c>
      <c r="T53" s="124">
        <v>37.9</v>
      </c>
    </row>
    <row r="54" ht="15.75" customHeight="1">
      <c r="B54" s="180">
        <v>10.0</v>
      </c>
      <c r="C54" s="133">
        <v>594.0</v>
      </c>
      <c r="D54" s="133">
        <v>302.0</v>
      </c>
      <c r="E54" s="134" t="s">
        <v>119</v>
      </c>
      <c r="F54" s="135">
        <v>12.3</v>
      </c>
      <c r="G54" s="135">
        <v>20.7</v>
      </c>
      <c r="H54" s="135">
        <v>24.9</v>
      </c>
      <c r="I54" s="135">
        <v>26.7</v>
      </c>
      <c r="J54" s="135">
        <v>28.1</v>
      </c>
      <c r="K54" s="135">
        <v>34.3</v>
      </c>
      <c r="L54" s="135">
        <v>43.7</v>
      </c>
      <c r="M54" s="135">
        <v>53.1</v>
      </c>
      <c r="N54" s="135">
        <v>62.6</v>
      </c>
      <c r="O54" s="135">
        <v>72.0</v>
      </c>
      <c r="P54" s="135">
        <v>81.4</v>
      </c>
      <c r="Q54" s="135">
        <v>85.5</v>
      </c>
      <c r="R54" s="135">
        <v>90.8</v>
      </c>
      <c r="S54" s="135">
        <v>100.3</v>
      </c>
      <c r="T54" s="136">
        <v>119.3</v>
      </c>
    </row>
    <row r="55" ht="15.75" customHeight="1">
      <c r="B55" s="186"/>
      <c r="C55" s="111"/>
      <c r="D55" s="111"/>
      <c r="E55" s="137" t="s">
        <v>120</v>
      </c>
      <c r="F55" s="139">
        <v>4.5</v>
      </c>
      <c r="G55" s="139">
        <v>6.6</v>
      </c>
      <c r="H55" s="139">
        <v>7.7</v>
      </c>
      <c r="I55" s="139">
        <v>8.4</v>
      </c>
      <c r="J55" s="139">
        <v>8.7</v>
      </c>
      <c r="K55" s="139">
        <v>11.1</v>
      </c>
      <c r="L55" s="139">
        <v>14.6</v>
      </c>
      <c r="M55" s="139">
        <v>18.0</v>
      </c>
      <c r="N55" s="139">
        <v>21.5</v>
      </c>
      <c r="O55" s="139">
        <v>24.9</v>
      </c>
      <c r="P55" s="139">
        <v>28.3</v>
      </c>
      <c r="Q55" s="139">
        <v>31.1</v>
      </c>
      <c r="R55" s="139">
        <v>31.8</v>
      </c>
      <c r="S55" s="139">
        <v>35.2</v>
      </c>
      <c r="T55" s="140">
        <v>42.1</v>
      </c>
    </row>
    <row r="56" ht="15.75" customHeight="1">
      <c r="B56" s="132">
        <v>11.0</v>
      </c>
      <c r="C56" s="133">
        <v>660.0</v>
      </c>
      <c r="D56" s="133" t="s">
        <v>165</v>
      </c>
      <c r="E56" s="134" t="s">
        <v>119</v>
      </c>
      <c r="F56" s="172">
        <v>13.5</v>
      </c>
      <c r="G56" s="172">
        <v>22.8</v>
      </c>
      <c r="H56" s="172">
        <v>27.4</v>
      </c>
      <c r="I56" s="172">
        <v>29.3</v>
      </c>
      <c r="J56" s="172">
        <v>30.9</v>
      </c>
      <c r="K56" s="172" t="s">
        <v>166</v>
      </c>
      <c r="L56" s="172">
        <v>48.0</v>
      </c>
      <c r="M56" s="172">
        <v>58.4</v>
      </c>
      <c r="N56" s="172">
        <v>68.8</v>
      </c>
      <c r="O56" s="172">
        <v>79.2</v>
      </c>
      <c r="P56" s="172">
        <v>89.5</v>
      </c>
      <c r="Q56" s="172">
        <v>92.3</v>
      </c>
      <c r="R56" s="172">
        <v>99.8</v>
      </c>
      <c r="S56" s="172">
        <v>110.3</v>
      </c>
      <c r="T56" s="173">
        <v>131.2</v>
      </c>
    </row>
    <row r="57" ht="15.75" customHeight="1">
      <c r="B57" s="110"/>
      <c r="C57" s="111"/>
      <c r="D57" s="111"/>
      <c r="E57" s="137" t="s">
        <v>120</v>
      </c>
      <c r="F57" s="61">
        <v>5.0</v>
      </c>
      <c r="G57" s="61">
        <v>7.3</v>
      </c>
      <c r="H57" s="61">
        <v>8.5</v>
      </c>
      <c r="I57" s="61">
        <v>9.2</v>
      </c>
      <c r="J57" s="61">
        <v>9.5</v>
      </c>
      <c r="K57" s="61">
        <v>12.3</v>
      </c>
      <c r="L57" s="61">
        <v>16.0</v>
      </c>
      <c r="M57" s="61">
        <v>19.8</v>
      </c>
      <c r="N57" s="61">
        <v>23.6</v>
      </c>
      <c r="O57" s="61">
        <v>27.4</v>
      </c>
      <c r="P57" s="61">
        <v>31.2</v>
      </c>
      <c r="Q57" s="61">
        <v>34.2</v>
      </c>
      <c r="R57" s="61">
        <v>34.9</v>
      </c>
      <c r="S57" s="61">
        <v>38.7</v>
      </c>
      <c r="T57" s="124">
        <v>46.3</v>
      </c>
    </row>
    <row r="58" ht="15.75" customHeight="1">
      <c r="B58" s="241">
        <v>12.0</v>
      </c>
      <c r="C58" s="133">
        <v>726.0</v>
      </c>
      <c r="D58" s="133">
        <v>368.0</v>
      </c>
      <c r="E58" s="134" t="s">
        <v>119</v>
      </c>
      <c r="F58" s="135">
        <v>14.8</v>
      </c>
      <c r="G58" s="135">
        <v>24.9</v>
      </c>
      <c r="H58" s="135">
        <v>29.8</v>
      </c>
      <c r="I58" s="135">
        <v>32.0</v>
      </c>
      <c r="J58" s="135">
        <v>33.7</v>
      </c>
      <c r="K58" s="135">
        <v>41.1</v>
      </c>
      <c r="L58" s="135">
        <v>52.4</v>
      </c>
      <c r="M58" s="135">
        <v>63.7</v>
      </c>
      <c r="N58" s="135">
        <v>75.0</v>
      </c>
      <c r="O58" s="135">
        <v>86.4</v>
      </c>
      <c r="P58" s="135">
        <v>97.6</v>
      </c>
      <c r="Q58" s="135">
        <v>100.2</v>
      </c>
      <c r="R58" s="135">
        <v>108.9</v>
      </c>
      <c r="S58" s="135">
        <v>120.3</v>
      </c>
      <c r="T58" s="136">
        <v>143.1</v>
      </c>
    </row>
    <row r="59" ht="15.75" customHeight="1">
      <c r="B59" s="18"/>
      <c r="C59" s="111"/>
      <c r="D59" s="111"/>
      <c r="E59" s="137" t="s">
        <v>120</v>
      </c>
      <c r="F59" s="61">
        <v>5.5</v>
      </c>
      <c r="G59" s="61">
        <v>7.9</v>
      </c>
      <c r="H59" s="61">
        <v>9.3</v>
      </c>
      <c r="I59" s="61">
        <v>10.1</v>
      </c>
      <c r="J59" s="61">
        <v>10.4</v>
      </c>
      <c r="K59" s="61">
        <v>13.4</v>
      </c>
      <c r="L59" s="61">
        <v>17.5</v>
      </c>
      <c r="M59" s="61">
        <v>21.6</v>
      </c>
      <c r="N59" s="61">
        <v>25.8</v>
      </c>
      <c r="O59" s="61">
        <v>29.9</v>
      </c>
      <c r="P59" s="61">
        <v>34.0</v>
      </c>
      <c r="Q59" s="61">
        <v>37.3</v>
      </c>
      <c r="R59" s="61">
        <v>38.1</v>
      </c>
      <c r="S59" s="61">
        <v>42.3</v>
      </c>
      <c r="T59" s="124">
        <v>50.5</v>
      </c>
    </row>
    <row r="60" ht="15.75" customHeight="1">
      <c r="B60" s="180">
        <v>13.0</v>
      </c>
      <c r="C60" s="133">
        <v>792.0</v>
      </c>
      <c r="D60" s="133" t="s">
        <v>167</v>
      </c>
      <c r="E60" s="134" t="s">
        <v>119</v>
      </c>
      <c r="F60" s="135">
        <v>16.1</v>
      </c>
      <c r="G60" s="135">
        <v>26.9</v>
      </c>
      <c r="H60" s="135">
        <v>32.3</v>
      </c>
      <c r="I60" s="135">
        <v>34.6</v>
      </c>
      <c r="J60" s="135">
        <v>36.5</v>
      </c>
      <c r="K60" s="135">
        <v>44.5</v>
      </c>
      <c r="L60" s="135">
        <v>56.7</v>
      </c>
      <c r="M60" s="135">
        <v>69.0</v>
      </c>
      <c r="N60" s="135">
        <v>81.3</v>
      </c>
      <c r="O60" s="135">
        <v>93.5</v>
      </c>
      <c r="P60" s="135">
        <v>105.7</v>
      </c>
      <c r="Q60" s="135">
        <v>112.4</v>
      </c>
      <c r="R60" s="135">
        <v>118.0</v>
      </c>
      <c r="S60" s="135">
        <v>130.3</v>
      </c>
      <c r="T60" s="136">
        <v>150.6</v>
      </c>
    </row>
    <row r="61" ht="15.75" customHeight="1">
      <c r="B61" s="186"/>
      <c r="C61" s="111"/>
      <c r="D61" s="111"/>
      <c r="E61" s="137" t="s">
        <v>120</v>
      </c>
      <c r="F61" s="61">
        <v>5.9</v>
      </c>
      <c r="G61" s="61">
        <v>8.6</v>
      </c>
      <c r="H61" s="61">
        <v>10.0</v>
      </c>
      <c r="I61" s="61">
        <v>10.9</v>
      </c>
      <c r="J61" s="61">
        <v>11.3</v>
      </c>
      <c r="K61" s="61">
        <v>14.5</v>
      </c>
      <c r="L61" s="61">
        <v>19.0</v>
      </c>
      <c r="M61" s="61">
        <v>23.4</v>
      </c>
      <c r="N61" s="61">
        <v>27.9</v>
      </c>
      <c r="O61" s="61">
        <v>32.4</v>
      </c>
      <c r="P61" s="61">
        <v>36.8</v>
      </c>
      <c r="Q61" s="61">
        <v>40.4</v>
      </c>
      <c r="R61" s="61">
        <v>41.3</v>
      </c>
      <c r="S61" s="61">
        <v>45.8</v>
      </c>
      <c r="T61" s="124">
        <v>54.7</v>
      </c>
    </row>
    <row r="62" ht="15.75" customHeight="1">
      <c r="B62" s="180">
        <v>14.0</v>
      </c>
      <c r="C62" s="133">
        <v>858.0</v>
      </c>
      <c r="D62" s="133">
        <v>434.0</v>
      </c>
      <c r="E62" s="134" t="s">
        <v>119</v>
      </c>
      <c r="F62" s="135">
        <v>17.3</v>
      </c>
      <c r="G62" s="135">
        <v>29.0</v>
      </c>
      <c r="H62" s="135">
        <v>34.8</v>
      </c>
      <c r="I62" s="135">
        <v>37.3</v>
      </c>
      <c r="J62" s="135">
        <v>39.4</v>
      </c>
      <c r="K62" s="135">
        <v>47.9</v>
      </c>
      <c r="L62" s="135">
        <v>61.0</v>
      </c>
      <c r="M62" s="135">
        <v>74.2</v>
      </c>
      <c r="N62" s="135">
        <v>87.5</v>
      </c>
      <c r="O62" s="135">
        <v>100.7</v>
      </c>
      <c r="P62" s="135">
        <v>113.9</v>
      </c>
      <c r="Q62" s="135">
        <v>119.6</v>
      </c>
      <c r="R62" s="135">
        <v>127.0</v>
      </c>
      <c r="S62" s="135">
        <v>140.3</v>
      </c>
      <c r="T62" s="136">
        <v>165.8</v>
      </c>
    </row>
    <row r="63" ht="15.75" customHeight="1">
      <c r="B63" s="186"/>
      <c r="C63" s="111"/>
      <c r="D63" s="111"/>
      <c r="E63" s="137" t="s">
        <v>120</v>
      </c>
      <c r="F63" s="139">
        <v>6.4</v>
      </c>
      <c r="G63" s="139">
        <v>9.3</v>
      </c>
      <c r="H63" s="139">
        <v>10.8</v>
      </c>
      <c r="I63" s="139">
        <v>11.8</v>
      </c>
      <c r="J63" s="139">
        <v>12.1</v>
      </c>
      <c r="K63" s="139">
        <v>15.6</v>
      </c>
      <c r="L63" s="139">
        <v>20.4</v>
      </c>
      <c r="M63" s="139">
        <v>25.2</v>
      </c>
      <c r="N63" s="139">
        <v>30.1</v>
      </c>
      <c r="O63" s="139">
        <v>34.9</v>
      </c>
      <c r="P63" s="139">
        <v>39.7</v>
      </c>
      <c r="Q63" s="139">
        <v>43.5</v>
      </c>
      <c r="R63" s="139">
        <v>44.5</v>
      </c>
      <c r="S63" s="139">
        <v>49.3</v>
      </c>
      <c r="T63" s="140">
        <v>58.9</v>
      </c>
    </row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04">
    <mergeCell ref="B1:E1"/>
    <mergeCell ref="M2:N2"/>
    <mergeCell ref="O2:T2"/>
    <mergeCell ref="K3:L3"/>
    <mergeCell ref="M3:Q3"/>
    <mergeCell ref="B5:E5"/>
    <mergeCell ref="M5:Q5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D11:E11"/>
    <mergeCell ref="D12:E12"/>
    <mergeCell ref="D13:E13"/>
    <mergeCell ref="D14:E14"/>
    <mergeCell ref="D15:E15"/>
    <mergeCell ref="B17:B18"/>
    <mergeCell ref="B19:B20"/>
    <mergeCell ref="B21:B22"/>
    <mergeCell ref="B23:B24"/>
    <mergeCell ref="B25:B26"/>
    <mergeCell ref="B27:B28"/>
    <mergeCell ref="B29:B30"/>
    <mergeCell ref="B31:B32"/>
    <mergeCell ref="B11:B12"/>
    <mergeCell ref="C11:C12"/>
    <mergeCell ref="B13:B14"/>
    <mergeCell ref="C13:C14"/>
    <mergeCell ref="B15:B16"/>
    <mergeCell ref="C15:C16"/>
    <mergeCell ref="C17:C18"/>
    <mergeCell ref="D16:E16"/>
    <mergeCell ref="D17:E17"/>
    <mergeCell ref="D18:E18"/>
    <mergeCell ref="D19:E19"/>
    <mergeCell ref="D20:E20"/>
    <mergeCell ref="D21:E21"/>
    <mergeCell ref="D22:E22"/>
    <mergeCell ref="D32:E32"/>
    <mergeCell ref="F36:T36"/>
    <mergeCell ref="E37:T37"/>
    <mergeCell ref="C19:C20"/>
    <mergeCell ref="C21:C22"/>
    <mergeCell ref="C23:C24"/>
    <mergeCell ref="C25:C26"/>
    <mergeCell ref="C27:C28"/>
    <mergeCell ref="C29:C30"/>
    <mergeCell ref="C31:C32"/>
    <mergeCell ref="C60:C61"/>
    <mergeCell ref="D60:D61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B60:B61"/>
    <mergeCell ref="D23:E23"/>
    <mergeCell ref="D24:E24"/>
    <mergeCell ref="D25:E25"/>
    <mergeCell ref="D26:E26"/>
    <mergeCell ref="D27:E27"/>
    <mergeCell ref="D28:E28"/>
    <mergeCell ref="D29:E29"/>
    <mergeCell ref="D30:E30"/>
    <mergeCell ref="D31:E31"/>
    <mergeCell ref="B34:E34"/>
    <mergeCell ref="B35:E35"/>
    <mergeCell ref="B36:E36"/>
    <mergeCell ref="C38:C39"/>
    <mergeCell ref="D38:D39"/>
    <mergeCell ref="B38:B39"/>
    <mergeCell ref="B40:B41"/>
    <mergeCell ref="C40:C41"/>
    <mergeCell ref="D40:D41"/>
    <mergeCell ref="B42:B43"/>
    <mergeCell ref="C42:C43"/>
    <mergeCell ref="D42:D43"/>
    <mergeCell ref="C48:C49"/>
    <mergeCell ref="D48:D49"/>
    <mergeCell ref="B44:B45"/>
    <mergeCell ref="C44:C45"/>
    <mergeCell ref="D44:D45"/>
    <mergeCell ref="B46:B47"/>
    <mergeCell ref="C46:C47"/>
    <mergeCell ref="D46:D47"/>
    <mergeCell ref="B48:B49"/>
    <mergeCell ref="C54:C55"/>
    <mergeCell ref="D54:D55"/>
    <mergeCell ref="B50:B51"/>
    <mergeCell ref="C50:C51"/>
    <mergeCell ref="D50:D51"/>
    <mergeCell ref="B52:B53"/>
    <mergeCell ref="C52:C53"/>
    <mergeCell ref="D52:D53"/>
    <mergeCell ref="B54:B55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57"/>
    <col customWidth="1" min="2" max="2" width="7.14"/>
    <col customWidth="1" min="3" max="3" width="11.57"/>
    <col customWidth="1" min="4" max="4" width="20.71"/>
    <col customWidth="1" min="5" max="5" width="10.71"/>
    <col customWidth="1" min="6" max="16" width="8.29"/>
    <col customWidth="1" min="17" max="26" width="8.71"/>
    <col customWidth="1" hidden="1" min="27" max="38" width="8.71"/>
    <col customWidth="1" min="39" max="40" width="8.71"/>
  </cols>
  <sheetData>
    <row r="1" ht="43.5" customHeight="1">
      <c r="B1" s="67"/>
      <c r="F1" s="68" t="s">
        <v>96</v>
      </c>
      <c r="H1" s="69" t="s">
        <v>97</v>
      </c>
    </row>
    <row r="2">
      <c r="B2" s="37" t="s">
        <v>168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80"/>
      <c r="P2" s="80"/>
    </row>
    <row r="3" ht="40.5" customHeight="1">
      <c r="B3" s="75" t="s">
        <v>99</v>
      </c>
      <c r="C3" s="76"/>
      <c r="D3" s="77"/>
      <c r="E3" s="77"/>
      <c r="F3" s="46"/>
      <c r="G3" s="46"/>
      <c r="H3" s="8"/>
      <c r="I3" s="78" t="s">
        <v>131</v>
      </c>
      <c r="J3" s="79"/>
      <c r="K3" s="78" t="s">
        <v>169</v>
      </c>
      <c r="L3" s="48"/>
      <c r="M3" s="48"/>
      <c r="N3" s="48"/>
      <c r="O3" s="48"/>
      <c r="P3" s="79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</row>
    <row r="4" ht="22.5" customHeight="1">
      <c r="B4" s="81" t="s">
        <v>103</v>
      </c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73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8"/>
    </row>
    <row r="5" ht="30.0" customHeight="1">
      <c r="B5" s="155" t="s">
        <v>170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8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8"/>
    </row>
    <row r="7">
      <c r="B7" s="132">
        <v>2.0</v>
      </c>
      <c r="C7" s="98">
        <v>126.0</v>
      </c>
      <c r="D7" s="164" t="s">
        <v>112</v>
      </c>
      <c r="E7" s="101">
        <f t="shared" ref="E7:P7" si="1">ROUND(AA7-(AA7*$J$5),0)</f>
        <v>12440</v>
      </c>
      <c r="F7" s="101">
        <f t="shared" si="1"/>
        <v>13382</v>
      </c>
      <c r="G7" s="101">
        <f t="shared" si="1"/>
        <v>14689</v>
      </c>
      <c r="H7" s="101">
        <f t="shared" si="1"/>
        <v>15549</v>
      </c>
      <c r="I7" s="101">
        <f t="shared" si="1"/>
        <v>17021</v>
      </c>
      <c r="J7" s="101">
        <f t="shared" si="1"/>
        <v>17467</v>
      </c>
      <c r="K7" s="101">
        <f t="shared" si="1"/>
        <v>18527</v>
      </c>
      <c r="L7" s="101">
        <f t="shared" si="1"/>
        <v>20051</v>
      </c>
      <c r="M7" s="101">
        <f t="shared" si="1"/>
        <v>23833</v>
      </c>
      <c r="N7" s="101">
        <f t="shared" si="1"/>
        <v>24306</v>
      </c>
      <c r="O7" s="101">
        <f t="shared" si="1"/>
        <v>29624</v>
      </c>
      <c r="P7" s="102">
        <f t="shared" si="1"/>
        <v>34944</v>
      </c>
      <c r="Q7" s="113"/>
      <c r="AA7" s="103">
        <f>ROUND(VLOOKUP(CONCATENATE("P60 ",E$6," H",$B7),'Основа'!$A$1:$O3561,15,FALSE),0)</f>
        <v>12440</v>
      </c>
      <c r="AB7" s="103">
        <f>ROUND(VLOOKUP(CONCATENATE("P60 ",F$6," H",$B7),'Основа'!$A$1:$O3561,15,FALSE),0)</f>
        <v>13382</v>
      </c>
      <c r="AC7" s="103">
        <f>ROUND(VLOOKUP(CONCATENATE("P60 ",G$6," H",$B7),'Основа'!$A$1:$O3561,15,FALSE),0)</f>
        <v>14689</v>
      </c>
      <c r="AD7" s="103">
        <f>ROUND(VLOOKUP(CONCATENATE("P60 ",H$6," H",$B7),'Основа'!$A$1:$O3561,15,FALSE),0)</f>
        <v>15549</v>
      </c>
      <c r="AE7" s="103">
        <f>ROUND(VLOOKUP(CONCATENATE("P60 ",I$6," H",$B7),'Основа'!$A$1:$O3561,15,FALSE),0)</f>
        <v>17021</v>
      </c>
      <c r="AF7" s="103">
        <f>ROUND(VLOOKUP(CONCATENATE("P60 ",J$6," H",$B7),'Основа'!$A$1:$O3561,15,FALSE),0)</f>
        <v>17467</v>
      </c>
      <c r="AG7" s="103">
        <f>ROUND(VLOOKUP(CONCATENATE("P60 ",K$6," H",$B7),'Основа'!$A$1:$O3561,15,FALSE),0)</f>
        <v>18527</v>
      </c>
      <c r="AH7" s="103">
        <f>ROUND(VLOOKUP(CONCATENATE("P60 ",L$6," H",$B7),'Основа'!$A$1:$O3561,15,FALSE),0)</f>
        <v>20051</v>
      </c>
      <c r="AI7" s="103">
        <f>ROUND(VLOOKUP(CONCATENATE("P60 ",M$6," H",$B7),'Основа'!$A$1:$O3561,15,FALSE),0)</f>
        <v>23833</v>
      </c>
      <c r="AJ7" s="103">
        <f>ROUND(VLOOKUP(CONCATENATE("P60 ",N$6," H",$B7),'Основа'!$A$1:$O3561,15,FALSE),0)</f>
        <v>24306</v>
      </c>
      <c r="AK7" s="103">
        <f>ROUND(VLOOKUP(CONCATENATE("P60 ",O$6," H",$B7),'Основа'!$A$1:$O3561,15,FALSE),0)</f>
        <v>29624</v>
      </c>
      <c r="AL7" s="103">
        <f>ROUND(VLOOKUP(CONCATENATE("P60 ",P$6," H",$B7),'Основа'!$A$1:$O3561,15,FALSE),0)</f>
        <v>34944</v>
      </c>
      <c r="AM7" s="8"/>
      <c r="AN7" s="8"/>
    </row>
    <row r="8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134</v>
      </c>
      <c r="F8" s="166">
        <f t="shared" si="2"/>
        <v>146</v>
      </c>
      <c r="G8" s="166">
        <f t="shared" si="2"/>
        <v>198</v>
      </c>
      <c r="H8" s="166">
        <f t="shared" si="2"/>
        <v>267</v>
      </c>
      <c r="I8" s="166">
        <f t="shared" si="2"/>
        <v>331</v>
      </c>
      <c r="J8" s="166">
        <f t="shared" si="2"/>
        <v>399</v>
      </c>
      <c r="K8" s="166">
        <f t="shared" si="2"/>
        <v>462</v>
      </c>
      <c r="L8" s="166">
        <f t="shared" si="2"/>
        <v>534</v>
      </c>
      <c r="M8" s="166">
        <f t="shared" si="2"/>
        <v>587</v>
      </c>
      <c r="N8" s="166">
        <f t="shared" si="2"/>
        <v>597</v>
      </c>
      <c r="O8" s="166">
        <f t="shared" si="2"/>
        <v>668</v>
      </c>
      <c r="P8" s="167">
        <f t="shared" si="2"/>
        <v>801</v>
      </c>
      <c r="Q8" s="63"/>
      <c r="AA8" s="103">
        <f>VLOOKUP(CONCATENATE("P60 ",E$6," H",$B7),'Основа'!$A$1:$O3561,8,FALSE)</f>
        <v>134</v>
      </c>
      <c r="AB8" s="103">
        <f>VLOOKUP(CONCATENATE("P60 ",F$6," H",$B7),'Основа'!$A$1:$O3561,8,FALSE)</f>
        <v>146</v>
      </c>
      <c r="AC8" s="103">
        <f>VLOOKUP(CONCATENATE("P60 ",G$6," H",$B7),'Основа'!$A$1:$O3561,8,FALSE)</f>
        <v>198</v>
      </c>
      <c r="AD8" s="103">
        <f>VLOOKUP(CONCATENATE("P60 ",H$6," H",$B7),'Основа'!$A$1:$O3561,8,FALSE)</f>
        <v>267</v>
      </c>
      <c r="AE8" s="103">
        <f>VLOOKUP(CONCATENATE("P60 ",I$6," H",$B7),'Основа'!$A$1:$O3561,8,FALSE)</f>
        <v>331</v>
      </c>
      <c r="AF8" s="103">
        <f>VLOOKUP(CONCATENATE("P60 ",J$6," H",$B7),'Основа'!$A$1:$O3561,8,FALSE)</f>
        <v>399</v>
      </c>
      <c r="AG8" s="103">
        <f>VLOOKUP(CONCATENATE("P60 ",K$6," H",$B7),'Основа'!$A$1:$O3561,8,FALSE)</f>
        <v>462</v>
      </c>
      <c r="AH8" s="103">
        <f>VLOOKUP(CONCATENATE("P60 ",L$6," H",$B7),'Основа'!$A$1:$O3561,8,FALSE)</f>
        <v>534</v>
      </c>
      <c r="AI8" s="103">
        <f>VLOOKUP(CONCATENATE("P60 ",M$6," H",$B7),'Основа'!$A$1:$O3561,8,FALSE)</f>
        <v>587</v>
      </c>
      <c r="AJ8" s="103">
        <f>VLOOKUP(CONCATENATE("P60 ",N$6," H",$B7),'Основа'!$A$1:$O3561,8,FALSE)</f>
        <v>597</v>
      </c>
      <c r="AK8" s="103">
        <f>VLOOKUP(CONCATENATE("P60 ",O$6," H",$B7),'Основа'!$A$1:$O3561,8,FALSE)</f>
        <v>668</v>
      </c>
      <c r="AL8" s="103">
        <f>VLOOKUP(CONCATENATE("P60 ",P$6," H",$B7),'Основа'!$A$1:$O3561,8,FALSE)</f>
        <v>801</v>
      </c>
      <c r="AM8" s="8"/>
      <c r="AN8" s="8"/>
    </row>
    <row r="9">
      <c r="B9" s="132">
        <v>3.0</v>
      </c>
      <c r="C9" s="98">
        <v>192.0</v>
      </c>
      <c r="D9" s="164" t="s">
        <v>112</v>
      </c>
      <c r="E9" s="101">
        <f t="shared" ref="E9:P9" si="3">ROUND(AA9-(AA9*$J$5),0)</f>
        <v>14642</v>
      </c>
      <c r="F9" s="101">
        <f t="shared" si="3"/>
        <v>15802</v>
      </c>
      <c r="G9" s="101">
        <f t="shared" si="3"/>
        <v>17695</v>
      </c>
      <c r="H9" s="101">
        <f t="shared" si="3"/>
        <v>18984</v>
      </c>
      <c r="I9" s="101">
        <f t="shared" si="3"/>
        <v>21195</v>
      </c>
      <c r="J9" s="101">
        <f t="shared" si="3"/>
        <v>21868</v>
      </c>
      <c r="K9" s="101">
        <f t="shared" si="3"/>
        <v>23460</v>
      </c>
      <c r="L9" s="101">
        <f t="shared" si="3"/>
        <v>25742</v>
      </c>
      <c r="M9" s="101">
        <f t="shared" si="3"/>
        <v>30789</v>
      </c>
      <c r="N9" s="101">
        <f t="shared" si="3"/>
        <v>31419</v>
      </c>
      <c r="O9" s="101">
        <f t="shared" si="3"/>
        <v>38518</v>
      </c>
      <c r="P9" s="102">
        <f t="shared" si="3"/>
        <v>45615</v>
      </c>
      <c r="Q9" s="63"/>
      <c r="AA9" s="103">
        <f>ROUND(VLOOKUP(CONCATENATE("P60 ",E$6," H",$B9),'Основа'!$A$1:$O3563,15,FALSE),0)</f>
        <v>14642</v>
      </c>
      <c r="AB9" s="103">
        <f>ROUND(VLOOKUP(CONCATENATE("P60 ",F$6," H",$B9),'Основа'!$A$1:$O3563,15,FALSE),0)</f>
        <v>15802</v>
      </c>
      <c r="AC9" s="103">
        <f>ROUND(VLOOKUP(CONCATENATE("P60 ",G$6," H",$B9),'Основа'!$A$1:$O3563,15,FALSE),0)</f>
        <v>17695</v>
      </c>
      <c r="AD9" s="103">
        <f>ROUND(VLOOKUP(CONCATENATE("P60 ",H$6," H",$B9),'Основа'!$A$1:$O3563,15,FALSE),0)</f>
        <v>18984</v>
      </c>
      <c r="AE9" s="103">
        <f>ROUND(VLOOKUP(CONCATENATE("P60 ",I$6," H",$B9),'Основа'!$A$1:$O3563,15,FALSE),0)</f>
        <v>21195</v>
      </c>
      <c r="AF9" s="103">
        <f>ROUND(VLOOKUP(CONCATENATE("P60 ",J$6," H",$B9),'Основа'!$A$1:$O3563,15,FALSE),0)</f>
        <v>21868</v>
      </c>
      <c r="AG9" s="103">
        <f>ROUND(VLOOKUP(CONCATENATE("P60 ",K$6," H",$B9),'Основа'!$A$1:$O3563,15,FALSE),0)</f>
        <v>23460</v>
      </c>
      <c r="AH9" s="103">
        <f>ROUND(VLOOKUP(CONCATENATE("P60 ",L$6," H",$B9),'Основа'!$A$1:$O3563,15,FALSE),0)</f>
        <v>25742</v>
      </c>
      <c r="AI9" s="103">
        <f>ROUND(VLOOKUP(CONCATENATE("P60 ",M$6," H",$B9),'Основа'!$A$1:$O3563,15,FALSE),0)</f>
        <v>30789</v>
      </c>
      <c r="AJ9" s="103">
        <f>ROUND(VLOOKUP(CONCATENATE("P60 ",N$6," H",$B9),'Основа'!$A$1:$O3563,15,FALSE),0)</f>
        <v>31419</v>
      </c>
      <c r="AK9" s="103">
        <f>ROUND(VLOOKUP(CONCATENATE("P60 ",O$6," H",$B9),'Основа'!$A$1:$O3563,15,FALSE),0)</f>
        <v>38518</v>
      </c>
      <c r="AL9" s="103">
        <f>ROUND(VLOOKUP(CONCATENATE("P60 ",P$6," H",$B9),'Основа'!$A$1:$O3563,15,FALSE),0)</f>
        <v>45615</v>
      </c>
      <c r="AM9" s="8"/>
      <c r="AN9" s="8"/>
    </row>
    <row r="10">
      <c r="B10" s="110"/>
      <c r="C10" s="111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200</v>
      </c>
      <c r="F10" s="166">
        <f t="shared" si="4"/>
        <v>220</v>
      </c>
      <c r="G10" s="166">
        <f t="shared" si="4"/>
        <v>296</v>
      </c>
      <c r="H10" s="166">
        <f t="shared" si="4"/>
        <v>401</v>
      </c>
      <c r="I10" s="166">
        <f t="shared" si="4"/>
        <v>497</v>
      </c>
      <c r="J10" s="166">
        <f t="shared" si="4"/>
        <v>598</v>
      </c>
      <c r="K10" s="166">
        <f t="shared" si="4"/>
        <v>694</v>
      </c>
      <c r="L10" s="166">
        <f t="shared" si="4"/>
        <v>801</v>
      </c>
      <c r="M10" s="166">
        <f t="shared" si="4"/>
        <v>881</v>
      </c>
      <c r="N10" s="166">
        <f t="shared" si="4"/>
        <v>894</v>
      </c>
      <c r="O10" s="166">
        <f t="shared" si="4"/>
        <v>1001</v>
      </c>
      <c r="P10" s="167">
        <f t="shared" si="4"/>
        <v>1202</v>
      </c>
      <c r="Q10" s="63"/>
      <c r="AA10" s="103">
        <f>VLOOKUP(CONCATENATE("P60 ",E$6," H",$B9),'Основа'!$A$1:$O3563,8,FALSE)</f>
        <v>200</v>
      </c>
      <c r="AB10" s="103">
        <f>VLOOKUP(CONCATENATE("P60 ",F$6," H",$B9),'Основа'!$A$1:$O3563,8,FALSE)</f>
        <v>220</v>
      </c>
      <c r="AC10" s="103">
        <f>VLOOKUP(CONCATENATE("P60 ",G$6," H",$B9),'Основа'!$A$1:$O3563,8,FALSE)</f>
        <v>296</v>
      </c>
      <c r="AD10" s="103">
        <f>VLOOKUP(CONCATENATE("P60 ",H$6," H",$B9),'Основа'!$A$1:$O3563,8,FALSE)</f>
        <v>401</v>
      </c>
      <c r="AE10" s="103">
        <f>VLOOKUP(CONCATENATE("P60 ",I$6," H",$B9),'Основа'!$A$1:$O3563,8,FALSE)</f>
        <v>497</v>
      </c>
      <c r="AF10" s="103">
        <f>VLOOKUP(CONCATENATE("P60 ",J$6," H",$B9),'Основа'!$A$1:$O3563,8,FALSE)</f>
        <v>598</v>
      </c>
      <c r="AG10" s="103">
        <f>VLOOKUP(CONCATENATE("P60 ",K$6," H",$B9),'Основа'!$A$1:$O3563,8,FALSE)</f>
        <v>694</v>
      </c>
      <c r="AH10" s="103">
        <f>VLOOKUP(CONCATENATE("P60 ",L$6," H",$B9),'Основа'!$A$1:$O3563,8,FALSE)</f>
        <v>801</v>
      </c>
      <c r="AI10" s="103">
        <f>VLOOKUP(CONCATENATE("P60 ",M$6," H",$B9),'Основа'!$A$1:$O3563,8,FALSE)</f>
        <v>881</v>
      </c>
      <c r="AJ10" s="103">
        <f>VLOOKUP(CONCATENATE("P60 ",N$6," H",$B9),'Основа'!$A$1:$O3563,8,FALSE)</f>
        <v>894</v>
      </c>
      <c r="AK10" s="103">
        <f>VLOOKUP(CONCATENATE("P60 ",O$6," H",$B9),'Основа'!$A$1:$O3563,8,FALSE)</f>
        <v>1001</v>
      </c>
      <c r="AL10" s="103">
        <f>VLOOKUP(CONCATENATE("P60 ",P$6," H",$B9),'Основа'!$A$1:$O3563,8,FALSE)</f>
        <v>1202</v>
      </c>
      <c r="AM10" s="8"/>
      <c r="AN10" s="8"/>
    </row>
    <row r="11">
      <c r="B11" s="141">
        <v>4.0</v>
      </c>
      <c r="C11" s="168">
        <v>258.0</v>
      </c>
      <c r="D11" s="164" t="s">
        <v>112</v>
      </c>
      <c r="E11" s="101">
        <f t="shared" ref="E11:P11" si="5">ROUND(AA11-(AA11*$J$5),0)</f>
        <v>16850</v>
      </c>
      <c r="F11" s="101">
        <f t="shared" si="5"/>
        <v>18231</v>
      </c>
      <c r="G11" s="101">
        <f t="shared" si="5"/>
        <v>20704</v>
      </c>
      <c r="H11" s="101">
        <f t="shared" si="5"/>
        <v>22428</v>
      </c>
      <c r="I11" s="101">
        <f t="shared" si="5"/>
        <v>25376</v>
      </c>
      <c r="J11" s="101">
        <f t="shared" si="5"/>
        <v>26279</v>
      </c>
      <c r="K11" s="101">
        <f t="shared" si="5"/>
        <v>28403</v>
      </c>
      <c r="L11" s="101">
        <f t="shared" si="5"/>
        <v>31445</v>
      </c>
      <c r="M11" s="101">
        <f t="shared" si="5"/>
        <v>37760</v>
      </c>
      <c r="N11" s="101">
        <f t="shared" si="5"/>
        <v>38548</v>
      </c>
      <c r="O11" s="101">
        <f t="shared" si="5"/>
        <v>47429</v>
      </c>
      <c r="P11" s="102">
        <f t="shared" si="5"/>
        <v>56308</v>
      </c>
      <c r="Q11" s="63"/>
      <c r="AA11" s="103">
        <f>ROUND(VLOOKUP(CONCATENATE("P60 ",E$6," H",$B11),'Основа'!$A$1:$O3565,15,FALSE),0)</f>
        <v>16850</v>
      </c>
      <c r="AB11" s="103">
        <f>ROUND(VLOOKUP(CONCATENATE("P60 ",F$6," H",$B11),'Основа'!$A$1:$O3565,15,FALSE),0)</f>
        <v>18231</v>
      </c>
      <c r="AC11" s="103">
        <f>ROUND(VLOOKUP(CONCATENATE("P60 ",G$6," H",$B11),'Основа'!$A$1:$O3565,15,FALSE),0)</f>
        <v>20704</v>
      </c>
      <c r="AD11" s="103">
        <f>ROUND(VLOOKUP(CONCATENATE("P60 ",H$6," H",$B11),'Основа'!$A$1:$O3565,15,FALSE),0)</f>
        <v>22428</v>
      </c>
      <c r="AE11" s="103">
        <f>ROUND(VLOOKUP(CONCATENATE("P60 ",I$6," H",$B11),'Основа'!$A$1:$O3565,15,FALSE),0)</f>
        <v>25376</v>
      </c>
      <c r="AF11" s="103">
        <f>ROUND(VLOOKUP(CONCATENATE("P60 ",J$6," H",$B11),'Основа'!$A$1:$O3565,15,FALSE),0)</f>
        <v>26279</v>
      </c>
      <c r="AG11" s="103">
        <f>ROUND(VLOOKUP(CONCATENATE("P60 ",K$6," H",$B11),'Основа'!$A$1:$O3565,15,FALSE),0)</f>
        <v>28403</v>
      </c>
      <c r="AH11" s="103">
        <f>ROUND(VLOOKUP(CONCATENATE("P60 ",L$6," H",$B11),'Основа'!$A$1:$O3565,15,FALSE),0)</f>
        <v>31445</v>
      </c>
      <c r="AI11" s="103">
        <f>ROUND(VLOOKUP(CONCATENATE("P60 ",M$6," H",$B11),'Основа'!$A$1:$O3565,15,FALSE),0)</f>
        <v>37760</v>
      </c>
      <c r="AJ11" s="103">
        <f>ROUND(VLOOKUP(CONCATENATE("P60 ",N$6," H",$B11),'Основа'!$A$1:$O3565,15,FALSE),0)</f>
        <v>38548</v>
      </c>
      <c r="AK11" s="103">
        <f>ROUND(VLOOKUP(CONCATENATE("P60 ",O$6," H",$B11),'Основа'!$A$1:$O3565,15,FALSE),0)</f>
        <v>47429</v>
      </c>
      <c r="AL11" s="103">
        <f>ROUND(VLOOKUP(CONCATENATE("P60 ",P$6," H",$B11),'Основа'!$A$1:$O3565,15,FALSE),0)</f>
        <v>56308</v>
      </c>
      <c r="AM11" s="8"/>
      <c r="AN11" s="8"/>
    </row>
    <row r="12">
      <c r="B12" s="104"/>
      <c r="C12" s="105"/>
      <c r="D12" s="165" t="str">
        <f>RIGHT($K$5,21)</f>
        <v>ΔТ=70⁰С (95/85/20) Вт</v>
      </c>
      <c r="E12" s="166">
        <f t="shared" ref="E12:P12" si="6">ROUND(IF($D12="ΔТ=70⁰С (95/85/20) Вт",AA12,(IF($D12="ΔТ=60⁰С (90/70/20) Вт",AA12*0.818,AA12*0.646))),0)</f>
        <v>267</v>
      </c>
      <c r="F12" s="166">
        <f t="shared" si="6"/>
        <v>294</v>
      </c>
      <c r="G12" s="166">
        <f t="shared" si="6"/>
        <v>396</v>
      </c>
      <c r="H12" s="166">
        <f t="shared" si="6"/>
        <v>534</v>
      </c>
      <c r="I12" s="166">
        <f t="shared" si="6"/>
        <v>663</v>
      </c>
      <c r="J12" s="166">
        <f t="shared" si="6"/>
        <v>796</v>
      </c>
      <c r="K12" s="166">
        <f t="shared" si="6"/>
        <v>925</v>
      </c>
      <c r="L12" s="166">
        <f t="shared" si="6"/>
        <v>1068</v>
      </c>
      <c r="M12" s="166">
        <f t="shared" si="6"/>
        <v>1175</v>
      </c>
      <c r="N12" s="166">
        <f t="shared" si="6"/>
        <v>1192</v>
      </c>
      <c r="O12" s="166">
        <f t="shared" si="6"/>
        <v>1335</v>
      </c>
      <c r="P12" s="167">
        <f t="shared" si="6"/>
        <v>1601</v>
      </c>
      <c r="Q12" s="63"/>
      <c r="AA12" s="103">
        <f>VLOOKUP(CONCATENATE("P60 ",E$6," H",$B11),'Основа'!$A$1:$O3565,8,FALSE)</f>
        <v>267</v>
      </c>
      <c r="AB12" s="103">
        <f>VLOOKUP(CONCATENATE("P60 ",F$6," H",$B11),'Основа'!$A$1:$O3565,8,FALSE)</f>
        <v>294</v>
      </c>
      <c r="AC12" s="103">
        <f>VLOOKUP(CONCATENATE("P60 ",G$6," H",$B11),'Основа'!$A$1:$O3565,8,FALSE)</f>
        <v>396</v>
      </c>
      <c r="AD12" s="103">
        <f>VLOOKUP(CONCATENATE("P60 ",H$6," H",$B11),'Основа'!$A$1:$O3565,8,FALSE)</f>
        <v>534</v>
      </c>
      <c r="AE12" s="103">
        <f>VLOOKUP(CONCATENATE("P60 ",I$6," H",$B11),'Основа'!$A$1:$O3565,8,FALSE)</f>
        <v>663</v>
      </c>
      <c r="AF12" s="103">
        <f>VLOOKUP(CONCATENATE("P60 ",J$6," H",$B11),'Основа'!$A$1:$O3565,8,FALSE)</f>
        <v>796</v>
      </c>
      <c r="AG12" s="103">
        <f>VLOOKUP(CONCATENATE("P60 ",K$6," H",$B11),'Основа'!$A$1:$O3565,8,FALSE)</f>
        <v>925</v>
      </c>
      <c r="AH12" s="103">
        <f>VLOOKUP(CONCATENATE("P60 ",L$6," H",$B11),'Основа'!$A$1:$O3565,8,FALSE)</f>
        <v>1068</v>
      </c>
      <c r="AI12" s="103">
        <f>VLOOKUP(CONCATENATE("P60 ",M$6," H",$B11),'Основа'!$A$1:$O3565,8,FALSE)</f>
        <v>1175</v>
      </c>
      <c r="AJ12" s="103">
        <f>VLOOKUP(CONCATENATE("P60 ",N$6," H",$B11),'Основа'!$A$1:$O3565,8,FALSE)</f>
        <v>1192</v>
      </c>
      <c r="AK12" s="103">
        <f>VLOOKUP(CONCATENATE("P60 ",O$6," H",$B11),'Основа'!$A$1:$O3565,8,FALSE)</f>
        <v>1335</v>
      </c>
      <c r="AL12" s="103">
        <f>VLOOKUP(CONCATENATE("P60 ",P$6," H",$B11),'Основа'!$A$1:$O3565,8,FALSE)</f>
        <v>1601</v>
      </c>
      <c r="AM12" s="8"/>
      <c r="AN12" s="8"/>
    </row>
    <row r="13">
      <c r="B13" s="132">
        <v>5.0</v>
      </c>
      <c r="C13" s="98">
        <v>324.0</v>
      </c>
      <c r="D13" s="164" t="s">
        <v>112</v>
      </c>
      <c r="E13" s="101">
        <f t="shared" ref="E13:P13" si="7">ROUND(AA13-(AA13*$J$5),0)</f>
        <v>19061</v>
      </c>
      <c r="F13" s="101">
        <f t="shared" si="7"/>
        <v>20665</v>
      </c>
      <c r="G13" s="101">
        <f t="shared" si="7"/>
        <v>23722</v>
      </c>
      <c r="H13" s="101">
        <f t="shared" si="7"/>
        <v>25878</v>
      </c>
      <c r="I13" s="101">
        <f t="shared" si="7"/>
        <v>29567</v>
      </c>
      <c r="J13" s="101">
        <f t="shared" si="7"/>
        <v>30699</v>
      </c>
      <c r="K13" s="101">
        <f t="shared" si="7"/>
        <v>33358</v>
      </c>
      <c r="L13" s="101">
        <f t="shared" si="7"/>
        <v>37160</v>
      </c>
      <c r="M13" s="101">
        <f t="shared" si="7"/>
        <v>44745</v>
      </c>
      <c r="N13" s="101">
        <f t="shared" si="7"/>
        <v>45693</v>
      </c>
      <c r="O13" s="101">
        <f t="shared" si="7"/>
        <v>56359</v>
      </c>
      <c r="P13" s="102">
        <f t="shared" si="7"/>
        <v>67023</v>
      </c>
      <c r="Q13" s="63"/>
      <c r="AA13" s="103">
        <f>ROUND(VLOOKUP(CONCATENATE("P60 ",E$6," H",$B13),'Основа'!$A$1:$O3567,15,FALSE),0)</f>
        <v>19061</v>
      </c>
      <c r="AB13" s="103">
        <f>ROUND(VLOOKUP(CONCATENATE("P60 ",F$6," H",$B13),'Основа'!$A$1:$O3567,15,FALSE),0)</f>
        <v>20665</v>
      </c>
      <c r="AC13" s="103">
        <f>ROUND(VLOOKUP(CONCATENATE("P60 ",G$6," H",$B13),'Основа'!$A$1:$O3567,15,FALSE),0)</f>
        <v>23722</v>
      </c>
      <c r="AD13" s="103">
        <f>ROUND(VLOOKUP(CONCATENATE("P60 ",H$6," H",$B13),'Основа'!$A$1:$O3567,15,FALSE),0)</f>
        <v>25878</v>
      </c>
      <c r="AE13" s="103">
        <f>ROUND(VLOOKUP(CONCATENATE("P60 ",I$6," H",$B13),'Основа'!$A$1:$O3567,15,FALSE),0)</f>
        <v>29567</v>
      </c>
      <c r="AF13" s="103">
        <f>ROUND(VLOOKUP(CONCATENATE("P60 ",J$6," H",$B13),'Основа'!$A$1:$O3567,15,FALSE),0)</f>
        <v>30699</v>
      </c>
      <c r="AG13" s="103">
        <f>ROUND(VLOOKUP(CONCATENATE("P60 ",K$6," H",$B13),'Основа'!$A$1:$O3567,15,FALSE),0)</f>
        <v>33358</v>
      </c>
      <c r="AH13" s="103">
        <f>ROUND(VLOOKUP(CONCATENATE("P60 ",L$6," H",$B13),'Основа'!$A$1:$O3567,15,FALSE),0)</f>
        <v>37160</v>
      </c>
      <c r="AI13" s="103">
        <f>ROUND(VLOOKUP(CONCATENATE("P60 ",M$6," H",$B13),'Основа'!$A$1:$O3567,15,FALSE),0)</f>
        <v>44745</v>
      </c>
      <c r="AJ13" s="103">
        <f>ROUND(VLOOKUP(CONCATENATE("P60 ",N$6," H",$B13),'Основа'!$A$1:$O3567,15,FALSE),0)</f>
        <v>45693</v>
      </c>
      <c r="AK13" s="103">
        <f>ROUND(VLOOKUP(CONCATENATE("P60 ",O$6," H",$B13),'Основа'!$A$1:$O3567,15,FALSE),0)</f>
        <v>56359</v>
      </c>
      <c r="AL13" s="103">
        <f>ROUND(VLOOKUP(CONCATENATE("P60 ",P$6," H",$B13),'Основа'!$A$1:$O3567,15,FALSE),0)</f>
        <v>67023</v>
      </c>
      <c r="AM13" s="8"/>
      <c r="AN13" s="8"/>
    </row>
    <row r="14">
      <c r="B14" s="110"/>
      <c r="C14" s="111"/>
      <c r="D14" s="165" t="str">
        <f>RIGHT($K$5,21)</f>
        <v>ΔТ=70⁰С (95/85/20) Вт</v>
      </c>
      <c r="E14" s="166">
        <f t="shared" ref="E14:P14" si="8">ROUND(IF($D14="ΔТ=70⁰С (95/85/20) Вт",AA14,(IF($D14="ΔТ=60⁰С (90/70/20) Вт",AA14*0.818,AA14*0.646))),0)</f>
        <v>333</v>
      </c>
      <c r="F14" s="166">
        <f t="shared" si="8"/>
        <v>367</v>
      </c>
      <c r="G14" s="166">
        <f t="shared" si="8"/>
        <v>494</v>
      </c>
      <c r="H14" s="166">
        <f t="shared" si="8"/>
        <v>668</v>
      </c>
      <c r="I14" s="166">
        <f t="shared" si="8"/>
        <v>829</v>
      </c>
      <c r="J14" s="166">
        <f t="shared" si="8"/>
        <v>995</v>
      </c>
      <c r="K14" s="166">
        <f t="shared" si="8"/>
        <v>1156</v>
      </c>
      <c r="L14" s="166">
        <f t="shared" si="8"/>
        <v>1335</v>
      </c>
      <c r="M14" s="166">
        <f t="shared" si="8"/>
        <v>1469</v>
      </c>
      <c r="N14" s="166">
        <f t="shared" si="8"/>
        <v>1491</v>
      </c>
      <c r="O14" s="166">
        <f t="shared" si="8"/>
        <v>1668</v>
      </c>
      <c r="P14" s="167">
        <f t="shared" si="8"/>
        <v>2002</v>
      </c>
      <c r="AA14" s="103">
        <f>VLOOKUP(CONCATENATE("P60 ",E$6," H",$B13),'Основа'!$A$1:$O3567,8,FALSE)</f>
        <v>333</v>
      </c>
      <c r="AB14" s="103">
        <f>VLOOKUP(CONCATENATE("P60 ",F$6," H",$B13),'Основа'!$A$1:$O3567,8,FALSE)</f>
        <v>367</v>
      </c>
      <c r="AC14" s="103">
        <f>VLOOKUP(CONCATENATE("P60 ",G$6," H",$B13),'Основа'!$A$1:$O3567,8,FALSE)</f>
        <v>494</v>
      </c>
      <c r="AD14" s="103">
        <f>VLOOKUP(CONCATENATE("P60 ",H$6," H",$B13),'Основа'!$A$1:$O3567,8,FALSE)</f>
        <v>668</v>
      </c>
      <c r="AE14" s="103">
        <f>VLOOKUP(CONCATENATE("P60 ",I$6," H",$B13),'Основа'!$A$1:$O3567,8,FALSE)</f>
        <v>829</v>
      </c>
      <c r="AF14" s="103">
        <f>VLOOKUP(CONCATENATE("P60 ",J$6," H",$B13),'Основа'!$A$1:$O3567,8,FALSE)</f>
        <v>995</v>
      </c>
      <c r="AG14" s="103">
        <f>VLOOKUP(CONCATENATE("P60 ",K$6," H",$B13),'Основа'!$A$1:$O3567,8,FALSE)</f>
        <v>1156</v>
      </c>
      <c r="AH14" s="103">
        <f>VLOOKUP(CONCATENATE("P60 ",L$6," H",$B13),'Основа'!$A$1:$O3567,8,FALSE)</f>
        <v>1335</v>
      </c>
      <c r="AI14" s="103">
        <f>VLOOKUP(CONCATENATE("P60 ",M$6," H",$B13),'Основа'!$A$1:$O3567,8,FALSE)</f>
        <v>1469</v>
      </c>
      <c r="AJ14" s="103">
        <f>VLOOKUP(CONCATENATE("P60 ",N$6," H",$B13),'Основа'!$A$1:$O3567,8,FALSE)</f>
        <v>1491</v>
      </c>
      <c r="AK14" s="103">
        <f>VLOOKUP(CONCATENATE("P60 ",O$6," H",$B13),'Основа'!$A$1:$O3567,8,FALSE)</f>
        <v>1668</v>
      </c>
      <c r="AL14" s="103">
        <f>VLOOKUP(CONCATENATE("P60 ",P$6," H",$B13),'Основа'!$A$1:$O3567,8,FALSE)</f>
        <v>2002</v>
      </c>
      <c r="AM14" s="8"/>
      <c r="AN14" s="8"/>
    </row>
    <row r="15">
      <c r="B15" s="141">
        <v>6.0</v>
      </c>
      <c r="C15" s="168">
        <v>390.0</v>
      </c>
      <c r="D15" s="164" t="s">
        <v>112</v>
      </c>
      <c r="E15" s="101">
        <f t="shared" ref="E15:P15" si="9">ROUND(AA15-(AA15*$J$5),0)</f>
        <v>21278</v>
      </c>
      <c r="F15" s="101">
        <f t="shared" si="9"/>
        <v>23102</v>
      </c>
      <c r="G15" s="101">
        <f t="shared" si="9"/>
        <v>26744</v>
      </c>
      <c r="H15" s="101">
        <f t="shared" si="9"/>
        <v>29335</v>
      </c>
      <c r="I15" s="101">
        <f t="shared" si="9"/>
        <v>33766</v>
      </c>
      <c r="J15" s="101">
        <f t="shared" si="9"/>
        <v>35125</v>
      </c>
      <c r="K15" s="101">
        <f t="shared" si="9"/>
        <v>38323</v>
      </c>
      <c r="L15" s="101">
        <f t="shared" si="9"/>
        <v>42887</v>
      </c>
      <c r="M15" s="101">
        <f t="shared" si="9"/>
        <v>51744</v>
      </c>
      <c r="N15" s="101">
        <f t="shared" si="9"/>
        <v>52852</v>
      </c>
      <c r="O15" s="101">
        <f t="shared" si="9"/>
        <v>65307</v>
      </c>
      <c r="P15" s="102">
        <f t="shared" si="9"/>
        <v>77761</v>
      </c>
      <c r="Q15" s="169"/>
      <c r="AA15" s="103">
        <f>ROUND(VLOOKUP(CONCATENATE("P60 ",E$6," H",$B15),'Основа'!$A$1:$O3569,15,FALSE),0)</f>
        <v>21278</v>
      </c>
      <c r="AB15" s="103">
        <f>ROUND(VLOOKUP(CONCATENATE("P60 ",F$6," H",$B15),'Основа'!$A$1:$O3569,15,FALSE),0)</f>
        <v>23102</v>
      </c>
      <c r="AC15" s="103">
        <f>ROUND(VLOOKUP(CONCATENATE("P60 ",G$6," H",$B15),'Основа'!$A$1:$O3569,15,FALSE),0)</f>
        <v>26744</v>
      </c>
      <c r="AD15" s="103">
        <f>ROUND(VLOOKUP(CONCATENATE("P60 ",H$6," H",$B15),'Основа'!$A$1:$O3569,15,FALSE),0)</f>
        <v>29335</v>
      </c>
      <c r="AE15" s="103">
        <f>ROUND(VLOOKUP(CONCATENATE("P60 ",I$6," H",$B15),'Основа'!$A$1:$O3569,15,FALSE),0)</f>
        <v>33766</v>
      </c>
      <c r="AF15" s="103">
        <f>ROUND(VLOOKUP(CONCATENATE("P60 ",J$6," H",$B15),'Основа'!$A$1:$O3569,15,FALSE),0)</f>
        <v>35125</v>
      </c>
      <c r="AG15" s="103">
        <f>ROUND(VLOOKUP(CONCATENATE("P60 ",K$6," H",$B15),'Основа'!$A$1:$O3569,15,FALSE),0)</f>
        <v>38323</v>
      </c>
      <c r="AH15" s="103">
        <f>ROUND(VLOOKUP(CONCATENATE("P60 ",L$6," H",$B15),'Основа'!$A$1:$O3569,15,FALSE),0)</f>
        <v>42887</v>
      </c>
      <c r="AI15" s="103">
        <f>ROUND(VLOOKUP(CONCATENATE("P60 ",M$6," H",$B15),'Основа'!$A$1:$O3569,15,FALSE),0)</f>
        <v>51744</v>
      </c>
      <c r="AJ15" s="103">
        <f>ROUND(VLOOKUP(CONCATENATE("P60 ",N$6," H",$B15),'Основа'!$A$1:$O3569,15,FALSE),0)</f>
        <v>52852</v>
      </c>
      <c r="AK15" s="103">
        <f>ROUND(VLOOKUP(CONCATENATE("P60 ",O$6," H",$B15),'Основа'!$A$1:$O3569,15,FALSE),0)</f>
        <v>65307</v>
      </c>
      <c r="AL15" s="103">
        <f>ROUND(VLOOKUP(CONCATENATE("P60 ",P$6," H",$B15),'Основа'!$A$1:$O3569,15,FALSE),0)</f>
        <v>77761</v>
      </c>
      <c r="AM15" s="8"/>
      <c r="AN15" s="8"/>
    </row>
    <row r="16">
      <c r="B16" s="104"/>
      <c r="C16" s="105"/>
      <c r="D16" s="165" t="str">
        <f>RIGHT($K$5,21)</f>
        <v>ΔТ=70⁰С (95/85/20) Вт</v>
      </c>
      <c r="E16" s="166">
        <f t="shared" ref="E16:P16" si="10">ROUND(IF($D16="ΔТ=70⁰С (95/85/20) Вт",AA16,(IF($D16="ΔТ=60⁰С (90/70/20) Вт",AA16*0.818,AA16*0.646))),0)</f>
        <v>401</v>
      </c>
      <c r="F16" s="166">
        <f t="shared" si="10"/>
        <v>440</v>
      </c>
      <c r="G16" s="166">
        <f t="shared" si="10"/>
        <v>594</v>
      </c>
      <c r="H16" s="166">
        <f t="shared" si="10"/>
        <v>801</v>
      </c>
      <c r="I16" s="166">
        <f t="shared" si="10"/>
        <v>994</v>
      </c>
      <c r="J16" s="166">
        <f t="shared" si="10"/>
        <v>1194</v>
      </c>
      <c r="K16" s="166">
        <f t="shared" si="10"/>
        <v>1387</v>
      </c>
      <c r="L16" s="166">
        <f t="shared" si="10"/>
        <v>1601</v>
      </c>
      <c r="M16" s="166">
        <f t="shared" si="10"/>
        <v>1761</v>
      </c>
      <c r="N16" s="166">
        <f t="shared" si="10"/>
        <v>1788</v>
      </c>
      <c r="O16" s="166">
        <f t="shared" si="10"/>
        <v>2001</v>
      </c>
      <c r="P16" s="167">
        <f t="shared" si="10"/>
        <v>2402</v>
      </c>
      <c r="AA16" s="103">
        <f>VLOOKUP(CONCATENATE("P60 ",E$6," H",$B15),'Основа'!$A$1:$O3569,8,FALSE)</f>
        <v>401</v>
      </c>
      <c r="AB16" s="103">
        <f>VLOOKUP(CONCATENATE("P60 ",F$6," H",$B15),'Основа'!$A$1:$O3569,8,FALSE)</f>
        <v>440</v>
      </c>
      <c r="AC16" s="103">
        <f>VLOOKUP(CONCATENATE("P60 ",G$6," H",$B15),'Основа'!$A$1:$O3569,8,FALSE)</f>
        <v>594</v>
      </c>
      <c r="AD16" s="103">
        <f>VLOOKUP(CONCATENATE("P60 ",H$6," H",$B15),'Основа'!$A$1:$O3569,8,FALSE)</f>
        <v>801</v>
      </c>
      <c r="AE16" s="103">
        <f>VLOOKUP(CONCATENATE("P60 ",I$6," H",$B15),'Основа'!$A$1:$O3569,8,FALSE)</f>
        <v>994</v>
      </c>
      <c r="AF16" s="103">
        <f>VLOOKUP(CONCATENATE("P60 ",J$6," H",$B15),'Основа'!$A$1:$O3569,8,FALSE)</f>
        <v>1194</v>
      </c>
      <c r="AG16" s="103">
        <f>VLOOKUP(CONCATENATE("P60 ",K$6," H",$B15),'Основа'!$A$1:$O3569,8,FALSE)</f>
        <v>1387</v>
      </c>
      <c r="AH16" s="103">
        <f>VLOOKUP(CONCATENATE("P60 ",L$6," H",$B15),'Основа'!$A$1:$O3569,8,FALSE)</f>
        <v>1601</v>
      </c>
      <c r="AI16" s="103">
        <f>VLOOKUP(CONCATENATE("P60 ",M$6," H",$B15),'Основа'!$A$1:$O3569,8,FALSE)</f>
        <v>1761</v>
      </c>
      <c r="AJ16" s="103">
        <f>VLOOKUP(CONCATENATE("P60 ",N$6," H",$B15),'Основа'!$A$1:$O3569,8,FALSE)</f>
        <v>1788</v>
      </c>
      <c r="AK16" s="103">
        <f>VLOOKUP(CONCATENATE("P60 ",O$6," H",$B15),'Основа'!$A$1:$O3569,8,FALSE)</f>
        <v>2001</v>
      </c>
      <c r="AL16" s="103">
        <f>VLOOKUP(CONCATENATE("P60 ",P$6," H",$B15),'Основа'!$A$1:$O3569,8,FALSE)</f>
        <v>2402</v>
      </c>
      <c r="AM16" s="8"/>
      <c r="AN16" s="8"/>
    </row>
    <row r="17">
      <c r="B17" s="132">
        <v>7.0</v>
      </c>
      <c r="C17" s="98">
        <v>456.0</v>
      </c>
      <c r="D17" s="164" t="s">
        <v>112</v>
      </c>
      <c r="E17" s="101">
        <f t="shared" ref="E17:P17" si="11">ROUND(AA17-(AA17*$J$5),0)</f>
        <v>23498</v>
      </c>
      <c r="F17" s="101">
        <f t="shared" si="11"/>
        <v>25546</v>
      </c>
      <c r="G17" s="101">
        <f t="shared" si="11"/>
        <v>29774</v>
      </c>
      <c r="H17" s="101">
        <f t="shared" si="11"/>
        <v>32800</v>
      </c>
      <c r="I17" s="101">
        <f t="shared" si="11"/>
        <v>37973</v>
      </c>
      <c r="J17" s="101">
        <f t="shared" si="11"/>
        <v>39564</v>
      </c>
      <c r="K17" s="101">
        <f t="shared" si="11"/>
        <v>43298</v>
      </c>
      <c r="L17" s="101">
        <f t="shared" si="11"/>
        <v>48627</v>
      </c>
      <c r="M17" s="101">
        <f t="shared" si="11"/>
        <v>58759</v>
      </c>
      <c r="N17" s="101">
        <f t="shared" si="11"/>
        <v>60025</v>
      </c>
      <c r="O17" s="101">
        <f t="shared" si="11"/>
        <v>74273</v>
      </c>
      <c r="P17" s="102">
        <f t="shared" si="11"/>
        <v>88523</v>
      </c>
      <c r="AA17" s="103">
        <f>ROUND(VLOOKUP(CONCATENATE("P60 ",E$6," H",$B17),'Основа'!$A$1:$O3572,15,FALSE),0)</f>
        <v>23498</v>
      </c>
      <c r="AB17" s="103">
        <f>ROUND(VLOOKUP(CONCATENATE("P60 ",F$6," H",$B17),'Основа'!$A$1:$O3572,15,FALSE),0)</f>
        <v>25546</v>
      </c>
      <c r="AC17" s="103">
        <f>ROUND(VLOOKUP(CONCATENATE("P60 ",G$6," H",$B17),'Основа'!$A$1:$O3572,15,FALSE),0)</f>
        <v>29774</v>
      </c>
      <c r="AD17" s="103">
        <f>ROUND(VLOOKUP(CONCATENATE("P60 ",H$6," H",$B17),'Основа'!$A$1:$O3572,15,FALSE),0)</f>
        <v>32800</v>
      </c>
      <c r="AE17" s="103">
        <f>ROUND(VLOOKUP(CONCATENATE("P60 ",I$6," H",$B17),'Основа'!$A$1:$O3572,15,FALSE),0)</f>
        <v>37973</v>
      </c>
      <c r="AF17" s="103">
        <f>ROUND(VLOOKUP(CONCATENATE("P60 ",J$6," H",$B17),'Основа'!$A$1:$O3572,15,FALSE),0)</f>
        <v>39564</v>
      </c>
      <c r="AG17" s="103">
        <f>ROUND(VLOOKUP(CONCATENATE("P60 ",K$6," H",$B17),'Основа'!$A$1:$O3572,15,FALSE),0)</f>
        <v>43298</v>
      </c>
      <c r="AH17" s="103">
        <f>ROUND(VLOOKUP(CONCATENATE("P60 ",L$6," H",$B17),'Основа'!$A$1:$O3572,15,FALSE),0)</f>
        <v>48627</v>
      </c>
      <c r="AI17" s="103">
        <f>ROUND(VLOOKUP(CONCATENATE("P60 ",M$6," H",$B17),'Основа'!$A$1:$O3572,15,FALSE),0)</f>
        <v>58759</v>
      </c>
      <c r="AJ17" s="103">
        <f>ROUND(VLOOKUP(CONCATENATE("P60 ",N$6," H",$B17),'Основа'!$A$1:$O3572,15,FALSE),0)</f>
        <v>60025</v>
      </c>
      <c r="AK17" s="103">
        <f>ROUND(VLOOKUP(CONCATENATE("P60 ",O$6," H",$B17),'Основа'!$A$1:$O3572,15,FALSE),0)</f>
        <v>74273</v>
      </c>
      <c r="AL17" s="103">
        <f>ROUND(VLOOKUP(CONCATENATE("P60 ",P$6," H",$B17),'Основа'!$A$1:$O3572,15,FALSE),0)</f>
        <v>88523</v>
      </c>
      <c r="AM17" s="8"/>
      <c r="AN17" s="8"/>
    </row>
    <row r="18">
      <c r="B18" s="110"/>
      <c r="C18" s="111"/>
      <c r="D18" s="165" t="str">
        <f>RIGHT($K$5,21)</f>
        <v>ΔТ=70⁰С (95/85/20) Вт</v>
      </c>
      <c r="E18" s="166">
        <f t="shared" ref="E18:P18" si="12">ROUND(IF($D18="ΔТ=70⁰С (95/85/20) Вт",AA18,(IF($D18="ΔТ=60⁰С (90/70/20) Вт",AA18*0.818,AA18*0.646))),0)</f>
        <v>467</v>
      </c>
      <c r="F18" s="166">
        <f t="shared" si="12"/>
        <v>514</v>
      </c>
      <c r="G18" s="166">
        <f t="shared" si="12"/>
        <v>692</v>
      </c>
      <c r="H18" s="166">
        <f t="shared" si="12"/>
        <v>935</v>
      </c>
      <c r="I18" s="166">
        <f t="shared" si="12"/>
        <v>1160</v>
      </c>
      <c r="J18" s="166">
        <f t="shared" si="12"/>
        <v>1394</v>
      </c>
      <c r="K18" s="166">
        <f t="shared" si="12"/>
        <v>1619</v>
      </c>
      <c r="L18" s="166">
        <f t="shared" si="12"/>
        <v>1868</v>
      </c>
      <c r="M18" s="166">
        <f t="shared" si="12"/>
        <v>2054</v>
      </c>
      <c r="N18" s="166">
        <f t="shared" si="12"/>
        <v>2086</v>
      </c>
      <c r="O18" s="166">
        <f t="shared" si="12"/>
        <v>2335</v>
      </c>
      <c r="P18" s="167">
        <f t="shared" si="12"/>
        <v>2803</v>
      </c>
      <c r="AA18" s="103">
        <f>VLOOKUP(CONCATENATE("P60 ",E$6," H",$B17),'Основа'!$A$1:$O3572,8,FALSE)</f>
        <v>467</v>
      </c>
      <c r="AB18" s="103">
        <f>VLOOKUP(CONCATENATE("P60 ",F$6," H",$B17),'Основа'!$A$1:$O3572,8,FALSE)</f>
        <v>514</v>
      </c>
      <c r="AC18" s="103">
        <f>VLOOKUP(CONCATENATE("P60 ",G$6," H",$B17),'Основа'!$A$1:$O3572,8,FALSE)</f>
        <v>692</v>
      </c>
      <c r="AD18" s="103">
        <f>VLOOKUP(CONCATENATE("P60 ",H$6," H",$B17),'Основа'!$A$1:$O3572,8,FALSE)</f>
        <v>935</v>
      </c>
      <c r="AE18" s="103">
        <f>VLOOKUP(CONCATENATE("P60 ",I$6," H",$B17),'Основа'!$A$1:$O3572,8,FALSE)</f>
        <v>1160</v>
      </c>
      <c r="AF18" s="103">
        <f>VLOOKUP(CONCATENATE("P60 ",J$6," H",$B17),'Основа'!$A$1:$O3572,8,FALSE)</f>
        <v>1394</v>
      </c>
      <c r="AG18" s="103">
        <f>VLOOKUP(CONCATENATE("P60 ",K$6," H",$B17),'Основа'!$A$1:$O3572,8,FALSE)</f>
        <v>1619</v>
      </c>
      <c r="AH18" s="103">
        <f>VLOOKUP(CONCATENATE("P60 ",L$6," H",$B17),'Основа'!$A$1:$O3572,8,FALSE)</f>
        <v>1868</v>
      </c>
      <c r="AI18" s="103">
        <f>VLOOKUP(CONCATENATE("P60 ",M$6," H",$B17),'Основа'!$A$1:$O3572,8,FALSE)</f>
        <v>2054</v>
      </c>
      <c r="AJ18" s="103">
        <f>VLOOKUP(CONCATENATE("P60 ",N$6," H",$B17),'Основа'!$A$1:$O3572,8,FALSE)</f>
        <v>2086</v>
      </c>
      <c r="AK18" s="103">
        <f>VLOOKUP(CONCATENATE("P60 ",O$6," H",$B17),'Основа'!$A$1:$O3572,8,FALSE)</f>
        <v>2335</v>
      </c>
      <c r="AL18" s="103">
        <f>VLOOKUP(CONCATENATE("P60 ",P$6," H",$B17),'Основа'!$A$1:$O3572,8,FALSE)</f>
        <v>2803</v>
      </c>
      <c r="AM18" s="8"/>
      <c r="AN18" s="8"/>
    </row>
    <row r="19">
      <c r="B19" s="141">
        <v>8.0</v>
      </c>
      <c r="C19" s="168">
        <v>522.0</v>
      </c>
      <c r="D19" s="164" t="s">
        <v>112</v>
      </c>
      <c r="E19" s="101">
        <f t="shared" ref="E19:P19" si="13">ROUND(AA19-(AA19*$J$5),0)</f>
        <v>25725</v>
      </c>
      <c r="F19" s="101">
        <f t="shared" si="13"/>
        <v>27994</v>
      </c>
      <c r="G19" s="101">
        <f t="shared" si="13"/>
        <v>32810</v>
      </c>
      <c r="H19" s="101">
        <f t="shared" si="13"/>
        <v>36271</v>
      </c>
      <c r="I19" s="101">
        <f t="shared" si="13"/>
        <v>42192</v>
      </c>
      <c r="J19" s="101">
        <f t="shared" si="13"/>
        <v>44009</v>
      </c>
      <c r="K19" s="101">
        <f t="shared" si="13"/>
        <v>48278</v>
      </c>
      <c r="L19" s="101">
        <f t="shared" si="13"/>
        <v>54379</v>
      </c>
      <c r="M19" s="101">
        <f t="shared" si="13"/>
        <v>65790</v>
      </c>
      <c r="N19" s="101">
        <f t="shared" si="13"/>
        <v>67217</v>
      </c>
      <c r="O19" s="101">
        <f t="shared" si="13"/>
        <v>83262</v>
      </c>
      <c r="P19" s="102">
        <f t="shared" si="13"/>
        <v>99309</v>
      </c>
      <c r="AA19" s="103">
        <f>ROUND(VLOOKUP(CONCATENATE("P60 ",E$6," H",$B19),'Основа'!$A$1:$O3574,15,FALSE),0)</f>
        <v>25725</v>
      </c>
      <c r="AB19" s="103">
        <f>ROUND(VLOOKUP(CONCATENATE("P60 ",F$6," H",$B19),'Основа'!$A$1:$O3574,15,FALSE),0)</f>
        <v>27994</v>
      </c>
      <c r="AC19" s="103">
        <f>ROUND(VLOOKUP(CONCATENATE("P60 ",G$6," H",$B19),'Основа'!$A$1:$O3574,15,FALSE),0)</f>
        <v>32810</v>
      </c>
      <c r="AD19" s="103">
        <f>ROUND(VLOOKUP(CONCATENATE("P60 ",H$6," H",$B19),'Основа'!$A$1:$O3574,15,FALSE),0)</f>
        <v>36271</v>
      </c>
      <c r="AE19" s="103">
        <f>ROUND(VLOOKUP(CONCATENATE("P60 ",I$6," H",$B19),'Основа'!$A$1:$O3574,15,FALSE),0)</f>
        <v>42192</v>
      </c>
      <c r="AF19" s="103">
        <f>ROUND(VLOOKUP(CONCATENATE("P60 ",J$6," H",$B19),'Основа'!$A$1:$O3574,15,FALSE),0)</f>
        <v>44009</v>
      </c>
      <c r="AG19" s="103">
        <f>ROUND(VLOOKUP(CONCATENATE("P60 ",K$6," H",$B19),'Основа'!$A$1:$O3574,15,FALSE),0)</f>
        <v>48278</v>
      </c>
      <c r="AH19" s="103">
        <f>ROUND(VLOOKUP(CONCATENATE("P60 ",L$6," H",$B19),'Основа'!$A$1:$O3574,15,FALSE),0)</f>
        <v>54379</v>
      </c>
      <c r="AI19" s="103">
        <f>ROUND(VLOOKUP(CONCATENATE("P60 ",M$6," H",$B19),'Основа'!$A$1:$O3574,15,FALSE),0)</f>
        <v>65790</v>
      </c>
      <c r="AJ19" s="103">
        <f>ROUND(VLOOKUP(CONCATENATE("P60 ",N$6," H",$B19),'Основа'!$A$1:$O3574,15,FALSE),0)</f>
        <v>67217</v>
      </c>
      <c r="AK19" s="103">
        <f>ROUND(VLOOKUP(CONCATENATE("P60 ",O$6," H",$B19),'Основа'!$A$1:$O3574,15,FALSE),0)</f>
        <v>83262</v>
      </c>
      <c r="AL19" s="103">
        <f>ROUND(VLOOKUP(CONCATENATE("P60 ",P$6," H",$B19),'Основа'!$A$1:$O3574,15,FALSE),0)</f>
        <v>99309</v>
      </c>
      <c r="AM19" s="8"/>
      <c r="AN19" s="8"/>
    </row>
    <row r="20">
      <c r="B20" s="104"/>
      <c r="C20" s="105"/>
      <c r="D20" s="165" t="str">
        <f>RIGHT($K$5,21)</f>
        <v>ΔТ=70⁰С (95/85/20) Вт</v>
      </c>
      <c r="E20" s="166">
        <f t="shared" ref="E20:P20" si="14">ROUND(IF($D20="ΔТ=70⁰С (95/85/20) Вт",AA20,(IF($D20="ΔТ=60⁰С (90/70/20) Вт",AA20*0.818,AA20*0.646))),0)</f>
        <v>534</v>
      </c>
      <c r="F20" s="166">
        <f t="shared" si="14"/>
        <v>587</v>
      </c>
      <c r="G20" s="166">
        <f t="shared" si="14"/>
        <v>791</v>
      </c>
      <c r="H20" s="166">
        <f t="shared" si="14"/>
        <v>1068</v>
      </c>
      <c r="I20" s="166">
        <f t="shared" si="14"/>
        <v>1326</v>
      </c>
      <c r="J20" s="166">
        <f t="shared" si="14"/>
        <v>1593</v>
      </c>
      <c r="K20" s="166">
        <f t="shared" si="14"/>
        <v>1851</v>
      </c>
      <c r="L20" s="166">
        <f t="shared" si="14"/>
        <v>2135</v>
      </c>
      <c r="M20" s="166">
        <f t="shared" si="14"/>
        <v>2349</v>
      </c>
      <c r="N20" s="166">
        <f t="shared" si="14"/>
        <v>2385</v>
      </c>
      <c r="O20" s="166">
        <f t="shared" si="14"/>
        <v>2669</v>
      </c>
      <c r="P20" s="167">
        <f t="shared" si="14"/>
        <v>3203</v>
      </c>
      <c r="AA20" s="103">
        <f>VLOOKUP(CONCATENATE("P60 ",E$6," H",$B19),'Основа'!$A$1:$O3574,8,FALSE)</f>
        <v>534</v>
      </c>
      <c r="AB20" s="103">
        <f>VLOOKUP(CONCATENATE("P60 ",F$6," H",$B19),'Основа'!$A$1:$O3574,8,FALSE)</f>
        <v>587</v>
      </c>
      <c r="AC20" s="103">
        <f>VLOOKUP(CONCATENATE("P60 ",G$6," H",$B19),'Основа'!$A$1:$O3574,8,FALSE)</f>
        <v>791</v>
      </c>
      <c r="AD20" s="103">
        <f>VLOOKUP(CONCATENATE("P60 ",H$6," H",$B19),'Основа'!$A$1:$O3574,8,FALSE)</f>
        <v>1068</v>
      </c>
      <c r="AE20" s="103">
        <f>VLOOKUP(CONCATENATE("P60 ",I$6," H",$B19),'Основа'!$A$1:$O3574,8,FALSE)</f>
        <v>1326</v>
      </c>
      <c r="AF20" s="103">
        <f>VLOOKUP(CONCATENATE("P60 ",J$6," H",$B19),'Основа'!$A$1:$O3574,8,FALSE)</f>
        <v>1593</v>
      </c>
      <c r="AG20" s="103">
        <f>VLOOKUP(CONCATENATE("P60 ",K$6," H",$B19),'Основа'!$A$1:$O3574,8,FALSE)</f>
        <v>1851</v>
      </c>
      <c r="AH20" s="103">
        <f>VLOOKUP(CONCATENATE("P60 ",L$6," H",$B19),'Основа'!$A$1:$O3574,8,FALSE)</f>
        <v>2135</v>
      </c>
      <c r="AI20" s="103">
        <f>VLOOKUP(CONCATENATE("P60 ",M$6," H",$B19),'Основа'!$A$1:$O3574,8,FALSE)</f>
        <v>2349.3</v>
      </c>
      <c r="AJ20" s="103">
        <f>VLOOKUP(CONCATENATE("P60 ",N$6," H",$B19),'Основа'!$A$1:$O3574,8,FALSE)</f>
        <v>2385</v>
      </c>
      <c r="AK20" s="103">
        <f>VLOOKUP(CONCATENATE("P60 ",O$6," H",$B19),'Основа'!$A$1:$O3574,8,FALSE)</f>
        <v>2669</v>
      </c>
      <c r="AL20" s="103">
        <f>VLOOKUP(CONCATENATE("P60 ",P$6," H",$B19),'Основа'!$A$1:$O3574,8,FALSE)</f>
        <v>3203</v>
      </c>
      <c r="AM20" s="8"/>
      <c r="AN20" s="8"/>
    </row>
    <row r="21" ht="15.75" customHeight="1">
      <c r="B21" s="132">
        <v>9.0</v>
      </c>
      <c r="C21" s="98">
        <v>588.0</v>
      </c>
      <c r="D21" s="164" t="s">
        <v>112</v>
      </c>
      <c r="E21" s="101">
        <f t="shared" ref="E21:P21" si="15">ROUND(AA21-(AA21*$J$5),0)</f>
        <v>27954</v>
      </c>
      <c r="F21" s="101">
        <f t="shared" si="15"/>
        <v>30447</v>
      </c>
      <c r="G21" s="101">
        <f t="shared" si="15"/>
        <v>35852</v>
      </c>
      <c r="H21" s="101">
        <f t="shared" si="15"/>
        <v>39751</v>
      </c>
      <c r="I21" s="101">
        <f t="shared" si="15"/>
        <v>46418</v>
      </c>
      <c r="J21" s="101">
        <f t="shared" si="15"/>
        <v>48466</v>
      </c>
      <c r="K21" s="101">
        <f t="shared" si="15"/>
        <v>53273</v>
      </c>
      <c r="L21" s="101">
        <f t="shared" si="15"/>
        <v>60141</v>
      </c>
      <c r="M21" s="101">
        <f t="shared" si="15"/>
        <v>72833</v>
      </c>
      <c r="N21" s="101">
        <f t="shared" si="15"/>
        <v>74419</v>
      </c>
      <c r="O21" s="101">
        <f t="shared" si="15"/>
        <v>92267</v>
      </c>
      <c r="P21" s="102">
        <f t="shared" si="15"/>
        <v>110114</v>
      </c>
      <c r="AA21" s="103">
        <f>ROUND(VLOOKUP(CONCATENATE("P60 ",E$6," H",$B21),'Основа'!$A$1:$O3576,15,FALSE),0)</f>
        <v>27954</v>
      </c>
      <c r="AB21" s="103">
        <f>ROUND(VLOOKUP(CONCATENATE("P60 ",F$6," H",$B21),'Основа'!$A$1:$O3576,15,FALSE),0)</f>
        <v>30447</v>
      </c>
      <c r="AC21" s="103">
        <f>ROUND(VLOOKUP(CONCATENATE("P60 ",G$6," H",$B21),'Основа'!$A$1:$O3576,15,FALSE),0)</f>
        <v>35852</v>
      </c>
      <c r="AD21" s="103">
        <f>ROUND(VLOOKUP(CONCATENATE("P60 ",H$6," H",$B21),'Основа'!$A$1:$O3576,15,FALSE),0)</f>
        <v>39751</v>
      </c>
      <c r="AE21" s="103">
        <f>ROUND(VLOOKUP(CONCATENATE("P60 ",I$6," H",$B21),'Основа'!$A$1:$O3576,15,FALSE),0)</f>
        <v>46418</v>
      </c>
      <c r="AF21" s="103">
        <f>ROUND(VLOOKUP(CONCATENATE("P60 ",J$6," H",$B21),'Основа'!$A$1:$O3576,15,FALSE),0)</f>
        <v>48466</v>
      </c>
      <c r="AG21" s="103">
        <f>ROUND(VLOOKUP(CONCATENATE("P60 ",K$6," H",$B21),'Основа'!$A$1:$O3576,15,FALSE),0)</f>
        <v>53273</v>
      </c>
      <c r="AH21" s="103">
        <f>ROUND(VLOOKUP(CONCATENATE("P60 ",L$6," H",$B21),'Основа'!$A$1:$O3576,15,FALSE),0)</f>
        <v>60141</v>
      </c>
      <c r="AI21" s="103">
        <f>ROUND(VLOOKUP(CONCATENATE("P60 ",M$6," H",$B21),'Основа'!$A$1:$O3576,15,FALSE),0)</f>
        <v>72833</v>
      </c>
      <c r="AJ21" s="103">
        <f>ROUND(VLOOKUP(CONCATENATE("P60 ",N$6," H",$B21),'Основа'!$A$1:$O3576,15,FALSE),0)</f>
        <v>74419</v>
      </c>
      <c r="AK21" s="103">
        <f>ROUND(VLOOKUP(CONCATENATE("P60 ",O$6," H",$B21),'Основа'!$A$1:$O3576,15,FALSE),0)</f>
        <v>92267</v>
      </c>
      <c r="AL21" s="103">
        <f>ROUND(VLOOKUP(CONCATENATE("P60 ",P$6," H",$B21),'Основа'!$A$1:$O3576,15,FALSE),0)</f>
        <v>110114</v>
      </c>
      <c r="AM21" s="8"/>
      <c r="AN21" s="8"/>
    </row>
    <row r="22" ht="15.75" customHeight="1">
      <c r="B22" s="110"/>
      <c r="C22" s="111"/>
      <c r="D22" s="165" t="str">
        <f>RIGHT($K$5,21)</f>
        <v>ΔТ=70⁰С (95/85/20) Вт</v>
      </c>
      <c r="E22" s="166">
        <f t="shared" ref="E22:P22" si="16">ROUND(IF($D22="ΔТ=70⁰С (95/85/20) Вт",AA22,(IF($D22="ΔТ=60⁰С (90/70/20) Вт",AA22*0.818,AA22*0.646))),0)</f>
        <v>600</v>
      </c>
      <c r="F22" s="166">
        <f t="shared" si="16"/>
        <v>661</v>
      </c>
      <c r="G22" s="166">
        <f t="shared" si="16"/>
        <v>891</v>
      </c>
      <c r="H22" s="166">
        <f t="shared" si="16"/>
        <v>1202</v>
      </c>
      <c r="I22" s="166">
        <f t="shared" si="16"/>
        <v>1492</v>
      </c>
      <c r="J22" s="166">
        <f t="shared" si="16"/>
        <v>1792</v>
      </c>
      <c r="K22" s="166">
        <f t="shared" si="16"/>
        <v>2082</v>
      </c>
      <c r="L22" s="166">
        <f t="shared" si="16"/>
        <v>2402</v>
      </c>
      <c r="M22" s="166">
        <f t="shared" si="16"/>
        <v>2642</v>
      </c>
      <c r="N22" s="166">
        <f t="shared" si="16"/>
        <v>2683</v>
      </c>
      <c r="O22" s="166">
        <f t="shared" si="16"/>
        <v>3002</v>
      </c>
      <c r="P22" s="167">
        <f t="shared" si="16"/>
        <v>3604</v>
      </c>
      <c r="AA22" s="103">
        <f>VLOOKUP(CONCATENATE("P60 ",E$6," H",$B21),'Основа'!$A$1:$O3576,8,FALSE)</f>
        <v>600</v>
      </c>
      <c r="AB22" s="103">
        <f>VLOOKUP(CONCATENATE("P60 ",F$6," H",$B21),'Основа'!$A$1:$O3576,8,FALSE)</f>
        <v>661</v>
      </c>
      <c r="AC22" s="103">
        <f>VLOOKUP(CONCATENATE("P60 ",G$6," H",$B21),'Основа'!$A$1:$O3576,8,FALSE)</f>
        <v>891</v>
      </c>
      <c r="AD22" s="103">
        <f>VLOOKUP(CONCATENATE("P60 ",H$6," H",$B21),'Основа'!$A$1:$O3576,8,FALSE)</f>
        <v>1202</v>
      </c>
      <c r="AE22" s="103">
        <f>VLOOKUP(CONCATENATE("P60 ",I$6," H",$B21),'Основа'!$A$1:$O3576,8,FALSE)</f>
        <v>1492</v>
      </c>
      <c r="AF22" s="103">
        <f>VLOOKUP(CONCATENATE("P60 ",J$6," H",$B21),'Основа'!$A$1:$O3576,8,FALSE)</f>
        <v>1792</v>
      </c>
      <c r="AG22" s="103">
        <f>VLOOKUP(CONCATENATE("P60 ",K$6," H",$B21),'Основа'!$A$1:$O3576,8,FALSE)</f>
        <v>2082</v>
      </c>
      <c r="AH22" s="103">
        <f>VLOOKUP(CONCATENATE("P60 ",L$6," H",$B21),'Основа'!$A$1:$O3576,8,FALSE)</f>
        <v>2402</v>
      </c>
      <c r="AI22" s="103">
        <f>VLOOKUP(CONCATENATE("P60 ",M$6," H",$B21),'Основа'!$A$1:$O3576,8,FALSE)</f>
        <v>2642.04</v>
      </c>
      <c r="AJ22" s="103">
        <f>VLOOKUP(CONCATENATE("P60 ",N$6," H",$B21),'Основа'!$A$1:$O3576,8,FALSE)</f>
        <v>2683</v>
      </c>
      <c r="AK22" s="103">
        <f>VLOOKUP(CONCATENATE("P60 ",O$6," H",$B21),'Основа'!$A$1:$O3576,8,FALSE)</f>
        <v>3002</v>
      </c>
      <c r="AL22" s="103">
        <f>VLOOKUP(CONCATENATE("P60 ",P$6," H",$B21),'Основа'!$A$1:$O3576,8,FALSE)</f>
        <v>3604</v>
      </c>
      <c r="AM22" s="8"/>
      <c r="AN22" s="8"/>
    </row>
    <row r="23" ht="15.75" customHeight="1">
      <c r="B23" s="141">
        <v>10.0</v>
      </c>
      <c r="C23" s="168">
        <v>654.0</v>
      </c>
      <c r="D23" s="164" t="s">
        <v>112</v>
      </c>
      <c r="E23" s="101">
        <f t="shared" ref="E23:P23" si="17">ROUND(AA23-(AA23*$J$5),0)</f>
        <v>30190</v>
      </c>
      <c r="F23" s="101">
        <f t="shared" si="17"/>
        <v>32905</v>
      </c>
      <c r="G23" s="101">
        <f t="shared" si="17"/>
        <v>38900</v>
      </c>
      <c r="H23" s="101">
        <f t="shared" si="17"/>
        <v>43239</v>
      </c>
      <c r="I23" s="101">
        <f t="shared" si="17"/>
        <v>50655</v>
      </c>
      <c r="J23" s="101">
        <f t="shared" si="17"/>
        <v>52930</v>
      </c>
      <c r="K23" s="101">
        <f t="shared" si="17"/>
        <v>58279</v>
      </c>
      <c r="L23" s="101">
        <f t="shared" si="17"/>
        <v>65921</v>
      </c>
      <c r="M23" s="101">
        <f t="shared" si="17"/>
        <v>79896</v>
      </c>
      <c r="N23" s="101">
        <f t="shared" si="17"/>
        <v>81643</v>
      </c>
      <c r="O23" s="101">
        <f t="shared" si="17"/>
        <v>101296</v>
      </c>
      <c r="P23" s="102">
        <f t="shared" si="17"/>
        <v>120949</v>
      </c>
      <c r="AA23" s="103">
        <f>ROUND(VLOOKUP(CONCATENATE("P60 ",E$6," H",$B23),'Основа'!$A$1:$O3578,15,FALSE),0)</f>
        <v>30190</v>
      </c>
      <c r="AB23" s="103">
        <f>ROUND(VLOOKUP(CONCATENATE("P60 ",F$6," H",$B23),'Основа'!$A$1:$O3578,15,FALSE),0)</f>
        <v>32905</v>
      </c>
      <c r="AC23" s="103">
        <f>ROUND(VLOOKUP(CONCATENATE("P60 ",G$6," H",$B23),'Основа'!$A$1:$O3578,15,FALSE),0)</f>
        <v>38900</v>
      </c>
      <c r="AD23" s="103">
        <f>ROUND(VLOOKUP(CONCATENATE("P60 ",H$6," H",$B23),'Основа'!$A$1:$O3578,15,FALSE),0)</f>
        <v>43239</v>
      </c>
      <c r="AE23" s="103">
        <f>ROUND(VLOOKUP(CONCATENATE("P60 ",I$6," H",$B23),'Основа'!$A$1:$O3578,15,FALSE),0)</f>
        <v>50655</v>
      </c>
      <c r="AF23" s="103">
        <f>ROUND(VLOOKUP(CONCATENATE("P60 ",J$6," H",$B23),'Основа'!$A$1:$O3578,15,FALSE),0)</f>
        <v>52930</v>
      </c>
      <c r="AG23" s="103">
        <f>ROUND(VLOOKUP(CONCATENATE("P60 ",K$6," H",$B23),'Основа'!$A$1:$O3578,15,FALSE),0)</f>
        <v>58279</v>
      </c>
      <c r="AH23" s="103">
        <f>ROUND(VLOOKUP(CONCATENATE("P60 ",L$6," H",$B23),'Основа'!$A$1:$O3578,15,FALSE),0)</f>
        <v>65921</v>
      </c>
      <c r="AI23" s="103">
        <f>ROUND(VLOOKUP(CONCATENATE("P60 ",M$6," H",$B23),'Основа'!$A$1:$O3578,15,FALSE),0)</f>
        <v>79896</v>
      </c>
      <c r="AJ23" s="103">
        <f>ROUND(VLOOKUP(CONCATENATE("P60 ",N$6," H",$B23),'Основа'!$A$1:$O3578,15,FALSE),0)</f>
        <v>81643</v>
      </c>
      <c r="AK23" s="103">
        <f>ROUND(VLOOKUP(CONCATENATE("P60 ",O$6," H",$B23),'Основа'!$A$1:$O3578,15,FALSE),0)</f>
        <v>101296</v>
      </c>
      <c r="AL23" s="103">
        <f>ROUND(VLOOKUP(CONCATENATE("P60 ",P$6," H",$B23),'Основа'!$A$1:$O3578,15,FALSE),0)</f>
        <v>120949</v>
      </c>
      <c r="AM23" s="8"/>
      <c r="AN23" s="8"/>
    </row>
    <row r="24" ht="15.0" customHeight="1">
      <c r="B24" s="104"/>
      <c r="C24" s="105"/>
      <c r="D24" s="165" t="str">
        <f>RIGHT($K$5,21)</f>
        <v>ΔТ=70⁰С (95/85/20) Вт</v>
      </c>
      <c r="E24" s="166">
        <f t="shared" ref="E24:P24" si="18">ROUND(IF($D24="ΔТ=70⁰С (95/85/20) Вт",AA24,(IF($D24="ΔТ=60⁰С (90/70/20) Вт",AA24*0.818,AA24*0.646))),0)</f>
        <v>668</v>
      </c>
      <c r="F24" s="166">
        <f t="shared" si="18"/>
        <v>734</v>
      </c>
      <c r="G24" s="166">
        <f t="shared" si="18"/>
        <v>990</v>
      </c>
      <c r="H24" s="166">
        <f t="shared" si="18"/>
        <v>1335</v>
      </c>
      <c r="I24" s="166">
        <f t="shared" si="18"/>
        <v>1657</v>
      </c>
      <c r="J24" s="166">
        <f t="shared" si="18"/>
        <v>1991</v>
      </c>
      <c r="K24" s="166">
        <f t="shared" si="18"/>
        <v>2314</v>
      </c>
      <c r="L24" s="166">
        <f t="shared" si="18"/>
        <v>2669</v>
      </c>
      <c r="M24" s="166">
        <f t="shared" si="18"/>
        <v>2936</v>
      </c>
      <c r="N24" s="166">
        <f t="shared" si="18"/>
        <v>2980</v>
      </c>
      <c r="O24" s="166">
        <f t="shared" si="18"/>
        <v>3337</v>
      </c>
      <c r="P24" s="167">
        <f t="shared" si="18"/>
        <v>4004</v>
      </c>
      <c r="AA24" s="103">
        <f>VLOOKUP(CONCATENATE("P60 ",E$6," H",$B23),'Основа'!$A$1:$O3578,8,FALSE)</f>
        <v>668</v>
      </c>
      <c r="AB24" s="103">
        <f>VLOOKUP(CONCATENATE("P60 ",F$6," H",$B23),'Основа'!$A$1:$O3578,8,FALSE)</f>
        <v>734</v>
      </c>
      <c r="AC24" s="103">
        <f>VLOOKUP(CONCATENATE("P60 ",G$6," H",$B23),'Основа'!$A$1:$O3578,8,FALSE)</f>
        <v>990</v>
      </c>
      <c r="AD24" s="103">
        <f>VLOOKUP(CONCATENATE("P60 ",H$6," H",$B23),'Основа'!$A$1:$O3578,8,FALSE)</f>
        <v>1335</v>
      </c>
      <c r="AE24" s="103">
        <f>VLOOKUP(CONCATENATE("P60 ",I$6," H",$B23),'Основа'!$A$1:$O3578,8,FALSE)</f>
        <v>1657</v>
      </c>
      <c r="AF24" s="103">
        <f>VLOOKUP(CONCATENATE("P60 ",J$6," H",$B23),'Основа'!$A$1:$O3578,8,FALSE)</f>
        <v>1991</v>
      </c>
      <c r="AG24" s="103">
        <f>VLOOKUP(CONCATENATE("P60 ",K$6," H",$B23),'Основа'!$A$1:$O3578,8,FALSE)</f>
        <v>2314</v>
      </c>
      <c r="AH24" s="103">
        <f>VLOOKUP(CONCATENATE("P60 ",L$6," H",$B23),'Основа'!$A$1:$O3578,8,FALSE)</f>
        <v>2669</v>
      </c>
      <c r="AI24" s="103">
        <f>VLOOKUP(CONCATENATE("P60 ",M$6," H",$B23),'Основа'!$A$1:$O3578,8,FALSE)</f>
        <v>2936.01</v>
      </c>
      <c r="AJ24" s="103">
        <f>VLOOKUP(CONCATENATE("P60 ",N$6," H",$B23),'Основа'!$A$1:$O3578,8,FALSE)</f>
        <v>2980</v>
      </c>
      <c r="AK24" s="103">
        <f>VLOOKUP(CONCATENATE("P60 ",O$6," H",$B23),'Основа'!$A$1:$O3578,8,FALSE)</f>
        <v>3337</v>
      </c>
      <c r="AL24" s="103">
        <f>VLOOKUP(CONCATENATE("P60 ",P$6," H",$B23),'Основа'!$A$1:$O3578,8,FALSE)</f>
        <v>4004</v>
      </c>
      <c r="AM24" s="8"/>
      <c r="AN24" s="8"/>
    </row>
    <row r="25" ht="15.75" customHeight="1">
      <c r="B25" s="132">
        <v>11.0</v>
      </c>
      <c r="C25" s="98">
        <v>720.0</v>
      </c>
      <c r="D25" s="164" t="s">
        <v>112</v>
      </c>
      <c r="E25" s="101">
        <f t="shared" ref="E25:P25" si="19">ROUND(AA25-(AA25*$J$5),0)</f>
        <v>32426</v>
      </c>
      <c r="F25" s="101">
        <f t="shared" si="19"/>
        <v>35366</v>
      </c>
      <c r="G25" s="101">
        <f t="shared" si="19"/>
        <v>41955</v>
      </c>
      <c r="H25" s="101">
        <f t="shared" si="19"/>
        <v>46732</v>
      </c>
      <c r="I25" s="101">
        <f t="shared" si="19"/>
        <v>54898</v>
      </c>
      <c r="J25" s="101">
        <f t="shared" si="19"/>
        <v>57405</v>
      </c>
      <c r="K25" s="101">
        <f t="shared" si="19"/>
        <v>63295</v>
      </c>
      <c r="L25" s="101">
        <f t="shared" si="19"/>
        <v>71707</v>
      </c>
      <c r="M25" s="101">
        <f t="shared" si="19"/>
        <v>86968</v>
      </c>
      <c r="N25" s="101">
        <f t="shared" si="19"/>
        <v>88877</v>
      </c>
      <c r="O25" s="101">
        <f t="shared" si="19"/>
        <v>110338</v>
      </c>
      <c r="P25" s="102">
        <f t="shared" si="19"/>
        <v>131800</v>
      </c>
      <c r="AA25" s="103">
        <f>ROUND(VLOOKUP(CONCATENATE("P60 ",E$6," H",$B25),'Основа'!$A$1:$O3580,15,FALSE),0)</f>
        <v>32426</v>
      </c>
      <c r="AB25" s="103">
        <f>ROUND(VLOOKUP(CONCATENATE("P60 ",F$6," H",$B25),'Основа'!$A$1:$O3580,15,FALSE),0)</f>
        <v>35366</v>
      </c>
      <c r="AC25" s="103">
        <f>ROUND(VLOOKUP(CONCATENATE("P60 ",G$6," H",$B25),'Основа'!$A$1:$O3580,15,FALSE),0)</f>
        <v>41955</v>
      </c>
      <c r="AD25" s="103">
        <f>ROUND(VLOOKUP(CONCATENATE("P60 ",H$6," H",$B25),'Основа'!$A$1:$O3580,15,FALSE),0)</f>
        <v>46732</v>
      </c>
      <c r="AE25" s="103">
        <f>ROUND(VLOOKUP(CONCATENATE("P60 ",I$6," H",$B25),'Основа'!$A$1:$O3580,15,FALSE),0)</f>
        <v>54898</v>
      </c>
      <c r="AF25" s="103">
        <f>ROUND(VLOOKUP(CONCATENATE("P60 ",J$6," H",$B25),'Основа'!$A$1:$O3580,15,FALSE),0)</f>
        <v>57405</v>
      </c>
      <c r="AG25" s="103">
        <f>ROUND(VLOOKUP(CONCATENATE("P60 ",K$6," H",$B25),'Основа'!$A$1:$O3580,15,FALSE),0)</f>
        <v>63295</v>
      </c>
      <c r="AH25" s="103">
        <f>ROUND(VLOOKUP(CONCATENATE("P60 ",L$6," H",$B25),'Основа'!$A$1:$O3580,15,FALSE),0)</f>
        <v>71707</v>
      </c>
      <c r="AI25" s="103">
        <f>ROUND(VLOOKUP(CONCATENATE("P60 ",M$6," H",$B25),'Основа'!$A$1:$O3580,15,FALSE),0)</f>
        <v>86968</v>
      </c>
      <c r="AJ25" s="103">
        <f>ROUND(VLOOKUP(CONCATENATE("P60 ",N$6," H",$B25),'Основа'!$A$1:$O3580,15,FALSE),0)</f>
        <v>88877</v>
      </c>
      <c r="AK25" s="103">
        <f>ROUND(VLOOKUP(CONCATENATE("P60 ",O$6," H",$B25),'Основа'!$A$1:$O3580,15,FALSE),0)</f>
        <v>110338</v>
      </c>
      <c r="AL25" s="103">
        <f>ROUND(VLOOKUP(CONCATENATE("P60 ",P$6," H",$B25),'Основа'!$A$1:$O3580,15,FALSE),0)</f>
        <v>131800</v>
      </c>
    </row>
    <row r="26" ht="15.75" customHeight="1">
      <c r="B26" s="110"/>
      <c r="C26" s="111"/>
      <c r="D26" s="165" t="str">
        <f>RIGHT($K$5,21)</f>
        <v>ΔТ=70⁰С (95/85/20) Вт</v>
      </c>
      <c r="E26" s="166">
        <f t="shared" ref="E26:P26" si="20">ROUND(IF($D26="ΔТ=70⁰С (95/85/20) Вт",AA26,(IF($D26="ΔТ=60⁰С (90/70/20) Вт",AA26*0.818,AA26*0.646))),0)</f>
        <v>734</v>
      </c>
      <c r="F26" s="166">
        <f t="shared" si="20"/>
        <v>807</v>
      </c>
      <c r="G26" s="166">
        <f t="shared" si="20"/>
        <v>1089</v>
      </c>
      <c r="H26" s="166">
        <f t="shared" si="20"/>
        <v>1469</v>
      </c>
      <c r="I26" s="166">
        <f t="shared" si="20"/>
        <v>1823</v>
      </c>
      <c r="J26" s="166">
        <f t="shared" si="20"/>
        <v>2189</v>
      </c>
      <c r="K26" s="166">
        <f t="shared" si="20"/>
        <v>2545</v>
      </c>
      <c r="L26" s="166">
        <f t="shared" si="20"/>
        <v>2936</v>
      </c>
      <c r="M26" s="166">
        <f t="shared" si="20"/>
        <v>3230</v>
      </c>
      <c r="N26" s="166">
        <f t="shared" si="20"/>
        <v>3279</v>
      </c>
      <c r="O26" s="166">
        <f t="shared" si="20"/>
        <v>3670</v>
      </c>
      <c r="P26" s="167">
        <f t="shared" si="20"/>
        <v>4405</v>
      </c>
      <c r="AA26" s="103">
        <f>VLOOKUP(CONCATENATE("P60 ",E$6," H",$B25),'Основа'!$A$1:$O3580,8,FALSE)</f>
        <v>734</v>
      </c>
      <c r="AB26" s="103">
        <f>VLOOKUP(CONCATENATE("P60 ",F$6," H",$B25),'Основа'!$A$1:$O3580,8,FALSE)</f>
        <v>807</v>
      </c>
      <c r="AC26" s="103">
        <f>VLOOKUP(CONCATENATE("P60 ",G$6," H",$B25),'Основа'!$A$1:$O3580,8,FALSE)</f>
        <v>1089</v>
      </c>
      <c r="AD26" s="103">
        <f>VLOOKUP(CONCATENATE("P60 ",H$6," H",$B25),'Основа'!$A$1:$O3580,8,FALSE)</f>
        <v>1469</v>
      </c>
      <c r="AE26" s="103">
        <f>VLOOKUP(CONCATENATE("P60 ",I$6," H",$B25),'Основа'!$A$1:$O3580,8,FALSE)</f>
        <v>1823</v>
      </c>
      <c r="AF26" s="103">
        <f>VLOOKUP(CONCATENATE("P60 ",J$6," H",$B25),'Основа'!$A$1:$O3580,8,FALSE)</f>
        <v>2189</v>
      </c>
      <c r="AG26" s="103">
        <f>VLOOKUP(CONCATENATE("P60 ",K$6," H",$B25),'Основа'!$A$1:$O3580,8,FALSE)</f>
        <v>2545</v>
      </c>
      <c r="AH26" s="103">
        <f>VLOOKUP(CONCATENATE("P60 ",L$6," H",$B25),'Основа'!$A$1:$O3580,8,FALSE)</f>
        <v>2936</v>
      </c>
      <c r="AI26" s="103">
        <f>VLOOKUP(CONCATENATE("P60 ",M$6," H",$B25),'Основа'!$A$1:$O3580,8,FALSE)</f>
        <v>3229.98</v>
      </c>
      <c r="AJ26" s="103">
        <f>VLOOKUP(CONCATENATE("P60 ",N$6," H",$B25),'Основа'!$A$1:$O3580,8,FALSE)</f>
        <v>3279</v>
      </c>
      <c r="AK26" s="103">
        <f>VLOOKUP(CONCATENATE("P60 ",O$6," H",$B25),'Основа'!$A$1:$O3580,8,FALSE)</f>
        <v>3670</v>
      </c>
      <c r="AL26" s="103">
        <f>VLOOKUP(CONCATENATE("P60 ",P$6," H",$B25),'Основа'!$A$1:$O3580,8,FALSE)</f>
        <v>4405</v>
      </c>
    </row>
    <row r="27" ht="15.75" customHeight="1">
      <c r="B27" s="141">
        <v>12.0</v>
      </c>
      <c r="C27" s="168">
        <v>786.0</v>
      </c>
      <c r="D27" s="164" t="s">
        <v>112</v>
      </c>
      <c r="E27" s="101">
        <f t="shared" ref="E27:P27" si="21">ROUND(AA27-(AA27*$J$5),0)</f>
        <v>34638</v>
      </c>
      <c r="F27" s="101">
        <f t="shared" si="21"/>
        <v>37799</v>
      </c>
      <c r="G27" s="101">
        <f t="shared" si="21"/>
        <v>44976</v>
      </c>
      <c r="H27" s="101">
        <f t="shared" si="21"/>
        <v>50184</v>
      </c>
      <c r="I27" s="101">
        <f t="shared" si="21"/>
        <v>59093</v>
      </c>
      <c r="J27" s="101">
        <f t="shared" si="21"/>
        <v>61821</v>
      </c>
      <c r="K27" s="101">
        <f t="shared" si="21"/>
        <v>68251</v>
      </c>
      <c r="L27" s="101">
        <f t="shared" si="21"/>
        <v>77428</v>
      </c>
      <c r="M27" s="101">
        <f t="shared" si="21"/>
        <v>93961</v>
      </c>
      <c r="N27" s="101">
        <f t="shared" si="21"/>
        <v>96028</v>
      </c>
      <c r="O27" s="101">
        <f t="shared" si="21"/>
        <v>119277</v>
      </c>
      <c r="P27" s="102">
        <f t="shared" si="21"/>
        <v>142526</v>
      </c>
      <c r="AA27" s="103">
        <f>ROUND(VLOOKUP(CONCATENATE("P60 ",E$6," H",$B27),'Основа'!$A$1:$O3582,15,FALSE),0)</f>
        <v>34638</v>
      </c>
      <c r="AB27" s="103">
        <f>ROUND(VLOOKUP(CONCATENATE("P60 ",F$6," H",$B27),'Основа'!$A$1:$O3582,15,FALSE),0)</f>
        <v>37799</v>
      </c>
      <c r="AC27" s="103">
        <f>ROUND(VLOOKUP(CONCATENATE("P60 ",G$6," H",$B27),'Основа'!$A$1:$O3582,15,FALSE),0)</f>
        <v>44976</v>
      </c>
      <c r="AD27" s="103">
        <f>ROUND(VLOOKUP(CONCATENATE("P60 ",H$6," H",$B27),'Основа'!$A$1:$O3582,15,FALSE),0)</f>
        <v>50184</v>
      </c>
      <c r="AE27" s="103">
        <f>ROUND(VLOOKUP(CONCATENATE("P60 ",I$6," H",$B27),'Основа'!$A$1:$O3582,15,FALSE),0)</f>
        <v>59093</v>
      </c>
      <c r="AF27" s="103">
        <f>ROUND(VLOOKUP(CONCATENATE("P60 ",J$6," H",$B27),'Основа'!$A$1:$O3582,15,FALSE),0)</f>
        <v>61821</v>
      </c>
      <c r="AG27" s="103">
        <f>ROUND(VLOOKUP(CONCATENATE("P60 ",K$6," H",$B27),'Основа'!$A$1:$O3582,15,FALSE),0)</f>
        <v>68251</v>
      </c>
      <c r="AH27" s="103">
        <f>ROUND(VLOOKUP(CONCATENATE("P60 ",L$6," H",$B27),'Основа'!$A$1:$O3582,15,FALSE),0)</f>
        <v>77428</v>
      </c>
      <c r="AI27" s="103">
        <f>ROUND(VLOOKUP(CONCATENATE("P60 ",M$6," H",$B27),'Основа'!$A$1:$O3582,15,FALSE),0)</f>
        <v>93961</v>
      </c>
      <c r="AJ27" s="103">
        <f>ROUND(VLOOKUP(CONCATENATE("P60 ",N$6," H",$B27),'Основа'!$A$1:$O3582,15,FALSE),0)</f>
        <v>96028</v>
      </c>
      <c r="AK27" s="103">
        <f>ROUND(VLOOKUP(CONCATENATE("P60 ",O$6," H",$B27),'Основа'!$A$1:$O3582,15,FALSE),0)</f>
        <v>119277</v>
      </c>
      <c r="AL27" s="103">
        <f>ROUND(VLOOKUP(CONCATENATE("P60 ",P$6," H",$B27),'Основа'!$A$1:$O3582,15,FALSE),0)</f>
        <v>142526</v>
      </c>
    </row>
    <row r="28" ht="13.5" customHeight="1">
      <c r="B28" s="104"/>
      <c r="C28" s="105"/>
      <c r="D28" s="165" t="str">
        <f>RIGHT($K$5,21)</f>
        <v>ΔТ=70⁰С (95/85/20) Вт</v>
      </c>
      <c r="E28" s="166">
        <f t="shared" ref="E28:P28" si="22">ROUND(IF($D28="ΔТ=70⁰С (95/85/20) Вт",AA28,(IF($D28="ΔТ=60⁰С (90/70/20) Вт",AA28*0.818,AA28*0.646))),0)</f>
        <v>801</v>
      </c>
      <c r="F28" s="166">
        <f t="shared" si="22"/>
        <v>881</v>
      </c>
      <c r="G28" s="166">
        <f t="shared" si="22"/>
        <v>1188</v>
      </c>
      <c r="H28" s="166">
        <f t="shared" si="22"/>
        <v>1601</v>
      </c>
      <c r="I28" s="166">
        <f t="shared" si="22"/>
        <v>1989</v>
      </c>
      <c r="J28" s="166">
        <f t="shared" si="22"/>
        <v>2389</v>
      </c>
      <c r="K28" s="166">
        <f t="shared" si="22"/>
        <v>2776</v>
      </c>
      <c r="L28" s="166">
        <f t="shared" si="22"/>
        <v>3203</v>
      </c>
      <c r="M28" s="166">
        <f t="shared" si="22"/>
        <v>3524</v>
      </c>
      <c r="N28" s="166">
        <f t="shared" si="22"/>
        <v>3577</v>
      </c>
      <c r="O28" s="166">
        <f t="shared" si="22"/>
        <v>4004</v>
      </c>
      <c r="P28" s="167">
        <f t="shared" si="22"/>
        <v>4804</v>
      </c>
      <c r="AA28" s="103">
        <f>VLOOKUP(CONCATENATE("P60 ",E$6," H",$B27),'Основа'!$A$1:$O3582,8,FALSE)</f>
        <v>801</v>
      </c>
      <c r="AB28" s="103">
        <f>VLOOKUP(CONCATENATE("P60 ",F$6," H",$B27),'Основа'!$A$1:$O3582,8,FALSE)</f>
        <v>881</v>
      </c>
      <c r="AC28" s="103">
        <f>VLOOKUP(CONCATENATE("P60 ",G$6," H",$B27),'Основа'!$A$1:$O3582,8,FALSE)</f>
        <v>1188</v>
      </c>
      <c r="AD28" s="103">
        <f>VLOOKUP(CONCATENATE("P60 ",H$6," H",$B27),'Основа'!$A$1:$O3582,8,FALSE)</f>
        <v>1601</v>
      </c>
      <c r="AE28" s="103">
        <f>VLOOKUP(CONCATENATE("P60 ",I$6," H",$B27),'Основа'!$A$1:$O3582,8,FALSE)</f>
        <v>1989</v>
      </c>
      <c r="AF28" s="103">
        <f>VLOOKUP(CONCATENATE("P60 ",J$6," H",$B27),'Основа'!$A$1:$O3582,8,FALSE)</f>
        <v>2389</v>
      </c>
      <c r="AG28" s="103">
        <f>VLOOKUP(CONCATENATE("P60 ",K$6," H",$B27),'Основа'!$A$1:$O3582,8,FALSE)</f>
        <v>2776</v>
      </c>
      <c r="AH28" s="103">
        <f>VLOOKUP(CONCATENATE("P60 ",L$6," H",$B27),'Основа'!$A$1:$O3582,8,FALSE)</f>
        <v>3203</v>
      </c>
      <c r="AI28" s="103">
        <f>VLOOKUP(CONCATENATE("P60 ",M$6," H",$B27),'Основа'!$A$1:$O3582,8,FALSE)</f>
        <v>3523.95</v>
      </c>
      <c r="AJ28" s="103">
        <f>VLOOKUP(CONCATENATE("P60 ",N$6," H",$B27),'Основа'!$A$1:$O3582,8,FALSE)</f>
        <v>3577</v>
      </c>
      <c r="AK28" s="103">
        <f>VLOOKUP(CONCATENATE("P60 ",O$6," H",$B27),'Основа'!$A$1:$O3582,8,FALSE)</f>
        <v>4004</v>
      </c>
      <c r="AL28" s="103">
        <f>VLOOKUP(CONCATENATE("P60 ",P$6," H",$B27),'Основа'!$A$1:$O3582,8,FALSE)</f>
        <v>4804</v>
      </c>
    </row>
    <row r="29" ht="15.75" customHeight="1">
      <c r="B29" s="132">
        <v>13.0</v>
      </c>
      <c r="C29" s="98">
        <v>852.0</v>
      </c>
      <c r="D29" s="164" t="s">
        <v>112</v>
      </c>
      <c r="E29" s="101">
        <f t="shared" ref="E29:P29" si="23">ROUND(AA29-(AA29*$J$5),0)</f>
        <v>36849</v>
      </c>
      <c r="F29" s="101">
        <f t="shared" si="23"/>
        <v>40231</v>
      </c>
      <c r="G29" s="101">
        <f t="shared" si="23"/>
        <v>47993</v>
      </c>
      <c r="H29" s="101">
        <f t="shared" si="23"/>
        <v>53636</v>
      </c>
      <c r="I29" s="101">
        <f t="shared" si="23"/>
        <v>63286</v>
      </c>
      <c r="J29" s="101">
        <f t="shared" si="23"/>
        <v>66244</v>
      </c>
      <c r="K29" s="101">
        <f t="shared" si="23"/>
        <v>73208</v>
      </c>
      <c r="L29" s="101">
        <f t="shared" si="23"/>
        <v>83149</v>
      </c>
      <c r="M29" s="101">
        <f t="shared" si="23"/>
        <v>100954</v>
      </c>
      <c r="N29" s="101">
        <f t="shared" si="23"/>
        <v>103179</v>
      </c>
      <c r="O29" s="101">
        <f t="shared" si="23"/>
        <v>128216</v>
      </c>
      <c r="P29" s="102">
        <f t="shared" si="23"/>
        <v>153253</v>
      </c>
      <c r="AA29" s="103">
        <f>ROUND(VLOOKUP(CONCATENATE("P60 ",E$6," H",$B29),'Основа'!$A$1:$O3597,15,FALSE),0)</f>
        <v>36849</v>
      </c>
      <c r="AB29" s="103">
        <f>ROUND(VLOOKUP(CONCATENATE("P60 ",F$6," H",$B29),'Основа'!$A$1:$O3597,15,FALSE),0)</f>
        <v>40231</v>
      </c>
      <c r="AC29" s="103">
        <f>ROUND(VLOOKUP(CONCATENATE("P60 ",G$6," H",$B29),'Основа'!$A$1:$O3597,15,FALSE),0)</f>
        <v>47993</v>
      </c>
      <c r="AD29" s="103">
        <f>ROUND(VLOOKUP(CONCATENATE("P60 ",H$6," H",$B29),'Основа'!$A$1:$O3597,15,FALSE),0)</f>
        <v>53636</v>
      </c>
      <c r="AE29" s="103">
        <f>ROUND(VLOOKUP(CONCATENATE("P60 ",I$6," H",$B29),'Основа'!$A$1:$O3597,15,FALSE),0)</f>
        <v>63286</v>
      </c>
      <c r="AF29" s="103">
        <f>ROUND(VLOOKUP(CONCATENATE("P60 ",J$6," H",$B29),'Основа'!$A$1:$O3597,15,FALSE),0)</f>
        <v>66244</v>
      </c>
      <c r="AG29" s="103">
        <f>ROUND(VLOOKUP(CONCATENATE("P60 ",K$6," H",$B29),'Основа'!$A$1:$O3597,15,FALSE),0)</f>
        <v>73208</v>
      </c>
      <c r="AH29" s="103">
        <f>ROUND(VLOOKUP(CONCATENATE("P60 ",L$6," H",$B29),'Основа'!$A$1:$O3597,15,FALSE),0)</f>
        <v>83149</v>
      </c>
      <c r="AI29" s="103">
        <f>ROUND(VLOOKUP(CONCATENATE("P60 ",M$6," H",$B29),'Основа'!$A$1:$O3597,15,FALSE),0)</f>
        <v>100954</v>
      </c>
      <c r="AJ29" s="103">
        <f>ROUND(VLOOKUP(CONCATENATE("P60 ",N$6," H",$B29),'Основа'!$A$1:$O3597,15,FALSE),0)</f>
        <v>103179</v>
      </c>
      <c r="AK29" s="103">
        <f>ROUND(VLOOKUP(CONCATENATE("P60 ",O$6," H",$B29),'Основа'!$A$1:$O3597,15,FALSE),0)</f>
        <v>128216</v>
      </c>
      <c r="AL29" s="103">
        <f>ROUND(VLOOKUP(CONCATENATE("P60 ",P$6," H",$B29),'Основа'!$A$1:$O3597,15,FALSE),0)</f>
        <v>153253</v>
      </c>
    </row>
    <row r="30" ht="15.75" customHeight="1">
      <c r="B30" s="110"/>
      <c r="C30" s="111"/>
      <c r="D30" s="165" t="str">
        <f>RIGHT($K$5,21)</f>
        <v>ΔТ=70⁰С (95/85/20) Вт</v>
      </c>
      <c r="E30" s="166">
        <f t="shared" ref="E30:P30" si="24">ROUND(IF($D30="ΔТ=70⁰С (95/85/20) Вт",AA30,(IF($D30="ΔТ=60⁰С (90/70/20) Вт",AA30*0.818,AA30*0.646))),0)</f>
        <v>867</v>
      </c>
      <c r="F30" s="166">
        <f t="shared" si="24"/>
        <v>954</v>
      </c>
      <c r="G30" s="166">
        <f t="shared" si="24"/>
        <v>1287</v>
      </c>
      <c r="H30" s="166">
        <f t="shared" si="24"/>
        <v>1736</v>
      </c>
      <c r="I30" s="166">
        <f t="shared" si="24"/>
        <v>2154</v>
      </c>
      <c r="J30" s="166">
        <f t="shared" si="24"/>
        <v>2588</v>
      </c>
      <c r="K30" s="166">
        <f t="shared" si="24"/>
        <v>3007</v>
      </c>
      <c r="L30" s="166">
        <f t="shared" si="24"/>
        <v>3470</v>
      </c>
      <c r="M30" s="166">
        <f t="shared" si="24"/>
        <v>3817</v>
      </c>
      <c r="N30" s="166">
        <f t="shared" si="24"/>
        <v>3875</v>
      </c>
      <c r="O30" s="166">
        <f t="shared" si="24"/>
        <v>4337</v>
      </c>
      <c r="P30" s="167">
        <f t="shared" si="24"/>
        <v>5205</v>
      </c>
      <c r="AA30" s="103">
        <f>VLOOKUP(CONCATENATE("P60 ",E$6," H",$B29),'Основа'!$A$1:$O3597,8,FALSE)</f>
        <v>867</v>
      </c>
      <c r="AB30" s="103">
        <f>VLOOKUP(CONCATENATE("P60 ",F$6," H",$B29),'Основа'!$A$1:$O3597,8,FALSE)</f>
        <v>954</v>
      </c>
      <c r="AC30" s="103">
        <f>VLOOKUP(CONCATENATE("P60 ",G$6," H",$B29),'Основа'!$A$1:$O3597,8,FALSE)</f>
        <v>1287</v>
      </c>
      <c r="AD30" s="103">
        <f>VLOOKUP(CONCATENATE("P60 ",H$6," H",$B29),'Основа'!$A$1:$O3597,8,FALSE)</f>
        <v>1736</v>
      </c>
      <c r="AE30" s="103">
        <f>VLOOKUP(CONCATENATE("P60 ",I$6," H",$B29),'Основа'!$A$1:$O3597,8,FALSE)</f>
        <v>2154</v>
      </c>
      <c r="AF30" s="103">
        <f>VLOOKUP(CONCATENATE("P60 ",J$6," H",$B29),'Основа'!$A$1:$O3597,8,FALSE)</f>
        <v>2588</v>
      </c>
      <c r="AG30" s="103">
        <f>VLOOKUP(CONCATENATE("P60 ",K$6," H",$B29),'Основа'!$A$1:$O3597,8,FALSE)</f>
        <v>3007</v>
      </c>
      <c r="AH30" s="103">
        <f>VLOOKUP(CONCATENATE("P60 ",L$6," H",$B29),'Основа'!$A$1:$O3597,8,FALSE)</f>
        <v>3470</v>
      </c>
      <c r="AI30" s="103">
        <f>VLOOKUP(CONCATENATE("P60 ",M$6," H",$B29),'Основа'!$A$1:$O3597,8,FALSE)</f>
        <v>3816.69</v>
      </c>
      <c r="AJ30" s="103">
        <f>VLOOKUP(CONCATENATE("P60 ",N$6," H",$B29),'Основа'!$A$1:$O3597,8,FALSE)</f>
        <v>3875</v>
      </c>
      <c r="AK30" s="103">
        <f>VLOOKUP(CONCATENATE("P60 ",O$6," H",$B29),'Основа'!$A$1:$O3597,8,FALSE)</f>
        <v>4337</v>
      </c>
      <c r="AL30" s="103">
        <f>VLOOKUP(CONCATENATE("P60 ",P$6," H",$B29),'Основа'!$A$1:$O3597,8,FALSE)</f>
        <v>5205</v>
      </c>
    </row>
    <row r="31" ht="15.75" customHeight="1">
      <c r="B31" s="141">
        <v>14.0</v>
      </c>
      <c r="C31" s="168">
        <v>918.0</v>
      </c>
      <c r="D31" s="164" t="s">
        <v>112</v>
      </c>
      <c r="E31" s="101">
        <f t="shared" ref="E31:P31" si="25">ROUND(AA31-(AA31*$J$5),0)</f>
        <v>39285</v>
      </c>
      <c r="F31" s="101">
        <f t="shared" si="25"/>
        <v>42910</v>
      </c>
      <c r="G31" s="101">
        <f t="shared" si="25"/>
        <v>51010</v>
      </c>
      <c r="H31" s="101">
        <f t="shared" si="25"/>
        <v>57088</v>
      </c>
      <c r="I31" s="101">
        <f t="shared" si="25"/>
        <v>67480</v>
      </c>
      <c r="J31" s="101">
        <f t="shared" si="25"/>
        <v>70667</v>
      </c>
      <c r="K31" s="101">
        <f t="shared" si="25"/>
        <v>78167</v>
      </c>
      <c r="L31" s="101">
        <f t="shared" si="25"/>
        <v>88870</v>
      </c>
      <c r="M31" s="101">
        <f t="shared" si="25"/>
        <v>107946</v>
      </c>
      <c r="N31" s="101">
        <f t="shared" si="25"/>
        <v>110330</v>
      </c>
      <c r="O31" s="101">
        <f t="shared" si="25"/>
        <v>137155</v>
      </c>
      <c r="P31" s="102">
        <f t="shared" si="25"/>
        <v>163980</v>
      </c>
      <c r="AA31" s="103">
        <f>ROUND(VLOOKUP(CONCATENATE("P60 ",E$6," H",$B31),'Основа'!$A$1:$O3599,15,FALSE),0)</f>
        <v>39285</v>
      </c>
      <c r="AB31" s="103">
        <f>ROUND(VLOOKUP(CONCATENATE("P60 ",F$6," H",$B31),'Основа'!$A$1:$O3599,15,FALSE),0)</f>
        <v>42910</v>
      </c>
      <c r="AC31" s="103">
        <f>ROUND(VLOOKUP(CONCATENATE("P60 ",G$6," H",$B31),'Основа'!$A$1:$O3599,15,FALSE),0)</f>
        <v>51010</v>
      </c>
      <c r="AD31" s="103">
        <f>ROUND(VLOOKUP(CONCATENATE("P60 ",H$6," H",$B31),'Основа'!$A$1:$O3599,15,FALSE),0)</f>
        <v>57088</v>
      </c>
      <c r="AE31" s="103">
        <f>ROUND(VLOOKUP(CONCATENATE("P60 ",I$6," H",$B31),'Основа'!$A$1:$O3599,15,FALSE),0)</f>
        <v>67480</v>
      </c>
      <c r="AF31" s="103">
        <f>ROUND(VLOOKUP(CONCATENATE("P60 ",J$6," H",$B31),'Основа'!$A$1:$O3599,15,FALSE),0)</f>
        <v>70667</v>
      </c>
      <c r="AG31" s="103">
        <f>ROUND(VLOOKUP(CONCATENATE("P60 ",K$6," H",$B31),'Основа'!$A$1:$O3599,15,FALSE),0)</f>
        <v>78167</v>
      </c>
      <c r="AH31" s="103">
        <f>ROUND(VLOOKUP(CONCATENATE("P60 ",L$6," H",$B31),'Основа'!$A$1:$O3599,15,FALSE),0)</f>
        <v>88870</v>
      </c>
      <c r="AI31" s="103">
        <f>ROUND(VLOOKUP(CONCATENATE("P60 ",M$6," H",$B31),'Основа'!$A$1:$O3599,15,FALSE),0)</f>
        <v>107946</v>
      </c>
      <c r="AJ31" s="103">
        <f>ROUND(VLOOKUP(CONCATENATE("P60 ",N$6," H",$B31),'Основа'!$A$1:$O3599,15,FALSE),0)</f>
        <v>110330</v>
      </c>
      <c r="AK31" s="103">
        <f>ROUND(VLOOKUP(CONCATENATE("P60 ",O$6," H",$B31),'Основа'!$A$1:$O3599,15,FALSE),0)</f>
        <v>137155</v>
      </c>
      <c r="AL31" s="103">
        <f>ROUND(VLOOKUP(CONCATENATE("P60 ",P$6," H",$B31),'Основа'!$A$1:$O3599,15,FALSE),0)</f>
        <v>163980</v>
      </c>
    </row>
    <row r="32" ht="15.75" customHeight="1">
      <c r="B32" s="110"/>
      <c r="C32" s="111"/>
      <c r="D32" s="165" t="str">
        <f>RIGHT($K$5,21)</f>
        <v>ΔТ=70⁰С (95/85/20) Вт</v>
      </c>
      <c r="E32" s="166">
        <f t="shared" ref="E32:P32" si="26">ROUND(IF($D32="ΔТ=70⁰С (95/85/20) Вт",AA32,(IF($D32="ΔТ=60⁰С (90/70/20) Вт",AA32*0.818,AA32*0.646))),0)</f>
        <v>935</v>
      </c>
      <c r="F32" s="166">
        <f t="shared" si="26"/>
        <v>1027</v>
      </c>
      <c r="G32" s="166">
        <f t="shared" si="26"/>
        <v>1386</v>
      </c>
      <c r="H32" s="166">
        <f t="shared" si="26"/>
        <v>1868</v>
      </c>
      <c r="I32" s="166">
        <f t="shared" si="26"/>
        <v>2320</v>
      </c>
      <c r="J32" s="166">
        <f t="shared" si="26"/>
        <v>2787</v>
      </c>
      <c r="K32" s="166">
        <f t="shared" si="26"/>
        <v>3239</v>
      </c>
      <c r="L32" s="166">
        <f t="shared" si="26"/>
        <v>3737</v>
      </c>
      <c r="M32" s="166">
        <f t="shared" si="26"/>
        <v>4111</v>
      </c>
      <c r="N32" s="166">
        <f t="shared" si="26"/>
        <v>4173</v>
      </c>
      <c r="O32" s="166">
        <f t="shared" si="26"/>
        <v>4672</v>
      </c>
      <c r="P32" s="167">
        <f t="shared" si="26"/>
        <v>5605</v>
      </c>
      <c r="AA32" s="103">
        <f>VLOOKUP(CONCATENATE("P60 ",E$6," H",$B31),'Основа'!$A$1:$O3599,8,FALSE)</f>
        <v>935</v>
      </c>
      <c r="AB32" s="103">
        <f>VLOOKUP(CONCATENATE("P60 ",F$6," H",$B31),'Основа'!$A$1:$O3599,8,FALSE)</f>
        <v>1027</v>
      </c>
      <c r="AC32" s="103">
        <f>VLOOKUP(CONCATENATE("P60 ",G$6," H",$B31),'Основа'!$A$1:$O3599,8,FALSE)</f>
        <v>1386</v>
      </c>
      <c r="AD32" s="103">
        <f>VLOOKUP(CONCATENATE("P60 ",H$6," H",$B31),'Основа'!$A$1:$O3599,8,FALSE)</f>
        <v>1868</v>
      </c>
      <c r="AE32" s="103">
        <f>VLOOKUP(CONCATENATE("P60 ",I$6," H",$B31),'Основа'!$A$1:$O3599,8,FALSE)</f>
        <v>2320</v>
      </c>
      <c r="AF32" s="103">
        <f>VLOOKUP(CONCATENATE("P60 ",J$6," H",$B31),'Основа'!$A$1:$O3599,8,FALSE)</f>
        <v>2787</v>
      </c>
      <c r="AG32" s="103">
        <f>VLOOKUP(CONCATENATE("P60 ",K$6," H",$B31),'Основа'!$A$1:$O3599,8,FALSE)</f>
        <v>3239</v>
      </c>
      <c r="AH32" s="103">
        <f>VLOOKUP(CONCATENATE("P60 ",L$6," H",$B31),'Основа'!$A$1:$O3599,8,FALSE)</f>
        <v>3737</v>
      </c>
      <c r="AI32" s="103">
        <f>VLOOKUP(CONCATENATE("P60 ",M$6," H",$B31),'Основа'!$A$1:$O3599,8,FALSE)</f>
        <v>4110.66</v>
      </c>
      <c r="AJ32" s="103">
        <f>VLOOKUP(CONCATENATE("P60 ",N$6," H",$B31),'Основа'!$A$1:$O3599,8,FALSE)</f>
        <v>4173</v>
      </c>
      <c r="AK32" s="103">
        <f>VLOOKUP(CONCATENATE("P60 ",O$6," H",$B31),'Основа'!$A$1:$O3599,8,FALSE)</f>
        <v>4672</v>
      </c>
      <c r="AL32" s="103">
        <f>VLOOKUP(CONCATENATE("P60 ",P$6," H",$B31),'Основа'!$A$1:$O3599,8,FALSE)</f>
        <v>5605</v>
      </c>
    </row>
    <row r="33" ht="15.75" customHeight="1">
      <c r="B33" s="8"/>
      <c r="C33" s="8"/>
      <c r="D33" s="8"/>
      <c r="E33" s="118" t="s">
        <v>113</v>
      </c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</row>
    <row r="34" ht="15.75" customHeight="1">
      <c r="B34" s="119" t="s">
        <v>109</v>
      </c>
      <c r="C34" s="5"/>
      <c r="D34" s="100"/>
      <c r="E34" s="121">
        <v>500.0</v>
      </c>
      <c r="F34" s="121">
        <v>550.0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2200.0</v>
      </c>
      <c r="N34" s="121">
        <v>2250.0</v>
      </c>
      <c r="O34" s="121">
        <v>2500.0</v>
      </c>
      <c r="P34" s="122">
        <v>3000.0</v>
      </c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</row>
    <row r="35" ht="15.75" customHeight="1">
      <c r="B35" s="123" t="s">
        <v>134</v>
      </c>
      <c r="C35" s="48"/>
      <c r="D35" s="79"/>
      <c r="E35" s="61">
        <v>430.0</v>
      </c>
      <c r="F35" s="61">
        <v>480.0</v>
      </c>
      <c r="G35" s="61">
        <v>680.0</v>
      </c>
      <c r="H35" s="61">
        <v>930.0</v>
      </c>
      <c r="I35" s="61">
        <v>1180.0</v>
      </c>
      <c r="J35" s="61">
        <v>1430.0</v>
      </c>
      <c r="K35" s="61">
        <v>1680.0</v>
      </c>
      <c r="L35" s="61">
        <v>1930.0</v>
      </c>
      <c r="M35" s="61">
        <v>2130.0</v>
      </c>
      <c r="N35" s="61">
        <v>2180.0</v>
      </c>
      <c r="O35" s="61">
        <v>2430.0</v>
      </c>
      <c r="P35" s="124">
        <v>2930.0</v>
      </c>
    </row>
    <row r="36" ht="15.75" customHeight="1">
      <c r="B36" s="170" t="s">
        <v>117</v>
      </c>
      <c r="C36" s="48"/>
      <c r="D36" s="79"/>
      <c r="E36" s="61">
        <f t="shared" ref="E36:P36" si="27">(E34/2)-25</f>
        <v>225</v>
      </c>
      <c r="F36" s="61">
        <f t="shared" si="27"/>
        <v>250</v>
      </c>
      <c r="G36" s="61">
        <f t="shared" si="27"/>
        <v>350</v>
      </c>
      <c r="H36" s="61">
        <f t="shared" si="27"/>
        <v>475</v>
      </c>
      <c r="I36" s="61">
        <f t="shared" si="27"/>
        <v>600</v>
      </c>
      <c r="J36" s="61">
        <f t="shared" si="27"/>
        <v>725</v>
      </c>
      <c r="K36" s="61">
        <f t="shared" si="27"/>
        <v>850</v>
      </c>
      <c r="L36" s="61">
        <f t="shared" si="27"/>
        <v>975</v>
      </c>
      <c r="M36" s="61">
        <f t="shared" si="27"/>
        <v>1075</v>
      </c>
      <c r="N36" s="61">
        <f t="shared" si="27"/>
        <v>1100</v>
      </c>
      <c r="O36" s="61">
        <f t="shared" si="27"/>
        <v>1225</v>
      </c>
      <c r="P36" s="124">
        <f t="shared" si="27"/>
        <v>1475</v>
      </c>
    </row>
    <row r="37" ht="15.75" customHeight="1">
      <c r="B37" s="170" t="s">
        <v>115</v>
      </c>
      <c r="C37" s="48"/>
      <c r="D37" s="79"/>
      <c r="E37" s="171">
        <v>57.0</v>
      </c>
      <c r="F37" s="48"/>
      <c r="G37" s="48"/>
      <c r="H37" s="48"/>
      <c r="I37" s="48"/>
      <c r="J37" s="48"/>
      <c r="K37" s="48"/>
      <c r="L37" s="48"/>
      <c r="M37" s="48"/>
      <c r="N37" s="48"/>
      <c r="O37" s="48"/>
      <c r="P37" s="126"/>
    </row>
    <row r="38" ht="44.25" customHeight="1">
      <c r="B38" s="127" t="s">
        <v>7</v>
      </c>
      <c r="C38" s="128" t="s">
        <v>114</v>
      </c>
      <c r="D38" s="129" t="s">
        <v>118</v>
      </c>
      <c r="E38" s="130"/>
      <c r="F38" s="130"/>
      <c r="G38" s="130"/>
      <c r="H38" s="130"/>
      <c r="I38" s="130"/>
      <c r="J38" s="130"/>
      <c r="K38" s="130"/>
      <c r="L38" s="130"/>
      <c r="M38" s="130"/>
      <c r="N38" s="130"/>
      <c r="O38" s="130"/>
      <c r="P38" s="131"/>
    </row>
    <row r="39" ht="15.75" customHeight="1">
      <c r="B39" s="132">
        <v>2.0</v>
      </c>
      <c r="C39" s="133">
        <v>66.0</v>
      </c>
      <c r="D39" s="134" t="s">
        <v>119</v>
      </c>
      <c r="E39" s="135">
        <v>5.3</v>
      </c>
      <c r="F39" s="135">
        <v>5.5</v>
      </c>
      <c r="G39" s="135">
        <v>7.0</v>
      </c>
      <c r="H39" s="135">
        <v>8.9</v>
      </c>
      <c r="I39" s="135">
        <v>10.8</v>
      </c>
      <c r="J39" s="135">
        <v>12.7</v>
      </c>
      <c r="K39" s="135">
        <v>14.6</v>
      </c>
      <c r="L39" s="135">
        <v>16.4</v>
      </c>
      <c r="M39" s="135">
        <v>17.5</v>
      </c>
      <c r="N39" s="135">
        <v>18.3</v>
      </c>
      <c r="O39" s="135">
        <v>20.2</v>
      </c>
      <c r="P39" s="136">
        <v>24.1</v>
      </c>
    </row>
    <row r="40" ht="15.75" customHeight="1">
      <c r="B40" s="110"/>
      <c r="C40" s="111"/>
      <c r="D40" s="137" t="s">
        <v>120</v>
      </c>
      <c r="E40" s="139">
        <v>1.5</v>
      </c>
      <c r="F40" s="139">
        <v>1.6</v>
      </c>
      <c r="G40" s="139">
        <v>2.2</v>
      </c>
      <c r="H40" s="139">
        <v>2.9</v>
      </c>
      <c r="I40" s="139">
        <v>3.6</v>
      </c>
      <c r="J40" s="139">
        <v>4.3</v>
      </c>
      <c r="K40" s="139">
        <v>4.9</v>
      </c>
      <c r="L40" s="139">
        <v>5.6</v>
      </c>
      <c r="M40" s="139">
        <v>6.2</v>
      </c>
      <c r="N40" s="139">
        <v>6.3</v>
      </c>
      <c r="O40" s="139">
        <v>7.0</v>
      </c>
      <c r="P40" s="140">
        <v>8.4</v>
      </c>
    </row>
    <row r="41" ht="15.75" customHeight="1">
      <c r="B41" s="141">
        <v>3.0</v>
      </c>
      <c r="C41" s="133">
        <f>C39+66</f>
        <v>132</v>
      </c>
      <c r="D41" s="143" t="s">
        <v>119</v>
      </c>
      <c r="E41" s="135">
        <v>7.6</v>
      </c>
      <c r="F41" s="135">
        <v>8.1</v>
      </c>
      <c r="G41" s="135">
        <v>10.4</v>
      </c>
      <c r="H41" s="135">
        <v>13.3</v>
      </c>
      <c r="I41" s="135">
        <v>16.1</v>
      </c>
      <c r="J41" s="135">
        <v>18.9</v>
      </c>
      <c r="K41" s="135">
        <v>21.7</v>
      </c>
      <c r="L41" s="135">
        <v>24.5</v>
      </c>
      <c r="M41" s="135">
        <v>25.6</v>
      </c>
      <c r="N41" s="135">
        <v>27.4</v>
      </c>
      <c r="O41" s="135">
        <v>30.2</v>
      </c>
      <c r="P41" s="136">
        <v>35.8</v>
      </c>
    </row>
    <row r="42" ht="15.75" customHeight="1">
      <c r="B42" s="104"/>
      <c r="C42" s="111"/>
      <c r="D42" s="144" t="s">
        <v>120</v>
      </c>
      <c r="E42" s="139">
        <v>2.3</v>
      </c>
      <c r="F42" s="139">
        <v>2.5</v>
      </c>
      <c r="G42" s="139">
        <v>3.3</v>
      </c>
      <c r="H42" s="139">
        <v>4.3</v>
      </c>
      <c r="I42" s="139">
        <v>5.4</v>
      </c>
      <c r="J42" s="139">
        <v>6.4</v>
      </c>
      <c r="K42" s="139">
        <v>7.4</v>
      </c>
      <c r="L42" s="139">
        <v>8.5</v>
      </c>
      <c r="M42" s="139">
        <v>9.3</v>
      </c>
      <c r="N42" s="139">
        <v>9.5</v>
      </c>
      <c r="O42" s="139">
        <v>10.5</v>
      </c>
      <c r="P42" s="140">
        <v>12.6</v>
      </c>
    </row>
    <row r="43" ht="15.75" customHeight="1">
      <c r="B43" s="132">
        <v>4.0</v>
      </c>
      <c r="C43" s="133">
        <f>C41+66</f>
        <v>198</v>
      </c>
      <c r="D43" s="134" t="s">
        <v>119</v>
      </c>
      <c r="E43" s="172">
        <v>10.1</v>
      </c>
      <c r="F43" s="172">
        <v>10.8</v>
      </c>
      <c r="G43" s="172">
        <v>13.8</v>
      </c>
      <c r="H43" s="172">
        <v>17.6</v>
      </c>
      <c r="I43" s="172">
        <v>21.3</v>
      </c>
      <c r="J43" s="172">
        <v>25.2</v>
      </c>
      <c r="K43" s="172">
        <v>28.9</v>
      </c>
      <c r="L43" s="172">
        <v>32.7</v>
      </c>
      <c r="M43" s="172">
        <v>35.5</v>
      </c>
      <c r="N43" s="172">
        <v>36.4</v>
      </c>
      <c r="O43" s="172">
        <v>40.2</v>
      </c>
      <c r="P43" s="173">
        <v>47.8</v>
      </c>
    </row>
    <row r="44" ht="15.75" customHeight="1">
      <c r="B44" s="110"/>
      <c r="C44" s="111"/>
      <c r="D44" s="137" t="s">
        <v>120</v>
      </c>
      <c r="E44" s="61">
        <v>3.1</v>
      </c>
      <c r="F44" s="61">
        <v>3.3</v>
      </c>
      <c r="G44" s="61">
        <v>4.4</v>
      </c>
      <c r="H44" s="61">
        <v>5.8</v>
      </c>
      <c r="I44" s="61">
        <v>7.2</v>
      </c>
      <c r="J44" s="61">
        <v>8.6</v>
      </c>
      <c r="K44" s="61">
        <v>9.9</v>
      </c>
      <c r="L44" s="61">
        <v>11.3</v>
      </c>
      <c r="M44" s="61">
        <v>12.4</v>
      </c>
      <c r="N44" s="61">
        <v>12.7</v>
      </c>
      <c r="O44" s="61">
        <v>14.1</v>
      </c>
      <c r="P44" s="124">
        <v>16.8</v>
      </c>
    </row>
    <row r="45" ht="15.75" customHeight="1">
      <c r="B45" s="141">
        <v>5.0</v>
      </c>
      <c r="C45" s="133">
        <f>C43+66</f>
        <v>264</v>
      </c>
      <c r="D45" s="143" t="s">
        <v>119</v>
      </c>
      <c r="E45" s="135">
        <v>12.5</v>
      </c>
      <c r="F45" s="135">
        <v>13.4</v>
      </c>
      <c r="G45" s="135">
        <v>17.2</v>
      </c>
      <c r="H45" s="135">
        <v>21.9</v>
      </c>
      <c r="I45" s="135">
        <v>26.7</v>
      </c>
      <c r="J45" s="135">
        <v>31.4</v>
      </c>
      <c r="K45" s="135">
        <v>36.1</v>
      </c>
      <c r="L45" s="135">
        <v>40.8</v>
      </c>
      <c r="M45" s="135">
        <v>43.2</v>
      </c>
      <c r="N45" s="135">
        <v>45.5</v>
      </c>
      <c r="O45" s="135">
        <v>50.2</v>
      </c>
      <c r="P45" s="136">
        <v>59.7</v>
      </c>
    </row>
    <row r="46" ht="15.75" customHeight="1">
      <c r="B46" s="104"/>
      <c r="C46" s="111"/>
      <c r="D46" s="144" t="s">
        <v>120</v>
      </c>
      <c r="E46" s="145">
        <v>3.8</v>
      </c>
      <c r="F46" s="145">
        <v>4.2</v>
      </c>
      <c r="G46" s="145">
        <v>5.6</v>
      </c>
      <c r="H46" s="145">
        <v>7.3</v>
      </c>
      <c r="I46" s="145">
        <v>9.0</v>
      </c>
      <c r="J46" s="145">
        <v>10.7</v>
      </c>
      <c r="K46" s="145">
        <v>12.4</v>
      </c>
      <c r="L46" s="145">
        <v>14.1</v>
      </c>
      <c r="M46" s="145">
        <v>15.5</v>
      </c>
      <c r="N46" s="145">
        <v>15.9</v>
      </c>
      <c r="O46" s="145">
        <v>17.6</v>
      </c>
      <c r="P46" s="146">
        <v>21.0</v>
      </c>
    </row>
    <row r="47" ht="15.75" customHeight="1">
      <c r="B47" s="132">
        <v>6.0</v>
      </c>
      <c r="C47" s="133">
        <f>C45+66</f>
        <v>330</v>
      </c>
      <c r="D47" s="134" t="s">
        <v>119</v>
      </c>
      <c r="E47" s="135">
        <v>15.0</v>
      </c>
      <c r="F47" s="135">
        <v>16.1</v>
      </c>
      <c r="G47" s="135">
        <v>20.7</v>
      </c>
      <c r="H47" s="135">
        <v>26.3</v>
      </c>
      <c r="I47" s="135">
        <v>31.9</v>
      </c>
      <c r="J47" s="135">
        <v>37.6</v>
      </c>
      <c r="K47" s="135">
        <v>43.3</v>
      </c>
      <c r="L47" s="135">
        <v>48.9</v>
      </c>
      <c r="M47" s="135">
        <v>52.3</v>
      </c>
      <c r="N47" s="135">
        <v>54.5</v>
      </c>
      <c r="O47" s="135">
        <v>60.2</v>
      </c>
      <c r="P47" s="136">
        <v>71.6</v>
      </c>
    </row>
    <row r="48" ht="15.75" customHeight="1">
      <c r="B48" s="110"/>
      <c r="C48" s="111"/>
      <c r="D48" s="137" t="s">
        <v>120</v>
      </c>
      <c r="E48" s="139">
        <v>4.6</v>
      </c>
      <c r="F48" s="139">
        <v>5.0</v>
      </c>
      <c r="G48" s="139">
        <v>6.7</v>
      </c>
      <c r="H48" s="139">
        <v>8.7</v>
      </c>
      <c r="I48" s="139">
        <v>10.8</v>
      </c>
      <c r="J48" s="139">
        <v>12.9</v>
      </c>
      <c r="K48" s="139">
        <v>14.9</v>
      </c>
      <c r="L48" s="139">
        <v>17.0</v>
      </c>
      <c r="M48" s="139">
        <v>18.6</v>
      </c>
      <c r="N48" s="139">
        <v>19.0</v>
      </c>
      <c r="O48" s="139">
        <v>21.1</v>
      </c>
      <c r="P48" s="140">
        <v>25.2</v>
      </c>
    </row>
    <row r="49" ht="15.75" customHeight="1">
      <c r="B49" s="141">
        <v>7.0</v>
      </c>
      <c r="C49" s="133">
        <f>C47+66</f>
        <v>396</v>
      </c>
      <c r="D49" s="143" t="s">
        <v>119</v>
      </c>
      <c r="E49" s="135">
        <v>17.5</v>
      </c>
      <c r="F49" s="135">
        <v>18.7</v>
      </c>
      <c r="G49" s="135">
        <v>24.1</v>
      </c>
      <c r="H49" s="135">
        <v>30.6</v>
      </c>
      <c r="I49" s="135">
        <v>37.2</v>
      </c>
      <c r="J49" s="135">
        <v>43.9</v>
      </c>
      <c r="K49" s="135">
        <v>50.4</v>
      </c>
      <c r="L49" s="135">
        <v>57.0</v>
      </c>
      <c r="M49" s="135">
        <v>61.2</v>
      </c>
      <c r="N49" s="135">
        <v>63.6</v>
      </c>
      <c r="O49" s="135">
        <v>70.2</v>
      </c>
      <c r="P49" s="136">
        <v>83.5</v>
      </c>
    </row>
    <row r="50" ht="15.75" customHeight="1">
      <c r="B50" s="104"/>
      <c r="C50" s="111"/>
      <c r="D50" s="144" t="s">
        <v>120</v>
      </c>
      <c r="E50" s="139">
        <v>5.4</v>
      </c>
      <c r="F50" s="139">
        <v>5.9</v>
      </c>
      <c r="G50" s="139">
        <v>7.8</v>
      </c>
      <c r="H50" s="139">
        <v>10.2</v>
      </c>
      <c r="I50" s="139">
        <v>12.6</v>
      </c>
      <c r="J50" s="139">
        <v>15.0</v>
      </c>
      <c r="K50" s="139">
        <v>17.4</v>
      </c>
      <c r="L50" s="139">
        <v>19.8</v>
      </c>
      <c r="M50" s="139">
        <v>21.7</v>
      </c>
      <c r="N50" s="139">
        <v>22.2</v>
      </c>
      <c r="O50" s="139">
        <v>24.6</v>
      </c>
      <c r="P50" s="140">
        <v>29.4</v>
      </c>
    </row>
    <row r="51" ht="15.75" customHeight="1">
      <c r="B51" s="132">
        <v>8.0</v>
      </c>
      <c r="C51" s="133">
        <f>C49+66</f>
        <v>462</v>
      </c>
      <c r="D51" s="134" t="s">
        <v>119</v>
      </c>
      <c r="E51" s="172">
        <v>19.9</v>
      </c>
      <c r="F51" s="172">
        <v>21.4</v>
      </c>
      <c r="G51" s="172">
        <v>27.5</v>
      </c>
      <c r="H51" s="172">
        <v>35.0</v>
      </c>
      <c r="I51" s="172">
        <v>42.5</v>
      </c>
      <c r="J51" s="172">
        <v>50.1</v>
      </c>
      <c r="K51" s="172">
        <v>57.6</v>
      </c>
      <c r="L51" s="172">
        <v>65.2</v>
      </c>
      <c r="M51" s="172">
        <v>69.6</v>
      </c>
      <c r="N51" s="172">
        <v>72.7</v>
      </c>
      <c r="O51" s="172">
        <v>80.3</v>
      </c>
      <c r="P51" s="173">
        <v>95.5</v>
      </c>
    </row>
    <row r="52" ht="15.75" customHeight="1">
      <c r="B52" s="110"/>
      <c r="C52" s="111"/>
      <c r="D52" s="137" t="s">
        <v>120</v>
      </c>
      <c r="E52" s="61">
        <v>6.2</v>
      </c>
      <c r="F52" s="61">
        <v>6.7</v>
      </c>
      <c r="G52" s="61">
        <v>8.9</v>
      </c>
      <c r="H52" s="61">
        <v>11.7</v>
      </c>
      <c r="I52" s="61">
        <v>14.4</v>
      </c>
      <c r="J52" s="61">
        <v>17.2</v>
      </c>
      <c r="K52" s="61">
        <v>19.9</v>
      </c>
      <c r="L52" s="61">
        <v>22.7</v>
      </c>
      <c r="M52" s="61">
        <v>24.9</v>
      </c>
      <c r="N52" s="61">
        <v>25.4</v>
      </c>
      <c r="O52" s="61">
        <v>28.2</v>
      </c>
      <c r="P52" s="124">
        <v>33.7</v>
      </c>
    </row>
    <row r="53" ht="15.75" customHeight="1">
      <c r="B53" s="141">
        <v>9.0</v>
      </c>
      <c r="C53" s="133">
        <f>C51+66</f>
        <v>528</v>
      </c>
      <c r="D53" s="143" t="s">
        <v>119</v>
      </c>
      <c r="E53" s="135">
        <v>22.4</v>
      </c>
      <c r="F53" s="135">
        <v>24.0</v>
      </c>
      <c r="G53" s="135">
        <v>30.9</v>
      </c>
      <c r="H53" s="135">
        <v>39.3</v>
      </c>
      <c r="I53" s="135">
        <v>47.8</v>
      </c>
      <c r="J53" s="135">
        <v>56.3</v>
      </c>
      <c r="K53" s="135">
        <v>64.8</v>
      </c>
      <c r="L53" s="135">
        <v>73.3</v>
      </c>
      <c r="M53" s="135">
        <v>77.7</v>
      </c>
      <c r="N53" s="135">
        <v>81.7</v>
      </c>
      <c r="O53" s="135">
        <v>90.3</v>
      </c>
      <c r="P53" s="136">
        <v>107.4</v>
      </c>
    </row>
    <row r="54" ht="15.75" customHeight="1">
      <c r="B54" s="104"/>
      <c r="C54" s="111"/>
      <c r="D54" s="144" t="s">
        <v>120</v>
      </c>
      <c r="E54" s="61">
        <v>6.9</v>
      </c>
      <c r="F54" s="61">
        <v>7.5</v>
      </c>
      <c r="G54" s="61">
        <v>10.0</v>
      </c>
      <c r="H54" s="61">
        <v>13.1</v>
      </c>
      <c r="I54" s="61">
        <v>16.2</v>
      </c>
      <c r="J54" s="61">
        <v>19.3</v>
      </c>
      <c r="K54" s="61">
        <v>22.4</v>
      </c>
      <c r="L54" s="61">
        <v>25.5</v>
      </c>
      <c r="M54" s="61">
        <v>28.0</v>
      </c>
      <c r="N54" s="61">
        <v>28.6</v>
      </c>
      <c r="O54" s="61">
        <v>31.7</v>
      </c>
      <c r="P54" s="124">
        <v>37.9</v>
      </c>
    </row>
    <row r="55" ht="15.75" customHeight="1">
      <c r="B55" s="132">
        <v>10.0</v>
      </c>
      <c r="C55" s="133">
        <f>C53+66</f>
        <v>594</v>
      </c>
      <c r="D55" s="134" t="s">
        <v>119</v>
      </c>
      <c r="E55" s="135">
        <v>24.9</v>
      </c>
      <c r="F55" s="135">
        <v>26.7</v>
      </c>
      <c r="G55" s="135">
        <v>34.3</v>
      </c>
      <c r="H55" s="135">
        <v>43.7</v>
      </c>
      <c r="I55" s="135">
        <v>53.1</v>
      </c>
      <c r="J55" s="135">
        <v>62.6</v>
      </c>
      <c r="K55" s="135">
        <v>72.0</v>
      </c>
      <c r="L55" s="135">
        <v>81.4</v>
      </c>
      <c r="M55" s="135">
        <v>85.5</v>
      </c>
      <c r="N55" s="135">
        <v>90.8</v>
      </c>
      <c r="O55" s="135">
        <v>100.3</v>
      </c>
      <c r="P55" s="136">
        <v>119.3</v>
      </c>
    </row>
    <row r="56" ht="15.75" customHeight="1">
      <c r="B56" s="110"/>
      <c r="C56" s="111"/>
      <c r="D56" s="137" t="s">
        <v>120</v>
      </c>
      <c r="E56" s="139">
        <v>7.7</v>
      </c>
      <c r="F56" s="139">
        <v>8.4</v>
      </c>
      <c r="G56" s="139">
        <v>11.1</v>
      </c>
      <c r="H56" s="139">
        <v>14.6</v>
      </c>
      <c r="I56" s="139">
        <v>18.0</v>
      </c>
      <c r="J56" s="139">
        <v>21.5</v>
      </c>
      <c r="K56" s="139">
        <v>24.9</v>
      </c>
      <c r="L56" s="139">
        <v>28.3</v>
      </c>
      <c r="M56" s="139">
        <v>31.1</v>
      </c>
      <c r="N56" s="139">
        <v>31.8</v>
      </c>
      <c r="O56" s="139">
        <v>35.2</v>
      </c>
      <c r="P56" s="140">
        <v>42.1</v>
      </c>
    </row>
    <row r="57" ht="15.75" customHeight="1">
      <c r="B57" s="132">
        <v>11.0</v>
      </c>
      <c r="C57" s="133">
        <f>C55+66</f>
        <v>660</v>
      </c>
      <c r="D57" s="134" t="s">
        <v>119</v>
      </c>
      <c r="E57" s="172">
        <v>27.4</v>
      </c>
      <c r="F57" s="172">
        <v>29.3</v>
      </c>
      <c r="G57" s="172" t="s">
        <v>166</v>
      </c>
      <c r="H57" s="172">
        <v>48.0</v>
      </c>
      <c r="I57" s="172">
        <v>58.4</v>
      </c>
      <c r="J57" s="172">
        <v>68.8</v>
      </c>
      <c r="K57" s="172">
        <v>79.2</v>
      </c>
      <c r="L57" s="172">
        <v>89.5</v>
      </c>
      <c r="M57" s="172">
        <v>92.3</v>
      </c>
      <c r="N57" s="172">
        <v>99.8</v>
      </c>
      <c r="O57" s="172">
        <v>110.3</v>
      </c>
      <c r="P57" s="173">
        <v>131.2</v>
      </c>
    </row>
    <row r="58" ht="15.75" customHeight="1">
      <c r="B58" s="110"/>
      <c r="C58" s="111"/>
      <c r="D58" s="137" t="s">
        <v>120</v>
      </c>
      <c r="E58" s="61">
        <v>8.5</v>
      </c>
      <c r="F58" s="61">
        <v>9.2</v>
      </c>
      <c r="G58" s="61">
        <v>12.3</v>
      </c>
      <c r="H58" s="61">
        <v>16.0</v>
      </c>
      <c r="I58" s="61">
        <v>19.8</v>
      </c>
      <c r="J58" s="61">
        <v>23.6</v>
      </c>
      <c r="K58" s="61">
        <v>27.4</v>
      </c>
      <c r="L58" s="61">
        <v>31.2</v>
      </c>
      <c r="M58" s="61">
        <v>34.2</v>
      </c>
      <c r="N58" s="61">
        <v>34.9</v>
      </c>
      <c r="O58" s="61">
        <v>38.7</v>
      </c>
      <c r="P58" s="124">
        <v>46.3</v>
      </c>
    </row>
    <row r="59" ht="15.75" customHeight="1">
      <c r="B59" s="141">
        <v>12.0</v>
      </c>
      <c r="C59" s="133">
        <f>C57+66</f>
        <v>726</v>
      </c>
      <c r="D59" s="143" t="s">
        <v>119</v>
      </c>
      <c r="E59" s="135">
        <v>29.8</v>
      </c>
      <c r="F59" s="135">
        <v>32.0</v>
      </c>
      <c r="G59" s="135">
        <v>41.1</v>
      </c>
      <c r="H59" s="135">
        <v>52.4</v>
      </c>
      <c r="I59" s="135">
        <v>63.7</v>
      </c>
      <c r="J59" s="135">
        <v>75.0</v>
      </c>
      <c r="K59" s="135">
        <v>86.4</v>
      </c>
      <c r="L59" s="135">
        <v>97.6</v>
      </c>
      <c r="M59" s="135">
        <v>100.2</v>
      </c>
      <c r="N59" s="135">
        <v>108.9</v>
      </c>
      <c r="O59" s="135">
        <v>120.3</v>
      </c>
      <c r="P59" s="136">
        <v>143.1</v>
      </c>
    </row>
    <row r="60" ht="15.75" customHeight="1">
      <c r="B60" s="104"/>
      <c r="C60" s="111"/>
      <c r="D60" s="144" t="s">
        <v>120</v>
      </c>
      <c r="E60" s="61">
        <v>9.3</v>
      </c>
      <c r="F60" s="61">
        <v>10.1</v>
      </c>
      <c r="G60" s="61">
        <v>13.4</v>
      </c>
      <c r="H60" s="61">
        <v>17.5</v>
      </c>
      <c r="I60" s="61">
        <v>21.6</v>
      </c>
      <c r="J60" s="61">
        <v>25.8</v>
      </c>
      <c r="K60" s="61">
        <v>29.9</v>
      </c>
      <c r="L60" s="61">
        <v>34.0</v>
      </c>
      <c r="M60" s="61">
        <v>37.3</v>
      </c>
      <c r="N60" s="61">
        <v>38.1</v>
      </c>
      <c r="O60" s="61">
        <v>42.3</v>
      </c>
      <c r="P60" s="124">
        <v>50.5</v>
      </c>
    </row>
    <row r="61" ht="15.75" customHeight="1">
      <c r="B61" s="132">
        <v>13.0</v>
      </c>
      <c r="C61" s="133">
        <f>C59+66</f>
        <v>792</v>
      </c>
      <c r="D61" s="134" t="s">
        <v>119</v>
      </c>
      <c r="E61" s="135">
        <v>32.3</v>
      </c>
      <c r="F61" s="135">
        <v>34.6</v>
      </c>
      <c r="G61" s="135">
        <v>44.5</v>
      </c>
      <c r="H61" s="135">
        <v>56.7</v>
      </c>
      <c r="I61" s="135">
        <v>69.0</v>
      </c>
      <c r="J61" s="135">
        <v>81.3</v>
      </c>
      <c r="K61" s="135">
        <v>93.5</v>
      </c>
      <c r="L61" s="135">
        <v>105.7</v>
      </c>
      <c r="M61" s="135">
        <v>112.4</v>
      </c>
      <c r="N61" s="135">
        <v>118.0</v>
      </c>
      <c r="O61" s="135">
        <v>130.3</v>
      </c>
      <c r="P61" s="136">
        <v>150.6</v>
      </c>
    </row>
    <row r="62" ht="15.75" customHeight="1">
      <c r="B62" s="110"/>
      <c r="C62" s="111"/>
      <c r="D62" s="137" t="s">
        <v>120</v>
      </c>
      <c r="E62" s="61">
        <v>10.0</v>
      </c>
      <c r="F62" s="61">
        <v>10.9</v>
      </c>
      <c r="G62" s="61">
        <v>14.5</v>
      </c>
      <c r="H62" s="61">
        <v>19.0</v>
      </c>
      <c r="I62" s="61">
        <v>23.4</v>
      </c>
      <c r="J62" s="61">
        <v>27.9</v>
      </c>
      <c r="K62" s="61">
        <v>32.4</v>
      </c>
      <c r="L62" s="61">
        <v>36.8</v>
      </c>
      <c r="M62" s="61">
        <v>40.4</v>
      </c>
      <c r="N62" s="61">
        <v>41.3</v>
      </c>
      <c r="O62" s="61">
        <v>45.8</v>
      </c>
      <c r="P62" s="124">
        <v>54.7</v>
      </c>
      <c r="AA62" s="242">
        <f t="shared" ref="AA62:AL62" si="28">AA34-AA7</f>
        <v>-12440</v>
      </c>
      <c r="AB62" s="242">
        <f t="shared" si="28"/>
        <v>-13382</v>
      </c>
      <c r="AC62" s="242">
        <f t="shared" si="28"/>
        <v>-14689</v>
      </c>
      <c r="AD62" s="242">
        <f t="shared" si="28"/>
        <v>-15549</v>
      </c>
      <c r="AE62" s="242">
        <f t="shared" si="28"/>
        <v>-17021</v>
      </c>
      <c r="AF62" s="242">
        <f t="shared" si="28"/>
        <v>-17467</v>
      </c>
      <c r="AG62" s="242">
        <f t="shared" si="28"/>
        <v>-18527</v>
      </c>
      <c r="AH62" s="242">
        <f t="shared" si="28"/>
        <v>-20051</v>
      </c>
      <c r="AI62" s="242">
        <f t="shared" si="28"/>
        <v>-23833</v>
      </c>
      <c r="AJ62" s="242">
        <f t="shared" si="28"/>
        <v>-24306</v>
      </c>
      <c r="AK62" s="242">
        <f t="shared" si="28"/>
        <v>-29624</v>
      </c>
      <c r="AL62" s="242">
        <f t="shared" si="28"/>
        <v>-34944</v>
      </c>
    </row>
    <row r="63" ht="15.75" customHeight="1">
      <c r="B63" s="132">
        <v>14.0</v>
      </c>
      <c r="C63" s="133">
        <f>C61+66</f>
        <v>858</v>
      </c>
      <c r="D63" s="134" t="s">
        <v>119</v>
      </c>
      <c r="E63" s="135">
        <v>34.8</v>
      </c>
      <c r="F63" s="135">
        <v>37.3</v>
      </c>
      <c r="G63" s="135">
        <v>47.9</v>
      </c>
      <c r="H63" s="135">
        <v>61.0</v>
      </c>
      <c r="I63" s="135">
        <v>74.2</v>
      </c>
      <c r="J63" s="135">
        <v>87.5</v>
      </c>
      <c r="K63" s="135">
        <v>100.7</v>
      </c>
      <c r="L63" s="135">
        <v>113.9</v>
      </c>
      <c r="M63" s="135">
        <v>119.6</v>
      </c>
      <c r="N63" s="135">
        <v>127.0</v>
      </c>
      <c r="O63" s="135">
        <v>140.3</v>
      </c>
      <c r="P63" s="136">
        <v>165.8</v>
      </c>
      <c r="AA63" s="242">
        <f t="shared" ref="AA63:AL63" si="29">AA35-AA8</f>
        <v>-134</v>
      </c>
      <c r="AB63" s="242">
        <f t="shared" si="29"/>
        <v>-146</v>
      </c>
      <c r="AC63" s="242">
        <f t="shared" si="29"/>
        <v>-198</v>
      </c>
      <c r="AD63" s="242">
        <f t="shared" si="29"/>
        <v>-267</v>
      </c>
      <c r="AE63" s="242">
        <f t="shared" si="29"/>
        <v>-331</v>
      </c>
      <c r="AF63" s="242">
        <f t="shared" si="29"/>
        <v>-399</v>
      </c>
      <c r="AG63" s="242">
        <f t="shared" si="29"/>
        <v>-462</v>
      </c>
      <c r="AH63" s="242">
        <f t="shared" si="29"/>
        <v>-534</v>
      </c>
      <c r="AI63" s="242">
        <f t="shared" si="29"/>
        <v>-587</v>
      </c>
      <c r="AJ63" s="242">
        <f t="shared" si="29"/>
        <v>-597</v>
      </c>
      <c r="AK63" s="242">
        <f t="shared" si="29"/>
        <v>-668</v>
      </c>
      <c r="AL63" s="242">
        <f t="shared" si="29"/>
        <v>-801</v>
      </c>
    </row>
    <row r="64" ht="15.75" customHeight="1">
      <c r="B64" s="110"/>
      <c r="C64" s="111"/>
      <c r="D64" s="137" t="s">
        <v>120</v>
      </c>
      <c r="E64" s="139">
        <v>10.8</v>
      </c>
      <c r="F64" s="139">
        <v>11.8</v>
      </c>
      <c r="G64" s="139">
        <v>15.6</v>
      </c>
      <c r="H64" s="139">
        <v>20.4</v>
      </c>
      <c r="I64" s="139">
        <v>25.2</v>
      </c>
      <c r="J64" s="139">
        <v>30.1</v>
      </c>
      <c r="K64" s="139">
        <v>34.9</v>
      </c>
      <c r="L64" s="139">
        <v>39.7</v>
      </c>
      <c r="M64" s="139">
        <v>43.5</v>
      </c>
      <c r="N64" s="139">
        <v>44.5</v>
      </c>
      <c r="O64" s="139">
        <v>49.3</v>
      </c>
      <c r="P64" s="140">
        <v>58.9</v>
      </c>
      <c r="AA64" s="242">
        <f t="shared" ref="AA64:AL64" si="30">AA36-AA9</f>
        <v>-14642</v>
      </c>
      <c r="AB64" s="242">
        <f t="shared" si="30"/>
        <v>-15802</v>
      </c>
      <c r="AC64" s="242">
        <f t="shared" si="30"/>
        <v>-17695</v>
      </c>
      <c r="AD64" s="242">
        <f t="shared" si="30"/>
        <v>-18984</v>
      </c>
      <c r="AE64" s="242">
        <f t="shared" si="30"/>
        <v>-21195</v>
      </c>
      <c r="AF64" s="242">
        <f t="shared" si="30"/>
        <v>-21868</v>
      </c>
      <c r="AG64" s="242">
        <f t="shared" si="30"/>
        <v>-23460</v>
      </c>
      <c r="AH64" s="242">
        <f t="shared" si="30"/>
        <v>-25742</v>
      </c>
      <c r="AI64" s="242">
        <f t="shared" si="30"/>
        <v>-30789</v>
      </c>
      <c r="AJ64" s="242">
        <f t="shared" si="30"/>
        <v>-31419</v>
      </c>
      <c r="AK64" s="242">
        <f t="shared" si="30"/>
        <v>-38518</v>
      </c>
      <c r="AL64" s="242">
        <f t="shared" si="30"/>
        <v>-45615</v>
      </c>
    </row>
    <row r="65" ht="15.75" customHeight="1">
      <c r="AA65" s="242">
        <f t="shared" ref="AA65:AL65" si="31">AA37-AA10</f>
        <v>-200</v>
      </c>
      <c r="AB65" s="242">
        <f t="shared" si="31"/>
        <v>-220</v>
      </c>
      <c r="AC65" s="242">
        <f t="shared" si="31"/>
        <v>-296</v>
      </c>
      <c r="AD65" s="242">
        <f t="shared" si="31"/>
        <v>-401</v>
      </c>
      <c r="AE65" s="242">
        <f t="shared" si="31"/>
        <v>-497</v>
      </c>
      <c r="AF65" s="242">
        <f t="shared" si="31"/>
        <v>-598</v>
      </c>
      <c r="AG65" s="242">
        <f t="shared" si="31"/>
        <v>-694</v>
      </c>
      <c r="AH65" s="242">
        <f t="shared" si="31"/>
        <v>-801</v>
      </c>
      <c r="AI65" s="242">
        <f t="shared" si="31"/>
        <v>-881</v>
      </c>
      <c r="AJ65" s="242">
        <f t="shared" si="31"/>
        <v>-894</v>
      </c>
      <c r="AK65" s="242">
        <f t="shared" si="31"/>
        <v>-1001</v>
      </c>
      <c r="AL65" s="242">
        <f t="shared" si="31"/>
        <v>-1202</v>
      </c>
    </row>
    <row r="66" ht="15.75" customHeight="1">
      <c r="AA66" s="242">
        <f t="shared" ref="AA66:AL66" si="32">AA38-AA11</f>
        <v>-16850</v>
      </c>
      <c r="AB66" s="242">
        <f t="shared" si="32"/>
        <v>-18231</v>
      </c>
      <c r="AC66" s="242">
        <f t="shared" si="32"/>
        <v>-20704</v>
      </c>
      <c r="AD66" s="242">
        <f t="shared" si="32"/>
        <v>-22428</v>
      </c>
      <c r="AE66" s="242">
        <f t="shared" si="32"/>
        <v>-25376</v>
      </c>
      <c r="AF66" s="242">
        <f t="shared" si="32"/>
        <v>-26279</v>
      </c>
      <c r="AG66" s="242">
        <f t="shared" si="32"/>
        <v>-28403</v>
      </c>
      <c r="AH66" s="242">
        <f t="shared" si="32"/>
        <v>-31445</v>
      </c>
      <c r="AI66" s="242">
        <f t="shared" si="32"/>
        <v>-37760</v>
      </c>
      <c r="AJ66" s="242">
        <f t="shared" si="32"/>
        <v>-38548</v>
      </c>
      <c r="AK66" s="242">
        <f t="shared" si="32"/>
        <v>-47429</v>
      </c>
      <c r="AL66" s="242">
        <f t="shared" si="32"/>
        <v>-56308</v>
      </c>
    </row>
    <row r="67" ht="15.75" customHeight="1">
      <c r="AA67" s="242">
        <f t="shared" ref="AA67:AL67" si="33">AA39-AA12</f>
        <v>-267</v>
      </c>
      <c r="AB67" s="242">
        <f t="shared" si="33"/>
        <v>-294</v>
      </c>
      <c r="AC67" s="242">
        <f t="shared" si="33"/>
        <v>-396</v>
      </c>
      <c r="AD67" s="242">
        <f t="shared" si="33"/>
        <v>-534</v>
      </c>
      <c r="AE67" s="242">
        <f t="shared" si="33"/>
        <v>-663</v>
      </c>
      <c r="AF67" s="242">
        <f t="shared" si="33"/>
        <v>-796</v>
      </c>
      <c r="AG67" s="242">
        <f t="shared" si="33"/>
        <v>-925</v>
      </c>
      <c r="AH67" s="242">
        <f t="shared" si="33"/>
        <v>-1068</v>
      </c>
      <c r="AI67" s="242">
        <f t="shared" si="33"/>
        <v>-1175</v>
      </c>
      <c r="AJ67" s="242">
        <f t="shared" si="33"/>
        <v>-1192</v>
      </c>
      <c r="AK67" s="242">
        <f t="shared" si="33"/>
        <v>-1335</v>
      </c>
      <c r="AL67" s="242">
        <f t="shared" si="33"/>
        <v>-1601</v>
      </c>
    </row>
    <row r="68" ht="15.75" customHeight="1">
      <c r="AA68" s="242">
        <f t="shared" ref="AA68:AL68" si="34">AA40-AA13</f>
        <v>-19061</v>
      </c>
      <c r="AB68" s="242">
        <f t="shared" si="34"/>
        <v>-20665</v>
      </c>
      <c r="AC68" s="242">
        <f t="shared" si="34"/>
        <v>-23722</v>
      </c>
      <c r="AD68" s="242">
        <f t="shared" si="34"/>
        <v>-25878</v>
      </c>
      <c r="AE68" s="242">
        <f t="shared" si="34"/>
        <v>-29567</v>
      </c>
      <c r="AF68" s="242">
        <f t="shared" si="34"/>
        <v>-30699</v>
      </c>
      <c r="AG68" s="242">
        <f t="shared" si="34"/>
        <v>-33358</v>
      </c>
      <c r="AH68" s="242">
        <f t="shared" si="34"/>
        <v>-37160</v>
      </c>
      <c r="AI68" s="242">
        <f t="shared" si="34"/>
        <v>-44745</v>
      </c>
      <c r="AJ68" s="242">
        <f t="shared" si="34"/>
        <v>-45693</v>
      </c>
      <c r="AK68" s="242">
        <f t="shared" si="34"/>
        <v>-56359</v>
      </c>
      <c r="AL68" s="242">
        <f t="shared" si="34"/>
        <v>-67023</v>
      </c>
    </row>
    <row r="69" ht="15.75" customHeight="1">
      <c r="AA69" s="242">
        <f t="shared" ref="AA69:AL69" si="35">AA41-AA14</f>
        <v>-333</v>
      </c>
      <c r="AB69" s="242">
        <f t="shared" si="35"/>
        <v>-367</v>
      </c>
      <c r="AC69" s="242">
        <f t="shared" si="35"/>
        <v>-494</v>
      </c>
      <c r="AD69" s="242">
        <f t="shared" si="35"/>
        <v>-668</v>
      </c>
      <c r="AE69" s="242">
        <f t="shared" si="35"/>
        <v>-829</v>
      </c>
      <c r="AF69" s="242">
        <f t="shared" si="35"/>
        <v>-995</v>
      </c>
      <c r="AG69" s="242">
        <f t="shared" si="35"/>
        <v>-1156</v>
      </c>
      <c r="AH69" s="242">
        <f t="shared" si="35"/>
        <v>-1335</v>
      </c>
      <c r="AI69" s="242">
        <f t="shared" si="35"/>
        <v>-1469</v>
      </c>
      <c r="AJ69" s="242">
        <f t="shared" si="35"/>
        <v>-1491</v>
      </c>
      <c r="AK69" s="242">
        <f t="shared" si="35"/>
        <v>-1668</v>
      </c>
      <c r="AL69" s="242">
        <f t="shared" si="35"/>
        <v>-2002</v>
      </c>
    </row>
    <row r="70" ht="15.75" customHeight="1">
      <c r="AA70" s="242">
        <f t="shared" ref="AA70:AL70" si="36">AA42-AA15</f>
        <v>-21278</v>
      </c>
      <c r="AB70" s="242">
        <f t="shared" si="36"/>
        <v>-23102</v>
      </c>
      <c r="AC70" s="242">
        <f t="shared" si="36"/>
        <v>-26744</v>
      </c>
      <c r="AD70" s="242">
        <f t="shared" si="36"/>
        <v>-29335</v>
      </c>
      <c r="AE70" s="242">
        <f t="shared" si="36"/>
        <v>-33766</v>
      </c>
      <c r="AF70" s="242">
        <f t="shared" si="36"/>
        <v>-35125</v>
      </c>
      <c r="AG70" s="242">
        <f t="shared" si="36"/>
        <v>-38323</v>
      </c>
      <c r="AH70" s="242">
        <f t="shared" si="36"/>
        <v>-42887</v>
      </c>
      <c r="AI70" s="242">
        <f t="shared" si="36"/>
        <v>-51744</v>
      </c>
      <c r="AJ70" s="242">
        <f t="shared" si="36"/>
        <v>-52852</v>
      </c>
      <c r="AK70" s="242">
        <f t="shared" si="36"/>
        <v>-65307</v>
      </c>
      <c r="AL70" s="242">
        <f t="shared" si="36"/>
        <v>-77761</v>
      </c>
    </row>
    <row r="71" ht="15.75" customHeight="1">
      <c r="AA71" s="242">
        <f t="shared" ref="AA71:AL71" si="37">AA43-AA16</f>
        <v>-401</v>
      </c>
      <c r="AB71" s="242">
        <f t="shared" si="37"/>
        <v>-440</v>
      </c>
      <c r="AC71" s="242">
        <f t="shared" si="37"/>
        <v>-594</v>
      </c>
      <c r="AD71" s="242">
        <f t="shared" si="37"/>
        <v>-801</v>
      </c>
      <c r="AE71" s="242">
        <f t="shared" si="37"/>
        <v>-994</v>
      </c>
      <c r="AF71" s="242">
        <f t="shared" si="37"/>
        <v>-1194</v>
      </c>
      <c r="AG71" s="242">
        <f t="shared" si="37"/>
        <v>-1387</v>
      </c>
      <c r="AH71" s="242">
        <f t="shared" si="37"/>
        <v>-1601</v>
      </c>
      <c r="AI71" s="242">
        <f t="shared" si="37"/>
        <v>-1761</v>
      </c>
      <c r="AJ71" s="242">
        <f t="shared" si="37"/>
        <v>-1788</v>
      </c>
      <c r="AK71" s="242">
        <f t="shared" si="37"/>
        <v>-2001</v>
      </c>
      <c r="AL71" s="242">
        <f t="shared" si="37"/>
        <v>-2402</v>
      </c>
    </row>
    <row r="72" ht="15.75" customHeight="1">
      <c r="AA72" s="242">
        <f t="shared" ref="AA72:AL72" si="38">AA44-AA17</f>
        <v>-23498</v>
      </c>
      <c r="AB72" s="242">
        <f t="shared" si="38"/>
        <v>-25546</v>
      </c>
      <c r="AC72" s="242">
        <f t="shared" si="38"/>
        <v>-29774</v>
      </c>
      <c r="AD72" s="242">
        <f t="shared" si="38"/>
        <v>-32800</v>
      </c>
      <c r="AE72" s="242">
        <f t="shared" si="38"/>
        <v>-37973</v>
      </c>
      <c r="AF72" s="242">
        <f t="shared" si="38"/>
        <v>-39564</v>
      </c>
      <c r="AG72" s="242">
        <f t="shared" si="38"/>
        <v>-43298</v>
      </c>
      <c r="AH72" s="242">
        <f t="shared" si="38"/>
        <v>-48627</v>
      </c>
      <c r="AI72" s="242">
        <f t="shared" si="38"/>
        <v>-58759</v>
      </c>
      <c r="AJ72" s="242">
        <f t="shared" si="38"/>
        <v>-60025</v>
      </c>
      <c r="AK72" s="242">
        <f t="shared" si="38"/>
        <v>-74273</v>
      </c>
      <c r="AL72" s="242">
        <f t="shared" si="38"/>
        <v>-88523</v>
      </c>
    </row>
    <row r="73" ht="15.75" customHeight="1">
      <c r="AA73" s="242">
        <f t="shared" ref="AA73:AL73" si="39">AA45-AA18</f>
        <v>-467</v>
      </c>
      <c r="AB73" s="242">
        <f t="shared" si="39"/>
        <v>-514</v>
      </c>
      <c r="AC73" s="242">
        <f t="shared" si="39"/>
        <v>-692</v>
      </c>
      <c r="AD73" s="242">
        <f t="shared" si="39"/>
        <v>-935</v>
      </c>
      <c r="AE73" s="242">
        <f t="shared" si="39"/>
        <v>-1160</v>
      </c>
      <c r="AF73" s="242">
        <f t="shared" si="39"/>
        <v>-1394</v>
      </c>
      <c r="AG73" s="242">
        <f t="shared" si="39"/>
        <v>-1619</v>
      </c>
      <c r="AH73" s="242">
        <f t="shared" si="39"/>
        <v>-1868</v>
      </c>
      <c r="AI73" s="242">
        <f t="shared" si="39"/>
        <v>-2054</v>
      </c>
      <c r="AJ73" s="242">
        <f t="shared" si="39"/>
        <v>-2086</v>
      </c>
      <c r="AK73" s="242">
        <f t="shared" si="39"/>
        <v>-2335</v>
      </c>
      <c r="AL73" s="242">
        <f t="shared" si="39"/>
        <v>-2803</v>
      </c>
    </row>
    <row r="74" ht="15.75" customHeight="1">
      <c r="AA74" s="242">
        <f t="shared" ref="AA74:AL74" si="40">AA46-AA19</f>
        <v>-25725</v>
      </c>
      <c r="AB74" s="242">
        <f t="shared" si="40"/>
        <v>-27994</v>
      </c>
      <c r="AC74" s="242">
        <f t="shared" si="40"/>
        <v>-32810</v>
      </c>
      <c r="AD74" s="242">
        <f t="shared" si="40"/>
        <v>-36271</v>
      </c>
      <c r="AE74" s="242">
        <f t="shared" si="40"/>
        <v>-42192</v>
      </c>
      <c r="AF74" s="242">
        <f t="shared" si="40"/>
        <v>-44009</v>
      </c>
      <c r="AG74" s="242">
        <f t="shared" si="40"/>
        <v>-48278</v>
      </c>
      <c r="AH74" s="242">
        <f t="shared" si="40"/>
        <v>-54379</v>
      </c>
      <c r="AI74" s="242">
        <f t="shared" si="40"/>
        <v>-65790</v>
      </c>
      <c r="AJ74" s="242">
        <f t="shared" si="40"/>
        <v>-67217</v>
      </c>
      <c r="AK74" s="242">
        <f t="shared" si="40"/>
        <v>-83262</v>
      </c>
      <c r="AL74" s="242">
        <f t="shared" si="40"/>
        <v>-99309</v>
      </c>
    </row>
    <row r="75" ht="15.75" customHeight="1">
      <c r="AA75" s="242">
        <f t="shared" ref="AA75:AL75" si="41">AA47-AA20</f>
        <v>-534</v>
      </c>
      <c r="AB75" s="242">
        <f t="shared" si="41"/>
        <v>-587</v>
      </c>
      <c r="AC75" s="242">
        <f t="shared" si="41"/>
        <v>-791</v>
      </c>
      <c r="AD75" s="242">
        <f t="shared" si="41"/>
        <v>-1068</v>
      </c>
      <c r="AE75" s="242">
        <f t="shared" si="41"/>
        <v>-1326</v>
      </c>
      <c r="AF75" s="242">
        <f t="shared" si="41"/>
        <v>-1593</v>
      </c>
      <c r="AG75" s="242">
        <f t="shared" si="41"/>
        <v>-1851</v>
      </c>
      <c r="AH75" s="242">
        <f t="shared" si="41"/>
        <v>-2135</v>
      </c>
      <c r="AI75" s="242">
        <f t="shared" si="41"/>
        <v>-2349.3</v>
      </c>
      <c r="AJ75" s="242">
        <f t="shared" si="41"/>
        <v>-2385</v>
      </c>
      <c r="AK75" s="242">
        <f t="shared" si="41"/>
        <v>-2669</v>
      </c>
      <c r="AL75" s="242">
        <f t="shared" si="41"/>
        <v>-3203</v>
      </c>
    </row>
    <row r="76" ht="15.75" customHeight="1">
      <c r="AA76" s="242">
        <f t="shared" ref="AA76:AL76" si="42">AA48-AA21</f>
        <v>-27954</v>
      </c>
      <c r="AB76" s="242">
        <f t="shared" si="42"/>
        <v>-30447</v>
      </c>
      <c r="AC76" s="242">
        <f t="shared" si="42"/>
        <v>-35852</v>
      </c>
      <c r="AD76" s="242">
        <f t="shared" si="42"/>
        <v>-39751</v>
      </c>
      <c r="AE76" s="242">
        <f t="shared" si="42"/>
        <v>-46418</v>
      </c>
      <c r="AF76" s="242">
        <f t="shared" si="42"/>
        <v>-48466</v>
      </c>
      <c r="AG76" s="242">
        <f t="shared" si="42"/>
        <v>-53273</v>
      </c>
      <c r="AH76" s="242">
        <f t="shared" si="42"/>
        <v>-60141</v>
      </c>
      <c r="AI76" s="242">
        <f t="shared" si="42"/>
        <v>-72833</v>
      </c>
      <c r="AJ76" s="242">
        <f t="shared" si="42"/>
        <v>-74419</v>
      </c>
      <c r="AK76" s="242">
        <f t="shared" si="42"/>
        <v>-92267</v>
      </c>
      <c r="AL76" s="242">
        <f t="shared" si="42"/>
        <v>-110114</v>
      </c>
    </row>
    <row r="77" ht="15.75" customHeight="1">
      <c r="AA77" s="242">
        <f t="shared" ref="AA77:AL77" si="43">AA49-AA22</f>
        <v>-600</v>
      </c>
      <c r="AB77" s="242">
        <f t="shared" si="43"/>
        <v>-661</v>
      </c>
      <c r="AC77" s="242">
        <f t="shared" si="43"/>
        <v>-891</v>
      </c>
      <c r="AD77" s="242">
        <f t="shared" si="43"/>
        <v>-1202</v>
      </c>
      <c r="AE77" s="242">
        <f t="shared" si="43"/>
        <v>-1492</v>
      </c>
      <c r="AF77" s="242">
        <f t="shared" si="43"/>
        <v>-1792</v>
      </c>
      <c r="AG77" s="242">
        <f t="shared" si="43"/>
        <v>-2082</v>
      </c>
      <c r="AH77" s="242">
        <f t="shared" si="43"/>
        <v>-2402</v>
      </c>
      <c r="AI77" s="242">
        <f t="shared" si="43"/>
        <v>-2642.04</v>
      </c>
      <c r="AJ77" s="242">
        <f t="shared" si="43"/>
        <v>-2683</v>
      </c>
      <c r="AK77" s="242">
        <f t="shared" si="43"/>
        <v>-3002</v>
      </c>
      <c r="AL77" s="242">
        <f t="shared" si="43"/>
        <v>-3604</v>
      </c>
    </row>
    <row r="78" ht="15.75" customHeight="1">
      <c r="AA78" s="242">
        <f t="shared" ref="AA78:AL78" si="44">AA50-AA23</f>
        <v>-30190</v>
      </c>
      <c r="AB78" s="242">
        <f t="shared" si="44"/>
        <v>-32905</v>
      </c>
      <c r="AC78" s="242">
        <f t="shared" si="44"/>
        <v>-38900</v>
      </c>
      <c r="AD78" s="242">
        <f t="shared" si="44"/>
        <v>-43239</v>
      </c>
      <c r="AE78" s="242">
        <f t="shared" si="44"/>
        <v>-50655</v>
      </c>
      <c r="AF78" s="242">
        <f t="shared" si="44"/>
        <v>-52930</v>
      </c>
      <c r="AG78" s="242">
        <f t="shared" si="44"/>
        <v>-58279</v>
      </c>
      <c r="AH78" s="242">
        <f t="shared" si="44"/>
        <v>-65921</v>
      </c>
      <c r="AI78" s="242">
        <f t="shared" si="44"/>
        <v>-79896</v>
      </c>
      <c r="AJ78" s="242">
        <f t="shared" si="44"/>
        <v>-81643</v>
      </c>
      <c r="AK78" s="242">
        <f t="shared" si="44"/>
        <v>-101296</v>
      </c>
      <c r="AL78" s="242">
        <f t="shared" si="44"/>
        <v>-120949</v>
      </c>
    </row>
    <row r="79" ht="15.75" customHeight="1">
      <c r="AA79" s="242">
        <f t="shared" ref="AA79:AL79" si="45">AA51-AA24</f>
        <v>-668</v>
      </c>
      <c r="AB79" s="242">
        <f t="shared" si="45"/>
        <v>-734</v>
      </c>
      <c r="AC79" s="242">
        <f t="shared" si="45"/>
        <v>-990</v>
      </c>
      <c r="AD79" s="242">
        <f t="shared" si="45"/>
        <v>-1335</v>
      </c>
      <c r="AE79" s="242">
        <f t="shared" si="45"/>
        <v>-1657</v>
      </c>
      <c r="AF79" s="242">
        <f t="shared" si="45"/>
        <v>-1991</v>
      </c>
      <c r="AG79" s="242">
        <f t="shared" si="45"/>
        <v>-2314</v>
      </c>
      <c r="AH79" s="242">
        <f t="shared" si="45"/>
        <v>-2669</v>
      </c>
      <c r="AI79" s="242">
        <f t="shared" si="45"/>
        <v>-2936.01</v>
      </c>
      <c r="AJ79" s="242">
        <f t="shared" si="45"/>
        <v>-2980</v>
      </c>
      <c r="AK79" s="242">
        <f t="shared" si="45"/>
        <v>-3337</v>
      </c>
      <c r="AL79" s="242">
        <f t="shared" si="45"/>
        <v>-4004</v>
      </c>
    </row>
    <row r="80" ht="15.75" customHeight="1">
      <c r="AA80" s="242">
        <f t="shared" ref="AA80:AL80" si="46">AA52-AA25</f>
        <v>-32426</v>
      </c>
      <c r="AB80" s="242">
        <f t="shared" si="46"/>
        <v>-35366</v>
      </c>
      <c r="AC80" s="242">
        <f t="shared" si="46"/>
        <v>-41955</v>
      </c>
      <c r="AD80" s="242">
        <f t="shared" si="46"/>
        <v>-46732</v>
      </c>
      <c r="AE80" s="242">
        <f t="shared" si="46"/>
        <v>-54898</v>
      </c>
      <c r="AF80" s="242">
        <f t="shared" si="46"/>
        <v>-57405</v>
      </c>
      <c r="AG80" s="242">
        <f t="shared" si="46"/>
        <v>-63295</v>
      </c>
      <c r="AH80" s="242">
        <f t="shared" si="46"/>
        <v>-71707</v>
      </c>
      <c r="AI80" s="242">
        <f t="shared" si="46"/>
        <v>-86968</v>
      </c>
      <c r="AJ80" s="242">
        <f t="shared" si="46"/>
        <v>-88877</v>
      </c>
      <c r="AK80" s="242">
        <f t="shared" si="46"/>
        <v>-110338</v>
      </c>
      <c r="AL80" s="242">
        <f t="shared" si="46"/>
        <v>-131800</v>
      </c>
    </row>
    <row r="81" ht="15.75" customHeight="1">
      <c r="AA81" s="242">
        <f t="shared" ref="AA81:AL81" si="47">AA53-AA26</f>
        <v>-734</v>
      </c>
      <c r="AB81" s="242">
        <f t="shared" si="47"/>
        <v>-807</v>
      </c>
      <c r="AC81" s="242">
        <f t="shared" si="47"/>
        <v>-1089</v>
      </c>
      <c r="AD81" s="242">
        <f t="shared" si="47"/>
        <v>-1469</v>
      </c>
      <c r="AE81" s="242">
        <f t="shared" si="47"/>
        <v>-1823</v>
      </c>
      <c r="AF81" s="242">
        <f t="shared" si="47"/>
        <v>-2189</v>
      </c>
      <c r="AG81" s="242">
        <f t="shared" si="47"/>
        <v>-2545</v>
      </c>
      <c r="AH81" s="242">
        <f t="shared" si="47"/>
        <v>-2936</v>
      </c>
      <c r="AI81" s="242">
        <f t="shared" si="47"/>
        <v>-3229.98</v>
      </c>
      <c r="AJ81" s="242">
        <f t="shared" si="47"/>
        <v>-3279</v>
      </c>
      <c r="AK81" s="242">
        <f t="shared" si="47"/>
        <v>-3670</v>
      </c>
      <c r="AL81" s="242">
        <f t="shared" si="47"/>
        <v>-4405</v>
      </c>
    </row>
    <row r="82" ht="15.75" customHeight="1">
      <c r="AA82" s="242">
        <f t="shared" ref="AA82:AL82" si="48">AA54-AA27</f>
        <v>-34638</v>
      </c>
      <c r="AB82" s="242">
        <f t="shared" si="48"/>
        <v>-37799</v>
      </c>
      <c r="AC82" s="242">
        <f t="shared" si="48"/>
        <v>-44976</v>
      </c>
      <c r="AD82" s="242">
        <f t="shared" si="48"/>
        <v>-50184</v>
      </c>
      <c r="AE82" s="242">
        <f t="shared" si="48"/>
        <v>-59093</v>
      </c>
      <c r="AF82" s="242">
        <f t="shared" si="48"/>
        <v>-61821</v>
      </c>
      <c r="AG82" s="242">
        <f t="shared" si="48"/>
        <v>-68251</v>
      </c>
      <c r="AH82" s="242">
        <f t="shared" si="48"/>
        <v>-77428</v>
      </c>
      <c r="AI82" s="242">
        <f t="shared" si="48"/>
        <v>-93961</v>
      </c>
      <c r="AJ82" s="242">
        <f t="shared" si="48"/>
        <v>-96028</v>
      </c>
      <c r="AK82" s="242">
        <f t="shared" si="48"/>
        <v>-119277</v>
      </c>
      <c r="AL82" s="242">
        <f t="shared" si="48"/>
        <v>-142526</v>
      </c>
    </row>
    <row r="83" ht="15.75" customHeight="1">
      <c r="AA83" s="242">
        <f t="shared" ref="AA83:AL83" si="49">AA55-AA28</f>
        <v>-801</v>
      </c>
      <c r="AB83" s="242">
        <f t="shared" si="49"/>
        <v>-881</v>
      </c>
      <c r="AC83" s="242">
        <f t="shared" si="49"/>
        <v>-1188</v>
      </c>
      <c r="AD83" s="242">
        <f t="shared" si="49"/>
        <v>-1601</v>
      </c>
      <c r="AE83" s="242">
        <f t="shared" si="49"/>
        <v>-1989</v>
      </c>
      <c r="AF83" s="242">
        <f t="shared" si="49"/>
        <v>-2389</v>
      </c>
      <c r="AG83" s="242">
        <f t="shared" si="49"/>
        <v>-2776</v>
      </c>
      <c r="AH83" s="242">
        <f t="shared" si="49"/>
        <v>-3203</v>
      </c>
      <c r="AI83" s="242">
        <f t="shared" si="49"/>
        <v>-3523.95</v>
      </c>
      <c r="AJ83" s="242">
        <f t="shared" si="49"/>
        <v>-3577</v>
      </c>
      <c r="AK83" s="242">
        <f t="shared" si="49"/>
        <v>-4004</v>
      </c>
      <c r="AL83" s="242">
        <f t="shared" si="49"/>
        <v>-4804</v>
      </c>
    </row>
    <row r="84" ht="15.75" customHeight="1">
      <c r="AA84" s="242">
        <f t="shared" ref="AA84:AL84" si="50">AA56-AA29</f>
        <v>-36849</v>
      </c>
      <c r="AB84" s="242">
        <f t="shared" si="50"/>
        <v>-40231</v>
      </c>
      <c r="AC84" s="242">
        <f t="shared" si="50"/>
        <v>-47993</v>
      </c>
      <c r="AD84" s="242">
        <f t="shared" si="50"/>
        <v>-53636</v>
      </c>
      <c r="AE84" s="242">
        <f t="shared" si="50"/>
        <v>-63286</v>
      </c>
      <c r="AF84" s="242">
        <f t="shared" si="50"/>
        <v>-66244</v>
      </c>
      <c r="AG84" s="242">
        <f t="shared" si="50"/>
        <v>-73208</v>
      </c>
      <c r="AH84" s="242">
        <f t="shared" si="50"/>
        <v>-83149</v>
      </c>
      <c r="AI84" s="242">
        <f t="shared" si="50"/>
        <v>-100954</v>
      </c>
      <c r="AJ84" s="242">
        <f t="shared" si="50"/>
        <v>-103179</v>
      </c>
      <c r="AK84" s="242">
        <f t="shared" si="50"/>
        <v>-128216</v>
      </c>
      <c r="AL84" s="242">
        <f t="shared" si="50"/>
        <v>-153253</v>
      </c>
    </row>
    <row r="85" ht="15.75" customHeight="1">
      <c r="AA85" s="242">
        <f t="shared" ref="AA85:AL85" si="51">AA57-AA30</f>
        <v>-867</v>
      </c>
      <c r="AB85" s="242">
        <f t="shared" si="51"/>
        <v>-954</v>
      </c>
      <c r="AC85" s="242">
        <f t="shared" si="51"/>
        <v>-1287</v>
      </c>
      <c r="AD85" s="242">
        <f t="shared" si="51"/>
        <v>-1736</v>
      </c>
      <c r="AE85" s="242">
        <f t="shared" si="51"/>
        <v>-2154</v>
      </c>
      <c r="AF85" s="242">
        <f t="shared" si="51"/>
        <v>-2588</v>
      </c>
      <c r="AG85" s="242">
        <f t="shared" si="51"/>
        <v>-3007</v>
      </c>
      <c r="AH85" s="242">
        <f t="shared" si="51"/>
        <v>-3470</v>
      </c>
      <c r="AI85" s="242">
        <f t="shared" si="51"/>
        <v>-3816.69</v>
      </c>
      <c r="AJ85" s="242">
        <f t="shared" si="51"/>
        <v>-3875</v>
      </c>
      <c r="AK85" s="242">
        <f t="shared" si="51"/>
        <v>-4337</v>
      </c>
      <c r="AL85" s="242">
        <f t="shared" si="51"/>
        <v>-5205</v>
      </c>
    </row>
    <row r="86" ht="15.75" customHeight="1">
      <c r="AA86" s="242">
        <f t="shared" ref="AA86:AL86" si="52">AA58-AA31</f>
        <v>-39285</v>
      </c>
      <c r="AB86" s="242">
        <f t="shared" si="52"/>
        <v>-42910</v>
      </c>
      <c r="AC86" s="242">
        <f t="shared" si="52"/>
        <v>-51010</v>
      </c>
      <c r="AD86" s="242">
        <f t="shared" si="52"/>
        <v>-57088</v>
      </c>
      <c r="AE86" s="242">
        <f t="shared" si="52"/>
        <v>-67480</v>
      </c>
      <c r="AF86" s="242">
        <f t="shared" si="52"/>
        <v>-70667</v>
      </c>
      <c r="AG86" s="242">
        <f t="shared" si="52"/>
        <v>-78167</v>
      </c>
      <c r="AH86" s="242">
        <f t="shared" si="52"/>
        <v>-88870</v>
      </c>
      <c r="AI86" s="242">
        <f t="shared" si="52"/>
        <v>-107946</v>
      </c>
      <c r="AJ86" s="242">
        <f t="shared" si="52"/>
        <v>-110330</v>
      </c>
      <c r="AK86" s="242">
        <f t="shared" si="52"/>
        <v>-137155</v>
      </c>
      <c r="AL86" s="242">
        <f t="shared" si="52"/>
        <v>-163980</v>
      </c>
    </row>
    <row r="87" ht="15.75" customHeight="1">
      <c r="AA87" s="242">
        <f t="shared" ref="AA87:AL87" si="53">AA59-AA32</f>
        <v>-935</v>
      </c>
      <c r="AB87" s="242">
        <f t="shared" si="53"/>
        <v>-1027</v>
      </c>
      <c r="AC87" s="242">
        <f t="shared" si="53"/>
        <v>-1386</v>
      </c>
      <c r="AD87" s="242">
        <f t="shared" si="53"/>
        <v>-1868</v>
      </c>
      <c r="AE87" s="242">
        <f t="shared" si="53"/>
        <v>-2320</v>
      </c>
      <c r="AF87" s="242">
        <f t="shared" si="53"/>
        <v>-2787</v>
      </c>
      <c r="AG87" s="242">
        <f t="shared" si="53"/>
        <v>-3239</v>
      </c>
      <c r="AH87" s="242">
        <f t="shared" si="53"/>
        <v>-3737</v>
      </c>
      <c r="AI87" s="242">
        <f t="shared" si="53"/>
        <v>-4110.66</v>
      </c>
      <c r="AJ87" s="242">
        <f t="shared" si="53"/>
        <v>-4173</v>
      </c>
      <c r="AK87" s="242">
        <f t="shared" si="53"/>
        <v>-4672</v>
      </c>
      <c r="AL87" s="242">
        <f t="shared" si="53"/>
        <v>-5605</v>
      </c>
    </row>
    <row r="88" ht="15.75" customHeight="1">
      <c r="AA88" s="66">
        <f t="shared" ref="AA88:AL88" si="54">AA60-AA33</f>
        <v>0</v>
      </c>
      <c r="AB88" s="66">
        <f t="shared" si="54"/>
        <v>0</v>
      </c>
      <c r="AC88" s="66">
        <f t="shared" si="54"/>
        <v>0</v>
      </c>
      <c r="AD88" s="66">
        <f t="shared" si="54"/>
        <v>0</v>
      </c>
      <c r="AE88" s="66">
        <f t="shared" si="54"/>
        <v>0</v>
      </c>
      <c r="AF88" s="66">
        <f t="shared" si="54"/>
        <v>0</v>
      </c>
      <c r="AG88" s="66">
        <f t="shared" si="54"/>
        <v>0</v>
      </c>
      <c r="AH88" s="66">
        <f t="shared" si="54"/>
        <v>0</v>
      </c>
      <c r="AI88" s="66">
        <f t="shared" si="54"/>
        <v>0</v>
      </c>
      <c r="AJ88" s="66">
        <f t="shared" si="54"/>
        <v>0</v>
      </c>
      <c r="AK88" s="66">
        <f t="shared" si="54"/>
        <v>0</v>
      </c>
      <c r="AL88" s="66">
        <f t="shared" si="54"/>
        <v>0</v>
      </c>
    </row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64">
    <mergeCell ref="C39:C40"/>
    <mergeCell ref="C41:C42"/>
    <mergeCell ref="C43:C44"/>
    <mergeCell ref="C45:C46"/>
    <mergeCell ref="C47:C48"/>
    <mergeCell ref="C49:C50"/>
    <mergeCell ref="C51:C52"/>
    <mergeCell ref="B61:B62"/>
    <mergeCell ref="B63:B64"/>
    <mergeCell ref="C53:C54"/>
    <mergeCell ref="C55:C56"/>
    <mergeCell ref="B57:B58"/>
    <mergeCell ref="C57:C58"/>
    <mergeCell ref="B59:B60"/>
    <mergeCell ref="C59:C60"/>
    <mergeCell ref="C61:C62"/>
    <mergeCell ref="C63:C64"/>
    <mergeCell ref="B1:E1"/>
    <mergeCell ref="M2:N2"/>
    <mergeCell ref="I3:J3"/>
    <mergeCell ref="K3:P3"/>
    <mergeCell ref="B5:D5"/>
    <mergeCell ref="K5:O5"/>
    <mergeCell ref="C7:C8"/>
    <mergeCell ref="B7:B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C21:C22"/>
    <mergeCell ref="B36:D36"/>
    <mergeCell ref="B37:D37"/>
    <mergeCell ref="E37:P37"/>
    <mergeCell ref="D38:P38"/>
    <mergeCell ref="C23:C24"/>
    <mergeCell ref="C25:C26"/>
    <mergeCell ref="C27:C28"/>
    <mergeCell ref="C29:C30"/>
    <mergeCell ref="C31:C32"/>
    <mergeCell ref="B34:D34"/>
    <mergeCell ref="B35:D35"/>
    <mergeCell ref="B41:B42"/>
    <mergeCell ref="B43:B44"/>
    <mergeCell ref="B45:B46"/>
    <mergeCell ref="B47:B48"/>
    <mergeCell ref="B49:B50"/>
    <mergeCell ref="B51:B52"/>
    <mergeCell ref="B53:B54"/>
    <mergeCell ref="B55:B56"/>
    <mergeCell ref="B21:B22"/>
    <mergeCell ref="B23:B24"/>
    <mergeCell ref="B25:B26"/>
    <mergeCell ref="B27:B28"/>
    <mergeCell ref="B29:B30"/>
    <mergeCell ref="B31:B32"/>
    <mergeCell ref="B39:B40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2.0"/>
    <col customWidth="1" min="4" max="4" width="11.71"/>
    <col customWidth="1" min="5" max="5" width="13.71"/>
    <col customWidth="1" min="6" max="20" width="8.29"/>
    <col customWidth="1" min="21" max="26" width="8.71"/>
    <col customWidth="1" hidden="1" min="27" max="41" width="8.71"/>
    <col customWidth="1" min="42" max="50" width="8.71"/>
  </cols>
  <sheetData>
    <row r="1" ht="47.25" customHeight="1">
      <c r="B1" s="67"/>
      <c r="F1" s="68" t="s">
        <v>96</v>
      </c>
      <c r="I1" s="69" t="s">
        <v>97</v>
      </c>
    </row>
    <row r="2">
      <c r="B2" s="37" t="s">
        <v>171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74"/>
    </row>
    <row r="3" ht="30.75" customHeight="1">
      <c r="B3" s="75" t="s">
        <v>99</v>
      </c>
      <c r="C3" s="76"/>
      <c r="D3" s="77"/>
      <c r="E3" s="77"/>
      <c r="F3" s="46"/>
      <c r="G3" s="46"/>
      <c r="H3" s="46"/>
      <c r="I3" s="8"/>
      <c r="J3" s="8"/>
      <c r="K3" s="78" t="s">
        <v>104</v>
      </c>
      <c r="L3" s="79"/>
      <c r="M3" s="78" t="s">
        <v>105</v>
      </c>
      <c r="N3" s="48"/>
      <c r="O3" s="48"/>
      <c r="P3" s="48"/>
      <c r="Q3" s="79"/>
      <c r="R3" s="80"/>
      <c r="S3" s="80"/>
      <c r="T3" s="80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</row>
    <row r="4" ht="22.5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  <c r="AP4" s="8"/>
      <c r="AQ4" s="8"/>
      <c r="AR4" s="8"/>
      <c r="AS4" s="8"/>
      <c r="AT4" s="8"/>
      <c r="AU4" s="8"/>
      <c r="AV4" s="8"/>
      <c r="AW4" s="8"/>
      <c r="AX4" s="8"/>
    </row>
    <row r="5" ht="29.25" customHeight="1">
      <c r="B5" s="83" t="s">
        <v>172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84"/>
      <c r="R5" s="86"/>
      <c r="S5" s="86"/>
      <c r="T5" s="90"/>
      <c r="AA5" s="161" t="s">
        <v>108</v>
      </c>
      <c r="AB5" s="161"/>
      <c r="AC5" s="161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  <c r="AP5" s="8"/>
      <c r="AQ5" s="8"/>
      <c r="AR5" s="8"/>
      <c r="AS5" s="8"/>
      <c r="AT5" s="8"/>
      <c r="AU5" s="8"/>
      <c r="AV5" s="8"/>
      <c r="AW5" s="8"/>
      <c r="AX5" s="8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94">
        <v>270.0</v>
      </c>
      <c r="G6" s="95">
        <v>420.0</v>
      </c>
      <c r="H6" s="95">
        <v>500.0</v>
      </c>
      <c r="I6" s="95">
        <v>550.0</v>
      </c>
      <c r="J6" s="95">
        <v>570.0</v>
      </c>
      <c r="K6" s="95">
        <v>750.0</v>
      </c>
      <c r="L6" s="95">
        <v>1000.0</v>
      </c>
      <c r="M6" s="95">
        <v>1250.0</v>
      </c>
      <c r="N6" s="95">
        <v>1500.0</v>
      </c>
      <c r="O6" s="95">
        <v>1750.0</v>
      </c>
      <c r="P6" s="95">
        <v>2000.0</v>
      </c>
      <c r="Q6" s="95">
        <v>2200.0</v>
      </c>
      <c r="R6" s="95">
        <v>2250.0</v>
      </c>
      <c r="S6" s="95">
        <v>2500.0</v>
      </c>
      <c r="T6" s="96">
        <v>3000.0</v>
      </c>
      <c r="AA6" s="161" t="s">
        <v>111</v>
      </c>
      <c r="AB6" s="161"/>
      <c r="AC6" s="161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  <c r="AP6" s="8"/>
      <c r="AQ6" s="8"/>
      <c r="AR6" s="8"/>
      <c r="AS6" s="8"/>
      <c r="AT6" s="8"/>
      <c r="AU6" s="8"/>
      <c r="AV6" s="8"/>
      <c r="AW6" s="8"/>
      <c r="AX6" s="8"/>
    </row>
    <row r="7" ht="15.0" customHeight="1">
      <c r="B7" s="97">
        <v>2.0</v>
      </c>
      <c r="C7" s="98">
        <v>80.0</v>
      </c>
      <c r="D7" s="99" t="s">
        <v>112</v>
      </c>
      <c r="E7" s="100"/>
      <c r="F7" s="101">
        <f t="shared" ref="F7:T7" si="1">ROUND(AA7-(AA7*$L$5),0)</f>
        <v>11717</v>
      </c>
      <c r="G7" s="101">
        <f t="shared" si="1"/>
        <v>12649</v>
      </c>
      <c r="H7" s="101">
        <f t="shared" si="1"/>
        <v>13684</v>
      </c>
      <c r="I7" s="101">
        <f t="shared" si="1"/>
        <v>14719</v>
      </c>
      <c r="J7" s="101">
        <f t="shared" si="1"/>
        <v>14719</v>
      </c>
      <c r="K7" s="101">
        <f t="shared" si="1"/>
        <v>16159</v>
      </c>
      <c r="L7" s="101">
        <f t="shared" si="1"/>
        <v>17103</v>
      </c>
      <c r="M7" s="101">
        <f t="shared" si="1"/>
        <v>18724</v>
      </c>
      <c r="N7" s="101">
        <f t="shared" si="1"/>
        <v>19214</v>
      </c>
      <c r="O7" s="101">
        <f t="shared" si="1"/>
        <v>20380</v>
      </c>
      <c r="P7" s="101">
        <f t="shared" si="1"/>
        <v>22056</v>
      </c>
      <c r="Q7" s="101">
        <f t="shared" si="1"/>
        <v>26216</v>
      </c>
      <c r="R7" s="101">
        <f t="shared" si="1"/>
        <v>26737</v>
      </c>
      <c r="S7" s="101">
        <f t="shared" si="1"/>
        <v>32588</v>
      </c>
      <c r="T7" s="101">
        <f t="shared" si="1"/>
        <v>38437</v>
      </c>
      <c r="AA7" s="103">
        <f>ROUND(VLOOKUP(CONCATENATE("S ",F$6," V",$B7),'Основа'!$A$1:$Q3561,15,FALSE),0)</f>
        <v>11717</v>
      </c>
      <c r="AB7" s="103">
        <f>ROUND(VLOOKUP(CONCATENATE("S ",G$6," V",$B7),'Основа'!$A$1:$Q3561,15,FALSE),0)</f>
        <v>12649</v>
      </c>
      <c r="AC7" s="103">
        <f>ROUND(VLOOKUP(CONCATENATE("S ",H$6," V",$B7),'Основа'!$A$1:$Q3561,15,FALSE),0)</f>
        <v>13684</v>
      </c>
      <c r="AD7" s="103">
        <f>ROUND(VLOOKUP(CONCATENATE("S ",I$6," V",$B7),'Основа'!$A$1:$Q3561,15,FALSE),0)</f>
        <v>14719</v>
      </c>
      <c r="AE7" s="103">
        <f>ROUND(VLOOKUP(CONCATENATE("S ",J$6," V",$B7),'Основа'!$A$1:$Q3561,15,FALSE),0)</f>
        <v>14719</v>
      </c>
      <c r="AF7" s="103">
        <f>ROUND(VLOOKUP(CONCATENATE("S ",K$6," V",$B7),'Основа'!$A$1:$Q3561,15,FALSE),0)</f>
        <v>16159</v>
      </c>
      <c r="AG7" s="103">
        <f>ROUND(VLOOKUP(CONCATENATE("S ",L$6," V",$B7),'Основа'!$A$1:$Q3561,15,FALSE),0)</f>
        <v>17103</v>
      </c>
      <c r="AH7" s="103">
        <f>ROUND(VLOOKUP(CONCATENATE("S ",M$6," V",$B7),'Основа'!$A$1:$Q3561,15,FALSE),0)</f>
        <v>18724</v>
      </c>
      <c r="AI7" s="103">
        <f>ROUND(VLOOKUP(CONCATENATE("S ",N$6," V",$B7),'Основа'!$A$1:$Q3561,15,FALSE),0)</f>
        <v>19214</v>
      </c>
      <c r="AJ7" s="103">
        <f>ROUND(VLOOKUP(CONCATENATE("S ",O$6," V",$B7),'Основа'!$A$1:$Q3561,15,FALSE),0)</f>
        <v>20380</v>
      </c>
      <c r="AK7" s="103">
        <f>ROUND(VLOOKUP(CONCATENATE("S ",P$6," V",$B7),'Основа'!$A$1:$Q3561,15,FALSE),0)</f>
        <v>22056</v>
      </c>
      <c r="AL7" s="103">
        <f>ROUND(VLOOKUP(CONCATENATE("S ",Q$6," V",$B7),'Основа'!$A$1:$Q3561,15,FALSE),0)</f>
        <v>26216</v>
      </c>
      <c r="AM7" s="103">
        <f>ROUND(VLOOKUP(CONCATENATE("S ",R$6," V",$B7),'Основа'!$A$1:$Q3561,15,FALSE),0)</f>
        <v>26737</v>
      </c>
      <c r="AN7" s="103">
        <f>ROUND(VLOOKUP(CONCATENATE("S ",S$6," V",$B7),'Основа'!$A$1:$Q3561,15,FALSE),0)</f>
        <v>32588</v>
      </c>
      <c r="AO7" s="103">
        <f>ROUND(VLOOKUP(CONCATENATE("S ",T$6," V",$B7),'Основа'!$A$1:$Q3561,15,FALSE),0)</f>
        <v>38437</v>
      </c>
      <c r="AP7" s="8"/>
      <c r="AQ7" s="8"/>
      <c r="AR7" s="8"/>
      <c r="AS7" s="8"/>
      <c r="AT7" s="8"/>
      <c r="AU7" s="8"/>
      <c r="AV7" s="8"/>
      <c r="AW7" s="8"/>
      <c r="AX7" s="8"/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T8" si="2">ROUND(IF($D8="ΔТ=70⁰С (95/85/20) Вт",AA8,(IF($D8="ΔТ=60⁰С (90/70/20) Вт",AA8*0.818,AA8*0.646))),0)</f>
        <v>69</v>
      </c>
      <c r="G8" s="108">
        <f t="shared" si="2"/>
        <v>106</v>
      </c>
      <c r="H8" s="108">
        <f t="shared" si="2"/>
        <v>127</v>
      </c>
      <c r="I8" s="108">
        <f t="shared" si="2"/>
        <v>139</v>
      </c>
      <c r="J8" s="108">
        <f t="shared" si="2"/>
        <v>145</v>
      </c>
      <c r="K8" s="108">
        <f t="shared" si="2"/>
        <v>188</v>
      </c>
      <c r="L8" s="108">
        <f t="shared" si="2"/>
        <v>254</v>
      </c>
      <c r="M8" s="108">
        <f t="shared" si="2"/>
        <v>314</v>
      </c>
      <c r="N8" s="108">
        <f t="shared" si="2"/>
        <v>379</v>
      </c>
      <c r="O8" s="108">
        <f t="shared" si="2"/>
        <v>439</v>
      </c>
      <c r="P8" s="108">
        <f t="shared" si="2"/>
        <v>507</v>
      </c>
      <c r="Q8" s="108">
        <f t="shared" si="2"/>
        <v>557</v>
      </c>
      <c r="R8" s="108">
        <f t="shared" si="2"/>
        <v>567</v>
      </c>
      <c r="S8" s="108">
        <f t="shared" si="2"/>
        <v>634</v>
      </c>
      <c r="T8" s="108">
        <f t="shared" si="2"/>
        <v>761</v>
      </c>
      <c r="AA8" s="103">
        <f>VLOOKUP(CONCATENATE("S ",F$6," V",$B7),'Основа'!$A$1:$Q3561,8,FALSE)</f>
        <v>68.9415</v>
      </c>
      <c r="AB8" s="103">
        <f>VLOOKUP(CONCATENATE("S ",G$6," V",$B7),'Основа'!$A$1:$Q3561,8,FALSE)</f>
        <v>106.3335</v>
      </c>
      <c r="AC8" s="103">
        <f>VLOOKUP(CONCATENATE("S ",H$6," V",$B7),'Основа'!$A$1:$Q3561,8,FALSE)</f>
        <v>127.3665</v>
      </c>
      <c r="AD8" s="103">
        <f>VLOOKUP(CONCATENATE("S ",I$6," V",$B7),'Основа'!$A$1:$Q3561,8,FALSE)</f>
        <v>139.0515</v>
      </c>
      <c r="AE8" s="103">
        <f>VLOOKUP(CONCATENATE("S ",J$6," V",$B7),'Основа'!$A$1:$Q3561,8,FALSE)</f>
        <v>144.894</v>
      </c>
      <c r="AF8" s="103">
        <f>VLOOKUP(CONCATENATE("S ",K$6," V",$B7),'Основа'!$A$1:$Q3561,8,FALSE)</f>
        <v>188.1285</v>
      </c>
      <c r="AG8" s="103">
        <f>VLOOKUP(CONCATENATE("S ",L$6," V",$B7),'Основа'!$A$1:$Q3561,8,FALSE)</f>
        <v>253.5645</v>
      </c>
      <c r="AH8" s="103">
        <f>VLOOKUP(CONCATENATE("S ",M$6," V",$B7),'Основа'!$A$1:$Q3561,8,FALSE)</f>
        <v>314.3265</v>
      </c>
      <c r="AI8" s="103">
        <f>VLOOKUP(CONCATENATE("S ",N$6," V",$B7),'Основа'!$A$1:$Q3561,8,FALSE)</f>
        <v>378.594</v>
      </c>
      <c r="AJ8" s="103">
        <f>VLOOKUP(CONCATENATE("S ",O$6," V",$B7),'Основа'!$A$1:$Q3561,8,FALSE)</f>
        <v>439.356</v>
      </c>
      <c r="AK8" s="103">
        <f>VLOOKUP(CONCATENATE("S ",P$6," V",$B7),'Основа'!$A$1:$Q3561,8,FALSE)</f>
        <v>507.129</v>
      </c>
      <c r="AL8" s="103">
        <f>VLOOKUP(CONCATENATE("S ",Q$6," V",$B7),'Основа'!$A$1:$Q3561,8,FALSE)</f>
        <v>557.3745</v>
      </c>
      <c r="AM8" s="103">
        <f>VLOOKUP(CONCATENATE("S ",R$6," V",$B7),'Основа'!$A$1:$Q3561,8,FALSE)</f>
        <v>566.7225</v>
      </c>
      <c r="AN8" s="103">
        <f>VLOOKUP(CONCATENATE("S ",S$6," V",$B7),'Основа'!$A$1:$Q3561,8,FALSE)</f>
        <v>634.4955</v>
      </c>
      <c r="AO8" s="103">
        <f>VLOOKUP(CONCATENATE("S ",T$6," V",$B7),'Основа'!$A$1:$Q3561,8,FALSE)</f>
        <v>760.6935</v>
      </c>
      <c r="AP8" s="8"/>
      <c r="AQ8" s="8"/>
      <c r="AR8" s="8"/>
      <c r="AS8" s="8"/>
      <c r="AT8" s="8"/>
      <c r="AU8" s="8"/>
      <c r="AV8" s="8"/>
      <c r="AW8" s="8"/>
      <c r="AX8" s="8"/>
    </row>
    <row r="9" ht="15.0" customHeight="1">
      <c r="B9" s="97">
        <v>3.0</v>
      </c>
      <c r="C9" s="98">
        <v>130.0</v>
      </c>
      <c r="D9" s="99" t="s">
        <v>112</v>
      </c>
      <c r="E9" s="100"/>
      <c r="F9" s="101">
        <f t="shared" ref="F9:T9" si="3">ROUND(AA9-(AA9*$L$5),0)</f>
        <v>13680</v>
      </c>
      <c r="G9" s="101">
        <f t="shared" si="3"/>
        <v>14829</v>
      </c>
      <c r="H9" s="101">
        <f t="shared" si="3"/>
        <v>16107</v>
      </c>
      <c r="I9" s="101">
        <f t="shared" si="3"/>
        <v>17382</v>
      </c>
      <c r="J9" s="101">
        <f t="shared" si="3"/>
        <v>17384</v>
      </c>
      <c r="K9" s="101">
        <f t="shared" si="3"/>
        <v>19463</v>
      </c>
      <c r="L9" s="101">
        <f t="shared" si="3"/>
        <v>20882</v>
      </c>
      <c r="M9" s="101">
        <f t="shared" si="3"/>
        <v>23313</v>
      </c>
      <c r="N9" s="101">
        <f t="shared" si="3"/>
        <v>24055</v>
      </c>
      <c r="O9" s="101">
        <f t="shared" si="3"/>
        <v>25806</v>
      </c>
      <c r="P9" s="101">
        <f t="shared" si="3"/>
        <v>28316</v>
      </c>
      <c r="Q9" s="101">
        <f t="shared" si="3"/>
        <v>33868</v>
      </c>
      <c r="R9" s="101">
        <f t="shared" si="3"/>
        <v>34562</v>
      </c>
      <c r="S9" s="101">
        <f t="shared" si="3"/>
        <v>42369</v>
      </c>
      <c r="T9" s="101">
        <f t="shared" si="3"/>
        <v>50175</v>
      </c>
      <c r="AA9" s="103">
        <f>ROUND(VLOOKUP(CONCATENATE("S ",F$6," V",$B9),'Основа'!$A$1:$Q3563,15,FALSE),0)</f>
        <v>13680</v>
      </c>
      <c r="AB9" s="103">
        <f>ROUND(VLOOKUP(CONCATENATE("S ",G$6," V",$B9),'Основа'!$A$1:$Q3563,15,FALSE),0)</f>
        <v>14829</v>
      </c>
      <c r="AC9" s="103">
        <f>ROUND(VLOOKUP(CONCATENATE("S ",H$6," V",$B9),'Основа'!$A$1:$Q3563,15,FALSE),0)</f>
        <v>16107</v>
      </c>
      <c r="AD9" s="103">
        <f>ROUND(VLOOKUP(CONCATENATE("S ",I$6," V",$B9),'Основа'!$A$1:$Q3563,15,FALSE),0)</f>
        <v>17382</v>
      </c>
      <c r="AE9" s="103">
        <f>ROUND(VLOOKUP(CONCATENATE("S ",J$6," V",$B9),'Основа'!$A$1:$Q3563,15,FALSE),0)</f>
        <v>17384</v>
      </c>
      <c r="AF9" s="103">
        <f>ROUND(VLOOKUP(CONCATENATE("S ",K$6," V",$B9),'Основа'!$A$1:$Q3563,15,FALSE),0)</f>
        <v>19463</v>
      </c>
      <c r="AG9" s="103">
        <f>ROUND(VLOOKUP(CONCATENATE("S ",L$6," V",$B9),'Основа'!$A$1:$Q3563,15,FALSE),0)</f>
        <v>20882</v>
      </c>
      <c r="AH9" s="103">
        <f>ROUND(VLOOKUP(CONCATENATE("S ",M$6," V",$B9),'Основа'!$A$1:$Q3563,15,FALSE),0)</f>
        <v>23313</v>
      </c>
      <c r="AI9" s="103">
        <f>ROUND(VLOOKUP(CONCATENATE("S ",N$6," V",$B9),'Основа'!$A$1:$Q3563,15,FALSE),0)</f>
        <v>24055</v>
      </c>
      <c r="AJ9" s="103">
        <f>ROUND(VLOOKUP(CONCATENATE("S ",O$6," V",$B9),'Основа'!$A$1:$Q3563,15,FALSE),0)</f>
        <v>25806</v>
      </c>
      <c r="AK9" s="103">
        <f>ROUND(VLOOKUP(CONCATENATE("S ",P$6," V",$B9),'Основа'!$A$1:$Q3563,15,FALSE),0)</f>
        <v>28316</v>
      </c>
      <c r="AL9" s="103">
        <f>ROUND(VLOOKUP(CONCATENATE("S ",Q$6," V",$B9),'Основа'!$A$1:$Q3563,15,FALSE),0)</f>
        <v>33868</v>
      </c>
      <c r="AM9" s="103">
        <f>ROUND(VLOOKUP(CONCATENATE("S ",R$6," V",$B9),'Основа'!$A$1:$Q3563,15,FALSE),0)</f>
        <v>34562</v>
      </c>
      <c r="AN9" s="103">
        <f>ROUND(VLOOKUP(CONCATENATE("S ",S$6," V",$B9),'Основа'!$A$1:$Q3563,15,FALSE),0)</f>
        <v>42369</v>
      </c>
      <c r="AO9" s="103">
        <f>ROUND(VLOOKUP(CONCATENATE("S ",T$6," V",$B9),'Основа'!$A$1:$Q3563,15,FALSE),0)</f>
        <v>50175</v>
      </c>
      <c r="AP9" s="8"/>
      <c r="AQ9" s="8"/>
      <c r="AR9" s="8"/>
      <c r="AS9" s="8"/>
      <c r="AT9" s="8"/>
      <c r="AU9" s="8"/>
      <c r="AV9" s="8"/>
      <c r="AW9" s="8"/>
      <c r="AX9" s="8"/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T10" si="4">ROUND(IF($D10="ΔТ=70⁰С (95/85/20) Вт",AA10,(IF($D10="ΔТ=60⁰С (90/70/20) Вт",AA10*0.818,AA10*0.646))),0)</f>
        <v>103</v>
      </c>
      <c r="G10" s="108">
        <f t="shared" si="4"/>
        <v>160</v>
      </c>
      <c r="H10" s="108">
        <f t="shared" si="4"/>
        <v>190</v>
      </c>
      <c r="I10" s="108">
        <f t="shared" si="4"/>
        <v>209</v>
      </c>
      <c r="J10" s="108">
        <f t="shared" si="4"/>
        <v>216</v>
      </c>
      <c r="K10" s="108">
        <f t="shared" si="4"/>
        <v>282</v>
      </c>
      <c r="L10" s="108">
        <f t="shared" si="4"/>
        <v>381</v>
      </c>
      <c r="M10" s="108">
        <f t="shared" si="4"/>
        <v>472</v>
      </c>
      <c r="N10" s="108">
        <f t="shared" si="4"/>
        <v>568</v>
      </c>
      <c r="O10" s="108">
        <f t="shared" si="4"/>
        <v>659</v>
      </c>
      <c r="P10" s="108">
        <f t="shared" si="4"/>
        <v>761</v>
      </c>
      <c r="Q10" s="108">
        <f t="shared" si="4"/>
        <v>837</v>
      </c>
      <c r="R10" s="108">
        <f t="shared" si="4"/>
        <v>849</v>
      </c>
      <c r="S10" s="108">
        <f t="shared" si="4"/>
        <v>951</v>
      </c>
      <c r="T10" s="108">
        <f t="shared" si="4"/>
        <v>1142</v>
      </c>
      <c r="AA10" s="103">
        <f>VLOOKUP(CONCATENATE("S ",F$6," V",$B9),'Основа'!$A$1:$Q3563,8,FALSE)</f>
        <v>102.828</v>
      </c>
      <c r="AB10" s="103">
        <f>VLOOKUP(CONCATENATE("S ",G$6," V",$B9),'Основа'!$A$1:$Q3563,8,FALSE)</f>
        <v>160.0845</v>
      </c>
      <c r="AC10" s="103">
        <f>VLOOKUP(CONCATENATE("S ",H$6," V",$B9),'Основа'!$A$1:$Q3563,8,FALSE)</f>
        <v>190.4655</v>
      </c>
      <c r="AD10" s="103">
        <f>VLOOKUP(CONCATENATE("S ",I$6," V",$B9),'Основа'!$A$1:$Q3563,8,FALSE)</f>
        <v>209.1615</v>
      </c>
      <c r="AE10" s="103">
        <f>VLOOKUP(CONCATENATE("S ",J$6," V",$B9),'Основа'!$A$1:$Q3563,8,FALSE)</f>
        <v>216.1725</v>
      </c>
      <c r="AF10" s="103">
        <f>VLOOKUP(CONCATENATE("S ",K$6," V",$B9),'Основа'!$A$1:$Q3563,8,FALSE)</f>
        <v>281.6085</v>
      </c>
      <c r="AG10" s="103">
        <f>VLOOKUP(CONCATENATE("S ",L$6," V",$B9),'Основа'!$A$1:$Q3563,8,FALSE)</f>
        <v>380.931</v>
      </c>
      <c r="AH10" s="103">
        <f>VLOOKUP(CONCATENATE("S ",M$6," V",$B9),'Основа'!$A$1:$Q3563,8,FALSE)</f>
        <v>472.074</v>
      </c>
      <c r="AI10" s="103">
        <f>VLOOKUP(CONCATENATE("S ",N$6," V",$B9),'Основа'!$A$1:$Q3563,8,FALSE)</f>
        <v>567.891</v>
      </c>
      <c r="AJ10" s="103">
        <f>VLOOKUP(CONCATENATE("S ",O$6," V",$B9),'Основа'!$A$1:$Q3563,8,FALSE)</f>
        <v>659.034</v>
      </c>
      <c r="AK10" s="103">
        <f>VLOOKUP(CONCATENATE("S ",P$6," V",$B9),'Основа'!$A$1:$Q3563,8,FALSE)</f>
        <v>760.6935</v>
      </c>
      <c r="AL10" s="103">
        <f>VLOOKUP(CONCATENATE("S ",Q$6," V",$B9),'Основа'!$A$1:$Q3563,8,FALSE)</f>
        <v>836.646</v>
      </c>
      <c r="AM10" s="103">
        <f>VLOOKUP(CONCATENATE("S ",R$6," V",$B9),'Основа'!$A$1:$Q3563,8,FALSE)</f>
        <v>849.4995</v>
      </c>
      <c r="AN10" s="103">
        <f>VLOOKUP(CONCATENATE("S ",S$6," V",$B9),'Основа'!$A$1:$Q3563,8,FALSE)</f>
        <v>951.159</v>
      </c>
      <c r="AO10" s="103">
        <f>VLOOKUP(CONCATENATE("S ",T$6," V",$B9),'Основа'!$A$1:$Q3563,8,FALSE)</f>
        <v>1141.6245</v>
      </c>
      <c r="AP10" s="8"/>
      <c r="AQ10" s="8"/>
      <c r="AR10" s="8"/>
      <c r="AS10" s="8"/>
      <c r="AT10" s="8"/>
      <c r="AU10" s="8"/>
      <c r="AV10" s="8"/>
      <c r="AW10" s="8"/>
      <c r="AX10" s="8"/>
    </row>
    <row r="11" ht="15.0" customHeight="1">
      <c r="B11" s="97">
        <v>4.0</v>
      </c>
      <c r="C11" s="98">
        <v>180.0</v>
      </c>
      <c r="D11" s="99" t="s">
        <v>112</v>
      </c>
      <c r="E11" s="100"/>
      <c r="F11" s="101">
        <f t="shared" ref="F11:T11" si="5">ROUND(AA11-(AA11*$L$5),0)</f>
        <v>15646</v>
      </c>
      <c r="G11" s="101">
        <f t="shared" si="5"/>
        <v>17015</v>
      </c>
      <c r="H11" s="101">
        <f t="shared" si="5"/>
        <v>18535</v>
      </c>
      <c r="I11" s="101">
        <f t="shared" si="5"/>
        <v>20054</v>
      </c>
      <c r="J11" s="101">
        <f t="shared" si="5"/>
        <v>20055</v>
      </c>
      <c r="K11" s="101">
        <f t="shared" si="5"/>
        <v>22776</v>
      </c>
      <c r="L11" s="101">
        <f t="shared" si="5"/>
        <v>24670</v>
      </c>
      <c r="M11" s="101">
        <f t="shared" si="5"/>
        <v>27914</v>
      </c>
      <c r="N11" s="101">
        <f t="shared" si="5"/>
        <v>28907</v>
      </c>
      <c r="O11" s="101">
        <f t="shared" si="5"/>
        <v>31244</v>
      </c>
      <c r="P11" s="101">
        <f t="shared" si="5"/>
        <v>34590</v>
      </c>
      <c r="Q11" s="101">
        <f t="shared" si="5"/>
        <v>41535</v>
      </c>
      <c r="R11" s="101">
        <f t="shared" si="5"/>
        <v>42404</v>
      </c>
      <c r="S11" s="101">
        <f t="shared" si="5"/>
        <v>52171</v>
      </c>
      <c r="T11" s="101">
        <f t="shared" si="5"/>
        <v>61939</v>
      </c>
      <c r="AA11" s="103">
        <f>ROUND(VLOOKUP(CONCATENATE("S ",F$6," V",$B11),'Основа'!$A$1:$Q3565,15,FALSE),0)</f>
        <v>15646</v>
      </c>
      <c r="AB11" s="103">
        <f>ROUND(VLOOKUP(CONCATENATE("S ",G$6," V",$B11),'Основа'!$A$1:$Q3565,15,FALSE),0)</f>
        <v>17015</v>
      </c>
      <c r="AC11" s="103">
        <f>ROUND(VLOOKUP(CONCATENATE("S ",H$6," V",$B11),'Основа'!$A$1:$Q3565,15,FALSE),0)</f>
        <v>18535</v>
      </c>
      <c r="AD11" s="103">
        <f>ROUND(VLOOKUP(CONCATENATE("S ",I$6," V",$B11),'Основа'!$A$1:$Q3565,15,FALSE),0)</f>
        <v>20054</v>
      </c>
      <c r="AE11" s="103">
        <f>ROUND(VLOOKUP(CONCATENATE("S ",J$6," V",$B11),'Основа'!$A$1:$Q3565,15,FALSE),0)</f>
        <v>20055</v>
      </c>
      <c r="AF11" s="103">
        <f>ROUND(VLOOKUP(CONCATENATE("S ",K$6," V",$B11),'Основа'!$A$1:$Q3565,15,FALSE),0)</f>
        <v>22776</v>
      </c>
      <c r="AG11" s="103">
        <f>ROUND(VLOOKUP(CONCATENATE("S ",L$6," V",$B11),'Основа'!$A$1:$Q3565,15,FALSE),0)</f>
        <v>24670</v>
      </c>
      <c r="AH11" s="103">
        <f>ROUND(VLOOKUP(CONCATENATE("S ",M$6," V",$B11),'Основа'!$A$1:$Q3565,15,FALSE),0)</f>
        <v>27914</v>
      </c>
      <c r="AI11" s="103">
        <f>ROUND(VLOOKUP(CONCATENATE("S ",N$6," V",$B11),'Основа'!$A$1:$Q3565,15,FALSE),0)</f>
        <v>28907</v>
      </c>
      <c r="AJ11" s="103">
        <f>ROUND(VLOOKUP(CONCATENATE("S ",O$6," V",$B11),'Основа'!$A$1:$Q3565,15,FALSE),0)</f>
        <v>31244</v>
      </c>
      <c r="AK11" s="103">
        <f>ROUND(VLOOKUP(CONCATENATE("S ",P$6," V",$B11),'Основа'!$A$1:$Q3565,15,FALSE),0)</f>
        <v>34590</v>
      </c>
      <c r="AL11" s="103">
        <f>ROUND(VLOOKUP(CONCATENATE("S ",Q$6," V",$B11),'Основа'!$A$1:$Q3565,15,FALSE),0)</f>
        <v>41535</v>
      </c>
      <c r="AM11" s="103">
        <f>ROUND(VLOOKUP(CONCATENATE("S ",R$6," V",$B11),'Основа'!$A$1:$Q3565,15,FALSE),0)</f>
        <v>42404</v>
      </c>
      <c r="AN11" s="103">
        <f>ROUND(VLOOKUP(CONCATENATE("S ",S$6," V",$B11),'Основа'!$A$1:$Q3565,15,FALSE),0)</f>
        <v>52171</v>
      </c>
      <c r="AO11" s="103">
        <f>ROUND(VLOOKUP(CONCATENATE("S ",T$6," V",$B11),'Основа'!$A$1:$Q3565,15,FALSE),0)</f>
        <v>61939</v>
      </c>
      <c r="AP11" s="8"/>
      <c r="AQ11" s="8"/>
      <c r="AR11" s="8"/>
      <c r="AS11" s="8"/>
      <c r="AT11" s="8"/>
      <c r="AU11" s="8"/>
      <c r="AV11" s="8"/>
      <c r="AW11" s="8"/>
      <c r="AX11" s="8"/>
    </row>
    <row r="12" ht="15.0" customHeight="1">
      <c r="B12" s="110"/>
      <c r="C12" s="111"/>
      <c r="D12" s="106" t="str">
        <f>RIGHT($M$5,21)</f>
        <v>ΔТ=70⁰С (95/85/20) Вт</v>
      </c>
      <c r="E12" s="107"/>
      <c r="F12" s="108">
        <f t="shared" ref="F12:T12" si="6">ROUND(IF($D12="ΔТ=70⁰С (95/85/20) Вт",AA12,(IF($D12="ΔТ=60⁰С (90/70/20) Вт",AA12*0.818,AA12*0.646))),0)</f>
        <v>138</v>
      </c>
      <c r="G12" s="108">
        <f t="shared" si="6"/>
        <v>214</v>
      </c>
      <c r="H12" s="108">
        <f t="shared" si="6"/>
        <v>254</v>
      </c>
      <c r="I12" s="108">
        <f t="shared" si="6"/>
        <v>279</v>
      </c>
      <c r="J12" s="108">
        <f t="shared" si="6"/>
        <v>290</v>
      </c>
      <c r="K12" s="108">
        <f t="shared" si="6"/>
        <v>376</v>
      </c>
      <c r="L12" s="108">
        <f t="shared" si="6"/>
        <v>507</v>
      </c>
      <c r="M12" s="108">
        <f t="shared" si="6"/>
        <v>630</v>
      </c>
      <c r="N12" s="108">
        <f t="shared" si="6"/>
        <v>756</v>
      </c>
      <c r="O12" s="108">
        <f t="shared" si="6"/>
        <v>879</v>
      </c>
      <c r="P12" s="108">
        <f t="shared" si="6"/>
        <v>1014</v>
      </c>
      <c r="Q12" s="108">
        <f t="shared" si="6"/>
        <v>1116</v>
      </c>
      <c r="R12" s="108">
        <f t="shared" si="6"/>
        <v>1132</v>
      </c>
      <c r="S12" s="108">
        <f t="shared" si="6"/>
        <v>1268</v>
      </c>
      <c r="T12" s="108">
        <f t="shared" si="6"/>
        <v>1521</v>
      </c>
      <c r="AA12" s="103">
        <f>VLOOKUP(CONCATENATE("S ",F$6," V",$B11),'Основа'!$A$1:$Q3565,8,FALSE)</f>
        <v>137.883</v>
      </c>
      <c r="AB12" s="103">
        <f>VLOOKUP(CONCATENATE("S ",G$6," V",$B11),'Основа'!$A$1:$Q3565,8,FALSE)</f>
        <v>213.8355</v>
      </c>
      <c r="AC12" s="103">
        <f>VLOOKUP(CONCATENATE("S ",H$6," V",$B11),'Основа'!$A$1:$Q3565,8,FALSE)</f>
        <v>253.5645</v>
      </c>
      <c r="AD12" s="103">
        <f>VLOOKUP(CONCATENATE("S ",I$6," V",$B11),'Основа'!$A$1:$Q3565,8,FALSE)</f>
        <v>279.2715</v>
      </c>
      <c r="AE12" s="103">
        <f>VLOOKUP(CONCATENATE("S ",J$6," V",$B11),'Основа'!$A$1:$Q3565,8,FALSE)</f>
        <v>289.788</v>
      </c>
      <c r="AF12" s="103">
        <f>VLOOKUP(CONCATENATE("S ",K$6," V",$B11),'Основа'!$A$1:$Q3565,8,FALSE)</f>
        <v>376.257</v>
      </c>
      <c r="AG12" s="103">
        <f>VLOOKUP(CONCATENATE("S ",L$6," V",$B11),'Основа'!$A$1:$Q3565,8,FALSE)</f>
        <v>507.129</v>
      </c>
      <c r="AH12" s="103">
        <f>VLOOKUP(CONCATENATE("S ",M$6," V",$B11),'Основа'!$A$1:$Q3565,8,FALSE)</f>
        <v>629.8215</v>
      </c>
      <c r="AI12" s="103">
        <f>VLOOKUP(CONCATENATE("S ",N$6," V",$B11),'Основа'!$A$1:$Q3565,8,FALSE)</f>
        <v>756.0195</v>
      </c>
      <c r="AJ12" s="103">
        <f>VLOOKUP(CONCATENATE("S ",O$6," V",$B11),'Основа'!$A$1:$Q3565,8,FALSE)</f>
        <v>878.712</v>
      </c>
      <c r="AK12" s="103">
        <f>VLOOKUP(CONCATENATE("S ",P$6," V",$B11),'Основа'!$A$1:$Q3565,8,FALSE)</f>
        <v>1014.258</v>
      </c>
      <c r="AL12" s="103">
        <f>VLOOKUP(CONCATENATE("S ",Q$6," V",$B11),'Основа'!$A$1:$Q3565,8,FALSE)</f>
        <v>1115.9175</v>
      </c>
      <c r="AM12" s="103">
        <f>VLOOKUP(CONCATENATE("S ",R$6," V",$B11),'Основа'!$A$1:$Q3565,8,FALSE)</f>
        <v>1132.2765</v>
      </c>
      <c r="AN12" s="103">
        <f>VLOOKUP(CONCATENATE("S ",S$6," V",$B11),'Основа'!$A$1:$Q3565,8,FALSE)</f>
        <v>1267.8225</v>
      </c>
      <c r="AO12" s="103">
        <f>VLOOKUP(CONCATENATE("S ",T$6," V",$B11),'Основа'!$A$1:$Q3565,8,FALSE)</f>
        <v>1521.387</v>
      </c>
      <c r="AP12" s="8"/>
      <c r="AQ12" s="8"/>
      <c r="AR12" s="8"/>
      <c r="AS12" s="8"/>
      <c r="AT12" s="8"/>
      <c r="AU12" s="8"/>
      <c r="AV12" s="8"/>
      <c r="AW12" s="8"/>
      <c r="AX12" s="8"/>
    </row>
    <row r="13" ht="15.0" customHeight="1">
      <c r="B13" s="243">
        <v>5.0</v>
      </c>
      <c r="C13" s="168">
        <v>230.0</v>
      </c>
      <c r="D13" s="99" t="s">
        <v>112</v>
      </c>
      <c r="E13" s="100"/>
      <c r="F13" s="101">
        <f t="shared" ref="F13:T13" si="7">ROUND(AA13-(AA13*$L$5),0)</f>
        <v>17617</v>
      </c>
      <c r="G13" s="101">
        <f t="shared" si="7"/>
        <v>19204</v>
      </c>
      <c r="H13" s="101">
        <f t="shared" si="7"/>
        <v>20967</v>
      </c>
      <c r="I13" s="101">
        <f t="shared" si="7"/>
        <v>22730</v>
      </c>
      <c r="J13" s="101">
        <f t="shared" si="7"/>
        <v>22730</v>
      </c>
      <c r="K13" s="101">
        <f t="shared" si="7"/>
        <v>26093</v>
      </c>
      <c r="L13" s="101">
        <f t="shared" si="7"/>
        <v>28466</v>
      </c>
      <c r="M13" s="101">
        <f t="shared" si="7"/>
        <v>32523</v>
      </c>
      <c r="N13" s="101">
        <f t="shared" si="7"/>
        <v>33769</v>
      </c>
      <c r="O13" s="101">
        <f t="shared" si="7"/>
        <v>36693</v>
      </c>
      <c r="P13" s="101">
        <f t="shared" si="7"/>
        <v>40876</v>
      </c>
      <c r="Q13" s="101">
        <f t="shared" si="7"/>
        <v>49220</v>
      </c>
      <c r="R13" s="101">
        <f t="shared" si="7"/>
        <v>50262</v>
      </c>
      <c r="S13" s="101">
        <f t="shared" si="7"/>
        <v>61994</v>
      </c>
      <c r="T13" s="101">
        <f t="shared" si="7"/>
        <v>73726</v>
      </c>
      <c r="AA13" s="103">
        <f>ROUND(VLOOKUP(CONCATENATE("S ",F$6," V",$B13),'Основа'!$A$1:$Q3567,15,FALSE),0)</f>
        <v>17617</v>
      </c>
      <c r="AB13" s="103">
        <f>ROUND(VLOOKUP(CONCATENATE("S ",G$6," V",$B13),'Основа'!$A$1:$Q3567,15,FALSE),0)</f>
        <v>19204</v>
      </c>
      <c r="AC13" s="103">
        <f>ROUND(VLOOKUP(CONCATENATE("S ",H$6," V",$B13),'Основа'!$A$1:$Q3567,15,FALSE),0)</f>
        <v>20967</v>
      </c>
      <c r="AD13" s="103">
        <f>ROUND(VLOOKUP(CONCATENATE("S ",I$6," V",$B13),'Основа'!$A$1:$Q3567,15,FALSE),0)</f>
        <v>22730</v>
      </c>
      <c r="AE13" s="103">
        <f>ROUND(VLOOKUP(CONCATENATE("S ",J$6," V",$B13),'Основа'!$A$1:$Q3567,15,FALSE),0)</f>
        <v>22730</v>
      </c>
      <c r="AF13" s="103">
        <f>ROUND(VLOOKUP(CONCATENATE("S ",K$6," V",$B13),'Основа'!$A$1:$Q3567,15,FALSE),0)</f>
        <v>26093</v>
      </c>
      <c r="AG13" s="103">
        <f>ROUND(VLOOKUP(CONCATENATE("S ",L$6," V",$B13),'Основа'!$A$1:$Q3567,15,FALSE),0)</f>
        <v>28466</v>
      </c>
      <c r="AH13" s="103">
        <f>ROUND(VLOOKUP(CONCATENATE("S ",M$6," V",$B13),'Основа'!$A$1:$Q3567,15,FALSE),0)</f>
        <v>32523</v>
      </c>
      <c r="AI13" s="103">
        <f>ROUND(VLOOKUP(CONCATENATE("S ",N$6," V",$B13),'Основа'!$A$1:$Q3567,15,FALSE),0)</f>
        <v>33769</v>
      </c>
      <c r="AJ13" s="103">
        <f>ROUND(VLOOKUP(CONCATENATE("S ",O$6," V",$B13),'Основа'!$A$1:$Q3567,15,FALSE),0)</f>
        <v>36693</v>
      </c>
      <c r="AK13" s="103">
        <f>ROUND(VLOOKUP(CONCATENATE("S ",P$6," V",$B13),'Основа'!$A$1:$Q3567,15,FALSE),0)</f>
        <v>40876</v>
      </c>
      <c r="AL13" s="103">
        <f>ROUND(VLOOKUP(CONCATENATE("S ",Q$6," V",$B13),'Основа'!$A$1:$Q3567,15,FALSE),0)</f>
        <v>49220</v>
      </c>
      <c r="AM13" s="103">
        <f>ROUND(VLOOKUP(CONCATENATE("S ",R$6," V",$B13),'Основа'!$A$1:$Q3567,15,FALSE),0)</f>
        <v>50262</v>
      </c>
      <c r="AN13" s="103">
        <f>ROUND(VLOOKUP(CONCATENATE("S ",S$6," V",$B13),'Основа'!$A$1:$Q3567,15,FALSE),0)</f>
        <v>61994</v>
      </c>
      <c r="AO13" s="103">
        <f>ROUND(VLOOKUP(CONCATENATE("S ",T$6," V",$B13),'Основа'!$A$1:$Q3567,15,FALSE),0)</f>
        <v>73726</v>
      </c>
      <c r="AP13" s="8"/>
      <c r="AQ13" s="8"/>
      <c r="AR13" s="8"/>
      <c r="AS13" s="8"/>
      <c r="AT13" s="8"/>
      <c r="AU13" s="8"/>
      <c r="AV13" s="8"/>
      <c r="AW13" s="8"/>
      <c r="AX13" s="8"/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T14" si="8">ROUND(IF($D14="ΔТ=70⁰С (95/85/20) Вт",AA14,(IF($D14="ΔТ=60⁰С (90/70/20) Вт",AA14*0.818,AA14*0.646))),0)</f>
        <v>171</v>
      </c>
      <c r="G14" s="108">
        <f t="shared" si="8"/>
        <v>268</v>
      </c>
      <c r="H14" s="108">
        <f t="shared" si="8"/>
        <v>317</v>
      </c>
      <c r="I14" s="108">
        <f t="shared" si="8"/>
        <v>348</v>
      </c>
      <c r="J14" s="108">
        <f t="shared" si="8"/>
        <v>363</v>
      </c>
      <c r="K14" s="108">
        <f t="shared" si="8"/>
        <v>470</v>
      </c>
      <c r="L14" s="108">
        <f t="shared" si="8"/>
        <v>634</v>
      </c>
      <c r="M14" s="108">
        <f t="shared" si="8"/>
        <v>788</v>
      </c>
      <c r="N14" s="108">
        <f t="shared" si="8"/>
        <v>945</v>
      </c>
      <c r="O14" s="108">
        <f t="shared" si="8"/>
        <v>1098</v>
      </c>
      <c r="P14" s="108">
        <f t="shared" si="8"/>
        <v>1268</v>
      </c>
      <c r="Q14" s="108">
        <f t="shared" si="8"/>
        <v>1395</v>
      </c>
      <c r="R14" s="108">
        <f t="shared" si="8"/>
        <v>1416</v>
      </c>
      <c r="S14" s="108">
        <f t="shared" si="8"/>
        <v>1584</v>
      </c>
      <c r="T14" s="108">
        <f t="shared" si="8"/>
        <v>1902</v>
      </c>
      <c r="AA14" s="103">
        <f>VLOOKUP(CONCATENATE("S ",F$6," V",$B13),'Основа'!$A$1:$Q3567,8,FALSE)</f>
        <v>170.601</v>
      </c>
      <c r="AB14" s="103">
        <f>VLOOKUP(CONCATENATE("S ",G$6," V",$B13),'Основа'!$A$1:$Q3567,8,FALSE)</f>
        <v>267.5865</v>
      </c>
      <c r="AC14" s="103">
        <f>VLOOKUP(CONCATENATE("S ",H$6," V",$B13),'Основа'!$A$1:$Q3567,8,FALSE)</f>
        <v>316.6635</v>
      </c>
      <c r="AD14" s="103">
        <f>VLOOKUP(CONCATENATE("S ",I$6," V",$B13),'Основа'!$A$1:$Q3567,8,FALSE)</f>
        <v>348.213</v>
      </c>
      <c r="AE14" s="103">
        <f>VLOOKUP(CONCATENATE("S ",J$6," V",$B13),'Основа'!$A$1:$Q3567,8,FALSE)</f>
        <v>363.4035</v>
      </c>
      <c r="AF14" s="103">
        <f>VLOOKUP(CONCATENATE("S ",K$6," V",$B13),'Основа'!$A$1:$Q3567,8,FALSE)</f>
        <v>469.737</v>
      </c>
      <c r="AG14" s="103">
        <f>VLOOKUP(CONCATENATE("S ",L$6," V",$B13),'Основа'!$A$1:$Q3567,8,FALSE)</f>
        <v>634.4955</v>
      </c>
      <c r="AH14" s="103">
        <f>VLOOKUP(CONCATENATE("S ",M$6," V",$B13),'Основа'!$A$1:$Q3567,8,FALSE)</f>
        <v>787.569</v>
      </c>
      <c r="AI14" s="103">
        <f>VLOOKUP(CONCATENATE("S ",N$6," V",$B13),'Основа'!$A$1:$Q3567,8,FALSE)</f>
        <v>945.3165</v>
      </c>
      <c r="AJ14" s="103">
        <f>VLOOKUP(CONCATENATE("S ",O$6," V",$B13),'Основа'!$A$1:$Q3567,8,FALSE)</f>
        <v>1098.39</v>
      </c>
      <c r="AK14" s="103">
        <f>VLOOKUP(CONCATENATE("S ",P$6," V",$B13),'Основа'!$A$1:$Q3567,8,FALSE)</f>
        <v>1267.8225</v>
      </c>
      <c r="AL14" s="103">
        <f>VLOOKUP(CONCATENATE("S ",Q$6," V",$B13),'Основа'!$A$1:$Q3567,8,FALSE)</f>
        <v>1395.189</v>
      </c>
      <c r="AM14" s="103">
        <f>VLOOKUP(CONCATENATE("S ",R$6," V",$B13),'Основа'!$A$1:$Q3567,8,FALSE)</f>
        <v>1416.222</v>
      </c>
      <c r="AN14" s="103">
        <f>VLOOKUP(CONCATENATE("S ",S$6," V",$B13),'Основа'!$A$1:$Q3567,8,FALSE)</f>
        <v>1584.486</v>
      </c>
      <c r="AO14" s="103">
        <f>VLOOKUP(CONCATENATE("S ",T$6," V",$B13),'Основа'!$A$1:$Q3567,8,FALSE)</f>
        <v>1902.318</v>
      </c>
      <c r="AP14" s="8"/>
      <c r="AQ14" s="8"/>
      <c r="AR14" s="8"/>
      <c r="AS14" s="8"/>
      <c r="AT14" s="8"/>
      <c r="AU14" s="8"/>
      <c r="AV14" s="8"/>
      <c r="AW14" s="8"/>
      <c r="AX14" s="8"/>
    </row>
    <row r="15" ht="15.0" customHeight="1">
      <c r="B15" s="97">
        <v>6.0</v>
      </c>
      <c r="C15" s="98">
        <v>280.0</v>
      </c>
      <c r="D15" s="99" t="s">
        <v>112</v>
      </c>
      <c r="E15" s="100"/>
      <c r="F15" s="101">
        <f t="shared" ref="F15:T15" si="9">ROUND(AA15-(AA15*$L$5),0)</f>
        <v>19592</v>
      </c>
      <c r="G15" s="101">
        <f t="shared" si="9"/>
        <v>21398</v>
      </c>
      <c r="H15" s="101">
        <f t="shared" si="9"/>
        <v>23406</v>
      </c>
      <c r="I15" s="101">
        <f t="shared" si="9"/>
        <v>25412</v>
      </c>
      <c r="J15" s="101">
        <f t="shared" si="9"/>
        <v>25413</v>
      </c>
      <c r="K15" s="101">
        <f t="shared" si="9"/>
        <v>29420</v>
      </c>
      <c r="L15" s="101">
        <f t="shared" si="9"/>
        <v>32269</v>
      </c>
      <c r="M15" s="101">
        <f t="shared" si="9"/>
        <v>37143</v>
      </c>
      <c r="N15" s="101">
        <f t="shared" si="9"/>
        <v>38639</v>
      </c>
      <c r="O15" s="101">
        <f t="shared" si="9"/>
        <v>42155</v>
      </c>
      <c r="P15" s="101">
        <f t="shared" si="9"/>
        <v>47176</v>
      </c>
      <c r="Q15" s="101">
        <f t="shared" si="9"/>
        <v>56918</v>
      </c>
      <c r="R15" s="101">
        <f t="shared" si="9"/>
        <v>58136</v>
      </c>
      <c r="S15" s="101">
        <f t="shared" si="9"/>
        <v>71838</v>
      </c>
      <c r="T15" s="101">
        <f t="shared" si="9"/>
        <v>85538</v>
      </c>
      <c r="AA15" s="103">
        <f>ROUND(VLOOKUP(CONCATENATE("S ",F$6," V",$B15),'Основа'!$A$1:$Q3569,15,FALSE),0)</f>
        <v>19592</v>
      </c>
      <c r="AB15" s="103">
        <f>ROUND(VLOOKUP(CONCATENATE("S ",G$6," V",$B15),'Основа'!$A$1:$Q3569,15,FALSE),0)</f>
        <v>21398</v>
      </c>
      <c r="AC15" s="103">
        <f>ROUND(VLOOKUP(CONCATENATE("S ",H$6," V",$B15),'Основа'!$A$1:$Q3569,15,FALSE),0)</f>
        <v>23406</v>
      </c>
      <c r="AD15" s="103">
        <f>ROUND(VLOOKUP(CONCATENATE("S ",I$6," V",$B15),'Основа'!$A$1:$Q3569,15,FALSE),0)</f>
        <v>25412</v>
      </c>
      <c r="AE15" s="103">
        <f>ROUND(VLOOKUP(CONCATENATE("S ",J$6," V",$B15),'Основа'!$A$1:$Q3569,15,FALSE),0)</f>
        <v>25413</v>
      </c>
      <c r="AF15" s="103">
        <f>ROUND(VLOOKUP(CONCATENATE("S ",K$6," V",$B15),'Основа'!$A$1:$Q3569,15,FALSE),0)</f>
        <v>29420</v>
      </c>
      <c r="AG15" s="103">
        <f>ROUND(VLOOKUP(CONCATENATE("S ",L$6," V",$B15),'Основа'!$A$1:$Q3569,15,FALSE),0)</f>
        <v>32269</v>
      </c>
      <c r="AH15" s="103">
        <f>ROUND(VLOOKUP(CONCATENATE("S ",M$6," V",$B15),'Основа'!$A$1:$Q3569,15,FALSE),0)</f>
        <v>37143</v>
      </c>
      <c r="AI15" s="103">
        <f>ROUND(VLOOKUP(CONCATENATE("S ",N$6," V",$B15),'Основа'!$A$1:$Q3569,15,FALSE),0)</f>
        <v>38639</v>
      </c>
      <c r="AJ15" s="103">
        <f>ROUND(VLOOKUP(CONCATENATE("S ",O$6," V",$B15),'Основа'!$A$1:$Q3569,15,FALSE),0)</f>
        <v>42155</v>
      </c>
      <c r="AK15" s="103">
        <f>ROUND(VLOOKUP(CONCATENATE("S ",P$6," V",$B15),'Основа'!$A$1:$Q3569,15,FALSE),0)</f>
        <v>47176</v>
      </c>
      <c r="AL15" s="103">
        <f>ROUND(VLOOKUP(CONCATENATE("S ",Q$6," V",$B15),'Основа'!$A$1:$Q3569,15,FALSE),0)</f>
        <v>56918</v>
      </c>
      <c r="AM15" s="103">
        <f>ROUND(VLOOKUP(CONCATENATE("S ",R$6," V",$B15),'Основа'!$A$1:$Q3569,15,FALSE),0)</f>
        <v>58136</v>
      </c>
      <c r="AN15" s="103">
        <f>ROUND(VLOOKUP(CONCATENATE("S ",S$6," V",$B15),'Основа'!$A$1:$Q3569,15,FALSE),0)</f>
        <v>71838</v>
      </c>
      <c r="AO15" s="103">
        <f>ROUND(VLOOKUP(CONCATENATE("S ",T$6," V",$B15),'Основа'!$A$1:$Q3569,15,FALSE),0)</f>
        <v>85538</v>
      </c>
      <c r="AP15" s="8"/>
      <c r="AQ15" s="8"/>
      <c r="AR15" s="8"/>
      <c r="AS15" s="8"/>
      <c r="AT15" s="8"/>
      <c r="AU15" s="8"/>
      <c r="AV15" s="8"/>
      <c r="AW15" s="8"/>
      <c r="AX15" s="8"/>
    </row>
    <row r="16" ht="15.0" customHeight="1">
      <c r="B16" s="104"/>
      <c r="C16" s="105"/>
      <c r="D16" s="106" t="str">
        <f>RIGHT($M$5,21)</f>
        <v>ΔТ=70⁰С (95/85/20) Вт</v>
      </c>
      <c r="E16" s="107"/>
      <c r="F16" s="108">
        <f t="shared" ref="F16:T16" si="10">ROUND(IF($D16="ΔТ=70⁰С (95/85/20) Вт",AA16,(IF($D16="ΔТ=60⁰С (90/70/20) Вт",AA16*0.818,AA16*0.646))),0)</f>
        <v>204</v>
      </c>
      <c r="G16" s="108">
        <f t="shared" si="10"/>
        <v>319</v>
      </c>
      <c r="H16" s="108">
        <f t="shared" si="10"/>
        <v>381</v>
      </c>
      <c r="I16" s="108">
        <f t="shared" si="10"/>
        <v>418</v>
      </c>
      <c r="J16" s="108">
        <f t="shared" si="10"/>
        <v>434</v>
      </c>
      <c r="K16" s="108">
        <f t="shared" si="10"/>
        <v>564</v>
      </c>
      <c r="L16" s="108">
        <f t="shared" si="10"/>
        <v>761</v>
      </c>
      <c r="M16" s="108">
        <f t="shared" si="10"/>
        <v>944</v>
      </c>
      <c r="N16" s="108">
        <f t="shared" si="10"/>
        <v>1135</v>
      </c>
      <c r="O16" s="108">
        <f t="shared" si="10"/>
        <v>1318</v>
      </c>
      <c r="P16" s="108">
        <f t="shared" si="10"/>
        <v>1521</v>
      </c>
      <c r="Q16" s="108">
        <f t="shared" si="10"/>
        <v>1673</v>
      </c>
      <c r="R16" s="108">
        <f t="shared" si="10"/>
        <v>1699</v>
      </c>
      <c r="S16" s="108">
        <f t="shared" si="10"/>
        <v>1901</v>
      </c>
      <c r="T16" s="108">
        <f t="shared" si="10"/>
        <v>2282</v>
      </c>
      <c r="AA16" s="103">
        <f>VLOOKUP(CONCATENATE("S ",F$6," V",$B15),'Основа'!$A$1:$Q3569,8,FALSE)</f>
        <v>204.4875</v>
      </c>
      <c r="AB16" s="103">
        <f>VLOOKUP(CONCATENATE("S ",G$6," V",$B15),'Основа'!$A$1:$Q3569,8,FALSE)</f>
        <v>319.0005</v>
      </c>
      <c r="AC16" s="103">
        <f>VLOOKUP(CONCATENATE("S ",H$6," V",$B15),'Основа'!$A$1:$Q3569,8,FALSE)</f>
        <v>380.931</v>
      </c>
      <c r="AD16" s="103">
        <f>VLOOKUP(CONCATENATE("S ",I$6," V",$B15),'Основа'!$A$1:$Q3569,8,FALSE)</f>
        <v>418.323</v>
      </c>
      <c r="AE16" s="103">
        <f>VLOOKUP(CONCATENATE("S ",J$6," V",$B15),'Основа'!$A$1:$Q3569,8,FALSE)</f>
        <v>433.5135</v>
      </c>
      <c r="AF16" s="103">
        <f>VLOOKUP(CONCATENATE("S ",K$6," V",$B15),'Основа'!$A$1:$Q3569,8,FALSE)</f>
        <v>564.3855</v>
      </c>
      <c r="AG16" s="103">
        <f>VLOOKUP(CONCATENATE("S ",L$6," V",$B15),'Основа'!$A$1:$Q3569,8,FALSE)</f>
        <v>760.6935</v>
      </c>
      <c r="AH16" s="103">
        <f>VLOOKUP(CONCATENATE("S ",M$6," V",$B15),'Основа'!$A$1:$Q3569,8,FALSE)</f>
        <v>944.148</v>
      </c>
      <c r="AI16" s="103">
        <f>VLOOKUP(CONCATENATE("S ",N$6," V",$B15),'Основа'!$A$1:$Q3569,8,FALSE)</f>
        <v>1134.6135</v>
      </c>
      <c r="AJ16" s="103">
        <f>VLOOKUP(CONCATENATE("S ",O$6," V",$B15),'Основа'!$A$1:$Q3569,8,FALSE)</f>
        <v>1318.068</v>
      </c>
      <c r="AK16" s="103">
        <f>VLOOKUP(CONCATENATE("S ",P$6," V",$B15),'Основа'!$A$1:$Q3569,8,FALSE)</f>
        <v>1521.387</v>
      </c>
      <c r="AL16" s="103">
        <f>VLOOKUP(CONCATENATE("S ",Q$6," V",$B15),'Основа'!$A$1:$Q3569,8,FALSE)</f>
        <v>1673.292</v>
      </c>
      <c r="AM16" s="103">
        <f>VLOOKUP(CONCATENATE("S ",R$6," V",$B15),'Основа'!$A$1:$Q3569,8,FALSE)</f>
        <v>1698.999</v>
      </c>
      <c r="AN16" s="103">
        <f>VLOOKUP(CONCATENATE("S ",S$6," V",$B15),'Основа'!$A$1:$Q3569,8,FALSE)</f>
        <v>1901.1495</v>
      </c>
      <c r="AO16" s="103">
        <f>VLOOKUP(CONCATENATE("S ",T$6," V",$B15),'Основа'!$A$1:$Q3569,8,FALSE)</f>
        <v>2282.0805</v>
      </c>
      <c r="AP16" s="8"/>
      <c r="AQ16" s="8"/>
      <c r="AR16" s="8"/>
      <c r="AS16" s="8"/>
      <c r="AT16" s="8"/>
      <c r="AU16" s="8"/>
      <c r="AV16" s="8"/>
      <c r="AW16" s="8"/>
      <c r="AX16" s="8"/>
    </row>
    <row r="17" ht="15.0" customHeight="1">
      <c r="B17" s="97">
        <v>7.0</v>
      </c>
      <c r="C17" s="98">
        <v>330.0</v>
      </c>
      <c r="D17" s="99" t="s">
        <v>112</v>
      </c>
      <c r="E17" s="100"/>
      <c r="F17" s="101">
        <f t="shared" ref="F17:T17" si="11">ROUND(AA17-(AA17*$L$5),0)</f>
        <v>21571</v>
      </c>
      <c r="G17" s="101">
        <f t="shared" si="11"/>
        <v>23597</v>
      </c>
      <c r="H17" s="101">
        <f t="shared" si="11"/>
        <v>25848</v>
      </c>
      <c r="I17" s="101">
        <f t="shared" si="11"/>
        <v>28101</v>
      </c>
      <c r="J17" s="101">
        <f t="shared" si="11"/>
        <v>28100</v>
      </c>
      <c r="K17" s="101">
        <f t="shared" si="11"/>
        <v>32751</v>
      </c>
      <c r="L17" s="101">
        <f t="shared" si="11"/>
        <v>36080</v>
      </c>
      <c r="M17" s="101">
        <f t="shared" si="11"/>
        <v>41770</v>
      </c>
      <c r="N17" s="101">
        <f t="shared" si="11"/>
        <v>43520</v>
      </c>
      <c r="O17" s="101">
        <f t="shared" si="11"/>
        <v>47628</v>
      </c>
      <c r="P17" s="101">
        <f t="shared" si="11"/>
        <v>53489</v>
      </c>
      <c r="Q17" s="101">
        <f t="shared" si="11"/>
        <v>64634</v>
      </c>
      <c r="R17" s="101">
        <f t="shared" si="11"/>
        <v>66028</v>
      </c>
      <c r="S17" s="101">
        <f t="shared" si="11"/>
        <v>81701</v>
      </c>
      <c r="T17" s="101">
        <f t="shared" si="11"/>
        <v>97374</v>
      </c>
      <c r="AA17" s="103">
        <f>ROUND(VLOOKUP(CONCATENATE("S ",F$6," V",$B17),'Основа'!$A$1:$Q3572,15,FALSE),0)</f>
        <v>21571</v>
      </c>
      <c r="AB17" s="103">
        <f>ROUND(VLOOKUP(CONCATENATE("S ",G$6," V",$B17),'Основа'!$A$1:$Q3572,15,FALSE),0)</f>
        <v>23597</v>
      </c>
      <c r="AC17" s="103">
        <f>ROUND(VLOOKUP(CONCATENATE("S ",H$6," V",$B17),'Основа'!$A$1:$Q3572,15,FALSE),0)</f>
        <v>25848</v>
      </c>
      <c r="AD17" s="103">
        <f>ROUND(VLOOKUP(CONCATENATE("S ",I$6," V",$B17),'Основа'!$A$1:$Q3572,15,FALSE),0)</f>
        <v>28101</v>
      </c>
      <c r="AE17" s="103">
        <f>ROUND(VLOOKUP(CONCATENATE("S ",J$6," V",$B17),'Основа'!$A$1:$Q3572,15,FALSE),0)</f>
        <v>28100</v>
      </c>
      <c r="AF17" s="103">
        <f>ROUND(VLOOKUP(CONCATENATE("S ",K$6," V",$B17),'Основа'!$A$1:$Q3572,15,FALSE),0)</f>
        <v>32751</v>
      </c>
      <c r="AG17" s="103">
        <f>ROUND(VLOOKUP(CONCATENATE("S ",L$6," V",$B17),'Основа'!$A$1:$Q3572,15,FALSE),0)</f>
        <v>36080</v>
      </c>
      <c r="AH17" s="103">
        <f>ROUND(VLOOKUP(CONCATENATE("S ",M$6," V",$B17),'Основа'!$A$1:$Q3572,15,FALSE),0)</f>
        <v>41770</v>
      </c>
      <c r="AI17" s="103">
        <f>ROUND(VLOOKUP(CONCATENATE("S ",N$6," V",$B17),'Основа'!$A$1:$Q3572,15,FALSE),0)</f>
        <v>43520</v>
      </c>
      <c r="AJ17" s="103">
        <f>ROUND(VLOOKUP(CONCATENATE("S ",O$6," V",$B17),'Основа'!$A$1:$Q3572,15,FALSE),0)</f>
        <v>47628</v>
      </c>
      <c r="AK17" s="103">
        <f>ROUND(VLOOKUP(CONCATENATE("S ",P$6," V",$B17),'Основа'!$A$1:$Q3572,15,FALSE),0)</f>
        <v>53489</v>
      </c>
      <c r="AL17" s="103">
        <f>ROUND(VLOOKUP(CONCATENATE("S ",Q$6," V",$B17),'Основа'!$A$1:$Q3572,15,FALSE),0)</f>
        <v>64634</v>
      </c>
      <c r="AM17" s="103">
        <f>ROUND(VLOOKUP(CONCATENATE("S ",R$6," V",$B17),'Основа'!$A$1:$Q3572,15,FALSE),0)</f>
        <v>66028</v>
      </c>
      <c r="AN17" s="103">
        <f>ROUND(VLOOKUP(CONCATENATE("S ",S$6," V",$B17),'Основа'!$A$1:$Q3572,15,FALSE),0)</f>
        <v>81701</v>
      </c>
      <c r="AO17" s="103">
        <f>ROUND(VLOOKUP(CONCATENATE("S ",T$6," V",$B17),'Основа'!$A$1:$Q3572,15,FALSE),0)</f>
        <v>97374</v>
      </c>
      <c r="AP17" s="8"/>
      <c r="AQ17" s="8"/>
      <c r="AR17" s="8"/>
      <c r="AS17" s="8"/>
      <c r="AT17" s="8"/>
      <c r="AU17" s="8"/>
      <c r="AV17" s="8"/>
      <c r="AW17" s="8"/>
      <c r="AX17" s="8"/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T18" si="12">ROUND(IF($D18="ΔТ=70⁰С (95/85/20) Вт",AA18,(IF($D18="ΔТ=60⁰С (90/70/20) Вт",AA18*0.818,AA18*0.646))),0)</f>
        <v>240</v>
      </c>
      <c r="G18" s="108">
        <f t="shared" si="12"/>
        <v>373</v>
      </c>
      <c r="H18" s="108">
        <f t="shared" si="12"/>
        <v>444</v>
      </c>
      <c r="I18" s="108">
        <f t="shared" si="12"/>
        <v>488</v>
      </c>
      <c r="J18" s="108">
        <f t="shared" si="12"/>
        <v>506</v>
      </c>
      <c r="K18" s="108">
        <f t="shared" si="12"/>
        <v>658</v>
      </c>
      <c r="L18" s="108">
        <f t="shared" si="12"/>
        <v>888</v>
      </c>
      <c r="M18" s="108">
        <f t="shared" si="12"/>
        <v>1102</v>
      </c>
      <c r="N18" s="108">
        <f t="shared" si="12"/>
        <v>1324</v>
      </c>
      <c r="O18" s="108">
        <f t="shared" si="12"/>
        <v>1538</v>
      </c>
      <c r="P18" s="108">
        <f t="shared" si="12"/>
        <v>1775</v>
      </c>
      <c r="Q18" s="108">
        <f t="shared" si="12"/>
        <v>1951</v>
      </c>
      <c r="R18" s="108">
        <f t="shared" si="12"/>
        <v>1982</v>
      </c>
      <c r="S18" s="108">
        <f t="shared" si="12"/>
        <v>2218</v>
      </c>
      <c r="T18" s="108">
        <f t="shared" si="12"/>
        <v>2663</v>
      </c>
      <c r="AA18" s="103">
        <f>VLOOKUP(CONCATENATE("S ",F$6," V",$B17),'Основа'!$A$1:$Q3572,8,FALSE)</f>
        <v>239.5425</v>
      </c>
      <c r="AB18" s="103">
        <f>VLOOKUP(CONCATENATE("S ",G$6," V",$B17),'Основа'!$A$1:$Q3572,8,FALSE)</f>
        <v>372.7515</v>
      </c>
      <c r="AC18" s="103">
        <f>VLOOKUP(CONCATENATE("S ",H$6," V",$B17),'Основа'!$A$1:$Q3572,8,FALSE)</f>
        <v>444.03</v>
      </c>
      <c r="AD18" s="103">
        <f>VLOOKUP(CONCATENATE("S ",I$6," V",$B17),'Основа'!$A$1:$Q3572,8,FALSE)</f>
        <v>488.433</v>
      </c>
      <c r="AE18" s="103">
        <f>VLOOKUP(CONCATENATE("S ",J$6," V",$B17),'Основа'!$A$1:$Q3572,8,FALSE)</f>
        <v>505.9605</v>
      </c>
      <c r="AF18" s="103">
        <f>VLOOKUP(CONCATENATE("S ",K$6," V",$B17),'Основа'!$A$1:$Q3572,8,FALSE)</f>
        <v>657.8655</v>
      </c>
      <c r="AG18" s="103">
        <f>VLOOKUP(CONCATENATE("S ",L$6," V",$B17),'Основа'!$A$1:$Q3572,8,FALSE)</f>
        <v>888.06</v>
      </c>
      <c r="AH18" s="103">
        <f>VLOOKUP(CONCATENATE("S ",M$6," V",$B17),'Основа'!$A$1:$Q3572,8,FALSE)</f>
        <v>1101.8955</v>
      </c>
      <c r="AI18" s="103">
        <f>VLOOKUP(CONCATENATE("S ",N$6," V",$B17),'Основа'!$A$1:$Q3572,8,FALSE)</f>
        <v>1323.9105</v>
      </c>
      <c r="AJ18" s="103">
        <f>VLOOKUP(CONCATENATE("S ",O$6," V",$B17),'Основа'!$A$1:$Q3572,8,FALSE)</f>
        <v>1537.746</v>
      </c>
      <c r="AK18" s="103">
        <f>VLOOKUP(CONCATENATE("S ",P$6," V",$B17),'Основа'!$A$1:$Q3572,8,FALSE)</f>
        <v>1774.9515</v>
      </c>
      <c r="AL18" s="103">
        <f>VLOOKUP(CONCATENATE("S ",Q$6," V",$B17),'Основа'!$A$1:$Q3572,8,FALSE)</f>
        <v>1951.395</v>
      </c>
      <c r="AM18" s="103">
        <f>VLOOKUP(CONCATENATE("S ",R$6," V",$B17),'Основа'!$A$1:$Q3572,8,FALSE)</f>
        <v>1981.776</v>
      </c>
      <c r="AN18" s="103">
        <f>VLOOKUP(CONCATENATE("S ",S$6," V",$B17),'Основа'!$A$1:$Q3572,8,FALSE)</f>
        <v>2217.813</v>
      </c>
      <c r="AO18" s="103">
        <f>VLOOKUP(CONCATENATE("S ",T$6," V",$B17),'Основа'!$A$1:$Q3572,8,FALSE)</f>
        <v>2663.0115</v>
      </c>
      <c r="AP18" s="8"/>
      <c r="AQ18" s="8"/>
      <c r="AR18" s="8"/>
      <c r="AS18" s="8"/>
      <c r="AT18" s="8"/>
      <c r="AU18" s="8"/>
      <c r="AV18" s="8"/>
      <c r="AW18" s="8"/>
      <c r="AX18" s="8"/>
    </row>
    <row r="19" ht="15.0" customHeight="1">
      <c r="B19" s="97">
        <v>8.0</v>
      </c>
      <c r="C19" s="98">
        <v>380.0</v>
      </c>
      <c r="D19" s="99" t="s">
        <v>112</v>
      </c>
      <c r="E19" s="100"/>
      <c r="F19" s="101">
        <f t="shared" ref="F19:T19" si="13">ROUND(AA19-(AA19*$L$5),0)</f>
        <v>23554</v>
      </c>
      <c r="G19" s="101">
        <f t="shared" si="13"/>
        <v>25801</v>
      </c>
      <c r="H19" s="101">
        <f t="shared" si="13"/>
        <v>28298</v>
      </c>
      <c r="I19" s="101">
        <f t="shared" si="13"/>
        <v>30793</v>
      </c>
      <c r="J19" s="101">
        <f t="shared" si="13"/>
        <v>30793</v>
      </c>
      <c r="K19" s="101">
        <f t="shared" si="13"/>
        <v>36091</v>
      </c>
      <c r="L19" s="101">
        <f t="shared" si="13"/>
        <v>39899</v>
      </c>
      <c r="M19" s="101">
        <f t="shared" si="13"/>
        <v>46411</v>
      </c>
      <c r="N19" s="101">
        <f t="shared" si="13"/>
        <v>48410</v>
      </c>
      <c r="O19" s="101">
        <f t="shared" si="13"/>
        <v>53106</v>
      </c>
      <c r="P19" s="101">
        <f t="shared" si="13"/>
        <v>59817</v>
      </c>
      <c r="Q19" s="101">
        <f t="shared" si="13"/>
        <v>72369</v>
      </c>
      <c r="R19" s="101">
        <f t="shared" si="13"/>
        <v>73938</v>
      </c>
      <c r="S19" s="101">
        <f t="shared" si="13"/>
        <v>91588</v>
      </c>
      <c r="T19" s="101">
        <f t="shared" si="13"/>
        <v>109240</v>
      </c>
      <c r="AA19" s="103">
        <f>ROUND(VLOOKUP(CONCATENATE("S ",F$6," V",$B19),'Основа'!$A$1:$Q3574,15,FALSE),0)</f>
        <v>23554</v>
      </c>
      <c r="AB19" s="103">
        <f>ROUND(VLOOKUP(CONCATENATE("S ",G$6," V",$B19),'Основа'!$A$1:$Q3574,15,FALSE),0)</f>
        <v>25801</v>
      </c>
      <c r="AC19" s="103">
        <f>ROUND(VLOOKUP(CONCATENATE("S ",H$6," V",$B19),'Основа'!$A$1:$Q3574,15,FALSE),0)</f>
        <v>28298</v>
      </c>
      <c r="AD19" s="103">
        <f>ROUND(VLOOKUP(CONCATENATE("S ",I$6," V",$B19),'Основа'!$A$1:$Q3574,15,FALSE),0)</f>
        <v>30793</v>
      </c>
      <c r="AE19" s="103">
        <f>ROUND(VLOOKUP(CONCATENATE("S ",J$6," V",$B19),'Основа'!$A$1:$Q3574,15,FALSE),0)</f>
        <v>30793</v>
      </c>
      <c r="AF19" s="103">
        <f>ROUND(VLOOKUP(CONCATENATE("S ",K$6," V",$B19),'Основа'!$A$1:$Q3574,15,FALSE),0)</f>
        <v>36091</v>
      </c>
      <c r="AG19" s="103">
        <f>ROUND(VLOOKUP(CONCATENATE("S ",L$6," V",$B19),'Основа'!$A$1:$Q3574,15,FALSE),0)</f>
        <v>39899</v>
      </c>
      <c r="AH19" s="103">
        <f>ROUND(VLOOKUP(CONCATENATE("S ",M$6," V",$B19),'Основа'!$A$1:$Q3574,15,FALSE),0)</f>
        <v>46411</v>
      </c>
      <c r="AI19" s="103">
        <f>ROUND(VLOOKUP(CONCATENATE("S ",N$6," V",$B19),'Основа'!$A$1:$Q3574,15,FALSE),0)</f>
        <v>48410</v>
      </c>
      <c r="AJ19" s="103">
        <f>ROUND(VLOOKUP(CONCATENATE("S ",O$6," V",$B19),'Основа'!$A$1:$Q3574,15,FALSE),0)</f>
        <v>53106</v>
      </c>
      <c r="AK19" s="103">
        <f>ROUND(VLOOKUP(CONCATENATE("S ",P$6," V",$B19),'Основа'!$A$1:$Q3574,15,FALSE),0)</f>
        <v>59817</v>
      </c>
      <c r="AL19" s="103">
        <f>ROUND(VLOOKUP(CONCATENATE("S ",Q$6," V",$B19),'Основа'!$A$1:$Q3574,15,FALSE),0)</f>
        <v>72369</v>
      </c>
      <c r="AM19" s="103">
        <f>ROUND(VLOOKUP(CONCATENATE("S ",R$6," V",$B19),'Основа'!$A$1:$Q3574,15,FALSE),0)</f>
        <v>73938</v>
      </c>
      <c r="AN19" s="103">
        <f>ROUND(VLOOKUP(CONCATENATE("S ",S$6," V",$B19),'Основа'!$A$1:$Q3574,15,FALSE),0)</f>
        <v>91588</v>
      </c>
      <c r="AO19" s="103">
        <f>ROUND(VLOOKUP(CONCATENATE("S ",T$6," V",$B19),'Основа'!$A$1:$Q3574,15,FALSE),0)</f>
        <v>109240</v>
      </c>
      <c r="AP19" s="8"/>
      <c r="AQ19" s="8"/>
      <c r="AR19" s="8"/>
      <c r="AS19" s="8"/>
      <c r="AT19" s="8"/>
      <c r="AU19" s="8"/>
      <c r="AV19" s="8"/>
      <c r="AW19" s="8"/>
      <c r="AX19" s="8"/>
    </row>
    <row r="20" ht="15.0" customHeight="1">
      <c r="B20" s="104"/>
      <c r="C20" s="105"/>
      <c r="D20" s="106" t="str">
        <f>RIGHT($M$5,21)</f>
        <v>ΔТ=70⁰С (95/85/20) Вт</v>
      </c>
      <c r="E20" s="107"/>
      <c r="F20" s="108">
        <f t="shared" ref="F20:T20" si="14">ROUND(IF($D20="ΔТ=70⁰С (95/85/20) Вт",AA20,(IF($D20="ΔТ=60⁰С (90/70/20) Вт",AA20*0.818,AA20*0.646))),0)</f>
        <v>273</v>
      </c>
      <c r="G20" s="108">
        <f t="shared" si="14"/>
        <v>425</v>
      </c>
      <c r="H20" s="108">
        <f t="shared" si="14"/>
        <v>507</v>
      </c>
      <c r="I20" s="108">
        <f t="shared" si="14"/>
        <v>557</v>
      </c>
      <c r="J20" s="108">
        <f t="shared" si="14"/>
        <v>577</v>
      </c>
      <c r="K20" s="108">
        <f t="shared" si="14"/>
        <v>751</v>
      </c>
      <c r="L20" s="108">
        <f t="shared" si="14"/>
        <v>1014</v>
      </c>
      <c r="M20" s="108">
        <f t="shared" si="14"/>
        <v>1260</v>
      </c>
      <c r="N20" s="108">
        <f t="shared" si="14"/>
        <v>1513</v>
      </c>
      <c r="O20" s="108">
        <f t="shared" si="14"/>
        <v>1759</v>
      </c>
      <c r="P20" s="108">
        <f t="shared" si="14"/>
        <v>2029</v>
      </c>
      <c r="Q20" s="108">
        <f t="shared" si="14"/>
        <v>2232</v>
      </c>
      <c r="R20" s="108">
        <f t="shared" si="14"/>
        <v>2266</v>
      </c>
      <c r="S20" s="108">
        <f t="shared" si="14"/>
        <v>2536</v>
      </c>
      <c r="T20" s="108">
        <f t="shared" si="14"/>
        <v>3043</v>
      </c>
      <c r="AA20" s="103">
        <f>VLOOKUP(CONCATENATE("S ",F$6," V",$B19),'Основа'!$A$1:$Q3574,8,FALSE)</f>
        <v>273.429</v>
      </c>
      <c r="AB20" s="103">
        <f>VLOOKUP(CONCATENATE("S ",G$6," V",$B19),'Основа'!$A$1:$Q3574,8,FALSE)</f>
        <v>425.334</v>
      </c>
      <c r="AC20" s="103">
        <f>VLOOKUP(CONCATENATE("S ",H$6," V",$B19),'Основа'!$A$1:$Q3574,8,FALSE)</f>
        <v>507.129</v>
      </c>
      <c r="AD20" s="103">
        <f>VLOOKUP(CONCATENATE("S ",I$6," V",$B19),'Основа'!$A$1:$Q3574,8,FALSE)</f>
        <v>557.3745</v>
      </c>
      <c r="AE20" s="103">
        <f>VLOOKUP(CONCATENATE("S ",J$6," V",$B19),'Основа'!$A$1:$Q3574,8,FALSE)</f>
        <v>577.239</v>
      </c>
      <c r="AF20" s="103">
        <f>VLOOKUP(CONCATENATE("S ",K$6," V",$B19),'Основа'!$A$1:$Q3574,8,FALSE)</f>
        <v>751.3455</v>
      </c>
      <c r="AG20" s="103">
        <f>VLOOKUP(CONCATENATE("S ",L$6," V",$B19),'Основа'!$A$1:$Q3574,8,FALSE)</f>
        <v>1014.258</v>
      </c>
      <c r="AH20" s="103">
        <f>VLOOKUP(CONCATENATE("S ",M$6," V",$B19),'Основа'!$A$1:$Q3574,8,FALSE)</f>
        <v>1259.643</v>
      </c>
      <c r="AI20" s="103">
        <f>VLOOKUP(CONCATENATE("S ",N$6," V",$B19),'Основа'!$A$1:$Q3574,8,FALSE)</f>
        <v>1513.2075</v>
      </c>
      <c r="AJ20" s="103">
        <f>VLOOKUP(CONCATENATE("S ",O$6," V",$B19),'Основа'!$A$1:$Q3574,8,FALSE)</f>
        <v>1758.5925</v>
      </c>
      <c r="AK20" s="103">
        <f>VLOOKUP(CONCATENATE("S ",P$6," V",$B19),'Основа'!$A$1:$Q3574,8,FALSE)</f>
        <v>2028.516</v>
      </c>
      <c r="AL20" s="103">
        <f>VLOOKUP(CONCATENATE("S ",Q$6," V",$B19),'Основа'!$A$1:$Q3574,8,FALSE)</f>
        <v>2231.835</v>
      </c>
      <c r="AM20" s="103">
        <f>VLOOKUP(CONCATENATE("S ",R$6," V",$B19),'Основа'!$A$1:$Q3574,8,FALSE)</f>
        <v>2265.7215</v>
      </c>
      <c r="AN20" s="103">
        <f>VLOOKUP(CONCATENATE("S ",S$6," V",$B19),'Основа'!$A$1:$Q3574,8,FALSE)</f>
        <v>2535.645</v>
      </c>
      <c r="AO20" s="103">
        <f>VLOOKUP(CONCATENATE("S ",T$6," V",$B19),'Основа'!$A$1:$Q3574,8,FALSE)</f>
        <v>3042.774</v>
      </c>
      <c r="AP20" s="8"/>
      <c r="AQ20" s="8"/>
      <c r="AR20" s="8"/>
      <c r="AS20" s="8"/>
      <c r="AT20" s="8"/>
      <c r="AU20" s="8"/>
      <c r="AV20" s="8"/>
      <c r="AW20" s="8"/>
      <c r="AX20" s="8"/>
    </row>
    <row r="21" ht="15.0" customHeight="1">
      <c r="B21" s="97">
        <v>9.0</v>
      </c>
      <c r="C21" s="98">
        <v>430.0</v>
      </c>
      <c r="D21" s="99" t="s">
        <v>112</v>
      </c>
      <c r="E21" s="100"/>
      <c r="F21" s="101">
        <f t="shared" ref="F21:T21" si="15">ROUND(AA21-(AA21*$L$5),0)</f>
        <v>25541</v>
      </c>
      <c r="G21" s="101">
        <f t="shared" si="15"/>
        <v>28008</v>
      </c>
      <c r="H21" s="101">
        <f t="shared" si="15"/>
        <v>30749</v>
      </c>
      <c r="I21" s="101">
        <f t="shared" si="15"/>
        <v>33492</v>
      </c>
      <c r="J21" s="101">
        <f t="shared" si="15"/>
        <v>33491</v>
      </c>
      <c r="K21" s="101">
        <f t="shared" si="15"/>
        <v>39437</v>
      </c>
      <c r="L21" s="101">
        <f t="shared" si="15"/>
        <v>43726</v>
      </c>
      <c r="M21" s="101">
        <f t="shared" si="15"/>
        <v>51059</v>
      </c>
      <c r="N21" s="101">
        <f t="shared" si="15"/>
        <v>53313</v>
      </c>
      <c r="O21" s="101">
        <f t="shared" si="15"/>
        <v>58600</v>
      </c>
      <c r="P21" s="101">
        <f t="shared" si="15"/>
        <v>66156</v>
      </c>
      <c r="Q21" s="101">
        <f t="shared" si="15"/>
        <v>80116</v>
      </c>
      <c r="R21" s="101">
        <f t="shared" si="15"/>
        <v>81862</v>
      </c>
      <c r="S21" s="101">
        <f t="shared" si="15"/>
        <v>101494</v>
      </c>
      <c r="T21" s="101">
        <f t="shared" si="15"/>
        <v>121125</v>
      </c>
      <c r="AA21" s="103">
        <f>ROUND(VLOOKUP(CONCATENATE("S ",F$6," V",$B21),'Основа'!$A$1:$Q3576,15,FALSE),0)</f>
        <v>25541</v>
      </c>
      <c r="AB21" s="103">
        <f>ROUND(VLOOKUP(CONCATENATE("S ",G$6," V",$B21),'Основа'!$A$1:$Q3576,15,FALSE),0)</f>
        <v>28008</v>
      </c>
      <c r="AC21" s="103">
        <f>ROUND(VLOOKUP(CONCATENATE("S ",H$6," V",$B21),'Основа'!$A$1:$Q3576,15,FALSE),0)</f>
        <v>30749</v>
      </c>
      <c r="AD21" s="103">
        <f>ROUND(VLOOKUP(CONCATENATE("S ",I$6," V",$B21),'Основа'!$A$1:$Q3576,15,FALSE),0)</f>
        <v>33492</v>
      </c>
      <c r="AE21" s="103">
        <f>ROUND(VLOOKUP(CONCATENATE("S ",J$6," V",$B21),'Основа'!$A$1:$Q3576,15,FALSE),0)</f>
        <v>33491</v>
      </c>
      <c r="AF21" s="103">
        <f>ROUND(VLOOKUP(CONCATENATE("S ",K$6," V",$B21),'Основа'!$A$1:$Q3576,15,FALSE),0)</f>
        <v>39437</v>
      </c>
      <c r="AG21" s="103">
        <f>ROUND(VLOOKUP(CONCATENATE("S ",L$6," V",$B21),'Основа'!$A$1:$Q3576,15,FALSE),0)</f>
        <v>43726</v>
      </c>
      <c r="AH21" s="103">
        <f>ROUND(VLOOKUP(CONCATENATE("S ",M$6," V",$B21),'Основа'!$A$1:$Q3576,15,FALSE),0)</f>
        <v>51059</v>
      </c>
      <c r="AI21" s="103">
        <f>ROUND(VLOOKUP(CONCATENATE("S ",N$6," V",$B21),'Основа'!$A$1:$Q3576,15,FALSE),0)</f>
        <v>53313</v>
      </c>
      <c r="AJ21" s="103">
        <f>ROUND(VLOOKUP(CONCATENATE("S ",O$6," V",$B21),'Основа'!$A$1:$Q3576,15,FALSE),0)</f>
        <v>58600</v>
      </c>
      <c r="AK21" s="103">
        <f>ROUND(VLOOKUP(CONCATENATE("S ",P$6," V",$B21),'Основа'!$A$1:$Q3576,15,FALSE),0)</f>
        <v>66156</v>
      </c>
      <c r="AL21" s="103">
        <f>ROUND(VLOOKUP(CONCATENATE("S ",Q$6," V",$B21),'Основа'!$A$1:$Q3576,15,FALSE),0)</f>
        <v>80116</v>
      </c>
      <c r="AM21" s="103">
        <f>ROUND(VLOOKUP(CONCATENATE("S ",R$6," V",$B21),'Основа'!$A$1:$Q3576,15,FALSE),0)</f>
        <v>81862</v>
      </c>
      <c r="AN21" s="103">
        <f>ROUND(VLOOKUP(CONCATENATE("S ",S$6," V",$B21),'Основа'!$A$1:$Q3576,15,FALSE),0)</f>
        <v>101494</v>
      </c>
      <c r="AO21" s="103">
        <f>ROUND(VLOOKUP(CONCATENATE("S ",T$6," V",$B21),'Основа'!$A$1:$Q3576,15,FALSE),0)</f>
        <v>121125</v>
      </c>
      <c r="AP21" s="8"/>
      <c r="AQ21" s="8"/>
      <c r="AR21" s="8"/>
      <c r="AS21" s="8"/>
      <c r="AT21" s="8"/>
      <c r="AU21" s="8"/>
      <c r="AV21" s="8"/>
      <c r="AW21" s="8"/>
      <c r="AX21" s="8"/>
    </row>
    <row r="22" ht="15.0" customHeight="1">
      <c r="B22" s="104"/>
      <c r="C22" s="105"/>
      <c r="D22" s="106" t="str">
        <f>RIGHT($M$5,21)</f>
        <v>ΔТ=70⁰С (95/85/20) Вт</v>
      </c>
      <c r="E22" s="107"/>
      <c r="F22" s="108">
        <f t="shared" ref="F22:T22" si="16">ROUND(IF($D22="ΔТ=70⁰С (95/85/20) Вт",AA22,(IF($D22="ΔТ=60⁰С (90/70/20) Вт",AA22*0.818,AA22*0.646))),0)</f>
        <v>308</v>
      </c>
      <c r="G22" s="108">
        <f t="shared" si="16"/>
        <v>480</v>
      </c>
      <c r="H22" s="108">
        <f t="shared" si="16"/>
        <v>570</v>
      </c>
      <c r="I22" s="108">
        <f t="shared" si="16"/>
        <v>627</v>
      </c>
      <c r="J22" s="108">
        <f t="shared" si="16"/>
        <v>651</v>
      </c>
      <c r="K22" s="108">
        <f t="shared" si="16"/>
        <v>846</v>
      </c>
      <c r="L22" s="108">
        <f t="shared" si="16"/>
        <v>1142</v>
      </c>
      <c r="M22" s="108">
        <f t="shared" si="16"/>
        <v>1417</v>
      </c>
      <c r="N22" s="108">
        <f t="shared" si="16"/>
        <v>1703</v>
      </c>
      <c r="O22" s="108">
        <f t="shared" si="16"/>
        <v>1978</v>
      </c>
      <c r="P22" s="108">
        <f t="shared" si="16"/>
        <v>2282</v>
      </c>
      <c r="Q22" s="108">
        <f t="shared" si="16"/>
        <v>2510</v>
      </c>
      <c r="R22" s="108">
        <f t="shared" si="16"/>
        <v>2548</v>
      </c>
      <c r="S22" s="108">
        <f t="shared" si="16"/>
        <v>2852</v>
      </c>
      <c r="T22" s="108">
        <f t="shared" si="16"/>
        <v>3424</v>
      </c>
      <c r="AA22" s="103">
        <f>VLOOKUP(CONCATENATE("S ",F$6," V",$B21),'Основа'!$A$1:$Q3576,8,FALSE)</f>
        <v>308.484</v>
      </c>
      <c r="AB22" s="103">
        <f>VLOOKUP(CONCATENATE("S ",G$6," V",$B21),'Основа'!$A$1:$Q3576,8,FALSE)</f>
        <v>480.2535</v>
      </c>
      <c r="AC22" s="103">
        <f>VLOOKUP(CONCATENATE("S ",H$6," V",$B21),'Основа'!$A$1:$Q3576,8,FALSE)</f>
        <v>570.228</v>
      </c>
      <c r="AD22" s="103">
        <f>VLOOKUP(CONCATENATE("S ",I$6," V",$B21),'Основа'!$A$1:$Q3576,8,FALSE)</f>
        <v>627.4845</v>
      </c>
      <c r="AE22" s="103">
        <f>VLOOKUP(CONCATENATE("S ",J$6," V",$B21),'Основа'!$A$1:$Q3576,8,FALSE)</f>
        <v>650.8545</v>
      </c>
      <c r="AF22" s="103">
        <f>VLOOKUP(CONCATENATE("S ",K$6," V",$B21),'Основа'!$A$1:$Q3576,8,FALSE)</f>
        <v>845.994</v>
      </c>
      <c r="AG22" s="103">
        <f>VLOOKUP(CONCATENATE("S ",L$6," V",$B21),'Основа'!$A$1:$Q3576,8,FALSE)</f>
        <v>1141.6245</v>
      </c>
      <c r="AH22" s="103">
        <f>VLOOKUP(CONCATENATE("S ",M$6," V",$B21),'Основа'!$A$1:$Q3576,8,FALSE)</f>
        <v>1417.3905</v>
      </c>
      <c r="AI22" s="103">
        <f>VLOOKUP(CONCATENATE("S ",N$6," V",$B21),'Основа'!$A$1:$Q3576,8,FALSE)</f>
        <v>1702.5045</v>
      </c>
      <c r="AJ22" s="103">
        <f>VLOOKUP(CONCATENATE("S ",O$6," V",$B21),'Основа'!$A$1:$Q3576,8,FALSE)</f>
        <v>1978.2705</v>
      </c>
      <c r="AK22" s="103">
        <f>VLOOKUP(CONCATENATE("S ",P$6," V",$B21),'Основа'!$A$1:$Q3576,8,FALSE)</f>
        <v>2282.0805</v>
      </c>
      <c r="AL22" s="103">
        <f>VLOOKUP(CONCATENATE("S ",Q$6," V",$B21),'Основа'!$A$1:$Q3576,8,FALSE)</f>
        <v>2509.938</v>
      </c>
      <c r="AM22" s="103">
        <f>VLOOKUP(CONCATENATE("S ",R$6," V",$B21),'Основа'!$A$1:$Q3576,8,FALSE)</f>
        <v>2548.4985</v>
      </c>
      <c r="AN22" s="103">
        <f>VLOOKUP(CONCATENATE("S ",S$6," V",$B21),'Основа'!$A$1:$Q3576,8,FALSE)</f>
        <v>2852.3085</v>
      </c>
      <c r="AO22" s="103">
        <f>VLOOKUP(CONCATENATE("S ",T$6," V",$B21),'Основа'!$A$1:$Q3576,8,FALSE)</f>
        <v>3423.705</v>
      </c>
      <c r="AP22" s="8"/>
      <c r="AQ22" s="8"/>
      <c r="AR22" s="8"/>
      <c r="AS22" s="8"/>
      <c r="AT22" s="8"/>
      <c r="AU22" s="8"/>
      <c r="AV22" s="8"/>
      <c r="AW22" s="8"/>
      <c r="AX22" s="8"/>
    </row>
    <row r="23" ht="15.0" customHeight="1">
      <c r="B23" s="97">
        <v>10.0</v>
      </c>
      <c r="C23" s="98">
        <v>480.0</v>
      </c>
      <c r="D23" s="99" t="s">
        <v>112</v>
      </c>
      <c r="E23" s="100"/>
      <c r="F23" s="101">
        <f t="shared" ref="F23:T23" si="17">ROUND(AA23-(AA23*$L$5),0)</f>
        <v>27532</v>
      </c>
      <c r="G23" s="101">
        <f t="shared" si="17"/>
        <v>30220</v>
      </c>
      <c r="H23" s="101">
        <f t="shared" si="17"/>
        <v>33208</v>
      </c>
      <c r="I23" s="101">
        <f t="shared" si="17"/>
        <v>36196</v>
      </c>
      <c r="J23" s="101">
        <f t="shared" si="17"/>
        <v>36196</v>
      </c>
      <c r="K23" s="101">
        <f t="shared" si="17"/>
        <v>42790</v>
      </c>
      <c r="L23" s="101">
        <f t="shared" si="17"/>
        <v>47563</v>
      </c>
      <c r="M23" s="101">
        <f t="shared" si="17"/>
        <v>55721</v>
      </c>
      <c r="N23" s="101">
        <f t="shared" si="17"/>
        <v>58223</v>
      </c>
      <c r="O23" s="101">
        <f t="shared" si="17"/>
        <v>64107</v>
      </c>
      <c r="P23" s="101">
        <f t="shared" si="17"/>
        <v>72513</v>
      </c>
      <c r="Q23" s="101">
        <f t="shared" si="17"/>
        <v>87886</v>
      </c>
      <c r="R23" s="101">
        <f t="shared" si="17"/>
        <v>89807</v>
      </c>
      <c r="S23" s="101">
        <f t="shared" si="17"/>
        <v>111426</v>
      </c>
      <c r="T23" s="101">
        <f t="shared" si="17"/>
        <v>133044</v>
      </c>
      <c r="AA23" s="103">
        <f>ROUND(VLOOKUP(CONCATENATE("S ",F$6," V",$B23),'Основа'!$A$1:$Q3578,15,FALSE),0)</f>
        <v>27532</v>
      </c>
      <c r="AB23" s="103">
        <f>ROUND(VLOOKUP(CONCATENATE("S ",G$6," V",$B23),'Основа'!$A$1:$Q3578,15,FALSE),0)</f>
        <v>30220</v>
      </c>
      <c r="AC23" s="103">
        <f>ROUND(VLOOKUP(CONCATENATE("S ",H$6," V",$B23),'Основа'!$A$1:$Q3578,15,FALSE),0)</f>
        <v>33208</v>
      </c>
      <c r="AD23" s="103">
        <f>ROUND(VLOOKUP(CONCATENATE("S ",I$6," V",$B23),'Основа'!$A$1:$Q3578,15,FALSE),0)</f>
        <v>36196</v>
      </c>
      <c r="AE23" s="103">
        <f>ROUND(VLOOKUP(CONCATENATE("S ",J$6," V",$B23),'Основа'!$A$1:$Q3578,15,FALSE),0)</f>
        <v>36196</v>
      </c>
      <c r="AF23" s="103">
        <f>ROUND(VLOOKUP(CONCATENATE("S ",K$6," V",$B23),'Основа'!$A$1:$Q3578,15,FALSE),0)</f>
        <v>42790</v>
      </c>
      <c r="AG23" s="103">
        <f>ROUND(VLOOKUP(CONCATENATE("S ",L$6," V",$B23),'Основа'!$A$1:$Q3578,15,FALSE),0)</f>
        <v>47563</v>
      </c>
      <c r="AH23" s="103">
        <f>ROUND(VLOOKUP(CONCATENATE("S ",M$6," V",$B23),'Основа'!$A$1:$Q3578,15,FALSE),0)</f>
        <v>55721</v>
      </c>
      <c r="AI23" s="103">
        <f>ROUND(VLOOKUP(CONCATENATE("S ",N$6," V",$B23),'Основа'!$A$1:$Q3578,15,FALSE),0)</f>
        <v>58223</v>
      </c>
      <c r="AJ23" s="103">
        <f>ROUND(VLOOKUP(CONCATENATE("S ",O$6," V",$B23),'Основа'!$A$1:$Q3578,15,FALSE),0)</f>
        <v>64107</v>
      </c>
      <c r="AK23" s="103">
        <f>ROUND(VLOOKUP(CONCATENATE("S ",P$6," V",$B23),'Основа'!$A$1:$Q3578,15,FALSE),0)</f>
        <v>72513</v>
      </c>
      <c r="AL23" s="103">
        <f>ROUND(VLOOKUP(CONCATENATE("S ",Q$6," V",$B23),'Основа'!$A$1:$Q3578,15,FALSE),0)</f>
        <v>87886</v>
      </c>
      <c r="AM23" s="103">
        <f>ROUND(VLOOKUP(CONCATENATE("S ",R$6," V",$B23),'Основа'!$A$1:$Q3578,15,FALSE),0)</f>
        <v>89807</v>
      </c>
      <c r="AN23" s="103">
        <f>ROUND(VLOOKUP(CONCATENATE("S ",S$6," V",$B23),'Основа'!$A$1:$Q3578,15,FALSE),0)</f>
        <v>111426</v>
      </c>
      <c r="AO23" s="103">
        <f>ROUND(VLOOKUP(CONCATENATE("S ",T$6," V",$B23),'Основа'!$A$1:$Q3578,15,FALSE),0)</f>
        <v>133044</v>
      </c>
      <c r="AP23" s="8"/>
      <c r="AQ23" s="8"/>
      <c r="AR23" s="8"/>
      <c r="AS23" s="8"/>
      <c r="AT23" s="8"/>
      <c r="AU23" s="8"/>
      <c r="AV23" s="8"/>
      <c r="AW23" s="8"/>
      <c r="AX23" s="8"/>
    </row>
    <row r="24" ht="15.0" customHeight="1">
      <c r="B24" s="104"/>
      <c r="C24" s="105"/>
      <c r="D24" s="106" t="str">
        <f>RIGHT($M$5,21)</f>
        <v>ΔТ=70⁰С (95/85/20) Вт</v>
      </c>
      <c r="E24" s="107"/>
      <c r="F24" s="108">
        <f t="shared" ref="F24:T24" si="18">ROUND(IF($D24="ΔТ=70⁰С (95/85/20) Вт",AA24,(IF($D24="ΔТ=60⁰С (90/70/20) Вт",AA24*0.818,AA24*0.646))),0)</f>
        <v>342</v>
      </c>
      <c r="G24" s="108">
        <f t="shared" si="18"/>
        <v>533</v>
      </c>
      <c r="H24" s="108">
        <f t="shared" si="18"/>
        <v>634</v>
      </c>
      <c r="I24" s="108">
        <f t="shared" si="18"/>
        <v>698</v>
      </c>
      <c r="J24" s="108">
        <f t="shared" si="18"/>
        <v>722</v>
      </c>
      <c r="K24" s="108">
        <f t="shared" si="18"/>
        <v>941</v>
      </c>
      <c r="L24" s="108">
        <f t="shared" si="18"/>
        <v>1268</v>
      </c>
      <c r="M24" s="108">
        <f t="shared" si="18"/>
        <v>1574</v>
      </c>
      <c r="N24" s="108">
        <f t="shared" si="18"/>
        <v>1892</v>
      </c>
      <c r="O24" s="108">
        <f t="shared" si="18"/>
        <v>2198</v>
      </c>
      <c r="P24" s="108">
        <f t="shared" si="18"/>
        <v>2536</v>
      </c>
      <c r="Q24" s="108">
        <f t="shared" si="18"/>
        <v>2789</v>
      </c>
      <c r="R24" s="108">
        <f t="shared" si="18"/>
        <v>2831</v>
      </c>
      <c r="S24" s="108">
        <f t="shared" si="18"/>
        <v>3170</v>
      </c>
      <c r="T24" s="108">
        <f t="shared" si="18"/>
        <v>3803</v>
      </c>
      <c r="AA24" s="103">
        <f>VLOOKUP(CONCATENATE("S ",F$6," V",$B23),'Основа'!$A$1:$Q3578,8,FALSE)</f>
        <v>342.3705</v>
      </c>
      <c r="AB24" s="103">
        <f>VLOOKUP(CONCATENATE("S ",G$6," V",$B23),'Основа'!$A$1:$Q3578,8,FALSE)</f>
        <v>532.836</v>
      </c>
      <c r="AC24" s="103">
        <f>VLOOKUP(CONCATENATE("S ",H$6," V",$B23),'Основа'!$A$1:$Q3578,8,FALSE)</f>
        <v>634.4955</v>
      </c>
      <c r="AD24" s="103">
        <f>VLOOKUP(CONCATENATE("S ",I$6," V",$B23),'Основа'!$A$1:$Q3578,8,FALSE)</f>
        <v>697.5945</v>
      </c>
      <c r="AE24" s="103">
        <f>VLOOKUP(CONCATENATE("S ",J$6," V",$B23),'Основа'!$A$1:$Q3578,8,FALSE)</f>
        <v>722.133</v>
      </c>
      <c r="AF24" s="103">
        <f>VLOOKUP(CONCATENATE("S ",K$6," V",$B23),'Основа'!$A$1:$Q3578,8,FALSE)</f>
        <v>940.6425</v>
      </c>
      <c r="AG24" s="103">
        <f>VLOOKUP(CONCATENATE("S ",L$6," V",$B23),'Основа'!$A$1:$Q3578,8,FALSE)</f>
        <v>1267.8225</v>
      </c>
      <c r="AH24" s="103">
        <f>VLOOKUP(CONCATENATE("S ",M$6," V",$B23),'Основа'!$A$1:$Q3578,8,FALSE)</f>
        <v>1573.9695</v>
      </c>
      <c r="AI24" s="103">
        <f>VLOOKUP(CONCATENATE("S ",N$6," V",$B23),'Основа'!$A$1:$Q3578,8,FALSE)</f>
        <v>1891.8015</v>
      </c>
      <c r="AJ24" s="103">
        <f>VLOOKUP(CONCATENATE("S ",O$6," V",$B23),'Основа'!$A$1:$Q3578,8,FALSE)</f>
        <v>2197.9485</v>
      </c>
      <c r="AK24" s="103">
        <f>VLOOKUP(CONCATENATE("S ",P$6," V",$B23),'Основа'!$A$1:$Q3578,8,FALSE)</f>
        <v>2535.645</v>
      </c>
      <c r="AL24" s="103">
        <f>VLOOKUP(CONCATENATE("S ",Q$6," V",$B23),'Основа'!$A$1:$Q3578,8,FALSE)</f>
        <v>2789.2095</v>
      </c>
      <c r="AM24" s="103">
        <f>VLOOKUP(CONCATENATE("S ",R$6," V",$B23),'Основа'!$A$1:$Q3578,8,FALSE)</f>
        <v>2831.2755</v>
      </c>
      <c r="AN24" s="103">
        <f>VLOOKUP(CONCATENATE("S ",S$6," V",$B23),'Основа'!$A$1:$Q3578,8,FALSE)</f>
        <v>3170.1405</v>
      </c>
      <c r="AO24" s="103">
        <f>VLOOKUP(CONCATENATE("S ",T$6," V",$B23),'Основа'!$A$1:$Q3578,8,FALSE)</f>
        <v>3803.4675</v>
      </c>
      <c r="AP24" s="8"/>
      <c r="AQ24" s="8"/>
      <c r="AR24" s="8"/>
      <c r="AS24" s="8"/>
      <c r="AT24" s="8"/>
      <c r="AU24" s="8"/>
      <c r="AV24" s="8"/>
      <c r="AW24" s="8"/>
      <c r="AX24" s="8"/>
    </row>
    <row r="25" ht="15.0" customHeight="1">
      <c r="B25" s="97">
        <v>11.0</v>
      </c>
      <c r="C25" s="98">
        <v>530.0</v>
      </c>
      <c r="D25" s="99" t="s">
        <v>112</v>
      </c>
      <c r="E25" s="100"/>
      <c r="F25" s="101">
        <f t="shared" ref="F25:T25" si="19">ROUND(AA25-(AA25*$L$5),0)</f>
        <v>29525</v>
      </c>
      <c r="G25" s="101">
        <f t="shared" si="19"/>
        <v>32436</v>
      </c>
      <c r="H25" s="101">
        <f t="shared" si="19"/>
        <v>35669</v>
      </c>
      <c r="I25" s="101">
        <f t="shared" si="19"/>
        <v>38903</v>
      </c>
      <c r="J25" s="101">
        <f t="shared" si="19"/>
        <v>38903</v>
      </c>
      <c r="K25" s="101">
        <f t="shared" si="19"/>
        <v>46151</v>
      </c>
      <c r="L25" s="101">
        <f t="shared" si="19"/>
        <v>51406</v>
      </c>
      <c r="M25" s="101">
        <f t="shared" si="19"/>
        <v>60388</v>
      </c>
      <c r="N25" s="101">
        <f t="shared" si="19"/>
        <v>63146</v>
      </c>
      <c r="O25" s="101">
        <f t="shared" si="19"/>
        <v>69625</v>
      </c>
      <c r="P25" s="101">
        <f t="shared" si="19"/>
        <v>78878</v>
      </c>
      <c r="Q25" s="101">
        <f t="shared" si="19"/>
        <v>95666</v>
      </c>
      <c r="R25" s="101">
        <f t="shared" si="19"/>
        <v>97764</v>
      </c>
      <c r="S25" s="101">
        <f t="shared" si="19"/>
        <v>121372</v>
      </c>
      <c r="T25" s="101">
        <f t="shared" si="19"/>
        <v>144979</v>
      </c>
      <c r="AA25" s="103">
        <f>ROUND(VLOOKUP(CONCATENATE("S ",F$6," V",$B25),'Основа'!$A$1:$Q3580,15,FALSE),0)</f>
        <v>29525</v>
      </c>
      <c r="AB25" s="103">
        <f>ROUND(VLOOKUP(CONCATENATE("S ",G$6," V",$B25),'Основа'!$A$1:$Q3580,15,FALSE),0)</f>
        <v>32436</v>
      </c>
      <c r="AC25" s="103">
        <f>ROUND(VLOOKUP(CONCATENATE("S ",H$6," V",$B25),'Основа'!$A$1:$Q3580,15,FALSE),0)</f>
        <v>35669</v>
      </c>
      <c r="AD25" s="103">
        <f>ROUND(VLOOKUP(CONCATENATE("S ",I$6," V",$B25),'Основа'!$A$1:$Q3580,15,FALSE),0)</f>
        <v>38903</v>
      </c>
      <c r="AE25" s="103">
        <f>ROUND(VLOOKUP(CONCATENATE("S ",J$6," V",$B25),'Основа'!$A$1:$Q3580,15,FALSE),0)</f>
        <v>38903</v>
      </c>
      <c r="AF25" s="103">
        <f>ROUND(VLOOKUP(CONCATENATE("S ",K$6," V",$B25),'Основа'!$A$1:$Q3580,15,FALSE),0)</f>
        <v>46151</v>
      </c>
      <c r="AG25" s="103">
        <f>ROUND(VLOOKUP(CONCATENATE("S ",L$6," V",$B25),'Основа'!$A$1:$Q3580,15,FALSE),0)</f>
        <v>51406</v>
      </c>
      <c r="AH25" s="103">
        <f>ROUND(VLOOKUP(CONCATENATE("S ",M$6," V",$B25),'Основа'!$A$1:$Q3580,15,FALSE),0)</f>
        <v>60388</v>
      </c>
      <c r="AI25" s="103">
        <f>ROUND(VLOOKUP(CONCATENATE("S ",N$6," V",$B25),'Основа'!$A$1:$Q3580,15,FALSE),0)</f>
        <v>63146</v>
      </c>
      <c r="AJ25" s="103">
        <f>ROUND(VLOOKUP(CONCATENATE("S ",O$6," V",$B25),'Основа'!$A$1:$Q3580,15,FALSE),0)</f>
        <v>69625</v>
      </c>
      <c r="AK25" s="103">
        <f>ROUND(VLOOKUP(CONCATENATE("S ",P$6," V",$B25),'Основа'!$A$1:$Q3580,15,FALSE),0)</f>
        <v>78878</v>
      </c>
      <c r="AL25" s="103">
        <f>ROUND(VLOOKUP(CONCATENATE("S ",Q$6," V",$B25),'Основа'!$A$1:$Q3580,15,FALSE),0)</f>
        <v>95666</v>
      </c>
      <c r="AM25" s="103">
        <f>ROUND(VLOOKUP(CONCATENATE("S ",R$6," V",$B25),'Основа'!$A$1:$Q3580,15,FALSE),0)</f>
        <v>97764</v>
      </c>
      <c r="AN25" s="103">
        <f>ROUND(VLOOKUP(CONCATENATE("S ",S$6," V",$B25),'Основа'!$A$1:$Q3580,15,FALSE),0)</f>
        <v>121372</v>
      </c>
      <c r="AO25" s="103">
        <f>ROUND(VLOOKUP(CONCATENATE("S ",T$6," V",$B25),'Основа'!$A$1:$Q3580,15,FALSE),0)</f>
        <v>144979</v>
      </c>
      <c r="AP25" s="8"/>
      <c r="AQ25" s="8"/>
      <c r="AR25" s="8"/>
      <c r="AS25" s="8"/>
      <c r="AT25" s="8"/>
      <c r="AU25" s="8"/>
      <c r="AV25" s="8"/>
      <c r="AW25" s="8"/>
      <c r="AX25" s="8"/>
    </row>
    <row r="26" ht="15.0" customHeight="1">
      <c r="B26" s="104"/>
      <c r="C26" s="105"/>
      <c r="D26" s="106" t="str">
        <f>RIGHT($M$5,21)</f>
        <v>ΔТ=70⁰С (95/85/20) Вт</v>
      </c>
      <c r="E26" s="107"/>
      <c r="F26" s="108">
        <f t="shared" ref="F26:T26" si="20">ROUND(IF($D26="ΔТ=70⁰С (95/85/20) Вт",AA26,(IF($D26="ΔТ=60⁰С (90/70/20) Вт",AA26*0.818,AA26*0.646))),0)</f>
        <v>376</v>
      </c>
      <c r="G26" s="108">
        <f t="shared" si="20"/>
        <v>585</v>
      </c>
      <c r="H26" s="108">
        <f t="shared" si="20"/>
        <v>698</v>
      </c>
      <c r="I26" s="108">
        <f t="shared" si="20"/>
        <v>767</v>
      </c>
      <c r="J26" s="108">
        <f t="shared" si="20"/>
        <v>795</v>
      </c>
      <c r="K26" s="108">
        <f t="shared" si="20"/>
        <v>1034</v>
      </c>
      <c r="L26" s="108">
        <f t="shared" si="20"/>
        <v>1395</v>
      </c>
      <c r="M26" s="108">
        <f t="shared" si="20"/>
        <v>1732</v>
      </c>
      <c r="N26" s="108">
        <f t="shared" si="20"/>
        <v>2080</v>
      </c>
      <c r="O26" s="108">
        <f t="shared" si="20"/>
        <v>2418</v>
      </c>
      <c r="P26" s="108">
        <f t="shared" si="20"/>
        <v>2789</v>
      </c>
      <c r="Q26" s="108">
        <f t="shared" si="20"/>
        <v>3068</v>
      </c>
      <c r="R26" s="108">
        <f t="shared" si="20"/>
        <v>3115</v>
      </c>
      <c r="S26" s="108">
        <f t="shared" si="20"/>
        <v>3487</v>
      </c>
      <c r="T26" s="108">
        <f t="shared" si="20"/>
        <v>4184</v>
      </c>
      <c r="AA26" s="103">
        <f>VLOOKUP(CONCATENATE("S ",F$6," V",$B25),'Основа'!$A$1:$Q3580,8,FALSE)</f>
        <v>376.257</v>
      </c>
      <c r="AB26" s="103">
        <f>VLOOKUP(CONCATENATE("S ",G$6," V",$B25),'Основа'!$A$1:$Q3580,8,FALSE)</f>
        <v>585.4185</v>
      </c>
      <c r="AC26" s="103">
        <f>VLOOKUP(CONCATENATE("S ",H$6," V",$B25),'Основа'!$A$1:$Q3580,8,FALSE)</f>
        <v>697.5945</v>
      </c>
      <c r="AD26" s="103">
        <f>VLOOKUP(CONCATENATE("S ",I$6," V",$B25),'Основа'!$A$1:$Q3580,8,FALSE)</f>
        <v>766.536</v>
      </c>
      <c r="AE26" s="103">
        <f>VLOOKUP(CONCATENATE("S ",J$6," V",$B25),'Основа'!$A$1:$Q3580,8,FALSE)</f>
        <v>794.58</v>
      </c>
      <c r="AF26" s="103">
        <f>VLOOKUP(CONCATENATE("S ",K$6," V",$B25),'Основа'!$A$1:$Q3580,8,FALSE)</f>
        <v>1034.1225</v>
      </c>
      <c r="AG26" s="103">
        <f>VLOOKUP(CONCATENATE("S ",L$6," V",$B25),'Основа'!$A$1:$Q3580,8,FALSE)</f>
        <v>1395.189</v>
      </c>
      <c r="AH26" s="103">
        <f>VLOOKUP(CONCATENATE("S ",M$6," V",$B25),'Основа'!$A$1:$Q3580,8,FALSE)</f>
        <v>1731.717</v>
      </c>
      <c r="AI26" s="103">
        <f>VLOOKUP(CONCATENATE("S ",N$6," V",$B25),'Основа'!$A$1:$Q3580,8,FALSE)</f>
        <v>2079.93</v>
      </c>
      <c r="AJ26" s="103">
        <f>VLOOKUP(CONCATENATE("S ",O$6," V",$B25),'Основа'!$A$1:$Q3580,8,FALSE)</f>
        <v>2417.6265</v>
      </c>
      <c r="AK26" s="103">
        <f>VLOOKUP(CONCATENATE("S ",P$6," V",$B25),'Основа'!$A$1:$Q3580,8,FALSE)</f>
        <v>2789.2095</v>
      </c>
      <c r="AL26" s="103">
        <f>VLOOKUP(CONCATENATE("S ",Q$6," V",$B25),'Основа'!$A$1:$Q3580,8,FALSE)</f>
        <v>3068.481</v>
      </c>
      <c r="AM26" s="103">
        <f>VLOOKUP(CONCATENATE("S ",R$6," V",$B25),'Основа'!$A$1:$Q3580,8,FALSE)</f>
        <v>3115.221</v>
      </c>
      <c r="AN26" s="103">
        <f>VLOOKUP(CONCATENATE("S ",S$6," V",$B25),'Основа'!$A$1:$Q3580,8,FALSE)</f>
        <v>3486.804</v>
      </c>
      <c r="AO26" s="103">
        <f>VLOOKUP(CONCATENATE("S ",T$6," V",$B25),'Основа'!$A$1:$Q3580,8,FALSE)</f>
        <v>4184.3985</v>
      </c>
      <c r="AP26" s="8"/>
      <c r="AQ26" s="8"/>
      <c r="AR26" s="8"/>
      <c r="AS26" s="8"/>
      <c r="AT26" s="8"/>
      <c r="AU26" s="8"/>
      <c r="AV26" s="8"/>
      <c r="AW26" s="8"/>
      <c r="AX26" s="8"/>
    </row>
    <row r="27" ht="15.0" customHeight="1">
      <c r="B27" s="97">
        <v>12.0</v>
      </c>
      <c r="C27" s="98">
        <v>580.0</v>
      </c>
      <c r="D27" s="99" t="s">
        <v>112</v>
      </c>
      <c r="E27" s="100"/>
      <c r="F27" s="101">
        <f t="shared" ref="F27:T27" si="21">ROUND(AA27-(AA27*$L$5),0)</f>
        <v>31495</v>
      </c>
      <c r="G27" s="101">
        <f t="shared" si="21"/>
        <v>34625</v>
      </c>
      <c r="H27" s="101">
        <f t="shared" si="21"/>
        <v>38102</v>
      </c>
      <c r="I27" s="101">
        <f t="shared" si="21"/>
        <v>41580</v>
      </c>
      <c r="J27" s="101">
        <f t="shared" si="21"/>
        <v>41578</v>
      </c>
      <c r="K27" s="101">
        <f t="shared" si="21"/>
        <v>49474</v>
      </c>
      <c r="L27" s="101">
        <f t="shared" si="21"/>
        <v>55202</v>
      </c>
      <c r="M27" s="101">
        <f t="shared" si="21"/>
        <v>65002</v>
      </c>
      <c r="N27" s="101">
        <f t="shared" si="21"/>
        <v>68004</v>
      </c>
      <c r="O27" s="101">
        <f t="shared" si="21"/>
        <v>75076</v>
      </c>
      <c r="P27" s="101">
        <f t="shared" si="21"/>
        <v>85171</v>
      </c>
      <c r="Q27" s="101">
        <f t="shared" si="21"/>
        <v>103357</v>
      </c>
      <c r="R27" s="101">
        <f t="shared" si="21"/>
        <v>105631</v>
      </c>
      <c r="S27" s="101">
        <f t="shared" si="21"/>
        <v>131205</v>
      </c>
      <c r="T27" s="101">
        <f t="shared" si="21"/>
        <v>156779</v>
      </c>
      <c r="AA27" s="103">
        <f>ROUND(VLOOKUP(CONCATENATE("S ",F$6," V",$B27),'Основа'!$A$1:$Q3582,15,FALSE),0)</f>
        <v>31495</v>
      </c>
      <c r="AB27" s="103">
        <f>ROUND(VLOOKUP(CONCATENATE("S ",G$6," V",$B27),'Основа'!$A$1:$Q3582,15,FALSE),0)</f>
        <v>34625</v>
      </c>
      <c r="AC27" s="103">
        <f>ROUND(VLOOKUP(CONCATENATE("S ",H$6," V",$B27),'Основа'!$A$1:$Q3582,15,FALSE),0)</f>
        <v>38102</v>
      </c>
      <c r="AD27" s="103">
        <f>ROUND(VLOOKUP(CONCATENATE("S ",I$6," V",$B27),'Основа'!$A$1:$Q3582,15,FALSE),0)</f>
        <v>41580</v>
      </c>
      <c r="AE27" s="103">
        <f>ROUND(VLOOKUP(CONCATENATE("S ",J$6," V",$B27),'Основа'!$A$1:$Q3582,15,FALSE),0)</f>
        <v>41578</v>
      </c>
      <c r="AF27" s="103">
        <f>ROUND(VLOOKUP(CONCATENATE("S ",K$6," V",$B27),'Основа'!$A$1:$Q3582,15,FALSE),0)</f>
        <v>49474</v>
      </c>
      <c r="AG27" s="103">
        <f>ROUND(VLOOKUP(CONCATENATE("S ",L$6," V",$B27),'Основа'!$A$1:$Q3582,15,FALSE),0)</f>
        <v>55202</v>
      </c>
      <c r="AH27" s="103">
        <f>ROUND(VLOOKUP(CONCATENATE("S ",M$6," V",$B27),'Основа'!$A$1:$Q3582,15,FALSE),0)</f>
        <v>65002</v>
      </c>
      <c r="AI27" s="103">
        <f>ROUND(VLOOKUP(CONCATENATE("S ",N$6," V",$B27),'Основа'!$A$1:$Q3582,15,FALSE),0)</f>
        <v>68004</v>
      </c>
      <c r="AJ27" s="103">
        <f>ROUND(VLOOKUP(CONCATENATE("S ",O$6," V",$B27),'Основа'!$A$1:$Q3582,15,FALSE),0)</f>
        <v>75076</v>
      </c>
      <c r="AK27" s="103">
        <f>ROUND(VLOOKUP(CONCATENATE("S ",P$6," V",$B27),'Основа'!$A$1:$Q3582,15,FALSE),0)</f>
        <v>85171</v>
      </c>
      <c r="AL27" s="103">
        <f>ROUND(VLOOKUP(CONCATENATE("S ",Q$6," V",$B27),'Основа'!$A$1:$Q3582,15,FALSE),0)</f>
        <v>103357</v>
      </c>
      <c r="AM27" s="103">
        <f>ROUND(VLOOKUP(CONCATENATE("S ",R$6," V",$B27),'Основа'!$A$1:$Q3582,15,FALSE),0)</f>
        <v>105631</v>
      </c>
      <c r="AN27" s="103">
        <f>ROUND(VLOOKUP(CONCATENATE("S ",S$6," V",$B27),'Основа'!$A$1:$Q3582,15,FALSE),0)</f>
        <v>131205</v>
      </c>
      <c r="AO27" s="103">
        <f>ROUND(VLOOKUP(CONCATENATE("S ",T$6," V",$B27),'Основа'!$A$1:$Q3582,15,FALSE),0)</f>
        <v>156779</v>
      </c>
      <c r="AP27" s="8"/>
      <c r="AQ27" s="8"/>
      <c r="AR27" s="8"/>
      <c r="AS27" s="8"/>
      <c r="AT27" s="8"/>
      <c r="AU27" s="8"/>
      <c r="AV27" s="8"/>
      <c r="AW27" s="8"/>
      <c r="AX27" s="8"/>
    </row>
    <row r="28" ht="15.0" customHeight="1">
      <c r="B28" s="104"/>
      <c r="C28" s="105"/>
      <c r="D28" s="106" t="str">
        <f>RIGHT($M$5,21)</f>
        <v>ΔТ=70⁰С (95/85/20) Вт</v>
      </c>
      <c r="E28" s="107"/>
      <c r="F28" s="108">
        <f t="shared" ref="F28:T28" si="22">ROUND(IF($D28="ΔТ=70⁰С (95/85/20) Вт",AA28,(IF($D28="ΔТ=60⁰С (90/70/20) Вт",AA28*0.818,AA28*0.646))),0)</f>
        <v>411</v>
      </c>
      <c r="G28" s="108">
        <f t="shared" si="22"/>
        <v>639</v>
      </c>
      <c r="H28" s="108">
        <f t="shared" si="22"/>
        <v>761</v>
      </c>
      <c r="I28" s="108">
        <f t="shared" si="22"/>
        <v>837</v>
      </c>
      <c r="J28" s="108">
        <f t="shared" si="22"/>
        <v>867</v>
      </c>
      <c r="K28" s="108">
        <f t="shared" si="22"/>
        <v>1129</v>
      </c>
      <c r="L28" s="108">
        <f t="shared" si="22"/>
        <v>1521</v>
      </c>
      <c r="M28" s="108">
        <f t="shared" si="22"/>
        <v>1889</v>
      </c>
      <c r="N28" s="108">
        <f t="shared" si="22"/>
        <v>2269</v>
      </c>
      <c r="O28" s="108">
        <f t="shared" si="22"/>
        <v>2637</v>
      </c>
      <c r="P28" s="108">
        <f t="shared" si="22"/>
        <v>3043</v>
      </c>
      <c r="Q28" s="108">
        <f t="shared" si="22"/>
        <v>3348</v>
      </c>
      <c r="R28" s="108">
        <f t="shared" si="22"/>
        <v>3398</v>
      </c>
      <c r="S28" s="108">
        <f t="shared" si="22"/>
        <v>3803</v>
      </c>
      <c r="T28" s="108">
        <f t="shared" si="22"/>
        <v>4564</v>
      </c>
      <c r="AA28" s="103">
        <f>VLOOKUP(CONCATENATE("S ",F$6," V",$B27),'Основа'!$A$1:$Q3582,8,FALSE)</f>
        <v>411.312</v>
      </c>
      <c r="AB28" s="103">
        <f>VLOOKUP(CONCATENATE("S ",G$6," V",$B27),'Основа'!$A$1:$Q3582,8,FALSE)</f>
        <v>639.1695</v>
      </c>
      <c r="AC28" s="103">
        <f>VLOOKUP(CONCATENATE("S ",H$6," V",$B27),'Основа'!$A$1:$Q3582,8,FALSE)</f>
        <v>760.6935</v>
      </c>
      <c r="AD28" s="103">
        <f>VLOOKUP(CONCATENATE("S ",I$6," V",$B27),'Основа'!$A$1:$Q3582,8,FALSE)</f>
        <v>836.646</v>
      </c>
      <c r="AE28" s="103">
        <f>VLOOKUP(CONCATENATE("S ",J$6," V",$B27),'Основа'!$A$1:$Q3582,8,FALSE)</f>
        <v>867.027</v>
      </c>
      <c r="AF28" s="103">
        <f>VLOOKUP(CONCATENATE("S ",K$6," V",$B27),'Основа'!$A$1:$Q3582,8,FALSE)</f>
        <v>1128.771</v>
      </c>
      <c r="AG28" s="103">
        <f>VLOOKUP(CONCATENATE("S ",L$6," V",$B27),'Основа'!$A$1:$Q3582,8,FALSE)</f>
        <v>1521.387</v>
      </c>
      <c r="AH28" s="103">
        <f>VLOOKUP(CONCATENATE("S ",M$6," V",$B27),'Основа'!$A$1:$Q3582,8,FALSE)</f>
        <v>1889.4645</v>
      </c>
      <c r="AI28" s="103">
        <f>VLOOKUP(CONCATENATE("S ",N$6," V",$B27),'Основа'!$A$1:$Q3582,8,FALSE)</f>
        <v>2269.227</v>
      </c>
      <c r="AJ28" s="103">
        <f>VLOOKUP(CONCATENATE("S ",O$6," V",$B27),'Основа'!$A$1:$Q3582,8,FALSE)</f>
        <v>2637.3045</v>
      </c>
      <c r="AK28" s="103">
        <f>VLOOKUP(CONCATENATE("S ",P$6," V",$B27),'Основа'!$A$1:$Q3582,8,FALSE)</f>
        <v>3042.774</v>
      </c>
      <c r="AL28" s="103">
        <f>VLOOKUP(CONCATENATE("S ",Q$6," V",$B27),'Основа'!$A$1:$Q3582,8,FALSE)</f>
        <v>3347.7525</v>
      </c>
      <c r="AM28" s="103">
        <f>VLOOKUP(CONCATENATE("S ",R$6," V",$B27),'Основа'!$A$1:$Q3582,8,FALSE)</f>
        <v>3397.998</v>
      </c>
      <c r="AN28" s="103">
        <f>VLOOKUP(CONCATENATE("S ",S$6," V",$B27),'Основа'!$A$1:$Q3582,8,FALSE)</f>
        <v>3803.4675</v>
      </c>
      <c r="AO28" s="103">
        <f>VLOOKUP(CONCATENATE("S ",T$6," V",$B27),'Основа'!$A$1:$Q3582,8,FALSE)</f>
        <v>4564.161</v>
      </c>
      <c r="AP28" s="8"/>
      <c r="AQ28" s="8"/>
      <c r="AR28" s="8"/>
      <c r="AS28" s="8"/>
      <c r="AT28" s="8"/>
      <c r="AU28" s="8"/>
      <c r="AV28" s="8"/>
      <c r="AW28" s="8"/>
      <c r="AX28" s="8"/>
    </row>
    <row r="29" ht="15.0" customHeight="1">
      <c r="B29" s="97">
        <v>13.0</v>
      </c>
      <c r="C29" s="98">
        <v>630.0</v>
      </c>
      <c r="D29" s="99" t="s">
        <v>112</v>
      </c>
      <c r="E29" s="100"/>
      <c r="F29" s="101">
        <f t="shared" ref="F29:T29" si="23">ROUND(AA29-(AA29*$L$5),0)</f>
        <v>33466</v>
      </c>
      <c r="G29" s="101">
        <f t="shared" si="23"/>
        <v>36814</v>
      </c>
      <c r="H29" s="101">
        <f t="shared" si="23"/>
        <v>40534</v>
      </c>
      <c r="I29" s="101">
        <f t="shared" si="23"/>
        <v>44254</v>
      </c>
      <c r="J29" s="101">
        <f t="shared" si="23"/>
        <v>44254</v>
      </c>
      <c r="K29" s="101">
        <f t="shared" si="23"/>
        <v>52792</v>
      </c>
      <c r="L29" s="101">
        <f t="shared" si="23"/>
        <v>59000</v>
      </c>
      <c r="M29" s="101">
        <f t="shared" si="23"/>
        <v>69615</v>
      </c>
      <c r="N29" s="101">
        <f t="shared" si="23"/>
        <v>72870</v>
      </c>
      <c r="O29" s="101">
        <f t="shared" si="23"/>
        <v>80530</v>
      </c>
      <c r="P29" s="101">
        <f t="shared" si="23"/>
        <v>91464</v>
      </c>
      <c r="Q29" s="101">
        <f t="shared" si="23"/>
        <v>111048</v>
      </c>
      <c r="R29" s="101">
        <f t="shared" si="23"/>
        <v>113497</v>
      </c>
      <c r="S29" s="101">
        <f t="shared" si="23"/>
        <v>141038</v>
      </c>
      <c r="T29" s="101">
        <f t="shared" si="23"/>
        <v>168578</v>
      </c>
      <c r="AA29" s="103">
        <f>ROUND(VLOOKUP(CONCATENATE("S ",F$6," V",$B29),'Основа'!$A$1:$Q3597,15,FALSE),0)</f>
        <v>33466</v>
      </c>
      <c r="AB29" s="103">
        <f>ROUND(VLOOKUP(CONCATENATE("S ",G$6," V",$B29),'Основа'!$A$1:$Q3597,15,FALSE),0)</f>
        <v>36814</v>
      </c>
      <c r="AC29" s="103">
        <f>ROUND(VLOOKUP(CONCATENATE("S ",H$6," V",$B29),'Основа'!$A$1:$Q3597,15,FALSE),0)</f>
        <v>40534</v>
      </c>
      <c r="AD29" s="103">
        <f>ROUND(VLOOKUP(CONCATENATE("S ",I$6," V",$B29),'Основа'!$A$1:$Q3597,15,FALSE),0)</f>
        <v>44254</v>
      </c>
      <c r="AE29" s="103">
        <f>ROUND(VLOOKUP(CONCATENATE("S ",J$6," V",$B29),'Основа'!$A$1:$Q3597,15,FALSE),0)</f>
        <v>44254</v>
      </c>
      <c r="AF29" s="103">
        <f>ROUND(VLOOKUP(CONCATENATE("S ",K$6," V",$B29),'Основа'!$A$1:$Q3597,15,FALSE),0)</f>
        <v>52792</v>
      </c>
      <c r="AG29" s="103">
        <f>ROUND(VLOOKUP(CONCATENATE("S ",L$6," V",$B29),'Основа'!$A$1:$Q3597,15,FALSE),0)</f>
        <v>59000</v>
      </c>
      <c r="AH29" s="103">
        <f>ROUND(VLOOKUP(CONCATENATE("S ",M$6," V",$B29),'Основа'!$A$1:$Q3597,15,FALSE),0)</f>
        <v>69615</v>
      </c>
      <c r="AI29" s="103">
        <f>ROUND(VLOOKUP(CONCATENATE("S ",N$6," V",$B29),'Основа'!$A$1:$Q3597,15,FALSE),0)</f>
        <v>72870</v>
      </c>
      <c r="AJ29" s="103">
        <f>ROUND(VLOOKUP(CONCATENATE("S ",O$6," V",$B29),'Основа'!$A$1:$Q3597,15,FALSE),0)</f>
        <v>80530</v>
      </c>
      <c r="AK29" s="103">
        <f>ROUND(VLOOKUP(CONCATENATE("S ",P$6," V",$B29),'Основа'!$A$1:$Q3597,15,FALSE),0)</f>
        <v>91464</v>
      </c>
      <c r="AL29" s="103">
        <f>ROUND(VLOOKUP(CONCATENATE("S ",Q$6," V",$B29),'Основа'!$A$1:$Q3597,15,FALSE),0)</f>
        <v>111048</v>
      </c>
      <c r="AM29" s="103">
        <f>ROUND(VLOOKUP(CONCATENATE("S ",R$6," V",$B29),'Основа'!$A$1:$Q3597,15,FALSE),0)</f>
        <v>113497</v>
      </c>
      <c r="AN29" s="103">
        <f>ROUND(VLOOKUP(CONCATENATE("S ",S$6," V",$B29),'Основа'!$A$1:$Q3597,15,FALSE),0)</f>
        <v>141038</v>
      </c>
      <c r="AO29" s="103">
        <f>ROUND(VLOOKUP(CONCATENATE("S ",T$6," V",$B29),'Основа'!$A$1:$Q3597,15,FALSE),0)</f>
        <v>168578</v>
      </c>
      <c r="AP29" s="8"/>
      <c r="AQ29" s="8"/>
      <c r="AR29" s="8"/>
      <c r="AS29" s="8"/>
      <c r="AT29" s="8"/>
      <c r="AU29" s="8"/>
      <c r="AV29" s="8"/>
      <c r="AW29" s="8"/>
      <c r="AX29" s="8"/>
    </row>
    <row r="30" ht="15.0" customHeight="1">
      <c r="B30" s="104"/>
      <c r="C30" s="105"/>
      <c r="D30" s="106" t="str">
        <f>RIGHT($M$5,21)</f>
        <v>ΔТ=70⁰С (95/85/20) Вт</v>
      </c>
      <c r="E30" s="107"/>
      <c r="F30" s="108">
        <f t="shared" ref="F30:T30" si="24">ROUND(IF($D30="ΔТ=70⁰С (95/85/20) Вт",AA30,(IF($D30="ΔТ=60⁰С (90/70/20) Вт",AA30*0.818,AA30*0.646))),0)</f>
        <v>445</v>
      </c>
      <c r="G30" s="108">
        <f t="shared" si="24"/>
        <v>692</v>
      </c>
      <c r="H30" s="108">
        <f t="shared" si="24"/>
        <v>824</v>
      </c>
      <c r="I30" s="108">
        <f t="shared" si="24"/>
        <v>907</v>
      </c>
      <c r="J30" s="108">
        <f t="shared" si="24"/>
        <v>939</v>
      </c>
      <c r="K30" s="108">
        <f t="shared" si="24"/>
        <v>1222</v>
      </c>
      <c r="L30" s="108">
        <f t="shared" si="24"/>
        <v>1649</v>
      </c>
      <c r="M30" s="108">
        <f t="shared" si="24"/>
        <v>2046</v>
      </c>
      <c r="N30" s="108">
        <f t="shared" si="24"/>
        <v>2459</v>
      </c>
      <c r="O30" s="108">
        <f t="shared" si="24"/>
        <v>2857</v>
      </c>
      <c r="P30" s="108">
        <f t="shared" si="24"/>
        <v>3296</v>
      </c>
      <c r="Q30" s="108">
        <f t="shared" si="24"/>
        <v>3626</v>
      </c>
      <c r="R30" s="108">
        <f t="shared" si="24"/>
        <v>3681</v>
      </c>
      <c r="S30" s="108">
        <f t="shared" si="24"/>
        <v>4120</v>
      </c>
      <c r="T30" s="108">
        <f t="shared" si="24"/>
        <v>4945</v>
      </c>
      <c r="AA30" s="103">
        <f>VLOOKUP(CONCATENATE("S ",F$6," V",$B29),'Основа'!$A$1:$Q3597,8,FALSE)</f>
        <v>445.1985</v>
      </c>
      <c r="AB30" s="103">
        <f>VLOOKUP(CONCATENATE("S ",G$6," V",$B29),'Основа'!$A$1:$Q3597,8,FALSE)</f>
        <v>691.752</v>
      </c>
      <c r="AC30" s="103">
        <f>VLOOKUP(CONCATENATE("S ",H$6," V",$B29),'Основа'!$A$1:$Q3597,8,FALSE)</f>
        <v>823.7925</v>
      </c>
      <c r="AD30" s="103">
        <f>VLOOKUP(CONCATENATE("S ",I$6," V",$B29),'Основа'!$A$1:$Q3597,8,FALSE)</f>
        <v>906.756</v>
      </c>
      <c r="AE30" s="103">
        <f>VLOOKUP(CONCATENATE("S ",J$6," V",$B29),'Основа'!$A$1:$Q3597,8,FALSE)</f>
        <v>939.474</v>
      </c>
      <c r="AF30" s="103">
        <f>VLOOKUP(CONCATENATE("S ",K$6," V",$B29),'Основа'!$A$1:$Q3597,8,FALSE)</f>
        <v>1222.251</v>
      </c>
      <c r="AG30" s="103">
        <f>VLOOKUP(CONCATENATE("S ",L$6," V",$B29),'Основа'!$A$1:$Q3597,8,FALSE)</f>
        <v>1648.7535</v>
      </c>
      <c r="AH30" s="103">
        <f>VLOOKUP(CONCATENATE("S ",M$6," V",$B29),'Основа'!$A$1:$Q3597,8,FALSE)</f>
        <v>2046.0435</v>
      </c>
      <c r="AI30" s="103">
        <f>VLOOKUP(CONCATENATE("S ",N$6," V",$B29),'Основа'!$A$1:$Q3597,8,FALSE)</f>
        <v>2458.524</v>
      </c>
      <c r="AJ30" s="103">
        <f>VLOOKUP(CONCATENATE("S ",O$6," V",$B29),'Основа'!$A$1:$Q3597,8,FALSE)</f>
        <v>2856.9825</v>
      </c>
      <c r="AK30" s="103">
        <f>VLOOKUP(CONCATENATE("S ",P$6," V",$B29),'Основа'!$A$1:$Q3597,8,FALSE)</f>
        <v>3296.3385</v>
      </c>
      <c r="AL30" s="103">
        <f>VLOOKUP(CONCATENATE("S ",Q$6," V",$B29),'Основа'!$A$1:$Q3597,8,FALSE)</f>
        <v>3625.8555</v>
      </c>
      <c r="AM30" s="103">
        <f>VLOOKUP(CONCATENATE("S ",R$6," V",$B29),'Основа'!$A$1:$Q3597,8,FALSE)</f>
        <v>3680.775</v>
      </c>
      <c r="AN30" s="103">
        <f>VLOOKUP(CONCATENATE("S ",S$6," V",$B29),'Основа'!$A$1:$Q3597,8,FALSE)</f>
        <v>4120.131</v>
      </c>
      <c r="AO30" s="103">
        <f>VLOOKUP(CONCATENATE("S ",T$6," V",$B29),'Основа'!$A$1:$Q3597,8,FALSE)</f>
        <v>4945.092</v>
      </c>
      <c r="AP30" s="8"/>
      <c r="AQ30" s="8"/>
      <c r="AR30" s="8"/>
      <c r="AS30" s="8"/>
      <c r="AT30" s="8"/>
      <c r="AU30" s="8"/>
      <c r="AV30" s="8"/>
      <c r="AW30" s="8"/>
      <c r="AX30" s="8"/>
    </row>
    <row r="31" ht="15.0" customHeight="1">
      <c r="B31" s="97">
        <v>14.0</v>
      </c>
      <c r="C31" s="98">
        <v>680.0</v>
      </c>
      <c r="D31" s="99" t="s">
        <v>112</v>
      </c>
      <c r="E31" s="100"/>
      <c r="F31" s="101">
        <f t="shared" ref="F31:T31" si="25">ROUND(AA31-(AA31*$L$5),0)</f>
        <v>35637</v>
      </c>
      <c r="G31" s="101">
        <f t="shared" si="25"/>
        <v>39226</v>
      </c>
      <c r="H31" s="101">
        <f t="shared" si="25"/>
        <v>43214</v>
      </c>
      <c r="I31" s="101">
        <f t="shared" si="25"/>
        <v>47201</v>
      </c>
      <c r="J31" s="101">
        <f t="shared" si="25"/>
        <v>47202</v>
      </c>
      <c r="K31" s="101">
        <f t="shared" si="25"/>
        <v>56111</v>
      </c>
      <c r="L31" s="101">
        <f t="shared" si="25"/>
        <v>62796</v>
      </c>
      <c r="M31" s="101">
        <f t="shared" si="25"/>
        <v>74228</v>
      </c>
      <c r="N31" s="101">
        <f t="shared" si="25"/>
        <v>77735</v>
      </c>
      <c r="O31" s="101">
        <f t="shared" si="25"/>
        <v>85984</v>
      </c>
      <c r="P31" s="101">
        <f t="shared" si="25"/>
        <v>97757</v>
      </c>
      <c r="Q31" s="101">
        <f t="shared" si="25"/>
        <v>118741</v>
      </c>
      <c r="R31" s="101">
        <f t="shared" si="25"/>
        <v>121363</v>
      </c>
      <c r="S31" s="101">
        <f t="shared" si="25"/>
        <v>150871</v>
      </c>
      <c r="T31" s="101">
        <f t="shared" si="25"/>
        <v>180378</v>
      </c>
      <c r="AA31" s="103">
        <f>ROUND(VLOOKUP(CONCATENATE("S ",F$6," V",$B31),'Основа'!$A$1:$Q3599,15,FALSE),0)</f>
        <v>35637</v>
      </c>
      <c r="AB31" s="103">
        <f>ROUND(VLOOKUP(CONCATENATE("S ",G$6," V",$B31),'Основа'!$A$1:$Q3599,15,FALSE),0)</f>
        <v>39226</v>
      </c>
      <c r="AC31" s="103">
        <f>ROUND(VLOOKUP(CONCATENATE("S ",H$6," V",$B31),'Основа'!$A$1:$Q3599,15,FALSE),0)</f>
        <v>43214</v>
      </c>
      <c r="AD31" s="103">
        <f>ROUND(VLOOKUP(CONCATENATE("S ",I$6," V",$B31),'Основа'!$A$1:$Q3599,15,FALSE),0)</f>
        <v>47201</v>
      </c>
      <c r="AE31" s="103">
        <f>ROUND(VLOOKUP(CONCATENATE("S ",J$6," V",$B31),'Основа'!$A$1:$Q3599,15,FALSE),0)</f>
        <v>47202</v>
      </c>
      <c r="AF31" s="103">
        <f>ROUND(VLOOKUP(CONCATENATE("S ",K$6," V",$B31),'Основа'!$A$1:$Q3599,15,FALSE),0)</f>
        <v>56111</v>
      </c>
      <c r="AG31" s="103">
        <f>ROUND(VLOOKUP(CONCATENATE("S ",L$6," V",$B31),'Основа'!$A$1:$Q3599,15,FALSE),0)</f>
        <v>62796</v>
      </c>
      <c r="AH31" s="103">
        <f>ROUND(VLOOKUP(CONCATENATE("S ",M$6," V",$B31),'Основа'!$A$1:$Q3599,15,FALSE),0)</f>
        <v>74228</v>
      </c>
      <c r="AI31" s="103">
        <f>ROUND(VLOOKUP(CONCATENATE("S ",N$6," V",$B31),'Основа'!$A$1:$Q3599,15,FALSE),0)</f>
        <v>77735</v>
      </c>
      <c r="AJ31" s="103">
        <f>ROUND(VLOOKUP(CONCATENATE("S ",O$6," V",$B31),'Основа'!$A$1:$Q3599,15,FALSE),0)</f>
        <v>85984</v>
      </c>
      <c r="AK31" s="103">
        <f>ROUND(VLOOKUP(CONCATENATE("S ",P$6," V",$B31),'Основа'!$A$1:$Q3599,15,FALSE),0)</f>
        <v>97757</v>
      </c>
      <c r="AL31" s="103">
        <f>ROUND(VLOOKUP(CONCATENATE("S ",Q$6," V",$B31),'Основа'!$A$1:$Q3599,15,FALSE),0)</f>
        <v>118741</v>
      </c>
      <c r="AM31" s="103">
        <f>ROUND(VLOOKUP(CONCATENATE("S ",R$6," V",$B31),'Основа'!$A$1:$Q3599,15,FALSE),0)</f>
        <v>121363</v>
      </c>
      <c r="AN31" s="103">
        <f>ROUND(VLOOKUP(CONCATENATE("S ",S$6," V",$B31),'Основа'!$A$1:$Q3599,15,FALSE),0)</f>
        <v>150871</v>
      </c>
      <c r="AO31" s="103">
        <f>ROUND(VLOOKUP(CONCATENATE("S ",T$6," V",$B31),'Основа'!$A$1:$Q3599,15,FALSE),0)</f>
        <v>180378</v>
      </c>
      <c r="AP31" s="8"/>
      <c r="AQ31" s="8"/>
      <c r="AR31" s="8"/>
      <c r="AS31" s="8"/>
      <c r="AT31" s="8"/>
      <c r="AU31" s="8"/>
      <c r="AV31" s="8"/>
      <c r="AW31" s="8"/>
      <c r="AX31" s="8"/>
    </row>
    <row r="32" ht="15.0" customHeight="1">
      <c r="B32" s="110"/>
      <c r="C32" s="111"/>
      <c r="D32" s="106" t="str">
        <f>RIGHT($M$5,21)</f>
        <v>ΔТ=70⁰С (95/85/20) Вт</v>
      </c>
      <c r="E32" s="107"/>
      <c r="F32" s="108">
        <f t="shared" ref="F32:T32" si="26">ROUND(IF($D32="ΔТ=70⁰С (95/85/20) Вт",AA32,(IF($D32="ΔТ=60⁰С (90/70/20) Вт",AA32*0.818,AA32*0.646))),0)</f>
        <v>480</v>
      </c>
      <c r="G32" s="108">
        <f t="shared" si="26"/>
        <v>746</v>
      </c>
      <c r="H32" s="108">
        <f t="shared" si="26"/>
        <v>888</v>
      </c>
      <c r="I32" s="108">
        <f t="shared" si="26"/>
        <v>976</v>
      </c>
      <c r="J32" s="108">
        <f t="shared" si="26"/>
        <v>1012</v>
      </c>
      <c r="K32" s="108">
        <f t="shared" si="26"/>
        <v>1317</v>
      </c>
      <c r="L32" s="108">
        <f t="shared" si="26"/>
        <v>1775</v>
      </c>
      <c r="M32" s="108">
        <f t="shared" si="26"/>
        <v>2204</v>
      </c>
      <c r="N32" s="108">
        <f t="shared" si="26"/>
        <v>2648</v>
      </c>
      <c r="O32" s="108">
        <f t="shared" si="26"/>
        <v>3077</v>
      </c>
      <c r="P32" s="108">
        <f t="shared" si="26"/>
        <v>3550</v>
      </c>
      <c r="Q32" s="108">
        <f t="shared" si="26"/>
        <v>3905</v>
      </c>
      <c r="R32" s="108">
        <f t="shared" si="26"/>
        <v>3965</v>
      </c>
      <c r="S32" s="108">
        <f t="shared" si="26"/>
        <v>4438</v>
      </c>
      <c r="T32" s="108">
        <f t="shared" si="26"/>
        <v>5325</v>
      </c>
      <c r="AA32" s="103">
        <f>VLOOKUP(CONCATENATE("S ",F$6," V",$B31),'Основа'!$A$1:$Q3599,8,FALSE)</f>
        <v>480.2535</v>
      </c>
      <c r="AB32" s="103">
        <f>VLOOKUP(CONCATENATE("S ",G$6," V",$B31),'Основа'!$A$1:$Q3599,8,FALSE)</f>
        <v>745.503</v>
      </c>
      <c r="AC32" s="103">
        <f>VLOOKUP(CONCATENATE("S ",H$6," V",$B31),'Основа'!$A$1:$Q3599,8,FALSE)</f>
        <v>888.06</v>
      </c>
      <c r="AD32" s="103">
        <f>VLOOKUP(CONCATENATE("S ",I$6," V",$B31),'Основа'!$A$1:$Q3599,8,FALSE)</f>
        <v>975.6975</v>
      </c>
      <c r="AE32" s="103">
        <f>VLOOKUP(CONCATENATE("S ",J$6," V",$B31),'Основа'!$A$1:$Q3599,8,FALSE)</f>
        <v>1011.921</v>
      </c>
      <c r="AF32" s="103">
        <f>VLOOKUP(CONCATENATE("S ",K$6," V",$B31),'Основа'!$A$1:$Q3599,8,FALSE)</f>
        <v>1316.8995</v>
      </c>
      <c r="AG32" s="103">
        <f>VLOOKUP(CONCATENATE("S ",L$6," V",$B31),'Основа'!$A$1:$Q3599,8,FALSE)</f>
        <v>1774.9515</v>
      </c>
      <c r="AH32" s="103">
        <f>VLOOKUP(CONCATENATE("S ",M$6," V",$B31),'Основа'!$A$1:$Q3599,8,FALSE)</f>
        <v>2203.791</v>
      </c>
      <c r="AI32" s="103">
        <f>VLOOKUP(CONCATENATE("S ",N$6," V",$B31),'Основа'!$A$1:$Q3599,8,FALSE)</f>
        <v>2647.821</v>
      </c>
      <c r="AJ32" s="103">
        <f>VLOOKUP(CONCATENATE("S ",O$6," V",$B31),'Основа'!$A$1:$Q3599,8,FALSE)</f>
        <v>3076.6605</v>
      </c>
      <c r="AK32" s="103">
        <f>VLOOKUP(CONCATENATE("S ",P$6," V",$B31),'Основа'!$A$1:$Q3599,8,FALSE)</f>
        <v>3549.903</v>
      </c>
      <c r="AL32" s="103">
        <f>VLOOKUP(CONCATENATE("S ",Q$6," V",$B31),'Основа'!$A$1:$Q3599,8,FALSE)</f>
        <v>3905.127</v>
      </c>
      <c r="AM32" s="103">
        <f>VLOOKUP(CONCATENATE("S ",R$6," V",$B31),'Основа'!$A$1:$Q3599,8,FALSE)</f>
        <v>3964.7205</v>
      </c>
      <c r="AN32" s="103">
        <f>VLOOKUP(CONCATENATE("S ",S$6," V",$B31),'Основа'!$A$1:$Q3599,8,FALSE)</f>
        <v>4437.963</v>
      </c>
      <c r="AO32" s="103">
        <f>VLOOKUP(CONCATENATE("S ",T$6," V",$B31),'Основа'!$A$1:$Q3599,8,FALSE)</f>
        <v>5324.8545</v>
      </c>
      <c r="AP32" s="8"/>
      <c r="AQ32" s="8"/>
      <c r="AR32" s="8"/>
      <c r="AS32" s="8"/>
      <c r="AT32" s="8"/>
      <c r="AU32" s="8"/>
      <c r="AV32" s="8"/>
      <c r="AW32" s="8"/>
      <c r="AX32" s="8"/>
    </row>
    <row r="33" ht="15.75" customHeight="1">
      <c r="B33" s="8"/>
      <c r="C33" s="8"/>
      <c r="D33" s="8"/>
      <c r="E33" s="8"/>
      <c r="F33" s="8"/>
      <c r="G33" s="8"/>
      <c r="H33" s="8"/>
      <c r="I33" s="118" t="s">
        <v>113</v>
      </c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</row>
    <row r="34" ht="15.75" customHeight="1">
      <c r="B34" s="119" t="s">
        <v>110</v>
      </c>
      <c r="C34" s="5"/>
      <c r="D34" s="5"/>
      <c r="E34" s="100"/>
      <c r="F34" s="120">
        <v>270.0</v>
      </c>
      <c r="G34" s="121">
        <v>420.0</v>
      </c>
      <c r="H34" s="121">
        <v>500.0</v>
      </c>
      <c r="I34" s="121">
        <v>550.0</v>
      </c>
      <c r="J34" s="121">
        <v>570.0</v>
      </c>
      <c r="K34" s="121">
        <v>750.0</v>
      </c>
      <c r="L34" s="121">
        <v>1000.0</v>
      </c>
      <c r="M34" s="121">
        <v>1250.0</v>
      </c>
      <c r="N34" s="121">
        <v>1500.0</v>
      </c>
      <c r="O34" s="121">
        <v>1750.0</v>
      </c>
      <c r="P34" s="121">
        <v>2000.0</v>
      </c>
      <c r="Q34" s="121">
        <v>2200.0</v>
      </c>
      <c r="R34" s="121">
        <v>2250.0</v>
      </c>
      <c r="S34" s="121">
        <v>2500.0</v>
      </c>
      <c r="T34" s="122">
        <v>3000.0</v>
      </c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/>
      <c r="AX34" s="8"/>
    </row>
    <row r="35" ht="15.75" customHeight="1">
      <c r="B35" s="123" t="s">
        <v>114</v>
      </c>
      <c r="C35" s="48"/>
      <c r="D35" s="48"/>
      <c r="E35" s="79"/>
      <c r="F35" s="61">
        <v>200.0</v>
      </c>
      <c r="G35" s="61">
        <v>350.0</v>
      </c>
      <c r="H35" s="61">
        <v>430.0</v>
      </c>
      <c r="I35" s="61">
        <v>480.0</v>
      </c>
      <c r="J35" s="61">
        <v>500.0</v>
      </c>
      <c r="K35" s="61">
        <v>680.0</v>
      </c>
      <c r="L35" s="61">
        <v>930.0</v>
      </c>
      <c r="M35" s="61">
        <v>1180.0</v>
      </c>
      <c r="N35" s="61">
        <v>1430.0</v>
      </c>
      <c r="O35" s="61">
        <v>1680.0</v>
      </c>
      <c r="P35" s="61">
        <v>1930.0</v>
      </c>
      <c r="Q35" s="61">
        <v>2130.0</v>
      </c>
      <c r="R35" s="61">
        <v>2180.0</v>
      </c>
      <c r="S35" s="61">
        <v>2430.0</v>
      </c>
      <c r="T35" s="124">
        <v>2930.0</v>
      </c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/>
      <c r="AX35" s="8"/>
    </row>
    <row r="36" ht="15.0" customHeight="1">
      <c r="B36" s="123" t="s">
        <v>115</v>
      </c>
      <c r="C36" s="48"/>
      <c r="D36" s="48"/>
      <c r="E36" s="79"/>
      <c r="F36" s="125">
        <v>79.0</v>
      </c>
      <c r="G36" s="48"/>
      <c r="H36" s="48"/>
      <c r="I36" s="48"/>
      <c r="J36" s="48"/>
      <c r="K36" s="48"/>
      <c r="L36" s="48"/>
      <c r="M36" s="48"/>
      <c r="N36" s="48"/>
      <c r="O36" s="48"/>
      <c r="P36" s="48"/>
      <c r="Q36" s="48"/>
      <c r="R36" s="48"/>
      <c r="S36" s="48"/>
      <c r="T36" s="126"/>
      <c r="AA36" s="8"/>
      <c r="AB36" s="8"/>
      <c r="AC36" s="8"/>
      <c r="AD36" s="8"/>
      <c r="AE36" s="8"/>
      <c r="AF36" s="8"/>
      <c r="AG36" s="8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  <c r="AS36" s="8"/>
      <c r="AT36" s="8"/>
      <c r="AU36" s="8"/>
      <c r="AV36" s="8"/>
      <c r="AW36" s="8"/>
      <c r="AX36" s="8"/>
    </row>
    <row r="37" ht="45.0" customHeight="1">
      <c r="B37" s="127" t="s">
        <v>7</v>
      </c>
      <c r="C37" s="128" t="s">
        <v>116</v>
      </c>
      <c r="D37" s="128" t="s">
        <v>117</v>
      </c>
      <c r="E37" s="129" t="s">
        <v>118</v>
      </c>
      <c r="F37" s="130"/>
      <c r="G37" s="130"/>
      <c r="H37" s="130"/>
      <c r="I37" s="130"/>
      <c r="J37" s="130"/>
      <c r="K37" s="130"/>
      <c r="L37" s="130"/>
      <c r="M37" s="130"/>
      <c r="N37" s="130"/>
      <c r="O37" s="130"/>
      <c r="P37" s="130"/>
      <c r="Q37" s="130"/>
      <c r="R37" s="130"/>
      <c r="S37" s="130"/>
      <c r="T37" s="131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</row>
    <row r="38" ht="15.75" customHeight="1">
      <c r="B38" s="132">
        <v>2.0</v>
      </c>
      <c r="C38" s="133">
        <v>50.0</v>
      </c>
      <c r="D38" s="133">
        <v>15.0</v>
      </c>
      <c r="E38" s="134" t="s">
        <v>119</v>
      </c>
      <c r="F38" s="205">
        <v>2.2560000000000002</v>
      </c>
      <c r="G38" s="205">
        <v>2.976</v>
      </c>
      <c r="H38" s="205">
        <v>3.36</v>
      </c>
      <c r="I38" s="205">
        <v>3.6</v>
      </c>
      <c r="J38" s="205">
        <v>3.696</v>
      </c>
      <c r="K38" s="205">
        <v>4.5600000000000005</v>
      </c>
      <c r="L38" s="205">
        <v>5.76</v>
      </c>
      <c r="M38" s="205">
        <v>6.96</v>
      </c>
      <c r="N38" s="205">
        <v>8.16</v>
      </c>
      <c r="O38" s="205">
        <v>9.36</v>
      </c>
      <c r="P38" s="205">
        <v>10.559999999999999</v>
      </c>
      <c r="Q38" s="205">
        <v>11.52</v>
      </c>
      <c r="R38" s="205">
        <v>11.760000000000002</v>
      </c>
      <c r="S38" s="205">
        <v>12.96</v>
      </c>
      <c r="T38" s="206">
        <v>15.36</v>
      </c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</row>
    <row r="39" ht="15.75" customHeight="1">
      <c r="B39" s="104"/>
      <c r="C39" s="105"/>
      <c r="D39" s="105"/>
      <c r="E39" s="144" t="s">
        <v>120</v>
      </c>
      <c r="F39" s="145">
        <v>0.7</v>
      </c>
      <c r="G39" s="145">
        <v>1.1</v>
      </c>
      <c r="H39" s="145">
        <v>1.3</v>
      </c>
      <c r="I39" s="145">
        <v>1.4</v>
      </c>
      <c r="J39" s="145">
        <v>1.4</v>
      </c>
      <c r="K39" s="145">
        <v>1.8</v>
      </c>
      <c r="L39" s="145">
        <v>2.4</v>
      </c>
      <c r="M39" s="145">
        <v>3.0</v>
      </c>
      <c r="N39" s="145">
        <v>3.5</v>
      </c>
      <c r="O39" s="145">
        <v>4.1</v>
      </c>
      <c r="P39" s="145">
        <v>4.6</v>
      </c>
      <c r="Q39" s="145">
        <v>5.1</v>
      </c>
      <c r="R39" s="145">
        <v>5.2</v>
      </c>
      <c r="S39" s="145">
        <v>5.8</v>
      </c>
      <c r="T39" s="146">
        <v>6.9</v>
      </c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</row>
    <row r="40" ht="15.75" customHeight="1">
      <c r="B40" s="132">
        <v>3.0</v>
      </c>
      <c r="C40" s="133">
        <v>100.0</v>
      </c>
      <c r="D40" s="133" t="s">
        <v>121</v>
      </c>
      <c r="E40" s="134" t="s">
        <v>119</v>
      </c>
      <c r="F40" s="205">
        <v>3.504</v>
      </c>
      <c r="G40" s="205">
        <v>4.584</v>
      </c>
      <c r="H40" s="205">
        <v>5.16</v>
      </c>
      <c r="I40" s="205">
        <v>5.52</v>
      </c>
      <c r="J40" s="205">
        <v>5.664</v>
      </c>
      <c r="K40" s="205">
        <v>6.960000000000001</v>
      </c>
      <c r="L40" s="205">
        <v>8.76</v>
      </c>
      <c r="M40" s="205">
        <v>10.56</v>
      </c>
      <c r="N40" s="205">
        <v>12.360000000000001</v>
      </c>
      <c r="O40" s="205">
        <v>14.160000000000002</v>
      </c>
      <c r="P40" s="205">
        <v>15.959999999999999</v>
      </c>
      <c r="Q40" s="205">
        <v>17.4</v>
      </c>
      <c r="R40" s="205">
        <v>17.76</v>
      </c>
      <c r="S40" s="205">
        <v>19.56</v>
      </c>
      <c r="T40" s="206">
        <v>23.16</v>
      </c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</row>
    <row r="41" ht="15.75" customHeight="1">
      <c r="B41" s="110"/>
      <c r="C41" s="111"/>
      <c r="D41" s="111"/>
      <c r="E41" s="137" t="s">
        <v>120</v>
      </c>
      <c r="F41" s="139">
        <v>1.1</v>
      </c>
      <c r="G41" s="139">
        <v>1.6</v>
      </c>
      <c r="H41" s="139">
        <v>1.9</v>
      </c>
      <c r="I41" s="139">
        <v>2.1</v>
      </c>
      <c r="J41" s="139">
        <v>2.2</v>
      </c>
      <c r="K41" s="139">
        <v>2.8</v>
      </c>
      <c r="L41" s="139">
        <v>3.6</v>
      </c>
      <c r="M41" s="139">
        <v>4.4</v>
      </c>
      <c r="N41" s="139">
        <v>5.3</v>
      </c>
      <c r="O41" s="139">
        <v>6.1</v>
      </c>
      <c r="P41" s="139">
        <v>7.0</v>
      </c>
      <c r="Q41" s="139">
        <v>7.7</v>
      </c>
      <c r="R41" s="139">
        <v>7.8</v>
      </c>
      <c r="S41" s="139">
        <v>8.7</v>
      </c>
      <c r="T41" s="140">
        <v>10.4</v>
      </c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</row>
    <row r="42" ht="15.75" customHeight="1">
      <c r="B42" s="141">
        <v>4.0</v>
      </c>
      <c r="C42" s="142">
        <v>150.0</v>
      </c>
      <c r="D42" s="142">
        <v>65.0</v>
      </c>
      <c r="E42" s="143" t="s">
        <v>119</v>
      </c>
      <c r="F42" s="244">
        <v>4.752000000000001</v>
      </c>
      <c r="G42" s="244">
        <v>6.192</v>
      </c>
      <c r="H42" s="244">
        <v>6.96</v>
      </c>
      <c r="I42" s="244">
        <v>7.44</v>
      </c>
      <c r="J42" s="244">
        <v>7.632000000000001</v>
      </c>
      <c r="K42" s="244">
        <v>9.36</v>
      </c>
      <c r="L42" s="244">
        <v>11.76</v>
      </c>
      <c r="M42" s="244">
        <v>14.16</v>
      </c>
      <c r="N42" s="244">
        <v>16.560000000000002</v>
      </c>
      <c r="O42" s="244">
        <v>18.96</v>
      </c>
      <c r="P42" s="244">
        <v>21.36</v>
      </c>
      <c r="Q42" s="244">
        <v>23.28</v>
      </c>
      <c r="R42" s="244">
        <v>23.76</v>
      </c>
      <c r="S42" s="244">
        <v>26.16</v>
      </c>
      <c r="T42" s="245">
        <v>30.96</v>
      </c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</row>
    <row r="43" ht="15.75" customHeight="1">
      <c r="B43" s="110"/>
      <c r="C43" s="111"/>
      <c r="D43" s="111"/>
      <c r="E43" s="137" t="s">
        <v>120</v>
      </c>
      <c r="F43" s="139">
        <v>1.5</v>
      </c>
      <c r="G43" s="139">
        <v>2.2</v>
      </c>
      <c r="H43" s="139">
        <v>2.6</v>
      </c>
      <c r="I43" s="139">
        <v>2.8</v>
      </c>
      <c r="J43" s="139">
        <v>2.9</v>
      </c>
      <c r="K43" s="139">
        <v>3.7</v>
      </c>
      <c r="L43" s="139">
        <v>4.8</v>
      </c>
      <c r="M43" s="139">
        <v>5.9</v>
      </c>
      <c r="N43" s="139">
        <v>7.1</v>
      </c>
      <c r="O43" s="139">
        <v>8.2</v>
      </c>
      <c r="P43" s="139">
        <v>9.3</v>
      </c>
      <c r="Q43" s="139">
        <v>10.2</v>
      </c>
      <c r="R43" s="139">
        <v>10.4</v>
      </c>
      <c r="S43" s="139">
        <v>11.6</v>
      </c>
      <c r="T43" s="140">
        <v>13.8</v>
      </c>
      <c r="AA43" s="8"/>
      <c r="AB43" s="8"/>
      <c r="AC43" s="8"/>
      <c r="AD43" s="8"/>
      <c r="AE43" s="8"/>
      <c r="AF43" s="8"/>
      <c r="AG43" s="8"/>
      <c r="AH43" s="8"/>
      <c r="AI43" s="8"/>
      <c r="AJ43" s="8"/>
      <c r="AK43" s="8"/>
      <c r="AL43" s="8"/>
      <c r="AM43" s="8"/>
      <c r="AN43" s="8"/>
      <c r="AO43" s="8"/>
      <c r="AP43" s="8"/>
      <c r="AQ43" s="8"/>
      <c r="AR43" s="8"/>
      <c r="AS43" s="8"/>
      <c r="AT43" s="8"/>
      <c r="AU43" s="8"/>
      <c r="AV43" s="8"/>
      <c r="AW43" s="8"/>
      <c r="AX43" s="8"/>
    </row>
    <row r="44" ht="15.75" customHeight="1">
      <c r="B44" s="132">
        <v>5.0</v>
      </c>
      <c r="C44" s="133">
        <v>200.0</v>
      </c>
      <c r="D44" s="133" t="s">
        <v>122</v>
      </c>
      <c r="E44" s="134" t="s">
        <v>119</v>
      </c>
      <c r="F44" s="205">
        <v>6.0</v>
      </c>
      <c r="G44" s="205">
        <v>7.800000000000001</v>
      </c>
      <c r="H44" s="205">
        <v>8.76</v>
      </c>
      <c r="I44" s="205">
        <v>9.360000000000001</v>
      </c>
      <c r="J44" s="205">
        <v>9.600000000000001</v>
      </c>
      <c r="K44" s="205">
        <v>11.76</v>
      </c>
      <c r="L44" s="205">
        <v>14.76</v>
      </c>
      <c r="M44" s="205">
        <v>17.76</v>
      </c>
      <c r="N44" s="205">
        <v>20.76</v>
      </c>
      <c r="O44" s="205">
        <v>23.76</v>
      </c>
      <c r="P44" s="205">
        <v>26.76</v>
      </c>
      <c r="Q44" s="205">
        <v>29.160000000000004</v>
      </c>
      <c r="R44" s="205">
        <v>29.76</v>
      </c>
      <c r="S44" s="205">
        <v>32.76</v>
      </c>
      <c r="T44" s="206">
        <v>38.76</v>
      </c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  <c r="AM44" s="8"/>
      <c r="AN44" s="8"/>
      <c r="AO44" s="8"/>
      <c r="AP44" s="8"/>
      <c r="AQ44" s="8"/>
      <c r="AR44" s="8"/>
      <c r="AS44" s="8"/>
      <c r="AT44" s="8"/>
      <c r="AU44" s="8"/>
      <c r="AV44" s="8"/>
      <c r="AW44" s="8"/>
      <c r="AX44" s="8"/>
    </row>
    <row r="45" ht="15.75" customHeight="1">
      <c r="B45" s="110"/>
      <c r="C45" s="111"/>
      <c r="D45" s="111"/>
      <c r="E45" s="137" t="s">
        <v>120</v>
      </c>
      <c r="F45" s="139">
        <v>1.9</v>
      </c>
      <c r="G45" s="139">
        <v>2.8</v>
      </c>
      <c r="H45" s="139">
        <v>3.2</v>
      </c>
      <c r="I45" s="139">
        <v>3.5</v>
      </c>
      <c r="J45" s="139">
        <v>3.6</v>
      </c>
      <c r="K45" s="139">
        <v>4.6</v>
      </c>
      <c r="L45" s="139">
        <v>6.0</v>
      </c>
      <c r="M45" s="139">
        <v>7.4</v>
      </c>
      <c r="N45" s="139">
        <v>8.8</v>
      </c>
      <c r="O45" s="139">
        <v>10.2</v>
      </c>
      <c r="P45" s="139">
        <v>11.7</v>
      </c>
      <c r="Q45" s="139">
        <v>12.8</v>
      </c>
      <c r="R45" s="139">
        <v>13.1</v>
      </c>
      <c r="S45" s="139">
        <v>14.5</v>
      </c>
      <c r="T45" s="140">
        <v>17.3</v>
      </c>
      <c r="AA45" s="8"/>
      <c r="AB45" s="8"/>
      <c r="AC45" s="8"/>
      <c r="AD45" s="8"/>
      <c r="AE45" s="8"/>
      <c r="AF45" s="8"/>
      <c r="AG45" s="8"/>
      <c r="AH45" s="8"/>
      <c r="AI45" s="8"/>
      <c r="AJ45" s="8"/>
      <c r="AK45" s="8"/>
      <c r="AL45" s="8"/>
      <c r="AM45" s="8"/>
      <c r="AN45" s="8"/>
      <c r="AO45" s="8"/>
      <c r="AP45" s="8"/>
      <c r="AQ45" s="8"/>
      <c r="AR45" s="8"/>
      <c r="AS45" s="8"/>
      <c r="AT45" s="8"/>
      <c r="AU45" s="8"/>
      <c r="AV45" s="8"/>
      <c r="AW45" s="8"/>
      <c r="AX45" s="8"/>
    </row>
    <row r="46" ht="15.75" customHeight="1">
      <c r="B46" s="141">
        <v>6.0</v>
      </c>
      <c r="C46" s="142">
        <v>250.0</v>
      </c>
      <c r="D46" s="142">
        <v>115.0</v>
      </c>
      <c r="E46" s="143" t="s">
        <v>119</v>
      </c>
      <c r="F46" s="244">
        <v>7.247999999999999</v>
      </c>
      <c r="G46" s="244">
        <v>9.408</v>
      </c>
      <c r="H46" s="244">
        <v>10.559999999999999</v>
      </c>
      <c r="I46" s="244">
        <v>11.28</v>
      </c>
      <c r="J46" s="244">
        <v>11.568</v>
      </c>
      <c r="K46" s="244">
        <v>14.16</v>
      </c>
      <c r="L46" s="244">
        <v>17.759999999999998</v>
      </c>
      <c r="M46" s="244">
        <v>21.36</v>
      </c>
      <c r="N46" s="244">
        <v>24.96</v>
      </c>
      <c r="O46" s="244">
        <v>28.560000000000002</v>
      </c>
      <c r="P46" s="244">
        <v>32.16</v>
      </c>
      <c r="Q46" s="244">
        <v>35.04</v>
      </c>
      <c r="R46" s="244">
        <v>35.760000000000005</v>
      </c>
      <c r="S46" s="244">
        <v>39.36</v>
      </c>
      <c r="T46" s="245">
        <v>46.56</v>
      </c>
      <c r="AA46" s="8"/>
      <c r="AB46" s="8"/>
      <c r="AC46" s="8"/>
      <c r="AD46" s="8"/>
      <c r="AE46" s="8"/>
      <c r="AF46" s="8"/>
      <c r="AG46" s="8"/>
      <c r="AH46" s="8"/>
      <c r="AI46" s="8"/>
      <c r="AJ46" s="8"/>
      <c r="AK46" s="8"/>
      <c r="AL46" s="8"/>
      <c r="AM46" s="8"/>
      <c r="AN46" s="8"/>
      <c r="AO46" s="8"/>
      <c r="AP46" s="8"/>
      <c r="AQ46" s="8"/>
      <c r="AR46" s="8"/>
      <c r="AS46" s="8"/>
      <c r="AT46" s="8"/>
      <c r="AU46" s="8"/>
      <c r="AV46" s="8"/>
      <c r="AW46" s="8"/>
      <c r="AX46" s="8"/>
    </row>
    <row r="47" ht="15.75" customHeight="1">
      <c r="B47" s="110"/>
      <c r="C47" s="111"/>
      <c r="D47" s="111"/>
      <c r="E47" s="137" t="s">
        <v>120</v>
      </c>
      <c r="F47" s="139">
        <v>2.3</v>
      </c>
      <c r="G47" s="139">
        <v>3.3</v>
      </c>
      <c r="H47" s="139">
        <v>3.9</v>
      </c>
      <c r="I47" s="139">
        <v>4.2</v>
      </c>
      <c r="J47" s="139">
        <v>4.3</v>
      </c>
      <c r="K47" s="139">
        <v>5.6</v>
      </c>
      <c r="L47" s="139">
        <v>7.2</v>
      </c>
      <c r="M47" s="139">
        <v>8.9</v>
      </c>
      <c r="N47" s="139">
        <v>10.6</v>
      </c>
      <c r="O47" s="139">
        <v>12.3</v>
      </c>
      <c r="P47" s="139">
        <v>14.0</v>
      </c>
      <c r="Q47" s="139">
        <v>15.3</v>
      </c>
      <c r="R47" s="139">
        <v>15.7</v>
      </c>
      <c r="S47" s="139">
        <v>17.4</v>
      </c>
      <c r="T47" s="140">
        <v>20.7</v>
      </c>
      <c r="AA47" s="8"/>
      <c r="AB47" s="8"/>
      <c r="AC47" s="8"/>
      <c r="AD47" s="8"/>
      <c r="AE47" s="8"/>
      <c r="AF47" s="8"/>
      <c r="AG47" s="8"/>
      <c r="AH47" s="8"/>
      <c r="AI47" s="8"/>
      <c r="AJ47" s="8"/>
      <c r="AK47" s="8"/>
      <c r="AL47" s="8"/>
      <c r="AM47" s="8"/>
      <c r="AN47" s="8"/>
      <c r="AO47" s="8"/>
      <c r="AP47" s="8"/>
      <c r="AQ47" s="8"/>
      <c r="AR47" s="8"/>
      <c r="AS47" s="8"/>
      <c r="AT47" s="8"/>
      <c r="AU47" s="8"/>
      <c r="AV47" s="8"/>
      <c r="AW47" s="8"/>
      <c r="AX47" s="8"/>
    </row>
    <row r="48" ht="15.75" customHeight="1">
      <c r="B48" s="132">
        <v>7.0</v>
      </c>
      <c r="C48" s="133">
        <v>300.0</v>
      </c>
      <c r="D48" s="133" t="s">
        <v>123</v>
      </c>
      <c r="E48" s="134" t="s">
        <v>119</v>
      </c>
      <c r="F48" s="246">
        <v>8.496</v>
      </c>
      <c r="G48" s="246">
        <v>11.016</v>
      </c>
      <c r="H48" s="246">
        <v>12.36</v>
      </c>
      <c r="I48" s="246">
        <v>13.2</v>
      </c>
      <c r="J48" s="246">
        <v>13.536000000000001</v>
      </c>
      <c r="K48" s="246">
        <v>16.56</v>
      </c>
      <c r="L48" s="246">
        <v>20.76</v>
      </c>
      <c r="M48" s="246">
        <v>24.96</v>
      </c>
      <c r="N48" s="246">
        <v>29.16</v>
      </c>
      <c r="O48" s="246">
        <v>33.36</v>
      </c>
      <c r="P48" s="246">
        <v>37.56</v>
      </c>
      <c r="Q48" s="246">
        <v>40.92</v>
      </c>
      <c r="R48" s="246">
        <v>41.760000000000005</v>
      </c>
      <c r="S48" s="246">
        <v>45.96</v>
      </c>
      <c r="T48" s="247">
        <v>54.36</v>
      </c>
      <c r="AA48" s="8"/>
      <c r="AB48" s="8"/>
      <c r="AC48" s="8"/>
      <c r="AD48" s="8"/>
      <c r="AE48" s="8"/>
      <c r="AF48" s="8"/>
      <c r="AG48" s="8"/>
      <c r="AH48" s="8"/>
      <c r="AI48" s="8"/>
      <c r="AJ48" s="8"/>
      <c r="AK48" s="8"/>
      <c r="AL48" s="8"/>
      <c r="AM48" s="8"/>
      <c r="AN48" s="8"/>
      <c r="AO48" s="8"/>
      <c r="AP48" s="8"/>
      <c r="AQ48" s="8"/>
      <c r="AR48" s="8"/>
      <c r="AS48" s="8"/>
      <c r="AT48" s="8"/>
      <c r="AU48" s="8"/>
      <c r="AV48" s="8"/>
      <c r="AW48" s="8"/>
      <c r="AX48" s="8"/>
    </row>
    <row r="49" ht="15.75" customHeight="1">
      <c r="B49" s="104"/>
      <c r="C49" s="105"/>
      <c r="D49" s="105"/>
      <c r="E49" s="144" t="s">
        <v>120</v>
      </c>
      <c r="F49" s="145">
        <v>2.7</v>
      </c>
      <c r="G49" s="145">
        <v>3.9</v>
      </c>
      <c r="H49" s="145">
        <v>4.5</v>
      </c>
      <c r="I49" s="145">
        <v>4.9</v>
      </c>
      <c r="J49" s="145">
        <v>5.1</v>
      </c>
      <c r="K49" s="145">
        <v>6.5</v>
      </c>
      <c r="L49" s="145">
        <v>8.5</v>
      </c>
      <c r="M49" s="145">
        <v>10.4</v>
      </c>
      <c r="N49" s="145">
        <v>12.4</v>
      </c>
      <c r="O49" s="145">
        <v>14.4</v>
      </c>
      <c r="P49" s="145">
        <v>16.3</v>
      </c>
      <c r="Q49" s="145">
        <v>17.9</v>
      </c>
      <c r="R49" s="145">
        <v>18.3</v>
      </c>
      <c r="S49" s="145">
        <v>20.3</v>
      </c>
      <c r="T49" s="146">
        <v>24.2</v>
      </c>
      <c r="AA49" s="8"/>
      <c r="AB49" s="8"/>
      <c r="AC49" s="8"/>
      <c r="AD49" s="8"/>
      <c r="AE49" s="8"/>
      <c r="AF49" s="8"/>
      <c r="AG49" s="8"/>
      <c r="AH49" s="8"/>
      <c r="AI49" s="8"/>
      <c r="AJ49" s="8"/>
      <c r="AK49" s="8"/>
      <c r="AL49" s="8"/>
      <c r="AM49" s="8"/>
      <c r="AN49" s="8"/>
      <c r="AO49" s="8"/>
      <c r="AP49" s="8"/>
      <c r="AQ49" s="8"/>
      <c r="AR49" s="8"/>
      <c r="AS49" s="8"/>
      <c r="AT49" s="8"/>
      <c r="AU49" s="8"/>
      <c r="AV49" s="8"/>
      <c r="AW49" s="8"/>
      <c r="AX49" s="8"/>
    </row>
    <row r="50" ht="15.75" customHeight="1">
      <c r="B50" s="132">
        <v>8.0</v>
      </c>
      <c r="C50" s="133">
        <v>350.0</v>
      </c>
      <c r="D50" s="133">
        <v>165.0</v>
      </c>
      <c r="E50" s="134" t="s">
        <v>119</v>
      </c>
      <c r="F50" s="205">
        <v>9.744</v>
      </c>
      <c r="G50" s="205">
        <v>12.624</v>
      </c>
      <c r="H50" s="205">
        <v>14.16</v>
      </c>
      <c r="I50" s="205">
        <v>15.120000000000001</v>
      </c>
      <c r="J50" s="205">
        <v>15.504000000000001</v>
      </c>
      <c r="K50" s="205">
        <v>18.96</v>
      </c>
      <c r="L50" s="205">
        <v>23.759999999999998</v>
      </c>
      <c r="M50" s="205">
        <v>28.560000000000002</v>
      </c>
      <c r="N50" s="205">
        <v>33.36</v>
      </c>
      <c r="O50" s="205">
        <v>38.160000000000004</v>
      </c>
      <c r="P50" s="205">
        <v>42.96</v>
      </c>
      <c r="Q50" s="205">
        <v>46.800000000000004</v>
      </c>
      <c r="R50" s="205">
        <v>47.760000000000005</v>
      </c>
      <c r="S50" s="205">
        <v>52.56</v>
      </c>
      <c r="T50" s="206">
        <v>62.160000000000004</v>
      </c>
      <c r="AA50" s="8"/>
      <c r="AB50" s="8"/>
      <c r="AC50" s="8"/>
      <c r="AD50" s="8"/>
      <c r="AE50" s="8"/>
      <c r="AF50" s="8"/>
      <c r="AG50" s="8"/>
      <c r="AH50" s="8"/>
      <c r="AI50" s="8"/>
      <c r="AJ50" s="8"/>
      <c r="AK50" s="8"/>
      <c r="AL50" s="8"/>
      <c r="AM50" s="8"/>
      <c r="AN50" s="8"/>
      <c r="AO50" s="8"/>
      <c r="AP50" s="8"/>
      <c r="AQ50" s="8"/>
      <c r="AR50" s="8"/>
      <c r="AS50" s="8"/>
      <c r="AT50" s="8"/>
      <c r="AU50" s="8"/>
      <c r="AV50" s="8"/>
      <c r="AW50" s="8"/>
      <c r="AX50" s="8"/>
    </row>
    <row r="51" ht="15.75" customHeight="1">
      <c r="B51" s="110"/>
      <c r="C51" s="111"/>
      <c r="D51" s="111"/>
      <c r="E51" s="137" t="s">
        <v>120</v>
      </c>
      <c r="F51" s="139">
        <v>3.1</v>
      </c>
      <c r="G51" s="139">
        <v>4.4</v>
      </c>
      <c r="H51" s="139">
        <v>5.2</v>
      </c>
      <c r="I51" s="139">
        <v>5.6</v>
      </c>
      <c r="J51" s="139">
        <v>5.8</v>
      </c>
      <c r="K51" s="139">
        <v>7.4</v>
      </c>
      <c r="L51" s="139">
        <v>9.7</v>
      </c>
      <c r="M51" s="139">
        <v>11.9</v>
      </c>
      <c r="N51" s="139">
        <v>14.2</v>
      </c>
      <c r="O51" s="139">
        <v>16.4</v>
      </c>
      <c r="P51" s="139">
        <v>18.7</v>
      </c>
      <c r="Q51" s="139">
        <v>20.5</v>
      </c>
      <c r="R51" s="139">
        <v>20.9</v>
      </c>
      <c r="S51" s="139">
        <v>23.2</v>
      </c>
      <c r="T51" s="140">
        <v>27.7</v>
      </c>
      <c r="AA51" s="8"/>
      <c r="AB51" s="8"/>
      <c r="AC51" s="8"/>
      <c r="AD51" s="8"/>
      <c r="AE51" s="8"/>
      <c r="AF51" s="8"/>
      <c r="AG51" s="8"/>
      <c r="AH51" s="8"/>
      <c r="AI51" s="8"/>
      <c r="AJ51" s="8"/>
      <c r="AK51" s="8"/>
      <c r="AL51" s="8"/>
      <c r="AM51" s="8"/>
      <c r="AN51" s="8"/>
      <c r="AO51" s="8"/>
      <c r="AP51" s="8"/>
      <c r="AQ51" s="8"/>
      <c r="AR51" s="8"/>
      <c r="AS51" s="8"/>
      <c r="AT51" s="8"/>
      <c r="AU51" s="8"/>
      <c r="AV51" s="8"/>
      <c r="AW51" s="8"/>
      <c r="AX51" s="8"/>
    </row>
    <row r="52" ht="15.75" customHeight="1">
      <c r="B52" s="132">
        <v>9.0</v>
      </c>
      <c r="C52" s="133">
        <v>400.0</v>
      </c>
      <c r="D52" s="133" t="s">
        <v>124</v>
      </c>
      <c r="E52" s="134" t="s">
        <v>119</v>
      </c>
      <c r="F52" s="246">
        <v>10.992</v>
      </c>
      <c r="G52" s="246">
        <v>14.232</v>
      </c>
      <c r="H52" s="246">
        <v>15.959999999999999</v>
      </c>
      <c r="I52" s="246">
        <v>17.04</v>
      </c>
      <c r="J52" s="246">
        <v>17.472</v>
      </c>
      <c r="K52" s="246">
        <v>21.36</v>
      </c>
      <c r="L52" s="246">
        <v>26.759999999999998</v>
      </c>
      <c r="M52" s="246">
        <v>32.16</v>
      </c>
      <c r="N52" s="246">
        <v>37.56</v>
      </c>
      <c r="O52" s="246">
        <v>42.96000000000001</v>
      </c>
      <c r="P52" s="246">
        <v>48.36</v>
      </c>
      <c r="Q52" s="246">
        <v>52.68000000000001</v>
      </c>
      <c r="R52" s="246">
        <v>53.760000000000005</v>
      </c>
      <c r="S52" s="246">
        <v>59.16</v>
      </c>
      <c r="T52" s="247">
        <v>69.96</v>
      </c>
      <c r="AA52" s="8"/>
      <c r="AB52" s="8"/>
      <c r="AC52" s="8"/>
      <c r="AD52" s="8"/>
      <c r="AE52" s="8"/>
      <c r="AF52" s="8"/>
      <c r="AG52" s="8"/>
      <c r="AH52" s="8"/>
      <c r="AI52" s="8"/>
      <c r="AJ52" s="8"/>
      <c r="AK52" s="8"/>
      <c r="AL52" s="8"/>
      <c r="AM52" s="8"/>
      <c r="AN52" s="8"/>
      <c r="AO52" s="8"/>
      <c r="AP52" s="8"/>
      <c r="AQ52" s="8"/>
      <c r="AR52" s="8"/>
      <c r="AS52" s="8"/>
      <c r="AT52" s="8"/>
      <c r="AU52" s="8"/>
      <c r="AV52" s="8"/>
      <c r="AW52" s="8"/>
      <c r="AX52" s="8"/>
    </row>
    <row r="53" ht="15.75" customHeight="1">
      <c r="B53" s="104"/>
      <c r="C53" s="105"/>
      <c r="D53" s="105"/>
      <c r="E53" s="144" t="s">
        <v>120</v>
      </c>
      <c r="F53" s="145">
        <v>3.5</v>
      </c>
      <c r="G53" s="145">
        <v>5.0</v>
      </c>
      <c r="H53" s="145">
        <v>5.8</v>
      </c>
      <c r="I53" s="145">
        <v>6.3</v>
      </c>
      <c r="J53" s="145">
        <v>6.5</v>
      </c>
      <c r="K53" s="145">
        <v>8.4</v>
      </c>
      <c r="L53" s="145">
        <v>10.9</v>
      </c>
      <c r="M53" s="145">
        <v>13.4</v>
      </c>
      <c r="N53" s="145">
        <v>15.9</v>
      </c>
      <c r="O53" s="145">
        <v>18.5</v>
      </c>
      <c r="P53" s="145">
        <v>21.0</v>
      </c>
      <c r="Q53" s="145">
        <v>23.0</v>
      </c>
      <c r="R53" s="145">
        <v>23.5</v>
      </c>
      <c r="S53" s="145">
        <v>26.1</v>
      </c>
      <c r="T53" s="146">
        <v>31.1</v>
      </c>
      <c r="AA53" s="8"/>
      <c r="AB53" s="8"/>
      <c r="AC53" s="8"/>
      <c r="AD53" s="8"/>
      <c r="AE53" s="8"/>
      <c r="AF53" s="8"/>
      <c r="AG53" s="8"/>
      <c r="AH53" s="8"/>
      <c r="AI53" s="8"/>
      <c r="AJ53" s="8"/>
      <c r="AK53" s="8"/>
      <c r="AL53" s="8"/>
      <c r="AM53" s="8"/>
      <c r="AN53" s="8"/>
      <c r="AO53" s="8"/>
      <c r="AP53" s="8"/>
      <c r="AQ53" s="8"/>
      <c r="AR53" s="8"/>
      <c r="AS53" s="8"/>
      <c r="AT53" s="8"/>
      <c r="AU53" s="8"/>
      <c r="AV53" s="8"/>
      <c r="AW53" s="8"/>
      <c r="AX53" s="8"/>
    </row>
    <row r="54" ht="15.75" customHeight="1">
      <c r="B54" s="132">
        <v>10.0</v>
      </c>
      <c r="C54" s="147">
        <v>450.0</v>
      </c>
      <c r="D54" s="133">
        <v>215.0</v>
      </c>
      <c r="E54" s="134" t="s">
        <v>119</v>
      </c>
      <c r="F54" s="205">
        <v>12.24</v>
      </c>
      <c r="G54" s="205">
        <v>15.84</v>
      </c>
      <c r="H54" s="205">
        <v>17.759999999999998</v>
      </c>
      <c r="I54" s="205">
        <v>18.96</v>
      </c>
      <c r="J54" s="205">
        <v>19.44</v>
      </c>
      <c r="K54" s="205">
        <v>23.759999999999998</v>
      </c>
      <c r="L54" s="205">
        <v>29.759999999999998</v>
      </c>
      <c r="M54" s="205">
        <v>35.76</v>
      </c>
      <c r="N54" s="205">
        <v>41.76</v>
      </c>
      <c r="O54" s="205">
        <v>47.76</v>
      </c>
      <c r="P54" s="205">
        <v>53.76</v>
      </c>
      <c r="Q54" s="205">
        <v>58.56</v>
      </c>
      <c r="R54" s="205">
        <v>59.76</v>
      </c>
      <c r="S54" s="205">
        <v>65.76</v>
      </c>
      <c r="T54" s="206">
        <v>77.76</v>
      </c>
      <c r="AA54" s="8"/>
      <c r="AB54" s="8"/>
      <c r="AC54" s="8"/>
      <c r="AD54" s="8"/>
      <c r="AE54" s="8"/>
      <c r="AF54" s="8"/>
      <c r="AG54" s="8"/>
      <c r="AH54" s="8"/>
      <c r="AI54" s="8"/>
      <c r="AJ54" s="8"/>
      <c r="AK54" s="8"/>
      <c r="AL54" s="8"/>
      <c r="AM54" s="8"/>
      <c r="AN54" s="8"/>
      <c r="AO54" s="8"/>
      <c r="AP54" s="8"/>
      <c r="AQ54" s="8"/>
      <c r="AR54" s="8"/>
      <c r="AS54" s="8"/>
      <c r="AT54" s="8"/>
      <c r="AU54" s="8"/>
      <c r="AV54" s="8"/>
      <c r="AW54" s="8"/>
      <c r="AX54" s="8"/>
    </row>
    <row r="55" ht="15.75" customHeight="1">
      <c r="B55" s="110"/>
      <c r="C55" s="148"/>
      <c r="D55" s="111"/>
      <c r="E55" s="137" t="s">
        <v>120</v>
      </c>
      <c r="F55" s="139">
        <v>3.9</v>
      </c>
      <c r="G55" s="139">
        <v>5.6</v>
      </c>
      <c r="H55" s="139">
        <v>6.5</v>
      </c>
      <c r="I55" s="139">
        <v>7.0</v>
      </c>
      <c r="J55" s="139">
        <v>7.3</v>
      </c>
      <c r="K55" s="139">
        <v>9.3</v>
      </c>
      <c r="L55" s="139">
        <v>12.1</v>
      </c>
      <c r="M55" s="139">
        <v>14.9</v>
      </c>
      <c r="N55" s="139">
        <v>17.7</v>
      </c>
      <c r="O55" s="139">
        <v>20.5</v>
      </c>
      <c r="P55" s="139">
        <v>23.3</v>
      </c>
      <c r="Q55" s="139">
        <v>25.6</v>
      </c>
      <c r="R55" s="139">
        <v>26.2</v>
      </c>
      <c r="S55" s="139">
        <v>29.0</v>
      </c>
      <c r="T55" s="140">
        <v>34.6</v>
      </c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  <c r="AM55" s="8"/>
      <c r="AN55" s="8"/>
      <c r="AO55" s="8"/>
      <c r="AP55" s="8"/>
      <c r="AQ55" s="8"/>
      <c r="AR55" s="8"/>
      <c r="AS55" s="8"/>
      <c r="AT55" s="8"/>
      <c r="AU55" s="8"/>
      <c r="AV55" s="8"/>
      <c r="AW55" s="8"/>
      <c r="AX55" s="8"/>
    </row>
    <row r="56" ht="15.75" customHeight="1">
      <c r="B56" s="141">
        <v>11.0</v>
      </c>
      <c r="C56" s="142">
        <v>500.0</v>
      </c>
      <c r="D56" s="142" t="s">
        <v>125</v>
      </c>
      <c r="E56" s="143" t="s">
        <v>119</v>
      </c>
      <c r="F56" s="244">
        <v>13.488</v>
      </c>
      <c r="G56" s="244">
        <v>17.448</v>
      </c>
      <c r="H56" s="244">
        <v>19.56</v>
      </c>
      <c r="I56" s="244">
        <v>20.880000000000003</v>
      </c>
      <c r="J56" s="244">
        <v>21.408</v>
      </c>
      <c r="K56" s="244">
        <v>26.16</v>
      </c>
      <c r="L56" s="244">
        <v>32.76</v>
      </c>
      <c r="M56" s="244">
        <v>39.36</v>
      </c>
      <c r="N56" s="244">
        <v>45.96</v>
      </c>
      <c r="O56" s="244">
        <v>52.56</v>
      </c>
      <c r="P56" s="244">
        <v>59.16</v>
      </c>
      <c r="Q56" s="244">
        <v>64.44000000000001</v>
      </c>
      <c r="R56" s="244">
        <v>65.76</v>
      </c>
      <c r="S56" s="244">
        <v>72.36</v>
      </c>
      <c r="T56" s="245">
        <v>85.56</v>
      </c>
      <c r="AA56" s="8"/>
      <c r="AB56" s="8"/>
      <c r="AC56" s="8"/>
      <c r="AD56" s="8"/>
      <c r="AE56" s="8"/>
      <c r="AF56" s="8"/>
      <c r="AG56" s="8"/>
      <c r="AH56" s="8"/>
      <c r="AI56" s="8"/>
      <c r="AJ56" s="8"/>
      <c r="AK56" s="8"/>
      <c r="AL56" s="8"/>
      <c r="AM56" s="8"/>
      <c r="AN56" s="8"/>
      <c r="AO56" s="8"/>
      <c r="AP56" s="8"/>
      <c r="AQ56" s="8"/>
      <c r="AR56" s="8"/>
      <c r="AS56" s="8"/>
      <c r="AT56" s="8"/>
      <c r="AU56" s="8"/>
      <c r="AV56" s="8"/>
      <c r="AW56" s="8"/>
      <c r="AX56" s="8"/>
    </row>
    <row r="57" ht="15.75" customHeight="1">
      <c r="B57" s="110"/>
      <c r="C57" s="111"/>
      <c r="D57" s="111"/>
      <c r="E57" s="137" t="s">
        <v>120</v>
      </c>
      <c r="F57" s="139">
        <v>4.3</v>
      </c>
      <c r="G57" s="139">
        <v>6.1</v>
      </c>
      <c r="H57" s="139">
        <v>7.1</v>
      </c>
      <c r="I57" s="139">
        <v>7.7</v>
      </c>
      <c r="J57" s="139">
        <v>8.0</v>
      </c>
      <c r="K57" s="139">
        <v>10.2</v>
      </c>
      <c r="L57" s="139">
        <v>13.3</v>
      </c>
      <c r="M57" s="139">
        <v>16.4</v>
      </c>
      <c r="N57" s="139">
        <v>19.5</v>
      </c>
      <c r="O57" s="139">
        <v>22.6</v>
      </c>
      <c r="P57" s="139">
        <v>25.7</v>
      </c>
      <c r="Q57" s="139">
        <v>28.2</v>
      </c>
      <c r="R57" s="139">
        <v>28.8</v>
      </c>
      <c r="S57" s="139">
        <v>31.9</v>
      </c>
      <c r="T57" s="140">
        <v>38.1</v>
      </c>
      <c r="AA57" s="8"/>
      <c r="AB57" s="8"/>
      <c r="AC57" s="8"/>
      <c r="AD57" s="8"/>
      <c r="AE57" s="8"/>
      <c r="AF57" s="8"/>
      <c r="AG57" s="8"/>
      <c r="AH57" s="8"/>
      <c r="AI57" s="8"/>
      <c r="AJ57" s="8"/>
      <c r="AK57" s="8"/>
      <c r="AL57" s="8"/>
      <c r="AM57" s="8"/>
      <c r="AN57" s="8"/>
      <c r="AO57" s="8"/>
      <c r="AP57" s="8"/>
      <c r="AQ57" s="8"/>
      <c r="AR57" s="8"/>
      <c r="AS57" s="8"/>
      <c r="AT57" s="8"/>
      <c r="AU57" s="8"/>
      <c r="AV57" s="8"/>
      <c r="AW57" s="8"/>
      <c r="AX57" s="8"/>
    </row>
    <row r="58" ht="15.75" customHeight="1">
      <c r="B58" s="132">
        <v>12.0</v>
      </c>
      <c r="C58" s="147">
        <v>550.0</v>
      </c>
      <c r="D58" s="133">
        <v>265.0</v>
      </c>
      <c r="E58" s="134" t="s">
        <v>119</v>
      </c>
      <c r="F58" s="246">
        <v>14.736</v>
      </c>
      <c r="G58" s="246">
        <v>19.056</v>
      </c>
      <c r="H58" s="246">
        <v>21.36</v>
      </c>
      <c r="I58" s="246">
        <v>22.8</v>
      </c>
      <c r="J58" s="246">
        <v>23.376</v>
      </c>
      <c r="K58" s="246">
        <v>28.560000000000002</v>
      </c>
      <c r="L58" s="246">
        <v>35.76</v>
      </c>
      <c r="M58" s="246">
        <v>42.96</v>
      </c>
      <c r="N58" s="246">
        <v>50.160000000000004</v>
      </c>
      <c r="O58" s="246">
        <v>57.36000000000001</v>
      </c>
      <c r="P58" s="246">
        <v>64.55999999999999</v>
      </c>
      <c r="Q58" s="246">
        <v>70.32</v>
      </c>
      <c r="R58" s="246">
        <v>71.76</v>
      </c>
      <c r="S58" s="246">
        <v>78.96</v>
      </c>
      <c r="T58" s="247">
        <v>93.36</v>
      </c>
      <c r="AA58" s="8"/>
      <c r="AB58" s="8"/>
      <c r="AC58" s="8"/>
      <c r="AD58" s="8"/>
      <c r="AE58" s="8"/>
      <c r="AF58" s="8"/>
      <c r="AG58" s="8"/>
      <c r="AH58" s="8"/>
      <c r="AI58" s="8"/>
      <c r="AJ58" s="8"/>
      <c r="AK58" s="8"/>
      <c r="AL58" s="8"/>
      <c r="AM58" s="8"/>
      <c r="AN58" s="8"/>
      <c r="AO58" s="8"/>
      <c r="AP58" s="8"/>
      <c r="AQ58" s="8"/>
      <c r="AR58" s="8"/>
      <c r="AS58" s="8"/>
      <c r="AT58" s="8"/>
      <c r="AU58" s="8"/>
      <c r="AV58" s="8"/>
      <c r="AW58" s="8"/>
      <c r="AX58" s="8"/>
    </row>
    <row r="59" ht="15.75" customHeight="1">
      <c r="B59" s="104"/>
      <c r="C59" s="218"/>
      <c r="D59" s="105"/>
      <c r="E59" s="144" t="s">
        <v>120</v>
      </c>
      <c r="F59" s="145">
        <v>4.7</v>
      </c>
      <c r="G59" s="145">
        <v>6.7</v>
      </c>
      <c r="H59" s="145">
        <v>7.8</v>
      </c>
      <c r="I59" s="145">
        <v>8.4</v>
      </c>
      <c r="J59" s="145">
        <v>8.7</v>
      </c>
      <c r="K59" s="145">
        <v>11.1</v>
      </c>
      <c r="L59" s="145">
        <v>14.5</v>
      </c>
      <c r="M59" s="145">
        <v>17.9</v>
      </c>
      <c r="N59" s="145">
        <v>21.3</v>
      </c>
      <c r="O59" s="145">
        <v>24.6</v>
      </c>
      <c r="P59" s="145">
        <v>28.0</v>
      </c>
      <c r="Q59" s="145">
        <v>30.7</v>
      </c>
      <c r="R59" s="145">
        <v>31.4</v>
      </c>
      <c r="S59" s="145">
        <v>34.8</v>
      </c>
      <c r="T59" s="146">
        <v>41.5</v>
      </c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  <c r="AM59" s="8"/>
      <c r="AN59" s="8"/>
      <c r="AO59" s="8"/>
      <c r="AP59" s="8"/>
      <c r="AQ59" s="8"/>
      <c r="AR59" s="8"/>
      <c r="AS59" s="8"/>
      <c r="AT59" s="8"/>
      <c r="AU59" s="8"/>
      <c r="AV59" s="8"/>
      <c r="AW59" s="8"/>
      <c r="AX59" s="8"/>
    </row>
    <row r="60" ht="15.75" customHeight="1">
      <c r="B60" s="132">
        <v>13.0</v>
      </c>
      <c r="C60" s="147">
        <v>600.0</v>
      </c>
      <c r="D60" s="133" t="s">
        <v>126</v>
      </c>
      <c r="E60" s="134" t="s">
        <v>119</v>
      </c>
      <c r="F60" s="205">
        <v>15.984</v>
      </c>
      <c r="G60" s="205">
        <v>20.664</v>
      </c>
      <c r="H60" s="205">
        <v>23.16</v>
      </c>
      <c r="I60" s="205">
        <v>24.72</v>
      </c>
      <c r="J60" s="205">
        <v>25.344</v>
      </c>
      <c r="K60" s="205">
        <v>30.96</v>
      </c>
      <c r="L60" s="205">
        <v>38.76</v>
      </c>
      <c r="M60" s="205">
        <v>46.56</v>
      </c>
      <c r="N60" s="205">
        <v>54.36000000000001</v>
      </c>
      <c r="O60" s="205">
        <v>62.160000000000004</v>
      </c>
      <c r="P60" s="205">
        <v>69.96</v>
      </c>
      <c r="Q60" s="205">
        <v>76.2</v>
      </c>
      <c r="R60" s="205">
        <v>77.76</v>
      </c>
      <c r="S60" s="205">
        <v>85.56</v>
      </c>
      <c r="T60" s="206">
        <v>101.16000000000001</v>
      </c>
      <c r="AA60" s="8"/>
      <c r="AB60" s="8"/>
      <c r="AC60" s="8"/>
      <c r="AD60" s="8"/>
      <c r="AE60" s="8"/>
      <c r="AF60" s="8"/>
      <c r="AG60" s="8"/>
      <c r="AH60" s="8"/>
      <c r="AI60" s="8"/>
      <c r="AJ60" s="8"/>
      <c r="AK60" s="8"/>
      <c r="AL60" s="8"/>
      <c r="AM60" s="8"/>
      <c r="AN60" s="8"/>
      <c r="AO60" s="8"/>
      <c r="AP60" s="8"/>
      <c r="AQ60" s="8"/>
      <c r="AR60" s="8"/>
      <c r="AS60" s="8"/>
      <c r="AT60" s="8"/>
      <c r="AU60" s="8"/>
      <c r="AV60" s="8"/>
      <c r="AW60" s="8"/>
      <c r="AX60" s="8"/>
    </row>
    <row r="61" ht="15.75" customHeight="1">
      <c r="B61" s="110"/>
      <c r="C61" s="148"/>
      <c r="D61" s="111"/>
      <c r="E61" s="137" t="s">
        <v>120</v>
      </c>
      <c r="F61" s="139">
        <v>5.1</v>
      </c>
      <c r="G61" s="139">
        <v>7.3</v>
      </c>
      <c r="H61" s="139">
        <v>8.4</v>
      </c>
      <c r="I61" s="139">
        <v>9.2</v>
      </c>
      <c r="J61" s="139">
        <v>9.4</v>
      </c>
      <c r="K61" s="139">
        <v>12.1</v>
      </c>
      <c r="L61" s="139">
        <v>15.7</v>
      </c>
      <c r="M61" s="139">
        <v>19.4</v>
      </c>
      <c r="N61" s="139">
        <v>23.0</v>
      </c>
      <c r="O61" s="139">
        <v>26.7</v>
      </c>
      <c r="P61" s="139">
        <v>30.4</v>
      </c>
      <c r="Q61" s="139">
        <v>33.3</v>
      </c>
      <c r="R61" s="139">
        <v>34.0</v>
      </c>
      <c r="S61" s="139">
        <v>37.7</v>
      </c>
      <c r="T61" s="140">
        <v>45.0</v>
      </c>
    </row>
    <row r="62" ht="15.75" customHeight="1">
      <c r="B62" s="141">
        <v>14.0</v>
      </c>
      <c r="C62" s="149">
        <v>650.0</v>
      </c>
      <c r="D62" s="142">
        <v>315.0</v>
      </c>
      <c r="E62" s="143" t="s">
        <v>119</v>
      </c>
      <c r="F62" s="244">
        <v>17.232</v>
      </c>
      <c r="G62" s="244">
        <v>22.272</v>
      </c>
      <c r="H62" s="244">
        <v>24.96</v>
      </c>
      <c r="I62" s="244">
        <v>26.64</v>
      </c>
      <c r="J62" s="244">
        <v>27.312</v>
      </c>
      <c r="K62" s="244">
        <v>33.36</v>
      </c>
      <c r="L62" s="244">
        <v>41.760000000000005</v>
      </c>
      <c r="M62" s="244">
        <v>50.16</v>
      </c>
      <c r="N62" s="244">
        <v>58.56</v>
      </c>
      <c r="O62" s="244">
        <v>66.96000000000001</v>
      </c>
      <c r="P62" s="244">
        <v>75.36</v>
      </c>
      <c r="Q62" s="244">
        <v>82.08</v>
      </c>
      <c r="R62" s="244">
        <v>83.76</v>
      </c>
      <c r="S62" s="244">
        <v>92.16</v>
      </c>
      <c r="T62" s="245">
        <v>108.96</v>
      </c>
      <c r="AA62" s="63"/>
      <c r="AB62" s="63"/>
      <c r="AC62" s="63"/>
      <c r="AD62" s="63"/>
      <c r="AE62" s="63"/>
      <c r="AF62" s="63"/>
      <c r="AG62" s="63"/>
      <c r="AH62" s="63"/>
      <c r="AI62" s="63"/>
      <c r="AJ62" s="63"/>
      <c r="AK62" s="63"/>
      <c r="AL62" s="63"/>
      <c r="AM62" s="63"/>
      <c r="AN62" s="63"/>
      <c r="AO62" s="63"/>
    </row>
    <row r="63" ht="15.75" customHeight="1">
      <c r="B63" s="110"/>
      <c r="C63" s="148"/>
      <c r="D63" s="111"/>
      <c r="E63" s="137" t="s">
        <v>120</v>
      </c>
      <c r="F63" s="139">
        <v>5.5</v>
      </c>
      <c r="G63" s="139">
        <v>7.8</v>
      </c>
      <c r="H63" s="139">
        <v>9.1</v>
      </c>
      <c r="I63" s="139">
        <v>9.9</v>
      </c>
      <c r="J63" s="139">
        <v>10.2</v>
      </c>
      <c r="K63" s="139">
        <v>13.0</v>
      </c>
      <c r="L63" s="139">
        <v>16.9</v>
      </c>
      <c r="M63" s="139">
        <v>20.9</v>
      </c>
      <c r="N63" s="139">
        <v>24.8</v>
      </c>
      <c r="O63" s="139">
        <v>28.8</v>
      </c>
      <c r="P63" s="139">
        <v>32.7</v>
      </c>
      <c r="Q63" s="139">
        <v>35.8</v>
      </c>
      <c r="R63" s="139">
        <v>36.6</v>
      </c>
      <c r="S63" s="139">
        <v>40.6</v>
      </c>
      <c r="T63" s="140">
        <v>48.4</v>
      </c>
      <c r="AA63" s="63"/>
      <c r="AB63" s="63"/>
      <c r="AC63" s="63"/>
      <c r="AD63" s="63"/>
      <c r="AE63" s="63"/>
      <c r="AF63" s="63"/>
      <c r="AG63" s="63"/>
      <c r="AH63" s="63"/>
      <c r="AI63" s="63"/>
      <c r="AJ63" s="63"/>
      <c r="AK63" s="63"/>
      <c r="AL63" s="63"/>
      <c r="AM63" s="63"/>
      <c r="AN63" s="63"/>
      <c r="AO63" s="63"/>
    </row>
    <row r="64" ht="15.75" customHeight="1">
      <c r="AA64" s="63"/>
      <c r="AB64" s="63"/>
      <c r="AC64" s="63"/>
      <c r="AD64" s="63"/>
      <c r="AE64" s="63"/>
      <c r="AF64" s="63"/>
      <c r="AG64" s="63"/>
      <c r="AH64" s="63"/>
      <c r="AI64" s="63"/>
      <c r="AJ64" s="63"/>
      <c r="AK64" s="63"/>
      <c r="AL64" s="63"/>
      <c r="AM64" s="63"/>
      <c r="AN64" s="63"/>
      <c r="AO64" s="63"/>
    </row>
    <row r="65" ht="15.75" customHeight="1">
      <c r="AA65" s="63"/>
      <c r="AB65" s="63"/>
      <c r="AC65" s="63"/>
      <c r="AD65" s="63"/>
      <c r="AE65" s="63"/>
      <c r="AF65" s="63"/>
      <c r="AG65" s="63"/>
      <c r="AH65" s="63"/>
      <c r="AI65" s="63"/>
      <c r="AJ65" s="63"/>
      <c r="AK65" s="63"/>
      <c r="AL65" s="63"/>
      <c r="AM65" s="63"/>
      <c r="AN65" s="63"/>
      <c r="AO65" s="63"/>
    </row>
    <row r="66" ht="15.75" customHeight="1">
      <c r="AA66" s="63"/>
      <c r="AB66" s="63"/>
      <c r="AC66" s="63"/>
      <c r="AD66" s="63"/>
      <c r="AE66" s="63"/>
      <c r="AF66" s="63"/>
      <c r="AG66" s="63"/>
      <c r="AH66" s="63"/>
      <c r="AI66" s="63"/>
      <c r="AJ66" s="63"/>
      <c r="AK66" s="63"/>
      <c r="AL66" s="63"/>
      <c r="AM66" s="63"/>
      <c r="AN66" s="63"/>
      <c r="AO66" s="63"/>
    </row>
    <row r="67" ht="15.75" customHeight="1">
      <c r="AA67" s="63"/>
      <c r="AB67" s="63"/>
      <c r="AC67" s="63"/>
      <c r="AD67" s="63"/>
      <c r="AE67" s="63"/>
      <c r="AF67" s="63"/>
      <c r="AG67" s="63"/>
      <c r="AH67" s="63"/>
      <c r="AI67" s="63"/>
      <c r="AJ67" s="63"/>
      <c r="AK67" s="63"/>
      <c r="AL67" s="63"/>
      <c r="AM67" s="63"/>
      <c r="AN67" s="63"/>
      <c r="AO67" s="63"/>
    </row>
    <row r="68" ht="15.75" customHeight="1"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  <c r="AM68" s="63"/>
      <c r="AN68" s="63"/>
      <c r="AO68" s="63"/>
    </row>
    <row r="69" ht="15.75" customHeight="1">
      <c r="AA69" s="63"/>
      <c r="AB69" s="63"/>
      <c r="AC69" s="63"/>
      <c r="AD69" s="63"/>
      <c r="AE69" s="63"/>
      <c r="AF69" s="63"/>
      <c r="AG69" s="63"/>
      <c r="AH69" s="63"/>
      <c r="AI69" s="63"/>
      <c r="AJ69" s="63"/>
      <c r="AK69" s="63"/>
      <c r="AL69" s="63"/>
      <c r="AM69" s="63"/>
      <c r="AN69" s="63"/>
      <c r="AO69" s="63"/>
    </row>
    <row r="70" ht="15.75" customHeight="1">
      <c r="AA70" s="63"/>
      <c r="AB70" s="63"/>
      <c r="AC70" s="63"/>
      <c r="AD70" s="63"/>
      <c r="AE70" s="63"/>
      <c r="AF70" s="63"/>
      <c r="AG70" s="63"/>
      <c r="AH70" s="63"/>
      <c r="AI70" s="63"/>
      <c r="AJ70" s="63"/>
      <c r="AK70" s="63"/>
      <c r="AL70" s="63"/>
      <c r="AM70" s="63"/>
      <c r="AN70" s="63"/>
      <c r="AO70" s="63"/>
    </row>
    <row r="71" ht="15.75" customHeight="1">
      <c r="AA71" s="63"/>
      <c r="AB71" s="63"/>
      <c r="AC71" s="63"/>
      <c r="AD71" s="63"/>
      <c r="AE71" s="63"/>
      <c r="AF71" s="63"/>
      <c r="AG71" s="63"/>
      <c r="AH71" s="63"/>
      <c r="AI71" s="63"/>
      <c r="AJ71" s="63"/>
      <c r="AK71" s="63"/>
      <c r="AL71" s="63"/>
      <c r="AM71" s="63"/>
      <c r="AN71" s="63"/>
      <c r="AO71" s="63"/>
    </row>
    <row r="72" ht="15.75" customHeight="1">
      <c r="AA72" s="63"/>
      <c r="AB72" s="63"/>
      <c r="AC72" s="63"/>
      <c r="AD72" s="63"/>
      <c r="AE72" s="63"/>
      <c r="AF72" s="63"/>
      <c r="AG72" s="63"/>
      <c r="AH72" s="63"/>
      <c r="AI72" s="63"/>
      <c r="AJ72" s="63"/>
      <c r="AK72" s="63"/>
      <c r="AL72" s="63"/>
      <c r="AM72" s="63"/>
      <c r="AN72" s="63"/>
      <c r="AO72" s="63"/>
    </row>
    <row r="73" ht="15.75" customHeight="1">
      <c r="AA73" s="63"/>
      <c r="AB73" s="63"/>
      <c r="AC73" s="63"/>
      <c r="AD73" s="63"/>
      <c r="AE73" s="63"/>
      <c r="AF73" s="63"/>
      <c r="AG73" s="63"/>
      <c r="AH73" s="63"/>
      <c r="AI73" s="63"/>
      <c r="AJ73" s="63"/>
      <c r="AK73" s="63"/>
      <c r="AL73" s="63"/>
      <c r="AM73" s="63"/>
      <c r="AN73" s="63"/>
      <c r="AO73" s="63"/>
    </row>
    <row r="74" ht="15.75" customHeight="1">
      <c r="AA74" s="63"/>
      <c r="AB74" s="63"/>
      <c r="AC74" s="63"/>
      <c r="AD74" s="63"/>
      <c r="AE74" s="63"/>
      <c r="AF74" s="63"/>
      <c r="AG74" s="63"/>
      <c r="AH74" s="63"/>
      <c r="AI74" s="63"/>
      <c r="AJ74" s="63"/>
      <c r="AK74" s="63"/>
      <c r="AL74" s="63"/>
      <c r="AM74" s="63"/>
      <c r="AN74" s="63"/>
      <c r="AO74" s="63"/>
    </row>
    <row r="75" ht="15.75" customHeight="1">
      <c r="AA75" s="63"/>
      <c r="AB75" s="63"/>
      <c r="AC75" s="63"/>
      <c r="AD75" s="63"/>
      <c r="AE75" s="63"/>
      <c r="AF75" s="63"/>
      <c r="AG75" s="63"/>
      <c r="AH75" s="63"/>
      <c r="AI75" s="63"/>
      <c r="AJ75" s="63"/>
      <c r="AK75" s="63"/>
      <c r="AL75" s="63"/>
      <c r="AM75" s="63"/>
      <c r="AN75" s="63"/>
      <c r="AO75" s="63"/>
    </row>
    <row r="76" ht="15.75" customHeight="1">
      <c r="AA76" s="63"/>
      <c r="AB76" s="63"/>
      <c r="AC76" s="63"/>
      <c r="AD76" s="63"/>
      <c r="AE76" s="63"/>
      <c r="AF76" s="63"/>
      <c r="AG76" s="63"/>
      <c r="AH76" s="63"/>
      <c r="AI76" s="63"/>
      <c r="AJ76" s="63"/>
      <c r="AK76" s="63"/>
      <c r="AL76" s="63"/>
      <c r="AM76" s="63"/>
      <c r="AN76" s="63"/>
      <c r="AO76" s="63"/>
    </row>
    <row r="77" ht="15.75" customHeight="1">
      <c r="AA77" s="63"/>
      <c r="AB77" s="63"/>
      <c r="AC77" s="63"/>
      <c r="AD77" s="63"/>
      <c r="AE77" s="63"/>
      <c r="AF77" s="63"/>
      <c r="AG77" s="63"/>
      <c r="AH77" s="63"/>
      <c r="AI77" s="63"/>
      <c r="AJ77" s="63"/>
      <c r="AK77" s="63"/>
      <c r="AL77" s="63"/>
      <c r="AM77" s="63"/>
      <c r="AN77" s="63"/>
      <c r="AO77" s="63"/>
    </row>
    <row r="78" ht="15.75" customHeight="1">
      <c r="AA78" s="63"/>
      <c r="AB78" s="63"/>
      <c r="AC78" s="63"/>
      <c r="AD78" s="63"/>
      <c r="AE78" s="63"/>
      <c r="AF78" s="63"/>
      <c r="AG78" s="63"/>
      <c r="AH78" s="63"/>
      <c r="AI78" s="63"/>
      <c r="AJ78" s="63"/>
      <c r="AK78" s="63"/>
      <c r="AL78" s="63"/>
      <c r="AM78" s="63"/>
      <c r="AN78" s="63"/>
      <c r="AO78" s="63"/>
    </row>
    <row r="79" ht="15.75" customHeight="1">
      <c r="AA79" s="63"/>
      <c r="AB79" s="63"/>
      <c r="AC79" s="63"/>
      <c r="AD79" s="63"/>
      <c r="AE79" s="63"/>
      <c r="AF79" s="63"/>
      <c r="AG79" s="63"/>
      <c r="AH79" s="63"/>
      <c r="AI79" s="63"/>
      <c r="AJ79" s="63"/>
      <c r="AK79" s="63"/>
      <c r="AL79" s="63"/>
      <c r="AM79" s="63"/>
      <c r="AN79" s="63"/>
      <c r="AO79" s="63"/>
    </row>
    <row r="80" ht="15.75" customHeight="1">
      <c r="AA80" s="63"/>
      <c r="AB80" s="63"/>
      <c r="AC80" s="63"/>
      <c r="AD80" s="63"/>
      <c r="AE80" s="63"/>
      <c r="AF80" s="63"/>
      <c r="AG80" s="63"/>
      <c r="AH80" s="63"/>
      <c r="AI80" s="63"/>
      <c r="AJ80" s="63"/>
      <c r="AK80" s="63"/>
      <c r="AL80" s="63"/>
      <c r="AM80" s="63"/>
      <c r="AN80" s="63"/>
      <c r="AO80" s="63"/>
    </row>
    <row r="81" ht="15.75" customHeight="1">
      <c r="AA81" s="63"/>
      <c r="AB81" s="63"/>
      <c r="AC81" s="63"/>
      <c r="AD81" s="63"/>
      <c r="AE81" s="63"/>
      <c r="AF81" s="63"/>
      <c r="AG81" s="63"/>
      <c r="AH81" s="63"/>
      <c r="AI81" s="63"/>
      <c r="AJ81" s="63"/>
      <c r="AK81" s="63"/>
      <c r="AL81" s="63"/>
      <c r="AM81" s="63"/>
      <c r="AN81" s="63"/>
      <c r="AO81" s="63"/>
    </row>
    <row r="82" ht="15.75" customHeight="1">
      <c r="AA82" s="63"/>
      <c r="AB82" s="63"/>
      <c r="AC82" s="63"/>
      <c r="AD82" s="63"/>
      <c r="AE82" s="63"/>
      <c r="AF82" s="63"/>
      <c r="AG82" s="63"/>
      <c r="AH82" s="63"/>
      <c r="AI82" s="63"/>
      <c r="AJ82" s="63"/>
      <c r="AK82" s="63"/>
      <c r="AL82" s="63"/>
      <c r="AM82" s="63"/>
      <c r="AN82" s="63"/>
      <c r="AO82" s="63"/>
    </row>
    <row r="83" ht="15.75" customHeight="1">
      <c r="AA83" s="63"/>
      <c r="AB83" s="63"/>
      <c r="AC83" s="63"/>
      <c r="AD83" s="63"/>
      <c r="AE83" s="63"/>
      <c r="AF83" s="63"/>
      <c r="AG83" s="63"/>
      <c r="AH83" s="63"/>
      <c r="AI83" s="63"/>
      <c r="AJ83" s="63"/>
      <c r="AK83" s="63"/>
      <c r="AL83" s="63"/>
      <c r="AM83" s="63"/>
      <c r="AN83" s="63"/>
      <c r="AO83" s="63"/>
    </row>
    <row r="84" ht="15.75" customHeight="1">
      <c r="AA84" s="63"/>
      <c r="AB84" s="63"/>
      <c r="AC84" s="63"/>
      <c r="AD84" s="63"/>
      <c r="AE84" s="63"/>
      <c r="AF84" s="63"/>
      <c r="AG84" s="63"/>
      <c r="AH84" s="63"/>
      <c r="AI84" s="63"/>
      <c r="AJ84" s="63"/>
      <c r="AK84" s="63"/>
      <c r="AL84" s="63"/>
      <c r="AM84" s="63"/>
      <c r="AN84" s="63"/>
      <c r="AO84" s="63"/>
    </row>
    <row r="85" ht="15.75" customHeight="1">
      <c r="AA85" s="63"/>
      <c r="AB85" s="63"/>
      <c r="AC85" s="63"/>
      <c r="AD85" s="63"/>
      <c r="AE85" s="63"/>
      <c r="AF85" s="63"/>
      <c r="AG85" s="63"/>
      <c r="AH85" s="63"/>
      <c r="AI85" s="63"/>
      <c r="AJ85" s="63"/>
      <c r="AK85" s="63"/>
      <c r="AL85" s="63"/>
      <c r="AM85" s="63"/>
      <c r="AN85" s="63"/>
      <c r="AO85" s="63"/>
    </row>
    <row r="86" ht="15.75" customHeight="1">
      <c r="AA86" s="63"/>
      <c r="AB86" s="63"/>
      <c r="AC86" s="63"/>
      <c r="AD86" s="63"/>
      <c r="AE86" s="63"/>
      <c r="AF86" s="63"/>
      <c r="AG86" s="63"/>
      <c r="AH86" s="63"/>
      <c r="AI86" s="63"/>
      <c r="AJ86" s="63"/>
      <c r="AK86" s="63"/>
      <c r="AL86" s="63"/>
      <c r="AM86" s="63"/>
      <c r="AN86" s="63"/>
      <c r="AO86" s="63"/>
    </row>
    <row r="87" ht="15.75" customHeight="1">
      <c r="AA87" s="63"/>
      <c r="AB87" s="63"/>
      <c r="AC87" s="63"/>
      <c r="AD87" s="63"/>
      <c r="AE87" s="63"/>
      <c r="AF87" s="63"/>
      <c r="AG87" s="63"/>
      <c r="AH87" s="63"/>
      <c r="AI87" s="63"/>
      <c r="AJ87" s="63"/>
      <c r="AK87" s="63"/>
      <c r="AL87" s="63"/>
      <c r="AM87" s="63"/>
      <c r="AN87" s="63"/>
      <c r="AO87" s="63"/>
    </row>
    <row r="88" ht="15.75" customHeight="1">
      <c r="AA88" s="63"/>
      <c r="AB88" s="63"/>
      <c r="AC88" s="63"/>
      <c r="AD88" s="63"/>
      <c r="AE88" s="63"/>
      <c r="AF88" s="63"/>
      <c r="AG88" s="63"/>
      <c r="AH88" s="63"/>
      <c r="AI88" s="63"/>
      <c r="AJ88" s="63"/>
      <c r="AK88" s="63"/>
      <c r="AL88" s="63"/>
      <c r="AM88" s="63"/>
      <c r="AN88" s="63"/>
      <c r="AO88" s="63"/>
    </row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04">
    <mergeCell ref="B1:E1"/>
    <mergeCell ref="M2:N2"/>
    <mergeCell ref="O2:T2"/>
    <mergeCell ref="K3:L3"/>
    <mergeCell ref="M3:Q3"/>
    <mergeCell ref="B5:E5"/>
    <mergeCell ref="M5:Q5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D11:E11"/>
    <mergeCell ref="D12:E12"/>
    <mergeCell ref="D13:E13"/>
    <mergeCell ref="D14:E14"/>
    <mergeCell ref="D15:E15"/>
    <mergeCell ref="B17:B18"/>
    <mergeCell ref="B19:B20"/>
    <mergeCell ref="B21:B22"/>
    <mergeCell ref="B23:B24"/>
    <mergeCell ref="B25:B26"/>
    <mergeCell ref="B27:B28"/>
    <mergeCell ref="B29:B30"/>
    <mergeCell ref="B31:B32"/>
    <mergeCell ref="B11:B12"/>
    <mergeCell ref="C11:C12"/>
    <mergeCell ref="B13:B14"/>
    <mergeCell ref="C13:C14"/>
    <mergeCell ref="B15:B16"/>
    <mergeCell ref="C15:C16"/>
    <mergeCell ref="C17:C18"/>
    <mergeCell ref="D16:E16"/>
    <mergeCell ref="D17:E17"/>
    <mergeCell ref="D18:E18"/>
    <mergeCell ref="D19:E19"/>
    <mergeCell ref="D20:E20"/>
    <mergeCell ref="D21:E21"/>
    <mergeCell ref="D22:E22"/>
    <mergeCell ref="D32:E32"/>
    <mergeCell ref="F36:T36"/>
    <mergeCell ref="E37:T37"/>
    <mergeCell ref="C19:C20"/>
    <mergeCell ref="C21:C22"/>
    <mergeCell ref="C23:C24"/>
    <mergeCell ref="C25:C26"/>
    <mergeCell ref="C27:C28"/>
    <mergeCell ref="C29:C30"/>
    <mergeCell ref="C31:C32"/>
    <mergeCell ref="C60:C61"/>
    <mergeCell ref="D60:D61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B60:B61"/>
    <mergeCell ref="D23:E23"/>
    <mergeCell ref="D24:E24"/>
    <mergeCell ref="D25:E25"/>
    <mergeCell ref="D26:E26"/>
    <mergeCell ref="D27:E27"/>
    <mergeCell ref="D28:E28"/>
    <mergeCell ref="D29:E29"/>
    <mergeCell ref="D30:E30"/>
    <mergeCell ref="D31:E31"/>
    <mergeCell ref="B34:E34"/>
    <mergeCell ref="B35:E35"/>
    <mergeCell ref="B36:E36"/>
    <mergeCell ref="C38:C39"/>
    <mergeCell ref="D38:D39"/>
    <mergeCell ref="B38:B39"/>
    <mergeCell ref="B40:B41"/>
    <mergeCell ref="C40:C41"/>
    <mergeCell ref="D40:D41"/>
    <mergeCell ref="B42:B43"/>
    <mergeCell ref="C42:C43"/>
    <mergeCell ref="D42:D43"/>
    <mergeCell ref="C48:C49"/>
    <mergeCell ref="D48:D49"/>
    <mergeCell ref="B44:B45"/>
    <mergeCell ref="C44:C45"/>
    <mergeCell ref="D44:D45"/>
    <mergeCell ref="B46:B47"/>
    <mergeCell ref="C46:C47"/>
    <mergeCell ref="D46:D47"/>
    <mergeCell ref="B48:B49"/>
    <mergeCell ref="C54:C55"/>
    <mergeCell ref="D54:D55"/>
    <mergeCell ref="B50:B51"/>
    <mergeCell ref="C50:C51"/>
    <mergeCell ref="D50:D51"/>
    <mergeCell ref="B52:B53"/>
    <mergeCell ref="C52:C53"/>
    <mergeCell ref="D52:D53"/>
    <mergeCell ref="B54:B55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29"/>
    <col customWidth="1" min="2" max="2" width="7.14"/>
    <col customWidth="1" min="3" max="3" width="12.14"/>
    <col customWidth="1" min="4" max="4" width="20.29"/>
    <col customWidth="1" min="5" max="5" width="10.71"/>
    <col customWidth="1" min="6" max="16" width="8.29"/>
    <col customWidth="1" min="17" max="26" width="8.71"/>
    <col customWidth="1" hidden="1" min="27" max="38" width="8.71"/>
    <col customWidth="1" min="39" max="41" width="8.71"/>
  </cols>
  <sheetData>
    <row r="1" ht="49.5" customHeight="1">
      <c r="B1" s="67"/>
      <c r="F1" s="68" t="s">
        <v>96</v>
      </c>
      <c r="H1" s="69" t="s">
        <v>97</v>
      </c>
      <c r="AA1" s="70"/>
      <c r="AB1" s="70"/>
      <c r="AC1" s="70"/>
      <c r="AD1" s="70"/>
      <c r="AE1" s="70"/>
      <c r="AF1" s="70"/>
      <c r="AG1" s="70"/>
      <c r="AH1" s="70"/>
      <c r="AI1" s="70"/>
      <c r="AJ1" s="70"/>
      <c r="AK1" s="70"/>
      <c r="AL1" s="70"/>
    </row>
    <row r="2">
      <c r="B2" s="37" t="s">
        <v>173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80"/>
      <c r="P2" s="80"/>
      <c r="AA2" s="70"/>
      <c r="AB2" s="70"/>
      <c r="AC2" s="70"/>
      <c r="AD2" s="70"/>
      <c r="AE2" s="70"/>
      <c r="AF2" s="70"/>
      <c r="AG2" s="70"/>
      <c r="AH2" s="70"/>
      <c r="AI2" s="70"/>
      <c r="AJ2" s="70"/>
      <c r="AK2" s="70"/>
      <c r="AL2" s="70"/>
    </row>
    <row r="3" ht="27.75" customHeight="1">
      <c r="B3" s="75" t="s">
        <v>99</v>
      </c>
      <c r="C3" s="76"/>
      <c r="D3" s="77"/>
      <c r="E3" s="77"/>
      <c r="F3" s="46"/>
      <c r="G3" s="46"/>
      <c r="H3" s="8"/>
      <c r="I3" s="78" t="s">
        <v>131</v>
      </c>
      <c r="J3" s="79"/>
      <c r="K3" s="78" t="s">
        <v>169</v>
      </c>
      <c r="L3" s="48"/>
      <c r="M3" s="48"/>
      <c r="N3" s="48"/>
      <c r="O3" s="48"/>
      <c r="P3" s="79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8"/>
    </row>
    <row r="4" ht="24.0" customHeight="1">
      <c r="B4" s="81" t="s">
        <v>103</v>
      </c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73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</row>
    <row r="5" ht="23.25" customHeight="1">
      <c r="B5" s="155" t="s">
        <v>174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</row>
    <row r="7" ht="13.5" customHeight="1">
      <c r="B7" s="132">
        <v>2.0</v>
      </c>
      <c r="C7" s="98">
        <v>80.0</v>
      </c>
      <c r="D7" s="164" t="s">
        <v>112</v>
      </c>
      <c r="E7" s="101">
        <f t="shared" ref="E7:P7" si="1">ROUND(AA7-(AA7*$J$5),0)</f>
        <v>13684</v>
      </c>
      <c r="F7" s="101">
        <f t="shared" si="1"/>
        <v>14719</v>
      </c>
      <c r="G7" s="101">
        <f t="shared" si="1"/>
        <v>16159</v>
      </c>
      <c r="H7" s="101">
        <f t="shared" si="1"/>
        <v>17103</v>
      </c>
      <c r="I7" s="101">
        <f t="shared" si="1"/>
        <v>18724</v>
      </c>
      <c r="J7" s="101">
        <f t="shared" si="1"/>
        <v>19214</v>
      </c>
      <c r="K7" s="101">
        <f t="shared" si="1"/>
        <v>20380</v>
      </c>
      <c r="L7" s="101">
        <f t="shared" si="1"/>
        <v>22056</v>
      </c>
      <c r="M7" s="101">
        <f t="shared" si="1"/>
        <v>26216</v>
      </c>
      <c r="N7" s="101">
        <f t="shared" si="1"/>
        <v>26737</v>
      </c>
      <c r="O7" s="101">
        <f t="shared" si="1"/>
        <v>32588</v>
      </c>
      <c r="P7" s="102">
        <f t="shared" si="1"/>
        <v>38437</v>
      </c>
      <c r="AA7" s="103">
        <f>ROUND(VLOOKUP(CONCATENATE("S ",E$6," H",$B7),'Основа'!$A$1:$O3561,15,FALSE),0)</f>
        <v>13684</v>
      </c>
      <c r="AB7" s="103">
        <f>ROUND(VLOOKUP(CONCATENATE("S ",F$6," H",$B7),'Основа'!$A$1:$O3561,15,FALSE),0)</f>
        <v>14719</v>
      </c>
      <c r="AC7" s="103">
        <f>ROUND(VLOOKUP(CONCATENATE("S ",G$6," H",$B7),'Основа'!$A$1:$O3561,15,FALSE),0)</f>
        <v>16159</v>
      </c>
      <c r="AD7" s="103">
        <f>ROUND(VLOOKUP(CONCATENATE("S ",H$6," H",$B7),'Основа'!$A$1:$O3561,15,FALSE),0)</f>
        <v>17103</v>
      </c>
      <c r="AE7" s="103">
        <f>ROUND(VLOOKUP(CONCATENATE("S ",I$6," H",$B7),'Основа'!$A$1:$O3561,15,FALSE),0)</f>
        <v>18724</v>
      </c>
      <c r="AF7" s="103">
        <f>ROUND(VLOOKUP(CONCATENATE("S ",J$6," H",$B7),'Основа'!$A$1:$O3561,15,FALSE),0)</f>
        <v>19214</v>
      </c>
      <c r="AG7" s="103">
        <f>ROUND(VLOOKUP(CONCATENATE("S ",K$6," H",$B7),'Основа'!$A$1:$O3561,15,FALSE),0)</f>
        <v>20380</v>
      </c>
      <c r="AH7" s="103">
        <f>ROUND(VLOOKUP(CONCATENATE("S ",L$6," H",$B7),'Основа'!$A$1:$O3561,15,FALSE),0)</f>
        <v>22056</v>
      </c>
      <c r="AI7" s="103">
        <f>ROUND(VLOOKUP(CONCATENATE("S ",M$6," H",$B7),'Основа'!$A$1:$O3561,15,FALSE),0)</f>
        <v>26216</v>
      </c>
      <c r="AJ7" s="103">
        <f>ROUND(VLOOKUP(CONCATENATE("S ",N$6," H",$B7),'Основа'!$A$1:$O3561,15,FALSE),0)</f>
        <v>26737</v>
      </c>
      <c r="AK7" s="103">
        <f>ROUND(VLOOKUP(CONCATENATE("S ",O$6," H",$B7),'Основа'!$A$1:$O3561,15,FALSE),0)</f>
        <v>32588</v>
      </c>
      <c r="AL7" s="103">
        <f>ROUND(VLOOKUP(CONCATENATE("S ",P$6," H",$B7),'Основа'!$A$1:$O3561,15,FALSE),0)</f>
        <v>38437</v>
      </c>
      <c r="AM7" s="8"/>
      <c r="AN7" s="8"/>
      <c r="AO7" s="8"/>
    </row>
    <row r="8" ht="13.5" customHeight="1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128</v>
      </c>
      <c r="F8" s="166">
        <f t="shared" si="2"/>
        <v>139</v>
      </c>
      <c r="G8" s="166">
        <f t="shared" si="2"/>
        <v>188</v>
      </c>
      <c r="H8" s="166">
        <f t="shared" si="2"/>
        <v>254</v>
      </c>
      <c r="I8" s="166">
        <f t="shared" si="2"/>
        <v>314</v>
      </c>
      <c r="J8" s="166">
        <f t="shared" si="2"/>
        <v>379</v>
      </c>
      <c r="K8" s="166">
        <f t="shared" si="2"/>
        <v>439</v>
      </c>
      <c r="L8" s="166">
        <f t="shared" si="2"/>
        <v>507</v>
      </c>
      <c r="M8" s="166">
        <f t="shared" si="2"/>
        <v>557</v>
      </c>
      <c r="N8" s="166">
        <f t="shared" si="2"/>
        <v>567</v>
      </c>
      <c r="O8" s="166">
        <f t="shared" si="2"/>
        <v>634</v>
      </c>
      <c r="P8" s="167">
        <f t="shared" si="2"/>
        <v>761</v>
      </c>
      <c r="AA8" s="103">
        <f>VLOOKUP(CONCATENATE("S ",E$6," H",$B7),'Основа'!$A$1:$O3561,8,FALSE)</f>
        <v>127.92</v>
      </c>
      <c r="AB8" s="103">
        <f>VLOOKUP(CONCATENATE("S ",F$6," H",$B7),'Основа'!$A$1:$O3561,8,FALSE)</f>
        <v>138.99</v>
      </c>
      <c r="AC8" s="103">
        <f>VLOOKUP(CONCATENATE("S ",G$6," H",$B7),'Основа'!$A$1:$O3561,8,FALSE)</f>
        <v>188.19</v>
      </c>
      <c r="AD8" s="103">
        <f>VLOOKUP(CONCATENATE("S ",H$6," H",$B7),'Основа'!$A$1:$O3561,8,FALSE)</f>
        <v>253.5645</v>
      </c>
      <c r="AE8" s="103">
        <f>VLOOKUP(CONCATENATE("S ",I$6," H",$B7),'Основа'!$A$1:$O3561,8,FALSE)</f>
        <v>314.3265</v>
      </c>
      <c r="AF8" s="103">
        <f>VLOOKUP(CONCATENATE("S ",J$6," H",$B7),'Основа'!$A$1:$O3561,8,FALSE)</f>
        <v>378.594</v>
      </c>
      <c r="AG8" s="103">
        <f>VLOOKUP(CONCATENATE("S ",K$6," H",$B7),'Основа'!$A$1:$O3561,8,FALSE)</f>
        <v>439.356</v>
      </c>
      <c r="AH8" s="103">
        <f>VLOOKUP(CONCATENATE("S ",L$6," H",$B7),'Основа'!$A$1:$O3561,8,FALSE)</f>
        <v>507.129</v>
      </c>
      <c r="AI8" s="103">
        <f>VLOOKUP(CONCATENATE("S ",M$6," H",$B7),'Основа'!$A$1:$O3561,8,FALSE)</f>
        <v>557.3745</v>
      </c>
      <c r="AJ8" s="103">
        <f>VLOOKUP(CONCATENATE("S ",N$6," H",$B7),'Основа'!$A$1:$O3561,8,FALSE)</f>
        <v>566.7225</v>
      </c>
      <c r="AK8" s="103">
        <f>VLOOKUP(CONCATENATE("S ",O$6," H",$B7),'Основа'!$A$1:$O3561,8,FALSE)</f>
        <v>634.4955</v>
      </c>
      <c r="AL8" s="103">
        <f>VLOOKUP(CONCATENATE("S ",P$6," H",$B7),'Основа'!$A$1:$O3561,8,FALSE)</f>
        <v>760.6935</v>
      </c>
      <c r="AM8" s="8"/>
      <c r="AN8" s="8"/>
      <c r="AO8" s="8"/>
    </row>
    <row r="9" ht="13.5" customHeight="1">
      <c r="B9" s="132">
        <v>3.0</v>
      </c>
      <c r="C9" s="98">
        <v>130.0</v>
      </c>
      <c r="D9" s="164" t="s">
        <v>112</v>
      </c>
      <c r="E9" s="101">
        <f t="shared" ref="E9:P9" si="3">ROUND(AA9-(AA9*$J$5),0)</f>
        <v>16107</v>
      </c>
      <c r="F9" s="101">
        <f t="shared" si="3"/>
        <v>17382</v>
      </c>
      <c r="G9" s="101">
        <f t="shared" si="3"/>
        <v>19463</v>
      </c>
      <c r="H9" s="101">
        <f t="shared" si="3"/>
        <v>20882</v>
      </c>
      <c r="I9" s="101">
        <f t="shared" si="3"/>
        <v>23313</v>
      </c>
      <c r="J9" s="101">
        <f t="shared" si="3"/>
        <v>24055</v>
      </c>
      <c r="K9" s="101">
        <f t="shared" si="3"/>
        <v>25806</v>
      </c>
      <c r="L9" s="101">
        <f t="shared" si="3"/>
        <v>28316</v>
      </c>
      <c r="M9" s="101">
        <f t="shared" si="3"/>
        <v>33868</v>
      </c>
      <c r="N9" s="101">
        <f t="shared" si="3"/>
        <v>34562</v>
      </c>
      <c r="O9" s="101">
        <f t="shared" si="3"/>
        <v>42369</v>
      </c>
      <c r="P9" s="102">
        <f t="shared" si="3"/>
        <v>50175</v>
      </c>
      <c r="AA9" s="103">
        <f>ROUND(VLOOKUP(CONCATENATE("S ",E$6," H",$B9),'Основа'!$A$1:$O3563,15,FALSE),0)</f>
        <v>16107</v>
      </c>
      <c r="AB9" s="103">
        <f>ROUND(VLOOKUP(CONCATENATE("S ",F$6," H",$B9),'Основа'!$A$1:$O3563,15,FALSE),0)</f>
        <v>17382</v>
      </c>
      <c r="AC9" s="103">
        <f>ROUND(VLOOKUP(CONCATENATE("S ",G$6," H",$B9),'Основа'!$A$1:$O3563,15,FALSE),0)</f>
        <v>19463</v>
      </c>
      <c r="AD9" s="103">
        <f>ROUND(VLOOKUP(CONCATENATE("S ",H$6," H",$B9),'Основа'!$A$1:$O3563,15,FALSE),0)</f>
        <v>20882</v>
      </c>
      <c r="AE9" s="103">
        <f>ROUND(VLOOKUP(CONCATENATE("S ",I$6," H",$B9),'Основа'!$A$1:$O3563,15,FALSE),0)</f>
        <v>23313</v>
      </c>
      <c r="AF9" s="103">
        <f>ROUND(VLOOKUP(CONCATENATE("S ",J$6," H",$B9),'Основа'!$A$1:$O3563,15,FALSE),0)</f>
        <v>24055</v>
      </c>
      <c r="AG9" s="103">
        <f>ROUND(VLOOKUP(CONCATENATE("S ",K$6," H",$B9),'Основа'!$A$1:$O3563,15,FALSE),0)</f>
        <v>25806</v>
      </c>
      <c r="AH9" s="103">
        <f>ROUND(VLOOKUP(CONCATENATE("S ",L$6," H",$B9),'Основа'!$A$1:$O3563,15,FALSE),0)</f>
        <v>28316</v>
      </c>
      <c r="AI9" s="103">
        <f>ROUND(VLOOKUP(CONCATENATE("S ",M$6," H",$B9),'Основа'!$A$1:$O3563,15,FALSE),0)</f>
        <v>33868</v>
      </c>
      <c r="AJ9" s="103">
        <f>ROUND(VLOOKUP(CONCATENATE("S ",N$6," H",$B9),'Основа'!$A$1:$O3563,15,FALSE),0)</f>
        <v>34562</v>
      </c>
      <c r="AK9" s="103">
        <f>ROUND(VLOOKUP(CONCATENATE("S ",O$6," H",$B9),'Основа'!$A$1:$O3563,15,FALSE),0)</f>
        <v>42369</v>
      </c>
      <c r="AL9" s="103">
        <f>ROUND(VLOOKUP(CONCATENATE("S ",P$6," H",$B9),'Основа'!$A$1:$O3563,15,FALSE),0)</f>
        <v>50175</v>
      </c>
      <c r="AM9" s="8"/>
      <c r="AN9" s="8"/>
      <c r="AO9" s="8"/>
    </row>
    <row r="10" ht="13.5" customHeight="1">
      <c r="B10" s="110"/>
      <c r="C10" s="111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191</v>
      </c>
      <c r="F10" s="166">
        <f t="shared" si="4"/>
        <v>209</v>
      </c>
      <c r="G10" s="166">
        <f t="shared" si="4"/>
        <v>282</v>
      </c>
      <c r="H10" s="166">
        <f t="shared" si="4"/>
        <v>381</v>
      </c>
      <c r="I10" s="166">
        <f t="shared" si="4"/>
        <v>472</v>
      </c>
      <c r="J10" s="166">
        <f t="shared" si="4"/>
        <v>568</v>
      </c>
      <c r="K10" s="166">
        <f t="shared" si="4"/>
        <v>659</v>
      </c>
      <c r="L10" s="166">
        <f t="shared" si="4"/>
        <v>761</v>
      </c>
      <c r="M10" s="166">
        <f t="shared" si="4"/>
        <v>837</v>
      </c>
      <c r="N10" s="166">
        <f t="shared" si="4"/>
        <v>849</v>
      </c>
      <c r="O10" s="166">
        <f t="shared" si="4"/>
        <v>951</v>
      </c>
      <c r="P10" s="167">
        <f t="shared" si="4"/>
        <v>1142</v>
      </c>
      <c r="AA10" s="103">
        <f>VLOOKUP(CONCATENATE("S ",E$6," H",$B9),'Основа'!$A$1:$O3563,8,FALSE)</f>
        <v>190.65</v>
      </c>
      <c r="AB10" s="103">
        <f>VLOOKUP(CONCATENATE("S ",F$6," H",$B9),'Основа'!$A$1:$O3563,8,FALSE)</f>
        <v>209.1</v>
      </c>
      <c r="AC10" s="103">
        <f>VLOOKUP(CONCATENATE("S ",G$6," H",$B9),'Основа'!$A$1:$O3563,8,FALSE)</f>
        <v>281.67</v>
      </c>
      <c r="AD10" s="103">
        <f>VLOOKUP(CONCATENATE("S ",H$6," H",$B9),'Основа'!$A$1:$O3563,8,FALSE)</f>
        <v>380.931</v>
      </c>
      <c r="AE10" s="103">
        <f>VLOOKUP(CONCATENATE("S ",I$6," H",$B9),'Основа'!$A$1:$O3563,8,FALSE)</f>
        <v>472.074</v>
      </c>
      <c r="AF10" s="103">
        <f>VLOOKUP(CONCATENATE("S ",J$6," H",$B9),'Основа'!$A$1:$O3563,8,FALSE)</f>
        <v>567.891</v>
      </c>
      <c r="AG10" s="103">
        <f>VLOOKUP(CONCATENATE("S ",K$6," H",$B9),'Основа'!$A$1:$O3563,8,FALSE)</f>
        <v>659.034</v>
      </c>
      <c r="AH10" s="103">
        <f>VLOOKUP(CONCATENATE("S ",L$6," H",$B9),'Основа'!$A$1:$O3563,8,FALSE)</f>
        <v>760.6935</v>
      </c>
      <c r="AI10" s="103">
        <f>VLOOKUP(CONCATENATE("S ",M$6," H",$B9),'Основа'!$A$1:$O3563,8,FALSE)</f>
        <v>836.646</v>
      </c>
      <c r="AJ10" s="103">
        <f>VLOOKUP(CONCATENATE("S ",N$6," H",$B9),'Основа'!$A$1:$O3563,8,FALSE)</f>
        <v>849.4995</v>
      </c>
      <c r="AK10" s="103">
        <f>VLOOKUP(CONCATENATE("S ",O$6," H",$B9),'Основа'!$A$1:$O3563,8,FALSE)</f>
        <v>951.159</v>
      </c>
      <c r="AL10" s="103">
        <f>VLOOKUP(CONCATENATE("S ",P$6," H",$B9),'Основа'!$A$1:$O3563,8,FALSE)</f>
        <v>1141.6245</v>
      </c>
      <c r="AM10" s="8"/>
      <c r="AN10" s="8"/>
      <c r="AO10" s="8"/>
    </row>
    <row r="11" ht="13.5" customHeight="1">
      <c r="B11" s="141">
        <v>4.0</v>
      </c>
      <c r="C11" s="168">
        <v>180.0</v>
      </c>
      <c r="D11" s="164" t="s">
        <v>112</v>
      </c>
      <c r="E11" s="101">
        <f t="shared" ref="E11:P11" si="5">ROUND(AA11-(AA11*$J$5),0)</f>
        <v>18535</v>
      </c>
      <c r="F11" s="101">
        <f t="shared" si="5"/>
        <v>20054</v>
      </c>
      <c r="G11" s="101">
        <f t="shared" si="5"/>
        <v>22776</v>
      </c>
      <c r="H11" s="101">
        <f t="shared" si="5"/>
        <v>24670</v>
      </c>
      <c r="I11" s="101">
        <f t="shared" si="5"/>
        <v>27914</v>
      </c>
      <c r="J11" s="101">
        <f t="shared" si="5"/>
        <v>28907</v>
      </c>
      <c r="K11" s="101">
        <f t="shared" si="5"/>
        <v>31244</v>
      </c>
      <c r="L11" s="101">
        <f t="shared" si="5"/>
        <v>34590</v>
      </c>
      <c r="M11" s="101">
        <f t="shared" si="5"/>
        <v>41535</v>
      </c>
      <c r="N11" s="101">
        <f t="shared" si="5"/>
        <v>42404</v>
      </c>
      <c r="O11" s="101">
        <f t="shared" si="5"/>
        <v>52171</v>
      </c>
      <c r="P11" s="102">
        <f t="shared" si="5"/>
        <v>61939</v>
      </c>
      <c r="AA11" s="103">
        <f>ROUND(VLOOKUP(CONCATENATE("S ",E$6," H",$B11),'Основа'!$A$1:$O3565,15,FALSE),0)</f>
        <v>18535</v>
      </c>
      <c r="AB11" s="103">
        <f>ROUND(VLOOKUP(CONCATENATE("S ",F$6," H",$B11),'Основа'!$A$1:$O3565,15,FALSE),0)</f>
        <v>20054</v>
      </c>
      <c r="AC11" s="103">
        <f>ROUND(VLOOKUP(CONCATENATE("S ",G$6," H",$B11),'Основа'!$A$1:$O3565,15,FALSE),0)</f>
        <v>22776</v>
      </c>
      <c r="AD11" s="103">
        <f>ROUND(VLOOKUP(CONCATENATE("S ",H$6," H",$B11),'Основа'!$A$1:$O3565,15,FALSE),0)</f>
        <v>24670</v>
      </c>
      <c r="AE11" s="103">
        <f>ROUND(VLOOKUP(CONCATENATE("S ",I$6," H",$B11),'Основа'!$A$1:$O3565,15,FALSE),0)</f>
        <v>27914</v>
      </c>
      <c r="AF11" s="103">
        <f>ROUND(VLOOKUP(CONCATENATE("S ",J$6," H",$B11),'Основа'!$A$1:$O3565,15,FALSE),0)</f>
        <v>28907</v>
      </c>
      <c r="AG11" s="103">
        <f>ROUND(VLOOKUP(CONCATENATE("S ",K$6," H",$B11),'Основа'!$A$1:$O3565,15,FALSE),0)</f>
        <v>31244</v>
      </c>
      <c r="AH11" s="103">
        <f>ROUND(VLOOKUP(CONCATENATE("S ",L$6," H",$B11),'Основа'!$A$1:$O3565,15,FALSE),0)</f>
        <v>34590</v>
      </c>
      <c r="AI11" s="103">
        <f>ROUND(VLOOKUP(CONCATENATE("S ",M$6," H",$B11),'Основа'!$A$1:$O3565,15,FALSE),0)</f>
        <v>41535</v>
      </c>
      <c r="AJ11" s="103">
        <f>ROUND(VLOOKUP(CONCATENATE("S ",N$6," H",$B11),'Основа'!$A$1:$O3565,15,FALSE),0)</f>
        <v>42404</v>
      </c>
      <c r="AK11" s="103">
        <f>ROUND(VLOOKUP(CONCATENATE("S ",O$6," H",$B11),'Основа'!$A$1:$O3565,15,FALSE),0)</f>
        <v>52171</v>
      </c>
      <c r="AL11" s="103">
        <f>ROUND(VLOOKUP(CONCATENATE("S ",P$6," H",$B11),'Основа'!$A$1:$O3565,15,FALSE),0)</f>
        <v>61939</v>
      </c>
      <c r="AM11" s="8"/>
      <c r="AN11" s="8"/>
      <c r="AO11" s="8"/>
    </row>
    <row r="12" ht="13.5" customHeight="1">
      <c r="B12" s="104"/>
      <c r="C12" s="105"/>
      <c r="D12" s="165" t="str">
        <f>RIGHT($K$5,21)</f>
        <v>ΔТ=70⁰С (95/85/20) Вт</v>
      </c>
      <c r="E12" s="166">
        <f t="shared" ref="E12:P12" si="6">ROUND(IF($D12="ΔТ=70⁰С (95/85/20) Вт",AA12,(IF($D12="ΔТ=60⁰С (90/70/20) Вт",AA12*0.818,AA12*0.646))),0)</f>
        <v>253</v>
      </c>
      <c r="F12" s="166">
        <f t="shared" si="6"/>
        <v>279</v>
      </c>
      <c r="G12" s="166">
        <f t="shared" si="6"/>
        <v>376</v>
      </c>
      <c r="H12" s="166">
        <f t="shared" si="6"/>
        <v>507</v>
      </c>
      <c r="I12" s="166">
        <f t="shared" si="6"/>
        <v>630</v>
      </c>
      <c r="J12" s="166">
        <f t="shared" si="6"/>
        <v>756</v>
      </c>
      <c r="K12" s="166">
        <f t="shared" si="6"/>
        <v>879</v>
      </c>
      <c r="L12" s="166">
        <f t="shared" si="6"/>
        <v>1014</v>
      </c>
      <c r="M12" s="166">
        <f t="shared" si="6"/>
        <v>1116</v>
      </c>
      <c r="N12" s="166">
        <f t="shared" si="6"/>
        <v>1132</v>
      </c>
      <c r="O12" s="166">
        <f t="shared" si="6"/>
        <v>1268</v>
      </c>
      <c r="P12" s="167">
        <f t="shared" si="6"/>
        <v>1521</v>
      </c>
      <c r="AA12" s="103">
        <f>VLOOKUP(CONCATENATE("S ",E$6," H",$B11),'Основа'!$A$1:$O3565,8,FALSE)</f>
        <v>253.38</v>
      </c>
      <c r="AB12" s="103">
        <f>VLOOKUP(CONCATENATE("S ",F$6," H",$B11),'Основа'!$A$1:$O3565,8,FALSE)</f>
        <v>279.21</v>
      </c>
      <c r="AC12" s="103">
        <f>VLOOKUP(CONCATENATE("S ",G$6," H",$B11),'Основа'!$A$1:$O3565,8,FALSE)</f>
        <v>376.38</v>
      </c>
      <c r="AD12" s="103">
        <f>VLOOKUP(CONCATENATE("S ",H$6," H",$B11),'Основа'!$A$1:$O3565,8,FALSE)</f>
        <v>507.129</v>
      </c>
      <c r="AE12" s="103">
        <f>VLOOKUP(CONCATENATE("S ",I$6," H",$B11),'Основа'!$A$1:$O3565,8,FALSE)</f>
        <v>629.8215</v>
      </c>
      <c r="AF12" s="103">
        <f>VLOOKUP(CONCATENATE("S ",J$6," H",$B11),'Основа'!$A$1:$O3565,8,FALSE)</f>
        <v>756.0195</v>
      </c>
      <c r="AG12" s="103">
        <f>VLOOKUP(CONCATENATE("S ",K$6," H",$B11),'Основа'!$A$1:$O3565,8,FALSE)</f>
        <v>878.712</v>
      </c>
      <c r="AH12" s="103">
        <f>VLOOKUP(CONCATENATE("S ",L$6," H",$B11),'Основа'!$A$1:$O3565,8,FALSE)</f>
        <v>1014.258</v>
      </c>
      <c r="AI12" s="103">
        <f>VLOOKUP(CONCATENATE("S ",M$6," H",$B11),'Основа'!$A$1:$O3565,8,FALSE)</f>
        <v>1115.9175</v>
      </c>
      <c r="AJ12" s="103">
        <f>VLOOKUP(CONCATENATE("S ",N$6," H",$B11),'Основа'!$A$1:$O3565,8,FALSE)</f>
        <v>1132.2765</v>
      </c>
      <c r="AK12" s="103">
        <f>VLOOKUP(CONCATENATE("S ",O$6," H",$B11),'Основа'!$A$1:$O3565,8,FALSE)</f>
        <v>1267.8225</v>
      </c>
      <c r="AL12" s="103">
        <f>VLOOKUP(CONCATENATE("S ",P$6," H",$B11),'Основа'!$A$1:$O3565,8,FALSE)</f>
        <v>1521.387</v>
      </c>
      <c r="AM12" s="8"/>
    </row>
    <row r="13" ht="13.5" customHeight="1">
      <c r="B13" s="132">
        <v>5.0</v>
      </c>
      <c r="C13" s="98">
        <v>230.0</v>
      </c>
      <c r="D13" s="164" t="s">
        <v>112</v>
      </c>
      <c r="E13" s="101">
        <f t="shared" ref="E13:P13" si="7">ROUND(AA13-(AA13*$J$5),0)</f>
        <v>20967</v>
      </c>
      <c r="F13" s="101">
        <f t="shared" si="7"/>
        <v>22730</v>
      </c>
      <c r="G13" s="101">
        <f t="shared" si="7"/>
        <v>26093</v>
      </c>
      <c r="H13" s="101">
        <f t="shared" si="7"/>
        <v>28466</v>
      </c>
      <c r="I13" s="101">
        <f t="shared" si="7"/>
        <v>32523</v>
      </c>
      <c r="J13" s="101">
        <f t="shared" si="7"/>
        <v>33769</v>
      </c>
      <c r="K13" s="101">
        <f t="shared" si="7"/>
        <v>36693</v>
      </c>
      <c r="L13" s="101">
        <f t="shared" si="7"/>
        <v>40876</v>
      </c>
      <c r="M13" s="101">
        <f t="shared" si="7"/>
        <v>49220</v>
      </c>
      <c r="N13" s="101">
        <f t="shared" si="7"/>
        <v>50262</v>
      </c>
      <c r="O13" s="101">
        <f t="shared" si="7"/>
        <v>61994</v>
      </c>
      <c r="P13" s="102">
        <f t="shared" si="7"/>
        <v>73726</v>
      </c>
      <c r="AA13" s="103">
        <f>ROUND(VLOOKUP(CONCATENATE("S ",E$6," H",$B13),'Основа'!$A$1:$O3567,15,FALSE),0)</f>
        <v>20967</v>
      </c>
      <c r="AB13" s="103">
        <f>ROUND(VLOOKUP(CONCATENATE("S ",F$6," H",$B13),'Основа'!$A$1:$O3567,15,FALSE),0)</f>
        <v>22730</v>
      </c>
      <c r="AC13" s="103">
        <f>ROUND(VLOOKUP(CONCATENATE("S ",G$6," H",$B13),'Основа'!$A$1:$O3567,15,FALSE),0)</f>
        <v>26093</v>
      </c>
      <c r="AD13" s="103">
        <f>ROUND(VLOOKUP(CONCATENATE("S ",H$6," H",$B13),'Основа'!$A$1:$O3567,15,FALSE),0)</f>
        <v>28466</v>
      </c>
      <c r="AE13" s="103">
        <f>ROUND(VLOOKUP(CONCATENATE("S ",I$6," H",$B13),'Основа'!$A$1:$O3567,15,FALSE),0)</f>
        <v>32523</v>
      </c>
      <c r="AF13" s="103">
        <f>ROUND(VLOOKUP(CONCATENATE("S ",J$6," H",$B13),'Основа'!$A$1:$O3567,15,FALSE),0)</f>
        <v>33769</v>
      </c>
      <c r="AG13" s="103">
        <f>ROUND(VLOOKUP(CONCATENATE("S ",K$6," H",$B13),'Основа'!$A$1:$O3567,15,FALSE),0)</f>
        <v>36693</v>
      </c>
      <c r="AH13" s="103">
        <f>ROUND(VLOOKUP(CONCATENATE("S ",L$6," H",$B13),'Основа'!$A$1:$O3567,15,FALSE),0)</f>
        <v>40876</v>
      </c>
      <c r="AI13" s="103">
        <f>ROUND(VLOOKUP(CONCATENATE("S ",M$6," H",$B13),'Основа'!$A$1:$O3567,15,FALSE),0)</f>
        <v>49220</v>
      </c>
      <c r="AJ13" s="103">
        <f>ROUND(VLOOKUP(CONCATENATE("S ",N$6," H",$B13),'Основа'!$A$1:$O3567,15,FALSE),0)</f>
        <v>50262</v>
      </c>
      <c r="AK13" s="103">
        <f>ROUND(VLOOKUP(CONCATENATE("S ",O$6," H",$B13),'Основа'!$A$1:$O3567,15,FALSE),0)</f>
        <v>61994</v>
      </c>
      <c r="AL13" s="103">
        <f>ROUND(VLOOKUP(CONCATENATE("S ",P$6," H",$B13),'Основа'!$A$1:$O3567,15,FALSE),0)</f>
        <v>73726</v>
      </c>
      <c r="AM13" s="8"/>
    </row>
    <row r="14" ht="13.5" customHeight="1">
      <c r="B14" s="104"/>
      <c r="C14" s="105"/>
      <c r="D14" s="165" t="str">
        <f>RIGHT($K$5,21)</f>
        <v>ΔТ=70⁰С (95/85/20) Вт</v>
      </c>
      <c r="E14" s="166">
        <f t="shared" ref="E14:P14" si="8">ROUND(IF($D14="ΔТ=70⁰С (95/85/20) Вт",AA14,(IF($D14="ΔТ=60⁰С (90/70/20) Вт",AA14*0.818,AA14*0.646))),0)</f>
        <v>317</v>
      </c>
      <c r="F14" s="166">
        <f t="shared" si="8"/>
        <v>348</v>
      </c>
      <c r="G14" s="166">
        <f t="shared" si="8"/>
        <v>470</v>
      </c>
      <c r="H14" s="166">
        <f t="shared" si="8"/>
        <v>634</v>
      </c>
      <c r="I14" s="166">
        <f t="shared" si="8"/>
        <v>788</v>
      </c>
      <c r="J14" s="166">
        <f t="shared" si="8"/>
        <v>945</v>
      </c>
      <c r="K14" s="166">
        <f t="shared" si="8"/>
        <v>1098</v>
      </c>
      <c r="L14" s="166">
        <f t="shared" si="8"/>
        <v>1268</v>
      </c>
      <c r="M14" s="166">
        <f t="shared" si="8"/>
        <v>1395</v>
      </c>
      <c r="N14" s="166">
        <f t="shared" si="8"/>
        <v>1416</v>
      </c>
      <c r="O14" s="166">
        <f t="shared" si="8"/>
        <v>1584</v>
      </c>
      <c r="P14" s="167">
        <f t="shared" si="8"/>
        <v>1902</v>
      </c>
      <c r="AA14" s="103">
        <f>VLOOKUP(CONCATENATE("S ",E$6," H",$B13),'Основа'!$A$1:$O3567,8,FALSE)</f>
        <v>317.34</v>
      </c>
      <c r="AB14" s="103">
        <f>VLOOKUP(CONCATENATE("S ",F$6," H",$B13),'Основа'!$A$1:$O3567,8,FALSE)</f>
        <v>348.09</v>
      </c>
      <c r="AC14" s="103">
        <f>VLOOKUP(CONCATENATE("S ",G$6," H",$B13),'Основа'!$A$1:$O3567,8,FALSE)</f>
        <v>469.86</v>
      </c>
      <c r="AD14" s="103">
        <f>VLOOKUP(CONCATENATE("S ",H$6," H",$B13),'Основа'!$A$1:$O3567,8,FALSE)</f>
        <v>634.4955</v>
      </c>
      <c r="AE14" s="103">
        <f>VLOOKUP(CONCATENATE("S ",I$6," H",$B13),'Основа'!$A$1:$O3567,8,FALSE)</f>
        <v>787.569</v>
      </c>
      <c r="AF14" s="103">
        <f>VLOOKUP(CONCATENATE("S ",J$6," H",$B13),'Основа'!$A$1:$O3567,8,FALSE)</f>
        <v>945.3165</v>
      </c>
      <c r="AG14" s="103">
        <f>VLOOKUP(CONCATENATE("S ",K$6," H",$B13),'Основа'!$A$1:$O3567,8,FALSE)</f>
        <v>1098.39</v>
      </c>
      <c r="AH14" s="103">
        <f>VLOOKUP(CONCATENATE("S ",L$6," H",$B13),'Основа'!$A$1:$O3567,8,FALSE)</f>
        <v>1267.8225</v>
      </c>
      <c r="AI14" s="103">
        <f>VLOOKUP(CONCATENATE("S ",M$6," H",$B13),'Основа'!$A$1:$O3567,8,FALSE)</f>
        <v>1395.189</v>
      </c>
      <c r="AJ14" s="103">
        <f>VLOOKUP(CONCATENATE("S ",N$6," H",$B13),'Основа'!$A$1:$O3567,8,FALSE)</f>
        <v>1416.222</v>
      </c>
      <c r="AK14" s="103">
        <f>VLOOKUP(CONCATENATE("S ",O$6," H",$B13),'Основа'!$A$1:$O3567,8,FALSE)</f>
        <v>1584.486</v>
      </c>
      <c r="AL14" s="103">
        <f>VLOOKUP(CONCATENATE("S ",P$6," H",$B13),'Основа'!$A$1:$O3567,8,FALSE)</f>
        <v>1902.318</v>
      </c>
      <c r="AM14" s="8"/>
    </row>
    <row r="15" ht="13.5" customHeight="1">
      <c r="B15" s="132">
        <v>6.0</v>
      </c>
      <c r="C15" s="98">
        <v>280.0</v>
      </c>
      <c r="D15" s="164" t="s">
        <v>112</v>
      </c>
      <c r="E15" s="101">
        <f t="shared" ref="E15:P15" si="9">ROUND(AA15-(AA15*$J$5),0)</f>
        <v>23406</v>
      </c>
      <c r="F15" s="101">
        <f t="shared" si="9"/>
        <v>25412</v>
      </c>
      <c r="G15" s="101">
        <f t="shared" si="9"/>
        <v>29420</v>
      </c>
      <c r="H15" s="101">
        <f t="shared" si="9"/>
        <v>32269</v>
      </c>
      <c r="I15" s="101">
        <f t="shared" si="9"/>
        <v>37143</v>
      </c>
      <c r="J15" s="101">
        <f t="shared" si="9"/>
        <v>38639</v>
      </c>
      <c r="K15" s="101">
        <f t="shared" si="9"/>
        <v>42155</v>
      </c>
      <c r="L15" s="101">
        <f t="shared" si="9"/>
        <v>47176</v>
      </c>
      <c r="M15" s="101">
        <f t="shared" si="9"/>
        <v>56918</v>
      </c>
      <c r="N15" s="101">
        <f t="shared" si="9"/>
        <v>58136</v>
      </c>
      <c r="O15" s="101">
        <f t="shared" si="9"/>
        <v>71838</v>
      </c>
      <c r="P15" s="102">
        <f t="shared" si="9"/>
        <v>85538</v>
      </c>
      <c r="AA15" s="103">
        <f>ROUND(VLOOKUP(CONCATENATE("S ",E$6," H",$B15),'Основа'!$A$1:$O3569,15,FALSE),0)</f>
        <v>23406</v>
      </c>
      <c r="AB15" s="103">
        <f>ROUND(VLOOKUP(CONCATENATE("S ",F$6," H",$B15),'Основа'!$A$1:$O3569,15,FALSE),0)</f>
        <v>25412</v>
      </c>
      <c r="AC15" s="103">
        <f>ROUND(VLOOKUP(CONCATENATE("S ",G$6," H",$B15),'Основа'!$A$1:$O3569,15,FALSE),0)</f>
        <v>29420</v>
      </c>
      <c r="AD15" s="103">
        <f>ROUND(VLOOKUP(CONCATENATE("S ",H$6," H",$B15),'Основа'!$A$1:$O3569,15,FALSE),0)</f>
        <v>32269</v>
      </c>
      <c r="AE15" s="103">
        <f>ROUND(VLOOKUP(CONCATENATE("S ",I$6," H",$B15),'Основа'!$A$1:$O3569,15,FALSE),0)</f>
        <v>37143</v>
      </c>
      <c r="AF15" s="103">
        <f>ROUND(VLOOKUP(CONCATENATE("S ",J$6," H",$B15),'Основа'!$A$1:$O3569,15,FALSE),0)</f>
        <v>38639</v>
      </c>
      <c r="AG15" s="103">
        <f>ROUND(VLOOKUP(CONCATENATE("S ",K$6," H",$B15),'Основа'!$A$1:$O3569,15,FALSE),0)</f>
        <v>42155</v>
      </c>
      <c r="AH15" s="103">
        <f>ROUND(VLOOKUP(CONCATENATE("S ",L$6," H",$B15),'Основа'!$A$1:$O3569,15,FALSE),0)</f>
        <v>47176</v>
      </c>
      <c r="AI15" s="103">
        <f>ROUND(VLOOKUP(CONCATENATE("S ",M$6," H",$B15),'Основа'!$A$1:$O3569,15,FALSE),0)</f>
        <v>56918</v>
      </c>
      <c r="AJ15" s="103">
        <f>ROUND(VLOOKUP(CONCATENATE("S ",N$6," H",$B15),'Основа'!$A$1:$O3569,15,FALSE),0)</f>
        <v>58136</v>
      </c>
      <c r="AK15" s="103">
        <f>ROUND(VLOOKUP(CONCATENATE("S ",O$6," H",$B15),'Основа'!$A$1:$O3569,15,FALSE),0)</f>
        <v>71838</v>
      </c>
      <c r="AL15" s="103">
        <f>ROUND(VLOOKUP(CONCATENATE("S ",P$6," H",$B15),'Основа'!$A$1:$O3569,15,FALSE),0)</f>
        <v>85538</v>
      </c>
      <c r="AM15" s="8"/>
    </row>
    <row r="16" ht="13.5" customHeight="1">
      <c r="B16" s="110"/>
      <c r="C16" s="111"/>
      <c r="D16" s="165" t="str">
        <f>RIGHT($K$5,21)</f>
        <v>ΔТ=70⁰С (95/85/20) Вт</v>
      </c>
      <c r="E16" s="166">
        <f t="shared" ref="E16:P16" si="10">ROUND(IF($D16="ΔТ=70⁰С (95/85/20) Вт",AA16,(IF($D16="ΔТ=60⁰С (90/70/20) Вт",AA16*0.818,AA16*0.646))),0)</f>
        <v>381</v>
      </c>
      <c r="F16" s="166">
        <f t="shared" si="10"/>
        <v>418</v>
      </c>
      <c r="G16" s="166">
        <f t="shared" si="10"/>
        <v>565</v>
      </c>
      <c r="H16" s="166">
        <f t="shared" si="10"/>
        <v>761</v>
      </c>
      <c r="I16" s="166">
        <f t="shared" si="10"/>
        <v>944</v>
      </c>
      <c r="J16" s="166">
        <f t="shared" si="10"/>
        <v>1135</v>
      </c>
      <c r="K16" s="166">
        <f t="shared" si="10"/>
        <v>1318</v>
      </c>
      <c r="L16" s="166">
        <f t="shared" si="10"/>
        <v>1521</v>
      </c>
      <c r="M16" s="166">
        <f t="shared" si="10"/>
        <v>1673</v>
      </c>
      <c r="N16" s="166">
        <f t="shared" si="10"/>
        <v>1699</v>
      </c>
      <c r="O16" s="166">
        <f t="shared" si="10"/>
        <v>1901</v>
      </c>
      <c r="P16" s="167">
        <f t="shared" si="10"/>
        <v>2282</v>
      </c>
      <c r="AA16" s="103">
        <f>VLOOKUP(CONCATENATE("S ",E$6," H",$B15),'Основа'!$A$1:$O3569,8,FALSE)</f>
        <v>381.3</v>
      </c>
      <c r="AB16" s="103">
        <f>VLOOKUP(CONCATENATE("S ",F$6," H",$B15),'Основа'!$A$1:$O3569,8,FALSE)</f>
        <v>418.2</v>
      </c>
      <c r="AC16" s="103">
        <f>VLOOKUP(CONCATENATE("S ",G$6," H",$B15),'Основа'!$A$1:$O3569,8,FALSE)</f>
        <v>564.57</v>
      </c>
      <c r="AD16" s="103">
        <f>VLOOKUP(CONCATENATE("S ",H$6," H",$B15),'Основа'!$A$1:$O3569,8,FALSE)</f>
        <v>760.6935</v>
      </c>
      <c r="AE16" s="103">
        <f>VLOOKUP(CONCATENATE("S ",I$6," H",$B15),'Основа'!$A$1:$O3569,8,FALSE)</f>
        <v>944.148</v>
      </c>
      <c r="AF16" s="103">
        <f>VLOOKUP(CONCATENATE("S ",J$6," H",$B15),'Основа'!$A$1:$O3569,8,FALSE)</f>
        <v>1134.6135</v>
      </c>
      <c r="AG16" s="103">
        <f>VLOOKUP(CONCATENATE("S ",K$6," H",$B15),'Основа'!$A$1:$O3569,8,FALSE)</f>
        <v>1318.068</v>
      </c>
      <c r="AH16" s="103">
        <f>VLOOKUP(CONCATENATE("S ",L$6," H",$B15),'Основа'!$A$1:$O3569,8,FALSE)</f>
        <v>1521.387</v>
      </c>
      <c r="AI16" s="103">
        <f>VLOOKUP(CONCATENATE("S ",M$6," H",$B15),'Основа'!$A$1:$O3569,8,FALSE)</f>
        <v>1673.292</v>
      </c>
      <c r="AJ16" s="103">
        <f>VLOOKUP(CONCATENATE("S ",N$6," H",$B15),'Основа'!$A$1:$O3569,8,FALSE)</f>
        <v>1698.999</v>
      </c>
      <c r="AK16" s="103">
        <f>VLOOKUP(CONCATENATE("S ",O$6," H",$B15),'Основа'!$A$1:$O3569,8,FALSE)</f>
        <v>1901.1495</v>
      </c>
      <c r="AL16" s="103">
        <f>VLOOKUP(CONCATENATE("S ",P$6," H",$B15),'Основа'!$A$1:$O3569,8,FALSE)</f>
        <v>2282.0805</v>
      </c>
      <c r="AM16" s="8"/>
    </row>
    <row r="17" ht="13.5" customHeight="1">
      <c r="B17" s="132">
        <v>7.0</v>
      </c>
      <c r="C17" s="98">
        <v>330.0</v>
      </c>
      <c r="D17" s="164" t="s">
        <v>112</v>
      </c>
      <c r="E17" s="101">
        <f t="shared" ref="E17:P17" si="11">ROUND(AA17-(AA17*$J$5),0)</f>
        <v>25848</v>
      </c>
      <c r="F17" s="101">
        <f t="shared" si="11"/>
        <v>28101</v>
      </c>
      <c r="G17" s="101">
        <f t="shared" si="11"/>
        <v>32751</v>
      </c>
      <c r="H17" s="101">
        <f t="shared" si="11"/>
        <v>36080</v>
      </c>
      <c r="I17" s="101">
        <f t="shared" si="11"/>
        <v>41770</v>
      </c>
      <c r="J17" s="101">
        <f t="shared" si="11"/>
        <v>43520</v>
      </c>
      <c r="K17" s="101">
        <f t="shared" si="11"/>
        <v>47628</v>
      </c>
      <c r="L17" s="101">
        <f t="shared" si="11"/>
        <v>53489</v>
      </c>
      <c r="M17" s="101">
        <f t="shared" si="11"/>
        <v>64634</v>
      </c>
      <c r="N17" s="101">
        <f t="shared" si="11"/>
        <v>66028</v>
      </c>
      <c r="O17" s="101">
        <f t="shared" si="11"/>
        <v>81701</v>
      </c>
      <c r="P17" s="102">
        <f t="shared" si="11"/>
        <v>97374</v>
      </c>
      <c r="AA17" s="103">
        <f>ROUND(VLOOKUP(CONCATENATE("S ",E$6," H",$B17),'Основа'!$A$1:$O3572,15,FALSE),0)</f>
        <v>25848</v>
      </c>
      <c r="AB17" s="103">
        <f>ROUND(VLOOKUP(CONCATENATE("S ",F$6," H",$B17),'Основа'!$A$1:$O3572,15,FALSE),0)</f>
        <v>28101</v>
      </c>
      <c r="AC17" s="103">
        <f>ROUND(VLOOKUP(CONCATENATE("S ",G$6," H",$B17),'Основа'!$A$1:$O3572,15,FALSE),0)</f>
        <v>32751</v>
      </c>
      <c r="AD17" s="103">
        <f>ROUND(VLOOKUP(CONCATENATE("S ",H$6," H",$B17),'Основа'!$A$1:$O3572,15,FALSE),0)</f>
        <v>36080</v>
      </c>
      <c r="AE17" s="103">
        <f>ROUND(VLOOKUP(CONCATENATE("S ",I$6," H",$B17),'Основа'!$A$1:$O3572,15,FALSE),0)</f>
        <v>41770</v>
      </c>
      <c r="AF17" s="103">
        <f>ROUND(VLOOKUP(CONCATENATE("S ",J$6," H",$B17),'Основа'!$A$1:$O3572,15,FALSE),0)</f>
        <v>43520</v>
      </c>
      <c r="AG17" s="103">
        <f>ROUND(VLOOKUP(CONCATENATE("S ",K$6," H",$B17),'Основа'!$A$1:$O3572,15,FALSE),0)</f>
        <v>47628</v>
      </c>
      <c r="AH17" s="103">
        <f>ROUND(VLOOKUP(CONCATENATE("S ",L$6," H",$B17),'Основа'!$A$1:$O3572,15,FALSE),0)</f>
        <v>53489</v>
      </c>
      <c r="AI17" s="103">
        <f>ROUND(VLOOKUP(CONCATENATE("S ",M$6," H",$B17),'Основа'!$A$1:$O3572,15,FALSE),0)</f>
        <v>64634</v>
      </c>
      <c r="AJ17" s="103">
        <f>ROUND(VLOOKUP(CONCATENATE("S ",N$6," H",$B17),'Основа'!$A$1:$O3572,15,FALSE),0)</f>
        <v>66028</v>
      </c>
      <c r="AK17" s="103">
        <f>ROUND(VLOOKUP(CONCATENATE("S ",O$6," H",$B17),'Основа'!$A$1:$O3572,15,FALSE),0)</f>
        <v>81701</v>
      </c>
      <c r="AL17" s="103">
        <f>ROUND(VLOOKUP(CONCATENATE("S ",P$6," H",$B17),'Основа'!$A$1:$O3572,15,FALSE),0)</f>
        <v>97374</v>
      </c>
      <c r="AM17" s="8"/>
    </row>
    <row r="18" ht="13.5" customHeight="1">
      <c r="B18" s="104"/>
      <c r="C18" s="105"/>
      <c r="D18" s="165" t="str">
        <f>RIGHT($K$5,21)</f>
        <v>ΔТ=70⁰С (95/85/20) Вт</v>
      </c>
      <c r="E18" s="166">
        <f t="shared" ref="E18:P18" si="12">ROUND(IF($D18="ΔТ=70⁰С (95/85/20) Вт",AA18,(IF($D18="ΔТ=60⁰С (90/70/20) Вт",AA18*0.818,AA18*0.646))),0)</f>
        <v>444</v>
      </c>
      <c r="F18" s="166">
        <f t="shared" si="12"/>
        <v>488</v>
      </c>
      <c r="G18" s="166">
        <f t="shared" si="12"/>
        <v>658</v>
      </c>
      <c r="H18" s="166">
        <f t="shared" si="12"/>
        <v>888</v>
      </c>
      <c r="I18" s="166">
        <f t="shared" si="12"/>
        <v>1102</v>
      </c>
      <c r="J18" s="166">
        <f t="shared" si="12"/>
        <v>1324</v>
      </c>
      <c r="K18" s="166">
        <f t="shared" si="12"/>
        <v>1538</v>
      </c>
      <c r="L18" s="166">
        <f t="shared" si="12"/>
        <v>1775</v>
      </c>
      <c r="M18" s="166">
        <f t="shared" si="12"/>
        <v>1951</v>
      </c>
      <c r="N18" s="166">
        <f t="shared" si="12"/>
        <v>1982</v>
      </c>
      <c r="O18" s="166">
        <f t="shared" si="12"/>
        <v>2218</v>
      </c>
      <c r="P18" s="167">
        <f t="shared" si="12"/>
        <v>2663</v>
      </c>
      <c r="AA18" s="103">
        <f>VLOOKUP(CONCATENATE("S ",E$6," H",$B17),'Основа'!$A$1:$O3572,8,FALSE)</f>
        <v>444.03</v>
      </c>
      <c r="AB18" s="103">
        <f>VLOOKUP(CONCATENATE("S ",F$6," H",$B17),'Основа'!$A$1:$O3572,8,FALSE)</f>
        <v>488.31</v>
      </c>
      <c r="AC18" s="103">
        <f>VLOOKUP(CONCATENATE("S ",G$6," H",$B17),'Основа'!$A$1:$O3572,8,FALSE)</f>
        <v>658.05</v>
      </c>
      <c r="AD18" s="103">
        <f>VLOOKUP(CONCATENATE("S ",H$6," H",$B17),'Основа'!$A$1:$O3572,8,FALSE)</f>
        <v>888.06</v>
      </c>
      <c r="AE18" s="103">
        <f>VLOOKUP(CONCATENATE("S ",I$6," H",$B17),'Основа'!$A$1:$O3572,8,FALSE)</f>
        <v>1101.8955</v>
      </c>
      <c r="AF18" s="103">
        <f>VLOOKUP(CONCATENATE("S ",J$6," H",$B17),'Основа'!$A$1:$O3572,8,FALSE)</f>
        <v>1323.9105</v>
      </c>
      <c r="AG18" s="103">
        <f>VLOOKUP(CONCATENATE("S ",K$6," H",$B17),'Основа'!$A$1:$O3572,8,FALSE)</f>
        <v>1537.746</v>
      </c>
      <c r="AH18" s="103">
        <f>VLOOKUP(CONCATENATE("S ",L$6," H",$B17),'Основа'!$A$1:$O3572,8,FALSE)</f>
        <v>1774.9515</v>
      </c>
      <c r="AI18" s="103">
        <f>VLOOKUP(CONCATENATE("S ",M$6," H",$B17),'Основа'!$A$1:$O3572,8,FALSE)</f>
        <v>1951.395</v>
      </c>
      <c r="AJ18" s="103">
        <f>VLOOKUP(CONCATENATE("S ",N$6," H",$B17),'Основа'!$A$1:$O3572,8,FALSE)</f>
        <v>1981.776</v>
      </c>
      <c r="AK18" s="103">
        <f>VLOOKUP(CONCATENATE("S ",O$6," H",$B17),'Основа'!$A$1:$O3572,8,FALSE)</f>
        <v>2217.813</v>
      </c>
      <c r="AL18" s="103">
        <f>VLOOKUP(CONCATENATE("S ",P$6," H",$B17),'Основа'!$A$1:$O3572,8,FALSE)</f>
        <v>2663.0115</v>
      </c>
      <c r="AM18" s="8"/>
    </row>
    <row r="19" ht="13.5" customHeight="1">
      <c r="B19" s="132">
        <v>8.0</v>
      </c>
      <c r="C19" s="98">
        <v>380.0</v>
      </c>
      <c r="D19" s="164" t="s">
        <v>112</v>
      </c>
      <c r="E19" s="101">
        <f t="shared" ref="E19:P19" si="13">ROUND(AA19-(AA19*$J$5),0)</f>
        <v>28298</v>
      </c>
      <c r="F19" s="101">
        <f t="shared" si="13"/>
        <v>30793</v>
      </c>
      <c r="G19" s="101">
        <f t="shared" si="13"/>
        <v>36091</v>
      </c>
      <c r="H19" s="101">
        <f t="shared" si="13"/>
        <v>39899</v>
      </c>
      <c r="I19" s="101">
        <f t="shared" si="13"/>
        <v>46411</v>
      </c>
      <c r="J19" s="101">
        <f t="shared" si="13"/>
        <v>48410</v>
      </c>
      <c r="K19" s="101">
        <f t="shared" si="13"/>
        <v>53106</v>
      </c>
      <c r="L19" s="101">
        <f t="shared" si="13"/>
        <v>59817</v>
      </c>
      <c r="M19" s="101">
        <f t="shared" si="13"/>
        <v>72369</v>
      </c>
      <c r="N19" s="101">
        <f t="shared" si="13"/>
        <v>73938</v>
      </c>
      <c r="O19" s="101">
        <f t="shared" si="13"/>
        <v>91588</v>
      </c>
      <c r="P19" s="102">
        <f t="shared" si="13"/>
        <v>109240</v>
      </c>
      <c r="AA19" s="103">
        <f>ROUND(VLOOKUP(CONCATENATE("S ",E$6," H",$B19),'Основа'!$A$1:$O3574,15,FALSE),0)</f>
        <v>28298</v>
      </c>
      <c r="AB19" s="103">
        <f>ROUND(VLOOKUP(CONCATENATE("S ",F$6," H",$B19),'Основа'!$A$1:$O3574,15,FALSE),0)</f>
        <v>30793</v>
      </c>
      <c r="AC19" s="103">
        <f>ROUND(VLOOKUP(CONCATENATE("S ",G$6," H",$B19),'Основа'!$A$1:$O3574,15,FALSE),0)</f>
        <v>36091</v>
      </c>
      <c r="AD19" s="103">
        <f>ROUND(VLOOKUP(CONCATENATE("S ",H$6," H",$B19),'Основа'!$A$1:$O3574,15,FALSE),0)</f>
        <v>39899</v>
      </c>
      <c r="AE19" s="103">
        <f>ROUND(VLOOKUP(CONCATENATE("S ",I$6," H",$B19),'Основа'!$A$1:$O3574,15,FALSE),0)</f>
        <v>46411</v>
      </c>
      <c r="AF19" s="103">
        <f>ROUND(VLOOKUP(CONCATENATE("S ",J$6," H",$B19),'Основа'!$A$1:$O3574,15,FALSE),0)</f>
        <v>48410</v>
      </c>
      <c r="AG19" s="103">
        <f>ROUND(VLOOKUP(CONCATENATE("S ",K$6," H",$B19),'Основа'!$A$1:$O3574,15,FALSE),0)</f>
        <v>53106</v>
      </c>
      <c r="AH19" s="103">
        <f>ROUND(VLOOKUP(CONCATENATE("S ",L$6," H",$B19),'Основа'!$A$1:$O3574,15,FALSE),0)</f>
        <v>59817</v>
      </c>
      <c r="AI19" s="103">
        <f>ROUND(VLOOKUP(CONCATENATE("S ",M$6," H",$B19),'Основа'!$A$1:$O3574,15,FALSE),0)</f>
        <v>72369</v>
      </c>
      <c r="AJ19" s="103">
        <f>ROUND(VLOOKUP(CONCATENATE("S ",N$6," H",$B19),'Основа'!$A$1:$O3574,15,FALSE),0)</f>
        <v>73938</v>
      </c>
      <c r="AK19" s="103">
        <f>ROUND(VLOOKUP(CONCATENATE("S ",O$6," H",$B19),'Основа'!$A$1:$O3574,15,FALSE),0)</f>
        <v>91588</v>
      </c>
      <c r="AL19" s="103">
        <f>ROUND(VLOOKUP(CONCATENATE("S ",P$6," H",$B19),'Основа'!$A$1:$O3574,15,FALSE),0)</f>
        <v>109240</v>
      </c>
      <c r="AM19" s="8"/>
    </row>
    <row r="20" ht="13.5" customHeight="1">
      <c r="B20" s="110"/>
      <c r="C20" s="111"/>
      <c r="D20" s="165" t="str">
        <f>RIGHT($K$5,21)</f>
        <v>ΔТ=70⁰С (95/85/20) Вт</v>
      </c>
      <c r="E20" s="166">
        <f t="shared" ref="E20:P20" si="14">ROUND(IF($D20="ΔТ=70⁰С (95/85/20) Вт",AA20,(IF($D20="ΔТ=60⁰С (90/70/20) Вт",AA20*0.818,AA20*0.646))),0)</f>
        <v>507</v>
      </c>
      <c r="F20" s="166">
        <f t="shared" si="14"/>
        <v>557</v>
      </c>
      <c r="G20" s="166">
        <f t="shared" si="14"/>
        <v>752</v>
      </c>
      <c r="H20" s="166">
        <f t="shared" si="14"/>
        <v>1014</v>
      </c>
      <c r="I20" s="166">
        <f t="shared" si="14"/>
        <v>1260</v>
      </c>
      <c r="J20" s="166">
        <f t="shared" si="14"/>
        <v>1513</v>
      </c>
      <c r="K20" s="166">
        <f t="shared" si="14"/>
        <v>1759</v>
      </c>
      <c r="L20" s="166">
        <f t="shared" si="14"/>
        <v>2029</v>
      </c>
      <c r="M20" s="166">
        <f t="shared" si="14"/>
        <v>2232</v>
      </c>
      <c r="N20" s="166">
        <f t="shared" si="14"/>
        <v>2266</v>
      </c>
      <c r="O20" s="166">
        <f t="shared" si="14"/>
        <v>2536</v>
      </c>
      <c r="P20" s="167">
        <f t="shared" si="14"/>
        <v>3043</v>
      </c>
      <c r="AA20" s="103">
        <f>VLOOKUP(CONCATENATE("S ",E$6," H",$B19),'Основа'!$A$1:$O3574,8,FALSE)</f>
        <v>506.76</v>
      </c>
      <c r="AB20" s="103">
        <f>VLOOKUP(CONCATENATE("S ",F$6," H",$B19),'Основа'!$A$1:$O3574,8,FALSE)</f>
        <v>557.19</v>
      </c>
      <c r="AC20" s="103">
        <f>VLOOKUP(CONCATENATE("S ",G$6," H",$B19),'Основа'!$A$1:$O3574,8,FALSE)</f>
        <v>751.53</v>
      </c>
      <c r="AD20" s="103">
        <f>VLOOKUP(CONCATENATE("S ",H$6," H",$B19),'Основа'!$A$1:$O3574,8,FALSE)</f>
        <v>1014.258</v>
      </c>
      <c r="AE20" s="103">
        <f>VLOOKUP(CONCATENATE("S ",I$6," H",$B19),'Основа'!$A$1:$O3574,8,FALSE)</f>
        <v>1259.643</v>
      </c>
      <c r="AF20" s="103">
        <f>VLOOKUP(CONCATENATE("S ",J$6," H",$B19),'Основа'!$A$1:$O3574,8,FALSE)</f>
        <v>1513.2075</v>
      </c>
      <c r="AG20" s="103">
        <f>VLOOKUP(CONCATENATE("S ",K$6," H",$B19),'Основа'!$A$1:$O3574,8,FALSE)</f>
        <v>1758.5925</v>
      </c>
      <c r="AH20" s="103">
        <f>VLOOKUP(CONCATENATE("S ",L$6," H",$B19),'Основа'!$A$1:$O3574,8,FALSE)</f>
        <v>2028.516</v>
      </c>
      <c r="AI20" s="103">
        <f>VLOOKUP(CONCATENATE("S ",M$6," H",$B19),'Основа'!$A$1:$O3574,8,FALSE)</f>
        <v>2231.835</v>
      </c>
      <c r="AJ20" s="103">
        <f>VLOOKUP(CONCATENATE("S ",N$6," H",$B19),'Основа'!$A$1:$O3574,8,FALSE)</f>
        <v>2265.7215</v>
      </c>
      <c r="AK20" s="103">
        <f>VLOOKUP(CONCATENATE("S ",O$6," H",$B19),'Основа'!$A$1:$O3574,8,FALSE)</f>
        <v>2535.645</v>
      </c>
      <c r="AL20" s="103">
        <f>VLOOKUP(CONCATENATE("S ",P$6," H",$B19),'Основа'!$A$1:$O3574,8,FALSE)</f>
        <v>3042.774</v>
      </c>
      <c r="AM20" s="8"/>
    </row>
    <row r="21" ht="13.5" customHeight="1">
      <c r="B21" s="132">
        <v>9.0</v>
      </c>
      <c r="C21" s="98">
        <v>430.0</v>
      </c>
      <c r="D21" s="164" t="s">
        <v>112</v>
      </c>
      <c r="E21" s="101">
        <f t="shared" ref="E21:P21" si="15">ROUND(AA21-(AA21*$J$5),0)</f>
        <v>30749</v>
      </c>
      <c r="F21" s="101">
        <f t="shared" si="15"/>
        <v>33492</v>
      </c>
      <c r="G21" s="101">
        <f t="shared" si="15"/>
        <v>39437</v>
      </c>
      <c r="H21" s="101">
        <f t="shared" si="15"/>
        <v>43726</v>
      </c>
      <c r="I21" s="101">
        <f t="shared" si="15"/>
        <v>51059</v>
      </c>
      <c r="J21" s="101">
        <f t="shared" si="15"/>
        <v>53313</v>
      </c>
      <c r="K21" s="101">
        <f t="shared" si="15"/>
        <v>58600</v>
      </c>
      <c r="L21" s="101">
        <f t="shared" si="15"/>
        <v>66156</v>
      </c>
      <c r="M21" s="101">
        <f t="shared" si="15"/>
        <v>80116</v>
      </c>
      <c r="N21" s="101">
        <f t="shared" si="15"/>
        <v>81862</v>
      </c>
      <c r="O21" s="101">
        <f t="shared" si="15"/>
        <v>101494</v>
      </c>
      <c r="P21" s="102">
        <f t="shared" si="15"/>
        <v>121125</v>
      </c>
      <c r="AA21" s="103">
        <f>ROUND(VLOOKUP(CONCATENATE("S ",E$6," H",$B21),'Основа'!$A$1:$O3576,15,FALSE),0)</f>
        <v>30749</v>
      </c>
      <c r="AB21" s="103">
        <f>ROUND(VLOOKUP(CONCATENATE("S ",F$6," H",$B21),'Основа'!$A$1:$O3576,15,FALSE),0)</f>
        <v>33492</v>
      </c>
      <c r="AC21" s="103">
        <f>ROUND(VLOOKUP(CONCATENATE("S ",G$6," H",$B21),'Основа'!$A$1:$O3576,15,FALSE),0)</f>
        <v>39437</v>
      </c>
      <c r="AD21" s="103">
        <f>ROUND(VLOOKUP(CONCATENATE("S ",H$6," H",$B21),'Основа'!$A$1:$O3576,15,FALSE),0)</f>
        <v>43726</v>
      </c>
      <c r="AE21" s="103">
        <f>ROUND(VLOOKUP(CONCATENATE("S ",I$6," H",$B21),'Основа'!$A$1:$O3576,15,FALSE),0)</f>
        <v>51059</v>
      </c>
      <c r="AF21" s="103">
        <f>ROUND(VLOOKUP(CONCATENATE("S ",J$6," H",$B21),'Основа'!$A$1:$O3576,15,FALSE),0)</f>
        <v>53313</v>
      </c>
      <c r="AG21" s="103">
        <f>ROUND(VLOOKUP(CONCATENATE("S ",K$6," H",$B21),'Основа'!$A$1:$O3576,15,FALSE),0)</f>
        <v>58600</v>
      </c>
      <c r="AH21" s="103">
        <f>ROUND(VLOOKUP(CONCATENATE("S ",L$6," H",$B21),'Основа'!$A$1:$O3576,15,FALSE),0)</f>
        <v>66156</v>
      </c>
      <c r="AI21" s="103">
        <f>ROUND(VLOOKUP(CONCATENATE("S ",M$6," H",$B21),'Основа'!$A$1:$O3576,15,FALSE),0)</f>
        <v>80116</v>
      </c>
      <c r="AJ21" s="103">
        <f>ROUND(VLOOKUP(CONCATENATE("S ",N$6," H",$B21),'Основа'!$A$1:$O3576,15,FALSE),0)</f>
        <v>81862</v>
      </c>
      <c r="AK21" s="103">
        <f>ROUND(VLOOKUP(CONCATENATE("S ",O$6," H",$B21),'Основа'!$A$1:$O3576,15,FALSE),0)</f>
        <v>101494</v>
      </c>
      <c r="AL21" s="103">
        <f>ROUND(VLOOKUP(CONCATENATE("S ",P$6," H",$B21),'Основа'!$A$1:$O3576,15,FALSE),0)</f>
        <v>121125</v>
      </c>
      <c r="AM21" s="8"/>
    </row>
    <row r="22" ht="13.5" customHeight="1">
      <c r="B22" s="104"/>
      <c r="C22" s="105"/>
      <c r="D22" s="165" t="str">
        <f>RIGHT($K$5,21)</f>
        <v>ΔТ=70⁰С (95/85/20) Вт</v>
      </c>
      <c r="E22" s="166">
        <f t="shared" ref="E22:P22" si="16">ROUND(IF($D22="ΔТ=70⁰С (95/85/20) Вт",AA22,(IF($D22="ΔТ=60⁰С (90/70/20) Вт",AA22*0.818,AA22*0.646))),0)</f>
        <v>571</v>
      </c>
      <c r="F22" s="166">
        <f t="shared" si="16"/>
        <v>627</v>
      </c>
      <c r="G22" s="166">
        <f t="shared" si="16"/>
        <v>847</v>
      </c>
      <c r="H22" s="166">
        <f t="shared" si="16"/>
        <v>1142</v>
      </c>
      <c r="I22" s="166">
        <f t="shared" si="16"/>
        <v>1417</v>
      </c>
      <c r="J22" s="166">
        <f t="shared" si="16"/>
        <v>1703</v>
      </c>
      <c r="K22" s="166">
        <f t="shared" si="16"/>
        <v>1978</v>
      </c>
      <c r="L22" s="166">
        <f t="shared" si="16"/>
        <v>2282</v>
      </c>
      <c r="M22" s="166">
        <f t="shared" si="16"/>
        <v>2510</v>
      </c>
      <c r="N22" s="166">
        <f t="shared" si="16"/>
        <v>2548</v>
      </c>
      <c r="O22" s="166">
        <f t="shared" si="16"/>
        <v>2852</v>
      </c>
      <c r="P22" s="167">
        <f t="shared" si="16"/>
        <v>3424</v>
      </c>
      <c r="AA22" s="103">
        <f>VLOOKUP(CONCATENATE("S ",E$6," H",$B21),'Основа'!$A$1:$O3576,8,FALSE)</f>
        <v>570.72</v>
      </c>
      <c r="AB22" s="103">
        <f>VLOOKUP(CONCATENATE("S ",F$6," H",$B21),'Основа'!$A$1:$O3576,8,FALSE)</f>
        <v>627.3</v>
      </c>
      <c r="AC22" s="103">
        <f>VLOOKUP(CONCATENATE("S ",G$6," H",$B21),'Основа'!$A$1:$O3576,8,FALSE)</f>
        <v>847.47</v>
      </c>
      <c r="AD22" s="103">
        <f>VLOOKUP(CONCATENATE("S ",H$6," H",$B21),'Основа'!$A$1:$O3576,8,FALSE)</f>
        <v>1141.6245</v>
      </c>
      <c r="AE22" s="103">
        <f>VLOOKUP(CONCATENATE("S ",I$6," H",$B21),'Основа'!$A$1:$O3576,8,FALSE)</f>
        <v>1417.3905</v>
      </c>
      <c r="AF22" s="103">
        <f>VLOOKUP(CONCATENATE("S ",J$6," H",$B21),'Основа'!$A$1:$O3576,8,FALSE)</f>
        <v>1702.5045</v>
      </c>
      <c r="AG22" s="103">
        <f>VLOOKUP(CONCATENATE("S ",K$6," H",$B21),'Основа'!$A$1:$O3576,8,FALSE)</f>
        <v>1978.2705</v>
      </c>
      <c r="AH22" s="103">
        <f>VLOOKUP(CONCATENATE("S ",L$6," H",$B21),'Основа'!$A$1:$O3576,8,FALSE)</f>
        <v>2282.0805</v>
      </c>
      <c r="AI22" s="103">
        <f>VLOOKUP(CONCATENATE("S ",M$6," H",$B21),'Основа'!$A$1:$O3576,8,FALSE)</f>
        <v>2509.938</v>
      </c>
      <c r="AJ22" s="103">
        <f>VLOOKUP(CONCATENATE("S ",N$6," H",$B21),'Основа'!$A$1:$O3576,8,FALSE)</f>
        <v>2548.4985</v>
      </c>
      <c r="AK22" s="103">
        <f>VLOOKUP(CONCATENATE("S ",O$6," H",$B21),'Основа'!$A$1:$O3576,8,FALSE)</f>
        <v>2852.3085</v>
      </c>
      <c r="AL22" s="103">
        <f>VLOOKUP(CONCATENATE("S ",P$6," H",$B21),'Основа'!$A$1:$O3576,8,FALSE)</f>
        <v>3423.705</v>
      </c>
      <c r="AM22" s="8"/>
    </row>
    <row r="23" ht="13.5" customHeight="1">
      <c r="B23" s="132">
        <v>10.0</v>
      </c>
      <c r="C23" s="98">
        <v>480.0</v>
      </c>
      <c r="D23" s="164" t="s">
        <v>112</v>
      </c>
      <c r="E23" s="101">
        <f t="shared" ref="E23:P23" si="17">ROUND(AA23-(AA23*$J$5),0)</f>
        <v>33208</v>
      </c>
      <c r="F23" s="101">
        <f t="shared" si="17"/>
        <v>36196</v>
      </c>
      <c r="G23" s="101">
        <f t="shared" si="17"/>
        <v>42790</v>
      </c>
      <c r="H23" s="101">
        <f t="shared" si="17"/>
        <v>47563</v>
      </c>
      <c r="I23" s="101">
        <f t="shared" si="17"/>
        <v>55721</v>
      </c>
      <c r="J23" s="101">
        <f t="shared" si="17"/>
        <v>58223</v>
      </c>
      <c r="K23" s="101">
        <f t="shared" si="17"/>
        <v>64107</v>
      </c>
      <c r="L23" s="101">
        <f t="shared" si="17"/>
        <v>72513</v>
      </c>
      <c r="M23" s="101">
        <f t="shared" si="17"/>
        <v>87886</v>
      </c>
      <c r="N23" s="101">
        <f t="shared" si="17"/>
        <v>89807</v>
      </c>
      <c r="O23" s="101">
        <f t="shared" si="17"/>
        <v>111426</v>
      </c>
      <c r="P23" s="102">
        <f t="shared" si="17"/>
        <v>133044</v>
      </c>
      <c r="AA23" s="103">
        <f>ROUND(VLOOKUP(CONCATENATE("S ",E$6," H",$B23),'Основа'!$A$1:$O3578,15,FALSE),0)</f>
        <v>33208</v>
      </c>
      <c r="AB23" s="103">
        <f>ROUND(VLOOKUP(CONCATENATE("S ",F$6," H",$B23),'Основа'!$A$1:$O3578,15,FALSE),0)</f>
        <v>36196</v>
      </c>
      <c r="AC23" s="103">
        <f>ROUND(VLOOKUP(CONCATENATE("S ",G$6," H",$B23),'Основа'!$A$1:$O3578,15,FALSE),0)</f>
        <v>42790</v>
      </c>
      <c r="AD23" s="103">
        <f>ROUND(VLOOKUP(CONCATENATE("S ",H$6," H",$B23),'Основа'!$A$1:$O3578,15,FALSE),0)</f>
        <v>47563</v>
      </c>
      <c r="AE23" s="103">
        <f>ROUND(VLOOKUP(CONCATENATE("S ",I$6," H",$B23),'Основа'!$A$1:$O3578,15,FALSE),0)</f>
        <v>55721</v>
      </c>
      <c r="AF23" s="103">
        <f>ROUND(VLOOKUP(CONCATENATE("S ",J$6," H",$B23),'Основа'!$A$1:$O3578,15,FALSE),0)</f>
        <v>58223</v>
      </c>
      <c r="AG23" s="103">
        <f>ROUND(VLOOKUP(CONCATENATE("S ",K$6," H",$B23),'Основа'!$A$1:$O3578,15,FALSE),0)</f>
        <v>64107</v>
      </c>
      <c r="AH23" s="103">
        <f>ROUND(VLOOKUP(CONCATENATE("S ",L$6," H",$B23),'Основа'!$A$1:$O3578,15,FALSE),0)</f>
        <v>72513</v>
      </c>
      <c r="AI23" s="103">
        <f>ROUND(VLOOKUP(CONCATENATE("S ",M$6," H",$B23),'Основа'!$A$1:$O3578,15,FALSE),0)</f>
        <v>87886</v>
      </c>
      <c r="AJ23" s="103">
        <f>ROUND(VLOOKUP(CONCATENATE("S ",N$6," H",$B23),'Основа'!$A$1:$O3578,15,FALSE),0)</f>
        <v>89807</v>
      </c>
      <c r="AK23" s="103">
        <f>ROUND(VLOOKUP(CONCATENATE("S ",O$6," H",$B23),'Основа'!$A$1:$O3578,15,FALSE),0)</f>
        <v>111426</v>
      </c>
      <c r="AL23" s="103">
        <f>ROUND(VLOOKUP(CONCATENATE("S ",P$6," H",$B23),'Основа'!$A$1:$O3578,15,FALSE),0)</f>
        <v>133044</v>
      </c>
      <c r="AM23" s="8"/>
    </row>
    <row r="24" ht="13.5" customHeight="1">
      <c r="B24" s="110"/>
      <c r="C24" s="111"/>
      <c r="D24" s="165" t="str">
        <f>RIGHT($K$5,21)</f>
        <v>ΔТ=70⁰С (95/85/20) Вт</v>
      </c>
      <c r="E24" s="166">
        <f t="shared" ref="E24:P24" si="18">ROUND(IF($D24="ΔТ=70⁰С (95/85/20) Вт",AA24,(IF($D24="ΔТ=60⁰С (90/70/20) Вт",AA24*0.818,AA24*0.646))),0)</f>
        <v>635</v>
      </c>
      <c r="F24" s="166">
        <f t="shared" si="18"/>
        <v>697</v>
      </c>
      <c r="G24" s="166">
        <f t="shared" si="18"/>
        <v>941</v>
      </c>
      <c r="H24" s="166">
        <f t="shared" si="18"/>
        <v>1268</v>
      </c>
      <c r="I24" s="166">
        <f t="shared" si="18"/>
        <v>1574</v>
      </c>
      <c r="J24" s="166">
        <f t="shared" si="18"/>
        <v>1892</v>
      </c>
      <c r="K24" s="166">
        <f t="shared" si="18"/>
        <v>2198</v>
      </c>
      <c r="L24" s="166">
        <f t="shared" si="18"/>
        <v>2536</v>
      </c>
      <c r="M24" s="166">
        <f t="shared" si="18"/>
        <v>2789</v>
      </c>
      <c r="N24" s="166">
        <f t="shared" si="18"/>
        <v>2831</v>
      </c>
      <c r="O24" s="166">
        <f t="shared" si="18"/>
        <v>3170</v>
      </c>
      <c r="P24" s="167">
        <f t="shared" si="18"/>
        <v>3803</v>
      </c>
      <c r="AA24" s="103">
        <f>VLOOKUP(CONCATENATE("S ",E$6," H",$B23),'Основа'!$A$1:$O3578,8,FALSE)</f>
        <v>634.68</v>
      </c>
      <c r="AB24" s="103">
        <f>VLOOKUP(CONCATENATE("S ",F$6," H",$B23),'Основа'!$A$1:$O3578,8,FALSE)</f>
        <v>697.41</v>
      </c>
      <c r="AC24" s="103">
        <f>VLOOKUP(CONCATENATE("S ",G$6," H",$B23),'Основа'!$A$1:$O3578,8,FALSE)</f>
        <v>940.95</v>
      </c>
      <c r="AD24" s="103">
        <f>VLOOKUP(CONCATENATE("S ",H$6," H",$B23),'Основа'!$A$1:$O3578,8,FALSE)</f>
        <v>1267.8225</v>
      </c>
      <c r="AE24" s="103">
        <f>VLOOKUP(CONCATENATE("S ",I$6," H",$B23),'Основа'!$A$1:$O3578,8,FALSE)</f>
        <v>1573.9695</v>
      </c>
      <c r="AF24" s="103">
        <f>VLOOKUP(CONCATENATE("S ",J$6," H",$B23),'Основа'!$A$1:$O3578,8,FALSE)</f>
        <v>1891.8015</v>
      </c>
      <c r="AG24" s="103">
        <f>VLOOKUP(CONCATENATE("S ",K$6," H",$B23),'Основа'!$A$1:$O3578,8,FALSE)</f>
        <v>2197.9485</v>
      </c>
      <c r="AH24" s="103">
        <f>VLOOKUP(CONCATENATE("S ",L$6," H",$B23),'Основа'!$A$1:$O3578,8,FALSE)</f>
        <v>2535.645</v>
      </c>
      <c r="AI24" s="103">
        <f>VLOOKUP(CONCATENATE("S ",M$6," H",$B23),'Основа'!$A$1:$O3578,8,FALSE)</f>
        <v>2789.2095</v>
      </c>
      <c r="AJ24" s="103">
        <f>VLOOKUP(CONCATENATE("S ",N$6," H",$B23),'Основа'!$A$1:$O3578,8,FALSE)</f>
        <v>2831.2755</v>
      </c>
      <c r="AK24" s="103">
        <f>VLOOKUP(CONCATENATE("S ",O$6," H",$B23),'Основа'!$A$1:$O3578,8,FALSE)</f>
        <v>3170.1405</v>
      </c>
      <c r="AL24" s="103">
        <f>VLOOKUP(CONCATENATE("S ",P$6," H",$B23),'Основа'!$A$1:$O3578,8,FALSE)</f>
        <v>3803.4675</v>
      </c>
      <c r="AM24" s="8"/>
    </row>
    <row r="25" ht="13.5" customHeight="1">
      <c r="B25" s="132">
        <v>11.0</v>
      </c>
      <c r="C25" s="98">
        <v>530.0</v>
      </c>
      <c r="D25" s="164" t="s">
        <v>112</v>
      </c>
      <c r="E25" s="101">
        <f t="shared" ref="E25:P25" si="19">ROUND(AA25-(AA25*$J$5),0)</f>
        <v>35669</v>
      </c>
      <c r="F25" s="101">
        <f t="shared" si="19"/>
        <v>38903</v>
      </c>
      <c r="G25" s="101">
        <f t="shared" si="19"/>
        <v>46151</v>
      </c>
      <c r="H25" s="101">
        <f t="shared" si="19"/>
        <v>51406</v>
      </c>
      <c r="I25" s="101">
        <f t="shared" si="19"/>
        <v>60388</v>
      </c>
      <c r="J25" s="101">
        <f t="shared" si="19"/>
        <v>63146</v>
      </c>
      <c r="K25" s="101">
        <f t="shared" si="19"/>
        <v>69625</v>
      </c>
      <c r="L25" s="101">
        <f t="shared" si="19"/>
        <v>78878</v>
      </c>
      <c r="M25" s="101">
        <f t="shared" si="19"/>
        <v>95666</v>
      </c>
      <c r="N25" s="101">
        <f t="shared" si="19"/>
        <v>97764</v>
      </c>
      <c r="O25" s="101">
        <f t="shared" si="19"/>
        <v>121372</v>
      </c>
      <c r="P25" s="102">
        <f t="shared" si="19"/>
        <v>144979</v>
      </c>
      <c r="AA25" s="103">
        <f>ROUND(VLOOKUP(CONCATENATE("S ",E$6," H",$B25),'Основа'!$A$1:$O3580,15,FALSE),0)</f>
        <v>35669</v>
      </c>
      <c r="AB25" s="103">
        <f>ROUND(VLOOKUP(CONCATENATE("S ",F$6," H",$B25),'Основа'!$A$1:$O3580,15,FALSE),0)</f>
        <v>38903</v>
      </c>
      <c r="AC25" s="103">
        <f>ROUND(VLOOKUP(CONCATENATE("S ",G$6," H",$B25),'Основа'!$A$1:$O3580,15,FALSE),0)</f>
        <v>46151</v>
      </c>
      <c r="AD25" s="103">
        <f>ROUND(VLOOKUP(CONCATENATE("S ",H$6," H",$B25),'Основа'!$A$1:$O3580,15,FALSE),0)</f>
        <v>51406</v>
      </c>
      <c r="AE25" s="103">
        <f>ROUND(VLOOKUP(CONCATENATE("S ",I$6," H",$B25),'Основа'!$A$1:$O3580,15,FALSE),0)</f>
        <v>60388</v>
      </c>
      <c r="AF25" s="103">
        <f>ROUND(VLOOKUP(CONCATENATE("S ",J$6," H",$B25),'Основа'!$A$1:$O3580,15,FALSE),0)</f>
        <v>63146</v>
      </c>
      <c r="AG25" s="103">
        <f>ROUND(VLOOKUP(CONCATENATE("S ",K$6," H",$B25),'Основа'!$A$1:$O3580,15,FALSE),0)</f>
        <v>69625</v>
      </c>
      <c r="AH25" s="103">
        <f>ROUND(VLOOKUP(CONCATENATE("S ",L$6," H",$B25),'Основа'!$A$1:$O3580,15,FALSE),0)</f>
        <v>78878</v>
      </c>
      <c r="AI25" s="103">
        <f>ROUND(VLOOKUP(CONCATENATE("S ",M$6," H",$B25),'Основа'!$A$1:$O3580,15,FALSE),0)</f>
        <v>95666</v>
      </c>
      <c r="AJ25" s="103">
        <f>ROUND(VLOOKUP(CONCATENATE("S ",N$6," H",$B25),'Основа'!$A$1:$O3580,15,FALSE),0)</f>
        <v>97764</v>
      </c>
      <c r="AK25" s="103">
        <f>ROUND(VLOOKUP(CONCATENATE("S ",O$6," H",$B25),'Основа'!$A$1:$O3580,15,FALSE),0)</f>
        <v>121372</v>
      </c>
      <c r="AL25" s="103">
        <f>ROUND(VLOOKUP(CONCATENATE("S ",P$6," H",$B25),'Основа'!$A$1:$O3580,15,FALSE),0)</f>
        <v>144979</v>
      </c>
      <c r="AM25" s="8"/>
    </row>
    <row r="26" ht="13.5" customHeight="1">
      <c r="B26" s="104"/>
      <c r="C26" s="105"/>
      <c r="D26" s="165" t="str">
        <f>RIGHT($K$5,21)</f>
        <v>ΔТ=70⁰С (95/85/20) Вт</v>
      </c>
      <c r="E26" s="166">
        <f t="shared" ref="E26:P26" si="20">ROUND(IF($D26="ΔТ=70⁰С (95/85/20) Вт",AA26,(IF($D26="ΔТ=60⁰С (90/70/20) Вт",AA26*0.818,AA26*0.646))),0)</f>
        <v>699</v>
      </c>
      <c r="F26" s="166">
        <f t="shared" si="20"/>
        <v>766</v>
      </c>
      <c r="G26" s="166">
        <f t="shared" si="20"/>
        <v>1034</v>
      </c>
      <c r="H26" s="166">
        <f t="shared" si="20"/>
        <v>1395</v>
      </c>
      <c r="I26" s="166">
        <f t="shared" si="20"/>
        <v>1732</v>
      </c>
      <c r="J26" s="166">
        <f t="shared" si="20"/>
        <v>2080</v>
      </c>
      <c r="K26" s="166">
        <f t="shared" si="20"/>
        <v>2418</v>
      </c>
      <c r="L26" s="166">
        <f t="shared" si="20"/>
        <v>2789</v>
      </c>
      <c r="M26" s="166">
        <f t="shared" si="20"/>
        <v>3068</v>
      </c>
      <c r="N26" s="166">
        <f t="shared" si="20"/>
        <v>3115</v>
      </c>
      <c r="O26" s="166">
        <f t="shared" si="20"/>
        <v>3487</v>
      </c>
      <c r="P26" s="167">
        <f t="shared" si="20"/>
        <v>4184</v>
      </c>
      <c r="AA26" s="103">
        <f>VLOOKUP(CONCATENATE("S ",E$6," H",$B25),'Основа'!$A$1:$O3580,8,FALSE)</f>
        <v>698.64</v>
      </c>
      <c r="AB26" s="103">
        <f>VLOOKUP(CONCATENATE("S ",F$6," H",$B25),'Основа'!$A$1:$O3580,8,FALSE)</f>
        <v>766.29</v>
      </c>
      <c r="AC26" s="103">
        <f>VLOOKUP(CONCATENATE("S ",G$6," H",$B25),'Основа'!$A$1:$O3580,8,FALSE)</f>
        <v>1034.43</v>
      </c>
      <c r="AD26" s="103">
        <f>VLOOKUP(CONCATENATE("S ",H$6," H",$B25),'Основа'!$A$1:$O3580,8,FALSE)</f>
        <v>1395.189</v>
      </c>
      <c r="AE26" s="103">
        <f>VLOOKUP(CONCATENATE("S ",I$6," H",$B25),'Основа'!$A$1:$O3580,8,FALSE)</f>
        <v>1731.717</v>
      </c>
      <c r="AF26" s="103">
        <f>VLOOKUP(CONCATENATE("S ",J$6," H",$B25),'Основа'!$A$1:$O3580,8,FALSE)</f>
        <v>2079.93</v>
      </c>
      <c r="AG26" s="103">
        <f>VLOOKUP(CONCATENATE("S ",K$6," H",$B25),'Основа'!$A$1:$O3580,8,FALSE)</f>
        <v>2417.6265</v>
      </c>
      <c r="AH26" s="103">
        <f>VLOOKUP(CONCATENATE("S ",L$6," H",$B25),'Основа'!$A$1:$O3580,8,FALSE)</f>
        <v>2789.2095</v>
      </c>
      <c r="AI26" s="103">
        <f>VLOOKUP(CONCATENATE("S ",M$6," H",$B25),'Основа'!$A$1:$O3580,8,FALSE)</f>
        <v>3068.481</v>
      </c>
      <c r="AJ26" s="103">
        <f>VLOOKUP(CONCATENATE("S ",N$6," H",$B25),'Основа'!$A$1:$O3580,8,FALSE)</f>
        <v>3115.221</v>
      </c>
      <c r="AK26" s="103">
        <f>VLOOKUP(CONCATENATE("S ",O$6," H",$B25),'Основа'!$A$1:$O3580,8,FALSE)</f>
        <v>3486.804</v>
      </c>
      <c r="AL26" s="103">
        <f>VLOOKUP(CONCATENATE("S ",P$6," H",$B25),'Основа'!$A$1:$O3580,8,FALSE)</f>
        <v>4184.3985</v>
      </c>
      <c r="AM26" s="8"/>
    </row>
    <row r="27" ht="13.5" customHeight="1">
      <c r="B27" s="132">
        <v>12.0</v>
      </c>
      <c r="C27" s="98">
        <v>580.0</v>
      </c>
      <c r="D27" s="164" t="s">
        <v>112</v>
      </c>
      <c r="E27" s="101">
        <f t="shared" ref="E27:P27" si="21">ROUND(AA27-(AA27*$J$5),0)</f>
        <v>38102</v>
      </c>
      <c r="F27" s="101">
        <f t="shared" si="21"/>
        <v>41580</v>
      </c>
      <c r="G27" s="101">
        <f t="shared" si="21"/>
        <v>49474</v>
      </c>
      <c r="H27" s="101">
        <f t="shared" si="21"/>
        <v>55202</v>
      </c>
      <c r="I27" s="101">
        <f t="shared" si="21"/>
        <v>65002</v>
      </c>
      <c r="J27" s="101">
        <f t="shared" si="21"/>
        <v>68004</v>
      </c>
      <c r="K27" s="101">
        <f t="shared" si="21"/>
        <v>75076</v>
      </c>
      <c r="L27" s="101">
        <f t="shared" si="21"/>
        <v>85171</v>
      </c>
      <c r="M27" s="101">
        <f t="shared" si="21"/>
        <v>103357</v>
      </c>
      <c r="N27" s="101">
        <f t="shared" si="21"/>
        <v>105631</v>
      </c>
      <c r="O27" s="101">
        <f t="shared" si="21"/>
        <v>131205</v>
      </c>
      <c r="P27" s="102">
        <f t="shared" si="21"/>
        <v>156779</v>
      </c>
      <c r="AA27" s="103">
        <f>ROUND(VLOOKUP(CONCATENATE("S ",E$6," H",$B27),'Основа'!$A$1:$O3582,15,FALSE),0)</f>
        <v>38102</v>
      </c>
      <c r="AB27" s="103">
        <f>ROUND(VLOOKUP(CONCATENATE("S ",F$6," H",$B27),'Основа'!$A$1:$O3582,15,FALSE),0)</f>
        <v>41580</v>
      </c>
      <c r="AC27" s="103">
        <f>ROUND(VLOOKUP(CONCATENATE("S ",G$6," H",$B27),'Основа'!$A$1:$O3582,15,FALSE),0)</f>
        <v>49474</v>
      </c>
      <c r="AD27" s="103">
        <f>ROUND(VLOOKUP(CONCATENATE("S ",H$6," H",$B27),'Основа'!$A$1:$O3582,15,FALSE),0)</f>
        <v>55202</v>
      </c>
      <c r="AE27" s="103">
        <f>ROUND(VLOOKUP(CONCATENATE("S ",I$6," H",$B27),'Основа'!$A$1:$O3582,15,FALSE),0)</f>
        <v>65002</v>
      </c>
      <c r="AF27" s="103">
        <f>ROUND(VLOOKUP(CONCATENATE("S ",J$6," H",$B27),'Основа'!$A$1:$O3582,15,FALSE),0)</f>
        <v>68004</v>
      </c>
      <c r="AG27" s="103">
        <f>ROUND(VLOOKUP(CONCATENATE("S ",K$6," H",$B27),'Основа'!$A$1:$O3582,15,FALSE),0)</f>
        <v>75076</v>
      </c>
      <c r="AH27" s="103">
        <f>ROUND(VLOOKUP(CONCATENATE("S ",L$6," H",$B27),'Основа'!$A$1:$O3582,15,FALSE),0)</f>
        <v>85171</v>
      </c>
      <c r="AI27" s="103">
        <f>ROUND(VLOOKUP(CONCATENATE("S ",M$6," H",$B27),'Основа'!$A$1:$O3582,15,FALSE),0)</f>
        <v>103357</v>
      </c>
      <c r="AJ27" s="103">
        <f>ROUND(VLOOKUP(CONCATENATE("S ",N$6," H",$B27),'Основа'!$A$1:$O3582,15,FALSE),0)</f>
        <v>105631</v>
      </c>
      <c r="AK27" s="103">
        <f>ROUND(VLOOKUP(CONCATENATE("S ",O$6," H",$B27),'Основа'!$A$1:$O3582,15,FALSE),0)</f>
        <v>131205</v>
      </c>
      <c r="AL27" s="103">
        <f>ROUND(VLOOKUP(CONCATENATE("S ",P$6," H",$B27),'Основа'!$A$1:$O3582,15,FALSE),0)</f>
        <v>156779</v>
      </c>
      <c r="AM27" s="8"/>
    </row>
    <row r="28" ht="13.5" customHeight="1">
      <c r="B28" s="110"/>
      <c r="C28" s="111"/>
      <c r="D28" s="165" t="str">
        <f>RIGHT($K$5,21)</f>
        <v>ΔТ=70⁰С (95/85/20) Вт</v>
      </c>
      <c r="E28" s="166">
        <f t="shared" ref="E28:P28" si="22">ROUND(IF($D28="ΔТ=70⁰С (95/85/20) Вт",AA28,(IF($D28="ΔТ=60⁰С (90/70/20) Вт",AA28*0.818,AA28*0.646))),0)</f>
        <v>761</v>
      </c>
      <c r="F28" s="166">
        <f t="shared" si="22"/>
        <v>836</v>
      </c>
      <c r="G28" s="166">
        <f t="shared" si="22"/>
        <v>1129</v>
      </c>
      <c r="H28" s="166">
        <f t="shared" si="22"/>
        <v>1521</v>
      </c>
      <c r="I28" s="166">
        <f t="shared" si="22"/>
        <v>1889</v>
      </c>
      <c r="J28" s="166">
        <f t="shared" si="22"/>
        <v>2269</v>
      </c>
      <c r="K28" s="166">
        <f t="shared" si="22"/>
        <v>2637</v>
      </c>
      <c r="L28" s="166">
        <f t="shared" si="22"/>
        <v>3043</v>
      </c>
      <c r="M28" s="166">
        <f t="shared" si="22"/>
        <v>3348</v>
      </c>
      <c r="N28" s="166">
        <f t="shared" si="22"/>
        <v>3398</v>
      </c>
      <c r="O28" s="166">
        <f t="shared" si="22"/>
        <v>3803</v>
      </c>
      <c r="P28" s="167">
        <f t="shared" si="22"/>
        <v>4564</v>
      </c>
      <c r="AA28" s="103">
        <f>VLOOKUP(CONCATENATE("S ",E$6," H",$B27),'Основа'!$A$1:$O3582,8,FALSE)</f>
        <v>761.37</v>
      </c>
      <c r="AB28" s="103">
        <f>VLOOKUP(CONCATENATE("S ",F$6," H",$B27),'Основа'!$A$1:$O3582,8,FALSE)</f>
        <v>836.4</v>
      </c>
      <c r="AC28" s="103">
        <f>VLOOKUP(CONCATENATE("S ",G$6," H",$B27),'Основа'!$A$1:$O3582,8,FALSE)</f>
        <v>1129.14</v>
      </c>
      <c r="AD28" s="103">
        <f>VLOOKUP(CONCATENATE("S ",H$6," H",$B27),'Основа'!$A$1:$O3582,8,FALSE)</f>
        <v>1521.387</v>
      </c>
      <c r="AE28" s="103">
        <f>VLOOKUP(CONCATENATE("S ",I$6," H",$B27),'Основа'!$A$1:$O3582,8,FALSE)</f>
        <v>1889.4645</v>
      </c>
      <c r="AF28" s="103">
        <f>VLOOKUP(CONCATENATE("S ",J$6," H",$B27),'Основа'!$A$1:$O3582,8,FALSE)</f>
        <v>2269.227</v>
      </c>
      <c r="AG28" s="103">
        <f>VLOOKUP(CONCATENATE("S ",K$6," H",$B27),'Основа'!$A$1:$O3582,8,FALSE)</f>
        <v>2637.3045</v>
      </c>
      <c r="AH28" s="103">
        <f>VLOOKUP(CONCATENATE("S ",L$6," H",$B27),'Основа'!$A$1:$O3582,8,FALSE)</f>
        <v>3042.774</v>
      </c>
      <c r="AI28" s="103">
        <f>VLOOKUP(CONCATENATE("S ",M$6," H",$B27),'Основа'!$A$1:$O3582,8,FALSE)</f>
        <v>3347.7525</v>
      </c>
      <c r="AJ28" s="103">
        <f>VLOOKUP(CONCATENATE("S ",N$6," H",$B27),'Основа'!$A$1:$O3582,8,FALSE)</f>
        <v>3397.998</v>
      </c>
      <c r="AK28" s="103">
        <f>VLOOKUP(CONCATENATE("S ",O$6," H",$B27),'Основа'!$A$1:$O3582,8,FALSE)</f>
        <v>3803.4675</v>
      </c>
      <c r="AL28" s="103">
        <f>VLOOKUP(CONCATENATE("S ",P$6," H",$B27),'Основа'!$A$1:$O3582,8,FALSE)</f>
        <v>4564.161</v>
      </c>
      <c r="AM28" s="8"/>
    </row>
    <row r="29" ht="13.5" customHeight="1">
      <c r="B29" s="132">
        <v>13.0</v>
      </c>
      <c r="C29" s="98">
        <v>630.0</v>
      </c>
      <c r="D29" s="164" t="s">
        <v>112</v>
      </c>
      <c r="E29" s="101">
        <f t="shared" ref="E29:P29" si="23">ROUND(AA29-(AA29*$J$5),0)</f>
        <v>40534</v>
      </c>
      <c r="F29" s="101">
        <f t="shared" si="23"/>
        <v>44254</v>
      </c>
      <c r="G29" s="101">
        <f t="shared" si="23"/>
        <v>52792</v>
      </c>
      <c r="H29" s="101">
        <f t="shared" si="23"/>
        <v>59000</v>
      </c>
      <c r="I29" s="101">
        <f t="shared" si="23"/>
        <v>69615</v>
      </c>
      <c r="J29" s="101">
        <f t="shared" si="23"/>
        <v>72870</v>
      </c>
      <c r="K29" s="101">
        <f t="shared" si="23"/>
        <v>80530</v>
      </c>
      <c r="L29" s="101">
        <f t="shared" si="23"/>
        <v>91464</v>
      </c>
      <c r="M29" s="101">
        <f t="shared" si="23"/>
        <v>111048</v>
      </c>
      <c r="N29" s="101">
        <f t="shared" si="23"/>
        <v>113497</v>
      </c>
      <c r="O29" s="101">
        <f t="shared" si="23"/>
        <v>141038</v>
      </c>
      <c r="P29" s="102">
        <f t="shared" si="23"/>
        <v>168578</v>
      </c>
      <c r="AA29" s="103">
        <f>ROUND(VLOOKUP(CONCATENATE("S ",E$6," H",$B29),'Основа'!$A$1:$O3597,15,FALSE),0)</f>
        <v>40534</v>
      </c>
      <c r="AB29" s="103">
        <f>ROUND(VLOOKUP(CONCATENATE("S ",F$6," H",$B29),'Основа'!$A$1:$O3597,15,FALSE),0)</f>
        <v>44254</v>
      </c>
      <c r="AC29" s="103">
        <f>ROUND(VLOOKUP(CONCATENATE("S ",G$6," H",$B29),'Основа'!$A$1:$O3597,15,FALSE),0)</f>
        <v>52792</v>
      </c>
      <c r="AD29" s="103">
        <f>ROUND(VLOOKUP(CONCATENATE("S ",H$6," H",$B29),'Основа'!$A$1:$O3597,15,FALSE),0)</f>
        <v>59000</v>
      </c>
      <c r="AE29" s="103">
        <f>ROUND(VLOOKUP(CONCATENATE("S ",I$6," H",$B29),'Основа'!$A$1:$O3597,15,FALSE),0)</f>
        <v>69615</v>
      </c>
      <c r="AF29" s="103">
        <f>ROUND(VLOOKUP(CONCATENATE("S ",J$6," H",$B29),'Основа'!$A$1:$O3597,15,FALSE),0)</f>
        <v>72870</v>
      </c>
      <c r="AG29" s="103">
        <f>ROUND(VLOOKUP(CONCATENATE("S ",K$6," H",$B29),'Основа'!$A$1:$O3597,15,FALSE),0)</f>
        <v>80530</v>
      </c>
      <c r="AH29" s="103">
        <f>ROUND(VLOOKUP(CONCATENATE("S ",L$6," H",$B29),'Основа'!$A$1:$O3597,15,FALSE),0)</f>
        <v>91464</v>
      </c>
      <c r="AI29" s="103">
        <f>ROUND(VLOOKUP(CONCATENATE("S ",M$6," H",$B29),'Основа'!$A$1:$O3597,15,FALSE),0)</f>
        <v>111048</v>
      </c>
      <c r="AJ29" s="103">
        <f>ROUND(VLOOKUP(CONCATENATE("S ",N$6," H",$B29),'Основа'!$A$1:$O3597,15,FALSE),0)</f>
        <v>113497</v>
      </c>
      <c r="AK29" s="103">
        <f>ROUND(VLOOKUP(CONCATENATE("S ",O$6," H",$B29),'Основа'!$A$1:$O3597,15,FALSE),0)</f>
        <v>141038</v>
      </c>
      <c r="AL29" s="103">
        <f>ROUND(VLOOKUP(CONCATENATE("S ",P$6," H",$B29),'Основа'!$A$1:$O3597,15,FALSE),0)</f>
        <v>168578</v>
      </c>
      <c r="AM29" s="8"/>
    </row>
    <row r="30" ht="13.5" customHeight="1">
      <c r="B30" s="110"/>
      <c r="C30" s="111"/>
      <c r="D30" s="165" t="str">
        <f>RIGHT($K$5,21)</f>
        <v>ΔТ=70⁰С (95/85/20) Вт</v>
      </c>
      <c r="E30" s="166">
        <f t="shared" ref="E30:P30" si="24">ROUND(IF($D30="ΔТ=70⁰С (95/85/20) Вт",AA30,(IF($D30="ΔТ=60⁰С (90/70/20) Вт",AA30*0.818,AA30*0.646))),0)</f>
        <v>824</v>
      </c>
      <c r="F30" s="166">
        <f t="shared" si="24"/>
        <v>907</v>
      </c>
      <c r="G30" s="166">
        <f t="shared" si="24"/>
        <v>1223</v>
      </c>
      <c r="H30" s="166">
        <f t="shared" si="24"/>
        <v>1649</v>
      </c>
      <c r="I30" s="166">
        <f t="shared" si="24"/>
        <v>2046</v>
      </c>
      <c r="J30" s="166">
        <f t="shared" si="24"/>
        <v>2459</v>
      </c>
      <c r="K30" s="166">
        <f t="shared" si="24"/>
        <v>2857</v>
      </c>
      <c r="L30" s="166">
        <f t="shared" si="24"/>
        <v>3296</v>
      </c>
      <c r="M30" s="166">
        <f t="shared" si="24"/>
        <v>3626</v>
      </c>
      <c r="N30" s="166">
        <f t="shared" si="24"/>
        <v>3681</v>
      </c>
      <c r="O30" s="166">
        <f t="shared" si="24"/>
        <v>4120</v>
      </c>
      <c r="P30" s="167">
        <f t="shared" si="24"/>
        <v>4945</v>
      </c>
      <c r="AA30" s="103">
        <f>VLOOKUP(CONCATENATE("S ",E$6," H",$B29),'Основа'!$A$1:$O3597,8,FALSE)</f>
        <v>824.1</v>
      </c>
      <c r="AB30" s="103">
        <f>VLOOKUP(CONCATENATE("S ",F$6," H",$B29),'Основа'!$A$1:$O3597,8,FALSE)</f>
        <v>906.51</v>
      </c>
      <c r="AC30" s="103">
        <f>VLOOKUP(CONCATENATE("S ",G$6," H",$B29),'Основа'!$A$1:$O3597,8,FALSE)</f>
        <v>1222.62</v>
      </c>
      <c r="AD30" s="103">
        <f>VLOOKUP(CONCATENATE("S ",H$6," H",$B29),'Основа'!$A$1:$O3597,8,FALSE)</f>
        <v>1648.7535</v>
      </c>
      <c r="AE30" s="103">
        <f>VLOOKUP(CONCATENATE("S ",I$6," H",$B29),'Основа'!$A$1:$O3597,8,FALSE)</f>
        <v>2046.0435</v>
      </c>
      <c r="AF30" s="103">
        <f>VLOOKUP(CONCATENATE("S ",J$6," H",$B29),'Основа'!$A$1:$O3597,8,FALSE)</f>
        <v>2458.524</v>
      </c>
      <c r="AG30" s="103">
        <f>VLOOKUP(CONCATENATE("S ",K$6," H",$B29),'Основа'!$A$1:$O3597,8,FALSE)</f>
        <v>2856.9825</v>
      </c>
      <c r="AH30" s="103">
        <f>VLOOKUP(CONCATENATE("S ",L$6," H",$B29),'Основа'!$A$1:$O3597,8,FALSE)</f>
        <v>3296.3385</v>
      </c>
      <c r="AI30" s="103">
        <f>VLOOKUP(CONCATENATE("S ",M$6," H",$B29),'Основа'!$A$1:$O3597,8,FALSE)</f>
        <v>3625.8555</v>
      </c>
      <c r="AJ30" s="103">
        <f>VLOOKUP(CONCATENATE("S ",N$6," H",$B29),'Основа'!$A$1:$O3597,8,FALSE)</f>
        <v>3680.775</v>
      </c>
      <c r="AK30" s="103">
        <f>VLOOKUP(CONCATENATE("S ",O$6," H",$B29),'Основа'!$A$1:$O3597,8,FALSE)</f>
        <v>4120.131</v>
      </c>
      <c r="AL30" s="103">
        <f>VLOOKUP(CONCATENATE("S ",P$6," H",$B29),'Основа'!$A$1:$O3597,8,FALSE)</f>
        <v>4945.092</v>
      </c>
      <c r="AM30" s="8"/>
    </row>
    <row r="31" ht="13.5" customHeight="1">
      <c r="B31" s="132">
        <v>14.0</v>
      </c>
      <c r="C31" s="98">
        <v>680.0</v>
      </c>
      <c r="D31" s="164" t="s">
        <v>112</v>
      </c>
      <c r="E31" s="101">
        <f t="shared" ref="E31:P31" si="25">ROUND(AA31-(AA31*$J$5),0)</f>
        <v>43214</v>
      </c>
      <c r="F31" s="101">
        <f t="shared" si="25"/>
        <v>47201</v>
      </c>
      <c r="G31" s="101">
        <f t="shared" si="25"/>
        <v>56111</v>
      </c>
      <c r="H31" s="101">
        <f t="shared" si="25"/>
        <v>62796</v>
      </c>
      <c r="I31" s="101">
        <f t="shared" si="25"/>
        <v>74228</v>
      </c>
      <c r="J31" s="101">
        <f t="shared" si="25"/>
        <v>77735</v>
      </c>
      <c r="K31" s="101">
        <f t="shared" si="25"/>
        <v>85984</v>
      </c>
      <c r="L31" s="101">
        <f t="shared" si="25"/>
        <v>97757</v>
      </c>
      <c r="M31" s="101">
        <f t="shared" si="25"/>
        <v>118741</v>
      </c>
      <c r="N31" s="101">
        <f t="shared" si="25"/>
        <v>121363</v>
      </c>
      <c r="O31" s="101">
        <f t="shared" si="25"/>
        <v>150871</v>
      </c>
      <c r="P31" s="102">
        <f t="shared" si="25"/>
        <v>180378</v>
      </c>
      <c r="AA31" s="103">
        <f>ROUND(VLOOKUP(CONCATENATE("S ",E$6," H",$B31),'Основа'!$A$1:$O3599,15,FALSE),0)</f>
        <v>43214</v>
      </c>
      <c r="AB31" s="103">
        <f>ROUND(VLOOKUP(CONCATENATE("S ",F$6," H",$B31),'Основа'!$A$1:$O3599,15,FALSE),0)</f>
        <v>47201</v>
      </c>
      <c r="AC31" s="103">
        <f>ROUND(VLOOKUP(CONCATENATE("S ",G$6," H",$B31),'Основа'!$A$1:$O3599,15,FALSE),0)</f>
        <v>56111</v>
      </c>
      <c r="AD31" s="103">
        <f>ROUND(VLOOKUP(CONCATENATE("S ",H$6," H",$B31),'Основа'!$A$1:$O3599,15,FALSE),0)</f>
        <v>62796</v>
      </c>
      <c r="AE31" s="103">
        <f>ROUND(VLOOKUP(CONCATENATE("S ",I$6," H",$B31),'Основа'!$A$1:$O3599,15,FALSE),0)</f>
        <v>74228</v>
      </c>
      <c r="AF31" s="103">
        <f>ROUND(VLOOKUP(CONCATENATE("S ",J$6," H",$B31),'Основа'!$A$1:$O3599,15,FALSE),0)</f>
        <v>77735</v>
      </c>
      <c r="AG31" s="103">
        <f>ROUND(VLOOKUP(CONCATENATE("S ",K$6," H",$B31),'Основа'!$A$1:$O3599,15,FALSE),0)</f>
        <v>85984</v>
      </c>
      <c r="AH31" s="103">
        <f>ROUND(VLOOKUP(CONCATENATE("S ",L$6," H",$B31),'Основа'!$A$1:$O3599,15,FALSE),0)</f>
        <v>97757</v>
      </c>
      <c r="AI31" s="103">
        <f>ROUND(VLOOKUP(CONCATENATE("S ",M$6," H",$B31),'Основа'!$A$1:$O3599,15,FALSE),0)</f>
        <v>118741</v>
      </c>
      <c r="AJ31" s="103">
        <f>ROUND(VLOOKUP(CONCATENATE("S ",N$6," H",$B31),'Основа'!$A$1:$O3599,15,FALSE),0)</f>
        <v>121363</v>
      </c>
      <c r="AK31" s="103">
        <f>ROUND(VLOOKUP(CONCATENATE("S ",O$6," H",$B31),'Основа'!$A$1:$O3599,15,FALSE),0)</f>
        <v>150871</v>
      </c>
      <c r="AL31" s="103">
        <f>ROUND(VLOOKUP(CONCATENATE("S ",P$6," H",$B31),'Основа'!$A$1:$O3599,15,FALSE),0)</f>
        <v>180378</v>
      </c>
      <c r="AM31" s="8"/>
    </row>
    <row r="32" ht="13.5" customHeight="1">
      <c r="B32" s="110"/>
      <c r="C32" s="111"/>
      <c r="D32" s="165" t="str">
        <f>RIGHT($K$5,21)</f>
        <v>ΔТ=70⁰С (95/85/20) Вт</v>
      </c>
      <c r="E32" s="166">
        <f t="shared" ref="E32:P32" si="26">ROUND(IF($D32="ΔТ=70⁰С (95/85/20) Вт",AA32,(IF($D32="ΔТ=60⁰С (90/70/20) Вт",AA32*0.818,AA32*0.646))),0)</f>
        <v>888</v>
      </c>
      <c r="F32" s="166">
        <f t="shared" si="26"/>
        <v>975</v>
      </c>
      <c r="G32" s="166">
        <f t="shared" si="26"/>
        <v>1317</v>
      </c>
      <c r="H32" s="166">
        <f t="shared" si="26"/>
        <v>1775</v>
      </c>
      <c r="I32" s="166">
        <f t="shared" si="26"/>
        <v>2204</v>
      </c>
      <c r="J32" s="166">
        <f t="shared" si="26"/>
        <v>2648</v>
      </c>
      <c r="K32" s="166">
        <f t="shared" si="26"/>
        <v>3077</v>
      </c>
      <c r="L32" s="166">
        <f t="shared" si="26"/>
        <v>3550</v>
      </c>
      <c r="M32" s="166">
        <f t="shared" si="26"/>
        <v>3905</v>
      </c>
      <c r="N32" s="166">
        <f t="shared" si="26"/>
        <v>3965</v>
      </c>
      <c r="O32" s="166">
        <f t="shared" si="26"/>
        <v>4438</v>
      </c>
      <c r="P32" s="167">
        <f t="shared" si="26"/>
        <v>5325</v>
      </c>
      <c r="AA32" s="103">
        <f>VLOOKUP(CONCATENATE("S ",E$6," H",$B31),'Основа'!$A$1:$O3599,8,FALSE)</f>
        <v>888.06</v>
      </c>
      <c r="AB32" s="103">
        <f>VLOOKUP(CONCATENATE("S ",F$6," H",$B31),'Основа'!$A$1:$O3599,8,FALSE)</f>
        <v>975.39</v>
      </c>
      <c r="AC32" s="103">
        <f>VLOOKUP(CONCATENATE("S ",G$6," H",$B31),'Основа'!$A$1:$O3599,8,FALSE)</f>
        <v>1317</v>
      </c>
      <c r="AD32" s="103">
        <f>VLOOKUP(CONCATENATE("S ",H$6," H",$B31),'Основа'!$A$1:$O3599,8,FALSE)</f>
        <v>1774.9515</v>
      </c>
      <c r="AE32" s="103">
        <f>VLOOKUP(CONCATENATE("S ",I$6," H",$B31),'Основа'!$A$1:$O3599,8,FALSE)</f>
        <v>2203.791</v>
      </c>
      <c r="AF32" s="103">
        <f>VLOOKUP(CONCATENATE("S ",J$6," H",$B31),'Основа'!$A$1:$O3599,8,FALSE)</f>
        <v>2647.821</v>
      </c>
      <c r="AG32" s="103">
        <f>VLOOKUP(CONCATENATE("S ",K$6," H",$B31),'Основа'!$A$1:$O3599,8,FALSE)</f>
        <v>3076.6605</v>
      </c>
      <c r="AH32" s="103">
        <f>VLOOKUP(CONCATENATE("S ",L$6," H",$B31),'Основа'!$A$1:$O3599,8,FALSE)</f>
        <v>3549.903</v>
      </c>
      <c r="AI32" s="103">
        <f>VLOOKUP(CONCATENATE("S ",M$6," H",$B31),'Основа'!$A$1:$O3599,8,FALSE)</f>
        <v>3905.127</v>
      </c>
      <c r="AJ32" s="103">
        <f>VLOOKUP(CONCATENATE("S ",N$6," H",$B31),'Основа'!$A$1:$O3599,8,FALSE)</f>
        <v>3964.7205</v>
      </c>
      <c r="AK32" s="103">
        <f>VLOOKUP(CONCATENATE("S ",O$6," H",$B31),'Основа'!$A$1:$O3599,8,FALSE)</f>
        <v>4437.963</v>
      </c>
      <c r="AL32" s="103">
        <f>VLOOKUP(CONCATENATE("S ",P$6," H",$B31),'Основа'!$A$1:$O3599,8,FALSE)</f>
        <v>5324.8545</v>
      </c>
      <c r="AM32" s="8"/>
    </row>
    <row r="33" ht="15.75" customHeight="1">
      <c r="B33" s="8"/>
      <c r="C33" s="8"/>
      <c r="D33" s="8"/>
      <c r="E33" s="118" t="s">
        <v>113</v>
      </c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AA33" s="70"/>
      <c r="AB33" s="70"/>
      <c r="AC33" s="70"/>
      <c r="AD33" s="70"/>
      <c r="AE33" s="70"/>
      <c r="AF33" s="70"/>
      <c r="AG33" s="70"/>
      <c r="AH33" s="70"/>
      <c r="AI33" s="70"/>
      <c r="AJ33" s="70"/>
      <c r="AK33" s="70"/>
      <c r="AL33" s="70"/>
      <c r="AM33" s="8"/>
    </row>
    <row r="34" ht="15.0" customHeight="1">
      <c r="B34" s="119" t="s">
        <v>109</v>
      </c>
      <c r="C34" s="5"/>
      <c r="D34" s="100"/>
      <c r="E34" s="121">
        <v>500.0</v>
      </c>
      <c r="F34" s="121">
        <v>550.0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2200.0</v>
      </c>
      <c r="N34" s="121">
        <v>2250.0</v>
      </c>
      <c r="O34" s="121">
        <v>2500.0</v>
      </c>
      <c r="P34" s="122">
        <v>3000.0</v>
      </c>
      <c r="AA34" s="70"/>
      <c r="AB34" s="70"/>
      <c r="AC34" s="70"/>
      <c r="AD34" s="70"/>
      <c r="AE34" s="70"/>
      <c r="AF34" s="70"/>
      <c r="AG34" s="70"/>
      <c r="AH34" s="70"/>
      <c r="AI34" s="70"/>
      <c r="AJ34" s="70"/>
      <c r="AK34" s="70"/>
      <c r="AL34" s="70"/>
      <c r="AM34" s="8"/>
    </row>
    <row r="35" ht="15.0" customHeight="1">
      <c r="B35" s="123" t="s">
        <v>134</v>
      </c>
      <c r="C35" s="48"/>
      <c r="D35" s="79"/>
      <c r="E35" s="61">
        <v>430.0</v>
      </c>
      <c r="F35" s="61">
        <v>480.0</v>
      </c>
      <c r="G35" s="61">
        <v>680.0</v>
      </c>
      <c r="H35" s="61">
        <v>930.0</v>
      </c>
      <c r="I35" s="61">
        <v>1180.0</v>
      </c>
      <c r="J35" s="61">
        <v>1430.0</v>
      </c>
      <c r="K35" s="61">
        <v>1680.0</v>
      </c>
      <c r="L35" s="61">
        <v>1930.0</v>
      </c>
      <c r="M35" s="61">
        <v>2130.0</v>
      </c>
      <c r="N35" s="61">
        <v>2180.0</v>
      </c>
      <c r="O35" s="61">
        <v>2430.0</v>
      </c>
      <c r="P35" s="124">
        <v>2930.0</v>
      </c>
      <c r="AA35" s="70"/>
      <c r="AB35" s="70"/>
      <c r="AC35" s="70"/>
      <c r="AD35" s="70"/>
      <c r="AE35" s="70"/>
      <c r="AF35" s="70"/>
      <c r="AG35" s="70"/>
      <c r="AH35" s="70"/>
      <c r="AI35" s="70"/>
      <c r="AJ35" s="70"/>
      <c r="AK35" s="70"/>
      <c r="AL35" s="70"/>
      <c r="AM35" s="8"/>
    </row>
    <row r="36" ht="15.0" customHeight="1">
      <c r="B36" s="170" t="s">
        <v>117</v>
      </c>
      <c r="C36" s="48"/>
      <c r="D36" s="79"/>
      <c r="E36" s="61">
        <f t="shared" ref="E36:P36" si="27">(E34/2)-25</f>
        <v>225</v>
      </c>
      <c r="F36" s="61">
        <f t="shared" si="27"/>
        <v>250</v>
      </c>
      <c r="G36" s="61">
        <f t="shared" si="27"/>
        <v>350</v>
      </c>
      <c r="H36" s="61">
        <f t="shared" si="27"/>
        <v>475</v>
      </c>
      <c r="I36" s="61">
        <f t="shared" si="27"/>
        <v>600</v>
      </c>
      <c r="J36" s="61">
        <f t="shared" si="27"/>
        <v>725</v>
      </c>
      <c r="K36" s="61">
        <f t="shared" si="27"/>
        <v>850</v>
      </c>
      <c r="L36" s="61">
        <f t="shared" si="27"/>
        <v>975</v>
      </c>
      <c r="M36" s="61">
        <f t="shared" si="27"/>
        <v>1075</v>
      </c>
      <c r="N36" s="61">
        <f t="shared" si="27"/>
        <v>1100</v>
      </c>
      <c r="O36" s="61">
        <f t="shared" si="27"/>
        <v>1225</v>
      </c>
      <c r="P36" s="124">
        <f t="shared" si="27"/>
        <v>1475</v>
      </c>
      <c r="AA36" s="70"/>
      <c r="AB36" s="70"/>
      <c r="AC36" s="70"/>
      <c r="AD36" s="70"/>
      <c r="AE36" s="70"/>
      <c r="AF36" s="70"/>
      <c r="AG36" s="70"/>
      <c r="AH36" s="70"/>
      <c r="AI36" s="70"/>
      <c r="AJ36" s="70"/>
      <c r="AK36" s="70"/>
      <c r="AL36" s="70"/>
      <c r="AM36" s="8"/>
    </row>
    <row r="37" ht="15.0" customHeight="1">
      <c r="B37" s="170" t="s">
        <v>115</v>
      </c>
      <c r="C37" s="48"/>
      <c r="D37" s="79"/>
      <c r="E37" s="171">
        <v>76.0</v>
      </c>
      <c r="F37" s="48"/>
      <c r="G37" s="48"/>
      <c r="H37" s="48"/>
      <c r="I37" s="48"/>
      <c r="J37" s="48"/>
      <c r="K37" s="48"/>
      <c r="L37" s="48"/>
      <c r="M37" s="48"/>
      <c r="N37" s="48"/>
      <c r="O37" s="48"/>
      <c r="P37" s="126"/>
      <c r="AA37" s="70"/>
      <c r="AB37" s="70"/>
      <c r="AC37" s="70"/>
      <c r="AD37" s="70"/>
      <c r="AE37" s="70"/>
      <c r="AF37" s="70"/>
      <c r="AG37" s="70"/>
      <c r="AH37" s="70"/>
      <c r="AI37" s="70"/>
      <c r="AJ37" s="70"/>
      <c r="AK37" s="70"/>
      <c r="AL37" s="70"/>
      <c r="AM37" s="8"/>
    </row>
    <row r="38" ht="15.75" customHeight="1">
      <c r="B38" s="127" t="s">
        <v>7</v>
      </c>
      <c r="C38" s="128" t="s">
        <v>114</v>
      </c>
      <c r="D38" s="129" t="s">
        <v>118</v>
      </c>
      <c r="E38" s="130"/>
      <c r="F38" s="130"/>
      <c r="G38" s="130"/>
      <c r="H38" s="130"/>
      <c r="I38" s="130"/>
      <c r="J38" s="130"/>
      <c r="K38" s="130"/>
      <c r="L38" s="130"/>
      <c r="M38" s="130"/>
      <c r="N38" s="130"/>
      <c r="O38" s="130"/>
      <c r="P38" s="131"/>
      <c r="AA38" s="70"/>
      <c r="AB38" s="70"/>
      <c r="AC38" s="70"/>
      <c r="AD38" s="70"/>
      <c r="AE38" s="70"/>
      <c r="AF38" s="70"/>
      <c r="AG38" s="70"/>
      <c r="AH38" s="70"/>
      <c r="AI38" s="70"/>
      <c r="AJ38" s="70"/>
      <c r="AK38" s="70"/>
      <c r="AL38" s="70"/>
      <c r="AM38" s="8"/>
    </row>
    <row r="39" ht="15.75" customHeight="1">
      <c r="B39" s="132">
        <v>2.0</v>
      </c>
      <c r="C39" s="133">
        <v>50.0</v>
      </c>
      <c r="D39" s="134" t="s">
        <v>119</v>
      </c>
      <c r="E39" s="205">
        <v>3.36</v>
      </c>
      <c r="F39" s="205">
        <v>3.6</v>
      </c>
      <c r="G39" s="205">
        <v>4.5600000000000005</v>
      </c>
      <c r="H39" s="205">
        <v>5.76</v>
      </c>
      <c r="I39" s="205">
        <v>6.96</v>
      </c>
      <c r="J39" s="205">
        <v>8.16</v>
      </c>
      <c r="K39" s="205">
        <v>9.36</v>
      </c>
      <c r="L39" s="205">
        <v>10.559999999999999</v>
      </c>
      <c r="M39" s="205">
        <v>11.52</v>
      </c>
      <c r="N39" s="205">
        <v>11.760000000000002</v>
      </c>
      <c r="O39" s="205">
        <v>12.96</v>
      </c>
      <c r="P39" s="206">
        <v>15.36</v>
      </c>
      <c r="AA39" s="70"/>
      <c r="AB39" s="70"/>
      <c r="AC39" s="70"/>
      <c r="AD39" s="70"/>
      <c r="AE39" s="70"/>
      <c r="AF39" s="70"/>
      <c r="AG39" s="70"/>
      <c r="AH39" s="70"/>
      <c r="AI39" s="70"/>
      <c r="AJ39" s="70"/>
      <c r="AK39" s="70"/>
      <c r="AL39" s="70"/>
      <c r="AM39" s="8"/>
    </row>
    <row r="40" ht="15.75" customHeight="1">
      <c r="B40" s="110"/>
      <c r="C40" s="111"/>
      <c r="D40" s="137" t="s">
        <v>120</v>
      </c>
      <c r="E40" s="145">
        <v>1.3</v>
      </c>
      <c r="F40" s="145">
        <v>1.4</v>
      </c>
      <c r="G40" s="145">
        <v>1.8</v>
      </c>
      <c r="H40" s="145">
        <v>2.4</v>
      </c>
      <c r="I40" s="145">
        <v>3.0</v>
      </c>
      <c r="J40" s="145">
        <v>3.5</v>
      </c>
      <c r="K40" s="145">
        <v>4.1</v>
      </c>
      <c r="L40" s="145">
        <v>4.6</v>
      </c>
      <c r="M40" s="145">
        <v>5.1</v>
      </c>
      <c r="N40" s="145">
        <v>5.2</v>
      </c>
      <c r="O40" s="145">
        <v>5.8</v>
      </c>
      <c r="P40" s="146">
        <v>6.9</v>
      </c>
      <c r="AA40" s="70"/>
      <c r="AB40" s="70"/>
      <c r="AC40" s="70"/>
      <c r="AD40" s="70"/>
      <c r="AE40" s="70"/>
      <c r="AF40" s="70"/>
      <c r="AG40" s="70"/>
      <c r="AH40" s="70"/>
      <c r="AI40" s="70"/>
      <c r="AJ40" s="70"/>
      <c r="AK40" s="70"/>
      <c r="AL40" s="70"/>
      <c r="AM40" s="8"/>
    </row>
    <row r="41" ht="15.75" customHeight="1">
      <c r="B41" s="141">
        <v>3.0</v>
      </c>
      <c r="C41" s="142">
        <v>100.0</v>
      </c>
      <c r="D41" s="143" t="s">
        <v>119</v>
      </c>
      <c r="E41" s="205">
        <v>5.16</v>
      </c>
      <c r="F41" s="205">
        <v>5.52</v>
      </c>
      <c r="G41" s="205">
        <v>6.960000000000001</v>
      </c>
      <c r="H41" s="205">
        <v>8.76</v>
      </c>
      <c r="I41" s="205">
        <v>10.56</v>
      </c>
      <c r="J41" s="205">
        <v>12.360000000000001</v>
      </c>
      <c r="K41" s="205">
        <v>14.160000000000002</v>
      </c>
      <c r="L41" s="205">
        <v>15.959999999999999</v>
      </c>
      <c r="M41" s="205">
        <v>17.4</v>
      </c>
      <c r="N41" s="205">
        <v>17.76</v>
      </c>
      <c r="O41" s="205">
        <v>19.56</v>
      </c>
      <c r="P41" s="206">
        <v>23.16</v>
      </c>
      <c r="AA41" s="70"/>
      <c r="AB41" s="70"/>
      <c r="AC41" s="70"/>
      <c r="AD41" s="70"/>
      <c r="AE41" s="70"/>
      <c r="AF41" s="70"/>
      <c r="AG41" s="70"/>
      <c r="AH41" s="70"/>
      <c r="AI41" s="70"/>
      <c r="AJ41" s="70"/>
      <c r="AK41" s="70"/>
      <c r="AL41" s="70"/>
      <c r="AM41" s="8"/>
    </row>
    <row r="42" ht="15.75" customHeight="1">
      <c r="B42" s="104"/>
      <c r="C42" s="105"/>
      <c r="D42" s="144" t="s">
        <v>120</v>
      </c>
      <c r="E42" s="139">
        <v>1.9</v>
      </c>
      <c r="F42" s="139">
        <v>2.1</v>
      </c>
      <c r="G42" s="139">
        <v>2.8</v>
      </c>
      <c r="H42" s="139">
        <v>3.6</v>
      </c>
      <c r="I42" s="139">
        <v>4.4</v>
      </c>
      <c r="J42" s="139">
        <v>5.3</v>
      </c>
      <c r="K42" s="139">
        <v>6.1</v>
      </c>
      <c r="L42" s="139">
        <v>7.0</v>
      </c>
      <c r="M42" s="139">
        <v>7.7</v>
      </c>
      <c r="N42" s="139">
        <v>7.8</v>
      </c>
      <c r="O42" s="139">
        <v>8.7</v>
      </c>
      <c r="P42" s="140">
        <v>10.4</v>
      </c>
      <c r="AA42" s="70"/>
      <c r="AB42" s="70"/>
      <c r="AC42" s="70"/>
      <c r="AD42" s="70"/>
      <c r="AE42" s="70"/>
      <c r="AF42" s="70"/>
      <c r="AG42" s="70"/>
      <c r="AH42" s="70"/>
      <c r="AI42" s="70"/>
      <c r="AJ42" s="70"/>
      <c r="AK42" s="70"/>
      <c r="AL42" s="70"/>
      <c r="AM42" s="8"/>
    </row>
    <row r="43" ht="15.75" customHeight="1">
      <c r="B43" s="132">
        <v>4.0</v>
      </c>
      <c r="C43" s="133">
        <v>150.0</v>
      </c>
      <c r="D43" s="134" t="s">
        <v>119</v>
      </c>
      <c r="E43" s="244">
        <v>6.96</v>
      </c>
      <c r="F43" s="244">
        <v>7.44</v>
      </c>
      <c r="G43" s="244">
        <v>9.36</v>
      </c>
      <c r="H43" s="244">
        <v>11.76</v>
      </c>
      <c r="I43" s="244">
        <v>14.16</v>
      </c>
      <c r="J43" s="244">
        <v>16.560000000000002</v>
      </c>
      <c r="K43" s="244">
        <v>18.96</v>
      </c>
      <c r="L43" s="244">
        <v>21.36</v>
      </c>
      <c r="M43" s="244">
        <v>23.28</v>
      </c>
      <c r="N43" s="244">
        <v>23.76</v>
      </c>
      <c r="O43" s="244">
        <v>26.16</v>
      </c>
      <c r="P43" s="245">
        <v>30.96</v>
      </c>
      <c r="AA43" s="70"/>
      <c r="AB43" s="70"/>
      <c r="AC43" s="70"/>
      <c r="AD43" s="70"/>
      <c r="AE43" s="70"/>
      <c r="AF43" s="70"/>
      <c r="AG43" s="70"/>
      <c r="AH43" s="70"/>
      <c r="AI43" s="70"/>
      <c r="AJ43" s="70"/>
      <c r="AK43" s="70"/>
      <c r="AL43" s="70"/>
      <c r="AM43" s="8"/>
    </row>
    <row r="44" ht="15.75" customHeight="1">
      <c r="B44" s="110"/>
      <c r="C44" s="111"/>
      <c r="D44" s="137" t="s">
        <v>120</v>
      </c>
      <c r="E44" s="139">
        <v>2.6</v>
      </c>
      <c r="F44" s="139">
        <v>2.8</v>
      </c>
      <c r="G44" s="139">
        <v>3.7</v>
      </c>
      <c r="H44" s="139">
        <v>4.8</v>
      </c>
      <c r="I44" s="139">
        <v>5.9</v>
      </c>
      <c r="J44" s="139">
        <v>7.1</v>
      </c>
      <c r="K44" s="139">
        <v>8.2</v>
      </c>
      <c r="L44" s="139">
        <v>9.3</v>
      </c>
      <c r="M44" s="139">
        <v>10.2</v>
      </c>
      <c r="N44" s="139">
        <v>10.4</v>
      </c>
      <c r="O44" s="139">
        <v>11.6</v>
      </c>
      <c r="P44" s="140">
        <v>13.8</v>
      </c>
      <c r="AA44" s="70"/>
      <c r="AB44" s="70"/>
      <c r="AC44" s="70"/>
      <c r="AD44" s="70"/>
      <c r="AE44" s="70"/>
      <c r="AF44" s="70"/>
      <c r="AG44" s="70"/>
      <c r="AH44" s="70"/>
      <c r="AI44" s="70"/>
      <c r="AJ44" s="70"/>
      <c r="AK44" s="70"/>
      <c r="AL44" s="70"/>
      <c r="AM44" s="8"/>
    </row>
    <row r="45" ht="15.75" customHeight="1">
      <c r="B45" s="141">
        <v>5.0</v>
      </c>
      <c r="C45" s="142">
        <v>200.0</v>
      </c>
      <c r="D45" s="143" t="s">
        <v>119</v>
      </c>
      <c r="E45" s="205">
        <v>8.76</v>
      </c>
      <c r="F45" s="205">
        <v>9.360000000000001</v>
      </c>
      <c r="G45" s="205">
        <v>11.76</v>
      </c>
      <c r="H45" s="205">
        <v>14.76</v>
      </c>
      <c r="I45" s="205">
        <v>17.76</v>
      </c>
      <c r="J45" s="205">
        <v>20.76</v>
      </c>
      <c r="K45" s="205">
        <v>23.76</v>
      </c>
      <c r="L45" s="205">
        <v>26.76</v>
      </c>
      <c r="M45" s="205">
        <v>29.160000000000004</v>
      </c>
      <c r="N45" s="205">
        <v>29.76</v>
      </c>
      <c r="O45" s="205">
        <v>32.76</v>
      </c>
      <c r="P45" s="206">
        <v>38.76</v>
      </c>
      <c r="AA45" s="70"/>
      <c r="AB45" s="70"/>
      <c r="AC45" s="70"/>
      <c r="AD45" s="70"/>
      <c r="AE45" s="70"/>
      <c r="AF45" s="70"/>
      <c r="AG45" s="70"/>
      <c r="AH45" s="70"/>
      <c r="AI45" s="70"/>
      <c r="AJ45" s="70"/>
      <c r="AK45" s="70"/>
      <c r="AL45" s="70"/>
      <c r="AM45" s="8"/>
    </row>
    <row r="46" ht="15.75" customHeight="1">
      <c r="B46" s="104"/>
      <c r="C46" s="105"/>
      <c r="D46" s="144" t="s">
        <v>120</v>
      </c>
      <c r="E46" s="139">
        <v>3.2</v>
      </c>
      <c r="F46" s="139">
        <v>3.5</v>
      </c>
      <c r="G46" s="139">
        <v>4.6</v>
      </c>
      <c r="H46" s="139">
        <v>6.0</v>
      </c>
      <c r="I46" s="139">
        <v>7.4</v>
      </c>
      <c r="J46" s="139">
        <v>8.8</v>
      </c>
      <c r="K46" s="139">
        <v>10.2</v>
      </c>
      <c r="L46" s="139">
        <v>11.7</v>
      </c>
      <c r="M46" s="139">
        <v>12.8</v>
      </c>
      <c r="N46" s="139">
        <v>13.1</v>
      </c>
      <c r="O46" s="139">
        <v>14.5</v>
      </c>
      <c r="P46" s="140">
        <v>17.3</v>
      </c>
      <c r="AA46" s="70"/>
      <c r="AB46" s="70"/>
      <c r="AC46" s="70"/>
      <c r="AD46" s="70"/>
      <c r="AE46" s="70"/>
      <c r="AF46" s="70"/>
      <c r="AG46" s="70"/>
      <c r="AH46" s="70"/>
      <c r="AI46" s="70"/>
      <c r="AJ46" s="70"/>
      <c r="AK46" s="70"/>
      <c r="AL46" s="70"/>
      <c r="AM46" s="8"/>
    </row>
    <row r="47" ht="15.75" customHeight="1">
      <c r="B47" s="132">
        <v>6.0</v>
      </c>
      <c r="C47" s="133">
        <v>250.0</v>
      </c>
      <c r="D47" s="134" t="s">
        <v>119</v>
      </c>
      <c r="E47" s="244">
        <v>10.559999999999999</v>
      </c>
      <c r="F47" s="244">
        <v>11.28</v>
      </c>
      <c r="G47" s="244">
        <v>14.16</v>
      </c>
      <c r="H47" s="244">
        <v>17.759999999999998</v>
      </c>
      <c r="I47" s="244">
        <v>21.36</v>
      </c>
      <c r="J47" s="244">
        <v>24.96</v>
      </c>
      <c r="K47" s="244">
        <v>28.560000000000002</v>
      </c>
      <c r="L47" s="244">
        <v>32.16</v>
      </c>
      <c r="M47" s="244">
        <v>35.04</v>
      </c>
      <c r="N47" s="244">
        <v>35.760000000000005</v>
      </c>
      <c r="O47" s="244">
        <v>39.36</v>
      </c>
      <c r="P47" s="245">
        <v>46.56</v>
      </c>
      <c r="AA47" s="70"/>
      <c r="AB47" s="70"/>
      <c r="AC47" s="70"/>
      <c r="AD47" s="70"/>
      <c r="AE47" s="70"/>
      <c r="AF47" s="70"/>
      <c r="AG47" s="70"/>
      <c r="AH47" s="70"/>
      <c r="AI47" s="70"/>
      <c r="AJ47" s="70"/>
      <c r="AK47" s="70"/>
      <c r="AL47" s="70"/>
      <c r="AM47" s="8"/>
    </row>
    <row r="48" ht="15.75" customHeight="1">
      <c r="B48" s="110"/>
      <c r="C48" s="111"/>
      <c r="D48" s="137" t="s">
        <v>120</v>
      </c>
      <c r="E48" s="139">
        <v>3.9</v>
      </c>
      <c r="F48" s="139">
        <v>4.2</v>
      </c>
      <c r="G48" s="139">
        <v>5.6</v>
      </c>
      <c r="H48" s="139">
        <v>7.2</v>
      </c>
      <c r="I48" s="139">
        <v>8.9</v>
      </c>
      <c r="J48" s="139">
        <v>10.6</v>
      </c>
      <c r="K48" s="139">
        <v>12.3</v>
      </c>
      <c r="L48" s="139">
        <v>14.0</v>
      </c>
      <c r="M48" s="139">
        <v>15.3</v>
      </c>
      <c r="N48" s="139">
        <v>15.7</v>
      </c>
      <c r="O48" s="139">
        <v>17.4</v>
      </c>
      <c r="P48" s="140">
        <v>20.7</v>
      </c>
      <c r="AA48" s="70"/>
      <c r="AB48" s="70"/>
      <c r="AC48" s="70"/>
      <c r="AD48" s="70"/>
      <c r="AE48" s="70"/>
      <c r="AF48" s="70"/>
      <c r="AG48" s="70"/>
      <c r="AH48" s="70"/>
      <c r="AI48" s="70"/>
      <c r="AJ48" s="70"/>
      <c r="AK48" s="70"/>
      <c r="AL48" s="70"/>
      <c r="AM48" s="8"/>
    </row>
    <row r="49" ht="15.75" customHeight="1">
      <c r="B49" s="141">
        <v>7.0</v>
      </c>
      <c r="C49" s="142">
        <v>300.0</v>
      </c>
      <c r="D49" s="143" t="s">
        <v>119</v>
      </c>
      <c r="E49" s="246">
        <v>12.36</v>
      </c>
      <c r="F49" s="246">
        <v>13.2</v>
      </c>
      <c r="G49" s="246">
        <v>16.56</v>
      </c>
      <c r="H49" s="246">
        <v>20.76</v>
      </c>
      <c r="I49" s="246">
        <v>24.96</v>
      </c>
      <c r="J49" s="246">
        <v>29.16</v>
      </c>
      <c r="K49" s="246">
        <v>33.36</v>
      </c>
      <c r="L49" s="246">
        <v>37.56</v>
      </c>
      <c r="M49" s="246">
        <v>40.92</v>
      </c>
      <c r="N49" s="246">
        <v>41.760000000000005</v>
      </c>
      <c r="O49" s="246">
        <v>45.96</v>
      </c>
      <c r="P49" s="247">
        <v>54.36</v>
      </c>
      <c r="AA49" s="70"/>
      <c r="AB49" s="70"/>
      <c r="AC49" s="70"/>
      <c r="AD49" s="70"/>
      <c r="AE49" s="70"/>
      <c r="AF49" s="70"/>
      <c r="AG49" s="70"/>
      <c r="AH49" s="70"/>
      <c r="AI49" s="70"/>
      <c r="AJ49" s="70"/>
      <c r="AK49" s="70"/>
      <c r="AL49" s="70"/>
      <c r="AM49" s="8"/>
    </row>
    <row r="50" ht="15.75" customHeight="1">
      <c r="B50" s="104"/>
      <c r="C50" s="105"/>
      <c r="D50" s="144" t="s">
        <v>120</v>
      </c>
      <c r="E50" s="145">
        <v>4.5</v>
      </c>
      <c r="F50" s="145">
        <v>4.9</v>
      </c>
      <c r="G50" s="145">
        <v>6.5</v>
      </c>
      <c r="H50" s="145">
        <v>8.5</v>
      </c>
      <c r="I50" s="145">
        <v>10.4</v>
      </c>
      <c r="J50" s="145">
        <v>12.4</v>
      </c>
      <c r="K50" s="145">
        <v>14.4</v>
      </c>
      <c r="L50" s="145">
        <v>16.3</v>
      </c>
      <c r="M50" s="145">
        <v>17.9</v>
      </c>
      <c r="N50" s="145">
        <v>18.3</v>
      </c>
      <c r="O50" s="145">
        <v>20.3</v>
      </c>
      <c r="P50" s="146">
        <v>24.2</v>
      </c>
      <c r="AA50" s="70"/>
      <c r="AB50" s="70"/>
      <c r="AC50" s="70"/>
      <c r="AD50" s="70"/>
      <c r="AE50" s="70"/>
      <c r="AF50" s="70"/>
      <c r="AG50" s="70"/>
      <c r="AH50" s="70"/>
      <c r="AI50" s="70"/>
      <c r="AJ50" s="70"/>
      <c r="AK50" s="70"/>
      <c r="AL50" s="70"/>
      <c r="AM50" s="8"/>
    </row>
    <row r="51" ht="15.75" customHeight="1">
      <c r="B51" s="132">
        <v>8.0</v>
      </c>
      <c r="C51" s="133">
        <v>350.0</v>
      </c>
      <c r="D51" s="134" t="s">
        <v>119</v>
      </c>
      <c r="E51" s="205">
        <v>14.16</v>
      </c>
      <c r="F51" s="205">
        <v>15.120000000000001</v>
      </c>
      <c r="G51" s="205">
        <v>18.96</v>
      </c>
      <c r="H51" s="205">
        <v>23.759999999999998</v>
      </c>
      <c r="I51" s="205">
        <v>28.560000000000002</v>
      </c>
      <c r="J51" s="205">
        <v>33.36</v>
      </c>
      <c r="K51" s="205">
        <v>38.160000000000004</v>
      </c>
      <c r="L51" s="205">
        <v>42.96</v>
      </c>
      <c r="M51" s="205">
        <v>46.800000000000004</v>
      </c>
      <c r="N51" s="205">
        <v>47.760000000000005</v>
      </c>
      <c r="O51" s="205">
        <v>52.56</v>
      </c>
      <c r="P51" s="206">
        <v>62.160000000000004</v>
      </c>
      <c r="AA51" s="70"/>
      <c r="AB51" s="70"/>
      <c r="AC51" s="70"/>
      <c r="AD51" s="70"/>
      <c r="AE51" s="70"/>
      <c r="AF51" s="70"/>
      <c r="AG51" s="70"/>
      <c r="AH51" s="70"/>
      <c r="AI51" s="70"/>
      <c r="AJ51" s="70"/>
      <c r="AK51" s="70"/>
      <c r="AL51" s="70"/>
    </row>
    <row r="52" ht="15.75" customHeight="1">
      <c r="B52" s="110"/>
      <c r="C52" s="111"/>
      <c r="D52" s="137" t="s">
        <v>120</v>
      </c>
      <c r="E52" s="139">
        <v>5.2</v>
      </c>
      <c r="F52" s="139">
        <v>5.6</v>
      </c>
      <c r="G52" s="139">
        <v>7.4</v>
      </c>
      <c r="H52" s="139">
        <v>9.7</v>
      </c>
      <c r="I52" s="139">
        <v>11.9</v>
      </c>
      <c r="J52" s="139">
        <v>14.2</v>
      </c>
      <c r="K52" s="139">
        <v>16.4</v>
      </c>
      <c r="L52" s="139">
        <v>18.7</v>
      </c>
      <c r="M52" s="139">
        <v>20.5</v>
      </c>
      <c r="N52" s="139">
        <v>20.9</v>
      </c>
      <c r="O52" s="139">
        <v>23.2</v>
      </c>
      <c r="P52" s="140">
        <v>27.7</v>
      </c>
      <c r="AA52" s="70"/>
      <c r="AB52" s="70"/>
      <c r="AC52" s="70"/>
      <c r="AD52" s="70"/>
      <c r="AE52" s="70"/>
      <c r="AF52" s="70"/>
      <c r="AG52" s="70"/>
      <c r="AH52" s="70"/>
      <c r="AI52" s="70"/>
      <c r="AJ52" s="70"/>
      <c r="AK52" s="70"/>
      <c r="AL52" s="70"/>
    </row>
    <row r="53" ht="15.75" customHeight="1">
      <c r="B53" s="141">
        <v>9.0</v>
      </c>
      <c r="C53" s="142">
        <v>400.0</v>
      </c>
      <c r="D53" s="143" t="s">
        <v>119</v>
      </c>
      <c r="E53" s="246">
        <v>15.959999999999999</v>
      </c>
      <c r="F53" s="246">
        <v>17.04</v>
      </c>
      <c r="G53" s="246">
        <v>21.36</v>
      </c>
      <c r="H53" s="246">
        <v>26.759999999999998</v>
      </c>
      <c r="I53" s="246">
        <v>32.16</v>
      </c>
      <c r="J53" s="246">
        <v>37.56</v>
      </c>
      <c r="K53" s="246">
        <v>42.96000000000001</v>
      </c>
      <c r="L53" s="246">
        <v>48.36</v>
      </c>
      <c r="M53" s="246">
        <v>52.68000000000001</v>
      </c>
      <c r="N53" s="246">
        <v>53.760000000000005</v>
      </c>
      <c r="O53" s="246">
        <v>59.16</v>
      </c>
      <c r="P53" s="247">
        <v>69.96</v>
      </c>
      <c r="AA53" s="70"/>
      <c r="AB53" s="70"/>
      <c r="AC53" s="70"/>
      <c r="AD53" s="70"/>
      <c r="AE53" s="70"/>
      <c r="AF53" s="70"/>
      <c r="AG53" s="70"/>
      <c r="AH53" s="70"/>
      <c r="AI53" s="70"/>
      <c r="AJ53" s="70"/>
      <c r="AK53" s="70"/>
      <c r="AL53" s="70"/>
    </row>
    <row r="54" ht="15.75" customHeight="1">
      <c r="B54" s="104"/>
      <c r="C54" s="105"/>
      <c r="D54" s="144" t="s">
        <v>120</v>
      </c>
      <c r="E54" s="145">
        <v>5.8</v>
      </c>
      <c r="F54" s="145">
        <v>6.3</v>
      </c>
      <c r="G54" s="145">
        <v>8.4</v>
      </c>
      <c r="H54" s="145">
        <v>10.9</v>
      </c>
      <c r="I54" s="145">
        <v>13.4</v>
      </c>
      <c r="J54" s="145">
        <v>15.9</v>
      </c>
      <c r="K54" s="145">
        <v>18.5</v>
      </c>
      <c r="L54" s="145">
        <v>21.0</v>
      </c>
      <c r="M54" s="145">
        <v>23.0</v>
      </c>
      <c r="N54" s="145">
        <v>23.5</v>
      </c>
      <c r="O54" s="145">
        <v>26.1</v>
      </c>
      <c r="P54" s="146">
        <v>31.1</v>
      </c>
      <c r="AA54" s="70"/>
      <c r="AB54" s="70"/>
      <c r="AC54" s="70"/>
      <c r="AD54" s="70"/>
      <c r="AE54" s="70"/>
      <c r="AF54" s="70"/>
      <c r="AG54" s="70"/>
      <c r="AH54" s="70"/>
      <c r="AI54" s="70"/>
      <c r="AJ54" s="70"/>
      <c r="AK54" s="70"/>
      <c r="AL54" s="70"/>
    </row>
    <row r="55" ht="15.75" customHeight="1">
      <c r="B55" s="132">
        <v>10.0</v>
      </c>
      <c r="C55" s="133">
        <v>450.0</v>
      </c>
      <c r="D55" s="134" t="s">
        <v>119</v>
      </c>
      <c r="E55" s="205">
        <v>17.759999999999998</v>
      </c>
      <c r="F55" s="205">
        <v>18.96</v>
      </c>
      <c r="G55" s="205">
        <v>23.759999999999998</v>
      </c>
      <c r="H55" s="205">
        <v>29.759999999999998</v>
      </c>
      <c r="I55" s="205">
        <v>35.76</v>
      </c>
      <c r="J55" s="205">
        <v>41.76</v>
      </c>
      <c r="K55" s="205">
        <v>47.76</v>
      </c>
      <c r="L55" s="205">
        <v>53.76</v>
      </c>
      <c r="M55" s="205">
        <v>58.56</v>
      </c>
      <c r="N55" s="205">
        <v>59.76</v>
      </c>
      <c r="O55" s="205">
        <v>65.76</v>
      </c>
      <c r="P55" s="206">
        <v>77.76</v>
      </c>
      <c r="AA55" s="70"/>
      <c r="AB55" s="70"/>
      <c r="AC55" s="70"/>
      <c r="AD55" s="70"/>
      <c r="AE55" s="70"/>
      <c r="AF55" s="70"/>
      <c r="AG55" s="70"/>
      <c r="AH55" s="70"/>
      <c r="AI55" s="70"/>
      <c r="AJ55" s="70"/>
      <c r="AK55" s="70"/>
      <c r="AL55" s="70"/>
    </row>
    <row r="56" ht="15.75" customHeight="1">
      <c r="B56" s="110"/>
      <c r="C56" s="111"/>
      <c r="D56" s="137" t="s">
        <v>120</v>
      </c>
      <c r="E56" s="139">
        <v>6.5</v>
      </c>
      <c r="F56" s="139">
        <v>7.0</v>
      </c>
      <c r="G56" s="139">
        <v>9.3</v>
      </c>
      <c r="H56" s="139">
        <v>12.1</v>
      </c>
      <c r="I56" s="139">
        <v>14.9</v>
      </c>
      <c r="J56" s="139">
        <v>17.7</v>
      </c>
      <c r="K56" s="139">
        <v>20.5</v>
      </c>
      <c r="L56" s="139">
        <v>23.3</v>
      </c>
      <c r="M56" s="139">
        <v>25.6</v>
      </c>
      <c r="N56" s="139">
        <v>26.2</v>
      </c>
      <c r="O56" s="139">
        <v>29.0</v>
      </c>
      <c r="P56" s="140">
        <v>34.6</v>
      </c>
      <c r="AA56" s="70"/>
      <c r="AB56" s="70"/>
      <c r="AC56" s="70"/>
      <c r="AD56" s="70"/>
      <c r="AE56" s="70"/>
      <c r="AF56" s="70"/>
      <c r="AG56" s="70"/>
      <c r="AH56" s="70"/>
      <c r="AI56" s="70"/>
      <c r="AJ56" s="70"/>
      <c r="AK56" s="70"/>
      <c r="AL56" s="70"/>
    </row>
    <row r="57" ht="15.75" customHeight="1">
      <c r="B57" s="132">
        <v>11.0</v>
      </c>
      <c r="C57" s="133">
        <v>500.0</v>
      </c>
      <c r="D57" s="134" t="s">
        <v>119</v>
      </c>
      <c r="E57" s="244">
        <v>19.56</v>
      </c>
      <c r="F57" s="244">
        <v>20.880000000000003</v>
      </c>
      <c r="G57" s="244">
        <v>26.16</v>
      </c>
      <c r="H57" s="244">
        <v>32.76</v>
      </c>
      <c r="I57" s="244">
        <v>39.36</v>
      </c>
      <c r="J57" s="244">
        <v>45.96</v>
      </c>
      <c r="K57" s="244">
        <v>52.56</v>
      </c>
      <c r="L57" s="244">
        <v>59.16</v>
      </c>
      <c r="M57" s="244">
        <v>64.44000000000001</v>
      </c>
      <c r="N57" s="244">
        <v>65.76</v>
      </c>
      <c r="O57" s="244">
        <v>72.36</v>
      </c>
      <c r="P57" s="245">
        <v>85.56</v>
      </c>
      <c r="AA57" s="70"/>
      <c r="AB57" s="70"/>
      <c r="AC57" s="70"/>
      <c r="AD57" s="70"/>
      <c r="AE57" s="70"/>
      <c r="AF57" s="70"/>
      <c r="AG57" s="70"/>
      <c r="AH57" s="70"/>
      <c r="AI57" s="70"/>
      <c r="AJ57" s="70"/>
      <c r="AK57" s="70"/>
      <c r="AL57" s="70"/>
    </row>
    <row r="58" ht="15.75" customHeight="1">
      <c r="B58" s="110"/>
      <c r="C58" s="111"/>
      <c r="D58" s="137" t="s">
        <v>120</v>
      </c>
      <c r="E58" s="139">
        <v>7.1</v>
      </c>
      <c r="F58" s="139">
        <v>7.7</v>
      </c>
      <c r="G58" s="139">
        <v>10.2</v>
      </c>
      <c r="H58" s="139">
        <v>13.3</v>
      </c>
      <c r="I58" s="139">
        <v>16.4</v>
      </c>
      <c r="J58" s="139">
        <v>19.5</v>
      </c>
      <c r="K58" s="139">
        <v>22.6</v>
      </c>
      <c r="L58" s="139">
        <v>25.7</v>
      </c>
      <c r="M58" s="139">
        <v>28.2</v>
      </c>
      <c r="N58" s="139">
        <v>28.8</v>
      </c>
      <c r="O58" s="139">
        <v>31.9</v>
      </c>
      <c r="P58" s="140">
        <v>38.1</v>
      </c>
      <c r="AA58" s="70"/>
      <c r="AB58" s="70"/>
      <c r="AC58" s="70"/>
      <c r="AD58" s="70"/>
      <c r="AE58" s="70"/>
      <c r="AF58" s="70"/>
      <c r="AG58" s="70"/>
      <c r="AH58" s="70"/>
      <c r="AI58" s="70"/>
      <c r="AJ58" s="70"/>
      <c r="AK58" s="70"/>
      <c r="AL58" s="70"/>
    </row>
    <row r="59" ht="15.75" customHeight="1">
      <c r="B59" s="141">
        <v>12.0</v>
      </c>
      <c r="C59" s="142">
        <v>550.0</v>
      </c>
      <c r="D59" s="143" t="s">
        <v>119</v>
      </c>
      <c r="E59" s="246">
        <v>21.36</v>
      </c>
      <c r="F59" s="246">
        <v>22.8</v>
      </c>
      <c r="G59" s="246">
        <v>28.560000000000002</v>
      </c>
      <c r="H59" s="246">
        <v>35.76</v>
      </c>
      <c r="I59" s="246">
        <v>42.96</v>
      </c>
      <c r="J59" s="246">
        <v>50.160000000000004</v>
      </c>
      <c r="K59" s="246">
        <v>57.36000000000001</v>
      </c>
      <c r="L59" s="246">
        <v>64.55999999999999</v>
      </c>
      <c r="M59" s="246">
        <v>70.32</v>
      </c>
      <c r="N59" s="246">
        <v>71.76</v>
      </c>
      <c r="O59" s="246">
        <v>78.96</v>
      </c>
      <c r="P59" s="247">
        <v>93.36</v>
      </c>
      <c r="AA59" s="70"/>
      <c r="AB59" s="70"/>
      <c r="AC59" s="70"/>
      <c r="AD59" s="70"/>
      <c r="AE59" s="70"/>
      <c r="AF59" s="70"/>
      <c r="AG59" s="70"/>
      <c r="AH59" s="70"/>
      <c r="AI59" s="70"/>
      <c r="AJ59" s="70"/>
      <c r="AK59" s="70"/>
      <c r="AL59" s="70"/>
    </row>
    <row r="60" ht="15.75" customHeight="1">
      <c r="B60" s="104"/>
      <c r="C60" s="105"/>
      <c r="D60" s="144" t="s">
        <v>120</v>
      </c>
      <c r="E60" s="145">
        <v>7.8</v>
      </c>
      <c r="F60" s="145">
        <v>8.4</v>
      </c>
      <c r="G60" s="145">
        <v>11.1</v>
      </c>
      <c r="H60" s="145">
        <v>14.5</v>
      </c>
      <c r="I60" s="145">
        <v>17.9</v>
      </c>
      <c r="J60" s="145">
        <v>21.3</v>
      </c>
      <c r="K60" s="145">
        <v>24.6</v>
      </c>
      <c r="L60" s="145">
        <v>28.0</v>
      </c>
      <c r="M60" s="145">
        <v>30.7</v>
      </c>
      <c r="N60" s="145">
        <v>31.4</v>
      </c>
      <c r="O60" s="145">
        <v>34.8</v>
      </c>
      <c r="P60" s="146">
        <v>41.5</v>
      </c>
      <c r="AA60" s="70"/>
      <c r="AB60" s="70"/>
      <c r="AC60" s="70"/>
      <c r="AD60" s="70"/>
      <c r="AE60" s="70"/>
      <c r="AF60" s="70"/>
      <c r="AG60" s="70"/>
      <c r="AH60" s="70"/>
      <c r="AI60" s="70"/>
      <c r="AJ60" s="70"/>
      <c r="AK60" s="70"/>
      <c r="AL60" s="70"/>
    </row>
    <row r="61" ht="15.75" customHeight="1">
      <c r="B61" s="132">
        <v>13.0</v>
      </c>
      <c r="C61" s="133">
        <v>600.0</v>
      </c>
      <c r="D61" s="134" t="s">
        <v>119</v>
      </c>
      <c r="E61" s="205">
        <v>23.16</v>
      </c>
      <c r="F61" s="205">
        <v>24.72</v>
      </c>
      <c r="G61" s="205">
        <v>30.96</v>
      </c>
      <c r="H61" s="205">
        <v>38.76</v>
      </c>
      <c r="I61" s="205">
        <v>46.56</v>
      </c>
      <c r="J61" s="205">
        <v>54.36000000000001</v>
      </c>
      <c r="K61" s="205">
        <v>62.160000000000004</v>
      </c>
      <c r="L61" s="205">
        <v>69.96</v>
      </c>
      <c r="M61" s="205">
        <v>76.2</v>
      </c>
      <c r="N61" s="205">
        <v>77.76</v>
      </c>
      <c r="O61" s="205">
        <v>85.56</v>
      </c>
      <c r="P61" s="206">
        <v>101.16000000000001</v>
      </c>
      <c r="AA61" s="103"/>
      <c r="AB61" s="103"/>
      <c r="AC61" s="103"/>
      <c r="AD61" s="103"/>
      <c r="AE61" s="103"/>
      <c r="AF61" s="103"/>
      <c r="AG61" s="103"/>
      <c r="AH61" s="103"/>
      <c r="AI61" s="103"/>
      <c r="AJ61" s="103"/>
      <c r="AK61" s="103"/>
      <c r="AL61" s="103"/>
    </row>
    <row r="62" ht="15.75" customHeight="1">
      <c r="B62" s="110"/>
      <c r="C62" s="111"/>
      <c r="D62" s="137" t="s">
        <v>120</v>
      </c>
      <c r="E62" s="139">
        <v>8.4</v>
      </c>
      <c r="F62" s="139">
        <v>9.2</v>
      </c>
      <c r="G62" s="139">
        <v>12.1</v>
      </c>
      <c r="H62" s="139">
        <v>15.7</v>
      </c>
      <c r="I62" s="139">
        <v>19.4</v>
      </c>
      <c r="J62" s="139">
        <v>23.0</v>
      </c>
      <c r="K62" s="139">
        <v>26.7</v>
      </c>
      <c r="L62" s="139">
        <v>30.4</v>
      </c>
      <c r="M62" s="139">
        <v>33.3</v>
      </c>
      <c r="N62" s="139">
        <v>34.0</v>
      </c>
      <c r="O62" s="139">
        <v>37.7</v>
      </c>
      <c r="P62" s="140">
        <v>45.0</v>
      </c>
      <c r="AA62" s="103"/>
      <c r="AB62" s="103"/>
      <c r="AC62" s="103"/>
      <c r="AD62" s="103"/>
      <c r="AE62" s="103"/>
      <c r="AF62" s="103"/>
      <c r="AG62" s="103"/>
      <c r="AH62" s="103"/>
      <c r="AI62" s="103"/>
      <c r="AJ62" s="103"/>
      <c r="AK62" s="103"/>
      <c r="AL62" s="103"/>
    </row>
    <row r="63" ht="15.75" customHeight="1">
      <c r="B63" s="132">
        <v>14.0</v>
      </c>
      <c r="C63" s="133">
        <v>650.0</v>
      </c>
      <c r="D63" s="134" t="s">
        <v>119</v>
      </c>
      <c r="E63" s="244">
        <v>24.96</v>
      </c>
      <c r="F63" s="244">
        <v>26.64</v>
      </c>
      <c r="G63" s="244">
        <v>33.36</v>
      </c>
      <c r="H63" s="244">
        <v>41.760000000000005</v>
      </c>
      <c r="I63" s="244">
        <v>50.16</v>
      </c>
      <c r="J63" s="244">
        <v>58.56</v>
      </c>
      <c r="K63" s="244">
        <v>66.96000000000001</v>
      </c>
      <c r="L63" s="244">
        <v>75.36</v>
      </c>
      <c r="M63" s="244">
        <v>82.08</v>
      </c>
      <c r="N63" s="244">
        <v>83.76</v>
      </c>
      <c r="O63" s="244">
        <v>92.16</v>
      </c>
      <c r="P63" s="245">
        <v>108.96</v>
      </c>
      <c r="AA63" s="103"/>
      <c r="AB63" s="103"/>
      <c r="AC63" s="103"/>
      <c r="AD63" s="103"/>
      <c r="AE63" s="103"/>
      <c r="AF63" s="103"/>
      <c r="AG63" s="103"/>
      <c r="AH63" s="103"/>
      <c r="AI63" s="103"/>
      <c r="AJ63" s="103"/>
      <c r="AK63" s="103"/>
      <c r="AL63" s="103"/>
    </row>
    <row r="64" ht="15.75" customHeight="1">
      <c r="B64" s="110"/>
      <c r="C64" s="111"/>
      <c r="D64" s="137" t="s">
        <v>120</v>
      </c>
      <c r="E64" s="139">
        <v>9.1</v>
      </c>
      <c r="F64" s="139">
        <v>9.9</v>
      </c>
      <c r="G64" s="139">
        <v>13.0</v>
      </c>
      <c r="H64" s="139">
        <v>16.9</v>
      </c>
      <c r="I64" s="139">
        <v>20.9</v>
      </c>
      <c r="J64" s="139">
        <v>24.8</v>
      </c>
      <c r="K64" s="139">
        <v>28.8</v>
      </c>
      <c r="L64" s="139">
        <v>32.7</v>
      </c>
      <c r="M64" s="139">
        <v>35.8</v>
      </c>
      <c r="N64" s="139">
        <v>36.6</v>
      </c>
      <c r="O64" s="139">
        <v>40.6</v>
      </c>
      <c r="P64" s="140">
        <v>48.4</v>
      </c>
      <c r="AA64" s="103"/>
      <c r="AB64" s="103"/>
      <c r="AC64" s="103"/>
      <c r="AD64" s="103"/>
      <c r="AE64" s="103"/>
      <c r="AF64" s="103"/>
      <c r="AG64" s="103"/>
      <c r="AH64" s="103"/>
      <c r="AI64" s="103"/>
      <c r="AJ64" s="103"/>
      <c r="AK64" s="103"/>
      <c r="AL64" s="103"/>
    </row>
    <row r="65" ht="15.75" customHeight="1">
      <c r="AA65" s="103"/>
      <c r="AB65" s="103"/>
      <c r="AC65" s="103"/>
      <c r="AD65" s="103"/>
      <c r="AE65" s="103"/>
      <c r="AF65" s="103"/>
      <c r="AG65" s="103"/>
      <c r="AH65" s="103"/>
      <c r="AI65" s="103"/>
      <c r="AJ65" s="103"/>
      <c r="AK65" s="103"/>
      <c r="AL65" s="103"/>
    </row>
    <row r="66" ht="15.75" customHeight="1">
      <c r="AA66" s="103"/>
      <c r="AB66" s="103"/>
      <c r="AC66" s="103"/>
      <c r="AD66" s="103"/>
      <c r="AE66" s="103"/>
      <c r="AF66" s="103"/>
      <c r="AG66" s="103"/>
      <c r="AH66" s="103"/>
      <c r="AI66" s="103"/>
      <c r="AJ66" s="103"/>
      <c r="AK66" s="103"/>
      <c r="AL66" s="103"/>
    </row>
    <row r="67" ht="15.75" customHeight="1">
      <c r="AA67" s="103"/>
      <c r="AB67" s="103"/>
      <c r="AC67" s="103"/>
      <c r="AD67" s="103"/>
      <c r="AE67" s="103"/>
      <c r="AF67" s="103"/>
      <c r="AG67" s="103"/>
      <c r="AH67" s="103"/>
      <c r="AI67" s="103"/>
      <c r="AJ67" s="103"/>
      <c r="AK67" s="103"/>
      <c r="AL67" s="103"/>
    </row>
    <row r="68" ht="15.75" customHeight="1">
      <c r="AA68" s="103"/>
      <c r="AB68" s="103"/>
      <c r="AC68" s="103"/>
      <c r="AD68" s="103"/>
      <c r="AE68" s="103"/>
      <c r="AF68" s="103"/>
      <c r="AG68" s="103"/>
      <c r="AH68" s="103"/>
      <c r="AI68" s="103"/>
      <c r="AJ68" s="103"/>
      <c r="AK68" s="103"/>
      <c r="AL68" s="103"/>
    </row>
    <row r="69" ht="15.75" customHeight="1">
      <c r="AA69" s="103"/>
      <c r="AB69" s="103"/>
      <c r="AC69" s="103"/>
      <c r="AD69" s="103"/>
      <c r="AE69" s="103"/>
      <c r="AF69" s="103"/>
      <c r="AG69" s="103"/>
      <c r="AH69" s="103"/>
      <c r="AI69" s="103"/>
      <c r="AJ69" s="103"/>
      <c r="AK69" s="103"/>
      <c r="AL69" s="103"/>
    </row>
    <row r="70" ht="15.75" customHeight="1">
      <c r="AA70" s="103"/>
      <c r="AB70" s="103"/>
      <c r="AC70" s="103"/>
      <c r="AD70" s="103"/>
      <c r="AE70" s="103"/>
      <c r="AF70" s="103"/>
      <c r="AG70" s="103"/>
      <c r="AH70" s="103"/>
      <c r="AI70" s="103"/>
      <c r="AJ70" s="103"/>
      <c r="AK70" s="103"/>
      <c r="AL70" s="103"/>
    </row>
    <row r="71" ht="15.75" customHeight="1">
      <c r="AA71" s="103"/>
      <c r="AB71" s="103"/>
      <c r="AC71" s="103"/>
      <c r="AD71" s="103"/>
      <c r="AE71" s="103"/>
      <c r="AF71" s="103"/>
      <c r="AG71" s="103"/>
      <c r="AH71" s="103"/>
      <c r="AI71" s="103"/>
      <c r="AJ71" s="103"/>
      <c r="AK71" s="103"/>
      <c r="AL71" s="103"/>
    </row>
    <row r="72" ht="15.75" customHeight="1">
      <c r="AA72" s="103"/>
      <c r="AB72" s="103"/>
      <c r="AC72" s="103"/>
      <c r="AD72" s="103"/>
      <c r="AE72" s="103"/>
      <c r="AF72" s="103"/>
      <c r="AG72" s="103"/>
      <c r="AH72" s="103"/>
      <c r="AI72" s="103"/>
      <c r="AJ72" s="103"/>
      <c r="AK72" s="103"/>
      <c r="AL72" s="103"/>
    </row>
    <row r="73" ht="15.75" customHeight="1">
      <c r="AA73" s="103"/>
      <c r="AB73" s="103"/>
      <c r="AC73" s="103"/>
      <c r="AD73" s="103"/>
      <c r="AE73" s="103"/>
      <c r="AF73" s="103"/>
      <c r="AG73" s="103"/>
      <c r="AH73" s="103"/>
      <c r="AI73" s="103"/>
      <c r="AJ73" s="103"/>
      <c r="AK73" s="103"/>
      <c r="AL73" s="103"/>
    </row>
    <row r="74" ht="15.75" customHeight="1">
      <c r="AA74" s="103"/>
      <c r="AB74" s="103"/>
      <c r="AC74" s="103"/>
      <c r="AD74" s="103"/>
      <c r="AE74" s="103"/>
      <c r="AF74" s="103"/>
      <c r="AG74" s="103"/>
      <c r="AH74" s="103"/>
      <c r="AI74" s="103"/>
      <c r="AJ74" s="103"/>
      <c r="AK74" s="103"/>
      <c r="AL74" s="103"/>
    </row>
    <row r="75" ht="15.75" customHeight="1">
      <c r="AA75" s="103"/>
      <c r="AB75" s="103"/>
      <c r="AC75" s="103"/>
      <c r="AD75" s="103"/>
      <c r="AE75" s="103"/>
      <c r="AF75" s="103"/>
      <c r="AG75" s="103"/>
      <c r="AH75" s="103"/>
      <c r="AI75" s="103"/>
      <c r="AJ75" s="103"/>
      <c r="AK75" s="103"/>
      <c r="AL75" s="103"/>
    </row>
    <row r="76" ht="15.75" customHeight="1">
      <c r="AA76" s="103"/>
      <c r="AB76" s="103"/>
      <c r="AC76" s="103"/>
      <c r="AD76" s="103"/>
      <c r="AE76" s="103"/>
      <c r="AF76" s="103"/>
      <c r="AG76" s="103"/>
      <c r="AH76" s="103"/>
      <c r="AI76" s="103"/>
      <c r="AJ76" s="103"/>
      <c r="AK76" s="103"/>
      <c r="AL76" s="103"/>
    </row>
    <row r="77" ht="15.75" customHeight="1">
      <c r="AA77" s="103"/>
      <c r="AB77" s="103"/>
      <c r="AC77" s="103"/>
      <c r="AD77" s="103"/>
      <c r="AE77" s="103"/>
      <c r="AF77" s="103"/>
      <c r="AG77" s="103"/>
      <c r="AH77" s="103"/>
      <c r="AI77" s="103"/>
      <c r="AJ77" s="103"/>
      <c r="AK77" s="103"/>
      <c r="AL77" s="103"/>
    </row>
    <row r="78" ht="15.75" customHeight="1">
      <c r="AA78" s="103"/>
      <c r="AB78" s="103"/>
      <c r="AC78" s="103"/>
      <c r="AD78" s="103"/>
      <c r="AE78" s="103"/>
      <c r="AF78" s="103"/>
      <c r="AG78" s="103"/>
      <c r="AH78" s="103"/>
      <c r="AI78" s="103"/>
      <c r="AJ78" s="103"/>
      <c r="AK78" s="103"/>
      <c r="AL78" s="103"/>
    </row>
    <row r="79" ht="15.75" customHeight="1">
      <c r="AA79" s="103"/>
      <c r="AB79" s="103"/>
      <c r="AC79" s="103"/>
      <c r="AD79" s="103"/>
      <c r="AE79" s="103"/>
      <c r="AF79" s="103"/>
      <c r="AG79" s="103"/>
      <c r="AH79" s="103"/>
      <c r="AI79" s="103"/>
      <c r="AJ79" s="103"/>
      <c r="AK79" s="103"/>
      <c r="AL79" s="103"/>
    </row>
    <row r="80" ht="15.75" customHeight="1">
      <c r="AA80" s="103"/>
      <c r="AB80" s="103"/>
      <c r="AC80" s="103"/>
      <c r="AD80" s="103"/>
      <c r="AE80" s="103"/>
      <c r="AF80" s="103"/>
      <c r="AG80" s="103"/>
      <c r="AH80" s="103"/>
      <c r="AI80" s="103"/>
      <c r="AJ80" s="103"/>
      <c r="AK80" s="103"/>
      <c r="AL80" s="103"/>
    </row>
    <row r="81" ht="15.75" customHeight="1">
      <c r="AA81" s="103"/>
      <c r="AB81" s="103"/>
      <c r="AC81" s="103"/>
      <c r="AD81" s="103"/>
      <c r="AE81" s="103"/>
      <c r="AF81" s="103"/>
      <c r="AG81" s="103"/>
      <c r="AH81" s="103"/>
      <c r="AI81" s="103"/>
      <c r="AJ81" s="103"/>
      <c r="AK81" s="103"/>
      <c r="AL81" s="103"/>
    </row>
    <row r="82" ht="15.75" customHeight="1">
      <c r="AA82" s="103"/>
      <c r="AB82" s="103"/>
      <c r="AC82" s="103"/>
      <c r="AD82" s="103"/>
      <c r="AE82" s="103"/>
      <c r="AF82" s="103"/>
      <c r="AG82" s="103"/>
      <c r="AH82" s="103"/>
      <c r="AI82" s="103"/>
      <c r="AJ82" s="103"/>
      <c r="AK82" s="103"/>
      <c r="AL82" s="103"/>
    </row>
    <row r="83" ht="15.75" customHeight="1">
      <c r="AA83" s="103"/>
      <c r="AB83" s="103"/>
      <c r="AC83" s="103"/>
      <c r="AD83" s="103"/>
      <c r="AE83" s="103"/>
      <c r="AF83" s="103"/>
      <c r="AG83" s="103"/>
      <c r="AH83" s="103"/>
      <c r="AI83" s="103"/>
      <c r="AJ83" s="103"/>
      <c r="AK83" s="103"/>
      <c r="AL83" s="103"/>
    </row>
    <row r="84" ht="15.75" customHeight="1">
      <c r="AA84" s="103"/>
      <c r="AB84" s="103"/>
      <c r="AC84" s="103"/>
      <c r="AD84" s="103"/>
      <c r="AE84" s="103"/>
      <c r="AF84" s="103"/>
      <c r="AG84" s="103"/>
      <c r="AH84" s="103"/>
      <c r="AI84" s="103"/>
      <c r="AJ84" s="103"/>
      <c r="AK84" s="103"/>
      <c r="AL84" s="103"/>
    </row>
    <row r="85" ht="15.75" customHeight="1">
      <c r="AA85" s="103"/>
      <c r="AB85" s="103"/>
      <c r="AC85" s="103"/>
      <c r="AD85" s="103"/>
      <c r="AE85" s="103"/>
      <c r="AF85" s="103"/>
      <c r="AG85" s="103"/>
      <c r="AH85" s="103"/>
      <c r="AI85" s="103"/>
      <c r="AJ85" s="103"/>
      <c r="AK85" s="103"/>
      <c r="AL85" s="103"/>
    </row>
    <row r="86" ht="15.75" customHeight="1">
      <c r="AA86" s="103"/>
      <c r="AB86" s="103"/>
      <c r="AC86" s="103"/>
      <c r="AD86" s="103"/>
      <c r="AE86" s="103"/>
      <c r="AF86" s="103"/>
      <c r="AG86" s="103"/>
      <c r="AH86" s="103"/>
      <c r="AI86" s="103"/>
      <c r="AJ86" s="103"/>
      <c r="AK86" s="103"/>
      <c r="AL86" s="103"/>
    </row>
    <row r="87" ht="15.75" customHeight="1">
      <c r="AA87" s="103"/>
      <c r="AB87" s="103"/>
      <c r="AC87" s="103"/>
      <c r="AD87" s="103"/>
      <c r="AE87" s="103"/>
      <c r="AF87" s="103"/>
      <c r="AG87" s="103"/>
      <c r="AH87" s="103"/>
      <c r="AI87" s="103"/>
      <c r="AJ87" s="103"/>
      <c r="AK87" s="103"/>
      <c r="AL87" s="103"/>
    </row>
    <row r="88" ht="15.75" customHeight="1">
      <c r="AA88" s="70"/>
      <c r="AB88" s="70"/>
      <c r="AC88" s="70"/>
      <c r="AD88" s="70"/>
      <c r="AE88" s="70"/>
      <c r="AF88" s="70"/>
      <c r="AG88" s="70"/>
      <c r="AH88" s="70"/>
      <c r="AI88" s="70"/>
      <c r="AJ88" s="70"/>
      <c r="AK88" s="70"/>
      <c r="AL88" s="70"/>
    </row>
    <row r="89" ht="15.75" customHeight="1">
      <c r="AA89" s="70"/>
      <c r="AB89" s="70"/>
      <c r="AC89" s="70"/>
      <c r="AD89" s="70"/>
      <c r="AE89" s="70"/>
      <c r="AF89" s="70"/>
      <c r="AG89" s="70"/>
      <c r="AH89" s="70"/>
      <c r="AI89" s="70"/>
      <c r="AJ89" s="70"/>
      <c r="AK89" s="70"/>
      <c r="AL89" s="70"/>
    </row>
    <row r="90" ht="15.75" customHeight="1">
      <c r="AA90" s="70"/>
      <c r="AB90" s="70"/>
      <c r="AC90" s="70"/>
      <c r="AD90" s="70"/>
      <c r="AE90" s="70"/>
      <c r="AF90" s="70"/>
      <c r="AG90" s="70"/>
      <c r="AH90" s="70"/>
      <c r="AI90" s="70"/>
      <c r="AJ90" s="70"/>
      <c r="AK90" s="70"/>
      <c r="AL90" s="70"/>
    </row>
    <row r="91" ht="15.75" customHeight="1">
      <c r="AA91" s="70"/>
      <c r="AB91" s="70"/>
      <c r="AC91" s="70"/>
      <c r="AD91" s="70"/>
      <c r="AE91" s="70"/>
      <c r="AF91" s="70"/>
      <c r="AG91" s="70"/>
      <c r="AH91" s="70"/>
      <c r="AI91" s="70"/>
      <c r="AJ91" s="70"/>
      <c r="AK91" s="70"/>
      <c r="AL91" s="70"/>
    </row>
    <row r="92" ht="15.75" customHeight="1">
      <c r="AA92" s="70"/>
      <c r="AB92" s="70"/>
      <c r="AC92" s="70"/>
      <c r="AD92" s="70"/>
      <c r="AE92" s="70"/>
      <c r="AF92" s="70"/>
      <c r="AG92" s="70"/>
      <c r="AH92" s="70"/>
      <c r="AI92" s="70"/>
      <c r="AJ92" s="70"/>
      <c r="AK92" s="70"/>
      <c r="AL92" s="70"/>
    </row>
    <row r="93" ht="15.75" customHeight="1">
      <c r="AA93" s="70"/>
      <c r="AB93" s="70"/>
      <c r="AC93" s="70"/>
      <c r="AD93" s="70"/>
      <c r="AE93" s="70"/>
      <c r="AF93" s="70"/>
      <c r="AG93" s="70"/>
      <c r="AH93" s="70"/>
      <c r="AI93" s="70"/>
      <c r="AJ93" s="70"/>
      <c r="AK93" s="70"/>
      <c r="AL93" s="70"/>
    </row>
    <row r="94" ht="15.75" customHeight="1">
      <c r="AA94" s="70"/>
      <c r="AB94" s="70"/>
      <c r="AC94" s="70"/>
      <c r="AD94" s="70"/>
      <c r="AE94" s="70"/>
      <c r="AF94" s="70"/>
      <c r="AG94" s="70"/>
      <c r="AH94" s="70"/>
      <c r="AI94" s="70"/>
      <c r="AJ94" s="70"/>
      <c r="AK94" s="70"/>
      <c r="AL94" s="70"/>
    </row>
    <row r="95" ht="15.75" customHeight="1">
      <c r="AA95" s="70"/>
      <c r="AB95" s="70"/>
      <c r="AC95" s="70"/>
      <c r="AD95" s="70"/>
      <c r="AE95" s="70"/>
      <c r="AF95" s="70"/>
      <c r="AG95" s="70"/>
      <c r="AH95" s="70"/>
      <c r="AI95" s="70"/>
      <c r="AJ95" s="70"/>
      <c r="AK95" s="70"/>
      <c r="AL95" s="70"/>
    </row>
    <row r="96" ht="15.75" customHeight="1">
      <c r="AA96" s="70"/>
      <c r="AB96" s="70"/>
      <c r="AC96" s="70"/>
      <c r="AD96" s="70"/>
      <c r="AE96" s="70"/>
      <c r="AF96" s="70"/>
      <c r="AG96" s="70"/>
      <c r="AH96" s="70"/>
      <c r="AI96" s="70"/>
      <c r="AJ96" s="70"/>
      <c r="AK96" s="70"/>
      <c r="AL96" s="70"/>
    </row>
    <row r="97" ht="15.75" customHeight="1">
      <c r="AA97" s="70"/>
      <c r="AB97" s="70"/>
      <c r="AC97" s="70"/>
      <c r="AD97" s="70"/>
      <c r="AE97" s="70"/>
      <c r="AF97" s="70"/>
      <c r="AG97" s="70"/>
      <c r="AH97" s="70"/>
      <c r="AI97" s="70"/>
      <c r="AJ97" s="70"/>
      <c r="AK97" s="70"/>
      <c r="AL97" s="70"/>
    </row>
    <row r="98" ht="15.75" customHeight="1">
      <c r="AA98" s="70"/>
      <c r="AB98" s="70"/>
      <c r="AC98" s="70"/>
      <c r="AD98" s="70"/>
      <c r="AE98" s="70"/>
      <c r="AF98" s="70"/>
      <c r="AG98" s="70"/>
      <c r="AH98" s="70"/>
      <c r="AI98" s="70"/>
      <c r="AJ98" s="70"/>
      <c r="AK98" s="70"/>
      <c r="AL98" s="70"/>
    </row>
    <row r="99" ht="15.75" customHeight="1">
      <c r="AA99" s="70"/>
      <c r="AB99" s="70"/>
      <c r="AC99" s="70"/>
      <c r="AD99" s="70"/>
      <c r="AE99" s="70"/>
      <c r="AF99" s="70"/>
      <c r="AG99" s="70"/>
      <c r="AH99" s="70"/>
      <c r="AI99" s="70"/>
      <c r="AJ99" s="70"/>
      <c r="AK99" s="70"/>
      <c r="AL99" s="70"/>
    </row>
    <row r="100" ht="15.75" customHeight="1">
      <c r="AA100" s="70"/>
      <c r="AB100" s="70"/>
      <c r="AC100" s="70"/>
      <c r="AD100" s="70"/>
      <c r="AE100" s="70"/>
      <c r="AF100" s="70"/>
      <c r="AG100" s="70"/>
      <c r="AH100" s="70"/>
      <c r="AI100" s="70"/>
      <c r="AJ100" s="70"/>
      <c r="AK100" s="70"/>
      <c r="AL100" s="70"/>
    </row>
    <row r="101" ht="15.75" customHeight="1">
      <c r="AA101" s="70"/>
      <c r="AB101" s="70"/>
      <c r="AC101" s="70"/>
      <c r="AD101" s="70"/>
      <c r="AE101" s="70"/>
      <c r="AF101" s="70"/>
      <c r="AG101" s="70"/>
      <c r="AH101" s="70"/>
      <c r="AI101" s="70"/>
      <c r="AJ101" s="70"/>
      <c r="AK101" s="70"/>
      <c r="AL101" s="70"/>
    </row>
    <row r="102" ht="15.75" customHeight="1">
      <c r="AA102" s="70"/>
      <c r="AB102" s="70"/>
      <c r="AC102" s="70"/>
      <c r="AD102" s="70"/>
      <c r="AE102" s="70"/>
      <c r="AF102" s="70"/>
      <c r="AG102" s="70"/>
      <c r="AH102" s="70"/>
      <c r="AI102" s="70"/>
      <c r="AJ102" s="70"/>
      <c r="AK102" s="70"/>
      <c r="AL102" s="70"/>
    </row>
    <row r="103" ht="15.75" customHeight="1">
      <c r="AA103" s="70"/>
      <c r="AB103" s="70"/>
      <c r="AC103" s="70"/>
      <c r="AD103" s="70"/>
      <c r="AE103" s="70"/>
      <c r="AF103" s="70"/>
      <c r="AG103" s="70"/>
      <c r="AH103" s="70"/>
      <c r="AI103" s="70"/>
      <c r="AJ103" s="70"/>
      <c r="AK103" s="70"/>
      <c r="AL103" s="70"/>
    </row>
    <row r="104" ht="15.75" customHeight="1">
      <c r="AA104" s="70"/>
      <c r="AB104" s="70"/>
      <c r="AC104" s="70"/>
      <c r="AD104" s="70"/>
      <c r="AE104" s="70"/>
      <c r="AF104" s="70"/>
      <c r="AG104" s="70"/>
      <c r="AH104" s="70"/>
      <c r="AI104" s="70"/>
      <c r="AJ104" s="70"/>
      <c r="AK104" s="70"/>
      <c r="AL104" s="70"/>
    </row>
    <row r="105" ht="15.75" customHeight="1">
      <c r="AA105" s="70"/>
      <c r="AB105" s="70"/>
      <c r="AC105" s="70"/>
      <c r="AD105" s="70"/>
      <c r="AE105" s="70"/>
      <c r="AF105" s="70"/>
      <c r="AG105" s="70"/>
      <c r="AH105" s="70"/>
      <c r="AI105" s="70"/>
      <c r="AJ105" s="70"/>
      <c r="AK105" s="70"/>
      <c r="AL105" s="70"/>
    </row>
    <row r="106" ht="15.75" customHeight="1">
      <c r="AA106" s="70"/>
      <c r="AB106" s="70"/>
      <c r="AC106" s="70"/>
      <c r="AD106" s="70"/>
      <c r="AE106" s="70"/>
      <c r="AF106" s="70"/>
      <c r="AG106" s="70"/>
      <c r="AH106" s="70"/>
      <c r="AI106" s="70"/>
      <c r="AJ106" s="70"/>
      <c r="AK106" s="70"/>
      <c r="AL106" s="70"/>
    </row>
    <row r="107" ht="15.75" customHeight="1">
      <c r="AA107" s="70"/>
      <c r="AB107" s="70"/>
      <c r="AC107" s="70"/>
      <c r="AD107" s="70"/>
      <c r="AE107" s="70"/>
      <c r="AF107" s="70"/>
      <c r="AG107" s="70"/>
      <c r="AH107" s="70"/>
      <c r="AI107" s="70"/>
      <c r="AJ107" s="70"/>
      <c r="AK107" s="70"/>
      <c r="AL107" s="70"/>
    </row>
    <row r="108" ht="15.75" customHeight="1">
      <c r="AA108" s="70"/>
      <c r="AB108" s="70"/>
      <c r="AC108" s="70"/>
      <c r="AD108" s="70"/>
      <c r="AE108" s="70"/>
      <c r="AF108" s="70"/>
      <c r="AG108" s="70"/>
      <c r="AH108" s="70"/>
      <c r="AI108" s="70"/>
      <c r="AJ108" s="70"/>
      <c r="AK108" s="70"/>
      <c r="AL108" s="70"/>
    </row>
    <row r="109" ht="15.75" customHeight="1">
      <c r="AA109" s="70"/>
      <c r="AB109" s="70"/>
      <c r="AC109" s="70"/>
      <c r="AD109" s="70"/>
      <c r="AE109" s="70"/>
      <c r="AF109" s="70"/>
      <c r="AG109" s="70"/>
      <c r="AH109" s="70"/>
      <c r="AI109" s="70"/>
      <c r="AJ109" s="70"/>
      <c r="AK109" s="70"/>
      <c r="AL109" s="70"/>
    </row>
    <row r="110" ht="15.75" customHeight="1">
      <c r="AA110" s="70"/>
      <c r="AB110" s="70"/>
      <c r="AC110" s="70"/>
      <c r="AD110" s="70"/>
      <c r="AE110" s="70"/>
      <c r="AF110" s="70"/>
      <c r="AG110" s="70"/>
      <c r="AH110" s="70"/>
      <c r="AI110" s="70"/>
      <c r="AJ110" s="70"/>
      <c r="AK110" s="70"/>
      <c r="AL110" s="70"/>
    </row>
    <row r="111" ht="15.75" customHeight="1">
      <c r="AA111" s="70"/>
      <c r="AB111" s="70"/>
      <c r="AC111" s="70"/>
      <c r="AD111" s="70"/>
      <c r="AE111" s="70"/>
      <c r="AF111" s="70"/>
      <c r="AG111" s="70"/>
      <c r="AH111" s="70"/>
      <c r="AI111" s="70"/>
      <c r="AJ111" s="70"/>
      <c r="AK111" s="70"/>
      <c r="AL111" s="70"/>
    </row>
    <row r="112" ht="15.75" customHeight="1">
      <c r="AA112" s="70"/>
      <c r="AB112" s="70"/>
      <c r="AC112" s="70"/>
      <c r="AD112" s="70"/>
      <c r="AE112" s="70"/>
      <c r="AF112" s="70"/>
      <c r="AG112" s="70"/>
      <c r="AH112" s="70"/>
      <c r="AI112" s="70"/>
      <c r="AJ112" s="70"/>
      <c r="AK112" s="70"/>
      <c r="AL112" s="70"/>
    </row>
    <row r="113" ht="15.75" customHeight="1">
      <c r="AA113" s="70"/>
      <c r="AB113" s="70"/>
      <c r="AC113" s="70"/>
      <c r="AD113" s="70"/>
      <c r="AE113" s="70"/>
      <c r="AF113" s="70"/>
      <c r="AG113" s="70"/>
      <c r="AH113" s="70"/>
      <c r="AI113" s="70"/>
      <c r="AJ113" s="70"/>
      <c r="AK113" s="70"/>
      <c r="AL113" s="70"/>
    </row>
    <row r="114" ht="15.75" customHeight="1">
      <c r="AA114" s="70"/>
      <c r="AB114" s="70"/>
      <c r="AC114" s="70"/>
      <c r="AD114" s="70"/>
      <c r="AE114" s="70"/>
      <c r="AF114" s="70"/>
      <c r="AG114" s="70"/>
      <c r="AH114" s="70"/>
      <c r="AI114" s="70"/>
      <c r="AJ114" s="70"/>
      <c r="AK114" s="70"/>
      <c r="AL114" s="70"/>
    </row>
    <row r="115" ht="15.75" customHeight="1">
      <c r="AA115" s="70"/>
      <c r="AB115" s="70"/>
      <c r="AC115" s="70"/>
      <c r="AD115" s="70"/>
      <c r="AE115" s="70"/>
      <c r="AF115" s="70"/>
      <c r="AG115" s="70"/>
      <c r="AH115" s="70"/>
      <c r="AI115" s="70"/>
      <c r="AJ115" s="70"/>
      <c r="AK115" s="70"/>
      <c r="AL115" s="70"/>
    </row>
    <row r="116" ht="15.75" customHeight="1">
      <c r="AA116" s="70"/>
      <c r="AB116" s="70"/>
      <c r="AC116" s="70"/>
      <c r="AD116" s="70"/>
      <c r="AE116" s="70"/>
      <c r="AF116" s="70"/>
      <c r="AG116" s="70"/>
      <c r="AH116" s="70"/>
      <c r="AI116" s="70"/>
      <c r="AJ116" s="70"/>
      <c r="AK116" s="70"/>
      <c r="AL116" s="70"/>
    </row>
    <row r="117" ht="15.75" customHeight="1">
      <c r="AA117" s="70"/>
      <c r="AB117" s="70"/>
      <c r="AC117" s="70"/>
      <c r="AD117" s="70"/>
      <c r="AE117" s="70"/>
      <c r="AF117" s="70"/>
      <c r="AG117" s="70"/>
      <c r="AH117" s="70"/>
      <c r="AI117" s="70"/>
      <c r="AJ117" s="70"/>
      <c r="AK117" s="70"/>
      <c r="AL117" s="70"/>
    </row>
    <row r="118" ht="15.75" customHeight="1">
      <c r="AA118" s="70"/>
      <c r="AB118" s="70"/>
      <c r="AC118" s="70"/>
      <c r="AD118" s="70"/>
      <c r="AE118" s="70"/>
      <c r="AF118" s="70"/>
      <c r="AG118" s="70"/>
      <c r="AH118" s="70"/>
      <c r="AI118" s="70"/>
      <c r="AJ118" s="70"/>
      <c r="AK118" s="70"/>
      <c r="AL118" s="70"/>
    </row>
    <row r="119" ht="15.75" customHeight="1">
      <c r="AA119" s="70"/>
      <c r="AB119" s="70"/>
      <c r="AC119" s="70"/>
      <c r="AD119" s="70"/>
      <c r="AE119" s="70"/>
      <c r="AF119" s="70"/>
      <c r="AG119" s="70"/>
      <c r="AH119" s="70"/>
      <c r="AI119" s="70"/>
      <c r="AJ119" s="70"/>
      <c r="AK119" s="70"/>
      <c r="AL119" s="70"/>
    </row>
    <row r="120" ht="15.75" customHeight="1">
      <c r="AA120" s="70"/>
      <c r="AB120" s="70"/>
      <c r="AC120" s="70"/>
      <c r="AD120" s="70"/>
      <c r="AE120" s="70"/>
      <c r="AF120" s="70"/>
      <c r="AG120" s="70"/>
      <c r="AH120" s="70"/>
      <c r="AI120" s="70"/>
      <c r="AJ120" s="70"/>
      <c r="AK120" s="70"/>
      <c r="AL120" s="70"/>
    </row>
    <row r="121" ht="15.75" customHeight="1">
      <c r="AA121" s="70"/>
      <c r="AB121" s="70"/>
      <c r="AC121" s="70"/>
      <c r="AD121" s="70"/>
      <c r="AE121" s="70"/>
      <c r="AF121" s="70"/>
      <c r="AG121" s="70"/>
      <c r="AH121" s="70"/>
      <c r="AI121" s="70"/>
      <c r="AJ121" s="70"/>
      <c r="AK121" s="70"/>
      <c r="AL121" s="70"/>
    </row>
    <row r="122" ht="15.75" customHeight="1">
      <c r="AA122" s="70"/>
      <c r="AB122" s="70"/>
      <c r="AC122" s="70"/>
      <c r="AD122" s="70"/>
      <c r="AE122" s="70"/>
      <c r="AF122" s="70"/>
      <c r="AG122" s="70"/>
      <c r="AH122" s="70"/>
      <c r="AI122" s="70"/>
      <c r="AJ122" s="70"/>
      <c r="AK122" s="70"/>
      <c r="AL122" s="70"/>
    </row>
    <row r="123" ht="15.75" customHeight="1">
      <c r="AA123" s="70"/>
      <c r="AB123" s="70"/>
      <c r="AC123" s="70"/>
      <c r="AD123" s="70"/>
      <c r="AE123" s="70"/>
      <c r="AF123" s="70"/>
      <c r="AG123" s="70"/>
      <c r="AH123" s="70"/>
      <c r="AI123" s="70"/>
      <c r="AJ123" s="70"/>
      <c r="AK123" s="70"/>
      <c r="AL123" s="70"/>
    </row>
    <row r="124" ht="15.75" customHeight="1">
      <c r="AA124" s="70"/>
      <c r="AB124" s="70"/>
      <c r="AC124" s="70"/>
      <c r="AD124" s="70"/>
      <c r="AE124" s="70"/>
      <c r="AF124" s="70"/>
      <c r="AG124" s="70"/>
      <c r="AH124" s="70"/>
      <c r="AI124" s="70"/>
      <c r="AJ124" s="70"/>
      <c r="AK124" s="70"/>
      <c r="AL124" s="70"/>
    </row>
    <row r="125" ht="15.75" customHeight="1">
      <c r="AA125" s="70"/>
      <c r="AB125" s="70"/>
      <c r="AC125" s="70"/>
      <c r="AD125" s="70"/>
      <c r="AE125" s="70"/>
      <c r="AF125" s="70"/>
      <c r="AG125" s="70"/>
      <c r="AH125" s="70"/>
      <c r="AI125" s="70"/>
      <c r="AJ125" s="70"/>
      <c r="AK125" s="70"/>
      <c r="AL125" s="70"/>
    </row>
    <row r="126" ht="15.75" customHeight="1">
      <c r="AA126" s="70"/>
      <c r="AB126" s="70"/>
      <c r="AC126" s="70"/>
      <c r="AD126" s="70"/>
      <c r="AE126" s="70"/>
      <c r="AF126" s="70"/>
      <c r="AG126" s="70"/>
      <c r="AH126" s="70"/>
      <c r="AI126" s="70"/>
      <c r="AJ126" s="70"/>
      <c r="AK126" s="70"/>
      <c r="AL126" s="70"/>
    </row>
    <row r="127" ht="15.75" customHeight="1">
      <c r="AA127" s="70"/>
      <c r="AB127" s="70"/>
      <c r="AC127" s="70"/>
      <c r="AD127" s="70"/>
      <c r="AE127" s="70"/>
      <c r="AF127" s="70"/>
      <c r="AG127" s="70"/>
      <c r="AH127" s="70"/>
      <c r="AI127" s="70"/>
      <c r="AJ127" s="70"/>
      <c r="AK127" s="70"/>
      <c r="AL127" s="70"/>
    </row>
    <row r="128" ht="15.75" customHeight="1">
      <c r="AA128" s="70"/>
      <c r="AB128" s="70"/>
      <c r="AC128" s="70"/>
      <c r="AD128" s="70"/>
      <c r="AE128" s="70"/>
      <c r="AF128" s="70"/>
      <c r="AG128" s="70"/>
      <c r="AH128" s="70"/>
      <c r="AI128" s="70"/>
      <c r="AJ128" s="70"/>
      <c r="AK128" s="70"/>
      <c r="AL128" s="70"/>
    </row>
    <row r="129" ht="15.75" customHeight="1">
      <c r="AA129" s="70"/>
      <c r="AB129" s="70"/>
      <c r="AC129" s="70"/>
      <c r="AD129" s="70"/>
      <c r="AE129" s="70"/>
      <c r="AF129" s="70"/>
      <c r="AG129" s="70"/>
      <c r="AH129" s="70"/>
      <c r="AI129" s="70"/>
      <c r="AJ129" s="70"/>
      <c r="AK129" s="70"/>
      <c r="AL129" s="70"/>
    </row>
    <row r="130" ht="15.75" customHeight="1">
      <c r="AA130" s="70"/>
      <c r="AB130" s="70"/>
      <c r="AC130" s="70"/>
      <c r="AD130" s="70"/>
      <c r="AE130" s="70"/>
      <c r="AF130" s="70"/>
      <c r="AG130" s="70"/>
      <c r="AH130" s="70"/>
      <c r="AI130" s="70"/>
      <c r="AJ130" s="70"/>
      <c r="AK130" s="70"/>
      <c r="AL130" s="70"/>
    </row>
    <row r="131" ht="15.75" customHeight="1">
      <c r="AA131" s="70"/>
      <c r="AB131" s="70"/>
      <c r="AC131" s="70"/>
      <c r="AD131" s="70"/>
      <c r="AE131" s="70"/>
      <c r="AF131" s="70"/>
      <c r="AG131" s="70"/>
      <c r="AH131" s="70"/>
      <c r="AI131" s="70"/>
      <c r="AJ131" s="70"/>
      <c r="AK131" s="70"/>
      <c r="AL131" s="70"/>
    </row>
    <row r="132" ht="15.75" customHeight="1">
      <c r="AA132" s="70"/>
      <c r="AB132" s="70"/>
      <c r="AC132" s="70"/>
      <c r="AD132" s="70"/>
      <c r="AE132" s="70"/>
      <c r="AF132" s="70"/>
      <c r="AG132" s="70"/>
      <c r="AH132" s="70"/>
      <c r="AI132" s="70"/>
      <c r="AJ132" s="70"/>
      <c r="AK132" s="70"/>
      <c r="AL132" s="70"/>
    </row>
    <row r="133" ht="15.75" customHeight="1">
      <c r="AA133" s="70"/>
      <c r="AB133" s="70"/>
      <c r="AC133" s="70"/>
      <c r="AD133" s="70"/>
      <c r="AE133" s="70"/>
      <c r="AF133" s="70"/>
      <c r="AG133" s="70"/>
      <c r="AH133" s="70"/>
      <c r="AI133" s="70"/>
      <c r="AJ133" s="70"/>
      <c r="AK133" s="70"/>
      <c r="AL133" s="70"/>
    </row>
    <row r="134" ht="15.75" customHeight="1">
      <c r="AA134" s="70"/>
      <c r="AB134" s="70"/>
      <c r="AC134" s="70"/>
      <c r="AD134" s="70"/>
      <c r="AE134" s="70"/>
      <c r="AF134" s="70"/>
      <c r="AG134" s="70"/>
      <c r="AH134" s="70"/>
      <c r="AI134" s="70"/>
      <c r="AJ134" s="70"/>
      <c r="AK134" s="70"/>
      <c r="AL134" s="70"/>
    </row>
    <row r="135" ht="15.75" customHeight="1">
      <c r="AA135" s="70"/>
      <c r="AB135" s="70"/>
      <c r="AC135" s="70"/>
      <c r="AD135" s="70"/>
      <c r="AE135" s="70"/>
      <c r="AF135" s="70"/>
      <c r="AG135" s="70"/>
      <c r="AH135" s="70"/>
      <c r="AI135" s="70"/>
      <c r="AJ135" s="70"/>
      <c r="AK135" s="70"/>
      <c r="AL135" s="70"/>
    </row>
    <row r="136" ht="15.75" customHeight="1">
      <c r="AA136" s="70"/>
      <c r="AB136" s="70"/>
      <c r="AC136" s="70"/>
      <c r="AD136" s="70"/>
      <c r="AE136" s="70"/>
      <c r="AF136" s="70"/>
      <c r="AG136" s="70"/>
      <c r="AH136" s="70"/>
      <c r="AI136" s="70"/>
      <c r="AJ136" s="70"/>
      <c r="AK136" s="70"/>
      <c r="AL136" s="70"/>
    </row>
    <row r="137" ht="15.75" customHeight="1">
      <c r="AA137" s="70"/>
      <c r="AB137" s="70"/>
      <c r="AC137" s="70"/>
      <c r="AD137" s="70"/>
      <c r="AE137" s="70"/>
      <c r="AF137" s="70"/>
      <c r="AG137" s="70"/>
      <c r="AH137" s="70"/>
      <c r="AI137" s="70"/>
      <c r="AJ137" s="70"/>
      <c r="AK137" s="70"/>
      <c r="AL137" s="70"/>
    </row>
    <row r="138" ht="15.75" customHeight="1">
      <c r="AA138" s="70"/>
      <c r="AB138" s="70"/>
      <c r="AC138" s="70"/>
      <c r="AD138" s="70"/>
      <c r="AE138" s="70"/>
      <c r="AF138" s="70"/>
      <c r="AG138" s="70"/>
      <c r="AH138" s="70"/>
      <c r="AI138" s="70"/>
      <c r="AJ138" s="70"/>
      <c r="AK138" s="70"/>
      <c r="AL138" s="70"/>
    </row>
    <row r="139" ht="15.75" customHeight="1">
      <c r="AA139" s="70"/>
      <c r="AB139" s="70"/>
      <c r="AC139" s="70"/>
      <c r="AD139" s="70"/>
      <c r="AE139" s="70"/>
      <c r="AF139" s="70"/>
      <c r="AG139" s="70"/>
      <c r="AH139" s="70"/>
      <c r="AI139" s="70"/>
      <c r="AJ139" s="70"/>
      <c r="AK139" s="70"/>
      <c r="AL139" s="70"/>
    </row>
    <row r="140" ht="15.75" customHeight="1">
      <c r="AA140" s="70"/>
      <c r="AB140" s="70"/>
      <c r="AC140" s="70"/>
      <c r="AD140" s="70"/>
      <c r="AE140" s="70"/>
      <c r="AF140" s="70"/>
      <c r="AG140" s="70"/>
      <c r="AH140" s="70"/>
      <c r="AI140" s="70"/>
      <c r="AJ140" s="70"/>
      <c r="AK140" s="70"/>
      <c r="AL140" s="70"/>
    </row>
    <row r="141" ht="15.75" customHeight="1">
      <c r="AA141" s="70"/>
      <c r="AB141" s="70"/>
      <c r="AC141" s="70"/>
      <c r="AD141" s="70"/>
      <c r="AE141" s="70"/>
      <c r="AF141" s="70"/>
      <c r="AG141" s="70"/>
      <c r="AH141" s="70"/>
      <c r="AI141" s="70"/>
      <c r="AJ141" s="70"/>
      <c r="AK141" s="70"/>
      <c r="AL141" s="70"/>
    </row>
    <row r="142" ht="15.75" customHeight="1">
      <c r="AA142" s="70"/>
      <c r="AB142" s="70"/>
      <c r="AC142" s="70"/>
      <c r="AD142" s="70"/>
      <c r="AE142" s="70"/>
      <c r="AF142" s="70"/>
      <c r="AG142" s="70"/>
      <c r="AH142" s="70"/>
      <c r="AI142" s="70"/>
      <c r="AJ142" s="70"/>
      <c r="AK142" s="70"/>
      <c r="AL142" s="70"/>
    </row>
    <row r="143" ht="15.75" customHeight="1">
      <c r="AA143" s="70"/>
      <c r="AB143" s="70"/>
      <c r="AC143" s="70"/>
      <c r="AD143" s="70"/>
      <c r="AE143" s="70"/>
      <c r="AF143" s="70"/>
      <c r="AG143" s="70"/>
      <c r="AH143" s="70"/>
      <c r="AI143" s="70"/>
      <c r="AJ143" s="70"/>
      <c r="AK143" s="70"/>
      <c r="AL143" s="70"/>
    </row>
    <row r="144" ht="15.75" customHeight="1">
      <c r="AA144" s="70"/>
      <c r="AB144" s="70"/>
      <c r="AC144" s="70"/>
      <c r="AD144" s="70"/>
      <c r="AE144" s="70"/>
      <c r="AF144" s="70"/>
      <c r="AG144" s="70"/>
      <c r="AH144" s="70"/>
      <c r="AI144" s="70"/>
      <c r="AJ144" s="70"/>
      <c r="AK144" s="70"/>
      <c r="AL144" s="70"/>
    </row>
    <row r="145" ht="15.75" customHeight="1">
      <c r="AA145" s="70"/>
      <c r="AB145" s="70"/>
      <c r="AC145" s="70"/>
      <c r="AD145" s="70"/>
      <c r="AE145" s="70"/>
      <c r="AF145" s="70"/>
      <c r="AG145" s="70"/>
      <c r="AH145" s="70"/>
      <c r="AI145" s="70"/>
      <c r="AJ145" s="70"/>
      <c r="AK145" s="70"/>
      <c r="AL145" s="70"/>
    </row>
    <row r="146" ht="15.75" customHeight="1">
      <c r="AA146" s="70"/>
      <c r="AB146" s="70"/>
      <c r="AC146" s="70"/>
      <c r="AD146" s="70"/>
      <c r="AE146" s="70"/>
      <c r="AF146" s="70"/>
      <c r="AG146" s="70"/>
      <c r="AH146" s="70"/>
      <c r="AI146" s="70"/>
      <c r="AJ146" s="70"/>
      <c r="AK146" s="70"/>
      <c r="AL146" s="70"/>
    </row>
    <row r="147" ht="15.75" customHeight="1">
      <c r="AA147" s="70"/>
      <c r="AB147" s="70"/>
      <c r="AC147" s="70"/>
      <c r="AD147" s="70"/>
      <c r="AE147" s="70"/>
      <c r="AF147" s="70"/>
      <c r="AG147" s="70"/>
      <c r="AH147" s="70"/>
      <c r="AI147" s="70"/>
      <c r="AJ147" s="70"/>
      <c r="AK147" s="70"/>
      <c r="AL147" s="70"/>
    </row>
    <row r="148" ht="15.75" customHeight="1">
      <c r="AA148" s="70"/>
      <c r="AB148" s="70"/>
      <c r="AC148" s="70"/>
      <c r="AD148" s="70"/>
      <c r="AE148" s="70"/>
      <c r="AF148" s="70"/>
      <c r="AG148" s="70"/>
      <c r="AH148" s="70"/>
      <c r="AI148" s="70"/>
      <c r="AJ148" s="70"/>
      <c r="AK148" s="70"/>
      <c r="AL148" s="70"/>
    </row>
    <row r="149" ht="15.75" customHeight="1">
      <c r="AA149" s="70"/>
      <c r="AB149" s="70"/>
      <c r="AC149" s="70"/>
      <c r="AD149" s="70"/>
      <c r="AE149" s="70"/>
      <c r="AF149" s="70"/>
      <c r="AG149" s="70"/>
      <c r="AH149" s="70"/>
      <c r="AI149" s="70"/>
      <c r="AJ149" s="70"/>
      <c r="AK149" s="70"/>
      <c r="AL149" s="70"/>
    </row>
    <row r="150" ht="15.75" customHeight="1">
      <c r="AA150" s="70"/>
      <c r="AB150" s="70"/>
      <c r="AC150" s="70"/>
      <c r="AD150" s="70"/>
      <c r="AE150" s="70"/>
      <c r="AF150" s="70"/>
      <c r="AG150" s="70"/>
      <c r="AH150" s="70"/>
      <c r="AI150" s="70"/>
      <c r="AJ150" s="70"/>
      <c r="AK150" s="70"/>
      <c r="AL150" s="70"/>
    </row>
    <row r="151" ht="15.75" customHeight="1">
      <c r="AA151" s="70"/>
      <c r="AB151" s="70"/>
      <c r="AC151" s="70"/>
      <c r="AD151" s="70"/>
      <c r="AE151" s="70"/>
      <c r="AF151" s="70"/>
      <c r="AG151" s="70"/>
      <c r="AH151" s="70"/>
      <c r="AI151" s="70"/>
      <c r="AJ151" s="70"/>
      <c r="AK151" s="70"/>
      <c r="AL151" s="70"/>
    </row>
    <row r="152" ht="15.75" customHeight="1">
      <c r="AA152" s="70"/>
      <c r="AB152" s="70"/>
      <c r="AC152" s="70"/>
      <c r="AD152" s="70"/>
      <c r="AE152" s="70"/>
      <c r="AF152" s="70"/>
      <c r="AG152" s="70"/>
      <c r="AH152" s="70"/>
      <c r="AI152" s="70"/>
      <c r="AJ152" s="70"/>
      <c r="AK152" s="70"/>
      <c r="AL152" s="70"/>
    </row>
    <row r="153" ht="15.75" customHeight="1">
      <c r="AA153" s="70"/>
      <c r="AB153" s="70"/>
      <c r="AC153" s="70"/>
      <c r="AD153" s="70"/>
      <c r="AE153" s="70"/>
      <c r="AF153" s="70"/>
      <c r="AG153" s="70"/>
      <c r="AH153" s="70"/>
      <c r="AI153" s="70"/>
      <c r="AJ153" s="70"/>
      <c r="AK153" s="70"/>
      <c r="AL153" s="70"/>
    </row>
    <row r="154" ht="15.75" customHeight="1">
      <c r="AA154" s="70"/>
      <c r="AB154" s="70"/>
      <c r="AC154" s="70"/>
      <c r="AD154" s="70"/>
      <c r="AE154" s="70"/>
      <c r="AF154" s="70"/>
      <c r="AG154" s="70"/>
      <c r="AH154" s="70"/>
      <c r="AI154" s="70"/>
      <c r="AJ154" s="70"/>
      <c r="AK154" s="70"/>
      <c r="AL154" s="70"/>
    </row>
    <row r="155" ht="15.75" customHeight="1">
      <c r="AA155" s="70"/>
      <c r="AB155" s="70"/>
      <c r="AC155" s="70"/>
      <c r="AD155" s="70"/>
      <c r="AE155" s="70"/>
      <c r="AF155" s="70"/>
      <c r="AG155" s="70"/>
      <c r="AH155" s="70"/>
      <c r="AI155" s="70"/>
      <c r="AJ155" s="70"/>
      <c r="AK155" s="70"/>
      <c r="AL155" s="70"/>
    </row>
    <row r="156" ht="15.75" customHeight="1">
      <c r="AA156" s="70"/>
      <c r="AB156" s="70"/>
      <c r="AC156" s="70"/>
      <c r="AD156" s="70"/>
      <c r="AE156" s="70"/>
      <c r="AF156" s="70"/>
      <c r="AG156" s="70"/>
      <c r="AH156" s="70"/>
      <c r="AI156" s="70"/>
      <c r="AJ156" s="70"/>
      <c r="AK156" s="70"/>
      <c r="AL156" s="70"/>
    </row>
    <row r="157" ht="15.75" customHeight="1">
      <c r="AA157" s="70"/>
      <c r="AB157" s="70"/>
      <c r="AC157" s="70"/>
      <c r="AD157" s="70"/>
      <c r="AE157" s="70"/>
      <c r="AF157" s="70"/>
      <c r="AG157" s="70"/>
      <c r="AH157" s="70"/>
      <c r="AI157" s="70"/>
      <c r="AJ157" s="70"/>
      <c r="AK157" s="70"/>
      <c r="AL157" s="70"/>
    </row>
    <row r="158" ht="15.75" customHeight="1">
      <c r="AA158" s="70"/>
      <c r="AB158" s="70"/>
      <c r="AC158" s="70"/>
      <c r="AD158" s="70"/>
      <c r="AE158" s="70"/>
      <c r="AF158" s="70"/>
      <c r="AG158" s="70"/>
      <c r="AH158" s="70"/>
      <c r="AI158" s="70"/>
      <c r="AJ158" s="70"/>
      <c r="AK158" s="70"/>
      <c r="AL158" s="70"/>
    </row>
    <row r="159" ht="15.75" customHeight="1">
      <c r="AA159" s="70"/>
      <c r="AB159" s="70"/>
      <c r="AC159" s="70"/>
      <c r="AD159" s="70"/>
      <c r="AE159" s="70"/>
      <c r="AF159" s="70"/>
      <c r="AG159" s="70"/>
      <c r="AH159" s="70"/>
      <c r="AI159" s="70"/>
      <c r="AJ159" s="70"/>
      <c r="AK159" s="70"/>
      <c r="AL159" s="70"/>
    </row>
    <row r="160" ht="15.75" customHeight="1">
      <c r="AA160" s="70"/>
      <c r="AB160" s="70"/>
      <c r="AC160" s="70"/>
      <c r="AD160" s="70"/>
      <c r="AE160" s="70"/>
      <c r="AF160" s="70"/>
      <c r="AG160" s="70"/>
      <c r="AH160" s="70"/>
      <c r="AI160" s="70"/>
      <c r="AJ160" s="70"/>
      <c r="AK160" s="70"/>
      <c r="AL160" s="70"/>
    </row>
    <row r="161" ht="15.75" customHeight="1">
      <c r="AA161" s="70"/>
      <c r="AB161" s="70"/>
      <c r="AC161" s="70"/>
      <c r="AD161" s="70"/>
      <c r="AE161" s="70"/>
      <c r="AF161" s="70"/>
      <c r="AG161" s="70"/>
      <c r="AH161" s="70"/>
      <c r="AI161" s="70"/>
      <c r="AJ161" s="70"/>
      <c r="AK161" s="70"/>
      <c r="AL161" s="70"/>
    </row>
    <row r="162" ht="15.75" customHeight="1">
      <c r="AA162" s="70"/>
      <c r="AB162" s="70"/>
      <c r="AC162" s="70"/>
      <c r="AD162" s="70"/>
      <c r="AE162" s="70"/>
      <c r="AF162" s="70"/>
      <c r="AG162" s="70"/>
      <c r="AH162" s="70"/>
      <c r="AI162" s="70"/>
      <c r="AJ162" s="70"/>
      <c r="AK162" s="70"/>
      <c r="AL162" s="70"/>
    </row>
    <row r="163" ht="15.75" customHeight="1">
      <c r="AA163" s="70"/>
      <c r="AB163" s="70"/>
      <c r="AC163" s="70"/>
      <c r="AD163" s="70"/>
      <c r="AE163" s="70"/>
      <c r="AF163" s="70"/>
      <c r="AG163" s="70"/>
      <c r="AH163" s="70"/>
      <c r="AI163" s="70"/>
      <c r="AJ163" s="70"/>
      <c r="AK163" s="70"/>
      <c r="AL163" s="70"/>
    </row>
    <row r="164" ht="15.75" customHeight="1">
      <c r="AA164" s="70"/>
      <c r="AB164" s="70"/>
      <c r="AC164" s="70"/>
      <c r="AD164" s="70"/>
      <c r="AE164" s="70"/>
      <c r="AF164" s="70"/>
      <c r="AG164" s="70"/>
      <c r="AH164" s="70"/>
      <c r="AI164" s="70"/>
      <c r="AJ164" s="70"/>
      <c r="AK164" s="70"/>
      <c r="AL164" s="70"/>
    </row>
    <row r="165" ht="15.75" customHeight="1">
      <c r="AA165" s="70"/>
      <c r="AB165" s="70"/>
      <c r="AC165" s="70"/>
      <c r="AD165" s="70"/>
      <c r="AE165" s="70"/>
      <c r="AF165" s="70"/>
      <c r="AG165" s="70"/>
      <c r="AH165" s="70"/>
      <c r="AI165" s="70"/>
      <c r="AJ165" s="70"/>
      <c r="AK165" s="70"/>
      <c r="AL165" s="70"/>
    </row>
    <row r="166" ht="15.75" customHeight="1">
      <c r="AA166" s="70"/>
      <c r="AB166" s="70"/>
      <c r="AC166" s="70"/>
      <c r="AD166" s="70"/>
      <c r="AE166" s="70"/>
      <c r="AF166" s="70"/>
      <c r="AG166" s="70"/>
      <c r="AH166" s="70"/>
      <c r="AI166" s="70"/>
      <c r="AJ166" s="70"/>
      <c r="AK166" s="70"/>
      <c r="AL166" s="70"/>
    </row>
    <row r="167" ht="15.75" customHeight="1">
      <c r="AA167" s="70"/>
      <c r="AB167" s="70"/>
      <c r="AC167" s="70"/>
      <c r="AD167" s="70"/>
      <c r="AE167" s="70"/>
      <c r="AF167" s="70"/>
      <c r="AG167" s="70"/>
      <c r="AH167" s="70"/>
      <c r="AI167" s="70"/>
      <c r="AJ167" s="70"/>
      <c r="AK167" s="70"/>
      <c r="AL167" s="70"/>
    </row>
    <row r="168" ht="15.75" customHeight="1">
      <c r="AA168" s="70"/>
      <c r="AB168" s="70"/>
      <c r="AC168" s="70"/>
      <c r="AD168" s="70"/>
      <c r="AE168" s="70"/>
      <c r="AF168" s="70"/>
      <c r="AG168" s="70"/>
      <c r="AH168" s="70"/>
      <c r="AI168" s="70"/>
      <c r="AJ168" s="70"/>
      <c r="AK168" s="70"/>
      <c r="AL168" s="70"/>
    </row>
    <row r="169" ht="15.75" customHeight="1">
      <c r="AA169" s="70"/>
      <c r="AB169" s="70"/>
      <c r="AC169" s="70"/>
      <c r="AD169" s="70"/>
      <c r="AE169" s="70"/>
      <c r="AF169" s="70"/>
      <c r="AG169" s="70"/>
      <c r="AH169" s="70"/>
      <c r="AI169" s="70"/>
      <c r="AJ169" s="70"/>
      <c r="AK169" s="70"/>
      <c r="AL169" s="70"/>
    </row>
    <row r="170" ht="15.75" customHeight="1">
      <c r="AA170" s="70"/>
      <c r="AB170" s="70"/>
      <c r="AC170" s="70"/>
      <c r="AD170" s="70"/>
      <c r="AE170" s="70"/>
      <c r="AF170" s="70"/>
      <c r="AG170" s="70"/>
      <c r="AH170" s="70"/>
      <c r="AI170" s="70"/>
      <c r="AJ170" s="70"/>
      <c r="AK170" s="70"/>
      <c r="AL170" s="70"/>
    </row>
    <row r="171" ht="15.75" customHeight="1">
      <c r="AA171" s="70"/>
      <c r="AB171" s="70"/>
      <c r="AC171" s="70"/>
      <c r="AD171" s="70"/>
      <c r="AE171" s="70"/>
      <c r="AF171" s="70"/>
      <c r="AG171" s="70"/>
      <c r="AH171" s="70"/>
      <c r="AI171" s="70"/>
      <c r="AJ171" s="70"/>
      <c r="AK171" s="70"/>
      <c r="AL171" s="70"/>
    </row>
    <row r="172" ht="15.75" customHeight="1">
      <c r="AA172" s="70"/>
      <c r="AB172" s="70"/>
      <c r="AC172" s="70"/>
      <c r="AD172" s="70"/>
      <c r="AE172" s="70"/>
      <c r="AF172" s="70"/>
      <c r="AG172" s="70"/>
      <c r="AH172" s="70"/>
      <c r="AI172" s="70"/>
      <c r="AJ172" s="70"/>
      <c r="AK172" s="70"/>
      <c r="AL172" s="70"/>
    </row>
    <row r="173" ht="15.75" customHeight="1">
      <c r="AA173" s="70"/>
      <c r="AB173" s="70"/>
      <c r="AC173" s="70"/>
      <c r="AD173" s="70"/>
      <c r="AE173" s="70"/>
      <c r="AF173" s="70"/>
      <c r="AG173" s="70"/>
      <c r="AH173" s="70"/>
      <c r="AI173" s="70"/>
      <c r="AJ173" s="70"/>
      <c r="AK173" s="70"/>
      <c r="AL173" s="70"/>
    </row>
    <row r="174" ht="15.75" customHeight="1">
      <c r="AA174" s="70"/>
      <c r="AB174" s="70"/>
      <c r="AC174" s="70"/>
      <c r="AD174" s="70"/>
      <c r="AE174" s="70"/>
      <c r="AF174" s="70"/>
      <c r="AG174" s="70"/>
      <c r="AH174" s="70"/>
      <c r="AI174" s="70"/>
      <c r="AJ174" s="70"/>
      <c r="AK174" s="70"/>
      <c r="AL174" s="70"/>
    </row>
    <row r="175" ht="15.75" customHeight="1">
      <c r="AA175" s="70"/>
      <c r="AB175" s="70"/>
      <c r="AC175" s="70"/>
      <c r="AD175" s="70"/>
      <c r="AE175" s="70"/>
      <c r="AF175" s="70"/>
      <c r="AG175" s="70"/>
      <c r="AH175" s="70"/>
      <c r="AI175" s="70"/>
      <c r="AJ175" s="70"/>
      <c r="AK175" s="70"/>
      <c r="AL175" s="70"/>
    </row>
    <row r="176" ht="15.75" customHeight="1">
      <c r="AA176" s="70"/>
      <c r="AB176" s="70"/>
      <c r="AC176" s="70"/>
      <c r="AD176" s="70"/>
      <c r="AE176" s="70"/>
      <c r="AF176" s="70"/>
      <c r="AG176" s="70"/>
      <c r="AH176" s="70"/>
      <c r="AI176" s="70"/>
      <c r="AJ176" s="70"/>
      <c r="AK176" s="70"/>
      <c r="AL176" s="70"/>
    </row>
    <row r="177" ht="15.75" customHeight="1">
      <c r="AA177" s="70"/>
      <c r="AB177" s="70"/>
      <c r="AC177" s="70"/>
      <c r="AD177" s="70"/>
      <c r="AE177" s="70"/>
      <c r="AF177" s="70"/>
      <c r="AG177" s="70"/>
      <c r="AH177" s="70"/>
      <c r="AI177" s="70"/>
      <c r="AJ177" s="70"/>
      <c r="AK177" s="70"/>
      <c r="AL177" s="70"/>
    </row>
    <row r="178" ht="15.75" customHeight="1">
      <c r="AA178" s="70"/>
      <c r="AB178" s="70"/>
      <c r="AC178" s="70"/>
      <c r="AD178" s="70"/>
      <c r="AE178" s="70"/>
      <c r="AF178" s="70"/>
      <c r="AG178" s="70"/>
      <c r="AH178" s="70"/>
      <c r="AI178" s="70"/>
      <c r="AJ178" s="70"/>
      <c r="AK178" s="70"/>
      <c r="AL178" s="70"/>
    </row>
    <row r="179" ht="15.75" customHeight="1">
      <c r="AA179" s="70"/>
      <c r="AB179" s="70"/>
      <c r="AC179" s="70"/>
      <c r="AD179" s="70"/>
      <c r="AE179" s="70"/>
      <c r="AF179" s="70"/>
      <c r="AG179" s="70"/>
      <c r="AH179" s="70"/>
      <c r="AI179" s="70"/>
      <c r="AJ179" s="70"/>
      <c r="AK179" s="70"/>
      <c r="AL179" s="70"/>
    </row>
    <row r="180" ht="15.75" customHeight="1">
      <c r="AA180" s="70"/>
      <c r="AB180" s="70"/>
      <c r="AC180" s="70"/>
      <c r="AD180" s="70"/>
      <c r="AE180" s="70"/>
      <c r="AF180" s="70"/>
      <c r="AG180" s="70"/>
      <c r="AH180" s="70"/>
      <c r="AI180" s="70"/>
      <c r="AJ180" s="70"/>
      <c r="AK180" s="70"/>
      <c r="AL180" s="70"/>
    </row>
    <row r="181" ht="15.75" customHeight="1">
      <c r="AA181" s="70"/>
      <c r="AB181" s="70"/>
      <c r="AC181" s="70"/>
      <c r="AD181" s="70"/>
      <c r="AE181" s="70"/>
      <c r="AF181" s="70"/>
      <c r="AG181" s="70"/>
      <c r="AH181" s="70"/>
      <c r="AI181" s="70"/>
      <c r="AJ181" s="70"/>
      <c r="AK181" s="70"/>
      <c r="AL181" s="70"/>
    </row>
    <row r="182" ht="15.75" customHeight="1">
      <c r="AA182" s="70"/>
      <c r="AB182" s="70"/>
      <c r="AC182" s="70"/>
      <c r="AD182" s="70"/>
      <c r="AE182" s="70"/>
      <c r="AF182" s="70"/>
      <c r="AG182" s="70"/>
      <c r="AH182" s="70"/>
      <c r="AI182" s="70"/>
      <c r="AJ182" s="70"/>
      <c r="AK182" s="70"/>
      <c r="AL182" s="70"/>
    </row>
    <row r="183" ht="15.75" customHeight="1">
      <c r="AA183" s="70"/>
      <c r="AB183" s="70"/>
      <c r="AC183" s="70"/>
      <c r="AD183" s="70"/>
      <c r="AE183" s="70"/>
      <c r="AF183" s="70"/>
      <c r="AG183" s="70"/>
      <c r="AH183" s="70"/>
      <c r="AI183" s="70"/>
      <c r="AJ183" s="70"/>
      <c r="AK183" s="70"/>
      <c r="AL183" s="70"/>
    </row>
    <row r="184" ht="15.75" customHeight="1">
      <c r="AA184" s="70"/>
      <c r="AB184" s="70"/>
      <c r="AC184" s="70"/>
      <c r="AD184" s="70"/>
      <c r="AE184" s="70"/>
      <c r="AF184" s="70"/>
      <c r="AG184" s="70"/>
      <c r="AH184" s="70"/>
      <c r="AI184" s="70"/>
      <c r="AJ184" s="70"/>
      <c r="AK184" s="70"/>
      <c r="AL184" s="70"/>
    </row>
    <row r="185" ht="15.75" customHeight="1">
      <c r="AA185" s="70"/>
      <c r="AB185" s="70"/>
      <c r="AC185" s="70"/>
      <c r="AD185" s="70"/>
      <c r="AE185" s="70"/>
      <c r="AF185" s="70"/>
      <c r="AG185" s="70"/>
      <c r="AH185" s="70"/>
      <c r="AI185" s="70"/>
      <c r="AJ185" s="70"/>
      <c r="AK185" s="70"/>
      <c r="AL185" s="70"/>
    </row>
    <row r="186" ht="15.75" customHeight="1">
      <c r="AA186" s="70"/>
      <c r="AB186" s="70"/>
      <c r="AC186" s="70"/>
      <c r="AD186" s="70"/>
      <c r="AE186" s="70"/>
      <c r="AF186" s="70"/>
      <c r="AG186" s="70"/>
      <c r="AH186" s="70"/>
      <c r="AI186" s="70"/>
      <c r="AJ186" s="70"/>
      <c r="AK186" s="70"/>
      <c r="AL186" s="70"/>
    </row>
    <row r="187" ht="15.75" customHeight="1">
      <c r="AA187" s="70"/>
      <c r="AB187" s="70"/>
      <c r="AC187" s="70"/>
      <c r="AD187" s="70"/>
      <c r="AE187" s="70"/>
      <c r="AF187" s="70"/>
      <c r="AG187" s="70"/>
      <c r="AH187" s="70"/>
      <c r="AI187" s="70"/>
      <c r="AJ187" s="70"/>
      <c r="AK187" s="70"/>
      <c r="AL187" s="70"/>
    </row>
    <row r="188" ht="15.75" customHeight="1">
      <c r="AA188" s="70"/>
      <c r="AB188" s="70"/>
      <c r="AC188" s="70"/>
      <c r="AD188" s="70"/>
      <c r="AE188" s="70"/>
      <c r="AF188" s="70"/>
      <c r="AG188" s="70"/>
      <c r="AH188" s="70"/>
      <c r="AI188" s="70"/>
      <c r="AJ188" s="70"/>
      <c r="AK188" s="70"/>
      <c r="AL188" s="70"/>
    </row>
    <row r="189" ht="15.75" customHeight="1">
      <c r="AA189" s="70"/>
      <c r="AB189" s="70"/>
      <c r="AC189" s="70"/>
      <c r="AD189" s="70"/>
      <c r="AE189" s="70"/>
      <c r="AF189" s="70"/>
      <c r="AG189" s="70"/>
      <c r="AH189" s="70"/>
      <c r="AI189" s="70"/>
      <c r="AJ189" s="70"/>
      <c r="AK189" s="70"/>
      <c r="AL189" s="70"/>
    </row>
    <row r="190" ht="15.75" customHeight="1">
      <c r="AA190" s="70"/>
      <c r="AB190" s="70"/>
      <c r="AC190" s="70"/>
      <c r="AD190" s="70"/>
      <c r="AE190" s="70"/>
      <c r="AF190" s="70"/>
      <c r="AG190" s="70"/>
      <c r="AH190" s="70"/>
      <c r="AI190" s="70"/>
      <c r="AJ190" s="70"/>
      <c r="AK190" s="70"/>
      <c r="AL190" s="70"/>
    </row>
    <row r="191" ht="15.75" customHeight="1">
      <c r="AA191" s="70"/>
      <c r="AB191" s="70"/>
      <c r="AC191" s="70"/>
      <c r="AD191" s="70"/>
      <c r="AE191" s="70"/>
      <c r="AF191" s="70"/>
      <c r="AG191" s="70"/>
      <c r="AH191" s="70"/>
      <c r="AI191" s="70"/>
      <c r="AJ191" s="70"/>
      <c r="AK191" s="70"/>
      <c r="AL191" s="70"/>
    </row>
    <row r="192" ht="15.75" customHeight="1">
      <c r="AA192" s="70"/>
      <c r="AB192" s="70"/>
      <c r="AC192" s="70"/>
      <c r="AD192" s="70"/>
      <c r="AE192" s="70"/>
      <c r="AF192" s="70"/>
      <c r="AG192" s="70"/>
      <c r="AH192" s="70"/>
      <c r="AI192" s="70"/>
      <c r="AJ192" s="70"/>
      <c r="AK192" s="70"/>
      <c r="AL192" s="70"/>
    </row>
    <row r="193" ht="15.75" customHeight="1">
      <c r="AA193" s="70"/>
      <c r="AB193" s="70"/>
      <c r="AC193" s="70"/>
      <c r="AD193" s="70"/>
      <c r="AE193" s="70"/>
      <c r="AF193" s="70"/>
      <c r="AG193" s="70"/>
      <c r="AH193" s="70"/>
      <c r="AI193" s="70"/>
      <c r="AJ193" s="70"/>
      <c r="AK193" s="70"/>
      <c r="AL193" s="70"/>
    </row>
    <row r="194" ht="15.75" customHeight="1">
      <c r="AA194" s="70"/>
      <c r="AB194" s="70"/>
      <c r="AC194" s="70"/>
      <c r="AD194" s="70"/>
      <c r="AE194" s="70"/>
      <c r="AF194" s="70"/>
      <c r="AG194" s="70"/>
      <c r="AH194" s="70"/>
      <c r="AI194" s="70"/>
      <c r="AJ194" s="70"/>
      <c r="AK194" s="70"/>
      <c r="AL194" s="70"/>
    </row>
    <row r="195" ht="15.75" customHeight="1">
      <c r="AA195" s="70"/>
      <c r="AB195" s="70"/>
      <c r="AC195" s="70"/>
      <c r="AD195" s="70"/>
      <c r="AE195" s="70"/>
      <c r="AF195" s="70"/>
      <c r="AG195" s="70"/>
      <c r="AH195" s="70"/>
      <c r="AI195" s="70"/>
      <c r="AJ195" s="70"/>
      <c r="AK195" s="70"/>
      <c r="AL195" s="70"/>
    </row>
    <row r="196" ht="15.75" customHeight="1">
      <c r="AA196" s="70"/>
      <c r="AB196" s="70"/>
      <c r="AC196" s="70"/>
      <c r="AD196" s="70"/>
      <c r="AE196" s="70"/>
      <c r="AF196" s="70"/>
      <c r="AG196" s="70"/>
      <c r="AH196" s="70"/>
      <c r="AI196" s="70"/>
      <c r="AJ196" s="70"/>
      <c r="AK196" s="70"/>
      <c r="AL196" s="70"/>
    </row>
    <row r="197" ht="15.75" customHeight="1">
      <c r="AA197" s="70"/>
      <c r="AB197" s="70"/>
      <c r="AC197" s="70"/>
      <c r="AD197" s="70"/>
      <c r="AE197" s="70"/>
      <c r="AF197" s="70"/>
      <c r="AG197" s="70"/>
      <c r="AH197" s="70"/>
      <c r="AI197" s="70"/>
      <c r="AJ197" s="70"/>
      <c r="AK197" s="70"/>
      <c r="AL197" s="70"/>
    </row>
    <row r="198" ht="15.75" customHeight="1">
      <c r="AA198" s="70"/>
      <c r="AB198" s="70"/>
      <c r="AC198" s="70"/>
      <c r="AD198" s="70"/>
      <c r="AE198" s="70"/>
      <c r="AF198" s="70"/>
      <c r="AG198" s="70"/>
      <c r="AH198" s="70"/>
      <c r="AI198" s="70"/>
      <c r="AJ198" s="70"/>
      <c r="AK198" s="70"/>
      <c r="AL198" s="70"/>
    </row>
    <row r="199" ht="15.75" customHeight="1">
      <c r="AA199" s="70"/>
      <c r="AB199" s="70"/>
      <c r="AC199" s="70"/>
      <c r="AD199" s="70"/>
      <c r="AE199" s="70"/>
      <c r="AF199" s="70"/>
      <c r="AG199" s="70"/>
      <c r="AH199" s="70"/>
      <c r="AI199" s="70"/>
      <c r="AJ199" s="70"/>
      <c r="AK199" s="70"/>
      <c r="AL199" s="70"/>
    </row>
    <row r="200" ht="15.75" customHeight="1">
      <c r="AA200" s="70"/>
      <c r="AB200" s="70"/>
      <c r="AC200" s="70"/>
      <c r="AD200" s="70"/>
      <c r="AE200" s="70"/>
      <c r="AF200" s="70"/>
      <c r="AG200" s="70"/>
      <c r="AH200" s="70"/>
      <c r="AI200" s="70"/>
      <c r="AJ200" s="70"/>
      <c r="AK200" s="70"/>
      <c r="AL200" s="70"/>
    </row>
    <row r="201" ht="15.75" customHeight="1">
      <c r="AA201" s="70"/>
      <c r="AB201" s="70"/>
      <c r="AC201" s="70"/>
      <c r="AD201" s="70"/>
      <c r="AE201" s="70"/>
      <c r="AF201" s="70"/>
      <c r="AG201" s="70"/>
      <c r="AH201" s="70"/>
      <c r="AI201" s="70"/>
      <c r="AJ201" s="70"/>
      <c r="AK201" s="70"/>
      <c r="AL201" s="70"/>
    </row>
    <row r="202" ht="15.75" customHeight="1">
      <c r="AA202" s="70"/>
      <c r="AB202" s="70"/>
      <c r="AC202" s="70"/>
      <c r="AD202" s="70"/>
      <c r="AE202" s="70"/>
      <c r="AF202" s="70"/>
      <c r="AG202" s="70"/>
      <c r="AH202" s="70"/>
      <c r="AI202" s="70"/>
      <c r="AJ202" s="70"/>
      <c r="AK202" s="70"/>
      <c r="AL202" s="70"/>
    </row>
    <row r="203" ht="15.75" customHeight="1">
      <c r="AA203" s="70"/>
      <c r="AB203" s="70"/>
      <c r="AC203" s="70"/>
      <c r="AD203" s="70"/>
      <c r="AE203" s="70"/>
      <c r="AF203" s="70"/>
      <c r="AG203" s="70"/>
      <c r="AH203" s="70"/>
      <c r="AI203" s="70"/>
      <c r="AJ203" s="70"/>
      <c r="AK203" s="70"/>
      <c r="AL203" s="70"/>
    </row>
    <row r="204" ht="15.75" customHeight="1">
      <c r="AA204" s="70"/>
      <c r="AB204" s="70"/>
      <c r="AC204" s="70"/>
      <c r="AD204" s="70"/>
      <c r="AE204" s="70"/>
      <c r="AF204" s="70"/>
      <c r="AG204" s="70"/>
      <c r="AH204" s="70"/>
      <c r="AI204" s="70"/>
      <c r="AJ204" s="70"/>
      <c r="AK204" s="70"/>
      <c r="AL204" s="70"/>
    </row>
    <row r="205" ht="15.75" customHeight="1">
      <c r="AA205" s="70"/>
      <c r="AB205" s="70"/>
      <c r="AC205" s="70"/>
      <c r="AD205" s="70"/>
      <c r="AE205" s="70"/>
      <c r="AF205" s="70"/>
      <c r="AG205" s="70"/>
      <c r="AH205" s="70"/>
      <c r="AI205" s="70"/>
      <c r="AJ205" s="70"/>
      <c r="AK205" s="70"/>
      <c r="AL205" s="70"/>
    </row>
    <row r="206" ht="15.75" customHeight="1">
      <c r="AA206" s="70"/>
      <c r="AB206" s="70"/>
      <c r="AC206" s="70"/>
      <c r="AD206" s="70"/>
      <c r="AE206" s="70"/>
      <c r="AF206" s="70"/>
      <c r="AG206" s="70"/>
      <c r="AH206" s="70"/>
      <c r="AI206" s="70"/>
      <c r="AJ206" s="70"/>
      <c r="AK206" s="70"/>
      <c r="AL206" s="70"/>
    </row>
    <row r="207" ht="15.75" customHeight="1">
      <c r="AA207" s="70"/>
      <c r="AB207" s="70"/>
      <c r="AC207" s="70"/>
      <c r="AD207" s="70"/>
      <c r="AE207" s="70"/>
      <c r="AF207" s="70"/>
      <c r="AG207" s="70"/>
      <c r="AH207" s="70"/>
      <c r="AI207" s="70"/>
      <c r="AJ207" s="70"/>
      <c r="AK207" s="70"/>
      <c r="AL207" s="70"/>
    </row>
    <row r="208" ht="15.75" customHeight="1">
      <c r="AA208" s="70"/>
      <c r="AB208" s="70"/>
      <c r="AC208" s="70"/>
      <c r="AD208" s="70"/>
      <c r="AE208" s="70"/>
      <c r="AF208" s="70"/>
      <c r="AG208" s="70"/>
      <c r="AH208" s="70"/>
      <c r="AI208" s="70"/>
      <c r="AJ208" s="70"/>
      <c r="AK208" s="70"/>
      <c r="AL208" s="70"/>
    </row>
    <row r="209" ht="15.75" customHeight="1">
      <c r="AA209" s="70"/>
      <c r="AB209" s="70"/>
      <c r="AC209" s="70"/>
      <c r="AD209" s="70"/>
      <c r="AE209" s="70"/>
      <c r="AF209" s="70"/>
      <c r="AG209" s="70"/>
      <c r="AH209" s="70"/>
      <c r="AI209" s="70"/>
      <c r="AJ209" s="70"/>
      <c r="AK209" s="70"/>
      <c r="AL209" s="70"/>
    </row>
    <row r="210" ht="15.75" customHeight="1">
      <c r="AA210" s="70"/>
      <c r="AB210" s="70"/>
      <c r="AC210" s="70"/>
      <c r="AD210" s="70"/>
      <c r="AE210" s="70"/>
      <c r="AF210" s="70"/>
      <c r="AG210" s="70"/>
      <c r="AH210" s="70"/>
      <c r="AI210" s="70"/>
      <c r="AJ210" s="70"/>
      <c r="AK210" s="70"/>
      <c r="AL210" s="70"/>
    </row>
    <row r="211" ht="15.75" customHeight="1">
      <c r="AA211" s="70"/>
      <c r="AB211" s="70"/>
      <c r="AC211" s="70"/>
      <c r="AD211" s="70"/>
      <c r="AE211" s="70"/>
      <c r="AF211" s="70"/>
      <c r="AG211" s="70"/>
      <c r="AH211" s="70"/>
      <c r="AI211" s="70"/>
      <c r="AJ211" s="70"/>
      <c r="AK211" s="70"/>
      <c r="AL211" s="70"/>
    </row>
    <row r="212" ht="15.75" customHeight="1">
      <c r="AA212" s="70"/>
      <c r="AB212" s="70"/>
      <c r="AC212" s="70"/>
      <c r="AD212" s="70"/>
      <c r="AE212" s="70"/>
      <c r="AF212" s="70"/>
      <c r="AG212" s="70"/>
      <c r="AH212" s="70"/>
      <c r="AI212" s="70"/>
      <c r="AJ212" s="70"/>
      <c r="AK212" s="70"/>
      <c r="AL212" s="70"/>
    </row>
    <row r="213" ht="15.75" customHeight="1">
      <c r="AA213" s="70"/>
      <c r="AB213" s="70"/>
      <c r="AC213" s="70"/>
      <c r="AD213" s="70"/>
      <c r="AE213" s="70"/>
      <c r="AF213" s="70"/>
      <c r="AG213" s="70"/>
      <c r="AH213" s="70"/>
      <c r="AI213" s="70"/>
      <c r="AJ213" s="70"/>
      <c r="AK213" s="70"/>
      <c r="AL213" s="70"/>
    </row>
    <row r="214" ht="15.75" customHeight="1">
      <c r="AA214" s="70"/>
      <c r="AB214" s="70"/>
      <c r="AC214" s="70"/>
      <c r="AD214" s="70"/>
      <c r="AE214" s="70"/>
      <c r="AF214" s="70"/>
      <c r="AG214" s="70"/>
      <c r="AH214" s="70"/>
      <c r="AI214" s="70"/>
      <c r="AJ214" s="70"/>
      <c r="AK214" s="70"/>
      <c r="AL214" s="70"/>
    </row>
    <row r="215" ht="15.75" customHeight="1">
      <c r="AA215" s="70"/>
      <c r="AB215" s="70"/>
      <c r="AC215" s="70"/>
      <c r="AD215" s="70"/>
      <c r="AE215" s="70"/>
      <c r="AF215" s="70"/>
      <c r="AG215" s="70"/>
      <c r="AH215" s="70"/>
      <c r="AI215" s="70"/>
      <c r="AJ215" s="70"/>
      <c r="AK215" s="70"/>
      <c r="AL215" s="70"/>
    </row>
    <row r="216" ht="15.75" customHeight="1">
      <c r="AA216" s="70"/>
      <c r="AB216" s="70"/>
      <c r="AC216" s="70"/>
      <c r="AD216" s="70"/>
      <c r="AE216" s="70"/>
      <c r="AF216" s="70"/>
      <c r="AG216" s="70"/>
      <c r="AH216" s="70"/>
      <c r="AI216" s="70"/>
      <c r="AJ216" s="70"/>
      <c r="AK216" s="70"/>
      <c r="AL216" s="70"/>
    </row>
    <row r="217" ht="15.75" customHeight="1">
      <c r="AA217" s="70"/>
      <c r="AB217" s="70"/>
      <c r="AC217" s="70"/>
      <c r="AD217" s="70"/>
      <c r="AE217" s="70"/>
      <c r="AF217" s="70"/>
      <c r="AG217" s="70"/>
      <c r="AH217" s="70"/>
      <c r="AI217" s="70"/>
      <c r="AJ217" s="70"/>
      <c r="AK217" s="70"/>
      <c r="AL217" s="70"/>
    </row>
    <row r="218" ht="15.75" customHeight="1">
      <c r="AA218" s="70"/>
      <c r="AB218" s="70"/>
      <c r="AC218" s="70"/>
      <c r="AD218" s="70"/>
      <c r="AE218" s="70"/>
      <c r="AF218" s="70"/>
      <c r="AG218" s="70"/>
      <c r="AH218" s="70"/>
      <c r="AI218" s="70"/>
      <c r="AJ218" s="70"/>
      <c r="AK218" s="70"/>
      <c r="AL218" s="70"/>
    </row>
    <row r="219" ht="15.75" customHeight="1">
      <c r="AA219" s="70"/>
      <c r="AB219" s="70"/>
      <c r="AC219" s="70"/>
      <c r="AD219" s="70"/>
      <c r="AE219" s="70"/>
      <c r="AF219" s="70"/>
      <c r="AG219" s="70"/>
      <c r="AH219" s="70"/>
      <c r="AI219" s="70"/>
      <c r="AJ219" s="70"/>
      <c r="AK219" s="70"/>
      <c r="AL219" s="70"/>
    </row>
    <row r="220" ht="15.75" customHeight="1">
      <c r="AA220" s="70"/>
      <c r="AB220" s="70"/>
      <c r="AC220" s="70"/>
      <c r="AD220" s="70"/>
      <c r="AE220" s="70"/>
      <c r="AF220" s="70"/>
      <c r="AG220" s="70"/>
      <c r="AH220" s="70"/>
      <c r="AI220" s="70"/>
      <c r="AJ220" s="70"/>
      <c r="AK220" s="70"/>
      <c r="AL220" s="70"/>
    </row>
    <row r="221" ht="15.75" customHeight="1">
      <c r="AA221" s="70"/>
      <c r="AB221" s="70"/>
      <c r="AC221" s="70"/>
      <c r="AD221" s="70"/>
      <c r="AE221" s="70"/>
      <c r="AF221" s="70"/>
      <c r="AG221" s="70"/>
      <c r="AH221" s="70"/>
      <c r="AI221" s="70"/>
      <c r="AJ221" s="70"/>
      <c r="AK221" s="70"/>
      <c r="AL221" s="70"/>
    </row>
    <row r="222" ht="15.75" customHeight="1">
      <c r="AA222" s="70"/>
      <c r="AB222" s="70"/>
      <c r="AC222" s="70"/>
      <c r="AD222" s="70"/>
      <c r="AE222" s="70"/>
      <c r="AF222" s="70"/>
      <c r="AG222" s="70"/>
      <c r="AH222" s="70"/>
      <c r="AI222" s="70"/>
      <c r="AJ222" s="70"/>
      <c r="AK222" s="70"/>
      <c r="AL222" s="70"/>
    </row>
    <row r="223" ht="15.75" customHeight="1">
      <c r="AA223" s="70"/>
      <c r="AB223" s="70"/>
      <c r="AC223" s="70"/>
      <c r="AD223" s="70"/>
      <c r="AE223" s="70"/>
      <c r="AF223" s="70"/>
      <c r="AG223" s="70"/>
      <c r="AH223" s="70"/>
      <c r="AI223" s="70"/>
      <c r="AJ223" s="70"/>
      <c r="AK223" s="70"/>
      <c r="AL223" s="70"/>
    </row>
    <row r="224" ht="15.75" customHeight="1">
      <c r="AA224" s="70"/>
      <c r="AB224" s="70"/>
      <c r="AC224" s="70"/>
      <c r="AD224" s="70"/>
      <c r="AE224" s="70"/>
      <c r="AF224" s="70"/>
      <c r="AG224" s="70"/>
      <c r="AH224" s="70"/>
      <c r="AI224" s="70"/>
      <c r="AJ224" s="70"/>
      <c r="AK224" s="70"/>
      <c r="AL224" s="70"/>
    </row>
    <row r="225" ht="15.75" customHeight="1">
      <c r="AA225" s="70"/>
      <c r="AB225" s="70"/>
      <c r="AC225" s="70"/>
      <c r="AD225" s="70"/>
      <c r="AE225" s="70"/>
      <c r="AF225" s="70"/>
      <c r="AG225" s="70"/>
      <c r="AH225" s="70"/>
      <c r="AI225" s="70"/>
      <c r="AJ225" s="70"/>
      <c r="AK225" s="70"/>
      <c r="AL225" s="70"/>
    </row>
    <row r="226" ht="15.75" customHeight="1">
      <c r="AA226" s="70"/>
      <c r="AB226" s="70"/>
      <c r="AC226" s="70"/>
      <c r="AD226" s="70"/>
      <c r="AE226" s="70"/>
      <c r="AF226" s="70"/>
      <c r="AG226" s="70"/>
      <c r="AH226" s="70"/>
      <c r="AI226" s="70"/>
      <c r="AJ226" s="70"/>
      <c r="AK226" s="70"/>
      <c r="AL226" s="70"/>
    </row>
    <row r="227" ht="15.75" customHeight="1">
      <c r="AA227" s="70"/>
      <c r="AB227" s="70"/>
      <c r="AC227" s="70"/>
      <c r="AD227" s="70"/>
      <c r="AE227" s="70"/>
      <c r="AF227" s="70"/>
      <c r="AG227" s="70"/>
      <c r="AH227" s="70"/>
      <c r="AI227" s="70"/>
      <c r="AJ227" s="70"/>
      <c r="AK227" s="70"/>
      <c r="AL227" s="70"/>
    </row>
    <row r="228" ht="15.75" customHeight="1">
      <c r="AA228" s="70"/>
      <c r="AB228" s="70"/>
      <c r="AC228" s="70"/>
      <c r="AD228" s="70"/>
      <c r="AE228" s="70"/>
      <c r="AF228" s="70"/>
      <c r="AG228" s="70"/>
      <c r="AH228" s="70"/>
      <c r="AI228" s="70"/>
      <c r="AJ228" s="70"/>
      <c r="AK228" s="70"/>
      <c r="AL228" s="70"/>
    </row>
    <row r="229" ht="15.75" customHeight="1">
      <c r="AA229" s="70"/>
      <c r="AB229" s="70"/>
      <c r="AC229" s="70"/>
      <c r="AD229" s="70"/>
      <c r="AE229" s="70"/>
      <c r="AF229" s="70"/>
      <c r="AG229" s="70"/>
      <c r="AH229" s="70"/>
      <c r="AI229" s="70"/>
      <c r="AJ229" s="70"/>
      <c r="AK229" s="70"/>
      <c r="AL229" s="70"/>
    </row>
    <row r="230" ht="15.75" customHeight="1">
      <c r="AA230" s="70"/>
      <c r="AB230" s="70"/>
      <c r="AC230" s="70"/>
      <c r="AD230" s="70"/>
      <c r="AE230" s="70"/>
      <c r="AF230" s="70"/>
      <c r="AG230" s="70"/>
      <c r="AH230" s="70"/>
      <c r="AI230" s="70"/>
      <c r="AJ230" s="70"/>
      <c r="AK230" s="70"/>
      <c r="AL230" s="70"/>
    </row>
    <row r="231" ht="15.75" customHeight="1">
      <c r="AA231" s="70"/>
      <c r="AB231" s="70"/>
      <c r="AC231" s="70"/>
      <c r="AD231" s="70"/>
      <c r="AE231" s="70"/>
      <c r="AF231" s="70"/>
      <c r="AG231" s="70"/>
      <c r="AH231" s="70"/>
      <c r="AI231" s="70"/>
      <c r="AJ231" s="70"/>
      <c r="AK231" s="70"/>
      <c r="AL231" s="70"/>
    </row>
    <row r="232" ht="15.75" customHeight="1">
      <c r="AA232" s="70"/>
      <c r="AB232" s="70"/>
      <c r="AC232" s="70"/>
      <c r="AD232" s="70"/>
      <c r="AE232" s="70"/>
      <c r="AF232" s="70"/>
      <c r="AG232" s="70"/>
      <c r="AH232" s="70"/>
      <c r="AI232" s="70"/>
      <c r="AJ232" s="70"/>
      <c r="AK232" s="70"/>
      <c r="AL232" s="70"/>
    </row>
    <row r="233" ht="15.75" customHeight="1">
      <c r="AA233" s="70"/>
      <c r="AB233" s="70"/>
      <c r="AC233" s="70"/>
      <c r="AD233" s="70"/>
      <c r="AE233" s="70"/>
      <c r="AF233" s="70"/>
      <c r="AG233" s="70"/>
      <c r="AH233" s="70"/>
      <c r="AI233" s="70"/>
      <c r="AJ233" s="70"/>
      <c r="AK233" s="70"/>
      <c r="AL233" s="70"/>
    </row>
    <row r="234" ht="15.75" customHeight="1">
      <c r="AA234" s="70"/>
      <c r="AB234" s="70"/>
      <c r="AC234" s="70"/>
      <c r="AD234" s="70"/>
      <c r="AE234" s="70"/>
      <c r="AF234" s="70"/>
      <c r="AG234" s="70"/>
      <c r="AH234" s="70"/>
      <c r="AI234" s="70"/>
      <c r="AJ234" s="70"/>
      <c r="AK234" s="70"/>
      <c r="AL234" s="70"/>
    </row>
    <row r="235" ht="15.75" customHeight="1">
      <c r="AA235" s="70"/>
      <c r="AB235" s="70"/>
      <c r="AC235" s="70"/>
      <c r="AD235" s="70"/>
      <c r="AE235" s="70"/>
      <c r="AF235" s="70"/>
      <c r="AG235" s="70"/>
      <c r="AH235" s="70"/>
      <c r="AI235" s="70"/>
      <c r="AJ235" s="70"/>
      <c r="AK235" s="70"/>
      <c r="AL235" s="70"/>
    </row>
    <row r="236" ht="15.75" customHeight="1">
      <c r="AA236" s="70"/>
      <c r="AB236" s="70"/>
      <c r="AC236" s="70"/>
      <c r="AD236" s="70"/>
      <c r="AE236" s="70"/>
      <c r="AF236" s="70"/>
      <c r="AG236" s="70"/>
      <c r="AH236" s="70"/>
      <c r="AI236" s="70"/>
      <c r="AJ236" s="70"/>
      <c r="AK236" s="70"/>
      <c r="AL236" s="70"/>
    </row>
    <row r="237" ht="15.75" customHeight="1">
      <c r="AA237" s="70"/>
      <c r="AB237" s="70"/>
      <c r="AC237" s="70"/>
      <c r="AD237" s="70"/>
      <c r="AE237" s="70"/>
      <c r="AF237" s="70"/>
      <c r="AG237" s="70"/>
      <c r="AH237" s="70"/>
      <c r="AI237" s="70"/>
      <c r="AJ237" s="70"/>
      <c r="AK237" s="70"/>
      <c r="AL237" s="70"/>
    </row>
    <row r="238" ht="15.75" customHeight="1">
      <c r="AA238" s="70"/>
      <c r="AB238" s="70"/>
      <c r="AC238" s="70"/>
      <c r="AD238" s="70"/>
      <c r="AE238" s="70"/>
      <c r="AF238" s="70"/>
      <c r="AG238" s="70"/>
      <c r="AH238" s="70"/>
      <c r="AI238" s="70"/>
      <c r="AJ238" s="70"/>
      <c r="AK238" s="70"/>
      <c r="AL238" s="70"/>
    </row>
    <row r="239" ht="15.75" customHeight="1">
      <c r="AA239" s="70"/>
      <c r="AB239" s="70"/>
      <c r="AC239" s="70"/>
      <c r="AD239" s="70"/>
      <c r="AE239" s="70"/>
      <c r="AF239" s="70"/>
      <c r="AG239" s="70"/>
      <c r="AH239" s="70"/>
      <c r="AI239" s="70"/>
      <c r="AJ239" s="70"/>
      <c r="AK239" s="70"/>
      <c r="AL239" s="70"/>
    </row>
    <row r="240" ht="15.75" customHeight="1">
      <c r="AA240" s="70"/>
      <c r="AB240" s="70"/>
      <c r="AC240" s="70"/>
      <c r="AD240" s="70"/>
      <c r="AE240" s="70"/>
      <c r="AF240" s="70"/>
      <c r="AG240" s="70"/>
      <c r="AH240" s="70"/>
      <c r="AI240" s="70"/>
      <c r="AJ240" s="70"/>
      <c r="AK240" s="70"/>
      <c r="AL240" s="70"/>
    </row>
    <row r="241" ht="15.75" customHeight="1">
      <c r="AA241" s="70"/>
      <c r="AB241" s="70"/>
      <c r="AC241" s="70"/>
      <c r="AD241" s="70"/>
      <c r="AE241" s="70"/>
      <c r="AF241" s="70"/>
      <c r="AG241" s="70"/>
      <c r="AH241" s="70"/>
      <c r="AI241" s="70"/>
      <c r="AJ241" s="70"/>
      <c r="AK241" s="70"/>
      <c r="AL241" s="70"/>
    </row>
    <row r="242" ht="15.75" customHeight="1">
      <c r="AA242" s="70"/>
      <c r="AB242" s="70"/>
      <c r="AC242" s="70"/>
      <c r="AD242" s="70"/>
      <c r="AE242" s="70"/>
      <c r="AF242" s="70"/>
      <c r="AG242" s="70"/>
      <c r="AH242" s="70"/>
      <c r="AI242" s="70"/>
      <c r="AJ242" s="70"/>
      <c r="AK242" s="70"/>
      <c r="AL242" s="70"/>
    </row>
    <row r="243" ht="15.75" customHeight="1">
      <c r="AA243" s="70"/>
      <c r="AB243" s="70"/>
      <c r="AC243" s="70"/>
      <c r="AD243" s="70"/>
      <c r="AE243" s="70"/>
      <c r="AF243" s="70"/>
      <c r="AG243" s="70"/>
      <c r="AH243" s="70"/>
      <c r="AI243" s="70"/>
      <c r="AJ243" s="70"/>
      <c r="AK243" s="70"/>
      <c r="AL243" s="70"/>
    </row>
    <row r="244" ht="15.75" customHeight="1">
      <c r="AA244" s="70"/>
      <c r="AB244" s="70"/>
      <c r="AC244" s="70"/>
      <c r="AD244" s="70"/>
      <c r="AE244" s="70"/>
      <c r="AF244" s="70"/>
      <c r="AG244" s="70"/>
      <c r="AH244" s="70"/>
      <c r="AI244" s="70"/>
      <c r="AJ244" s="70"/>
      <c r="AK244" s="70"/>
      <c r="AL244" s="70"/>
    </row>
    <row r="245" ht="15.75" customHeight="1">
      <c r="AA245" s="70"/>
      <c r="AB245" s="70"/>
      <c r="AC245" s="70"/>
      <c r="AD245" s="70"/>
      <c r="AE245" s="70"/>
      <c r="AF245" s="70"/>
      <c r="AG245" s="70"/>
      <c r="AH245" s="70"/>
      <c r="AI245" s="70"/>
      <c r="AJ245" s="70"/>
      <c r="AK245" s="70"/>
      <c r="AL245" s="70"/>
    </row>
    <row r="246" ht="15.75" customHeight="1">
      <c r="AA246" s="70"/>
      <c r="AB246" s="70"/>
      <c r="AC246" s="70"/>
      <c r="AD246" s="70"/>
      <c r="AE246" s="70"/>
      <c r="AF246" s="70"/>
      <c r="AG246" s="70"/>
      <c r="AH246" s="70"/>
      <c r="AI246" s="70"/>
      <c r="AJ246" s="70"/>
      <c r="AK246" s="70"/>
      <c r="AL246" s="70"/>
    </row>
    <row r="247" ht="15.75" customHeight="1">
      <c r="AA247" s="70"/>
      <c r="AB247" s="70"/>
      <c r="AC247" s="70"/>
      <c r="AD247" s="70"/>
      <c r="AE247" s="70"/>
      <c r="AF247" s="70"/>
      <c r="AG247" s="70"/>
      <c r="AH247" s="70"/>
      <c r="AI247" s="70"/>
      <c r="AJ247" s="70"/>
      <c r="AK247" s="70"/>
      <c r="AL247" s="70"/>
    </row>
    <row r="248" ht="15.75" customHeight="1">
      <c r="AA248" s="70"/>
      <c r="AB248" s="70"/>
      <c r="AC248" s="70"/>
      <c r="AD248" s="70"/>
      <c r="AE248" s="70"/>
      <c r="AF248" s="70"/>
      <c r="AG248" s="70"/>
      <c r="AH248" s="70"/>
      <c r="AI248" s="70"/>
      <c r="AJ248" s="70"/>
      <c r="AK248" s="70"/>
      <c r="AL248" s="70"/>
    </row>
    <row r="249" ht="15.75" customHeight="1">
      <c r="AA249" s="70"/>
      <c r="AB249" s="70"/>
      <c r="AC249" s="70"/>
      <c r="AD249" s="70"/>
      <c r="AE249" s="70"/>
      <c r="AF249" s="70"/>
      <c r="AG249" s="70"/>
      <c r="AH249" s="70"/>
      <c r="AI249" s="70"/>
      <c r="AJ249" s="70"/>
      <c r="AK249" s="70"/>
      <c r="AL249" s="70"/>
    </row>
    <row r="250" ht="15.75" customHeight="1">
      <c r="AA250" s="70"/>
      <c r="AB250" s="70"/>
      <c r="AC250" s="70"/>
      <c r="AD250" s="70"/>
      <c r="AE250" s="70"/>
      <c r="AF250" s="70"/>
      <c r="AG250" s="70"/>
      <c r="AH250" s="70"/>
      <c r="AI250" s="70"/>
      <c r="AJ250" s="70"/>
      <c r="AK250" s="70"/>
      <c r="AL250" s="70"/>
    </row>
    <row r="251" ht="15.75" customHeight="1">
      <c r="AA251" s="70"/>
      <c r="AB251" s="70"/>
      <c r="AC251" s="70"/>
      <c r="AD251" s="70"/>
      <c r="AE251" s="70"/>
      <c r="AF251" s="70"/>
      <c r="AG251" s="70"/>
      <c r="AH251" s="70"/>
      <c r="AI251" s="70"/>
      <c r="AJ251" s="70"/>
      <c r="AK251" s="70"/>
      <c r="AL251" s="70"/>
    </row>
    <row r="252" ht="15.75" customHeight="1">
      <c r="AA252" s="70"/>
      <c r="AB252" s="70"/>
      <c r="AC252" s="70"/>
      <c r="AD252" s="70"/>
      <c r="AE252" s="70"/>
      <c r="AF252" s="70"/>
      <c r="AG252" s="70"/>
      <c r="AH252" s="70"/>
      <c r="AI252" s="70"/>
      <c r="AJ252" s="70"/>
      <c r="AK252" s="70"/>
      <c r="AL252" s="70"/>
    </row>
    <row r="253" ht="15.75" customHeight="1">
      <c r="AA253" s="70"/>
      <c r="AB253" s="70"/>
      <c r="AC253" s="70"/>
      <c r="AD253" s="70"/>
      <c r="AE253" s="70"/>
      <c r="AF253" s="70"/>
      <c r="AG253" s="70"/>
      <c r="AH253" s="70"/>
      <c r="AI253" s="70"/>
      <c r="AJ253" s="70"/>
      <c r="AK253" s="70"/>
      <c r="AL253" s="70"/>
    </row>
    <row r="254" ht="15.75" customHeight="1">
      <c r="AA254" s="70"/>
      <c r="AB254" s="70"/>
      <c r="AC254" s="70"/>
      <c r="AD254" s="70"/>
      <c r="AE254" s="70"/>
      <c r="AF254" s="70"/>
      <c r="AG254" s="70"/>
      <c r="AH254" s="70"/>
      <c r="AI254" s="70"/>
      <c r="AJ254" s="70"/>
      <c r="AK254" s="70"/>
      <c r="AL254" s="70"/>
    </row>
    <row r="255" ht="15.75" customHeight="1">
      <c r="AA255" s="70"/>
      <c r="AB255" s="70"/>
      <c r="AC255" s="70"/>
      <c r="AD255" s="70"/>
      <c r="AE255" s="70"/>
      <c r="AF255" s="70"/>
      <c r="AG255" s="70"/>
      <c r="AH255" s="70"/>
      <c r="AI255" s="70"/>
      <c r="AJ255" s="70"/>
      <c r="AK255" s="70"/>
      <c r="AL255" s="70"/>
    </row>
    <row r="256" ht="15.75" customHeight="1">
      <c r="AA256" s="70"/>
      <c r="AB256" s="70"/>
      <c r="AC256" s="70"/>
      <c r="AD256" s="70"/>
      <c r="AE256" s="70"/>
      <c r="AF256" s="70"/>
      <c r="AG256" s="70"/>
      <c r="AH256" s="70"/>
      <c r="AI256" s="70"/>
      <c r="AJ256" s="70"/>
      <c r="AK256" s="70"/>
      <c r="AL256" s="70"/>
    </row>
    <row r="257" ht="15.75" customHeight="1">
      <c r="AA257" s="70"/>
      <c r="AB257" s="70"/>
      <c r="AC257" s="70"/>
      <c r="AD257" s="70"/>
      <c r="AE257" s="70"/>
      <c r="AF257" s="70"/>
      <c r="AG257" s="70"/>
      <c r="AH257" s="70"/>
      <c r="AI257" s="70"/>
      <c r="AJ257" s="70"/>
      <c r="AK257" s="70"/>
      <c r="AL257" s="70"/>
    </row>
    <row r="258" ht="15.75" customHeight="1">
      <c r="AA258" s="70"/>
      <c r="AB258" s="70"/>
      <c r="AC258" s="70"/>
      <c r="AD258" s="70"/>
      <c r="AE258" s="70"/>
      <c r="AF258" s="70"/>
      <c r="AG258" s="70"/>
      <c r="AH258" s="70"/>
      <c r="AI258" s="70"/>
      <c r="AJ258" s="70"/>
      <c r="AK258" s="70"/>
      <c r="AL258" s="70"/>
    </row>
    <row r="259" ht="15.75" customHeight="1">
      <c r="AA259" s="70"/>
      <c r="AB259" s="70"/>
      <c r="AC259" s="70"/>
      <c r="AD259" s="70"/>
      <c r="AE259" s="70"/>
      <c r="AF259" s="70"/>
      <c r="AG259" s="70"/>
      <c r="AH259" s="70"/>
      <c r="AI259" s="70"/>
      <c r="AJ259" s="70"/>
      <c r="AK259" s="70"/>
      <c r="AL259" s="70"/>
    </row>
    <row r="260" ht="15.75" customHeight="1">
      <c r="AA260" s="70"/>
      <c r="AB260" s="70"/>
      <c r="AC260" s="70"/>
      <c r="AD260" s="70"/>
      <c r="AE260" s="70"/>
      <c r="AF260" s="70"/>
      <c r="AG260" s="70"/>
      <c r="AH260" s="70"/>
      <c r="AI260" s="70"/>
      <c r="AJ260" s="70"/>
      <c r="AK260" s="70"/>
      <c r="AL260" s="70"/>
    </row>
    <row r="261" ht="15.75" customHeight="1">
      <c r="AA261" s="70"/>
      <c r="AB261" s="70"/>
      <c r="AC261" s="70"/>
      <c r="AD261" s="70"/>
      <c r="AE261" s="70"/>
      <c r="AF261" s="70"/>
      <c r="AG261" s="70"/>
      <c r="AH261" s="70"/>
      <c r="AI261" s="70"/>
      <c r="AJ261" s="70"/>
      <c r="AK261" s="70"/>
      <c r="AL261" s="70"/>
    </row>
    <row r="262" ht="15.75" customHeight="1">
      <c r="AA262" s="70"/>
      <c r="AB262" s="70"/>
      <c r="AC262" s="70"/>
      <c r="AD262" s="70"/>
      <c r="AE262" s="70"/>
      <c r="AF262" s="70"/>
      <c r="AG262" s="70"/>
      <c r="AH262" s="70"/>
      <c r="AI262" s="70"/>
      <c r="AJ262" s="70"/>
      <c r="AK262" s="70"/>
      <c r="AL262" s="70"/>
    </row>
    <row r="263" ht="15.75" customHeight="1">
      <c r="AA263" s="70"/>
      <c r="AB263" s="70"/>
      <c r="AC263" s="70"/>
      <c r="AD263" s="70"/>
      <c r="AE263" s="70"/>
      <c r="AF263" s="70"/>
      <c r="AG263" s="70"/>
      <c r="AH263" s="70"/>
      <c r="AI263" s="70"/>
      <c r="AJ263" s="70"/>
      <c r="AK263" s="70"/>
      <c r="AL263" s="70"/>
    </row>
    <row r="264" ht="15.75" customHeight="1">
      <c r="AA264" s="70"/>
      <c r="AB264" s="70"/>
      <c r="AC264" s="70"/>
      <c r="AD264" s="70"/>
      <c r="AE264" s="70"/>
      <c r="AF264" s="70"/>
      <c r="AG264" s="70"/>
      <c r="AH264" s="70"/>
      <c r="AI264" s="70"/>
      <c r="AJ264" s="70"/>
      <c r="AK264" s="70"/>
      <c r="AL264" s="70"/>
    </row>
    <row r="265" ht="15.75" customHeight="1">
      <c r="AA265" s="70"/>
      <c r="AB265" s="70"/>
      <c r="AC265" s="70"/>
      <c r="AD265" s="70"/>
      <c r="AE265" s="70"/>
      <c r="AF265" s="70"/>
      <c r="AG265" s="70"/>
      <c r="AH265" s="70"/>
      <c r="AI265" s="70"/>
      <c r="AJ265" s="70"/>
      <c r="AK265" s="70"/>
      <c r="AL265" s="70"/>
    </row>
    <row r="266" ht="15.75" customHeight="1">
      <c r="AA266" s="70"/>
      <c r="AB266" s="70"/>
      <c r="AC266" s="70"/>
      <c r="AD266" s="70"/>
      <c r="AE266" s="70"/>
      <c r="AF266" s="70"/>
      <c r="AG266" s="70"/>
      <c r="AH266" s="70"/>
      <c r="AI266" s="70"/>
      <c r="AJ266" s="70"/>
      <c r="AK266" s="70"/>
      <c r="AL266" s="70"/>
    </row>
    <row r="267" ht="15.75" customHeight="1">
      <c r="AA267" s="70"/>
      <c r="AB267" s="70"/>
      <c r="AC267" s="70"/>
      <c r="AD267" s="70"/>
      <c r="AE267" s="70"/>
      <c r="AF267" s="70"/>
      <c r="AG267" s="70"/>
      <c r="AH267" s="70"/>
      <c r="AI267" s="70"/>
      <c r="AJ267" s="70"/>
      <c r="AK267" s="70"/>
      <c r="AL267" s="70"/>
    </row>
    <row r="268" ht="15.75" customHeight="1">
      <c r="AA268" s="70"/>
      <c r="AB268" s="70"/>
      <c r="AC268" s="70"/>
      <c r="AD268" s="70"/>
      <c r="AE268" s="70"/>
      <c r="AF268" s="70"/>
      <c r="AG268" s="70"/>
      <c r="AH268" s="70"/>
      <c r="AI268" s="70"/>
      <c r="AJ268" s="70"/>
      <c r="AK268" s="70"/>
      <c r="AL268" s="70"/>
    </row>
    <row r="269" ht="15.75" customHeight="1">
      <c r="AA269" s="70"/>
      <c r="AB269" s="70"/>
      <c r="AC269" s="70"/>
      <c r="AD269" s="70"/>
      <c r="AE269" s="70"/>
      <c r="AF269" s="70"/>
      <c r="AG269" s="70"/>
      <c r="AH269" s="70"/>
      <c r="AI269" s="70"/>
      <c r="AJ269" s="70"/>
      <c r="AK269" s="70"/>
      <c r="AL269" s="70"/>
    </row>
    <row r="270" ht="15.75" customHeight="1">
      <c r="AA270" s="70"/>
      <c r="AB270" s="70"/>
      <c r="AC270" s="70"/>
      <c r="AD270" s="70"/>
      <c r="AE270" s="70"/>
      <c r="AF270" s="70"/>
      <c r="AG270" s="70"/>
      <c r="AH270" s="70"/>
      <c r="AI270" s="70"/>
      <c r="AJ270" s="70"/>
      <c r="AK270" s="70"/>
      <c r="AL270" s="70"/>
    </row>
    <row r="271" ht="15.75" customHeight="1">
      <c r="AA271" s="70"/>
      <c r="AB271" s="70"/>
      <c r="AC271" s="70"/>
      <c r="AD271" s="70"/>
      <c r="AE271" s="70"/>
      <c r="AF271" s="70"/>
      <c r="AG271" s="70"/>
      <c r="AH271" s="70"/>
      <c r="AI271" s="70"/>
      <c r="AJ271" s="70"/>
      <c r="AK271" s="70"/>
      <c r="AL271" s="70"/>
    </row>
    <row r="272" ht="15.75" customHeight="1">
      <c r="AA272" s="70"/>
      <c r="AB272" s="70"/>
      <c r="AC272" s="70"/>
      <c r="AD272" s="70"/>
      <c r="AE272" s="70"/>
      <c r="AF272" s="70"/>
      <c r="AG272" s="70"/>
      <c r="AH272" s="70"/>
      <c r="AI272" s="70"/>
      <c r="AJ272" s="70"/>
      <c r="AK272" s="70"/>
      <c r="AL272" s="70"/>
    </row>
    <row r="273" ht="15.75" customHeight="1">
      <c r="AA273" s="70"/>
      <c r="AB273" s="70"/>
      <c r="AC273" s="70"/>
      <c r="AD273" s="70"/>
      <c r="AE273" s="70"/>
      <c r="AF273" s="70"/>
      <c r="AG273" s="70"/>
      <c r="AH273" s="70"/>
      <c r="AI273" s="70"/>
      <c r="AJ273" s="70"/>
      <c r="AK273" s="70"/>
      <c r="AL273" s="70"/>
    </row>
    <row r="274" ht="15.75" customHeight="1">
      <c r="AA274" s="70"/>
      <c r="AB274" s="70"/>
      <c r="AC274" s="70"/>
      <c r="AD274" s="70"/>
      <c r="AE274" s="70"/>
      <c r="AF274" s="70"/>
      <c r="AG274" s="70"/>
      <c r="AH274" s="70"/>
      <c r="AI274" s="70"/>
      <c r="AJ274" s="70"/>
      <c r="AK274" s="70"/>
      <c r="AL274" s="70"/>
    </row>
    <row r="275" ht="15.75" customHeight="1">
      <c r="AA275" s="70"/>
      <c r="AB275" s="70"/>
      <c r="AC275" s="70"/>
      <c r="AD275" s="70"/>
      <c r="AE275" s="70"/>
      <c r="AF275" s="70"/>
      <c r="AG275" s="70"/>
      <c r="AH275" s="70"/>
      <c r="AI275" s="70"/>
      <c r="AJ275" s="70"/>
      <c r="AK275" s="70"/>
      <c r="AL275" s="70"/>
    </row>
    <row r="276" ht="15.75" customHeight="1">
      <c r="AA276" s="70"/>
      <c r="AB276" s="70"/>
      <c r="AC276" s="70"/>
      <c r="AD276" s="70"/>
      <c r="AE276" s="70"/>
      <c r="AF276" s="70"/>
      <c r="AG276" s="70"/>
      <c r="AH276" s="70"/>
      <c r="AI276" s="70"/>
      <c r="AJ276" s="70"/>
      <c r="AK276" s="70"/>
      <c r="AL276" s="70"/>
    </row>
    <row r="277" ht="15.75" customHeight="1">
      <c r="AA277" s="70"/>
      <c r="AB277" s="70"/>
      <c r="AC277" s="70"/>
      <c r="AD277" s="70"/>
      <c r="AE277" s="70"/>
      <c r="AF277" s="70"/>
      <c r="AG277" s="70"/>
      <c r="AH277" s="70"/>
      <c r="AI277" s="70"/>
      <c r="AJ277" s="70"/>
      <c r="AK277" s="70"/>
      <c r="AL277" s="70"/>
    </row>
    <row r="278" ht="15.75" customHeight="1">
      <c r="AA278" s="70"/>
      <c r="AB278" s="70"/>
      <c r="AC278" s="70"/>
      <c r="AD278" s="70"/>
      <c r="AE278" s="70"/>
      <c r="AF278" s="70"/>
      <c r="AG278" s="70"/>
      <c r="AH278" s="70"/>
      <c r="AI278" s="70"/>
      <c r="AJ278" s="70"/>
      <c r="AK278" s="70"/>
      <c r="AL278" s="70"/>
    </row>
    <row r="279" ht="15.75" customHeight="1">
      <c r="AA279" s="70"/>
      <c r="AB279" s="70"/>
      <c r="AC279" s="70"/>
      <c r="AD279" s="70"/>
      <c r="AE279" s="70"/>
      <c r="AF279" s="70"/>
      <c r="AG279" s="70"/>
      <c r="AH279" s="70"/>
      <c r="AI279" s="70"/>
      <c r="AJ279" s="70"/>
      <c r="AK279" s="70"/>
      <c r="AL279" s="70"/>
    </row>
    <row r="280" ht="15.75" customHeight="1">
      <c r="AA280" s="70"/>
      <c r="AB280" s="70"/>
      <c r="AC280" s="70"/>
      <c r="AD280" s="70"/>
      <c r="AE280" s="70"/>
      <c r="AF280" s="70"/>
      <c r="AG280" s="70"/>
      <c r="AH280" s="70"/>
      <c r="AI280" s="70"/>
      <c r="AJ280" s="70"/>
      <c r="AK280" s="70"/>
      <c r="AL280" s="70"/>
    </row>
    <row r="281" ht="15.75" customHeight="1">
      <c r="AA281" s="70"/>
      <c r="AB281" s="70"/>
      <c r="AC281" s="70"/>
      <c r="AD281" s="70"/>
      <c r="AE281" s="70"/>
      <c r="AF281" s="70"/>
      <c r="AG281" s="70"/>
      <c r="AH281" s="70"/>
      <c r="AI281" s="70"/>
      <c r="AJ281" s="70"/>
      <c r="AK281" s="70"/>
      <c r="AL281" s="70"/>
    </row>
    <row r="282" ht="15.75" customHeight="1">
      <c r="AA282" s="70"/>
      <c r="AB282" s="70"/>
      <c r="AC282" s="70"/>
      <c r="AD282" s="70"/>
      <c r="AE282" s="70"/>
      <c r="AF282" s="70"/>
      <c r="AG282" s="70"/>
      <c r="AH282" s="70"/>
      <c r="AI282" s="70"/>
      <c r="AJ282" s="70"/>
      <c r="AK282" s="70"/>
      <c r="AL282" s="70"/>
    </row>
    <row r="283" ht="15.75" customHeight="1">
      <c r="AA283" s="70"/>
      <c r="AB283" s="70"/>
      <c r="AC283" s="70"/>
      <c r="AD283" s="70"/>
      <c r="AE283" s="70"/>
      <c r="AF283" s="70"/>
      <c r="AG283" s="70"/>
      <c r="AH283" s="70"/>
      <c r="AI283" s="70"/>
      <c r="AJ283" s="70"/>
      <c r="AK283" s="70"/>
      <c r="AL283" s="70"/>
    </row>
    <row r="284" ht="15.75" customHeight="1">
      <c r="AA284" s="70"/>
      <c r="AB284" s="70"/>
      <c r="AC284" s="70"/>
      <c r="AD284" s="70"/>
      <c r="AE284" s="70"/>
      <c r="AF284" s="70"/>
      <c r="AG284" s="70"/>
      <c r="AH284" s="70"/>
      <c r="AI284" s="70"/>
      <c r="AJ284" s="70"/>
      <c r="AK284" s="70"/>
      <c r="AL284" s="70"/>
    </row>
    <row r="285" ht="15.75" customHeight="1">
      <c r="AA285" s="70"/>
      <c r="AB285" s="70"/>
      <c r="AC285" s="70"/>
      <c r="AD285" s="70"/>
      <c r="AE285" s="70"/>
      <c r="AF285" s="70"/>
      <c r="AG285" s="70"/>
      <c r="AH285" s="70"/>
      <c r="AI285" s="70"/>
      <c r="AJ285" s="70"/>
      <c r="AK285" s="70"/>
      <c r="AL285" s="70"/>
    </row>
    <row r="286" ht="15.75" customHeight="1">
      <c r="AA286" s="70"/>
      <c r="AB286" s="70"/>
      <c r="AC286" s="70"/>
      <c r="AD286" s="70"/>
      <c r="AE286" s="70"/>
      <c r="AF286" s="70"/>
      <c r="AG286" s="70"/>
      <c r="AH286" s="70"/>
      <c r="AI286" s="70"/>
      <c r="AJ286" s="70"/>
      <c r="AK286" s="70"/>
      <c r="AL286" s="70"/>
    </row>
    <row r="287" ht="15.75" customHeight="1">
      <c r="AA287" s="70"/>
      <c r="AB287" s="70"/>
      <c r="AC287" s="70"/>
      <c r="AD287" s="70"/>
      <c r="AE287" s="70"/>
      <c r="AF287" s="70"/>
      <c r="AG287" s="70"/>
      <c r="AH287" s="70"/>
      <c r="AI287" s="70"/>
      <c r="AJ287" s="70"/>
      <c r="AK287" s="70"/>
      <c r="AL287" s="70"/>
    </row>
    <row r="288" ht="15.75" customHeight="1">
      <c r="AA288" s="70"/>
      <c r="AB288" s="70"/>
      <c r="AC288" s="70"/>
      <c r="AD288" s="70"/>
      <c r="AE288" s="70"/>
      <c r="AF288" s="70"/>
      <c r="AG288" s="70"/>
      <c r="AH288" s="70"/>
      <c r="AI288" s="70"/>
      <c r="AJ288" s="70"/>
      <c r="AK288" s="70"/>
      <c r="AL288" s="70"/>
    </row>
    <row r="289" ht="15.75" customHeight="1">
      <c r="AA289" s="70"/>
      <c r="AB289" s="70"/>
      <c r="AC289" s="70"/>
      <c r="AD289" s="70"/>
      <c r="AE289" s="70"/>
      <c r="AF289" s="70"/>
      <c r="AG289" s="70"/>
      <c r="AH289" s="70"/>
      <c r="AI289" s="70"/>
      <c r="AJ289" s="70"/>
      <c r="AK289" s="70"/>
      <c r="AL289" s="70"/>
    </row>
    <row r="290" ht="15.75" customHeight="1">
      <c r="AA290" s="70"/>
      <c r="AB290" s="70"/>
      <c r="AC290" s="70"/>
      <c r="AD290" s="70"/>
      <c r="AE290" s="70"/>
      <c r="AF290" s="70"/>
      <c r="AG290" s="70"/>
      <c r="AH290" s="70"/>
      <c r="AI290" s="70"/>
      <c r="AJ290" s="70"/>
      <c r="AK290" s="70"/>
      <c r="AL290" s="70"/>
    </row>
    <row r="291" ht="15.75" customHeight="1">
      <c r="AA291" s="70"/>
      <c r="AB291" s="70"/>
      <c r="AC291" s="70"/>
      <c r="AD291" s="70"/>
      <c r="AE291" s="70"/>
      <c r="AF291" s="70"/>
      <c r="AG291" s="70"/>
      <c r="AH291" s="70"/>
      <c r="AI291" s="70"/>
      <c r="AJ291" s="70"/>
      <c r="AK291" s="70"/>
      <c r="AL291" s="70"/>
    </row>
    <row r="292" ht="15.75" customHeight="1">
      <c r="AA292" s="70"/>
      <c r="AB292" s="70"/>
      <c r="AC292" s="70"/>
      <c r="AD292" s="70"/>
      <c r="AE292" s="70"/>
      <c r="AF292" s="70"/>
      <c r="AG292" s="70"/>
      <c r="AH292" s="70"/>
      <c r="AI292" s="70"/>
      <c r="AJ292" s="70"/>
      <c r="AK292" s="70"/>
      <c r="AL292" s="70"/>
    </row>
    <row r="293" ht="15.75" customHeight="1">
      <c r="AA293" s="70"/>
      <c r="AB293" s="70"/>
      <c r="AC293" s="70"/>
      <c r="AD293" s="70"/>
      <c r="AE293" s="70"/>
      <c r="AF293" s="70"/>
      <c r="AG293" s="70"/>
      <c r="AH293" s="70"/>
      <c r="AI293" s="70"/>
      <c r="AJ293" s="70"/>
      <c r="AK293" s="70"/>
      <c r="AL293" s="70"/>
    </row>
    <row r="294" ht="15.75" customHeight="1">
      <c r="AA294" s="70"/>
      <c r="AB294" s="70"/>
      <c r="AC294" s="70"/>
      <c r="AD294" s="70"/>
      <c r="AE294" s="70"/>
      <c r="AF294" s="70"/>
      <c r="AG294" s="70"/>
      <c r="AH294" s="70"/>
      <c r="AI294" s="70"/>
      <c r="AJ294" s="70"/>
      <c r="AK294" s="70"/>
      <c r="AL294" s="70"/>
    </row>
    <row r="295" ht="15.75" customHeight="1">
      <c r="AA295" s="70"/>
      <c r="AB295" s="70"/>
      <c r="AC295" s="70"/>
      <c r="AD295" s="70"/>
      <c r="AE295" s="70"/>
      <c r="AF295" s="70"/>
      <c r="AG295" s="70"/>
      <c r="AH295" s="70"/>
      <c r="AI295" s="70"/>
      <c r="AJ295" s="70"/>
      <c r="AK295" s="70"/>
      <c r="AL295" s="70"/>
    </row>
    <row r="296" ht="15.75" customHeight="1">
      <c r="AA296" s="70"/>
      <c r="AB296" s="70"/>
      <c r="AC296" s="70"/>
      <c r="AD296" s="70"/>
      <c r="AE296" s="70"/>
      <c r="AF296" s="70"/>
      <c r="AG296" s="70"/>
      <c r="AH296" s="70"/>
      <c r="AI296" s="70"/>
      <c r="AJ296" s="70"/>
      <c r="AK296" s="70"/>
      <c r="AL296" s="70"/>
    </row>
    <row r="297" ht="15.75" customHeight="1">
      <c r="AA297" s="70"/>
      <c r="AB297" s="70"/>
      <c r="AC297" s="70"/>
      <c r="AD297" s="70"/>
      <c r="AE297" s="70"/>
      <c r="AF297" s="70"/>
      <c r="AG297" s="70"/>
      <c r="AH297" s="70"/>
      <c r="AI297" s="70"/>
      <c r="AJ297" s="70"/>
      <c r="AK297" s="70"/>
      <c r="AL297" s="70"/>
    </row>
    <row r="298" ht="15.75" customHeight="1">
      <c r="AA298" s="70"/>
      <c r="AB298" s="70"/>
      <c r="AC298" s="70"/>
      <c r="AD298" s="70"/>
      <c r="AE298" s="70"/>
      <c r="AF298" s="70"/>
      <c r="AG298" s="70"/>
      <c r="AH298" s="70"/>
      <c r="AI298" s="70"/>
      <c r="AJ298" s="70"/>
      <c r="AK298" s="70"/>
      <c r="AL298" s="70"/>
    </row>
    <row r="299" ht="15.75" customHeight="1">
      <c r="AA299" s="70"/>
      <c r="AB299" s="70"/>
      <c r="AC299" s="70"/>
      <c r="AD299" s="70"/>
      <c r="AE299" s="70"/>
      <c r="AF299" s="70"/>
      <c r="AG299" s="70"/>
      <c r="AH299" s="70"/>
      <c r="AI299" s="70"/>
      <c r="AJ299" s="70"/>
      <c r="AK299" s="70"/>
      <c r="AL299" s="70"/>
    </row>
    <row r="300" ht="15.75" customHeight="1">
      <c r="AA300" s="70"/>
      <c r="AB300" s="70"/>
      <c r="AC300" s="70"/>
      <c r="AD300" s="70"/>
      <c r="AE300" s="70"/>
      <c r="AF300" s="70"/>
      <c r="AG300" s="70"/>
      <c r="AH300" s="70"/>
      <c r="AI300" s="70"/>
      <c r="AJ300" s="70"/>
      <c r="AK300" s="70"/>
      <c r="AL300" s="70"/>
    </row>
    <row r="301" ht="15.75" customHeight="1">
      <c r="AA301" s="70"/>
      <c r="AB301" s="70"/>
      <c r="AC301" s="70"/>
      <c r="AD301" s="70"/>
      <c r="AE301" s="70"/>
      <c r="AF301" s="70"/>
      <c r="AG301" s="70"/>
      <c r="AH301" s="70"/>
      <c r="AI301" s="70"/>
      <c r="AJ301" s="70"/>
      <c r="AK301" s="70"/>
      <c r="AL301" s="70"/>
    </row>
    <row r="302" ht="15.75" customHeight="1">
      <c r="AA302" s="70"/>
      <c r="AB302" s="70"/>
      <c r="AC302" s="70"/>
      <c r="AD302" s="70"/>
      <c r="AE302" s="70"/>
      <c r="AF302" s="70"/>
      <c r="AG302" s="70"/>
      <c r="AH302" s="70"/>
      <c r="AI302" s="70"/>
      <c r="AJ302" s="70"/>
      <c r="AK302" s="70"/>
      <c r="AL302" s="70"/>
    </row>
    <row r="303" ht="15.75" customHeight="1">
      <c r="AA303" s="70"/>
      <c r="AB303" s="70"/>
      <c r="AC303" s="70"/>
      <c r="AD303" s="70"/>
      <c r="AE303" s="70"/>
      <c r="AF303" s="70"/>
      <c r="AG303" s="70"/>
      <c r="AH303" s="70"/>
      <c r="AI303" s="70"/>
      <c r="AJ303" s="70"/>
      <c r="AK303" s="70"/>
      <c r="AL303" s="70"/>
    </row>
    <row r="304" ht="15.75" customHeight="1">
      <c r="AA304" s="70"/>
      <c r="AB304" s="70"/>
      <c r="AC304" s="70"/>
      <c r="AD304" s="70"/>
      <c r="AE304" s="70"/>
      <c r="AF304" s="70"/>
      <c r="AG304" s="70"/>
      <c r="AH304" s="70"/>
      <c r="AI304" s="70"/>
      <c r="AJ304" s="70"/>
      <c r="AK304" s="70"/>
      <c r="AL304" s="70"/>
    </row>
    <row r="305" ht="15.75" customHeight="1">
      <c r="AA305" s="70"/>
      <c r="AB305" s="70"/>
      <c r="AC305" s="70"/>
      <c r="AD305" s="70"/>
      <c r="AE305" s="70"/>
      <c r="AF305" s="70"/>
      <c r="AG305" s="70"/>
      <c r="AH305" s="70"/>
      <c r="AI305" s="70"/>
      <c r="AJ305" s="70"/>
      <c r="AK305" s="70"/>
      <c r="AL305" s="70"/>
    </row>
    <row r="306" ht="15.75" customHeight="1">
      <c r="AA306" s="70"/>
      <c r="AB306" s="70"/>
      <c r="AC306" s="70"/>
      <c r="AD306" s="70"/>
      <c r="AE306" s="70"/>
      <c r="AF306" s="70"/>
      <c r="AG306" s="70"/>
      <c r="AH306" s="70"/>
      <c r="AI306" s="70"/>
      <c r="AJ306" s="70"/>
      <c r="AK306" s="70"/>
      <c r="AL306" s="70"/>
    </row>
    <row r="307" ht="15.75" customHeight="1">
      <c r="AA307" s="70"/>
      <c r="AB307" s="70"/>
      <c r="AC307" s="70"/>
      <c r="AD307" s="70"/>
      <c r="AE307" s="70"/>
      <c r="AF307" s="70"/>
      <c r="AG307" s="70"/>
      <c r="AH307" s="70"/>
      <c r="AI307" s="70"/>
      <c r="AJ307" s="70"/>
      <c r="AK307" s="70"/>
      <c r="AL307" s="70"/>
    </row>
    <row r="308" ht="15.75" customHeight="1">
      <c r="AA308" s="70"/>
      <c r="AB308" s="70"/>
      <c r="AC308" s="70"/>
      <c r="AD308" s="70"/>
      <c r="AE308" s="70"/>
      <c r="AF308" s="70"/>
      <c r="AG308" s="70"/>
      <c r="AH308" s="70"/>
      <c r="AI308" s="70"/>
      <c r="AJ308" s="70"/>
      <c r="AK308" s="70"/>
      <c r="AL308" s="70"/>
    </row>
    <row r="309" ht="15.75" customHeight="1">
      <c r="AA309" s="70"/>
      <c r="AB309" s="70"/>
      <c r="AC309" s="70"/>
      <c r="AD309" s="70"/>
      <c r="AE309" s="70"/>
      <c r="AF309" s="70"/>
      <c r="AG309" s="70"/>
      <c r="AH309" s="70"/>
      <c r="AI309" s="70"/>
      <c r="AJ309" s="70"/>
      <c r="AK309" s="70"/>
      <c r="AL309" s="70"/>
    </row>
    <row r="310" ht="15.75" customHeight="1">
      <c r="AA310" s="70"/>
      <c r="AB310" s="70"/>
      <c r="AC310" s="70"/>
      <c r="AD310" s="70"/>
      <c r="AE310" s="70"/>
      <c r="AF310" s="70"/>
      <c r="AG310" s="70"/>
      <c r="AH310" s="70"/>
      <c r="AI310" s="70"/>
      <c r="AJ310" s="70"/>
      <c r="AK310" s="70"/>
      <c r="AL310" s="70"/>
    </row>
    <row r="311" ht="15.75" customHeight="1">
      <c r="AA311" s="70"/>
      <c r="AB311" s="70"/>
      <c r="AC311" s="70"/>
      <c r="AD311" s="70"/>
      <c r="AE311" s="70"/>
      <c r="AF311" s="70"/>
      <c r="AG311" s="70"/>
      <c r="AH311" s="70"/>
      <c r="AI311" s="70"/>
      <c r="AJ311" s="70"/>
      <c r="AK311" s="70"/>
      <c r="AL311" s="70"/>
    </row>
    <row r="312" ht="15.75" customHeight="1">
      <c r="AA312" s="70"/>
      <c r="AB312" s="70"/>
      <c r="AC312" s="70"/>
      <c r="AD312" s="70"/>
      <c r="AE312" s="70"/>
      <c r="AF312" s="70"/>
      <c r="AG312" s="70"/>
      <c r="AH312" s="70"/>
      <c r="AI312" s="70"/>
      <c r="AJ312" s="70"/>
      <c r="AK312" s="70"/>
      <c r="AL312" s="70"/>
    </row>
    <row r="313" ht="15.75" customHeight="1">
      <c r="AA313" s="70"/>
      <c r="AB313" s="70"/>
      <c r="AC313" s="70"/>
      <c r="AD313" s="70"/>
      <c r="AE313" s="70"/>
      <c r="AF313" s="70"/>
      <c r="AG313" s="70"/>
      <c r="AH313" s="70"/>
      <c r="AI313" s="70"/>
      <c r="AJ313" s="70"/>
      <c r="AK313" s="70"/>
      <c r="AL313" s="70"/>
    </row>
    <row r="314" ht="15.75" customHeight="1">
      <c r="AA314" s="70"/>
      <c r="AB314" s="70"/>
      <c r="AC314" s="70"/>
      <c r="AD314" s="70"/>
      <c r="AE314" s="70"/>
      <c r="AF314" s="70"/>
      <c r="AG314" s="70"/>
      <c r="AH314" s="70"/>
      <c r="AI314" s="70"/>
      <c r="AJ314" s="70"/>
      <c r="AK314" s="70"/>
      <c r="AL314" s="70"/>
    </row>
    <row r="315" ht="15.75" customHeight="1">
      <c r="AA315" s="70"/>
      <c r="AB315" s="70"/>
      <c r="AC315" s="70"/>
      <c r="AD315" s="70"/>
      <c r="AE315" s="70"/>
      <c r="AF315" s="70"/>
      <c r="AG315" s="70"/>
      <c r="AH315" s="70"/>
      <c r="AI315" s="70"/>
      <c r="AJ315" s="70"/>
      <c r="AK315" s="70"/>
      <c r="AL315" s="70"/>
    </row>
    <row r="316" ht="15.75" customHeight="1">
      <c r="AA316" s="70"/>
      <c r="AB316" s="70"/>
      <c r="AC316" s="70"/>
      <c r="AD316" s="70"/>
      <c r="AE316" s="70"/>
      <c r="AF316" s="70"/>
      <c r="AG316" s="70"/>
      <c r="AH316" s="70"/>
      <c r="AI316" s="70"/>
      <c r="AJ316" s="70"/>
      <c r="AK316" s="70"/>
      <c r="AL316" s="70"/>
    </row>
    <row r="317" ht="15.75" customHeight="1">
      <c r="AA317" s="70"/>
      <c r="AB317" s="70"/>
      <c r="AC317" s="70"/>
      <c r="AD317" s="70"/>
      <c r="AE317" s="70"/>
      <c r="AF317" s="70"/>
      <c r="AG317" s="70"/>
      <c r="AH317" s="70"/>
      <c r="AI317" s="70"/>
      <c r="AJ317" s="70"/>
      <c r="AK317" s="70"/>
      <c r="AL317" s="70"/>
    </row>
    <row r="318" ht="15.75" customHeight="1">
      <c r="AA318" s="70"/>
      <c r="AB318" s="70"/>
      <c r="AC318" s="70"/>
      <c r="AD318" s="70"/>
      <c r="AE318" s="70"/>
      <c r="AF318" s="70"/>
      <c r="AG318" s="70"/>
      <c r="AH318" s="70"/>
      <c r="AI318" s="70"/>
      <c r="AJ318" s="70"/>
      <c r="AK318" s="70"/>
      <c r="AL318" s="70"/>
    </row>
    <row r="319" ht="15.75" customHeight="1">
      <c r="AA319" s="70"/>
      <c r="AB319" s="70"/>
      <c r="AC319" s="70"/>
      <c r="AD319" s="70"/>
      <c r="AE319" s="70"/>
      <c r="AF319" s="70"/>
      <c r="AG319" s="70"/>
      <c r="AH319" s="70"/>
      <c r="AI319" s="70"/>
      <c r="AJ319" s="70"/>
      <c r="AK319" s="70"/>
      <c r="AL319" s="70"/>
    </row>
    <row r="320" ht="15.75" customHeight="1">
      <c r="AA320" s="70"/>
      <c r="AB320" s="70"/>
      <c r="AC320" s="70"/>
      <c r="AD320" s="70"/>
      <c r="AE320" s="70"/>
      <c r="AF320" s="70"/>
      <c r="AG320" s="70"/>
      <c r="AH320" s="70"/>
      <c r="AI320" s="70"/>
      <c r="AJ320" s="70"/>
      <c r="AK320" s="70"/>
      <c r="AL320" s="70"/>
    </row>
    <row r="321" ht="15.75" customHeight="1">
      <c r="AA321" s="70"/>
      <c r="AB321" s="70"/>
      <c r="AC321" s="70"/>
      <c r="AD321" s="70"/>
      <c r="AE321" s="70"/>
      <c r="AF321" s="70"/>
      <c r="AG321" s="70"/>
      <c r="AH321" s="70"/>
      <c r="AI321" s="70"/>
      <c r="AJ321" s="70"/>
      <c r="AK321" s="70"/>
      <c r="AL321" s="70"/>
    </row>
    <row r="322" ht="15.75" customHeight="1">
      <c r="AA322" s="70"/>
      <c r="AB322" s="70"/>
      <c r="AC322" s="70"/>
      <c r="AD322" s="70"/>
      <c r="AE322" s="70"/>
      <c r="AF322" s="70"/>
      <c r="AG322" s="70"/>
      <c r="AH322" s="70"/>
      <c r="AI322" s="70"/>
      <c r="AJ322" s="70"/>
      <c r="AK322" s="70"/>
      <c r="AL322" s="70"/>
    </row>
    <row r="323" ht="15.75" customHeight="1">
      <c r="AA323" s="70"/>
      <c r="AB323" s="70"/>
      <c r="AC323" s="70"/>
      <c r="AD323" s="70"/>
      <c r="AE323" s="70"/>
      <c r="AF323" s="70"/>
      <c r="AG323" s="70"/>
      <c r="AH323" s="70"/>
      <c r="AI323" s="70"/>
      <c r="AJ323" s="70"/>
      <c r="AK323" s="70"/>
      <c r="AL323" s="70"/>
    </row>
    <row r="324" ht="15.75" customHeight="1">
      <c r="AA324" s="70"/>
      <c r="AB324" s="70"/>
      <c r="AC324" s="70"/>
      <c r="AD324" s="70"/>
      <c r="AE324" s="70"/>
      <c r="AF324" s="70"/>
      <c r="AG324" s="70"/>
      <c r="AH324" s="70"/>
      <c r="AI324" s="70"/>
      <c r="AJ324" s="70"/>
      <c r="AK324" s="70"/>
      <c r="AL324" s="70"/>
    </row>
    <row r="325" ht="15.75" customHeight="1">
      <c r="AA325" s="70"/>
      <c r="AB325" s="70"/>
      <c r="AC325" s="70"/>
      <c r="AD325" s="70"/>
      <c r="AE325" s="70"/>
      <c r="AF325" s="70"/>
      <c r="AG325" s="70"/>
      <c r="AH325" s="70"/>
      <c r="AI325" s="70"/>
      <c r="AJ325" s="70"/>
      <c r="AK325" s="70"/>
      <c r="AL325" s="70"/>
    </row>
    <row r="326" ht="15.75" customHeight="1">
      <c r="AA326" s="70"/>
      <c r="AB326" s="70"/>
      <c r="AC326" s="70"/>
      <c r="AD326" s="70"/>
      <c r="AE326" s="70"/>
      <c r="AF326" s="70"/>
      <c r="AG326" s="70"/>
      <c r="AH326" s="70"/>
      <c r="AI326" s="70"/>
      <c r="AJ326" s="70"/>
      <c r="AK326" s="70"/>
      <c r="AL326" s="70"/>
    </row>
    <row r="327" ht="15.75" customHeight="1">
      <c r="AA327" s="70"/>
      <c r="AB327" s="70"/>
      <c r="AC327" s="70"/>
      <c r="AD327" s="70"/>
      <c r="AE327" s="70"/>
      <c r="AF327" s="70"/>
      <c r="AG327" s="70"/>
      <c r="AH327" s="70"/>
      <c r="AI327" s="70"/>
      <c r="AJ327" s="70"/>
      <c r="AK327" s="70"/>
      <c r="AL327" s="70"/>
    </row>
    <row r="328" ht="15.75" customHeight="1">
      <c r="AA328" s="70"/>
      <c r="AB328" s="70"/>
      <c r="AC328" s="70"/>
      <c r="AD328" s="70"/>
      <c r="AE328" s="70"/>
      <c r="AF328" s="70"/>
      <c r="AG328" s="70"/>
      <c r="AH328" s="70"/>
      <c r="AI328" s="70"/>
      <c r="AJ328" s="70"/>
      <c r="AK328" s="70"/>
      <c r="AL328" s="70"/>
    </row>
    <row r="329" ht="15.75" customHeight="1">
      <c r="AA329" s="70"/>
      <c r="AB329" s="70"/>
      <c r="AC329" s="70"/>
      <c r="AD329" s="70"/>
      <c r="AE329" s="70"/>
      <c r="AF329" s="70"/>
      <c r="AG329" s="70"/>
      <c r="AH329" s="70"/>
      <c r="AI329" s="70"/>
      <c r="AJ329" s="70"/>
      <c r="AK329" s="70"/>
      <c r="AL329" s="70"/>
    </row>
    <row r="330" ht="15.75" customHeight="1">
      <c r="AA330" s="70"/>
      <c r="AB330" s="70"/>
      <c r="AC330" s="70"/>
      <c r="AD330" s="70"/>
      <c r="AE330" s="70"/>
      <c r="AF330" s="70"/>
      <c r="AG330" s="70"/>
      <c r="AH330" s="70"/>
      <c r="AI330" s="70"/>
      <c r="AJ330" s="70"/>
      <c r="AK330" s="70"/>
      <c r="AL330" s="70"/>
    </row>
    <row r="331" ht="15.75" customHeight="1">
      <c r="AA331" s="70"/>
      <c r="AB331" s="70"/>
      <c r="AC331" s="70"/>
      <c r="AD331" s="70"/>
      <c r="AE331" s="70"/>
      <c r="AF331" s="70"/>
      <c r="AG331" s="70"/>
      <c r="AH331" s="70"/>
      <c r="AI331" s="70"/>
      <c r="AJ331" s="70"/>
      <c r="AK331" s="70"/>
      <c r="AL331" s="70"/>
    </row>
    <row r="332" ht="15.75" customHeight="1">
      <c r="AA332" s="70"/>
      <c r="AB332" s="70"/>
      <c r="AC332" s="70"/>
      <c r="AD332" s="70"/>
      <c r="AE332" s="70"/>
      <c r="AF332" s="70"/>
      <c r="AG332" s="70"/>
      <c r="AH332" s="70"/>
      <c r="AI332" s="70"/>
      <c r="AJ332" s="70"/>
      <c r="AK332" s="70"/>
      <c r="AL332" s="70"/>
    </row>
    <row r="333" ht="15.75" customHeight="1">
      <c r="AA333" s="70"/>
      <c r="AB333" s="70"/>
      <c r="AC333" s="70"/>
      <c r="AD333" s="70"/>
      <c r="AE333" s="70"/>
      <c r="AF333" s="70"/>
      <c r="AG333" s="70"/>
      <c r="AH333" s="70"/>
      <c r="AI333" s="70"/>
      <c r="AJ333" s="70"/>
      <c r="AK333" s="70"/>
      <c r="AL333" s="70"/>
    </row>
    <row r="334" ht="15.75" customHeight="1">
      <c r="AA334" s="70"/>
      <c r="AB334" s="70"/>
      <c r="AC334" s="70"/>
      <c r="AD334" s="70"/>
      <c r="AE334" s="70"/>
      <c r="AF334" s="70"/>
      <c r="AG334" s="70"/>
      <c r="AH334" s="70"/>
      <c r="AI334" s="70"/>
      <c r="AJ334" s="70"/>
      <c r="AK334" s="70"/>
      <c r="AL334" s="70"/>
    </row>
    <row r="335" ht="15.75" customHeight="1">
      <c r="AA335" s="70"/>
      <c r="AB335" s="70"/>
      <c r="AC335" s="70"/>
      <c r="AD335" s="70"/>
      <c r="AE335" s="70"/>
      <c r="AF335" s="70"/>
      <c r="AG335" s="70"/>
      <c r="AH335" s="70"/>
      <c r="AI335" s="70"/>
      <c r="AJ335" s="70"/>
      <c r="AK335" s="70"/>
      <c r="AL335" s="70"/>
    </row>
    <row r="336" ht="15.75" customHeight="1">
      <c r="AA336" s="70"/>
      <c r="AB336" s="70"/>
      <c r="AC336" s="70"/>
      <c r="AD336" s="70"/>
      <c r="AE336" s="70"/>
      <c r="AF336" s="70"/>
      <c r="AG336" s="70"/>
      <c r="AH336" s="70"/>
      <c r="AI336" s="70"/>
      <c r="AJ336" s="70"/>
      <c r="AK336" s="70"/>
      <c r="AL336" s="70"/>
    </row>
    <row r="337" ht="15.75" customHeight="1">
      <c r="AA337" s="70"/>
      <c r="AB337" s="70"/>
      <c r="AC337" s="70"/>
      <c r="AD337" s="70"/>
      <c r="AE337" s="70"/>
      <c r="AF337" s="70"/>
      <c r="AG337" s="70"/>
      <c r="AH337" s="70"/>
      <c r="AI337" s="70"/>
      <c r="AJ337" s="70"/>
      <c r="AK337" s="70"/>
      <c r="AL337" s="70"/>
    </row>
    <row r="338" ht="15.75" customHeight="1">
      <c r="AA338" s="70"/>
      <c r="AB338" s="70"/>
      <c r="AC338" s="70"/>
      <c r="AD338" s="70"/>
      <c r="AE338" s="70"/>
      <c r="AF338" s="70"/>
      <c r="AG338" s="70"/>
      <c r="AH338" s="70"/>
      <c r="AI338" s="70"/>
      <c r="AJ338" s="70"/>
      <c r="AK338" s="70"/>
      <c r="AL338" s="70"/>
    </row>
    <row r="339" ht="15.75" customHeight="1">
      <c r="AA339" s="70"/>
      <c r="AB339" s="70"/>
      <c r="AC339" s="70"/>
      <c r="AD339" s="70"/>
      <c r="AE339" s="70"/>
      <c r="AF339" s="70"/>
      <c r="AG339" s="70"/>
      <c r="AH339" s="70"/>
      <c r="AI339" s="70"/>
      <c r="AJ339" s="70"/>
      <c r="AK339" s="70"/>
      <c r="AL339" s="70"/>
    </row>
    <row r="340" ht="15.75" customHeight="1">
      <c r="AA340" s="70"/>
      <c r="AB340" s="70"/>
      <c r="AC340" s="70"/>
      <c r="AD340" s="70"/>
      <c r="AE340" s="70"/>
      <c r="AF340" s="70"/>
      <c r="AG340" s="70"/>
      <c r="AH340" s="70"/>
      <c r="AI340" s="70"/>
      <c r="AJ340" s="70"/>
      <c r="AK340" s="70"/>
      <c r="AL340" s="70"/>
    </row>
    <row r="341" ht="15.75" customHeight="1">
      <c r="AA341" s="70"/>
      <c r="AB341" s="70"/>
      <c r="AC341" s="70"/>
      <c r="AD341" s="70"/>
      <c r="AE341" s="70"/>
      <c r="AF341" s="70"/>
      <c r="AG341" s="70"/>
      <c r="AH341" s="70"/>
      <c r="AI341" s="70"/>
      <c r="AJ341" s="70"/>
      <c r="AK341" s="70"/>
      <c r="AL341" s="70"/>
    </row>
    <row r="342" ht="15.75" customHeight="1">
      <c r="AA342" s="70"/>
      <c r="AB342" s="70"/>
      <c r="AC342" s="70"/>
      <c r="AD342" s="70"/>
      <c r="AE342" s="70"/>
      <c r="AF342" s="70"/>
      <c r="AG342" s="70"/>
      <c r="AH342" s="70"/>
      <c r="AI342" s="70"/>
      <c r="AJ342" s="70"/>
      <c r="AK342" s="70"/>
      <c r="AL342" s="70"/>
    </row>
    <row r="343" ht="15.75" customHeight="1">
      <c r="AA343" s="70"/>
      <c r="AB343" s="70"/>
      <c r="AC343" s="70"/>
      <c r="AD343" s="70"/>
      <c r="AE343" s="70"/>
      <c r="AF343" s="70"/>
      <c r="AG343" s="70"/>
      <c r="AH343" s="70"/>
      <c r="AI343" s="70"/>
      <c r="AJ343" s="70"/>
      <c r="AK343" s="70"/>
      <c r="AL343" s="70"/>
    </row>
    <row r="344" ht="15.75" customHeight="1">
      <c r="AA344" s="70"/>
      <c r="AB344" s="70"/>
      <c r="AC344" s="70"/>
      <c r="AD344" s="70"/>
      <c r="AE344" s="70"/>
      <c r="AF344" s="70"/>
      <c r="AG344" s="70"/>
      <c r="AH344" s="70"/>
      <c r="AI344" s="70"/>
      <c r="AJ344" s="70"/>
      <c r="AK344" s="70"/>
      <c r="AL344" s="70"/>
    </row>
    <row r="345" ht="15.75" customHeight="1">
      <c r="AA345" s="70"/>
      <c r="AB345" s="70"/>
      <c r="AC345" s="70"/>
      <c r="AD345" s="70"/>
      <c r="AE345" s="70"/>
      <c r="AF345" s="70"/>
      <c r="AG345" s="70"/>
      <c r="AH345" s="70"/>
      <c r="AI345" s="70"/>
      <c r="AJ345" s="70"/>
      <c r="AK345" s="70"/>
      <c r="AL345" s="70"/>
    </row>
    <row r="346" ht="15.75" customHeight="1">
      <c r="AA346" s="70"/>
      <c r="AB346" s="70"/>
      <c r="AC346" s="70"/>
      <c r="AD346" s="70"/>
      <c r="AE346" s="70"/>
      <c r="AF346" s="70"/>
      <c r="AG346" s="70"/>
      <c r="AH346" s="70"/>
      <c r="AI346" s="70"/>
      <c r="AJ346" s="70"/>
      <c r="AK346" s="70"/>
      <c r="AL346" s="70"/>
    </row>
    <row r="347" ht="15.75" customHeight="1">
      <c r="AA347" s="70"/>
      <c r="AB347" s="70"/>
      <c r="AC347" s="70"/>
      <c r="AD347" s="70"/>
      <c r="AE347" s="70"/>
      <c r="AF347" s="70"/>
      <c r="AG347" s="70"/>
      <c r="AH347" s="70"/>
      <c r="AI347" s="70"/>
      <c r="AJ347" s="70"/>
      <c r="AK347" s="70"/>
      <c r="AL347" s="70"/>
    </row>
    <row r="348" ht="15.75" customHeight="1">
      <c r="AA348" s="70"/>
      <c r="AB348" s="70"/>
      <c r="AC348" s="70"/>
      <c r="AD348" s="70"/>
      <c r="AE348" s="70"/>
      <c r="AF348" s="70"/>
      <c r="AG348" s="70"/>
      <c r="AH348" s="70"/>
      <c r="AI348" s="70"/>
      <c r="AJ348" s="70"/>
      <c r="AK348" s="70"/>
      <c r="AL348" s="70"/>
    </row>
    <row r="349" ht="15.75" customHeight="1">
      <c r="AA349" s="70"/>
      <c r="AB349" s="70"/>
      <c r="AC349" s="70"/>
      <c r="AD349" s="70"/>
      <c r="AE349" s="70"/>
      <c r="AF349" s="70"/>
      <c r="AG349" s="70"/>
      <c r="AH349" s="70"/>
      <c r="AI349" s="70"/>
      <c r="AJ349" s="70"/>
      <c r="AK349" s="70"/>
      <c r="AL349" s="70"/>
    </row>
    <row r="350" ht="15.75" customHeight="1">
      <c r="AA350" s="70"/>
      <c r="AB350" s="70"/>
      <c r="AC350" s="70"/>
      <c r="AD350" s="70"/>
      <c r="AE350" s="70"/>
      <c r="AF350" s="70"/>
      <c r="AG350" s="70"/>
      <c r="AH350" s="70"/>
      <c r="AI350" s="70"/>
      <c r="AJ350" s="70"/>
      <c r="AK350" s="70"/>
      <c r="AL350" s="70"/>
    </row>
    <row r="351" ht="15.75" customHeight="1">
      <c r="AA351" s="70"/>
      <c r="AB351" s="70"/>
      <c r="AC351" s="70"/>
      <c r="AD351" s="70"/>
      <c r="AE351" s="70"/>
      <c r="AF351" s="70"/>
      <c r="AG351" s="70"/>
      <c r="AH351" s="70"/>
      <c r="AI351" s="70"/>
      <c r="AJ351" s="70"/>
      <c r="AK351" s="70"/>
      <c r="AL351" s="70"/>
    </row>
    <row r="352" ht="15.75" customHeight="1">
      <c r="AA352" s="70"/>
      <c r="AB352" s="70"/>
      <c r="AC352" s="70"/>
      <c r="AD352" s="70"/>
      <c r="AE352" s="70"/>
      <c r="AF352" s="70"/>
      <c r="AG352" s="70"/>
      <c r="AH352" s="70"/>
      <c r="AI352" s="70"/>
      <c r="AJ352" s="70"/>
      <c r="AK352" s="70"/>
      <c r="AL352" s="70"/>
    </row>
    <row r="353" ht="15.75" customHeight="1">
      <c r="AA353" s="70"/>
      <c r="AB353" s="70"/>
      <c r="AC353" s="70"/>
      <c r="AD353" s="70"/>
      <c r="AE353" s="70"/>
      <c r="AF353" s="70"/>
      <c r="AG353" s="70"/>
      <c r="AH353" s="70"/>
      <c r="AI353" s="70"/>
      <c r="AJ353" s="70"/>
      <c r="AK353" s="70"/>
      <c r="AL353" s="70"/>
    </row>
    <row r="354" ht="15.75" customHeight="1">
      <c r="AA354" s="70"/>
      <c r="AB354" s="70"/>
      <c r="AC354" s="70"/>
      <c r="AD354" s="70"/>
      <c r="AE354" s="70"/>
      <c r="AF354" s="70"/>
      <c r="AG354" s="70"/>
      <c r="AH354" s="70"/>
      <c r="AI354" s="70"/>
      <c r="AJ354" s="70"/>
      <c r="AK354" s="70"/>
      <c r="AL354" s="70"/>
    </row>
    <row r="355" ht="15.75" customHeight="1">
      <c r="AA355" s="70"/>
      <c r="AB355" s="70"/>
      <c r="AC355" s="70"/>
      <c r="AD355" s="70"/>
      <c r="AE355" s="70"/>
      <c r="AF355" s="70"/>
      <c r="AG355" s="70"/>
      <c r="AH355" s="70"/>
      <c r="AI355" s="70"/>
      <c r="AJ355" s="70"/>
      <c r="AK355" s="70"/>
      <c r="AL355" s="70"/>
    </row>
    <row r="356" ht="15.75" customHeight="1">
      <c r="AA356" s="70"/>
      <c r="AB356" s="70"/>
      <c r="AC356" s="70"/>
      <c r="AD356" s="70"/>
      <c r="AE356" s="70"/>
      <c r="AF356" s="70"/>
      <c r="AG356" s="70"/>
      <c r="AH356" s="70"/>
      <c r="AI356" s="70"/>
      <c r="AJ356" s="70"/>
      <c r="AK356" s="70"/>
      <c r="AL356" s="70"/>
    </row>
    <row r="357" ht="15.75" customHeight="1">
      <c r="AA357" s="70"/>
      <c r="AB357" s="70"/>
      <c r="AC357" s="70"/>
      <c r="AD357" s="70"/>
      <c r="AE357" s="70"/>
      <c r="AF357" s="70"/>
      <c r="AG357" s="70"/>
      <c r="AH357" s="70"/>
      <c r="AI357" s="70"/>
      <c r="AJ357" s="70"/>
      <c r="AK357" s="70"/>
      <c r="AL357" s="70"/>
    </row>
    <row r="358" ht="15.75" customHeight="1">
      <c r="AA358" s="70"/>
      <c r="AB358" s="70"/>
      <c r="AC358" s="70"/>
      <c r="AD358" s="70"/>
      <c r="AE358" s="70"/>
      <c r="AF358" s="70"/>
      <c r="AG358" s="70"/>
      <c r="AH358" s="70"/>
      <c r="AI358" s="70"/>
      <c r="AJ358" s="70"/>
      <c r="AK358" s="70"/>
      <c r="AL358" s="70"/>
    </row>
    <row r="359" ht="15.75" customHeight="1">
      <c r="AA359" s="70"/>
      <c r="AB359" s="70"/>
      <c r="AC359" s="70"/>
      <c r="AD359" s="70"/>
      <c r="AE359" s="70"/>
      <c r="AF359" s="70"/>
      <c r="AG359" s="70"/>
      <c r="AH359" s="70"/>
      <c r="AI359" s="70"/>
      <c r="AJ359" s="70"/>
      <c r="AK359" s="70"/>
      <c r="AL359" s="70"/>
    </row>
    <row r="360" ht="15.75" customHeight="1">
      <c r="AA360" s="70"/>
      <c r="AB360" s="70"/>
      <c r="AC360" s="70"/>
      <c r="AD360" s="70"/>
      <c r="AE360" s="70"/>
      <c r="AF360" s="70"/>
      <c r="AG360" s="70"/>
      <c r="AH360" s="70"/>
      <c r="AI360" s="70"/>
      <c r="AJ360" s="70"/>
      <c r="AK360" s="70"/>
      <c r="AL360" s="70"/>
    </row>
    <row r="361" ht="15.75" customHeight="1">
      <c r="AA361" s="70"/>
      <c r="AB361" s="70"/>
      <c r="AC361" s="70"/>
      <c r="AD361" s="70"/>
      <c r="AE361" s="70"/>
      <c r="AF361" s="70"/>
      <c r="AG361" s="70"/>
      <c r="AH361" s="70"/>
      <c r="AI361" s="70"/>
      <c r="AJ361" s="70"/>
      <c r="AK361" s="70"/>
      <c r="AL361" s="70"/>
    </row>
    <row r="362" ht="15.75" customHeight="1">
      <c r="AA362" s="70"/>
      <c r="AB362" s="70"/>
      <c r="AC362" s="70"/>
      <c r="AD362" s="70"/>
      <c r="AE362" s="70"/>
      <c r="AF362" s="70"/>
      <c r="AG362" s="70"/>
      <c r="AH362" s="70"/>
      <c r="AI362" s="70"/>
      <c r="AJ362" s="70"/>
      <c r="AK362" s="70"/>
      <c r="AL362" s="70"/>
    </row>
    <row r="363" ht="15.75" customHeight="1">
      <c r="AA363" s="70"/>
      <c r="AB363" s="70"/>
      <c r="AC363" s="70"/>
      <c r="AD363" s="70"/>
      <c r="AE363" s="70"/>
      <c r="AF363" s="70"/>
      <c r="AG363" s="70"/>
      <c r="AH363" s="70"/>
      <c r="AI363" s="70"/>
      <c r="AJ363" s="70"/>
      <c r="AK363" s="70"/>
      <c r="AL363" s="70"/>
    </row>
    <row r="364" ht="15.75" customHeight="1">
      <c r="AA364" s="70"/>
      <c r="AB364" s="70"/>
      <c r="AC364" s="70"/>
      <c r="AD364" s="70"/>
      <c r="AE364" s="70"/>
      <c r="AF364" s="70"/>
      <c r="AG364" s="70"/>
      <c r="AH364" s="70"/>
      <c r="AI364" s="70"/>
      <c r="AJ364" s="70"/>
      <c r="AK364" s="70"/>
      <c r="AL364" s="70"/>
    </row>
    <row r="365" ht="15.75" customHeight="1">
      <c r="AA365" s="70"/>
      <c r="AB365" s="70"/>
      <c r="AC365" s="70"/>
      <c r="AD365" s="70"/>
      <c r="AE365" s="70"/>
      <c r="AF365" s="70"/>
      <c r="AG365" s="70"/>
      <c r="AH365" s="70"/>
      <c r="AI365" s="70"/>
      <c r="AJ365" s="70"/>
      <c r="AK365" s="70"/>
      <c r="AL365" s="70"/>
    </row>
    <row r="366" ht="15.75" customHeight="1">
      <c r="AA366" s="70"/>
      <c r="AB366" s="70"/>
      <c r="AC366" s="70"/>
      <c r="AD366" s="70"/>
      <c r="AE366" s="70"/>
      <c r="AF366" s="70"/>
      <c r="AG366" s="70"/>
      <c r="AH366" s="70"/>
      <c r="AI366" s="70"/>
      <c r="AJ366" s="70"/>
      <c r="AK366" s="70"/>
      <c r="AL366" s="70"/>
    </row>
    <row r="367" ht="15.75" customHeight="1">
      <c r="AA367" s="70"/>
      <c r="AB367" s="70"/>
      <c r="AC367" s="70"/>
      <c r="AD367" s="70"/>
      <c r="AE367" s="70"/>
      <c r="AF367" s="70"/>
      <c r="AG367" s="70"/>
      <c r="AH367" s="70"/>
      <c r="AI367" s="70"/>
      <c r="AJ367" s="70"/>
      <c r="AK367" s="70"/>
      <c r="AL367" s="70"/>
    </row>
    <row r="368" ht="15.75" customHeight="1">
      <c r="AA368" s="70"/>
      <c r="AB368" s="70"/>
      <c r="AC368" s="70"/>
      <c r="AD368" s="70"/>
      <c r="AE368" s="70"/>
      <c r="AF368" s="70"/>
      <c r="AG368" s="70"/>
      <c r="AH368" s="70"/>
      <c r="AI368" s="70"/>
      <c r="AJ368" s="70"/>
      <c r="AK368" s="70"/>
      <c r="AL368" s="70"/>
    </row>
    <row r="369" ht="15.75" customHeight="1">
      <c r="AA369" s="70"/>
      <c r="AB369" s="70"/>
      <c r="AC369" s="70"/>
      <c r="AD369" s="70"/>
      <c r="AE369" s="70"/>
      <c r="AF369" s="70"/>
      <c r="AG369" s="70"/>
      <c r="AH369" s="70"/>
      <c r="AI369" s="70"/>
      <c r="AJ369" s="70"/>
      <c r="AK369" s="70"/>
      <c r="AL369" s="70"/>
    </row>
    <row r="370" ht="15.75" customHeight="1">
      <c r="AA370" s="70"/>
      <c r="AB370" s="70"/>
      <c r="AC370" s="70"/>
      <c r="AD370" s="70"/>
      <c r="AE370" s="70"/>
      <c r="AF370" s="70"/>
      <c r="AG370" s="70"/>
      <c r="AH370" s="70"/>
      <c r="AI370" s="70"/>
      <c r="AJ370" s="70"/>
      <c r="AK370" s="70"/>
      <c r="AL370" s="70"/>
    </row>
    <row r="371" ht="15.75" customHeight="1">
      <c r="AA371" s="70"/>
      <c r="AB371" s="70"/>
      <c r="AC371" s="70"/>
      <c r="AD371" s="70"/>
      <c r="AE371" s="70"/>
      <c r="AF371" s="70"/>
      <c r="AG371" s="70"/>
      <c r="AH371" s="70"/>
      <c r="AI371" s="70"/>
      <c r="AJ371" s="70"/>
      <c r="AK371" s="70"/>
      <c r="AL371" s="70"/>
    </row>
    <row r="372" ht="15.75" customHeight="1">
      <c r="AA372" s="70"/>
      <c r="AB372" s="70"/>
      <c r="AC372" s="70"/>
      <c r="AD372" s="70"/>
      <c r="AE372" s="70"/>
      <c r="AF372" s="70"/>
      <c r="AG372" s="70"/>
      <c r="AH372" s="70"/>
      <c r="AI372" s="70"/>
      <c r="AJ372" s="70"/>
      <c r="AK372" s="70"/>
      <c r="AL372" s="70"/>
    </row>
    <row r="373" ht="15.75" customHeight="1">
      <c r="AA373" s="70"/>
      <c r="AB373" s="70"/>
      <c r="AC373" s="70"/>
      <c r="AD373" s="70"/>
      <c r="AE373" s="70"/>
      <c r="AF373" s="70"/>
      <c r="AG373" s="70"/>
      <c r="AH373" s="70"/>
      <c r="AI373" s="70"/>
      <c r="AJ373" s="70"/>
      <c r="AK373" s="70"/>
      <c r="AL373" s="70"/>
    </row>
    <row r="374" ht="15.75" customHeight="1">
      <c r="AA374" s="70"/>
      <c r="AB374" s="70"/>
      <c r="AC374" s="70"/>
      <c r="AD374" s="70"/>
      <c r="AE374" s="70"/>
      <c r="AF374" s="70"/>
      <c r="AG374" s="70"/>
      <c r="AH374" s="70"/>
      <c r="AI374" s="70"/>
      <c r="AJ374" s="70"/>
      <c r="AK374" s="70"/>
      <c r="AL374" s="70"/>
    </row>
    <row r="375" ht="15.75" customHeight="1">
      <c r="AA375" s="70"/>
      <c r="AB375" s="70"/>
      <c r="AC375" s="70"/>
      <c r="AD375" s="70"/>
      <c r="AE375" s="70"/>
      <c r="AF375" s="70"/>
      <c r="AG375" s="70"/>
      <c r="AH375" s="70"/>
      <c r="AI375" s="70"/>
      <c r="AJ375" s="70"/>
      <c r="AK375" s="70"/>
      <c r="AL375" s="70"/>
    </row>
    <row r="376" ht="15.75" customHeight="1">
      <c r="AA376" s="70"/>
      <c r="AB376" s="70"/>
      <c r="AC376" s="70"/>
      <c r="AD376" s="70"/>
      <c r="AE376" s="70"/>
      <c r="AF376" s="70"/>
      <c r="AG376" s="70"/>
      <c r="AH376" s="70"/>
      <c r="AI376" s="70"/>
      <c r="AJ376" s="70"/>
      <c r="AK376" s="70"/>
      <c r="AL376" s="70"/>
    </row>
    <row r="377" ht="15.75" customHeight="1">
      <c r="AA377" s="70"/>
      <c r="AB377" s="70"/>
      <c r="AC377" s="70"/>
      <c r="AD377" s="70"/>
      <c r="AE377" s="70"/>
      <c r="AF377" s="70"/>
      <c r="AG377" s="70"/>
      <c r="AH377" s="70"/>
      <c r="AI377" s="70"/>
      <c r="AJ377" s="70"/>
      <c r="AK377" s="70"/>
      <c r="AL377" s="70"/>
    </row>
    <row r="378" ht="15.75" customHeight="1">
      <c r="AA378" s="70"/>
      <c r="AB378" s="70"/>
      <c r="AC378" s="70"/>
      <c r="AD378" s="70"/>
      <c r="AE378" s="70"/>
      <c r="AF378" s="70"/>
      <c r="AG378" s="70"/>
      <c r="AH378" s="70"/>
      <c r="AI378" s="70"/>
      <c r="AJ378" s="70"/>
      <c r="AK378" s="70"/>
      <c r="AL378" s="70"/>
    </row>
    <row r="379" ht="15.75" customHeight="1">
      <c r="AA379" s="70"/>
      <c r="AB379" s="70"/>
      <c r="AC379" s="70"/>
      <c r="AD379" s="70"/>
      <c r="AE379" s="70"/>
      <c r="AF379" s="70"/>
      <c r="AG379" s="70"/>
      <c r="AH379" s="70"/>
      <c r="AI379" s="70"/>
      <c r="AJ379" s="70"/>
      <c r="AK379" s="70"/>
      <c r="AL379" s="70"/>
    </row>
    <row r="380" ht="15.75" customHeight="1">
      <c r="AA380" s="70"/>
      <c r="AB380" s="70"/>
      <c r="AC380" s="70"/>
      <c r="AD380" s="70"/>
      <c r="AE380" s="70"/>
      <c r="AF380" s="70"/>
      <c r="AG380" s="70"/>
      <c r="AH380" s="70"/>
      <c r="AI380" s="70"/>
      <c r="AJ380" s="70"/>
      <c r="AK380" s="70"/>
      <c r="AL380" s="70"/>
    </row>
    <row r="381" ht="15.75" customHeight="1">
      <c r="AA381" s="70"/>
      <c r="AB381" s="70"/>
      <c r="AC381" s="70"/>
      <c r="AD381" s="70"/>
      <c r="AE381" s="70"/>
      <c r="AF381" s="70"/>
      <c r="AG381" s="70"/>
      <c r="AH381" s="70"/>
      <c r="AI381" s="70"/>
      <c r="AJ381" s="70"/>
      <c r="AK381" s="70"/>
      <c r="AL381" s="70"/>
    </row>
    <row r="382" ht="15.75" customHeight="1">
      <c r="AA382" s="70"/>
      <c r="AB382" s="70"/>
      <c r="AC382" s="70"/>
      <c r="AD382" s="70"/>
      <c r="AE382" s="70"/>
      <c r="AF382" s="70"/>
      <c r="AG382" s="70"/>
      <c r="AH382" s="70"/>
      <c r="AI382" s="70"/>
      <c r="AJ382" s="70"/>
      <c r="AK382" s="70"/>
      <c r="AL382" s="70"/>
    </row>
    <row r="383" ht="15.75" customHeight="1">
      <c r="AA383" s="70"/>
      <c r="AB383" s="70"/>
      <c r="AC383" s="70"/>
      <c r="AD383" s="70"/>
      <c r="AE383" s="70"/>
      <c r="AF383" s="70"/>
      <c r="AG383" s="70"/>
      <c r="AH383" s="70"/>
      <c r="AI383" s="70"/>
      <c r="AJ383" s="70"/>
      <c r="AK383" s="70"/>
      <c r="AL383" s="70"/>
    </row>
    <row r="384" ht="15.75" customHeight="1">
      <c r="AA384" s="70"/>
      <c r="AB384" s="70"/>
      <c r="AC384" s="70"/>
      <c r="AD384" s="70"/>
      <c r="AE384" s="70"/>
      <c r="AF384" s="70"/>
      <c r="AG384" s="70"/>
      <c r="AH384" s="70"/>
      <c r="AI384" s="70"/>
      <c r="AJ384" s="70"/>
      <c r="AK384" s="70"/>
      <c r="AL384" s="70"/>
    </row>
    <row r="385" ht="15.75" customHeight="1">
      <c r="AA385" s="70"/>
      <c r="AB385" s="70"/>
      <c r="AC385" s="70"/>
      <c r="AD385" s="70"/>
      <c r="AE385" s="70"/>
      <c r="AF385" s="70"/>
      <c r="AG385" s="70"/>
      <c r="AH385" s="70"/>
      <c r="AI385" s="70"/>
      <c r="AJ385" s="70"/>
      <c r="AK385" s="70"/>
      <c r="AL385" s="70"/>
    </row>
    <row r="386" ht="15.75" customHeight="1">
      <c r="AA386" s="70"/>
      <c r="AB386" s="70"/>
      <c r="AC386" s="70"/>
      <c r="AD386" s="70"/>
      <c r="AE386" s="70"/>
      <c r="AF386" s="70"/>
      <c r="AG386" s="70"/>
      <c r="AH386" s="70"/>
      <c r="AI386" s="70"/>
      <c r="AJ386" s="70"/>
      <c r="AK386" s="70"/>
      <c r="AL386" s="70"/>
    </row>
    <row r="387" ht="15.75" customHeight="1">
      <c r="AA387" s="70"/>
      <c r="AB387" s="70"/>
      <c r="AC387" s="70"/>
      <c r="AD387" s="70"/>
      <c r="AE387" s="70"/>
      <c r="AF387" s="70"/>
      <c r="AG387" s="70"/>
      <c r="AH387" s="70"/>
      <c r="AI387" s="70"/>
      <c r="AJ387" s="70"/>
      <c r="AK387" s="70"/>
      <c r="AL387" s="70"/>
    </row>
    <row r="388" ht="15.75" customHeight="1">
      <c r="AA388" s="70"/>
      <c r="AB388" s="70"/>
      <c r="AC388" s="70"/>
      <c r="AD388" s="70"/>
      <c r="AE388" s="70"/>
      <c r="AF388" s="70"/>
      <c r="AG388" s="70"/>
      <c r="AH388" s="70"/>
      <c r="AI388" s="70"/>
      <c r="AJ388" s="70"/>
      <c r="AK388" s="70"/>
      <c r="AL388" s="70"/>
    </row>
    <row r="389" ht="15.75" customHeight="1">
      <c r="AA389" s="70"/>
      <c r="AB389" s="70"/>
      <c r="AC389" s="70"/>
      <c r="AD389" s="70"/>
      <c r="AE389" s="70"/>
      <c r="AF389" s="70"/>
      <c r="AG389" s="70"/>
      <c r="AH389" s="70"/>
      <c r="AI389" s="70"/>
      <c r="AJ389" s="70"/>
      <c r="AK389" s="70"/>
      <c r="AL389" s="70"/>
    </row>
    <row r="390" ht="15.75" customHeight="1">
      <c r="AA390" s="70"/>
      <c r="AB390" s="70"/>
      <c r="AC390" s="70"/>
      <c r="AD390" s="70"/>
      <c r="AE390" s="70"/>
      <c r="AF390" s="70"/>
      <c r="AG390" s="70"/>
      <c r="AH390" s="70"/>
      <c r="AI390" s="70"/>
      <c r="AJ390" s="70"/>
      <c r="AK390" s="70"/>
      <c r="AL390" s="70"/>
    </row>
    <row r="391" ht="15.75" customHeight="1">
      <c r="AA391" s="70"/>
      <c r="AB391" s="70"/>
      <c r="AC391" s="70"/>
      <c r="AD391" s="70"/>
      <c r="AE391" s="70"/>
      <c r="AF391" s="70"/>
      <c r="AG391" s="70"/>
      <c r="AH391" s="70"/>
      <c r="AI391" s="70"/>
      <c r="AJ391" s="70"/>
      <c r="AK391" s="70"/>
      <c r="AL391" s="70"/>
    </row>
    <row r="392" ht="15.75" customHeight="1">
      <c r="AA392" s="70"/>
      <c r="AB392" s="70"/>
      <c r="AC392" s="70"/>
      <c r="AD392" s="70"/>
      <c r="AE392" s="70"/>
      <c r="AF392" s="70"/>
      <c r="AG392" s="70"/>
      <c r="AH392" s="70"/>
      <c r="AI392" s="70"/>
      <c r="AJ392" s="70"/>
      <c r="AK392" s="70"/>
      <c r="AL392" s="70"/>
    </row>
    <row r="393" ht="15.75" customHeight="1">
      <c r="AA393" s="70"/>
      <c r="AB393" s="70"/>
      <c r="AC393" s="70"/>
      <c r="AD393" s="70"/>
      <c r="AE393" s="70"/>
      <c r="AF393" s="70"/>
      <c r="AG393" s="70"/>
      <c r="AH393" s="70"/>
      <c r="AI393" s="70"/>
      <c r="AJ393" s="70"/>
      <c r="AK393" s="70"/>
      <c r="AL393" s="70"/>
    </row>
    <row r="394" ht="15.75" customHeight="1">
      <c r="AA394" s="70"/>
      <c r="AB394" s="70"/>
      <c r="AC394" s="70"/>
      <c r="AD394" s="70"/>
      <c r="AE394" s="70"/>
      <c r="AF394" s="70"/>
      <c r="AG394" s="70"/>
      <c r="AH394" s="70"/>
      <c r="AI394" s="70"/>
      <c r="AJ394" s="70"/>
      <c r="AK394" s="70"/>
      <c r="AL394" s="70"/>
    </row>
    <row r="395" ht="15.75" customHeight="1">
      <c r="AA395" s="70"/>
      <c r="AB395" s="70"/>
      <c r="AC395" s="70"/>
      <c r="AD395" s="70"/>
      <c r="AE395" s="70"/>
      <c r="AF395" s="70"/>
      <c r="AG395" s="70"/>
      <c r="AH395" s="70"/>
      <c r="AI395" s="70"/>
      <c r="AJ395" s="70"/>
      <c r="AK395" s="70"/>
      <c r="AL395" s="70"/>
    </row>
    <row r="396" ht="15.75" customHeight="1">
      <c r="AA396" s="70"/>
      <c r="AB396" s="70"/>
      <c r="AC396" s="70"/>
      <c r="AD396" s="70"/>
      <c r="AE396" s="70"/>
      <c r="AF396" s="70"/>
      <c r="AG396" s="70"/>
      <c r="AH396" s="70"/>
      <c r="AI396" s="70"/>
      <c r="AJ396" s="70"/>
      <c r="AK396" s="70"/>
      <c r="AL396" s="70"/>
    </row>
    <row r="397" ht="15.75" customHeight="1">
      <c r="AA397" s="70"/>
      <c r="AB397" s="70"/>
      <c r="AC397" s="70"/>
      <c r="AD397" s="70"/>
      <c r="AE397" s="70"/>
      <c r="AF397" s="70"/>
      <c r="AG397" s="70"/>
      <c r="AH397" s="70"/>
      <c r="AI397" s="70"/>
      <c r="AJ397" s="70"/>
      <c r="AK397" s="70"/>
      <c r="AL397" s="70"/>
    </row>
    <row r="398" ht="15.75" customHeight="1">
      <c r="AA398" s="70"/>
      <c r="AB398" s="70"/>
      <c r="AC398" s="70"/>
      <c r="AD398" s="70"/>
      <c r="AE398" s="70"/>
      <c r="AF398" s="70"/>
      <c r="AG398" s="70"/>
      <c r="AH398" s="70"/>
      <c r="AI398" s="70"/>
      <c r="AJ398" s="70"/>
      <c r="AK398" s="70"/>
      <c r="AL398" s="70"/>
    </row>
    <row r="399" ht="15.75" customHeight="1">
      <c r="AA399" s="70"/>
      <c r="AB399" s="70"/>
      <c r="AC399" s="70"/>
      <c r="AD399" s="70"/>
      <c r="AE399" s="70"/>
      <c r="AF399" s="70"/>
      <c r="AG399" s="70"/>
      <c r="AH399" s="70"/>
      <c r="AI399" s="70"/>
      <c r="AJ399" s="70"/>
      <c r="AK399" s="70"/>
      <c r="AL399" s="70"/>
    </row>
    <row r="400" ht="15.75" customHeight="1">
      <c r="AA400" s="70"/>
      <c r="AB400" s="70"/>
      <c r="AC400" s="70"/>
      <c r="AD400" s="70"/>
      <c r="AE400" s="70"/>
      <c r="AF400" s="70"/>
      <c r="AG400" s="70"/>
      <c r="AH400" s="70"/>
      <c r="AI400" s="70"/>
      <c r="AJ400" s="70"/>
      <c r="AK400" s="70"/>
      <c r="AL400" s="70"/>
    </row>
    <row r="401" ht="15.75" customHeight="1">
      <c r="AA401" s="70"/>
      <c r="AB401" s="70"/>
      <c r="AC401" s="70"/>
      <c r="AD401" s="70"/>
      <c r="AE401" s="70"/>
      <c r="AF401" s="70"/>
      <c r="AG401" s="70"/>
      <c r="AH401" s="70"/>
      <c r="AI401" s="70"/>
      <c r="AJ401" s="70"/>
      <c r="AK401" s="70"/>
      <c r="AL401" s="70"/>
    </row>
    <row r="402" ht="15.75" customHeight="1">
      <c r="AA402" s="70"/>
      <c r="AB402" s="70"/>
      <c r="AC402" s="70"/>
      <c r="AD402" s="70"/>
      <c r="AE402" s="70"/>
      <c r="AF402" s="70"/>
      <c r="AG402" s="70"/>
      <c r="AH402" s="70"/>
      <c r="AI402" s="70"/>
      <c r="AJ402" s="70"/>
      <c r="AK402" s="70"/>
      <c r="AL402" s="70"/>
    </row>
    <row r="403" ht="15.75" customHeight="1">
      <c r="AA403" s="70"/>
      <c r="AB403" s="70"/>
      <c r="AC403" s="70"/>
      <c r="AD403" s="70"/>
      <c r="AE403" s="70"/>
      <c r="AF403" s="70"/>
      <c r="AG403" s="70"/>
      <c r="AH403" s="70"/>
      <c r="AI403" s="70"/>
      <c r="AJ403" s="70"/>
      <c r="AK403" s="70"/>
      <c r="AL403" s="70"/>
    </row>
    <row r="404" ht="15.75" customHeight="1">
      <c r="AA404" s="70"/>
      <c r="AB404" s="70"/>
      <c r="AC404" s="70"/>
      <c r="AD404" s="70"/>
      <c r="AE404" s="70"/>
      <c r="AF404" s="70"/>
      <c r="AG404" s="70"/>
      <c r="AH404" s="70"/>
      <c r="AI404" s="70"/>
      <c r="AJ404" s="70"/>
      <c r="AK404" s="70"/>
      <c r="AL404" s="70"/>
    </row>
    <row r="405" ht="15.75" customHeight="1">
      <c r="AA405" s="70"/>
      <c r="AB405" s="70"/>
      <c r="AC405" s="70"/>
      <c r="AD405" s="70"/>
      <c r="AE405" s="70"/>
      <c r="AF405" s="70"/>
      <c r="AG405" s="70"/>
      <c r="AH405" s="70"/>
      <c r="AI405" s="70"/>
      <c r="AJ405" s="70"/>
      <c r="AK405" s="70"/>
      <c r="AL405" s="70"/>
    </row>
    <row r="406" ht="15.75" customHeight="1">
      <c r="AA406" s="70"/>
      <c r="AB406" s="70"/>
      <c r="AC406" s="70"/>
      <c r="AD406" s="70"/>
      <c r="AE406" s="70"/>
      <c r="AF406" s="70"/>
      <c r="AG406" s="70"/>
      <c r="AH406" s="70"/>
      <c r="AI406" s="70"/>
      <c r="AJ406" s="70"/>
      <c r="AK406" s="70"/>
      <c r="AL406" s="70"/>
    </row>
    <row r="407" ht="15.75" customHeight="1">
      <c r="AA407" s="70"/>
      <c r="AB407" s="70"/>
      <c r="AC407" s="70"/>
      <c r="AD407" s="70"/>
      <c r="AE407" s="70"/>
      <c r="AF407" s="70"/>
      <c r="AG407" s="70"/>
      <c r="AH407" s="70"/>
      <c r="AI407" s="70"/>
      <c r="AJ407" s="70"/>
      <c r="AK407" s="70"/>
      <c r="AL407" s="70"/>
    </row>
    <row r="408" ht="15.75" customHeight="1">
      <c r="AA408" s="70"/>
      <c r="AB408" s="70"/>
      <c r="AC408" s="70"/>
      <c r="AD408" s="70"/>
      <c r="AE408" s="70"/>
      <c r="AF408" s="70"/>
      <c r="AG408" s="70"/>
      <c r="AH408" s="70"/>
      <c r="AI408" s="70"/>
      <c r="AJ408" s="70"/>
      <c r="AK408" s="70"/>
      <c r="AL408" s="70"/>
    </row>
    <row r="409" ht="15.75" customHeight="1">
      <c r="AA409" s="70"/>
      <c r="AB409" s="70"/>
      <c r="AC409" s="70"/>
      <c r="AD409" s="70"/>
      <c r="AE409" s="70"/>
      <c r="AF409" s="70"/>
      <c r="AG409" s="70"/>
      <c r="AH409" s="70"/>
      <c r="AI409" s="70"/>
      <c r="AJ409" s="70"/>
      <c r="AK409" s="70"/>
      <c r="AL409" s="70"/>
    </row>
    <row r="410" ht="15.75" customHeight="1">
      <c r="AA410" s="70"/>
      <c r="AB410" s="70"/>
      <c r="AC410" s="70"/>
      <c r="AD410" s="70"/>
      <c r="AE410" s="70"/>
      <c r="AF410" s="70"/>
      <c r="AG410" s="70"/>
      <c r="AH410" s="70"/>
      <c r="AI410" s="70"/>
      <c r="AJ410" s="70"/>
      <c r="AK410" s="70"/>
      <c r="AL410" s="70"/>
    </row>
    <row r="411" ht="15.75" customHeight="1">
      <c r="AA411" s="70"/>
      <c r="AB411" s="70"/>
      <c r="AC411" s="70"/>
      <c r="AD411" s="70"/>
      <c r="AE411" s="70"/>
      <c r="AF411" s="70"/>
      <c r="AG411" s="70"/>
      <c r="AH411" s="70"/>
      <c r="AI411" s="70"/>
      <c r="AJ411" s="70"/>
      <c r="AK411" s="70"/>
      <c r="AL411" s="70"/>
    </row>
    <row r="412" ht="15.75" customHeight="1">
      <c r="AA412" s="70"/>
      <c r="AB412" s="70"/>
      <c r="AC412" s="70"/>
      <c r="AD412" s="70"/>
      <c r="AE412" s="70"/>
      <c r="AF412" s="70"/>
      <c r="AG412" s="70"/>
      <c r="AH412" s="70"/>
      <c r="AI412" s="70"/>
      <c r="AJ412" s="70"/>
      <c r="AK412" s="70"/>
      <c r="AL412" s="70"/>
    </row>
    <row r="413" ht="15.75" customHeight="1">
      <c r="AA413" s="70"/>
      <c r="AB413" s="70"/>
      <c r="AC413" s="70"/>
      <c r="AD413" s="70"/>
      <c r="AE413" s="70"/>
      <c r="AF413" s="70"/>
      <c r="AG413" s="70"/>
      <c r="AH413" s="70"/>
      <c r="AI413" s="70"/>
      <c r="AJ413" s="70"/>
      <c r="AK413" s="70"/>
      <c r="AL413" s="70"/>
    </row>
    <row r="414" ht="15.75" customHeight="1">
      <c r="AA414" s="70"/>
      <c r="AB414" s="70"/>
      <c r="AC414" s="70"/>
      <c r="AD414" s="70"/>
      <c r="AE414" s="70"/>
      <c r="AF414" s="70"/>
      <c r="AG414" s="70"/>
      <c r="AH414" s="70"/>
      <c r="AI414" s="70"/>
      <c r="AJ414" s="70"/>
      <c r="AK414" s="70"/>
      <c r="AL414" s="70"/>
    </row>
    <row r="415" ht="15.75" customHeight="1">
      <c r="AA415" s="70"/>
      <c r="AB415" s="70"/>
      <c r="AC415" s="70"/>
      <c r="AD415" s="70"/>
      <c r="AE415" s="70"/>
      <c r="AF415" s="70"/>
      <c r="AG415" s="70"/>
      <c r="AH415" s="70"/>
      <c r="AI415" s="70"/>
      <c r="AJ415" s="70"/>
      <c r="AK415" s="70"/>
      <c r="AL415" s="70"/>
    </row>
    <row r="416" ht="15.75" customHeight="1">
      <c r="AA416" s="70"/>
      <c r="AB416" s="70"/>
      <c r="AC416" s="70"/>
      <c r="AD416" s="70"/>
      <c r="AE416" s="70"/>
      <c r="AF416" s="70"/>
      <c r="AG416" s="70"/>
      <c r="AH416" s="70"/>
      <c r="AI416" s="70"/>
      <c r="AJ416" s="70"/>
      <c r="AK416" s="70"/>
      <c r="AL416" s="70"/>
    </row>
    <row r="417" ht="15.75" customHeight="1">
      <c r="AA417" s="70"/>
      <c r="AB417" s="70"/>
      <c r="AC417" s="70"/>
      <c r="AD417" s="70"/>
      <c r="AE417" s="70"/>
      <c r="AF417" s="70"/>
      <c r="AG417" s="70"/>
      <c r="AH417" s="70"/>
      <c r="AI417" s="70"/>
      <c r="AJ417" s="70"/>
      <c r="AK417" s="70"/>
      <c r="AL417" s="70"/>
    </row>
    <row r="418" ht="15.75" customHeight="1">
      <c r="AA418" s="70"/>
      <c r="AB418" s="70"/>
      <c r="AC418" s="70"/>
      <c r="AD418" s="70"/>
      <c r="AE418" s="70"/>
      <c r="AF418" s="70"/>
      <c r="AG418" s="70"/>
      <c r="AH418" s="70"/>
      <c r="AI418" s="70"/>
      <c r="AJ418" s="70"/>
      <c r="AK418" s="70"/>
      <c r="AL418" s="70"/>
    </row>
    <row r="419" ht="15.75" customHeight="1">
      <c r="AA419" s="70"/>
      <c r="AB419" s="70"/>
      <c r="AC419" s="70"/>
      <c r="AD419" s="70"/>
      <c r="AE419" s="70"/>
      <c r="AF419" s="70"/>
      <c r="AG419" s="70"/>
      <c r="AH419" s="70"/>
      <c r="AI419" s="70"/>
      <c r="AJ419" s="70"/>
      <c r="AK419" s="70"/>
      <c r="AL419" s="70"/>
    </row>
    <row r="420" ht="15.75" customHeight="1">
      <c r="AA420" s="70"/>
      <c r="AB420" s="70"/>
      <c r="AC420" s="70"/>
      <c r="AD420" s="70"/>
      <c r="AE420" s="70"/>
      <c r="AF420" s="70"/>
      <c r="AG420" s="70"/>
      <c r="AH420" s="70"/>
      <c r="AI420" s="70"/>
      <c r="AJ420" s="70"/>
      <c r="AK420" s="70"/>
      <c r="AL420" s="70"/>
    </row>
    <row r="421" ht="15.75" customHeight="1">
      <c r="AA421" s="70"/>
      <c r="AB421" s="70"/>
      <c r="AC421" s="70"/>
      <c r="AD421" s="70"/>
      <c r="AE421" s="70"/>
      <c r="AF421" s="70"/>
      <c r="AG421" s="70"/>
      <c r="AH421" s="70"/>
      <c r="AI421" s="70"/>
      <c r="AJ421" s="70"/>
      <c r="AK421" s="70"/>
      <c r="AL421" s="70"/>
    </row>
    <row r="422" ht="15.75" customHeight="1">
      <c r="AA422" s="70"/>
      <c r="AB422" s="70"/>
      <c r="AC422" s="70"/>
      <c r="AD422" s="70"/>
      <c r="AE422" s="70"/>
      <c r="AF422" s="70"/>
      <c r="AG422" s="70"/>
      <c r="AH422" s="70"/>
      <c r="AI422" s="70"/>
      <c r="AJ422" s="70"/>
      <c r="AK422" s="70"/>
      <c r="AL422" s="70"/>
    </row>
    <row r="423" ht="15.75" customHeight="1">
      <c r="AA423" s="70"/>
      <c r="AB423" s="70"/>
      <c r="AC423" s="70"/>
      <c r="AD423" s="70"/>
      <c r="AE423" s="70"/>
      <c r="AF423" s="70"/>
      <c r="AG423" s="70"/>
      <c r="AH423" s="70"/>
      <c r="AI423" s="70"/>
      <c r="AJ423" s="70"/>
      <c r="AK423" s="70"/>
      <c r="AL423" s="70"/>
    </row>
    <row r="424" ht="15.75" customHeight="1">
      <c r="AA424" s="70"/>
      <c r="AB424" s="70"/>
      <c r="AC424" s="70"/>
      <c r="AD424" s="70"/>
      <c r="AE424" s="70"/>
      <c r="AF424" s="70"/>
      <c r="AG424" s="70"/>
      <c r="AH424" s="70"/>
      <c r="AI424" s="70"/>
      <c r="AJ424" s="70"/>
      <c r="AK424" s="70"/>
      <c r="AL424" s="70"/>
    </row>
    <row r="425" ht="15.75" customHeight="1">
      <c r="AA425" s="70"/>
      <c r="AB425" s="70"/>
      <c r="AC425" s="70"/>
      <c r="AD425" s="70"/>
      <c r="AE425" s="70"/>
      <c r="AF425" s="70"/>
      <c r="AG425" s="70"/>
      <c r="AH425" s="70"/>
      <c r="AI425" s="70"/>
      <c r="AJ425" s="70"/>
      <c r="AK425" s="70"/>
      <c r="AL425" s="70"/>
    </row>
    <row r="426" ht="15.75" customHeight="1">
      <c r="AA426" s="70"/>
      <c r="AB426" s="70"/>
      <c r="AC426" s="70"/>
      <c r="AD426" s="70"/>
      <c r="AE426" s="70"/>
      <c r="AF426" s="70"/>
      <c r="AG426" s="70"/>
      <c r="AH426" s="70"/>
      <c r="AI426" s="70"/>
      <c r="AJ426" s="70"/>
      <c r="AK426" s="70"/>
      <c r="AL426" s="70"/>
    </row>
    <row r="427" ht="15.75" customHeight="1">
      <c r="AA427" s="70"/>
      <c r="AB427" s="70"/>
      <c r="AC427" s="70"/>
      <c r="AD427" s="70"/>
      <c r="AE427" s="70"/>
      <c r="AF427" s="70"/>
      <c r="AG427" s="70"/>
      <c r="AH427" s="70"/>
      <c r="AI427" s="70"/>
      <c r="AJ427" s="70"/>
      <c r="AK427" s="70"/>
      <c r="AL427" s="70"/>
    </row>
    <row r="428" ht="15.75" customHeight="1">
      <c r="AA428" s="70"/>
      <c r="AB428" s="70"/>
      <c r="AC428" s="70"/>
      <c r="AD428" s="70"/>
      <c r="AE428" s="70"/>
      <c r="AF428" s="70"/>
      <c r="AG428" s="70"/>
      <c r="AH428" s="70"/>
      <c r="AI428" s="70"/>
      <c r="AJ428" s="70"/>
      <c r="AK428" s="70"/>
      <c r="AL428" s="70"/>
    </row>
    <row r="429" ht="15.75" customHeight="1">
      <c r="AA429" s="70"/>
      <c r="AB429" s="70"/>
      <c r="AC429" s="70"/>
      <c r="AD429" s="70"/>
      <c r="AE429" s="70"/>
      <c r="AF429" s="70"/>
      <c r="AG429" s="70"/>
      <c r="AH429" s="70"/>
      <c r="AI429" s="70"/>
      <c r="AJ429" s="70"/>
      <c r="AK429" s="70"/>
      <c r="AL429" s="70"/>
    </row>
    <row r="430" ht="15.75" customHeight="1">
      <c r="AA430" s="70"/>
      <c r="AB430" s="70"/>
      <c r="AC430" s="70"/>
      <c r="AD430" s="70"/>
      <c r="AE430" s="70"/>
      <c r="AF430" s="70"/>
      <c r="AG430" s="70"/>
      <c r="AH430" s="70"/>
      <c r="AI430" s="70"/>
      <c r="AJ430" s="70"/>
      <c r="AK430" s="70"/>
      <c r="AL430" s="70"/>
    </row>
    <row r="431" ht="15.75" customHeight="1">
      <c r="AA431" s="70"/>
      <c r="AB431" s="70"/>
      <c r="AC431" s="70"/>
      <c r="AD431" s="70"/>
      <c r="AE431" s="70"/>
      <c r="AF431" s="70"/>
      <c r="AG431" s="70"/>
      <c r="AH431" s="70"/>
      <c r="AI431" s="70"/>
      <c r="AJ431" s="70"/>
      <c r="AK431" s="70"/>
      <c r="AL431" s="70"/>
    </row>
    <row r="432" ht="15.75" customHeight="1">
      <c r="AA432" s="70"/>
      <c r="AB432" s="70"/>
      <c r="AC432" s="70"/>
      <c r="AD432" s="70"/>
      <c r="AE432" s="70"/>
      <c r="AF432" s="70"/>
      <c r="AG432" s="70"/>
      <c r="AH432" s="70"/>
      <c r="AI432" s="70"/>
      <c r="AJ432" s="70"/>
      <c r="AK432" s="70"/>
      <c r="AL432" s="70"/>
    </row>
    <row r="433" ht="15.75" customHeight="1">
      <c r="AA433" s="70"/>
      <c r="AB433" s="70"/>
      <c r="AC433" s="70"/>
      <c r="AD433" s="70"/>
      <c r="AE433" s="70"/>
      <c r="AF433" s="70"/>
      <c r="AG433" s="70"/>
      <c r="AH433" s="70"/>
      <c r="AI433" s="70"/>
      <c r="AJ433" s="70"/>
      <c r="AK433" s="70"/>
      <c r="AL433" s="70"/>
    </row>
    <row r="434" ht="15.75" customHeight="1">
      <c r="AA434" s="70"/>
      <c r="AB434" s="70"/>
      <c r="AC434" s="70"/>
      <c r="AD434" s="70"/>
      <c r="AE434" s="70"/>
      <c r="AF434" s="70"/>
      <c r="AG434" s="70"/>
      <c r="AH434" s="70"/>
      <c r="AI434" s="70"/>
      <c r="AJ434" s="70"/>
      <c r="AK434" s="70"/>
      <c r="AL434" s="70"/>
    </row>
    <row r="435" ht="15.75" customHeight="1">
      <c r="AA435" s="70"/>
      <c r="AB435" s="70"/>
      <c r="AC435" s="70"/>
      <c r="AD435" s="70"/>
      <c r="AE435" s="70"/>
      <c r="AF435" s="70"/>
      <c r="AG435" s="70"/>
      <c r="AH435" s="70"/>
      <c r="AI435" s="70"/>
      <c r="AJ435" s="70"/>
      <c r="AK435" s="70"/>
      <c r="AL435" s="70"/>
    </row>
    <row r="436" ht="15.75" customHeight="1">
      <c r="AA436" s="70"/>
      <c r="AB436" s="70"/>
      <c r="AC436" s="70"/>
      <c r="AD436" s="70"/>
      <c r="AE436" s="70"/>
      <c r="AF436" s="70"/>
      <c r="AG436" s="70"/>
      <c r="AH436" s="70"/>
      <c r="AI436" s="70"/>
      <c r="AJ436" s="70"/>
      <c r="AK436" s="70"/>
      <c r="AL436" s="70"/>
    </row>
    <row r="437" ht="15.75" customHeight="1">
      <c r="AA437" s="70"/>
      <c r="AB437" s="70"/>
      <c r="AC437" s="70"/>
      <c r="AD437" s="70"/>
      <c r="AE437" s="70"/>
      <c r="AF437" s="70"/>
      <c r="AG437" s="70"/>
      <c r="AH437" s="70"/>
      <c r="AI437" s="70"/>
      <c r="AJ437" s="70"/>
      <c r="AK437" s="70"/>
      <c r="AL437" s="70"/>
    </row>
    <row r="438" ht="15.75" customHeight="1">
      <c r="AA438" s="70"/>
      <c r="AB438" s="70"/>
      <c r="AC438" s="70"/>
      <c r="AD438" s="70"/>
      <c r="AE438" s="70"/>
      <c r="AF438" s="70"/>
      <c r="AG438" s="70"/>
      <c r="AH438" s="70"/>
      <c r="AI438" s="70"/>
      <c r="AJ438" s="70"/>
      <c r="AK438" s="70"/>
      <c r="AL438" s="70"/>
    </row>
    <row r="439" ht="15.75" customHeight="1">
      <c r="AA439" s="70"/>
      <c r="AB439" s="70"/>
      <c r="AC439" s="70"/>
      <c r="AD439" s="70"/>
      <c r="AE439" s="70"/>
      <c r="AF439" s="70"/>
      <c r="AG439" s="70"/>
      <c r="AH439" s="70"/>
      <c r="AI439" s="70"/>
      <c r="AJ439" s="70"/>
      <c r="AK439" s="70"/>
      <c r="AL439" s="70"/>
    </row>
    <row r="440" ht="15.75" customHeight="1">
      <c r="AA440" s="70"/>
      <c r="AB440" s="70"/>
      <c r="AC440" s="70"/>
      <c r="AD440" s="70"/>
      <c r="AE440" s="70"/>
      <c r="AF440" s="70"/>
      <c r="AG440" s="70"/>
      <c r="AH440" s="70"/>
      <c r="AI440" s="70"/>
      <c r="AJ440" s="70"/>
      <c r="AK440" s="70"/>
      <c r="AL440" s="70"/>
    </row>
    <row r="441" ht="15.75" customHeight="1">
      <c r="AA441" s="70"/>
      <c r="AB441" s="70"/>
      <c r="AC441" s="70"/>
      <c r="AD441" s="70"/>
      <c r="AE441" s="70"/>
      <c r="AF441" s="70"/>
      <c r="AG441" s="70"/>
      <c r="AH441" s="70"/>
      <c r="AI441" s="70"/>
      <c r="AJ441" s="70"/>
      <c r="AK441" s="70"/>
      <c r="AL441" s="70"/>
    </row>
    <row r="442" ht="15.75" customHeight="1">
      <c r="AA442" s="70"/>
      <c r="AB442" s="70"/>
      <c r="AC442" s="70"/>
      <c r="AD442" s="70"/>
      <c r="AE442" s="70"/>
      <c r="AF442" s="70"/>
      <c r="AG442" s="70"/>
      <c r="AH442" s="70"/>
      <c r="AI442" s="70"/>
      <c r="AJ442" s="70"/>
      <c r="AK442" s="70"/>
      <c r="AL442" s="70"/>
    </row>
    <row r="443" ht="15.75" customHeight="1">
      <c r="AA443" s="70"/>
      <c r="AB443" s="70"/>
      <c r="AC443" s="70"/>
      <c r="AD443" s="70"/>
      <c r="AE443" s="70"/>
      <c r="AF443" s="70"/>
      <c r="AG443" s="70"/>
      <c r="AH443" s="70"/>
      <c r="AI443" s="70"/>
      <c r="AJ443" s="70"/>
      <c r="AK443" s="70"/>
      <c r="AL443" s="70"/>
    </row>
    <row r="444" ht="15.75" customHeight="1">
      <c r="AA444" s="70"/>
      <c r="AB444" s="70"/>
      <c r="AC444" s="70"/>
      <c r="AD444" s="70"/>
      <c r="AE444" s="70"/>
      <c r="AF444" s="70"/>
      <c r="AG444" s="70"/>
      <c r="AH444" s="70"/>
      <c r="AI444" s="70"/>
      <c r="AJ444" s="70"/>
      <c r="AK444" s="70"/>
      <c r="AL444" s="70"/>
    </row>
    <row r="445" ht="15.75" customHeight="1">
      <c r="AA445" s="70"/>
      <c r="AB445" s="70"/>
      <c r="AC445" s="70"/>
      <c r="AD445" s="70"/>
      <c r="AE445" s="70"/>
      <c r="AF445" s="70"/>
      <c r="AG445" s="70"/>
      <c r="AH445" s="70"/>
      <c r="AI445" s="70"/>
      <c r="AJ445" s="70"/>
      <c r="AK445" s="70"/>
      <c r="AL445" s="70"/>
    </row>
    <row r="446" ht="15.75" customHeight="1">
      <c r="AA446" s="70"/>
      <c r="AB446" s="70"/>
      <c r="AC446" s="70"/>
      <c r="AD446" s="70"/>
      <c r="AE446" s="70"/>
      <c r="AF446" s="70"/>
      <c r="AG446" s="70"/>
      <c r="AH446" s="70"/>
      <c r="AI446" s="70"/>
      <c r="AJ446" s="70"/>
      <c r="AK446" s="70"/>
      <c r="AL446" s="70"/>
    </row>
    <row r="447" ht="15.75" customHeight="1">
      <c r="AA447" s="70"/>
      <c r="AB447" s="70"/>
      <c r="AC447" s="70"/>
      <c r="AD447" s="70"/>
      <c r="AE447" s="70"/>
      <c r="AF447" s="70"/>
      <c r="AG447" s="70"/>
      <c r="AH447" s="70"/>
      <c r="AI447" s="70"/>
      <c r="AJ447" s="70"/>
      <c r="AK447" s="70"/>
      <c r="AL447" s="70"/>
    </row>
    <row r="448" ht="15.75" customHeight="1">
      <c r="AA448" s="70"/>
      <c r="AB448" s="70"/>
      <c r="AC448" s="70"/>
      <c r="AD448" s="70"/>
      <c r="AE448" s="70"/>
      <c r="AF448" s="70"/>
      <c r="AG448" s="70"/>
      <c r="AH448" s="70"/>
      <c r="AI448" s="70"/>
      <c r="AJ448" s="70"/>
      <c r="AK448" s="70"/>
      <c r="AL448" s="70"/>
    </row>
    <row r="449" ht="15.75" customHeight="1">
      <c r="AA449" s="70"/>
      <c r="AB449" s="70"/>
      <c r="AC449" s="70"/>
      <c r="AD449" s="70"/>
      <c r="AE449" s="70"/>
      <c r="AF449" s="70"/>
      <c r="AG449" s="70"/>
      <c r="AH449" s="70"/>
      <c r="AI449" s="70"/>
      <c r="AJ449" s="70"/>
      <c r="AK449" s="70"/>
      <c r="AL449" s="70"/>
    </row>
    <row r="450" ht="15.75" customHeight="1">
      <c r="AA450" s="70"/>
      <c r="AB450" s="70"/>
      <c r="AC450" s="70"/>
      <c r="AD450" s="70"/>
      <c r="AE450" s="70"/>
      <c r="AF450" s="70"/>
      <c r="AG450" s="70"/>
      <c r="AH450" s="70"/>
      <c r="AI450" s="70"/>
      <c r="AJ450" s="70"/>
      <c r="AK450" s="70"/>
      <c r="AL450" s="70"/>
    </row>
    <row r="451" ht="15.75" customHeight="1">
      <c r="AA451" s="70"/>
      <c r="AB451" s="70"/>
      <c r="AC451" s="70"/>
      <c r="AD451" s="70"/>
      <c r="AE451" s="70"/>
      <c r="AF451" s="70"/>
      <c r="AG451" s="70"/>
      <c r="AH451" s="70"/>
      <c r="AI451" s="70"/>
      <c r="AJ451" s="70"/>
      <c r="AK451" s="70"/>
      <c r="AL451" s="70"/>
    </row>
    <row r="452" ht="15.75" customHeight="1">
      <c r="AA452" s="70"/>
      <c r="AB452" s="70"/>
      <c r="AC452" s="70"/>
      <c r="AD452" s="70"/>
      <c r="AE452" s="70"/>
      <c r="AF452" s="70"/>
      <c r="AG452" s="70"/>
      <c r="AH452" s="70"/>
      <c r="AI452" s="70"/>
      <c r="AJ452" s="70"/>
      <c r="AK452" s="70"/>
      <c r="AL452" s="70"/>
    </row>
    <row r="453" ht="15.75" customHeight="1">
      <c r="AA453" s="70"/>
      <c r="AB453" s="70"/>
      <c r="AC453" s="70"/>
      <c r="AD453" s="70"/>
      <c r="AE453" s="70"/>
      <c r="AF453" s="70"/>
      <c r="AG453" s="70"/>
      <c r="AH453" s="70"/>
      <c r="AI453" s="70"/>
      <c r="AJ453" s="70"/>
      <c r="AK453" s="70"/>
      <c r="AL453" s="70"/>
    </row>
    <row r="454" ht="15.75" customHeight="1">
      <c r="AA454" s="70"/>
      <c r="AB454" s="70"/>
      <c r="AC454" s="70"/>
      <c r="AD454" s="70"/>
      <c r="AE454" s="70"/>
      <c r="AF454" s="70"/>
      <c r="AG454" s="70"/>
      <c r="AH454" s="70"/>
      <c r="AI454" s="70"/>
      <c r="AJ454" s="70"/>
      <c r="AK454" s="70"/>
      <c r="AL454" s="70"/>
    </row>
    <row r="455" ht="15.75" customHeight="1">
      <c r="AA455" s="70"/>
      <c r="AB455" s="70"/>
      <c r="AC455" s="70"/>
      <c r="AD455" s="70"/>
      <c r="AE455" s="70"/>
      <c r="AF455" s="70"/>
      <c r="AG455" s="70"/>
      <c r="AH455" s="70"/>
      <c r="AI455" s="70"/>
      <c r="AJ455" s="70"/>
      <c r="AK455" s="70"/>
      <c r="AL455" s="70"/>
    </row>
    <row r="456" ht="15.75" customHeight="1">
      <c r="AA456" s="70"/>
      <c r="AB456" s="70"/>
      <c r="AC456" s="70"/>
      <c r="AD456" s="70"/>
      <c r="AE456" s="70"/>
      <c r="AF456" s="70"/>
      <c r="AG456" s="70"/>
      <c r="AH456" s="70"/>
      <c r="AI456" s="70"/>
      <c r="AJ456" s="70"/>
      <c r="AK456" s="70"/>
      <c r="AL456" s="70"/>
    </row>
    <row r="457" ht="15.75" customHeight="1">
      <c r="AA457" s="70"/>
      <c r="AB457" s="70"/>
      <c r="AC457" s="70"/>
      <c r="AD457" s="70"/>
      <c r="AE457" s="70"/>
      <c r="AF457" s="70"/>
      <c r="AG457" s="70"/>
      <c r="AH457" s="70"/>
      <c r="AI457" s="70"/>
      <c r="AJ457" s="70"/>
      <c r="AK457" s="70"/>
      <c r="AL457" s="70"/>
    </row>
    <row r="458" ht="15.75" customHeight="1">
      <c r="AA458" s="70"/>
      <c r="AB458" s="70"/>
      <c r="AC458" s="70"/>
      <c r="AD458" s="70"/>
      <c r="AE458" s="70"/>
      <c r="AF458" s="70"/>
      <c r="AG458" s="70"/>
      <c r="AH458" s="70"/>
      <c r="AI458" s="70"/>
      <c r="AJ458" s="70"/>
      <c r="AK458" s="70"/>
      <c r="AL458" s="70"/>
    </row>
    <row r="459" ht="15.75" customHeight="1">
      <c r="AA459" s="70"/>
      <c r="AB459" s="70"/>
      <c r="AC459" s="70"/>
      <c r="AD459" s="70"/>
      <c r="AE459" s="70"/>
      <c r="AF459" s="70"/>
      <c r="AG459" s="70"/>
      <c r="AH459" s="70"/>
      <c r="AI459" s="70"/>
      <c r="AJ459" s="70"/>
      <c r="AK459" s="70"/>
      <c r="AL459" s="70"/>
    </row>
    <row r="460" ht="15.75" customHeight="1">
      <c r="AA460" s="70"/>
      <c r="AB460" s="70"/>
      <c r="AC460" s="70"/>
      <c r="AD460" s="70"/>
      <c r="AE460" s="70"/>
      <c r="AF460" s="70"/>
      <c r="AG460" s="70"/>
      <c r="AH460" s="70"/>
      <c r="AI460" s="70"/>
      <c r="AJ460" s="70"/>
      <c r="AK460" s="70"/>
      <c r="AL460" s="70"/>
    </row>
    <row r="461" ht="15.75" customHeight="1">
      <c r="AA461" s="70"/>
      <c r="AB461" s="70"/>
      <c r="AC461" s="70"/>
      <c r="AD461" s="70"/>
      <c r="AE461" s="70"/>
      <c r="AF461" s="70"/>
      <c r="AG461" s="70"/>
      <c r="AH461" s="70"/>
      <c r="AI461" s="70"/>
      <c r="AJ461" s="70"/>
      <c r="AK461" s="70"/>
      <c r="AL461" s="70"/>
    </row>
    <row r="462" ht="15.75" customHeight="1">
      <c r="AA462" s="70"/>
      <c r="AB462" s="70"/>
      <c r="AC462" s="70"/>
      <c r="AD462" s="70"/>
      <c r="AE462" s="70"/>
      <c r="AF462" s="70"/>
      <c r="AG462" s="70"/>
      <c r="AH462" s="70"/>
      <c r="AI462" s="70"/>
      <c r="AJ462" s="70"/>
      <c r="AK462" s="70"/>
      <c r="AL462" s="70"/>
    </row>
    <row r="463" ht="15.75" customHeight="1">
      <c r="AA463" s="70"/>
      <c r="AB463" s="70"/>
      <c r="AC463" s="70"/>
      <c r="AD463" s="70"/>
      <c r="AE463" s="70"/>
      <c r="AF463" s="70"/>
      <c r="AG463" s="70"/>
      <c r="AH463" s="70"/>
      <c r="AI463" s="70"/>
      <c r="AJ463" s="70"/>
      <c r="AK463" s="70"/>
      <c r="AL463" s="70"/>
    </row>
    <row r="464" ht="15.75" customHeight="1">
      <c r="AA464" s="70"/>
      <c r="AB464" s="70"/>
      <c r="AC464" s="70"/>
      <c r="AD464" s="70"/>
      <c r="AE464" s="70"/>
      <c r="AF464" s="70"/>
      <c r="AG464" s="70"/>
      <c r="AH464" s="70"/>
      <c r="AI464" s="70"/>
      <c r="AJ464" s="70"/>
      <c r="AK464" s="70"/>
      <c r="AL464" s="70"/>
    </row>
    <row r="465" ht="15.75" customHeight="1">
      <c r="AA465" s="70"/>
      <c r="AB465" s="70"/>
      <c r="AC465" s="70"/>
      <c r="AD465" s="70"/>
      <c r="AE465" s="70"/>
      <c r="AF465" s="70"/>
      <c r="AG465" s="70"/>
      <c r="AH465" s="70"/>
      <c r="AI465" s="70"/>
      <c r="AJ465" s="70"/>
      <c r="AK465" s="70"/>
      <c r="AL465" s="70"/>
    </row>
    <row r="466" ht="15.75" customHeight="1">
      <c r="AA466" s="70"/>
      <c r="AB466" s="70"/>
      <c r="AC466" s="70"/>
      <c r="AD466" s="70"/>
      <c r="AE466" s="70"/>
      <c r="AF466" s="70"/>
      <c r="AG466" s="70"/>
      <c r="AH466" s="70"/>
      <c r="AI466" s="70"/>
      <c r="AJ466" s="70"/>
      <c r="AK466" s="70"/>
      <c r="AL466" s="70"/>
    </row>
    <row r="467" ht="15.75" customHeight="1">
      <c r="AA467" s="70"/>
      <c r="AB467" s="70"/>
      <c r="AC467" s="70"/>
      <c r="AD467" s="70"/>
      <c r="AE467" s="70"/>
      <c r="AF467" s="70"/>
      <c r="AG467" s="70"/>
      <c r="AH467" s="70"/>
      <c r="AI467" s="70"/>
      <c r="AJ467" s="70"/>
      <c r="AK467" s="70"/>
      <c r="AL467" s="70"/>
    </row>
    <row r="468" ht="15.75" customHeight="1">
      <c r="AA468" s="70"/>
      <c r="AB468" s="70"/>
      <c r="AC468" s="70"/>
      <c r="AD468" s="70"/>
      <c r="AE468" s="70"/>
      <c r="AF468" s="70"/>
      <c r="AG468" s="70"/>
      <c r="AH468" s="70"/>
      <c r="AI468" s="70"/>
      <c r="AJ468" s="70"/>
      <c r="AK468" s="70"/>
      <c r="AL468" s="70"/>
    </row>
    <row r="469" ht="15.75" customHeight="1">
      <c r="AA469" s="70"/>
      <c r="AB469" s="70"/>
      <c r="AC469" s="70"/>
      <c r="AD469" s="70"/>
      <c r="AE469" s="70"/>
      <c r="AF469" s="70"/>
      <c r="AG469" s="70"/>
      <c r="AH469" s="70"/>
      <c r="AI469" s="70"/>
      <c r="AJ469" s="70"/>
      <c r="AK469" s="70"/>
      <c r="AL469" s="70"/>
    </row>
    <row r="470" ht="15.75" customHeight="1">
      <c r="AA470" s="70"/>
      <c r="AB470" s="70"/>
      <c r="AC470" s="70"/>
      <c r="AD470" s="70"/>
      <c r="AE470" s="70"/>
      <c r="AF470" s="70"/>
      <c r="AG470" s="70"/>
      <c r="AH470" s="70"/>
      <c r="AI470" s="70"/>
      <c r="AJ470" s="70"/>
      <c r="AK470" s="70"/>
      <c r="AL470" s="70"/>
    </row>
    <row r="471" ht="15.75" customHeight="1">
      <c r="AA471" s="70"/>
      <c r="AB471" s="70"/>
      <c r="AC471" s="70"/>
      <c r="AD471" s="70"/>
      <c r="AE471" s="70"/>
      <c r="AF471" s="70"/>
      <c r="AG471" s="70"/>
      <c r="AH471" s="70"/>
      <c r="AI471" s="70"/>
      <c r="AJ471" s="70"/>
      <c r="AK471" s="70"/>
      <c r="AL471" s="70"/>
    </row>
    <row r="472" ht="15.75" customHeight="1">
      <c r="AA472" s="70"/>
      <c r="AB472" s="70"/>
      <c r="AC472" s="70"/>
      <c r="AD472" s="70"/>
      <c r="AE472" s="70"/>
      <c r="AF472" s="70"/>
      <c r="AG472" s="70"/>
      <c r="AH472" s="70"/>
      <c r="AI472" s="70"/>
      <c r="AJ472" s="70"/>
      <c r="AK472" s="70"/>
      <c r="AL472" s="70"/>
    </row>
    <row r="473" ht="15.75" customHeight="1">
      <c r="AA473" s="70"/>
      <c r="AB473" s="70"/>
      <c r="AC473" s="70"/>
      <c r="AD473" s="70"/>
      <c r="AE473" s="70"/>
      <c r="AF473" s="70"/>
      <c r="AG473" s="70"/>
      <c r="AH473" s="70"/>
      <c r="AI473" s="70"/>
      <c r="AJ473" s="70"/>
      <c r="AK473" s="70"/>
      <c r="AL473" s="70"/>
    </row>
    <row r="474" ht="15.75" customHeight="1">
      <c r="AA474" s="70"/>
      <c r="AB474" s="70"/>
      <c r="AC474" s="70"/>
      <c r="AD474" s="70"/>
      <c r="AE474" s="70"/>
      <c r="AF474" s="70"/>
      <c r="AG474" s="70"/>
      <c r="AH474" s="70"/>
      <c r="AI474" s="70"/>
      <c r="AJ474" s="70"/>
      <c r="AK474" s="70"/>
      <c r="AL474" s="70"/>
    </row>
    <row r="475" ht="15.75" customHeight="1">
      <c r="AA475" s="70"/>
      <c r="AB475" s="70"/>
      <c r="AC475" s="70"/>
      <c r="AD475" s="70"/>
      <c r="AE475" s="70"/>
      <c r="AF475" s="70"/>
      <c r="AG475" s="70"/>
      <c r="AH475" s="70"/>
      <c r="AI475" s="70"/>
      <c r="AJ475" s="70"/>
      <c r="AK475" s="70"/>
      <c r="AL475" s="70"/>
    </row>
    <row r="476" ht="15.75" customHeight="1">
      <c r="AA476" s="70"/>
      <c r="AB476" s="70"/>
      <c r="AC476" s="70"/>
      <c r="AD476" s="70"/>
      <c r="AE476" s="70"/>
      <c r="AF476" s="70"/>
      <c r="AG476" s="70"/>
      <c r="AH476" s="70"/>
      <c r="AI476" s="70"/>
      <c r="AJ476" s="70"/>
      <c r="AK476" s="70"/>
      <c r="AL476" s="70"/>
    </row>
    <row r="477" ht="15.75" customHeight="1">
      <c r="AA477" s="70"/>
      <c r="AB477" s="70"/>
      <c r="AC477" s="70"/>
      <c r="AD477" s="70"/>
      <c r="AE477" s="70"/>
      <c r="AF477" s="70"/>
      <c r="AG477" s="70"/>
      <c r="AH477" s="70"/>
      <c r="AI477" s="70"/>
      <c r="AJ477" s="70"/>
      <c r="AK477" s="70"/>
      <c r="AL477" s="70"/>
    </row>
    <row r="478" ht="15.75" customHeight="1">
      <c r="AA478" s="70"/>
      <c r="AB478" s="70"/>
      <c r="AC478" s="70"/>
      <c r="AD478" s="70"/>
      <c r="AE478" s="70"/>
      <c r="AF478" s="70"/>
      <c r="AG478" s="70"/>
      <c r="AH478" s="70"/>
      <c r="AI478" s="70"/>
      <c r="AJ478" s="70"/>
      <c r="AK478" s="70"/>
      <c r="AL478" s="70"/>
    </row>
    <row r="479" ht="15.75" customHeight="1">
      <c r="AA479" s="70"/>
      <c r="AB479" s="70"/>
      <c r="AC479" s="70"/>
      <c r="AD479" s="70"/>
      <c r="AE479" s="70"/>
      <c r="AF479" s="70"/>
      <c r="AG479" s="70"/>
      <c r="AH479" s="70"/>
      <c r="AI479" s="70"/>
      <c r="AJ479" s="70"/>
      <c r="AK479" s="70"/>
      <c r="AL479" s="70"/>
    </row>
    <row r="480" ht="15.75" customHeight="1">
      <c r="AA480" s="70"/>
      <c r="AB480" s="70"/>
      <c r="AC480" s="70"/>
      <c r="AD480" s="70"/>
      <c r="AE480" s="70"/>
      <c r="AF480" s="70"/>
      <c r="AG480" s="70"/>
      <c r="AH480" s="70"/>
      <c r="AI480" s="70"/>
      <c r="AJ480" s="70"/>
      <c r="AK480" s="70"/>
      <c r="AL480" s="70"/>
    </row>
    <row r="481" ht="15.75" customHeight="1">
      <c r="AA481" s="70"/>
      <c r="AB481" s="70"/>
      <c r="AC481" s="70"/>
      <c r="AD481" s="70"/>
      <c r="AE481" s="70"/>
      <c r="AF481" s="70"/>
      <c r="AG481" s="70"/>
      <c r="AH481" s="70"/>
      <c r="AI481" s="70"/>
      <c r="AJ481" s="70"/>
      <c r="AK481" s="70"/>
      <c r="AL481" s="70"/>
    </row>
    <row r="482" ht="15.75" customHeight="1">
      <c r="AA482" s="70"/>
      <c r="AB482" s="70"/>
      <c r="AC482" s="70"/>
      <c r="AD482" s="70"/>
      <c r="AE482" s="70"/>
      <c r="AF482" s="70"/>
      <c r="AG482" s="70"/>
      <c r="AH482" s="70"/>
      <c r="AI482" s="70"/>
      <c r="AJ482" s="70"/>
      <c r="AK482" s="70"/>
      <c r="AL482" s="70"/>
    </row>
    <row r="483" ht="15.75" customHeight="1">
      <c r="AA483" s="70"/>
      <c r="AB483" s="70"/>
      <c r="AC483" s="70"/>
      <c r="AD483" s="70"/>
      <c r="AE483" s="70"/>
      <c r="AF483" s="70"/>
      <c r="AG483" s="70"/>
      <c r="AH483" s="70"/>
      <c r="AI483" s="70"/>
      <c r="AJ483" s="70"/>
      <c r="AK483" s="70"/>
      <c r="AL483" s="70"/>
    </row>
    <row r="484" ht="15.75" customHeight="1">
      <c r="AA484" s="70"/>
      <c r="AB484" s="70"/>
      <c r="AC484" s="70"/>
      <c r="AD484" s="70"/>
      <c r="AE484" s="70"/>
      <c r="AF484" s="70"/>
      <c r="AG484" s="70"/>
      <c r="AH484" s="70"/>
      <c r="AI484" s="70"/>
      <c r="AJ484" s="70"/>
      <c r="AK484" s="70"/>
      <c r="AL484" s="70"/>
    </row>
    <row r="485" ht="15.75" customHeight="1">
      <c r="AA485" s="70"/>
      <c r="AB485" s="70"/>
      <c r="AC485" s="70"/>
      <c r="AD485" s="70"/>
      <c r="AE485" s="70"/>
      <c r="AF485" s="70"/>
      <c r="AG485" s="70"/>
      <c r="AH485" s="70"/>
      <c r="AI485" s="70"/>
      <c r="AJ485" s="70"/>
      <c r="AK485" s="70"/>
      <c r="AL485" s="70"/>
    </row>
    <row r="486" ht="15.75" customHeight="1">
      <c r="AA486" s="70"/>
      <c r="AB486" s="70"/>
      <c r="AC486" s="70"/>
      <c r="AD486" s="70"/>
      <c r="AE486" s="70"/>
      <c r="AF486" s="70"/>
      <c r="AG486" s="70"/>
      <c r="AH486" s="70"/>
      <c r="AI486" s="70"/>
      <c r="AJ486" s="70"/>
      <c r="AK486" s="70"/>
      <c r="AL486" s="70"/>
    </row>
    <row r="487" ht="15.75" customHeight="1">
      <c r="AA487" s="70"/>
      <c r="AB487" s="70"/>
      <c r="AC487" s="70"/>
      <c r="AD487" s="70"/>
      <c r="AE487" s="70"/>
      <c r="AF487" s="70"/>
      <c r="AG487" s="70"/>
      <c r="AH487" s="70"/>
      <c r="AI487" s="70"/>
      <c r="AJ487" s="70"/>
      <c r="AK487" s="70"/>
      <c r="AL487" s="70"/>
    </row>
    <row r="488" ht="15.75" customHeight="1">
      <c r="AA488" s="70"/>
      <c r="AB488" s="70"/>
      <c r="AC488" s="70"/>
      <c r="AD488" s="70"/>
      <c r="AE488" s="70"/>
      <c r="AF488" s="70"/>
      <c r="AG488" s="70"/>
      <c r="AH488" s="70"/>
      <c r="AI488" s="70"/>
      <c r="AJ488" s="70"/>
      <c r="AK488" s="70"/>
      <c r="AL488" s="70"/>
    </row>
    <row r="489" ht="15.75" customHeight="1">
      <c r="AA489" s="70"/>
      <c r="AB489" s="70"/>
      <c r="AC489" s="70"/>
      <c r="AD489" s="70"/>
      <c r="AE489" s="70"/>
      <c r="AF489" s="70"/>
      <c r="AG489" s="70"/>
      <c r="AH489" s="70"/>
      <c r="AI489" s="70"/>
      <c r="AJ489" s="70"/>
      <c r="AK489" s="70"/>
      <c r="AL489" s="70"/>
    </row>
    <row r="490" ht="15.75" customHeight="1">
      <c r="AA490" s="70"/>
      <c r="AB490" s="70"/>
      <c r="AC490" s="70"/>
      <c r="AD490" s="70"/>
      <c r="AE490" s="70"/>
      <c r="AF490" s="70"/>
      <c r="AG490" s="70"/>
      <c r="AH490" s="70"/>
      <c r="AI490" s="70"/>
      <c r="AJ490" s="70"/>
      <c r="AK490" s="70"/>
      <c r="AL490" s="70"/>
    </row>
    <row r="491" ht="15.75" customHeight="1">
      <c r="AA491" s="70"/>
      <c r="AB491" s="70"/>
      <c r="AC491" s="70"/>
      <c r="AD491" s="70"/>
      <c r="AE491" s="70"/>
      <c r="AF491" s="70"/>
      <c r="AG491" s="70"/>
      <c r="AH491" s="70"/>
      <c r="AI491" s="70"/>
      <c r="AJ491" s="70"/>
      <c r="AK491" s="70"/>
      <c r="AL491" s="70"/>
    </row>
    <row r="492" ht="15.75" customHeight="1">
      <c r="AA492" s="70"/>
      <c r="AB492" s="70"/>
      <c r="AC492" s="70"/>
      <c r="AD492" s="70"/>
      <c r="AE492" s="70"/>
      <c r="AF492" s="70"/>
      <c r="AG492" s="70"/>
      <c r="AH492" s="70"/>
      <c r="AI492" s="70"/>
      <c r="AJ492" s="70"/>
      <c r="AK492" s="70"/>
      <c r="AL492" s="70"/>
    </row>
    <row r="493" ht="15.75" customHeight="1">
      <c r="AA493" s="70"/>
      <c r="AB493" s="70"/>
      <c r="AC493" s="70"/>
      <c r="AD493" s="70"/>
      <c r="AE493" s="70"/>
      <c r="AF493" s="70"/>
      <c r="AG493" s="70"/>
      <c r="AH493" s="70"/>
      <c r="AI493" s="70"/>
      <c r="AJ493" s="70"/>
      <c r="AK493" s="70"/>
      <c r="AL493" s="70"/>
    </row>
    <row r="494" ht="15.75" customHeight="1">
      <c r="AA494" s="70"/>
      <c r="AB494" s="70"/>
      <c r="AC494" s="70"/>
      <c r="AD494" s="70"/>
      <c r="AE494" s="70"/>
      <c r="AF494" s="70"/>
      <c r="AG494" s="70"/>
      <c r="AH494" s="70"/>
      <c r="AI494" s="70"/>
      <c r="AJ494" s="70"/>
      <c r="AK494" s="70"/>
      <c r="AL494" s="70"/>
    </row>
    <row r="495" ht="15.75" customHeight="1">
      <c r="AA495" s="70"/>
      <c r="AB495" s="70"/>
      <c r="AC495" s="70"/>
      <c r="AD495" s="70"/>
      <c r="AE495" s="70"/>
      <c r="AF495" s="70"/>
      <c r="AG495" s="70"/>
      <c r="AH495" s="70"/>
      <c r="AI495" s="70"/>
      <c r="AJ495" s="70"/>
      <c r="AK495" s="70"/>
      <c r="AL495" s="70"/>
    </row>
    <row r="496" ht="15.75" customHeight="1">
      <c r="AA496" s="70"/>
      <c r="AB496" s="70"/>
      <c r="AC496" s="70"/>
      <c r="AD496" s="70"/>
      <c r="AE496" s="70"/>
      <c r="AF496" s="70"/>
      <c r="AG496" s="70"/>
      <c r="AH496" s="70"/>
      <c r="AI496" s="70"/>
      <c r="AJ496" s="70"/>
      <c r="AK496" s="70"/>
      <c r="AL496" s="70"/>
    </row>
    <row r="497" ht="15.75" customHeight="1">
      <c r="AA497" s="70"/>
      <c r="AB497" s="70"/>
      <c r="AC497" s="70"/>
      <c r="AD497" s="70"/>
      <c r="AE497" s="70"/>
      <c r="AF497" s="70"/>
      <c r="AG497" s="70"/>
      <c r="AH497" s="70"/>
      <c r="AI497" s="70"/>
      <c r="AJ497" s="70"/>
      <c r="AK497" s="70"/>
      <c r="AL497" s="70"/>
    </row>
    <row r="498" ht="15.75" customHeight="1">
      <c r="AA498" s="70"/>
      <c r="AB498" s="70"/>
      <c r="AC498" s="70"/>
      <c r="AD498" s="70"/>
      <c r="AE498" s="70"/>
      <c r="AF498" s="70"/>
      <c r="AG498" s="70"/>
      <c r="AH498" s="70"/>
      <c r="AI498" s="70"/>
      <c r="AJ498" s="70"/>
      <c r="AK498" s="70"/>
      <c r="AL498" s="70"/>
    </row>
    <row r="499" ht="15.75" customHeight="1">
      <c r="AA499" s="70"/>
      <c r="AB499" s="70"/>
      <c r="AC499" s="70"/>
      <c r="AD499" s="70"/>
      <c r="AE499" s="70"/>
      <c r="AF499" s="70"/>
      <c r="AG499" s="70"/>
      <c r="AH499" s="70"/>
      <c r="AI499" s="70"/>
      <c r="AJ499" s="70"/>
      <c r="AK499" s="70"/>
      <c r="AL499" s="70"/>
    </row>
    <row r="500" ht="15.75" customHeight="1">
      <c r="AA500" s="70"/>
      <c r="AB500" s="70"/>
      <c r="AC500" s="70"/>
      <c r="AD500" s="70"/>
      <c r="AE500" s="70"/>
      <c r="AF500" s="70"/>
      <c r="AG500" s="70"/>
      <c r="AH500" s="70"/>
      <c r="AI500" s="70"/>
      <c r="AJ500" s="70"/>
      <c r="AK500" s="70"/>
      <c r="AL500" s="70"/>
    </row>
    <row r="501" ht="15.75" customHeight="1">
      <c r="AA501" s="70"/>
      <c r="AB501" s="70"/>
      <c r="AC501" s="70"/>
      <c r="AD501" s="70"/>
      <c r="AE501" s="70"/>
      <c r="AF501" s="70"/>
      <c r="AG501" s="70"/>
      <c r="AH501" s="70"/>
      <c r="AI501" s="70"/>
      <c r="AJ501" s="70"/>
      <c r="AK501" s="70"/>
      <c r="AL501" s="70"/>
    </row>
    <row r="502" ht="15.75" customHeight="1">
      <c r="AA502" s="70"/>
      <c r="AB502" s="70"/>
      <c r="AC502" s="70"/>
      <c r="AD502" s="70"/>
      <c r="AE502" s="70"/>
      <c r="AF502" s="70"/>
      <c r="AG502" s="70"/>
      <c r="AH502" s="70"/>
      <c r="AI502" s="70"/>
      <c r="AJ502" s="70"/>
      <c r="AK502" s="70"/>
      <c r="AL502" s="70"/>
    </row>
    <row r="503" ht="15.75" customHeight="1">
      <c r="AA503" s="70"/>
      <c r="AB503" s="70"/>
      <c r="AC503" s="70"/>
      <c r="AD503" s="70"/>
      <c r="AE503" s="70"/>
      <c r="AF503" s="70"/>
      <c r="AG503" s="70"/>
      <c r="AH503" s="70"/>
      <c r="AI503" s="70"/>
      <c r="AJ503" s="70"/>
      <c r="AK503" s="70"/>
      <c r="AL503" s="70"/>
    </row>
    <row r="504" ht="15.75" customHeight="1">
      <c r="AA504" s="70"/>
      <c r="AB504" s="70"/>
      <c r="AC504" s="70"/>
      <c r="AD504" s="70"/>
      <c r="AE504" s="70"/>
      <c r="AF504" s="70"/>
      <c r="AG504" s="70"/>
      <c r="AH504" s="70"/>
      <c r="AI504" s="70"/>
      <c r="AJ504" s="70"/>
      <c r="AK504" s="70"/>
      <c r="AL504" s="70"/>
    </row>
    <row r="505" ht="15.75" customHeight="1">
      <c r="AA505" s="70"/>
      <c r="AB505" s="70"/>
      <c r="AC505" s="70"/>
      <c r="AD505" s="70"/>
      <c r="AE505" s="70"/>
      <c r="AF505" s="70"/>
      <c r="AG505" s="70"/>
      <c r="AH505" s="70"/>
      <c r="AI505" s="70"/>
      <c r="AJ505" s="70"/>
      <c r="AK505" s="70"/>
      <c r="AL505" s="70"/>
    </row>
    <row r="506" ht="15.75" customHeight="1">
      <c r="AA506" s="70"/>
      <c r="AB506" s="70"/>
      <c r="AC506" s="70"/>
      <c r="AD506" s="70"/>
      <c r="AE506" s="70"/>
      <c r="AF506" s="70"/>
      <c r="AG506" s="70"/>
      <c r="AH506" s="70"/>
      <c r="AI506" s="70"/>
      <c r="AJ506" s="70"/>
      <c r="AK506" s="70"/>
      <c r="AL506" s="70"/>
    </row>
    <row r="507" ht="15.75" customHeight="1">
      <c r="AA507" s="70"/>
      <c r="AB507" s="70"/>
      <c r="AC507" s="70"/>
      <c r="AD507" s="70"/>
      <c r="AE507" s="70"/>
      <c r="AF507" s="70"/>
      <c r="AG507" s="70"/>
      <c r="AH507" s="70"/>
      <c r="AI507" s="70"/>
      <c r="AJ507" s="70"/>
      <c r="AK507" s="70"/>
      <c r="AL507" s="70"/>
    </row>
    <row r="508" ht="15.75" customHeight="1">
      <c r="AA508" s="70"/>
      <c r="AB508" s="70"/>
      <c r="AC508" s="70"/>
      <c r="AD508" s="70"/>
      <c r="AE508" s="70"/>
      <c r="AF508" s="70"/>
      <c r="AG508" s="70"/>
      <c r="AH508" s="70"/>
      <c r="AI508" s="70"/>
      <c r="AJ508" s="70"/>
      <c r="AK508" s="70"/>
      <c r="AL508" s="70"/>
    </row>
    <row r="509" ht="15.75" customHeight="1">
      <c r="AA509" s="70"/>
      <c r="AB509" s="70"/>
      <c r="AC509" s="70"/>
      <c r="AD509" s="70"/>
      <c r="AE509" s="70"/>
      <c r="AF509" s="70"/>
      <c r="AG509" s="70"/>
      <c r="AH509" s="70"/>
      <c r="AI509" s="70"/>
      <c r="AJ509" s="70"/>
      <c r="AK509" s="70"/>
      <c r="AL509" s="70"/>
    </row>
    <row r="510" ht="15.75" customHeight="1">
      <c r="AA510" s="70"/>
      <c r="AB510" s="70"/>
      <c r="AC510" s="70"/>
      <c r="AD510" s="70"/>
      <c r="AE510" s="70"/>
      <c r="AF510" s="70"/>
      <c r="AG510" s="70"/>
      <c r="AH510" s="70"/>
      <c r="AI510" s="70"/>
      <c r="AJ510" s="70"/>
      <c r="AK510" s="70"/>
      <c r="AL510" s="70"/>
    </row>
    <row r="511" ht="15.75" customHeight="1">
      <c r="AA511" s="70"/>
      <c r="AB511" s="70"/>
      <c r="AC511" s="70"/>
      <c r="AD511" s="70"/>
      <c r="AE511" s="70"/>
      <c r="AF511" s="70"/>
      <c r="AG511" s="70"/>
      <c r="AH511" s="70"/>
      <c r="AI511" s="70"/>
      <c r="AJ511" s="70"/>
      <c r="AK511" s="70"/>
      <c r="AL511" s="70"/>
    </row>
    <row r="512" ht="15.75" customHeight="1">
      <c r="AA512" s="70"/>
      <c r="AB512" s="70"/>
      <c r="AC512" s="70"/>
      <c r="AD512" s="70"/>
      <c r="AE512" s="70"/>
      <c r="AF512" s="70"/>
      <c r="AG512" s="70"/>
      <c r="AH512" s="70"/>
      <c r="AI512" s="70"/>
      <c r="AJ512" s="70"/>
      <c r="AK512" s="70"/>
      <c r="AL512" s="70"/>
    </row>
    <row r="513" ht="15.75" customHeight="1">
      <c r="AA513" s="70"/>
      <c r="AB513" s="70"/>
      <c r="AC513" s="70"/>
      <c r="AD513" s="70"/>
      <c r="AE513" s="70"/>
      <c r="AF513" s="70"/>
      <c r="AG513" s="70"/>
      <c r="AH513" s="70"/>
      <c r="AI513" s="70"/>
      <c r="AJ513" s="70"/>
      <c r="AK513" s="70"/>
      <c r="AL513" s="70"/>
    </row>
    <row r="514" ht="15.75" customHeight="1">
      <c r="AA514" s="70"/>
      <c r="AB514" s="70"/>
      <c r="AC514" s="70"/>
      <c r="AD514" s="70"/>
      <c r="AE514" s="70"/>
      <c r="AF514" s="70"/>
      <c r="AG514" s="70"/>
      <c r="AH514" s="70"/>
      <c r="AI514" s="70"/>
      <c r="AJ514" s="70"/>
      <c r="AK514" s="70"/>
      <c r="AL514" s="70"/>
    </row>
    <row r="515" ht="15.75" customHeight="1">
      <c r="AA515" s="70"/>
      <c r="AB515" s="70"/>
      <c r="AC515" s="70"/>
      <c r="AD515" s="70"/>
      <c r="AE515" s="70"/>
      <c r="AF515" s="70"/>
      <c r="AG515" s="70"/>
      <c r="AH515" s="70"/>
      <c r="AI515" s="70"/>
      <c r="AJ515" s="70"/>
      <c r="AK515" s="70"/>
      <c r="AL515" s="70"/>
    </row>
    <row r="516" ht="15.75" customHeight="1">
      <c r="AA516" s="70"/>
      <c r="AB516" s="70"/>
      <c r="AC516" s="70"/>
      <c r="AD516" s="70"/>
      <c r="AE516" s="70"/>
      <c r="AF516" s="70"/>
      <c r="AG516" s="70"/>
      <c r="AH516" s="70"/>
      <c r="AI516" s="70"/>
      <c r="AJ516" s="70"/>
      <c r="AK516" s="70"/>
      <c r="AL516" s="70"/>
    </row>
    <row r="517" ht="15.75" customHeight="1">
      <c r="AA517" s="70"/>
      <c r="AB517" s="70"/>
      <c r="AC517" s="70"/>
      <c r="AD517" s="70"/>
      <c r="AE517" s="70"/>
      <c r="AF517" s="70"/>
      <c r="AG517" s="70"/>
      <c r="AH517" s="70"/>
      <c r="AI517" s="70"/>
      <c r="AJ517" s="70"/>
      <c r="AK517" s="70"/>
      <c r="AL517" s="70"/>
    </row>
    <row r="518" ht="15.75" customHeight="1">
      <c r="AA518" s="70"/>
      <c r="AB518" s="70"/>
      <c r="AC518" s="70"/>
      <c r="AD518" s="70"/>
      <c r="AE518" s="70"/>
      <c r="AF518" s="70"/>
      <c r="AG518" s="70"/>
      <c r="AH518" s="70"/>
      <c r="AI518" s="70"/>
      <c r="AJ518" s="70"/>
      <c r="AK518" s="70"/>
      <c r="AL518" s="70"/>
    </row>
    <row r="519" ht="15.75" customHeight="1">
      <c r="AA519" s="70"/>
      <c r="AB519" s="70"/>
      <c r="AC519" s="70"/>
      <c r="AD519" s="70"/>
      <c r="AE519" s="70"/>
      <c r="AF519" s="70"/>
      <c r="AG519" s="70"/>
      <c r="AH519" s="70"/>
      <c r="AI519" s="70"/>
      <c r="AJ519" s="70"/>
      <c r="AK519" s="70"/>
      <c r="AL519" s="70"/>
    </row>
    <row r="520" ht="15.75" customHeight="1">
      <c r="AA520" s="70"/>
      <c r="AB520" s="70"/>
      <c r="AC520" s="70"/>
      <c r="AD520" s="70"/>
      <c r="AE520" s="70"/>
      <c r="AF520" s="70"/>
      <c r="AG520" s="70"/>
      <c r="AH520" s="70"/>
      <c r="AI520" s="70"/>
      <c r="AJ520" s="70"/>
      <c r="AK520" s="70"/>
      <c r="AL520" s="70"/>
    </row>
    <row r="521" ht="15.75" customHeight="1">
      <c r="AA521" s="70"/>
      <c r="AB521" s="70"/>
      <c r="AC521" s="70"/>
      <c r="AD521" s="70"/>
      <c r="AE521" s="70"/>
      <c r="AF521" s="70"/>
      <c r="AG521" s="70"/>
      <c r="AH521" s="70"/>
      <c r="AI521" s="70"/>
      <c r="AJ521" s="70"/>
      <c r="AK521" s="70"/>
      <c r="AL521" s="70"/>
    </row>
    <row r="522" ht="15.75" customHeight="1">
      <c r="AA522" s="70"/>
      <c r="AB522" s="70"/>
      <c r="AC522" s="70"/>
      <c r="AD522" s="70"/>
      <c r="AE522" s="70"/>
      <c r="AF522" s="70"/>
      <c r="AG522" s="70"/>
      <c r="AH522" s="70"/>
      <c r="AI522" s="70"/>
      <c r="AJ522" s="70"/>
      <c r="AK522" s="70"/>
      <c r="AL522" s="70"/>
    </row>
    <row r="523" ht="15.75" customHeight="1">
      <c r="AA523" s="70"/>
      <c r="AB523" s="70"/>
      <c r="AC523" s="70"/>
      <c r="AD523" s="70"/>
      <c r="AE523" s="70"/>
      <c r="AF523" s="70"/>
      <c r="AG523" s="70"/>
      <c r="AH523" s="70"/>
      <c r="AI523" s="70"/>
      <c r="AJ523" s="70"/>
      <c r="AK523" s="70"/>
      <c r="AL523" s="70"/>
    </row>
    <row r="524" ht="15.75" customHeight="1">
      <c r="AA524" s="70"/>
      <c r="AB524" s="70"/>
      <c r="AC524" s="70"/>
      <c r="AD524" s="70"/>
      <c r="AE524" s="70"/>
      <c r="AF524" s="70"/>
      <c r="AG524" s="70"/>
      <c r="AH524" s="70"/>
      <c r="AI524" s="70"/>
      <c r="AJ524" s="70"/>
      <c r="AK524" s="70"/>
      <c r="AL524" s="70"/>
    </row>
    <row r="525" ht="15.75" customHeight="1">
      <c r="AA525" s="70"/>
      <c r="AB525" s="70"/>
      <c r="AC525" s="70"/>
      <c r="AD525" s="70"/>
      <c r="AE525" s="70"/>
      <c r="AF525" s="70"/>
      <c r="AG525" s="70"/>
      <c r="AH525" s="70"/>
      <c r="AI525" s="70"/>
      <c r="AJ525" s="70"/>
      <c r="AK525" s="70"/>
      <c r="AL525" s="70"/>
    </row>
    <row r="526" ht="15.75" customHeight="1">
      <c r="AA526" s="70"/>
      <c r="AB526" s="70"/>
      <c r="AC526" s="70"/>
      <c r="AD526" s="70"/>
      <c r="AE526" s="70"/>
      <c r="AF526" s="70"/>
      <c r="AG526" s="70"/>
      <c r="AH526" s="70"/>
      <c r="AI526" s="70"/>
      <c r="AJ526" s="70"/>
      <c r="AK526" s="70"/>
      <c r="AL526" s="70"/>
    </row>
    <row r="527" ht="15.75" customHeight="1">
      <c r="AA527" s="70"/>
      <c r="AB527" s="70"/>
      <c r="AC527" s="70"/>
      <c r="AD527" s="70"/>
      <c r="AE527" s="70"/>
      <c r="AF527" s="70"/>
      <c r="AG527" s="70"/>
      <c r="AH527" s="70"/>
      <c r="AI527" s="70"/>
      <c r="AJ527" s="70"/>
      <c r="AK527" s="70"/>
      <c r="AL527" s="70"/>
    </row>
    <row r="528" ht="15.75" customHeight="1">
      <c r="AA528" s="70"/>
      <c r="AB528" s="70"/>
      <c r="AC528" s="70"/>
      <c r="AD528" s="70"/>
      <c r="AE528" s="70"/>
      <c r="AF528" s="70"/>
      <c r="AG528" s="70"/>
      <c r="AH528" s="70"/>
      <c r="AI528" s="70"/>
      <c r="AJ528" s="70"/>
      <c r="AK528" s="70"/>
      <c r="AL528" s="70"/>
    </row>
    <row r="529" ht="15.75" customHeight="1">
      <c r="AA529" s="70"/>
      <c r="AB529" s="70"/>
      <c r="AC529" s="70"/>
      <c r="AD529" s="70"/>
      <c r="AE529" s="70"/>
      <c r="AF529" s="70"/>
      <c r="AG529" s="70"/>
      <c r="AH529" s="70"/>
      <c r="AI529" s="70"/>
      <c r="AJ529" s="70"/>
      <c r="AK529" s="70"/>
      <c r="AL529" s="70"/>
    </row>
    <row r="530" ht="15.75" customHeight="1">
      <c r="AA530" s="70"/>
      <c r="AB530" s="70"/>
      <c r="AC530" s="70"/>
      <c r="AD530" s="70"/>
      <c r="AE530" s="70"/>
      <c r="AF530" s="70"/>
      <c r="AG530" s="70"/>
      <c r="AH530" s="70"/>
      <c r="AI530" s="70"/>
      <c r="AJ530" s="70"/>
      <c r="AK530" s="70"/>
      <c r="AL530" s="70"/>
    </row>
    <row r="531" ht="15.75" customHeight="1">
      <c r="AA531" s="70"/>
      <c r="AB531" s="70"/>
      <c r="AC531" s="70"/>
      <c r="AD531" s="70"/>
      <c r="AE531" s="70"/>
      <c r="AF531" s="70"/>
      <c r="AG531" s="70"/>
      <c r="AH531" s="70"/>
      <c r="AI531" s="70"/>
      <c r="AJ531" s="70"/>
      <c r="AK531" s="70"/>
      <c r="AL531" s="70"/>
    </row>
    <row r="532" ht="15.75" customHeight="1">
      <c r="AA532" s="70"/>
      <c r="AB532" s="70"/>
      <c r="AC532" s="70"/>
      <c r="AD532" s="70"/>
      <c r="AE532" s="70"/>
      <c r="AF532" s="70"/>
      <c r="AG532" s="70"/>
      <c r="AH532" s="70"/>
      <c r="AI532" s="70"/>
      <c r="AJ532" s="70"/>
      <c r="AK532" s="70"/>
      <c r="AL532" s="70"/>
    </row>
    <row r="533" ht="15.75" customHeight="1">
      <c r="AA533" s="70"/>
      <c r="AB533" s="70"/>
      <c r="AC533" s="70"/>
      <c r="AD533" s="70"/>
      <c r="AE533" s="70"/>
      <c r="AF533" s="70"/>
      <c r="AG533" s="70"/>
      <c r="AH533" s="70"/>
      <c r="AI533" s="70"/>
      <c r="AJ533" s="70"/>
      <c r="AK533" s="70"/>
      <c r="AL533" s="70"/>
    </row>
    <row r="534" ht="15.75" customHeight="1">
      <c r="AA534" s="70"/>
      <c r="AB534" s="70"/>
      <c r="AC534" s="70"/>
      <c r="AD534" s="70"/>
      <c r="AE534" s="70"/>
      <c r="AF534" s="70"/>
      <c r="AG534" s="70"/>
      <c r="AH534" s="70"/>
      <c r="AI534" s="70"/>
      <c r="AJ534" s="70"/>
      <c r="AK534" s="70"/>
      <c r="AL534" s="70"/>
    </row>
    <row r="535" ht="15.75" customHeight="1">
      <c r="AA535" s="70"/>
      <c r="AB535" s="70"/>
      <c r="AC535" s="70"/>
      <c r="AD535" s="70"/>
      <c r="AE535" s="70"/>
      <c r="AF535" s="70"/>
      <c r="AG535" s="70"/>
      <c r="AH535" s="70"/>
      <c r="AI535" s="70"/>
      <c r="AJ535" s="70"/>
      <c r="AK535" s="70"/>
      <c r="AL535" s="70"/>
    </row>
    <row r="536" ht="15.75" customHeight="1">
      <c r="AA536" s="70"/>
      <c r="AB536" s="70"/>
      <c r="AC536" s="70"/>
      <c r="AD536" s="70"/>
      <c r="AE536" s="70"/>
      <c r="AF536" s="70"/>
      <c r="AG536" s="70"/>
      <c r="AH536" s="70"/>
      <c r="AI536" s="70"/>
      <c r="AJ536" s="70"/>
      <c r="AK536" s="70"/>
      <c r="AL536" s="70"/>
    </row>
    <row r="537" ht="15.75" customHeight="1">
      <c r="AA537" s="70"/>
      <c r="AB537" s="70"/>
      <c r="AC537" s="70"/>
      <c r="AD537" s="70"/>
      <c r="AE537" s="70"/>
      <c r="AF537" s="70"/>
      <c r="AG537" s="70"/>
      <c r="AH537" s="70"/>
      <c r="AI537" s="70"/>
      <c r="AJ537" s="70"/>
      <c r="AK537" s="70"/>
      <c r="AL537" s="70"/>
    </row>
    <row r="538" ht="15.75" customHeight="1">
      <c r="AA538" s="70"/>
      <c r="AB538" s="70"/>
      <c r="AC538" s="70"/>
      <c r="AD538" s="70"/>
      <c r="AE538" s="70"/>
      <c r="AF538" s="70"/>
      <c r="AG538" s="70"/>
      <c r="AH538" s="70"/>
      <c r="AI538" s="70"/>
      <c r="AJ538" s="70"/>
      <c r="AK538" s="70"/>
      <c r="AL538" s="70"/>
    </row>
    <row r="539" ht="15.75" customHeight="1">
      <c r="AA539" s="70"/>
      <c r="AB539" s="70"/>
      <c r="AC539" s="70"/>
      <c r="AD539" s="70"/>
      <c r="AE539" s="70"/>
      <c r="AF539" s="70"/>
      <c r="AG539" s="70"/>
      <c r="AH539" s="70"/>
      <c r="AI539" s="70"/>
      <c r="AJ539" s="70"/>
      <c r="AK539" s="70"/>
      <c r="AL539" s="70"/>
    </row>
    <row r="540" ht="15.75" customHeight="1">
      <c r="AA540" s="70"/>
      <c r="AB540" s="70"/>
      <c r="AC540" s="70"/>
      <c r="AD540" s="70"/>
      <c r="AE540" s="70"/>
      <c r="AF540" s="70"/>
      <c r="AG540" s="70"/>
      <c r="AH540" s="70"/>
      <c r="AI540" s="70"/>
      <c r="AJ540" s="70"/>
      <c r="AK540" s="70"/>
      <c r="AL540" s="70"/>
    </row>
    <row r="541" ht="15.75" customHeight="1">
      <c r="AA541" s="70"/>
      <c r="AB541" s="70"/>
      <c r="AC541" s="70"/>
      <c r="AD541" s="70"/>
      <c r="AE541" s="70"/>
      <c r="AF541" s="70"/>
      <c r="AG541" s="70"/>
      <c r="AH541" s="70"/>
      <c r="AI541" s="70"/>
      <c r="AJ541" s="70"/>
      <c r="AK541" s="70"/>
      <c r="AL541" s="70"/>
    </row>
    <row r="542" ht="15.75" customHeight="1">
      <c r="AA542" s="70"/>
      <c r="AB542" s="70"/>
      <c r="AC542" s="70"/>
      <c r="AD542" s="70"/>
      <c r="AE542" s="70"/>
      <c r="AF542" s="70"/>
      <c r="AG542" s="70"/>
      <c r="AH542" s="70"/>
      <c r="AI542" s="70"/>
      <c r="AJ542" s="70"/>
      <c r="AK542" s="70"/>
      <c r="AL542" s="70"/>
    </row>
    <row r="543" ht="15.75" customHeight="1">
      <c r="AA543" s="70"/>
      <c r="AB543" s="70"/>
      <c r="AC543" s="70"/>
      <c r="AD543" s="70"/>
      <c r="AE543" s="70"/>
      <c r="AF543" s="70"/>
      <c r="AG543" s="70"/>
      <c r="AH543" s="70"/>
      <c r="AI543" s="70"/>
      <c r="AJ543" s="70"/>
      <c r="AK543" s="70"/>
      <c r="AL543" s="70"/>
    </row>
    <row r="544" ht="15.75" customHeight="1">
      <c r="AA544" s="70"/>
      <c r="AB544" s="70"/>
      <c r="AC544" s="70"/>
      <c r="AD544" s="70"/>
      <c r="AE544" s="70"/>
      <c r="AF544" s="70"/>
      <c r="AG544" s="70"/>
      <c r="AH544" s="70"/>
      <c r="AI544" s="70"/>
      <c r="AJ544" s="70"/>
      <c r="AK544" s="70"/>
      <c r="AL544" s="70"/>
    </row>
    <row r="545" ht="15.75" customHeight="1">
      <c r="AA545" s="70"/>
      <c r="AB545" s="70"/>
      <c r="AC545" s="70"/>
      <c r="AD545" s="70"/>
      <c r="AE545" s="70"/>
      <c r="AF545" s="70"/>
      <c r="AG545" s="70"/>
      <c r="AH545" s="70"/>
      <c r="AI545" s="70"/>
      <c r="AJ545" s="70"/>
      <c r="AK545" s="70"/>
      <c r="AL545" s="70"/>
    </row>
    <row r="546" ht="15.75" customHeight="1">
      <c r="AA546" s="70"/>
      <c r="AB546" s="70"/>
      <c r="AC546" s="70"/>
      <c r="AD546" s="70"/>
      <c r="AE546" s="70"/>
      <c r="AF546" s="70"/>
      <c r="AG546" s="70"/>
      <c r="AH546" s="70"/>
      <c r="AI546" s="70"/>
      <c r="AJ546" s="70"/>
      <c r="AK546" s="70"/>
      <c r="AL546" s="70"/>
    </row>
    <row r="547" ht="15.75" customHeight="1">
      <c r="AA547" s="70"/>
      <c r="AB547" s="70"/>
      <c r="AC547" s="70"/>
      <c r="AD547" s="70"/>
      <c r="AE547" s="70"/>
      <c r="AF547" s="70"/>
      <c r="AG547" s="70"/>
      <c r="AH547" s="70"/>
      <c r="AI547" s="70"/>
      <c r="AJ547" s="70"/>
      <c r="AK547" s="70"/>
      <c r="AL547" s="70"/>
    </row>
    <row r="548" ht="15.75" customHeight="1">
      <c r="AA548" s="70"/>
      <c r="AB548" s="70"/>
      <c r="AC548" s="70"/>
      <c r="AD548" s="70"/>
      <c r="AE548" s="70"/>
      <c r="AF548" s="70"/>
      <c r="AG548" s="70"/>
      <c r="AH548" s="70"/>
      <c r="AI548" s="70"/>
      <c r="AJ548" s="70"/>
      <c r="AK548" s="70"/>
      <c r="AL548" s="70"/>
    </row>
    <row r="549" ht="15.75" customHeight="1">
      <c r="AA549" s="70"/>
      <c r="AB549" s="70"/>
      <c r="AC549" s="70"/>
      <c r="AD549" s="70"/>
      <c r="AE549" s="70"/>
      <c r="AF549" s="70"/>
      <c r="AG549" s="70"/>
      <c r="AH549" s="70"/>
      <c r="AI549" s="70"/>
      <c r="AJ549" s="70"/>
      <c r="AK549" s="70"/>
      <c r="AL549" s="70"/>
    </row>
    <row r="550" ht="15.75" customHeight="1">
      <c r="AA550" s="70"/>
      <c r="AB550" s="70"/>
      <c r="AC550" s="70"/>
      <c r="AD550" s="70"/>
      <c r="AE550" s="70"/>
      <c r="AF550" s="70"/>
      <c r="AG550" s="70"/>
      <c r="AH550" s="70"/>
      <c r="AI550" s="70"/>
      <c r="AJ550" s="70"/>
      <c r="AK550" s="70"/>
      <c r="AL550" s="70"/>
    </row>
    <row r="551" ht="15.75" customHeight="1">
      <c r="AA551" s="70"/>
      <c r="AB551" s="70"/>
      <c r="AC551" s="70"/>
      <c r="AD551" s="70"/>
      <c r="AE551" s="70"/>
      <c r="AF551" s="70"/>
      <c r="AG551" s="70"/>
      <c r="AH551" s="70"/>
      <c r="AI551" s="70"/>
      <c r="AJ551" s="70"/>
      <c r="AK551" s="70"/>
      <c r="AL551" s="70"/>
    </row>
    <row r="552" ht="15.75" customHeight="1">
      <c r="AA552" s="70"/>
      <c r="AB552" s="70"/>
      <c r="AC552" s="70"/>
      <c r="AD552" s="70"/>
      <c r="AE552" s="70"/>
      <c r="AF552" s="70"/>
      <c r="AG552" s="70"/>
      <c r="AH552" s="70"/>
      <c r="AI552" s="70"/>
      <c r="AJ552" s="70"/>
      <c r="AK552" s="70"/>
      <c r="AL552" s="70"/>
    </row>
    <row r="553" ht="15.75" customHeight="1">
      <c r="AA553" s="70"/>
      <c r="AB553" s="70"/>
      <c r="AC553" s="70"/>
      <c r="AD553" s="70"/>
      <c r="AE553" s="70"/>
      <c r="AF553" s="70"/>
      <c r="AG553" s="70"/>
      <c r="AH553" s="70"/>
      <c r="AI553" s="70"/>
      <c r="AJ553" s="70"/>
      <c r="AK553" s="70"/>
      <c r="AL553" s="70"/>
    </row>
    <row r="554" ht="15.75" customHeight="1">
      <c r="AA554" s="70"/>
      <c r="AB554" s="70"/>
      <c r="AC554" s="70"/>
      <c r="AD554" s="70"/>
      <c r="AE554" s="70"/>
      <c r="AF554" s="70"/>
      <c r="AG554" s="70"/>
      <c r="AH554" s="70"/>
      <c r="AI554" s="70"/>
      <c r="AJ554" s="70"/>
      <c r="AK554" s="70"/>
      <c r="AL554" s="70"/>
    </row>
    <row r="555" ht="15.75" customHeight="1">
      <c r="AA555" s="70"/>
      <c r="AB555" s="70"/>
      <c r="AC555" s="70"/>
      <c r="AD555" s="70"/>
      <c r="AE555" s="70"/>
      <c r="AF555" s="70"/>
      <c r="AG555" s="70"/>
      <c r="AH555" s="70"/>
      <c r="AI555" s="70"/>
      <c r="AJ555" s="70"/>
      <c r="AK555" s="70"/>
      <c r="AL555" s="70"/>
    </row>
    <row r="556" ht="15.75" customHeight="1">
      <c r="AA556" s="70"/>
      <c r="AB556" s="70"/>
      <c r="AC556" s="70"/>
      <c r="AD556" s="70"/>
      <c r="AE556" s="70"/>
      <c r="AF556" s="70"/>
      <c r="AG556" s="70"/>
      <c r="AH556" s="70"/>
      <c r="AI556" s="70"/>
      <c r="AJ556" s="70"/>
      <c r="AK556" s="70"/>
      <c r="AL556" s="70"/>
    </row>
    <row r="557" ht="15.75" customHeight="1">
      <c r="AA557" s="70"/>
      <c r="AB557" s="70"/>
      <c r="AC557" s="70"/>
      <c r="AD557" s="70"/>
      <c r="AE557" s="70"/>
      <c r="AF557" s="70"/>
      <c r="AG557" s="70"/>
      <c r="AH557" s="70"/>
      <c r="AI557" s="70"/>
      <c r="AJ557" s="70"/>
      <c r="AK557" s="70"/>
      <c r="AL557" s="70"/>
    </row>
    <row r="558" ht="15.75" customHeight="1">
      <c r="AA558" s="70"/>
      <c r="AB558" s="70"/>
      <c r="AC558" s="70"/>
      <c r="AD558" s="70"/>
      <c r="AE558" s="70"/>
      <c r="AF558" s="70"/>
      <c r="AG558" s="70"/>
      <c r="AH558" s="70"/>
      <c r="AI558" s="70"/>
      <c r="AJ558" s="70"/>
      <c r="AK558" s="70"/>
      <c r="AL558" s="70"/>
    </row>
    <row r="559" ht="15.75" customHeight="1">
      <c r="AA559" s="70"/>
      <c r="AB559" s="70"/>
      <c r="AC559" s="70"/>
      <c r="AD559" s="70"/>
      <c r="AE559" s="70"/>
      <c r="AF559" s="70"/>
      <c r="AG559" s="70"/>
      <c r="AH559" s="70"/>
      <c r="AI559" s="70"/>
      <c r="AJ559" s="70"/>
      <c r="AK559" s="70"/>
      <c r="AL559" s="70"/>
    </row>
    <row r="560" ht="15.75" customHeight="1">
      <c r="AA560" s="70"/>
      <c r="AB560" s="70"/>
      <c r="AC560" s="70"/>
      <c r="AD560" s="70"/>
      <c r="AE560" s="70"/>
      <c r="AF560" s="70"/>
      <c r="AG560" s="70"/>
      <c r="AH560" s="70"/>
      <c r="AI560" s="70"/>
      <c r="AJ560" s="70"/>
      <c r="AK560" s="70"/>
      <c r="AL560" s="70"/>
    </row>
    <row r="561" ht="15.75" customHeight="1">
      <c r="AA561" s="70"/>
      <c r="AB561" s="70"/>
      <c r="AC561" s="70"/>
      <c r="AD561" s="70"/>
      <c r="AE561" s="70"/>
      <c r="AF561" s="70"/>
      <c r="AG561" s="70"/>
      <c r="AH561" s="70"/>
      <c r="AI561" s="70"/>
      <c r="AJ561" s="70"/>
      <c r="AK561" s="70"/>
      <c r="AL561" s="70"/>
    </row>
    <row r="562" ht="15.75" customHeight="1">
      <c r="AA562" s="70"/>
      <c r="AB562" s="70"/>
      <c r="AC562" s="70"/>
      <c r="AD562" s="70"/>
      <c r="AE562" s="70"/>
      <c r="AF562" s="70"/>
      <c r="AG562" s="70"/>
      <c r="AH562" s="70"/>
      <c r="AI562" s="70"/>
      <c r="AJ562" s="70"/>
      <c r="AK562" s="70"/>
      <c r="AL562" s="70"/>
    </row>
    <row r="563" ht="15.75" customHeight="1">
      <c r="AA563" s="70"/>
      <c r="AB563" s="70"/>
      <c r="AC563" s="70"/>
      <c r="AD563" s="70"/>
      <c r="AE563" s="70"/>
      <c r="AF563" s="70"/>
      <c r="AG563" s="70"/>
      <c r="AH563" s="70"/>
      <c r="AI563" s="70"/>
      <c r="AJ563" s="70"/>
      <c r="AK563" s="70"/>
      <c r="AL563" s="70"/>
    </row>
    <row r="564" ht="15.75" customHeight="1">
      <c r="AA564" s="70"/>
      <c r="AB564" s="70"/>
      <c r="AC564" s="70"/>
      <c r="AD564" s="70"/>
      <c r="AE564" s="70"/>
      <c r="AF564" s="70"/>
      <c r="AG564" s="70"/>
      <c r="AH564" s="70"/>
      <c r="AI564" s="70"/>
      <c r="AJ564" s="70"/>
      <c r="AK564" s="70"/>
      <c r="AL564" s="70"/>
    </row>
    <row r="565" ht="15.75" customHeight="1">
      <c r="AA565" s="70"/>
      <c r="AB565" s="70"/>
      <c r="AC565" s="70"/>
      <c r="AD565" s="70"/>
      <c r="AE565" s="70"/>
      <c r="AF565" s="70"/>
      <c r="AG565" s="70"/>
      <c r="AH565" s="70"/>
      <c r="AI565" s="70"/>
      <c r="AJ565" s="70"/>
      <c r="AK565" s="70"/>
      <c r="AL565" s="70"/>
    </row>
    <row r="566" ht="15.75" customHeight="1">
      <c r="AA566" s="70"/>
      <c r="AB566" s="70"/>
      <c r="AC566" s="70"/>
      <c r="AD566" s="70"/>
      <c r="AE566" s="70"/>
      <c r="AF566" s="70"/>
      <c r="AG566" s="70"/>
      <c r="AH566" s="70"/>
      <c r="AI566" s="70"/>
      <c r="AJ566" s="70"/>
      <c r="AK566" s="70"/>
      <c r="AL566" s="70"/>
    </row>
    <row r="567" ht="15.75" customHeight="1">
      <c r="AA567" s="70"/>
      <c r="AB567" s="70"/>
      <c r="AC567" s="70"/>
      <c r="AD567" s="70"/>
      <c r="AE567" s="70"/>
      <c r="AF567" s="70"/>
      <c r="AG567" s="70"/>
      <c r="AH567" s="70"/>
      <c r="AI567" s="70"/>
      <c r="AJ567" s="70"/>
      <c r="AK567" s="70"/>
      <c r="AL567" s="70"/>
    </row>
    <row r="568" ht="15.75" customHeight="1">
      <c r="AA568" s="70"/>
      <c r="AB568" s="70"/>
      <c r="AC568" s="70"/>
      <c r="AD568" s="70"/>
      <c r="AE568" s="70"/>
      <c r="AF568" s="70"/>
      <c r="AG568" s="70"/>
      <c r="AH568" s="70"/>
      <c r="AI568" s="70"/>
      <c r="AJ568" s="70"/>
      <c r="AK568" s="70"/>
      <c r="AL568" s="70"/>
    </row>
    <row r="569" ht="15.75" customHeight="1">
      <c r="AA569" s="70"/>
      <c r="AB569" s="70"/>
      <c r="AC569" s="70"/>
      <c r="AD569" s="70"/>
      <c r="AE569" s="70"/>
      <c r="AF569" s="70"/>
      <c r="AG569" s="70"/>
      <c r="AH569" s="70"/>
      <c r="AI569" s="70"/>
      <c r="AJ569" s="70"/>
      <c r="AK569" s="70"/>
      <c r="AL569" s="70"/>
    </row>
    <row r="570" ht="15.75" customHeight="1">
      <c r="AA570" s="70"/>
      <c r="AB570" s="70"/>
      <c r="AC570" s="70"/>
      <c r="AD570" s="70"/>
      <c r="AE570" s="70"/>
      <c r="AF570" s="70"/>
      <c r="AG570" s="70"/>
      <c r="AH570" s="70"/>
      <c r="AI570" s="70"/>
      <c r="AJ570" s="70"/>
      <c r="AK570" s="70"/>
      <c r="AL570" s="70"/>
    </row>
    <row r="571" ht="15.75" customHeight="1">
      <c r="AA571" s="70"/>
      <c r="AB571" s="70"/>
      <c r="AC571" s="70"/>
      <c r="AD571" s="70"/>
      <c r="AE571" s="70"/>
      <c r="AF571" s="70"/>
      <c r="AG571" s="70"/>
      <c r="AH571" s="70"/>
      <c r="AI571" s="70"/>
      <c r="AJ571" s="70"/>
      <c r="AK571" s="70"/>
      <c r="AL571" s="70"/>
    </row>
    <row r="572" ht="15.75" customHeight="1">
      <c r="AA572" s="70"/>
      <c r="AB572" s="70"/>
      <c r="AC572" s="70"/>
      <c r="AD572" s="70"/>
      <c r="AE572" s="70"/>
      <c r="AF572" s="70"/>
      <c r="AG572" s="70"/>
      <c r="AH572" s="70"/>
      <c r="AI572" s="70"/>
      <c r="AJ572" s="70"/>
      <c r="AK572" s="70"/>
      <c r="AL572" s="70"/>
    </row>
    <row r="573" ht="15.75" customHeight="1">
      <c r="AA573" s="70"/>
      <c r="AB573" s="70"/>
      <c r="AC573" s="70"/>
      <c r="AD573" s="70"/>
      <c r="AE573" s="70"/>
      <c r="AF573" s="70"/>
      <c r="AG573" s="70"/>
      <c r="AH573" s="70"/>
      <c r="AI573" s="70"/>
      <c r="AJ573" s="70"/>
      <c r="AK573" s="70"/>
      <c r="AL573" s="70"/>
    </row>
    <row r="574" ht="15.75" customHeight="1">
      <c r="AA574" s="70"/>
      <c r="AB574" s="70"/>
      <c r="AC574" s="70"/>
      <c r="AD574" s="70"/>
      <c r="AE574" s="70"/>
      <c r="AF574" s="70"/>
      <c r="AG574" s="70"/>
      <c r="AH574" s="70"/>
      <c r="AI574" s="70"/>
      <c r="AJ574" s="70"/>
      <c r="AK574" s="70"/>
      <c r="AL574" s="70"/>
    </row>
    <row r="575" ht="15.75" customHeight="1">
      <c r="AA575" s="70"/>
      <c r="AB575" s="70"/>
      <c r="AC575" s="70"/>
      <c r="AD575" s="70"/>
      <c r="AE575" s="70"/>
      <c r="AF575" s="70"/>
      <c r="AG575" s="70"/>
      <c r="AH575" s="70"/>
      <c r="AI575" s="70"/>
      <c r="AJ575" s="70"/>
      <c r="AK575" s="70"/>
      <c r="AL575" s="70"/>
    </row>
    <row r="576" ht="15.75" customHeight="1">
      <c r="AA576" s="70"/>
      <c r="AB576" s="70"/>
      <c r="AC576" s="70"/>
      <c r="AD576" s="70"/>
      <c r="AE576" s="70"/>
      <c r="AF576" s="70"/>
      <c r="AG576" s="70"/>
      <c r="AH576" s="70"/>
      <c r="AI576" s="70"/>
      <c r="AJ576" s="70"/>
      <c r="AK576" s="70"/>
      <c r="AL576" s="70"/>
    </row>
    <row r="577" ht="15.75" customHeight="1">
      <c r="AA577" s="70"/>
      <c r="AB577" s="70"/>
      <c r="AC577" s="70"/>
      <c r="AD577" s="70"/>
      <c r="AE577" s="70"/>
      <c r="AF577" s="70"/>
      <c r="AG577" s="70"/>
      <c r="AH577" s="70"/>
      <c r="AI577" s="70"/>
      <c r="AJ577" s="70"/>
      <c r="AK577" s="70"/>
      <c r="AL577" s="70"/>
    </row>
    <row r="578" ht="15.75" customHeight="1">
      <c r="AA578" s="70"/>
      <c r="AB578" s="70"/>
      <c r="AC578" s="70"/>
      <c r="AD578" s="70"/>
      <c r="AE578" s="70"/>
      <c r="AF578" s="70"/>
      <c r="AG578" s="70"/>
      <c r="AH578" s="70"/>
      <c r="AI578" s="70"/>
      <c r="AJ578" s="70"/>
      <c r="AK578" s="70"/>
      <c r="AL578" s="70"/>
    </row>
    <row r="579" ht="15.75" customHeight="1">
      <c r="AA579" s="70"/>
      <c r="AB579" s="70"/>
      <c r="AC579" s="70"/>
      <c r="AD579" s="70"/>
      <c r="AE579" s="70"/>
      <c r="AF579" s="70"/>
      <c r="AG579" s="70"/>
      <c r="AH579" s="70"/>
      <c r="AI579" s="70"/>
      <c r="AJ579" s="70"/>
      <c r="AK579" s="70"/>
      <c r="AL579" s="70"/>
    </row>
    <row r="580" ht="15.75" customHeight="1">
      <c r="AA580" s="70"/>
      <c r="AB580" s="70"/>
      <c r="AC580" s="70"/>
      <c r="AD580" s="70"/>
      <c r="AE580" s="70"/>
      <c r="AF580" s="70"/>
      <c r="AG580" s="70"/>
      <c r="AH580" s="70"/>
      <c r="AI580" s="70"/>
      <c r="AJ580" s="70"/>
      <c r="AK580" s="70"/>
      <c r="AL580" s="70"/>
    </row>
    <row r="581" ht="15.75" customHeight="1">
      <c r="AA581" s="70"/>
      <c r="AB581" s="70"/>
      <c r="AC581" s="70"/>
      <c r="AD581" s="70"/>
      <c r="AE581" s="70"/>
      <c r="AF581" s="70"/>
      <c r="AG581" s="70"/>
      <c r="AH581" s="70"/>
      <c r="AI581" s="70"/>
      <c r="AJ581" s="70"/>
      <c r="AK581" s="70"/>
      <c r="AL581" s="70"/>
    </row>
    <row r="582" ht="15.75" customHeight="1">
      <c r="AA582" s="70"/>
      <c r="AB582" s="70"/>
      <c r="AC582" s="70"/>
      <c r="AD582" s="70"/>
      <c r="AE582" s="70"/>
      <c r="AF582" s="70"/>
      <c r="AG582" s="70"/>
      <c r="AH582" s="70"/>
      <c r="AI582" s="70"/>
      <c r="AJ582" s="70"/>
      <c r="AK582" s="70"/>
      <c r="AL582" s="70"/>
    </row>
    <row r="583" ht="15.75" customHeight="1">
      <c r="AA583" s="70"/>
      <c r="AB583" s="70"/>
      <c r="AC583" s="70"/>
      <c r="AD583" s="70"/>
      <c r="AE583" s="70"/>
      <c r="AF583" s="70"/>
      <c r="AG583" s="70"/>
      <c r="AH583" s="70"/>
      <c r="AI583" s="70"/>
      <c r="AJ583" s="70"/>
      <c r="AK583" s="70"/>
      <c r="AL583" s="70"/>
    </row>
    <row r="584" ht="15.75" customHeight="1">
      <c r="AA584" s="70"/>
      <c r="AB584" s="70"/>
      <c r="AC584" s="70"/>
      <c r="AD584" s="70"/>
      <c r="AE584" s="70"/>
      <c r="AF584" s="70"/>
      <c r="AG584" s="70"/>
      <c r="AH584" s="70"/>
      <c r="AI584" s="70"/>
      <c r="AJ584" s="70"/>
      <c r="AK584" s="70"/>
      <c r="AL584" s="70"/>
    </row>
    <row r="585" ht="15.75" customHeight="1">
      <c r="AA585" s="70"/>
      <c r="AB585" s="70"/>
      <c r="AC585" s="70"/>
      <c r="AD585" s="70"/>
      <c r="AE585" s="70"/>
      <c r="AF585" s="70"/>
      <c r="AG585" s="70"/>
      <c r="AH585" s="70"/>
      <c r="AI585" s="70"/>
      <c r="AJ585" s="70"/>
      <c r="AK585" s="70"/>
      <c r="AL585" s="70"/>
    </row>
    <row r="586" ht="15.75" customHeight="1">
      <c r="AA586" s="70"/>
      <c r="AB586" s="70"/>
      <c r="AC586" s="70"/>
      <c r="AD586" s="70"/>
      <c r="AE586" s="70"/>
      <c r="AF586" s="70"/>
      <c r="AG586" s="70"/>
      <c r="AH586" s="70"/>
      <c r="AI586" s="70"/>
      <c r="AJ586" s="70"/>
      <c r="AK586" s="70"/>
      <c r="AL586" s="70"/>
    </row>
    <row r="587" ht="15.75" customHeight="1">
      <c r="AA587" s="70"/>
      <c r="AB587" s="70"/>
      <c r="AC587" s="70"/>
      <c r="AD587" s="70"/>
      <c r="AE587" s="70"/>
      <c r="AF587" s="70"/>
      <c r="AG587" s="70"/>
      <c r="AH587" s="70"/>
      <c r="AI587" s="70"/>
      <c r="AJ587" s="70"/>
      <c r="AK587" s="70"/>
      <c r="AL587" s="70"/>
    </row>
    <row r="588" ht="15.75" customHeight="1">
      <c r="AA588" s="70"/>
      <c r="AB588" s="70"/>
      <c r="AC588" s="70"/>
      <c r="AD588" s="70"/>
      <c r="AE588" s="70"/>
      <c r="AF588" s="70"/>
      <c r="AG588" s="70"/>
      <c r="AH588" s="70"/>
      <c r="AI588" s="70"/>
      <c r="AJ588" s="70"/>
      <c r="AK588" s="70"/>
      <c r="AL588" s="70"/>
    </row>
    <row r="589" ht="15.75" customHeight="1">
      <c r="AA589" s="70"/>
      <c r="AB589" s="70"/>
      <c r="AC589" s="70"/>
      <c r="AD589" s="70"/>
      <c r="AE589" s="70"/>
      <c r="AF589" s="70"/>
      <c r="AG589" s="70"/>
      <c r="AH589" s="70"/>
      <c r="AI589" s="70"/>
      <c r="AJ589" s="70"/>
      <c r="AK589" s="70"/>
      <c r="AL589" s="70"/>
    </row>
    <row r="590" ht="15.75" customHeight="1">
      <c r="AA590" s="70"/>
      <c r="AB590" s="70"/>
      <c r="AC590" s="70"/>
      <c r="AD590" s="70"/>
      <c r="AE590" s="70"/>
      <c r="AF590" s="70"/>
      <c r="AG590" s="70"/>
      <c r="AH590" s="70"/>
      <c r="AI590" s="70"/>
      <c r="AJ590" s="70"/>
      <c r="AK590" s="70"/>
      <c r="AL590" s="70"/>
    </row>
    <row r="591" ht="15.75" customHeight="1">
      <c r="AA591" s="70"/>
      <c r="AB591" s="70"/>
      <c r="AC591" s="70"/>
      <c r="AD591" s="70"/>
      <c r="AE591" s="70"/>
      <c r="AF591" s="70"/>
      <c r="AG591" s="70"/>
      <c r="AH591" s="70"/>
      <c r="AI591" s="70"/>
      <c r="AJ591" s="70"/>
      <c r="AK591" s="70"/>
      <c r="AL591" s="70"/>
    </row>
    <row r="592" ht="15.75" customHeight="1">
      <c r="AA592" s="70"/>
      <c r="AB592" s="70"/>
      <c r="AC592" s="70"/>
      <c r="AD592" s="70"/>
      <c r="AE592" s="70"/>
      <c r="AF592" s="70"/>
      <c r="AG592" s="70"/>
      <c r="AH592" s="70"/>
      <c r="AI592" s="70"/>
      <c r="AJ592" s="70"/>
      <c r="AK592" s="70"/>
      <c r="AL592" s="70"/>
    </row>
    <row r="593" ht="15.75" customHeight="1">
      <c r="AA593" s="70"/>
      <c r="AB593" s="70"/>
      <c r="AC593" s="70"/>
      <c r="AD593" s="70"/>
      <c r="AE593" s="70"/>
      <c r="AF593" s="70"/>
      <c r="AG593" s="70"/>
      <c r="AH593" s="70"/>
      <c r="AI593" s="70"/>
      <c r="AJ593" s="70"/>
      <c r="AK593" s="70"/>
      <c r="AL593" s="70"/>
    </row>
    <row r="594" ht="15.75" customHeight="1">
      <c r="AA594" s="70"/>
      <c r="AB594" s="70"/>
      <c r="AC594" s="70"/>
      <c r="AD594" s="70"/>
      <c r="AE594" s="70"/>
      <c r="AF594" s="70"/>
      <c r="AG594" s="70"/>
      <c r="AH594" s="70"/>
      <c r="AI594" s="70"/>
      <c r="AJ594" s="70"/>
      <c r="AK594" s="70"/>
      <c r="AL594" s="70"/>
    </row>
    <row r="595" ht="15.75" customHeight="1">
      <c r="AA595" s="70"/>
      <c r="AB595" s="70"/>
      <c r="AC595" s="70"/>
      <c r="AD595" s="70"/>
      <c r="AE595" s="70"/>
      <c r="AF595" s="70"/>
      <c r="AG595" s="70"/>
      <c r="AH595" s="70"/>
      <c r="AI595" s="70"/>
      <c r="AJ595" s="70"/>
      <c r="AK595" s="70"/>
      <c r="AL595" s="70"/>
    </row>
    <row r="596" ht="15.75" customHeight="1">
      <c r="AA596" s="70"/>
      <c r="AB596" s="70"/>
      <c r="AC596" s="70"/>
      <c r="AD596" s="70"/>
      <c r="AE596" s="70"/>
      <c r="AF596" s="70"/>
      <c r="AG596" s="70"/>
      <c r="AH596" s="70"/>
      <c r="AI596" s="70"/>
      <c r="AJ596" s="70"/>
      <c r="AK596" s="70"/>
      <c r="AL596" s="70"/>
    </row>
    <row r="597" ht="15.75" customHeight="1">
      <c r="AA597" s="70"/>
      <c r="AB597" s="70"/>
      <c r="AC597" s="70"/>
      <c r="AD597" s="70"/>
      <c r="AE597" s="70"/>
      <c r="AF597" s="70"/>
      <c r="AG597" s="70"/>
      <c r="AH597" s="70"/>
      <c r="AI597" s="70"/>
      <c r="AJ597" s="70"/>
      <c r="AK597" s="70"/>
      <c r="AL597" s="70"/>
    </row>
    <row r="598" ht="15.75" customHeight="1">
      <c r="AA598" s="70"/>
      <c r="AB598" s="70"/>
      <c r="AC598" s="70"/>
      <c r="AD598" s="70"/>
      <c r="AE598" s="70"/>
      <c r="AF598" s="70"/>
      <c r="AG598" s="70"/>
      <c r="AH598" s="70"/>
      <c r="AI598" s="70"/>
      <c r="AJ598" s="70"/>
      <c r="AK598" s="70"/>
      <c r="AL598" s="70"/>
    </row>
    <row r="599" ht="15.75" customHeight="1">
      <c r="AA599" s="70"/>
      <c r="AB599" s="70"/>
      <c r="AC599" s="70"/>
      <c r="AD599" s="70"/>
      <c r="AE599" s="70"/>
      <c r="AF599" s="70"/>
      <c r="AG599" s="70"/>
      <c r="AH599" s="70"/>
      <c r="AI599" s="70"/>
      <c r="AJ599" s="70"/>
      <c r="AK599" s="70"/>
      <c r="AL599" s="70"/>
    </row>
    <row r="600" ht="15.75" customHeight="1">
      <c r="AA600" s="70"/>
      <c r="AB600" s="70"/>
      <c r="AC600" s="70"/>
      <c r="AD600" s="70"/>
      <c r="AE600" s="70"/>
      <c r="AF600" s="70"/>
      <c r="AG600" s="70"/>
      <c r="AH600" s="70"/>
      <c r="AI600" s="70"/>
      <c r="AJ600" s="70"/>
      <c r="AK600" s="70"/>
      <c r="AL600" s="70"/>
    </row>
    <row r="601" ht="15.75" customHeight="1">
      <c r="AA601" s="70"/>
      <c r="AB601" s="70"/>
      <c r="AC601" s="70"/>
      <c r="AD601" s="70"/>
      <c r="AE601" s="70"/>
      <c r="AF601" s="70"/>
      <c r="AG601" s="70"/>
      <c r="AH601" s="70"/>
      <c r="AI601" s="70"/>
      <c r="AJ601" s="70"/>
      <c r="AK601" s="70"/>
      <c r="AL601" s="70"/>
    </row>
    <row r="602" ht="15.75" customHeight="1">
      <c r="AA602" s="70"/>
      <c r="AB602" s="70"/>
      <c r="AC602" s="70"/>
      <c r="AD602" s="70"/>
      <c r="AE602" s="70"/>
      <c r="AF602" s="70"/>
      <c r="AG602" s="70"/>
      <c r="AH602" s="70"/>
      <c r="AI602" s="70"/>
      <c r="AJ602" s="70"/>
      <c r="AK602" s="70"/>
      <c r="AL602" s="70"/>
    </row>
    <row r="603" ht="15.75" customHeight="1">
      <c r="AA603" s="70"/>
      <c r="AB603" s="70"/>
      <c r="AC603" s="70"/>
      <c r="AD603" s="70"/>
      <c r="AE603" s="70"/>
      <c r="AF603" s="70"/>
      <c r="AG603" s="70"/>
      <c r="AH603" s="70"/>
      <c r="AI603" s="70"/>
      <c r="AJ603" s="70"/>
      <c r="AK603" s="70"/>
      <c r="AL603" s="70"/>
    </row>
    <row r="604" ht="15.75" customHeight="1">
      <c r="AA604" s="70"/>
      <c r="AB604" s="70"/>
      <c r="AC604" s="70"/>
      <c r="AD604" s="70"/>
      <c r="AE604" s="70"/>
      <c r="AF604" s="70"/>
      <c r="AG604" s="70"/>
      <c r="AH604" s="70"/>
      <c r="AI604" s="70"/>
      <c r="AJ604" s="70"/>
      <c r="AK604" s="70"/>
      <c r="AL604" s="70"/>
    </row>
    <row r="605" ht="15.75" customHeight="1">
      <c r="AA605" s="70"/>
      <c r="AB605" s="70"/>
      <c r="AC605" s="70"/>
      <c r="AD605" s="70"/>
      <c r="AE605" s="70"/>
      <c r="AF605" s="70"/>
      <c r="AG605" s="70"/>
      <c r="AH605" s="70"/>
      <c r="AI605" s="70"/>
      <c r="AJ605" s="70"/>
      <c r="AK605" s="70"/>
      <c r="AL605" s="70"/>
    </row>
    <row r="606" ht="15.75" customHeight="1">
      <c r="AA606" s="70"/>
      <c r="AB606" s="70"/>
      <c r="AC606" s="70"/>
      <c r="AD606" s="70"/>
      <c r="AE606" s="70"/>
      <c r="AF606" s="70"/>
      <c r="AG606" s="70"/>
      <c r="AH606" s="70"/>
      <c r="AI606" s="70"/>
      <c r="AJ606" s="70"/>
      <c r="AK606" s="70"/>
      <c r="AL606" s="70"/>
    </row>
    <row r="607" ht="15.75" customHeight="1">
      <c r="AA607" s="70"/>
      <c r="AB607" s="70"/>
      <c r="AC607" s="70"/>
      <c r="AD607" s="70"/>
      <c r="AE607" s="70"/>
      <c r="AF607" s="70"/>
      <c r="AG607" s="70"/>
      <c r="AH607" s="70"/>
      <c r="AI607" s="70"/>
      <c r="AJ607" s="70"/>
      <c r="AK607" s="70"/>
      <c r="AL607" s="70"/>
    </row>
    <row r="608" ht="15.75" customHeight="1">
      <c r="AA608" s="70"/>
      <c r="AB608" s="70"/>
      <c r="AC608" s="70"/>
      <c r="AD608" s="70"/>
      <c r="AE608" s="70"/>
      <c r="AF608" s="70"/>
      <c r="AG608" s="70"/>
      <c r="AH608" s="70"/>
      <c r="AI608" s="70"/>
      <c r="AJ608" s="70"/>
      <c r="AK608" s="70"/>
      <c r="AL608" s="70"/>
    </row>
    <row r="609" ht="15.75" customHeight="1">
      <c r="AA609" s="70"/>
      <c r="AB609" s="70"/>
      <c r="AC609" s="70"/>
      <c r="AD609" s="70"/>
      <c r="AE609" s="70"/>
      <c r="AF609" s="70"/>
      <c r="AG609" s="70"/>
      <c r="AH609" s="70"/>
      <c r="AI609" s="70"/>
      <c r="AJ609" s="70"/>
      <c r="AK609" s="70"/>
      <c r="AL609" s="70"/>
    </row>
    <row r="610" ht="15.75" customHeight="1">
      <c r="AA610" s="70"/>
      <c r="AB610" s="70"/>
      <c r="AC610" s="70"/>
      <c r="AD610" s="70"/>
      <c r="AE610" s="70"/>
      <c r="AF610" s="70"/>
      <c r="AG610" s="70"/>
      <c r="AH610" s="70"/>
      <c r="AI610" s="70"/>
      <c r="AJ610" s="70"/>
      <c r="AK610" s="70"/>
      <c r="AL610" s="70"/>
    </row>
    <row r="611" ht="15.75" customHeight="1">
      <c r="AA611" s="70"/>
      <c r="AB611" s="70"/>
      <c r="AC611" s="70"/>
      <c r="AD611" s="70"/>
      <c r="AE611" s="70"/>
      <c r="AF611" s="70"/>
      <c r="AG611" s="70"/>
      <c r="AH611" s="70"/>
      <c r="AI611" s="70"/>
      <c r="AJ611" s="70"/>
      <c r="AK611" s="70"/>
      <c r="AL611" s="70"/>
    </row>
    <row r="612" ht="15.75" customHeight="1">
      <c r="AA612" s="70"/>
      <c r="AB612" s="70"/>
      <c r="AC612" s="70"/>
      <c r="AD612" s="70"/>
      <c r="AE612" s="70"/>
      <c r="AF612" s="70"/>
      <c r="AG612" s="70"/>
      <c r="AH612" s="70"/>
      <c r="AI612" s="70"/>
      <c r="AJ612" s="70"/>
      <c r="AK612" s="70"/>
      <c r="AL612" s="70"/>
    </row>
    <row r="613" ht="15.75" customHeight="1">
      <c r="AA613" s="70"/>
      <c r="AB613" s="70"/>
      <c r="AC613" s="70"/>
      <c r="AD613" s="70"/>
      <c r="AE613" s="70"/>
      <c r="AF613" s="70"/>
      <c r="AG613" s="70"/>
      <c r="AH613" s="70"/>
      <c r="AI613" s="70"/>
      <c r="AJ613" s="70"/>
      <c r="AK613" s="70"/>
      <c r="AL613" s="70"/>
    </row>
    <row r="614" ht="15.75" customHeight="1">
      <c r="AA614" s="70"/>
      <c r="AB614" s="70"/>
      <c r="AC614" s="70"/>
      <c r="AD614" s="70"/>
      <c r="AE614" s="70"/>
      <c r="AF614" s="70"/>
      <c r="AG614" s="70"/>
      <c r="AH614" s="70"/>
      <c r="AI614" s="70"/>
      <c r="AJ614" s="70"/>
      <c r="AK614" s="70"/>
      <c r="AL614" s="70"/>
    </row>
    <row r="615" ht="15.75" customHeight="1">
      <c r="AA615" s="70"/>
      <c r="AB615" s="70"/>
      <c r="AC615" s="70"/>
      <c r="AD615" s="70"/>
      <c r="AE615" s="70"/>
      <c r="AF615" s="70"/>
      <c r="AG615" s="70"/>
      <c r="AH615" s="70"/>
      <c r="AI615" s="70"/>
      <c r="AJ615" s="70"/>
      <c r="AK615" s="70"/>
      <c r="AL615" s="70"/>
    </row>
    <row r="616" ht="15.75" customHeight="1">
      <c r="AA616" s="70"/>
      <c r="AB616" s="70"/>
      <c r="AC616" s="70"/>
      <c r="AD616" s="70"/>
      <c r="AE616" s="70"/>
      <c r="AF616" s="70"/>
      <c r="AG616" s="70"/>
      <c r="AH616" s="70"/>
      <c r="AI616" s="70"/>
      <c r="AJ616" s="70"/>
      <c r="AK616" s="70"/>
      <c r="AL616" s="70"/>
    </row>
    <row r="617" ht="15.75" customHeight="1">
      <c r="AA617" s="70"/>
      <c r="AB617" s="70"/>
      <c r="AC617" s="70"/>
      <c r="AD617" s="70"/>
      <c r="AE617" s="70"/>
      <c r="AF617" s="70"/>
      <c r="AG617" s="70"/>
      <c r="AH617" s="70"/>
      <c r="AI617" s="70"/>
      <c r="AJ617" s="70"/>
      <c r="AK617" s="70"/>
      <c r="AL617" s="70"/>
    </row>
    <row r="618" ht="15.75" customHeight="1">
      <c r="AA618" s="70"/>
      <c r="AB618" s="70"/>
      <c r="AC618" s="70"/>
      <c r="AD618" s="70"/>
      <c r="AE618" s="70"/>
      <c r="AF618" s="70"/>
      <c r="AG618" s="70"/>
      <c r="AH618" s="70"/>
      <c r="AI618" s="70"/>
      <c r="AJ618" s="70"/>
      <c r="AK618" s="70"/>
      <c r="AL618" s="70"/>
    </row>
    <row r="619" ht="15.75" customHeight="1">
      <c r="AA619" s="70"/>
      <c r="AB619" s="70"/>
      <c r="AC619" s="70"/>
      <c r="AD619" s="70"/>
      <c r="AE619" s="70"/>
      <c r="AF619" s="70"/>
      <c r="AG619" s="70"/>
      <c r="AH619" s="70"/>
      <c r="AI619" s="70"/>
      <c r="AJ619" s="70"/>
      <c r="AK619" s="70"/>
      <c r="AL619" s="70"/>
    </row>
    <row r="620" ht="15.75" customHeight="1">
      <c r="AA620" s="70"/>
      <c r="AB620" s="70"/>
      <c r="AC620" s="70"/>
      <c r="AD620" s="70"/>
      <c r="AE620" s="70"/>
      <c r="AF620" s="70"/>
      <c r="AG620" s="70"/>
      <c r="AH620" s="70"/>
      <c r="AI620" s="70"/>
      <c r="AJ620" s="70"/>
      <c r="AK620" s="70"/>
      <c r="AL620" s="70"/>
    </row>
    <row r="621" ht="15.75" customHeight="1">
      <c r="AA621" s="70"/>
      <c r="AB621" s="70"/>
      <c r="AC621" s="70"/>
      <c r="AD621" s="70"/>
      <c r="AE621" s="70"/>
      <c r="AF621" s="70"/>
      <c r="AG621" s="70"/>
      <c r="AH621" s="70"/>
      <c r="AI621" s="70"/>
      <c r="AJ621" s="70"/>
      <c r="AK621" s="70"/>
      <c r="AL621" s="70"/>
    </row>
    <row r="622" ht="15.75" customHeight="1">
      <c r="AA622" s="70"/>
      <c r="AB622" s="70"/>
      <c r="AC622" s="70"/>
      <c r="AD622" s="70"/>
      <c r="AE622" s="70"/>
      <c r="AF622" s="70"/>
      <c r="AG622" s="70"/>
      <c r="AH622" s="70"/>
      <c r="AI622" s="70"/>
      <c r="AJ622" s="70"/>
      <c r="AK622" s="70"/>
      <c r="AL622" s="70"/>
    </row>
    <row r="623" ht="15.75" customHeight="1">
      <c r="AA623" s="70"/>
      <c r="AB623" s="70"/>
      <c r="AC623" s="70"/>
      <c r="AD623" s="70"/>
      <c r="AE623" s="70"/>
      <c r="AF623" s="70"/>
      <c r="AG623" s="70"/>
      <c r="AH623" s="70"/>
      <c r="AI623" s="70"/>
      <c r="AJ623" s="70"/>
      <c r="AK623" s="70"/>
      <c r="AL623" s="70"/>
    </row>
    <row r="624" ht="15.75" customHeight="1">
      <c r="AA624" s="70"/>
      <c r="AB624" s="70"/>
      <c r="AC624" s="70"/>
      <c r="AD624" s="70"/>
      <c r="AE624" s="70"/>
      <c r="AF624" s="70"/>
      <c r="AG624" s="70"/>
      <c r="AH624" s="70"/>
      <c r="AI624" s="70"/>
      <c r="AJ624" s="70"/>
      <c r="AK624" s="70"/>
      <c r="AL624" s="70"/>
    </row>
    <row r="625" ht="15.75" customHeight="1">
      <c r="AA625" s="70"/>
      <c r="AB625" s="70"/>
      <c r="AC625" s="70"/>
      <c r="AD625" s="70"/>
      <c r="AE625" s="70"/>
      <c r="AF625" s="70"/>
      <c r="AG625" s="70"/>
      <c r="AH625" s="70"/>
      <c r="AI625" s="70"/>
      <c r="AJ625" s="70"/>
      <c r="AK625" s="70"/>
      <c r="AL625" s="70"/>
    </row>
    <row r="626" ht="15.75" customHeight="1">
      <c r="AA626" s="70"/>
      <c r="AB626" s="70"/>
      <c r="AC626" s="70"/>
      <c r="AD626" s="70"/>
      <c r="AE626" s="70"/>
      <c r="AF626" s="70"/>
      <c r="AG626" s="70"/>
      <c r="AH626" s="70"/>
      <c r="AI626" s="70"/>
      <c r="AJ626" s="70"/>
      <c r="AK626" s="70"/>
      <c r="AL626" s="70"/>
    </row>
    <row r="627" ht="15.75" customHeight="1">
      <c r="AA627" s="70"/>
      <c r="AB627" s="70"/>
      <c r="AC627" s="70"/>
      <c r="AD627" s="70"/>
      <c r="AE627" s="70"/>
      <c r="AF627" s="70"/>
      <c r="AG627" s="70"/>
      <c r="AH627" s="70"/>
      <c r="AI627" s="70"/>
      <c r="AJ627" s="70"/>
      <c r="AK627" s="70"/>
      <c r="AL627" s="70"/>
    </row>
    <row r="628" ht="15.75" customHeight="1">
      <c r="AA628" s="70"/>
      <c r="AB628" s="70"/>
      <c r="AC628" s="70"/>
      <c r="AD628" s="70"/>
      <c r="AE628" s="70"/>
      <c r="AF628" s="70"/>
      <c r="AG628" s="70"/>
      <c r="AH628" s="70"/>
      <c r="AI628" s="70"/>
      <c r="AJ628" s="70"/>
      <c r="AK628" s="70"/>
      <c r="AL628" s="70"/>
    </row>
    <row r="629" ht="15.75" customHeight="1">
      <c r="AA629" s="70"/>
      <c r="AB629" s="70"/>
      <c r="AC629" s="70"/>
      <c r="AD629" s="70"/>
      <c r="AE629" s="70"/>
      <c r="AF629" s="70"/>
      <c r="AG629" s="70"/>
      <c r="AH629" s="70"/>
      <c r="AI629" s="70"/>
      <c r="AJ629" s="70"/>
      <c r="AK629" s="70"/>
      <c r="AL629" s="70"/>
    </row>
    <row r="630" ht="15.75" customHeight="1">
      <c r="AA630" s="70"/>
      <c r="AB630" s="70"/>
      <c r="AC630" s="70"/>
      <c r="AD630" s="70"/>
      <c r="AE630" s="70"/>
      <c r="AF630" s="70"/>
      <c r="AG630" s="70"/>
      <c r="AH630" s="70"/>
      <c r="AI630" s="70"/>
      <c r="AJ630" s="70"/>
      <c r="AK630" s="70"/>
      <c r="AL630" s="70"/>
    </row>
    <row r="631" ht="15.75" customHeight="1">
      <c r="AA631" s="70"/>
      <c r="AB631" s="70"/>
      <c r="AC631" s="70"/>
      <c r="AD631" s="70"/>
      <c r="AE631" s="70"/>
      <c r="AF631" s="70"/>
      <c r="AG631" s="70"/>
      <c r="AH631" s="70"/>
      <c r="AI631" s="70"/>
      <c r="AJ631" s="70"/>
      <c r="AK631" s="70"/>
      <c r="AL631" s="70"/>
    </row>
    <row r="632" ht="15.75" customHeight="1">
      <c r="AA632" s="70"/>
      <c r="AB632" s="70"/>
      <c r="AC632" s="70"/>
      <c r="AD632" s="70"/>
      <c r="AE632" s="70"/>
      <c r="AF632" s="70"/>
      <c r="AG632" s="70"/>
      <c r="AH632" s="70"/>
      <c r="AI632" s="70"/>
      <c r="AJ632" s="70"/>
      <c r="AK632" s="70"/>
      <c r="AL632" s="70"/>
    </row>
    <row r="633" ht="15.75" customHeight="1">
      <c r="AA633" s="70"/>
      <c r="AB633" s="70"/>
      <c r="AC633" s="70"/>
      <c r="AD633" s="70"/>
      <c r="AE633" s="70"/>
      <c r="AF633" s="70"/>
      <c r="AG633" s="70"/>
      <c r="AH633" s="70"/>
      <c r="AI633" s="70"/>
      <c r="AJ633" s="70"/>
      <c r="AK633" s="70"/>
      <c r="AL633" s="70"/>
    </row>
    <row r="634" ht="15.75" customHeight="1">
      <c r="AA634" s="70"/>
      <c r="AB634" s="70"/>
      <c r="AC634" s="70"/>
      <c r="AD634" s="70"/>
      <c r="AE634" s="70"/>
      <c r="AF634" s="70"/>
      <c r="AG634" s="70"/>
      <c r="AH634" s="70"/>
      <c r="AI634" s="70"/>
      <c r="AJ634" s="70"/>
      <c r="AK634" s="70"/>
      <c r="AL634" s="70"/>
    </row>
    <row r="635" ht="15.75" customHeight="1">
      <c r="AA635" s="70"/>
      <c r="AB635" s="70"/>
      <c r="AC635" s="70"/>
      <c r="AD635" s="70"/>
      <c r="AE635" s="70"/>
      <c r="AF635" s="70"/>
      <c r="AG635" s="70"/>
      <c r="AH635" s="70"/>
      <c r="AI635" s="70"/>
      <c r="AJ635" s="70"/>
      <c r="AK635" s="70"/>
      <c r="AL635" s="70"/>
    </row>
    <row r="636" ht="15.75" customHeight="1">
      <c r="AA636" s="70"/>
      <c r="AB636" s="70"/>
      <c r="AC636" s="70"/>
      <c r="AD636" s="70"/>
      <c r="AE636" s="70"/>
      <c r="AF636" s="70"/>
      <c r="AG636" s="70"/>
      <c r="AH636" s="70"/>
      <c r="AI636" s="70"/>
      <c r="AJ636" s="70"/>
      <c r="AK636" s="70"/>
      <c r="AL636" s="70"/>
    </row>
    <row r="637" ht="15.75" customHeight="1">
      <c r="AA637" s="70"/>
      <c r="AB637" s="70"/>
      <c r="AC637" s="70"/>
      <c r="AD637" s="70"/>
      <c r="AE637" s="70"/>
      <c r="AF637" s="70"/>
      <c r="AG637" s="70"/>
      <c r="AH637" s="70"/>
      <c r="AI637" s="70"/>
      <c r="AJ637" s="70"/>
      <c r="AK637" s="70"/>
      <c r="AL637" s="70"/>
    </row>
    <row r="638" ht="15.75" customHeight="1">
      <c r="AA638" s="70"/>
      <c r="AB638" s="70"/>
      <c r="AC638" s="70"/>
      <c r="AD638" s="70"/>
      <c r="AE638" s="70"/>
      <c r="AF638" s="70"/>
      <c r="AG638" s="70"/>
      <c r="AH638" s="70"/>
      <c r="AI638" s="70"/>
      <c r="AJ638" s="70"/>
      <c r="AK638" s="70"/>
      <c r="AL638" s="70"/>
    </row>
    <row r="639" ht="15.75" customHeight="1">
      <c r="AA639" s="70"/>
      <c r="AB639" s="70"/>
      <c r="AC639" s="70"/>
      <c r="AD639" s="70"/>
      <c r="AE639" s="70"/>
      <c r="AF639" s="70"/>
      <c r="AG639" s="70"/>
      <c r="AH639" s="70"/>
      <c r="AI639" s="70"/>
      <c r="AJ639" s="70"/>
      <c r="AK639" s="70"/>
      <c r="AL639" s="70"/>
    </row>
    <row r="640" ht="15.75" customHeight="1">
      <c r="AA640" s="70"/>
      <c r="AB640" s="70"/>
      <c r="AC640" s="70"/>
      <c r="AD640" s="70"/>
      <c r="AE640" s="70"/>
      <c r="AF640" s="70"/>
      <c r="AG640" s="70"/>
      <c r="AH640" s="70"/>
      <c r="AI640" s="70"/>
      <c r="AJ640" s="70"/>
      <c r="AK640" s="70"/>
      <c r="AL640" s="70"/>
    </row>
    <row r="641" ht="15.75" customHeight="1">
      <c r="AA641" s="70"/>
      <c r="AB641" s="70"/>
      <c r="AC641" s="70"/>
      <c r="AD641" s="70"/>
      <c r="AE641" s="70"/>
      <c r="AF641" s="70"/>
      <c r="AG641" s="70"/>
      <c r="AH641" s="70"/>
      <c r="AI641" s="70"/>
      <c r="AJ641" s="70"/>
      <c r="AK641" s="70"/>
      <c r="AL641" s="70"/>
    </row>
    <row r="642" ht="15.75" customHeight="1">
      <c r="AA642" s="70"/>
      <c r="AB642" s="70"/>
      <c r="AC642" s="70"/>
      <c r="AD642" s="70"/>
      <c r="AE642" s="70"/>
      <c r="AF642" s="70"/>
      <c r="AG642" s="70"/>
      <c r="AH642" s="70"/>
      <c r="AI642" s="70"/>
      <c r="AJ642" s="70"/>
      <c r="AK642" s="70"/>
      <c r="AL642" s="70"/>
    </row>
    <row r="643" ht="15.75" customHeight="1">
      <c r="AA643" s="70"/>
      <c r="AB643" s="70"/>
      <c r="AC643" s="70"/>
      <c r="AD643" s="70"/>
      <c r="AE643" s="70"/>
      <c r="AF643" s="70"/>
      <c r="AG643" s="70"/>
      <c r="AH643" s="70"/>
      <c r="AI643" s="70"/>
      <c r="AJ643" s="70"/>
      <c r="AK643" s="70"/>
      <c r="AL643" s="70"/>
    </row>
    <row r="644" ht="15.75" customHeight="1">
      <c r="AA644" s="70"/>
      <c r="AB644" s="70"/>
      <c r="AC644" s="70"/>
      <c r="AD644" s="70"/>
      <c r="AE644" s="70"/>
      <c r="AF644" s="70"/>
      <c r="AG644" s="70"/>
      <c r="AH644" s="70"/>
      <c r="AI644" s="70"/>
      <c r="AJ644" s="70"/>
      <c r="AK644" s="70"/>
      <c r="AL644" s="70"/>
    </row>
    <row r="645" ht="15.75" customHeight="1">
      <c r="AA645" s="70"/>
      <c r="AB645" s="70"/>
      <c r="AC645" s="70"/>
      <c r="AD645" s="70"/>
      <c r="AE645" s="70"/>
      <c r="AF645" s="70"/>
      <c r="AG645" s="70"/>
      <c r="AH645" s="70"/>
      <c r="AI645" s="70"/>
      <c r="AJ645" s="70"/>
      <c r="AK645" s="70"/>
      <c r="AL645" s="70"/>
    </row>
    <row r="646" ht="15.75" customHeight="1">
      <c r="AA646" s="70"/>
      <c r="AB646" s="70"/>
      <c r="AC646" s="70"/>
      <c r="AD646" s="70"/>
      <c r="AE646" s="70"/>
      <c r="AF646" s="70"/>
      <c r="AG646" s="70"/>
      <c r="AH646" s="70"/>
      <c r="AI646" s="70"/>
      <c r="AJ646" s="70"/>
      <c r="AK646" s="70"/>
      <c r="AL646" s="70"/>
    </row>
    <row r="647" ht="15.75" customHeight="1">
      <c r="AA647" s="70"/>
      <c r="AB647" s="70"/>
      <c r="AC647" s="70"/>
      <c r="AD647" s="70"/>
      <c r="AE647" s="70"/>
      <c r="AF647" s="70"/>
      <c r="AG647" s="70"/>
      <c r="AH647" s="70"/>
      <c r="AI647" s="70"/>
      <c r="AJ647" s="70"/>
      <c r="AK647" s="70"/>
      <c r="AL647" s="70"/>
    </row>
    <row r="648" ht="15.75" customHeight="1">
      <c r="AA648" s="70"/>
      <c r="AB648" s="70"/>
      <c r="AC648" s="70"/>
      <c r="AD648" s="70"/>
      <c r="AE648" s="70"/>
      <c r="AF648" s="70"/>
      <c r="AG648" s="70"/>
      <c r="AH648" s="70"/>
      <c r="AI648" s="70"/>
      <c r="AJ648" s="70"/>
      <c r="AK648" s="70"/>
      <c r="AL648" s="70"/>
    </row>
    <row r="649" ht="15.75" customHeight="1">
      <c r="AA649" s="70"/>
      <c r="AB649" s="70"/>
      <c r="AC649" s="70"/>
      <c r="AD649" s="70"/>
      <c r="AE649" s="70"/>
      <c r="AF649" s="70"/>
      <c r="AG649" s="70"/>
      <c r="AH649" s="70"/>
      <c r="AI649" s="70"/>
      <c r="AJ649" s="70"/>
      <c r="AK649" s="70"/>
      <c r="AL649" s="70"/>
    </row>
    <row r="650" ht="15.75" customHeight="1">
      <c r="AA650" s="70"/>
      <c r="AB650" s="70"/>
      <c r="AC650" s="70"/>
      <c r="AD650" s="70"/>
      <c r="AE650" s="70"/>
      <c r="AF650" s="70"/>
      <c r="AG650" s="70"/>
      <c r="AH650" s="70"/>
      <c r="AI650" s="70"/>
      <c r="AJ650" s="70"/>
      <c r="AK650" s="70"/>
      <c r="AL650" s="70"/>
    </row>
    <row r="651" ht="15.75" customHeight="1">
      <c r="AA651" s="70"/>
      <c r="AB651" s="70"/>
      <c r="AC651" s="70"/>
      <c r="AD651" s="70"/>
      <c r="AE651" s="70"/>
      <c r="AF651" s="70"/>
      <c r="AG651" s="70"/>
      <c r="AH651" s="70"/>
      <c r="AI651" s="70"/>
      <c r="AJ651" s="70"/>
      <c r="AK651" s="70"/>
      <c r="AL651" s="70"/>
    </row>
    <row r="652" ht="15.75" customHeight="1">
      <c r="AA652" s="70"/>
      <c r="AB652" s="70"/>
      <c r="AC652" s="70"/>
      <c r="AD652" s="70"/>
      <c r="AE652" s="70"/>
      <c r="AF652" s="70"/>
      <c r="AG652" s="70"/>
      <c r="AH652" s="70"/>
      <c r="AI652" s="70"/>
      <c r="AJ652" s="70"/>
      <c r="AK652" s="70"/>
      <c r="AL652" s="70"/>
    </row>
    <row r="653" ht="15.75" customHeight="1">
      <c r="AA653" s="70"/>
      <c r="AB653" s="70"/>
      <c r="AC653" s="70"/>
      <c r="AD653" s="70"/>
      <c r="AE653" s="70"/>
      <c r="AF653" s="70"/>
      <c r="AG653" s="70"/>
      <c r="AH653" s="70"/>
      <c r="AI653" s="70"/>
      <c r="AJ653" s="70"/>
      <c r="AK653" s="70"/>
      <c r="AL653" s="70"/>
    </row>
    <row r="654" ht="15.75" customHeight="1">
      <c r="AA654" s="70"/>
      <c r="AB654" s="70"/>
      <c r="AC654" s="70"/>
      <c r="AD654" s="70"/>
      <c r="AE654" s="70"/>
      <c r="AF654" s="70"/>
      <c r="AG654" s="70"/>
      <c r="AH654" s="70"/>
      <c r="AI654" s="70"/>
      <c r="AJ654" s="70"/>
      <c r="AK654" s="70"/>
      <c r="AL654" s="70"/>
    </row>
    <row r="655" ht="15.75" customHeight="1">
      <c r="AA655" s="70"/>
      <c r="AB655" s="70"/>
      <c r="AC655" s="70"/>
      <c r="AD655" s="70"/>
      <c r="AE655" s="70"/>
      <c r="AF655" s="70"/>
      <c r="AG655" s="70"/>
      <c r="AH655" s="70"/>
      <c r="AI655" s="70"/>
      <c r="AJ655" s="70"/>
      <c r="AK655" s="70"/>
      <c r="AL655" s="70"/>
    </row>
    <row r="656" ht="15.75" customHeight="1">
      <c r="AA656" s="70"/>
      <c r="AB656" s="70"/>
      <c r="AC656" s="70"/>
      <c r="AD656" s="70"/>
      <c r="AE656" s="70"/>
      <c r="AF656" s="70"/>
      <c r="AG656" s="70"/>
      <c r="AH656" s="70"/>
      <c r="AI656" s="70"/>
      <c r="AJ656" s="70"/>
      <c r="AK656" s="70"/>
      <c r="AL656" s="70"/>
    </row>
    <row r="657" ht="15.75" customHeight="1">
      <c r="AA657" s="70"/>
      <c r="AB657" s="70"/>
      <c r="AC657" s="70"/>
      <c r="AD657" s="70"/>
      <c r="AE657" s="70"/>
      <c r="AF657" s="70"/>
      <c r="AG657" s="70"/>
      <c r="AH657" s="70"/>
      <c r="AI657" s="70"/>
      <c r="AJ657" s="70"/>
      <c r="AK657" s="70"/>
      <c r="AL657" s="70"/>
    </row>
    <row r="658" ht="15.75" customHeight="1">
      <c r="AA658" s="70"/>
      <c r="AB658" s="70"/>
      <c r="AC658" s="70"/>
      <c r="AD658" s="70"/>
      <c r="AE658" s="70"/>
      <c r="AF658" s="70"/>
      <c r="AG658" s="70"/>
      <c r="AH658" s="70"/>
      <c r="AI658" s="70"/>
      <c r="AJ658" s="70"/>
      <c r="AK658" s="70"/>
      <c r="AL658" s="70"/>
    </row>
    <row r="659" ht="15.75" customHeight="1">
      <c r="AA659" s="70"/>
      <c r="AB659" s="70"/>
      <c r="AC659" s="70"/>
      <c r="AD659" s="70"/>
      <c r="AE659" s="70"/>
      <c r="AF659" s="70"/>
      <c r="AG659" s="70"/>
      <c r="AH659" s="70"/>
      <c r="AI659" s="70"/>
      <c r="AJ659" s="70"/>
      <c r="AK659" s="70"/>
      <c r="AL659" s="70"/>
    </row>
    <row r="660" ht="15.75" customHeight="1">
      <c r="AA660" s="70"/>
      <c r="AB660" s="70"/>
      <c r="AC660" s="70"/>
      <c r="AD660" s="70"/>
      <c r="AE660" s="70"/>
      <c r="AF660" s="70"/>
      <c r="AG660" s="70"/>
      <c r="AH660" s="70"/>
      <c r="AI660" s="70"/>
      <c r="AJ660" s="70"/>
      <c r="AK660" s="70"/>
      <c r="AL660" s="70"/>
    </row>
    <row r="661" ht="15.75" customHeight="1">
      <c r="AA661" s="70"/>
      <c r="AB661" s="70"/>
      <c r="AC661" s="70"/>
      <c r="AD661" s="70"/>
      <c r="AE661" s="70"/>
      <c r="AF661" s="70"/>
      <c r="AG661" s="70"/>
      <c r="AH661" s="70"/>
      <c r="AI661" s="70"/>
      <c r="AJ661" s="70"/>
      <c r="AK661" s="70"/>
      <c r="AL661" s="70"/>
    </row>
    <row r="662" ht="15.75" customHeight="1">
      <c r="AA662" s="70"/>
      <c r="AB662" s="70"/>
      <c r="AC662" s="70"/>
      <c r="AD662" s="70"/>
      <c r="AE662" s="70"/>
      <c r="AF662" s="70"/>
      <c r="AG662" s="70"/>
      <c r="AH662" s="70"/>
      <c r="AI662" s="70"/>
      <c r="AJ662" s="70"/>
      <c r="AK662" s="70"/>
      <c r="AL662" s="70"/>
    </row>
    <row r="663" ht="15.75" customHeight="1">
      <c r="AA663" s="70"/>
      <c r="AB663" s="70"/>
      <c r="AC663" s="70"/>
      <c r="AD663" s="70"/>
      <c r="AE663" s="70"/>
      <c r="AF663" s="70"/>
      <c r="AG663" s="70"/>
      <c r="AH663" s="70"/>
      <c r="AI663" s="70"/>
      <c r="AJ663" s="70"/>
      <c r="AK663" s="70"/>
      <c r="AL663" s="70"/>
    </row>
    <row r="664" ht="15.75" customHeight="1">
      <c r="AA664" s="70"/>
      <c r="AB664" s="70"/>
      <c r="AC664" s="70"/>
      <c r="AD664" s="70"/>
      <c r="AE664" s="70"/>
      <c r="AF664" s="70"/>
      <c r="AG664" s="70"/>
      <c r="AH664" s="70"/>
      <c r="AI664" s="70"/>
      <c r="AJ664" s="70"/>
      <c r="AK664" s="70"/>
      <c r="AL664" s="70"/>
    </row>
    <row r="665" ht="15.75" customHeight="1">
      <c r="AA665" s="70"/>
      <c r="AB665" s="70"/>
      <c r="AC665" s="70"/>
      <c r="AD665" s="70"/>
      <c r="AE665" s="70"/>
      <c r="AF665" s="70"/>
      <c r="AG665" s="70"/>
      <c r="AH665" s="70"/>
      <c r="AI665" s="70"/>
      <c r="AJ665" s="70"/>
      <c r="AK665" s="70"/>
      <c r="AL665" s="70"/>
    </row>
    <row r="666" ht="15.75" customHeight="1">
      <c r="AA666" s="70"/>
      <c r="AB666" s="70"/>
      <c r="AC666" s="70"/>
      <c r="AD666" s="70"/>
      <c r="AE666" s="70"/>
      <c r="AF666" s="70"/>
      <c r="AG666" s="70"/>
      <c r="AH666" s="70"/>
      <c r="AI666" s="70"/>
      <c r="AJ666" s="70"/>
      <c r="AK666" s="70"/>
      <c r="AL666" s="70"/>
    </row>
    <row r="667" ht="15.75" customHeight="1">
      <c r="AA667" s="70"/>
      <c r="AB667" s="70"/>
      <c r="AC667" s="70"/>
      <c r="AD667" s="70"/>
      <c r="AE667" s="70"/>
      <c r="AF667" s="70"/>
      <c r="AG667" s="70"/>
      <c r="AH667" s="70"/>
      <c r="AI667" s="70"/>
      <c r="AJ667" s="70"/>
      <c r="AK667" s="70"/>
      <c r="AL667" s="70"/>
    </row>
    <row r="668" ht="15.75" customHeight="1">
      <c r="AA668" s="70"/>
      <c r="AB668" s="70"/>
      <c r="AC668" s="70"/>
      <c r="AD668" s="70"/>
      <c r="AE668" s="70"/>
      <c r="AF668" s="70"/>
      <c r="AG668" s="70"/>
      <c r="AH668" s="70"/>
      <c r="AI668" s="70"/>
      <c r="AJ668" s="70"/>
      <c r="AK668" s="70"/>
      <c r="AL668" s="70"/>
    </row>
    <row r="669" ht="15.75" customHeight="1">
      <c r="AA669" s="70"/>
      <c r="AB669" s="70"/>
      <c r="AC669" s="70"/>
      <c r="AD669" s="70"/>
      <c r="AE669" s="70"/>
      <c r="AF669" s="70"/>
      <c r="AG669" s="70"/>
      <c r="AH669" s="70"/>
      <c r="AI669" s="70"/>
      <c r="AJ669" s="70"/>
      <c r="AK669" s="70"/>
      <c r="AL669" s="70"/>
    </row>
    <row r="670" ht="15.75" customHeight="1">
      <c r="AA670" s="70"/>
      <c r="AB670" s="70"/>
      <c r="AC670" s="70"/>
      <c r="AD670" s="70"/>
      <c r="AE670" s="70"/>
      <c r="AF670" s="70"/>
      <c r="AG670" s="70"/>
      <c r="AH670" s="70"/>
      <c r="AI670" s="70"/>
      <c r="AJ670" s="70"/>
      <c r="AK670" s="70"/>
      <c r="AL670" s="70"/>
    </row>
    <row r="671" ht="15.75" customHeight="1">
      <c r="AA671" s="70"/>
      <c r="AB671" s="70"/>
      <c r="AC671" s="70"/>
      <c r="AD671" s="70"/>
      <c r="AE671" s="70"/>
      <c r="AF671" s="70"/>
      <c r="AG671" s="70"/>
      <c r="AH671" s="70"/>
      <c r="AI671" s="70"/>
      <c r="AJ671" s="70"/>
      <c r="AK671" s="70"/>
      <c r="AL671" s="70"/>
    </row>
    <row r="672" ht="15.75" customHeight="1">
      <c r="AA672" s="70"/>
      <c r="AB672" s="70"/>
      <c r="AC672" s="70"/>
      <c r="AD672" s="70"/>
      <c r="AE672" s="70"/>
      <c r="AF672" s="70"/>
      <c r="AG672" s="70"/>
      <c r="AH672" s="70"/>
      <c r="AI672" s="70"/>
      <c r="AJ672" s="70"/>
      <c r="AK672" s="70"/>
      <c r="AL672" s="70"/>
    </row>
    <row r="673" ht="15.75" customHeight="1">
      <c r="AA673" s="70"/>
      <c r="AB673" s="70"/>
      <c r="AC673" s="70"/>
      <c r="AD673" s="70"/>
      <c r="AE673" s="70"/>
      <c r="AF673" s="70"/>
      <c r="AG673" s="70"/>
      <c r="AH673" s="70"/>
      <c r="AI673" s="70"/>
      <c r="AJ673" s="70"/>
      <c r="AK673" s="70"/>
      <c r="AL673" s="70"/>
    </row>
    <row r="674" ht="15.75" customHeight="1">
      <c r="AA674" s="70"/>
      <c r="AB674" s="70"/>
      <c r="AC674" s="70"/>
      <c r="AD674" s="70"/>
      <c r="AE674" s="70"/>
      <c r="AF674" s="70"/>
      <c r="AG674" s="70"/>
      <c r="AH674" s="70"/>
      <c r="AI674" s="70"/>
      <c r="AJ674" s="70"/>
      <c r="AK674" s="70"/>
      <c r="AL674" s="70"/>
    </row>
    <row r="675" ht="15.75" customHeight="1">
      <c r="AA675" s="70"/>
      <c r="AB675" s="70"/>
      <c r="AC675" s="70"/>
      <c r="AD675" s="70"/>
      <c r="AE675" s="70"/>
      <c r="AF675" s="70"/>
      <c r="AG675" s="70"/>
      <c r="AH675" s="70"/>
      <c r="AI675" s="70"/>
      <c r="AJ675" s="70"/>
      <c r="AK675" s="70"/>
      <c r="AL675" s="70"/>
    </row>
    <row r="676" ht="15.75" customHeight="1">
      <c r="AA676" s="70"/>
      <c r="AB676" s="70"/>
      <c r="AC676" s="70"/>
      <c r="AD676" s="70"/>
      <c r="AE676" s="70"/>
      <c r="AF676" s="70"/>
      <c r="AG676" s="70"/>
      <c r="AH676" s="70"/>
      <c r="AI676" s="70"/>
      <c r="AJ676" s="70"/>
      <c r="AK676" s="70"/>
      <c r="AL676" s="70"/>
    </row>
    <row r="677" ht="15.75" customHeight="1">
      <c r="AA677" s="70"/>
      <c r="AB677" s="70"/>
      <c r="AC677" s="70"/>
      <c r="AD677" s="70"/>
      <c r="AE677" s="70"/>
      <c r="AF677" s="70"/>
      <c r="AG677" s="70"/>
      <c r="AH677" s="70"/>
      <c r="AI677" s="70"/>
      <c r="AJ677" s="70"/>
      <c r="AK677" s="70"/>
      <c r="AL677" s="70"/>
    </row>
    <row r="678" ht="15.75" customHeight="1">
      <c r="AA678" s="70"/>
      <c r="AB678" s="70"/>
      <c r="AC678" s="70"/>
      <c r="AD678" s="70"/>
      <c r="AE678" s="70"/>
      <c r="AF678" s="70"/>
      <c r="AG678" s="70"/>
      <c r="AH678" s="70"/>
      <c r="AI678" s="70"/>
      <c r="AJ678" s="70"/>
      <c r="AK678" s="70"/>
      <c r="AL678" s="70"/>
    </row>
    <row r="679" ht="15.75" customHeight="1">
      <c r="AA679" s="70"/>
      <c r="AB679" s="70"/>
      <c r="AC679" s="70"/>
      <c r="AD679" s="70"/>
      <c r="AE679" s="70"/>
      <c r="AF679" s="70"/>
      <c r="AG679" s="70"/>
      <c r="AH679" s="70"/>
      <c r="AI679" s="70"/>
      <c r="AJ679" s="70"/>
      <c r="AK679" s="70"/>
      <c r="AL679" s="70"/>
    </row>
    <row r="680" ht="15.75" customHeight="1">
      <c r="AA680" s="70"/>
      <c r="AB680" s="70"/>
      <c r="AC680" s="70"/>
      <c r="AD680" s="70"/>
      <c r="AE680" s="70"/>
      <c r="AF680" s="70"/>
      <c r="AG680" s="70"/>
      <c r="AH680" s="70"/>
      <c r="AI680" s="70"/>
      <c r="AJ680" s="70"/>
      <c r="AK680" s="70"/>
      <c r="AL680" s="70"/>
    </row>
    <row r="681" ht="15.75" customHeight="1">
      <c r="AA681" s="70"/>
      <c r="AB681" s="70"/>
      <c r="AC681" s="70"/>
      <c r="AD681" s="70"/>
      <c r="AE681" s="70"/>
      <c r="AF681" s="70"/>
      <c r="AG681" s="70"/>
      <c r="AH681" s="70"/>
      <c r="AI681" s="70"/>
      <c r="AJ681" s="70"/>
      <c r="AK681" s="70"/>
      <c r="AL681" s="70"/>
    </row>
    <row r="682" ht="15.75" customHeight="1">
      <c r="AA682" s="70"/>
      <c r="AB682" s="70"/>
      <c r="AC682" s="70"/>
      <c r="AD682" s="70"/>
      <c r="AE682" s="70"/>
      <c r="AF682" s="70"/>
      <c r="AG682" s="70"/>
      <c r="AH682" s="70"/>
      <c r="AI682" s="70"/>
      <c r="AJ682" s="70"/>
      <c r="AK682" s="70"/>
      <c r="AL682" s="70"/>
    </row>
    <row r="683" ht="15.75" customHeight="1">
      <c r="AA683" s="70"/>
      <c r="AB683" s="70"/>
      <c r="AC683" s="70"/>
      <c r="AD683" s="70"/>
      <c r="AE683" s="70"/>
      <c r="AF683" s="70"/>
      <c r="AG683" s="70"/>
      <c r="AH683" s="70"/>
      <c r="AI683" s="70"/>
      <c r="AJ683" s="70"/>
      <c r="AK683" s="70"/>
      <c r="AL683" s="70"/>
    </row>
    <row r="684" ht="15.75" customHeight="1">
      <c r="AA684" s="70"/>
      <c r="AB684" s="70"/>
      <c r="AC684" s="70"/>
      <c r="AD684" s="70"/>
      <c r="AE684" s="70"/>
      <c r="AF684" s="70"/>
      <c r="AG684" s="70"/>
      <c r="AH684" s="70"/>
      <c r="AI684" s="70"/>
      <c r="AJ684" s="70"/>
      <c r="AK684" s="70"/>
      <c r="AL684" s="70"/>
    </row>
    <row r="685" ht="15.75" customHeight="1">
      <c r="AA685" s="70"/>
      <c r="AB685" s="70"/>
      <c r="AC685" s="70"/>
      <c r="AD685" s="70"/>
      <c r="AE685" s="70"/>
      <c r="AF685" s="70"/>
      <c r="AG685" s="70"/>
      <c r="AH685" s="70"/>
      <c r="AI685" s="70"/>
      <c r="AJ685" s="70"/>
      <c r="AK685" s="70"/>
      <c r="AL685" s="70"/>
    </row>
    <row r="686" ht="15.75" customHeight="1">
      <c r="AA686" s="70"/>
      <c r="AB686" s="70"/>
      <c r="AC686" s="70"/>
      <c r="AD686" s="70"/>
      <c r="AE686" s="70"/>
      <c r="AF686" s="70"/>
      <c r="AG686" s="70"/>
      <c r="AH686" s="70"/>
      <c r="AI686" s="70"/>
      <c r="AJ686" s="70"/>
      <c r="AK686" s="70"/>
      <c r="AL686" s="70"/>
    </row>
    <row r="687" ht="15.75" customHeight="1">
      <c r="AA687" s="70"/>
      <c r="AB687" s="70"/>
      <c r="AC687" s="70"/>
      <c r="AD687" s="70"/>
      <c r="AE687" s="70"/>
      <c r="AF687" s="70"/>
      <c r="AG687" s="70"/>
      <c r="AH687" s="70"/>
      <c r="AI687" s="70"/>
      <c r="AJ687" s="70"/>
      <c r="AK687" s="70"/>
      <c r="AL687" s="70"/>
    </row>
    <row r="688" ht="15.75" customHeight="1">
      <c r="AA688" s="70"/>
      <c r="AB688" s="70"/>
      <c r="AC688" s="70"/>
      <c r="AD688" s="70"/>
      <c r="AE688" s="70"/>
      <c r="AF688" s="70"/>
      <c r="AG688" s="70"/>
      <c r="AH688" s="70"/>
      <c r="AI688" s="70"/>
      <c r="AJ688" s="70"/>
      <c r="AK688" s="70"/>
      <c r="AL688" s="70"/>
    </row>
    <row r="689" ht="15.75" customHeight="1">
      <c r="AA689" s="70"/>
      <c r="AB689" s="70"/>
      <c r="AC689" s="70"/>
      <c r="AD689" s="70"/>
      <c r="AE689" s="70"/>
      <c r="AF689" s="70"/>
      <c r="AG689" s="70"/>
      <c r="AH689" s="70"/>
      <c r="AI689" s="70"/>
      <c r="AJ689" s="70"/>
      <c r="AK689" s="70"/>
      <c r="AL689" s="70"/>
    </row>
    <row r="690" ht="15.75" customHeight="1">
      <c r="AA690" s="70"/>
      <c r="AB690" s="70"/>
      <c r="AC690" s="70"/>
      <c r="AD690" s="70"/>
      <c r="AE690" s="70"/>
      <c r="AF690" s="70"/>
      <c r="AG690" s="70"/>
      <c r="AH690" s="70"/>
      <c r="AI690" s="70"/>
      <c r="AJ690" s="70"/>
      <c r="AK690" s="70"/>
      <c r="AL690" s="70"/>
    </row>
    <row r="691" ht="15.75" customHeight="1">
      <c r="AA691" s="70"/>
      <c r="AB691" s="70"/>
      <c r="AC691" s="70"/>
      <c r="AD691" s="70"/>
      <c r="AE691" s="70"/>
      <c r="AF691" s="70"/>
      <c r="AG691" s="70"/>
      <c r="AH691" s="70"/>
      <c r="AI691" s="70"/>
      <c r="AJ691" s="70"/>
      <c r="AK691" s="70"/>
      <c r="AL691" s="70"/>
    </row>
    <row r="692" ht="15.75" customHeight="1">
      <c r="AA692" s="70"/>
      <c r="AB692" s="70"/>
      <c r="AC692" s="70"/>
      <c r="AD692" s="70"/>
      <c r="AE692" s="70"/>
      <c r="AF692" s="70"/>
      <c r="AG692" s="70"/>
      <c r="AH692" s="70"/>
      <c r="AI692" s="70"/>
      <c r="AJ692" s="70"/>
      <c r="AK692" s="70"/>
      <c r="AL692" s="70"/>
    </row>
    <row r="693" ht="15.75" customHeight="1">
      <c r="AA693" s="70"/>
      <c r="AB693" s="70"/>
      <c r="AC693" s="70"/>
      <c r="AD693" s="70"/>
      <c r="AE693" s="70"/>
      <c r="AF693" s="70"/>
      <c r="AG693" s="70"/>
      <c r="AH693" s="70"/>
      <c r="AI693" s="70"/>
      <c r="AJ693" s="70"/>
      <c r="AK693" s="70"/>
      <c r="AL693" s="70"/>
    </row>
    <row r="694" ht="15.75" customHeight="1">
      <c r="AA694" s="70"/>
      <c r="AB694" s="70"/>
      <c r="AC694" s="70"/>
      <c r="AD694" s="70"/>
      <c r="AE694" s="70"/>
      <c r="AF694" s="70"/>
      <c r="AG694" s="70"/>
      <c r="AH694" s="70"/>
      <c r="AI694" s="70"/>
      <c r="AJ694" s="70"/>
      <c r="AK694" s="70"/>
      <c r="AL694" s="70"/>
    </row>
    <row r="695" ht="15.75" customHeight="1">
      <c r="AA695" s="70"/>
      <c r="AB695" s="70"/>
      <c r="AC695" s="70"/>
      <c r="AD695" s="70"/>
      <c r="AE695" s="70"/>
      <c r="AF695" s="70"/>
      <c r="AG695" s="70"/>
      <c r="AH695" s="70"/>
      <c r="AI695" s="70"/>
      <c r="AJ695" s="70"/>
      <c r="AK695" s="70"/>
      <c r="AL695" s="70"/>
    </row>
    <row r="696" ht="15.75" customHeight="1">
      <c r="AA696" s="70"/>
      <c r="AB696" s="70"/>
      <c r="AC696" s="70"/>
      <c r="AD696" s="70"/>
      <c r="AE696" s="70"/>
      <c r="AF696" s="70"/>
      <c r="AG696" s="70"/>
      <c r="AH696" s="70"/>
      <c r="AI696" s="70"/>
      <c r="AJ696" s="70"/>
      <c r="AK696" s="70"/>
      <c r="AL696" s="70"/>
    </row>
    <row r="697" ht="15.75" customHeight="1">
      <c r="AA697" s="70"/>
      <c r="AB697" s="70"/>
      <c r="AC697" s="70"/>
      <c r="AD697" s="70"/>
      <c r="AE697" s="70"/>
      <c r="AF697" s="70"/>
      <c r="AG697" s="70"/>
      <c r="AH697" s="70"/>
      <c r="AI697" s="70"/>
      <c r="AJ697" s="70"/>
      <c r="AK697" s="70"/>
      <c r="AL697" s="70"/>
    </row>
    <row r="698" ht="15.75" customHeight="1">
      <c r="AA698" s="70"/>
      <c r="AB698" s="70"/>
      <c r="AC698" s="70"/>
      <c r="AD698" s="70"/>
      <c r="AE698" s="70"/>
      <c r="AF698" s="70"/>
      <c r="AG698" s="70"/>
      <c r="AH698" s="70"/>
      <c r="AI698" s="70"/>
      <c r="AJ698" s="70"/>
      <c r="AK698" s="70"/>
      <c r="AL698" s="70"/>
    </row>
    <row r="699" ht="15.75" customHeight="1">
      <c r="AA699" s="70"/>
      <c r="AB699" s="70"/>
      <c r="AC699" s="70"/>
      <c r="AD699" s="70"/>
      <c r="AE699" s="70"/>
      <c r="AF699" s="70"/>
      <c r="AG699" s="70"/>
      <c r="AH699" s="70"/>
      <c r="AI699" s="70"/>
      <c r="AJ699" s="70"/>
      <c r="AK699" s="70"/>
      <c r="AL699" s="70"/>
    </row>
    <row r="700" ht="15.75" customHeight="1">
      <c r="AA700" s="70"/>
      <c r="AB700" s="70"/>
      <c r="AC700" s="70"/>
      <c r="AD700" s="70"/>
      <c r="AE700" s="70"/>
      <c r="AF700" s="70"/>
      <c r="AG700" s="70"/>
      <c r="AH700" s="70"/>
      <c r="AI700" s="70"/>
      <c r="AJ700" s="70"/>
      <c r="AK700" s="70"/>
      <c r="AL700" s="70"/>
    </row>
    <row r="701" ht="15.75" customHeight="1">
      <c r="AA701" s="70"/>
      <c r="AB701" s="70"/>
      <c r="AC701" s="70"/>
      <c r="AD701" s="70"/>
      <c r="AE701" s="70"/>
      <c r="AF701" s="70"/>
      <c r="AG701" s="70"/>
      <c r="AH701" s="70"/>
      <c r="AI701" s="70"/>
      <c r="AJ701" s="70"/>
      <c r="AK701" s="70"/>
      <c r="AL701" s="70"/>
    </row>
    <row r="702" ht="15.75" customHeight="1">
      <c r="AA702" s="70"/>
      <c r="AB702" s="70"/>
      <c r="AC702" s="70"/>
      <c r="AD702" s="70"/>
      <c r="AE702" s="70"/>
      <c r="AF702" s="70"/>
      <c r="AG702" s="70"/>
      <c r="AH702" s="70"/>
      <c r="AI702" s="70"/>
      <c r="AJ702" s="70"/>
      <c r="AK702" s="70"/>
      <c r="AL702" s="70"/>
    </row>
    <row r="703" ht="15.75" customHeight="1">
      <c r="AA703" s="70"/>
      <c r="AB703" s="70"/>
      <c r="AC703" s="70"/>
      <c r="AD703" s="70"/>
      <c r="AE703" s="70"/>
      <c r="AF703" s="70"/>
      <c r="AG703" s="70"/>
      <c r="AH703" s="70"/>
      <c r="AI703" s="70"/>
      <c r="AJ703" s="70"/>
      <c r="AK703" s="70"/>
      <c r="AL703" s="70"/>
    </row>
    <row r="704" ht="15.75" customHeight="1">
      <c r="AA704" s="70"/>
      <c r="AB704" s="70"/>
      <c r="AC704" s="70"/>
      <c r="AD704" s="70"/>
      <c r="AE704" s="70"/>
      <c r="AF704" s="70"/>
      <c r="AG704" s="70"/>
      <c r="AH704" s="70"/>
      <c r="AI704" s="70"/>
      <c r="AJ704" s="70"/>
      <c r="AK704" s="70"/>
      <c r="AL704" s="70"/>
    </row>
    <row r="705" ht="15.75" customHeight="1">
      <c r="AA705" s="70"/>
      <c r="AB705" s="70"/>
      <c r="AC705" s="70"/>
      <c r="AD705" s="70"/>
      <c r="AE705" s="70"/>
      <c r="AF705" s="70"/>
      <c r="AG705" s="70"/>
      <c r="AH705" s="70"/>
      <c r="AI705" s="70"/>
      <c r="AJ705" s="70"/>
      <c r="AK705" s="70"/>
      <c r="AL705" s="70"/>
    </row>
    <row r="706" ht="15.75" customHeight="1">
      <c r="AA706" s="70"/>
      <c r="AB706" s="70"/>
      <c r="AC706" s="70"/>
      <c r="AD706" s="70"/>
      <c r="AE706" s="70"/>
      <c r="AF706" s="70"/>
      <c r="AG706" s="70"/>
      <c r="AH706" s="70"/>
      <c r="AI706" s="70"/>
      <c r="AJ706" s="70"/>
      <c r="AK706" s="70"/>
      <c r="AL706" s="70"/>
    </row>
    <row r="707" ht="15.75" customHeight="1">
      <c r="AA707" s="70"/>
      <c r="AB707" s="70"/>
      <c r="AC707" s="70"/>
      <c r="AD707" s="70"/>
      <c r="AE707" s="70"/>
      <c r="AF707" s="70"/>
      <c r="AG707" s="70"/>
      <c r="AH707" s="70"/>
      <c r="AI707" s="70"/>
      <c r="AJ707" s="70"/>
      <c r="AK707" s="70"/>
      <c r="AL707" s="70"/>
    </row>
    <row r="708" ht="15.75" customHeight="1">
      <c r="AA708" s="70"/>
      <c r="AB708" s="70"/>
      <c r="AC708" s="70"/>
      <c r="AD708" s="70"/>
      <c r="AE708" s="70"/>
      <c r="AF708" s="70"/>
      <c r="AG708" s="70"/>
      <c r="AH708" s="70"/>
      <c r="AI708" s="70"/>
      <c r="AJ708" s="70"/>
      <c r="AK708" s="70"/>
      <c r="AL708" s="70"/>
    </row>
    <row r="709" ht="15.75" customHeight="1">
      <c r="AA709" s="70"/>
      <c r="AB709" s="70"/>
      <c r="AC709" s="70"/>
      <c r="AD709" s="70"/>
      <c r="AE709" s="70"/>
      <c r="AF709" s="70"/>
      <c r="AG709" s="70"/>
      <c r="AH709" s="70"/>
      <c r="AI709" s="70"/>
      <c r="AJ709" s="70"/>
      <c r="AK709" s="70"/>
      <c r="AL709" s="70"/>
    </row>
    <row r="710" ht="15.75" customHeight="1">
      <c r="AA710" s="70"/>
      <c r="AB710" s="70"/>
      <c r="AC710" s="70"/>
      <c r="AD710" s="70"/>
      <c r="AE710" s="70"/>
      <c r="AF710" s="70"/>
      <c r="AG710" s="70"/>
      <c r="AH710" s="70"/>
      <c r="AI710" s="70"/>
      <c r="AJ710" s="70"/>
      <c r="AK710" s="70"/>
      <c r="AL710" s="70"/>
    </row>
    <row r="711" ht="15.75" customHeight="1">
      <c r="AA711" s="70"/>
      <c r="AB711" s="70"/>
      <c r="AC711" s="70"/>
      <c r="AD711" s="70"/>
      <c r="AE711" s="70"/>
      <c r="AF711" s="70"/>
      <c r="AG711" s="70"/>
      <c r="AH711" s="70"/>
      <c r="AI711" s="70"/>
      <c r="AJ711" s="70"/>
      <c r="AK711" s="70"/>
      <c r="AL711" s="70"/>
    </row>
    <row r="712" ht="15.75" customHeight="1">
      <c r="AA712" s="70"/>
      <c r="AB712" s="70"/>
      <c r="AC712" s="70"/>
      <c r="AD712" s="70"/>
      <c r="AE712" s="70"/>
      <c r="AF712" s="70"/>
      <c r="AG712" s="70"/>
      <c r="AH712" s="70"/>
      <c r="AI712" s="70"/>
      <c r="AJ712" s="70"/>
      <c r="AK712" s="70"/>
      <c r="AL712" s="70"/>
    </row>
    <row r="713" ht="15.75" customHeight="1">
      <c r="AA713" s="70"/>
      <c r="AB713" s="70"/>
      <c r="AC713" s="70"/>
      <c r="AD713" s="70"/>
      <c r="AE713" s="70"/>
      <c r="AF713" s="70"/>
      <c r="AG713" s="70"/>
      <c r="AH713" s="70"/>
      <c r="AI713" s="70"/>
      <c r="AJ713" s="70"/>
      <c r="AK713" s="70"/>
      <c r="AL713" s="70"/>
    </row>
    <row r="714" ht="15.75" customHeight="1">
      <c r="AA714" s="70"/>
      <c r="AB714" s="70"/>
      <c r="AC714" s="70"/>
      <c r="AD714" s="70"/>
      <c r="AE714" s="70"/>
      <c r="AF714" s="70"/>
      <c r="AG714" s="70"/>
      <c r="AH714" s="70"/>
      <c r="AI714" s="70"/>
      <c r="AJ714" s="70"/>
      <c r="AK714" s="70"/>
      <c r="AL714" s="70"/>
    </row>
    <row r="715" ht="15.75" customHeight="1">
      <c r="AA715" s="70"/>
      <c r="AB715" s="70"/>
      <c r="AC715" s="70"/>
      <c r="AD715" s="70"/>
      <c r="AE715" s="70"/>
      <c r="AF715" s="70"/>
      <c r="AG715" s="70"/>
      <c r="AH715" s="70"/>
      <c r="AI715" s="70"/>
      <c r="AJ715" s="70"/>
      <c r="AK715" s="70"/>
      <c r="AL715" s="70"/>
    </row>
    <row r="716" ht="15.75" customHeight="1">
      <c r="AA716" s="70"/>
      <c r="AB716" s="70"/>
      <c r="AC716" s="70"/>
      <c r="AD716" s="70"/>
      <c r="AE716" s="70"/>
      <c r="AF716" s="70"/>
      <c r="AG716" s="70"/>
      <c r="AH716" s="70"/>
      <c r="AI716" s="70"/>
      <c r="AJ716" s="70"/>
      <c r="AK716" s="70"/>
      <c r="AL716" s="70"/>
    </row>
    <row r="717" ht="15.75" customHeight="1">
      <c r="AA717" s="70"/>
      <c r="AB717" s="70"/>
      <c r="AC717" s="70"/>
      <c r="AD717" s="70"/>
      <c r="AE717" s="70"/>
      <c r="AF717" s="70"/>
      <c r="AG717" s="70"/>
      <c r="AH717" s="70"/>
      <c r="AI717" s="70"/>
      <c r="AJ717" s="70"/>
      <c r="AK717" s="70"/>
      <c r="AL717" s="70"/>
    </row>
    <row r="718" ht="15.75" customHeight="1">
      <c r="AA718" s="70"/>
      <c r="AB718" s="70"/>
      <c r="AC718" s="70"/>
      <c r="AD718" s="70"/>
      <c r="AE718" s="70"/>
      <c r="AF718" s="70"/>
      <c r="AG718" s="70"/>
      <c r="AH718" s="70"/>
      <c r="AI718" s="70"/>
      <c r="AJ718" s="70"/>
      <c r="AK718" s="70"/>
      <c r="AL718" s="70"/>
    </row>
    <row r="719" ht="15.75" customHeight="1">
      <c r="AA719" s="70"/>
      <c r="AB719" s="70"/>
      <c r="AC719" s="70"/>
      <c r="AD719" s="70"/>
      <c r="AE719" s="70"/>
      <c r="AF719" s="70"/>
      <c r="AG719" s="70"/>
      <c r="AH719" s="70"/>
      <c r="AI719" s="70"/>
      <c r="AJ719" s="70"/>
      <c r="AK719" s="70"/>
      <c r="AL719" s="70"/>
    </row>
    <row r="720" ht="15.75" customHeight="1">
      <c r="AA720" s="70"/>
      <c r="AB720" s="70"/>
      <c r="AC720" s="70"/>
      <c r="AD720" s="70"/>
      <c r="AE720" s="70"/>
      <c r="AF720" s="70"/>
      <c r="AG720" s="70"/>
      <c r="AH720" s="70"/>
      <c r="AI720" s="70"/>
      <c r="AJ720" s="70"/>
      <c r="AK720" s="70"/>
      <c r="AL720" s="70"/>
    </row>
    <row r="721" ht="15.75" customHeight="1">
      <c r="AA721" s="70"/>
      <c r="AB721" s="70"/>
      <c r="AC721" s="70"/>
      <c r="AD721" s="70"/>
      <c r="AE721" s="70"/>
      <c r="AF721" s="70"/>
      <c r="AG721" s="70"/>
      <c r="AH721" s="70"/>
      <c r="AI721" s="70"/>
      <c r="AJ721" s="70"/>
      <c r="AK721" s="70"/>
      <c r="AL721" s="70"/>
    </row>
    <row r="722" ht="15.75" customHeight="1">
      <c r="AA722" s="70"/>
      <c r="AB722" s="70"/>
      <c r="AC722" s="70"/>
      <c r="AD722" s="70"/>
      <c r="AE722" s="70"/>
      <c r="AF722" s="70"/>
      <c r="AG722" s="70"/>
      <c r="AH722" s="70"/>
      <c r="AI722" s="70"/>
      <c r="AJ722" s="70"/>
      <c r="AK722" s="70"/>
      <c r="AL722" s="70"/>
    </row>
    <row r="723" ht="15.75" customHeight="1">
      <c r="AA723" s="70"/>
      <c r="AB723" s="70"/>
      <c r="AC723" s="70"/>
      <c r="AD723" s="70"/>
      <c r="AE723" s="70"/>
      <c r="AF723" s="70"/>
      <c r="AG723" s="70"/>
      <c r="AH723" s="70"/>
      <c r="AI723" s="70"/>
      <c r="AJ723" s="70"/>
      <c r="AK723" s="70"/>
      <c r="AL723" s="70"/>
    </row>
    <row r="724" ht="15.75" customHeight="1">
      <c r="AA724" s="70"/>
      <c r="AB724" s="70"/>
      <c r="AC724" s="70"/>
      <c r="AD724" s="70"/>
      <c r="AE724" s="70"/>
      <c r="AF724" s="70"/>
      <c r="AG724" s="70"/>
      <c r="AH724" s="70"/>
      <c r="AI724" s="70"/>
      <c r="AJ724" s="70"/>
      <c r="AK724" s="70"/>
      <c r="AL724" s="70"/>
    </row>
    <row r="725" ht="15.75" customHeight="1">
      <c r="AA725" s="70"/>
      <c r="AB725" s="70"/>
      <c r="AC725" s="70"/>
      <c r="AD725" s="70"/>
      <c r="AE725" s="70"/>
      <c r="AF725" s="70"/>
      <c r="AG725" s="70"/>
      <c r="AH725" s="70"/>
      <c r="AI725" s="70"/>
      <c r="AJ725" s="70"/>
      <c r="AK725" s="70"/>
      <c r="AL725" s="70"/>
    </row>
    <row r="726" ht="15.75" customHeight="1">
      <c r="AA726" s="70"/>
      <c r="AB726" s="70"/>
      <c r="AC726" s="70"/>
      <c r="AD726" s="70"/>
      <c r="AE726" s="70"/>
      <c r="AF726" s="70"/>
      <c r="AG726" s="70"/>
      <c r="AH726" s="70"/>
      <c r="AI726" s="70"/>
      <c r="AJ726" s="70"/>
      <c r="AK726" s="70"/>
      <c r="AL726" s="70"/>
    </row>
    <row r="727" ht="15.75" customHeight="1">
      <c r="AA727" s="70"/>
      <c r="AB727" s="70"/>
      <c r="AC727" s="70"/>
      <c r="AD727" s="70"/>
      <c r="AE727" s="70"/>
      <c r="AF727" s="70"/>
      <c r="AG727" s="70"/>
      <c r="AH727" s="70"/>
      <c r="AI727" s="70"/>
      <c r="AJ727" s="70"/>
      <c r="AK727" s="70"/>
      <c r="AL727" s="70"/>
    </row>
    <row r="728" ht="15.75" customHeight="1">
      <c r="AA728" s="70"/>
      <c r="AB728" s="70"/>
      <c r="AC728" s="70"/>
      <c r="AD728" s="70"/>
      <c r="AE728" s="70"/>
      <c r="AF728" s="70"/>
      <c r="AG728" s="70"/>
      <c r="AH728" s="70"/>
      <c r="AI728" s="70"/>
      <c r="AJ728" s="70"/>
      <c r="AK728" s="70"/>
      <c r="AL728" s="70"/>
    </row>
    <row r="729" ht="15.75" customHeight="1">
      <c r="AA729" s="70"/>
      <c r="AB729" s="70"/>
      <c r="AC729" s="70"/>
      <c r="AD729" s="70"/>
      <c r="AE729" s="70"/>
      <c r="AF729" s="70"/>
      <c r="AG729" s="70"/>
      <c r="AH729" s="70"/>
      <c r="AI729" s="70"/>
      <c r="AJ729" s="70"/>
      <c r="AK729" s="70"/>
      <c r="AL729" s="70"/>
    </row>
    <row r="730" ht="15.75" customHeight="1">
      <c r="AA730" s="70"/>
      <c r="AB730" s="70"/>
      <c r="AC730" s="70"/>
      <c r="AD730" s="70"/>
      <c r="AE730" s="70"/>
      <c r="AF730" s="70"/>
      <c r="AG730" s="70"/>
      <c r="AH730" s="70"/>
      <c r="AI730" s="70"/>
      <c r="AJ730" s="70"/>
      <c r="AK730" s="70"/>
      <c r="AL730" s="70"/>
    </row>
    <row r="731" ht="15.75" customHeight="1">
      <c r="AA731" s="70"/>
      <c r="AB731" s="70"/>
      <c r="AC731" s="70"/>
      <c r="AD731" s="70"/>
      <c r="AE731" s="70"/>
      <c r="AF731" s="70"/>
      <c r="AG731" s="70"/>
      <c r="AH731" s="70"/>
      <c r="AI731" s="70"/>
      <c r="AJ731" s="70"/>
      <c r="AK731" s="70"/>
      <c r="AL731" s="70"/>
    </row>
    <row r="732" ht="15.75" customHeight="1">
      <c r="AA732" s="70"/>
      <c r="AB732" s="70"/>
      <c r="AC732" s="70"/>
      <c r="AD732" s="70"/>
      <c r="AE732" s="70"/>
      <c r="AF732" s="70"/>
      <c r="AG732" s="70"/>
      <c r="AH732" s="70"/>
      <c r="AI732" s="70"/>
      <c r="AJ732" s="70"/>
      <c r="AK732" s="70"/>
      <c r="AL732" s="70"/>
    </row>
    <row r="733" ht="15.75" customHeight="1">
      <c r="AA733" s="70"/>
      <c r="AB733" s="70"/>
      <c r="AC733" s="70"/>
      <c r="AD733" s="70"/>
      <c r="AE733" s="70"/>
      <c r="AF733" s="70"/>
      <c r="AG733" s="70"/>
      <c r="AH733" s="70"/>
      <c r="AI733" s="70"/>
      <c r="AJ733" s="70"/>
      <c r="AK733" s="70"/>
      <c r="AL733" s="70"/>
    </row>
    <row r="734" ht="15.75" customHeight="1">
      <c r="AA734" s="70"/>
      <c r="AB734" s="70"/>
      <c r="AC734" s="70"/>
      <c r="AD734" s="70"/>
      <c r="AE734" s="70"/>
      <c r="AF734" s="70"/>
      <c r="AG734" s="70"/>
      <c r="AH734" s="70"/>
      <c r="AI734" s="70"/>
      <c r="AJ734" s="70"/>
      <c r="AK734" s="70"/>
      <c r="AL734" s="70"/>
    </row>
    <row r="735" ht="15.75" customHeight="1">
      <c r="AA735" s="70"/>
      <c r="AB735" s="70"/>
      <c r="AC735" s="70"/>
      <c r="AD735" s="70"/>
      <c r="AE735" s="70"/>
      <c r="AF735" s="70"/>
      <c r="AG735" s="70"/>
      <c r="AH735" s="70"/>
      <c r="AI735" s="70"/>
      <c r="AJ735" s="70"/>
      <c r="AK735" s="70"/>
      <c r="AL735" s="70"/>
    </row>
    <row r="736" ht="15.75" customHeight="1">
      <c r="AA736" s="70"/>
      <c r="AB736" s="70"/>
      <c r="AC736" s="70"/>
      <c r="AD736" s="70"/>
      <c r="AE736" s="70"/>
      <c r="AF736" s="70"/>
      <c r="AG736" s="70"/>
      <c r="AH736" s="70"/>
      <c r="AI736" s="70"/>
      <c r="AJ736" s="70"/>
      <c r="AK736" s="70"/>
      <c r="AL736" s="70"/>
    </row>
    <row r="737" ht="15.75" customHeight="1">
      <c r="AA737" s="70"/>
      <c r="AB737" s="70"/>
      <c r="AC737" s="70"/>
      <c r="AD737" s="70"/>
      <c r="AE737" s="70"/>
      <c r="AF737" s="70"/>
      <c r="AG737" s="70"/>
      <c r="AH737" s="70"/>
      <c r="AI737" s="70"/>
      <c r="AJ737" s="70"/>
      <c r="AK737" s="70"/>
      <c r="AL737" s="70"/>
    </row>
    <row r="738" ht="15.75" customHeight="1">
      <c r="AA738" s="70"/>
      <c r="AB738" s="70"/>
      <c r="AC738" s="70"/>
      <c r="AD738" s="70"/>
      <c r="AE738" s="70"/>
      <c r="AF738" s="70"/>
      <c r="AG738" s="70"/>
      <c r="AH738" s="70"/>
      <c r="AI738" s="70"/>
      <c r="AJ738" s="70"/>
      <c r="AK738" s="70"/>
      <c r="AL738" s="70"/>
    </row>
    <row r="739" ht="15.75" customHeight="1">
      <c r="AA739" s="70"/>
      <c r="AB739" s="70"/>
      <c r="AC739" s="70"/>
      <c r="AD739" s="70"/>
      <c r="AE739" s="70"/>
      <c r="AF739" s="70"/>
      <c r="AG739" s="70"/>
      <c r="AH739" s="70"/>
      <c r="AI739" s="70"/>
      <c r="AJ739" s="70"/>
      <c r="AK739" s="70"/>
      <c r="AL739" s="70"/>
    </row>
    <row r="740" ht="15.75" customHeight="1">
      <c r="AA740" s="70"/>
      <c r="AB740" s="70"/>
      <c r="AC740" s="70"/>
      <c r="AD740" s="70"/>
      <c r="AE740" s="70"/>
      <c r="AF740" s="70"/>
      <c r="AG740" s="70"/>
      <c r="AH740" s="70"/>
      <c r="AI740" s="70"/>
      <c r="AJ740" s="70"/>
      <c r="AK740" s="70"/>
      <c r="AL740" s="70"/>
    </row>
    <row r="741" ht="15.75" customHeight="1">
      <c r="AA741" s="70"/>
      <c r="AB741" s="70"/>
      <c r="AC741" s="70"/>
      <c r="AD741" s="70"/>
      <c r="AE741" s="70"/>
      <c r="AF741" s="70"/>
      <c r="AG741" s="70"/>
      <c r="AH741" s="70"/>
      <c r="AI741" s="70"/>
      <c r="AJ741" s="70"/>
      <c r="AK741" s="70"/>
      <c r="AL741" s="70"/>
    </row>
    <row r="742" ht="15.75" customHeight="1">
      <c r="AA742" s="70"/>
      <c r="AB742" s="70"/>
      <c r="AC742" s="70"/>
      <c r="AD742" s="70"/>
      <c r="AE742" s="70"/>
      <c r="AF742" s="70"/>
      <c r="AG742" s="70"/>
      <c r="AH742" s="70"/>
      <c r="AI742" s="70"/>
      <c r="AJ742" s="70"/>
      <c r="AK742" s="70"/>
      <c r="AL742" s="70"/>
    </row>
    <row r="743" ht="15.75" customHeight="1">
      <c r="AA743" s="70"/>
      <c r="AB743" s="70"/>
      <c r="AC743" s="70"/>
      <c r="AD743" s="70"/>
      <c r="AE743" s="70"/>
      <c r="AF743" s="70"/>
      <c r="AG743" s="70"/>
      <c r="AH743" s="70"/>
      <c r="AI743" s="70"/>
      <c r="AJ743" s="70"/>
      <c r="AK743" s="70"/>
      <c r="AL743" s="70"/>
    </row>
    <row r="744" ht="15.75" customHeight="1">
      <c r="AA744" s="70"/>
      <c r="AB744" s="70"/>
      <c r="AC744" s="70"/>
      <c r="AD744" s="70"/>
      <c r="AE744" s="70"/>
      <c r="AF744" s="70"/>
      <c r="AG744" s="70"/>
      <c r="AH744" s="70"/>
      <c r="AI744" s="70"/>
      <c r="AJ744" s="70"/>
      <c r="AK744" s="70"/>
      <c r="AL744" s="70"/>
    </row>
    <row r="745" ht="15.75" customHeight="1">
      <c r="AA745" s="70"/>
      <c r="AB745" s="70"/>
      <c r="AC745" s="70"/>
      <c r="AD745" s="70"/>
      <c r="AE745" s="70"/>
      <c r="AF745" s="70"/>
      <c r="AG745" s="70"/>
      <c r="AH745" s="70"/>
      <c r="AI745" s="70"/>
      <c r="AJ745" s="70"/>
      <c r="AK745" s="70"/>
      <c r="AL745" s="70"/>
    </row>
    <row r="746" ht="15.75" customHeight="1">
      <c r="AA746" s="70"/>
      <c r="AB746" s="70"/>
      <c r="AC746" s="70"/>
      <c r="AD746" s="70"/>
      <c r="AE746" s="70"/>
      <c r="AF746" s="70"/>
      <c r="AG746" s="70"/>
      <c r="AH746" s="70"/>
      <c r="AI746" s="70"/>
      <c r="AJ746" s="70"/>
      <c r="AK746" s="70"/>
      <c r="AL746" s="70"/>
    </row>
    <row r="747" ht="15.75" customHeight="1">
      <c r="AA747" s="70"/>
      <c r="AB747" s="70"/>
      <c r="AC747" s="70"/>
      <c r="AD747" s="70"/>
      <c r="AE747" s="70"/>
      <c r="AF747" s="70"/>
      <c r="AG747" s="70"/>
      <c r="AH747" s="70"/>
      <c r="AI747" s="70"/>
      <c r="AJ747" s="70"/>
      <c r="AK747" s="70"/>
      <c r="AL747" s="70"/>
    </row>
    <row r="748" ht="15.75" customHeight="1">
      <c r="AA748" s="70"/>
      <c r="AB748" s="70"/>
      <c r="AC748" s="70"/>
      <c r="AD748" s="70"/>
      <c r="AE748" s="70"/>
      <c r="AF748" s="70"/>
      <c r="AG748" s="70"/>
      <c r="AH748" s="70"/>
      <c r="AI748" s="70"/>
      <c r="AJ748" s="70"/>
      <c r="AK748" s="70"/>
      <c r="AL748" s="70"/>
    </row>
    <row r="749" ht="15.75" customHeight="1">
      <c r="AA749" s="70"/>
      <c r="AB749" s="70"/>
      <c r="AC749" s="70"/>
      <c r="AD749" s="70"/>
      <c r="AE749" s="70"/>
      <c r="AF749" s="70"/>
      <c r="AG749" s="70"/>
      <c r="AH749" s="70"/>
      <c r="AI749" s="70"/>
      <c r="AJ749" s="70"/>
      <c r="AK749" s="70"/>
      <c r="AL749" s="70"/>
    </row>
    <row r="750" ht="15.75" customHeight="1">
      <c r="AA750" s="70"/>
      <c r="AB750" s="70"/>
      <c r="AC750" s="70"/>
      <c r="AD750" s="70"/>
      <c r="AE750" s="70"/>
      <c r="AF750" s="70"/>
      <c r="AG750" s="70"/>
      <c r="AH750" s="70"/>
      <c r="AI750" s="70"/>
      <c r="AJ750" s="70"/>
      <c r="AK750" s="70"/>
      <c r="AL750" s="70"/>
    </row>
    <row r="751" ht="15.75" customHeight="1">
      <c r="AA751" s="70"/>
      <c r="AB751" s="70"/>
      <c r="AC751" s="70"/>
      <c r="AD751" s="70"/>
      <c r="AE751" s="70"/>
      <c r="AF751" s="70"/>
      <c r="AG751" s="70"/>
      <c r="AH751" s="70"/>
      <c r="AI751" s="70"/>
      <c r="AJ751" s="70"/>
      <c r="AK751" s="70"/>
      <c r="AL751" s="70"/>
    </row>
    <row r="752" ht="15.75" customHeight="1">
      <c r="AA752" s="70"/>
      <c r="AB752" s="70"/>
      <c r="AC752" s="70"/>
      <c r="AD752" s="70"/>
      <c r="AE752" s="70"/>
      <c r="AF752" s="70"/>
      <c r="AG752" s="70"/>
      <c r="AH752" s="70"/>
      <c r="AI752" s="70"/>
      <c r="AJ752" s="70"/>
      <c r="AK752" s="70"/>
      <c r="AL752" s="70"/>
    </row>
    <row r="753" ht="15.75" customHeight="1">
      <c r="AA753" s="70"/>
      <c r="AB753" s="70"/>
      <c r="AC753" s="70"/>
      <c r="AD753" s="70"/>
      <c r="AE753" s="70"/>
      <c r="AF753" s="70"/>
      <c r="AG753" s="70"/>
      <c r="AH753" s="70"/>
      <c r="AI753" s="70"/>
      <c r="AJ753" s="70"/>
      <c r="AK753" s="70"/>
      <c r="AL753" s="70"/>
    </row>
    <row r="754" ht="15.75" customHeight="1">
      <c r="AA754" s="70"/>
      <c r="AB754" s="70"/>
      <c r="AC754" s="70"/>
      <c r="AD754" s="70"/>
      <c r="AE754" s="70"/>
      <c r="AF754" s="70"/>
      <c r="AG754" s="70"/>
      <c r="AH754" s="70"/>
      <c r="AI754" s="70"/>
      <c r="AJ754" s="70"/>
      <c r="AK754" s="70"/>
      <c r="AL754" s="70"/>
    </row>
    <row r="755" ht="15.75" customHeight="1">
      <c r="AA755" s="70"/>
      <c r="AB755" s="70"/>
      <c r="AC755" s="70"/>
      <c r="AD755" s="70"/>
      <c r="AE755" s="70"/>
      <c r="AF755" s="70"/>
      <c r="AG755" s="70"/>
      <c r="AH755" s="70"/>
      <c r="AI755" s="70"/>
      <c r="AJ755" s="70"/>
      <c r="AK755" s="70"/>
      <c r="AL755" s="70"/>
    </row>
    <row r="756" ht="15.75" customHeight="1">
      <c r="AA756" s="70"/>
      <c r="AB756" s="70"/>
      <c r="AC756" s="70"/>
      <c r="AD756" s="70"/>
      <c r="AE756" s="70"/>
      <c r="AF756" s="70"/>
      <c r="AG756" s="70"/>
      <c r="AH756" s="70"/>
      <c r="AI756" s="70"/>
      <c r="AJ756" s="70"/>
      <c r="AK756" s="70"/>
      <c r="AL756" s="70"/>
    </row>
    <row r="757" ht="15.75" customHeight="1">
      <c r="AA757" s="70"/>
      <c r="AB757" s="70"/>
      <c r="AC757" s="70"/>
      <c r="AD757" s="70"/>
      <c r="AE757" s="70"/>
      <c r="AF757" s="70"/>
      <c r="AG757" s="70"/>
      <c r="AH757" s="70"/>
      <c r="AI757" s="70"/>
      <c r="AJ757" s="70"/>
      <c r="AK757" s="70"/>
      <c r="AL757" s="70"/>
    </row>
    <row r="758" ht="15.75" customHeight="1">
      <c r="AA758" s="70"/>
      <c r="AB758" s="70"/>
      <c r="AC758" s="70"/>
      <c r="AD758" s="70"/>
      <c r="AE758" s="70"/>
      <c r="AF758" s="70"/>
      <c r="AG758" s="70"/>
      <c r="AH758" s="70"/>
      <c r="AI758" s="70"/>
      <c r="AJ758" s="70"/>
      <c r="AK758" s="70"/>
      <c r="AL758" s="70"/>
    </row>
    <row r="759" ht="15.75" customHeight="1">
      <c r="AA759" s="70"/>
      <c r="AB759" s="70"/>
      <c r="AC759" s="70"/>
      <c r="AD759" s="70"/>
      <c r="AE759" s="70"/>
      <c r="AF759" s="70"/>
      <c r="AG759" s="70"/>
      <c r="AH759" s="70"/>
      <c r="AI759" s="70"/>
      <c r="AJ759" s="70"/>
      <c r="AK759" s="70"/>
      <c r="AL759" s="70"/>
    </row>
    <row r="760" ht="15.75" customHeight="1">
      <c r="AA760" s="70"/>
      <c r="AB760" s="70"/>
      <c r="AC760" s="70"/>
      <c r="AD760" s="70"/>
      <c r="AE760" s="70"/>
      <c r="AF760" s="70"/>
      <c r="AG760" s="70"/>
      <c r="AH760" s="70"/>
      <c r="AI760" s="70"/>
      <c r="AJ760" s="70"/>
      <c r="AK760" s="70"/>
      <c r="AL760" s="70"/>
    </row>
    <row r="761" ht="15.75" customHeight="1">
      <c r="AA761" s="70"/>
      <c r="AB761" s="70"/>
      <c r="AC761" s="70"/>
      <c r="AD761" s="70"/>
      <c r="AE761" s="70"/>
      <c r="AF761" s="70"/>
      <c r="AG761" s="70"/>
      <c r="AH761" s="70"/>
      <c r="AI761" s="70"/>
      <c r="AJ761" s="70"/>
      <c r="AK761" s="70"/>
      <c r="AL761" s="70"/>
    </row>
    <row r="762" ht="15.75" customHeight="1">
      <c r="AA762" s="70"/>
      <c r="AB762" s="70"/>
      <c r="AC762" s="70"/>
      <c r="AD762" s="70"/>
      <c r="AE762" s="70"/>
      <c r="AF762" s="70"/>
      <c r="AG762" s="70"/>
      <c r="AH762" s="70"/>
      <c r="AI762" s="70"/>
      <c r="AJ762" s="70"/>
      <c r="AK762" s="70"/>
      <c r="AL762" s="70"/>
    </row>
    <row r="763" ht="15.75" customHeight="1">
      <c r="AA763" s="70"/>
      <c r="AB763" s="70"/>
      <c r="AC763" s="70"/>
      <c r="AD763" s="70"/>
      <c r="AE763" s="70"/>
      <c r="AF763" s="70"/>
      <c r="AG763" s="70"/>
      <c r="AH763" s="70"/>
      <c r="AI763" s="70"/>
      <c r="AJ763" s="70"/>
      <c r="AK763" s="70"/>
      <c r="AL763" s="70"/>
    </row>
    <row r="764" ht="15.75" customHeight="1">
      <c r="AA764" s="70"/>
      <c r="AB764" s="70"/>
      <c r="AC764" s="70"/>
      <c r="AD764" s="70"/>
      <c r="AE764" s="70"/>
      <c r="AF764" s="70"/>
      <c r="AG764" s="70"/>
      <c r="AH764" s="70"/>
      <c r="AI764" s="70"/>
      <c r="AJ764" s="70"/>
      <c r="AK764" s="70"/>
      <c r="AL764" s="70"/>
    </row>
    <row r="765" ht="15.75" customHeight="1">
      <c r="AA765" s="70"/>
      <c r="AB765" s="70"/>
      <c r="AC765" s="70"/>
      <c r="AD765" s="70"/>
      <c r="AE765" s="70"/>
      <c r="AF765" s="70"/>
      <c r="AG765" s="70"/>
      <c r="AH765" s="70"/>
      <c r="AI765" s="70"/>
      <c r="AJ765" s="70"/>
      <c r="AK765" s="70"/>
      <c r="AL765" s="70"/>
    </row>
    <row r="766" ht="15.75" customHeight="1">
      <c r="AA766" s="70"/>
      <c r="AB766" s="70"/>
      <c r="AC766" s="70"/>
      <c r="AD766" s="70"/>
      <c r="AE766" s="70"/>
      <c r="AF766" s="70"/>
      <c r="AG766" s="70"/>
      <c r="AH766" s="70"/>
      <c r="AI766" s="70"/>
      <c r="AJ766" s="70"/>
      <c r="AK766" s="70"/>
      <c r="AL766" s="70"/>
    </row>
    <row r="767" ht="15.75" customHeight="1">
      <c r="AA767" s="70"/>
      <c r="AB767" s="70"/>
      <c r="AC767" s="70"/>
      <c r="AD767" s="70"/>
      <c r="AE767" s="70"/>
      <c r="AF767" s="70"/>
      <c r="AG767" s="70"/>
      <c r="AH767" s="70"/>
      <c r="AI767" s="70"/>
      <c r="AJ767" s="70"/>
      <c r="AK767" s="70"/>
      <c r="AL767" s="70"/>
    </row>
    <row r="768" ht="15.75" customHeight="1">
      <c r="AA768" s="70"/>
      <c r="AB768" s="70"/>
      <c r="AC768" s="70"/>
      <c r="AD768" s="70"/>
      <c r="AE768" s="70"/>
      <c r="AF768" s="70"/>
      <c r="AG768" s="70"/>
      <c r="AH768" s="70"/>
      <c r="AI768" s="70"/>
      <c r="AJ768" s="70"/>
      <c r="AK768" s="70"/>
      <c r="AL768" s="70"/>
    </row>
    <row r="769" ht="15.75" customHeight="1">
      <c r="AA769" s="70"/>
      <c r="AB769" s="70"/>
      <c r="AC769" s="70"/>
      <c r="AD769" s="70"/>
      <c r="AE769" s="70"/>
      <c r="AF769" s="70"/>
      <c r="AG769" s="70"/>
      <c r="AH769" s="70"/>
      <c r="AI769" s="70"/>
      <c r="AJ769" s="70"/>
      <c r="AK769" s="70"/>
      <c r="AL769" s="70"/>
    </row>
    <row r="770" ht="15.75" customHeight="1">
      <c r="AA770" s="70"/>
      <c r="AB770" s="70"/>
      <c r="AC770" s="70"/>
      <c r="AD770" s="70"/>
      <c r="AE770" s="70"/>
      <c r="AF770" s="70"/>
      <c r="AG770" s="70"/>
      <c r="AH770" s="70"/>
      <c r="AI770" s="70"/>
      <c r="AJ770" s="70"/>
      <c r="AK770" s="70"/>
      <c r="AL770" s="70"/>
    </row>
    <row r="771" ht="15.75" customHeight="1">
      <c r="AA771" s="70"/>
      <c r="AB771" s="70"/>
      <c r="AC771" s="70"/>
      <c r="AD771" s="70"/>
      <c r="AE771" s="70"/>
      <c r="AF771" s="70"/>
      <c r="AG771" s="70"/>
      <c r="AH771" s="70"/>
      <c r="AI771" s="70"/>
      <c r="AJ771" s="70"/>
      <c r="AK771" s="70"/>
      <c r="AL771" s="70"/>
    </row>
    <row r="772" ht="15.75" customHeight="1">
      <c r="AA772" s="70"/>
      <c r="AB772" s="70"/>
      <c r="AC772" s="70"/>
      <c r="AD772" s="70"/>
      <c r="AE772" s="70"/>
      <c r="AF772" s="70"/>
      <c r="AG772" s="70"/>
      <c r="AH772" s="70"/>
      <c r="AI772" s="70"/>
      <c r="AJ772" s="70"/>
      <c r="AK772" s="70"/>
      <c r="AL772" s="70"/>
    </row>
    <row r="773" ht="15.75" customHeight="1">
      <c r="AA773" s="70"/>
      <c r="AB773" s="70"/>
      <c r="AC773" s="70"/>
      <c r="AD773" s="70"/>
      <c r="AE773" s="70"/>
      <c r="AF773" s="70"/>
      <c r="AG773" s="70"/>
      <c r="AH773" s="70"/>
      <c r="AI773" s="70"/>
      <c r="AJ773" s="70"/>
      <c r="AK773" s="70"/>
      <c r="AL773" s="70"/>
    </row>
    <row r="774" ht="15.75" customHeight="1">
      <c r="AA774" s="70"/>
      <c r="AB774" s="70"/>
      <c r="AC774" s="70"/>
      <c r="AD774" s="70"/>
      <c r="AE774" s="70"/>
      <c r="AF774" s="70"/>
      <c r="AG774" s="70"/>
      <c r="AH774" s="70"/>
      <c r="AI774" s="70"/>
      <c r="AJ774" s="70"/>
      <c r="AK774" s="70"/>
      <c r="AL774" s="70"/>
    </row>
    <row r="775" ht="15.75" customHeight="1">
      <c r="AA775" s="70"/>
      <c r="AB775" s="70"/>
      <c r="AC775" s="70"/>
      <c r="AD775" s="70"/>
      <c r="AE775" s="70"/>
      <c r="AF775" s="70"/>
      <c r="AG775" s="70"/>
      <c r="AH775" s="70"/>
      <c r="AI775" s="70"/>
      <c r="AJ775" s="70"/>
      <c r="AK775" s="70"/>
      <c r="AL775" s="70"/>
    </row>
    <row r="776" ht="15.75" customHeight="1">
      <c r="AA776" s="70"/>
      <c r="AB776" s="70"/>
      <c r="AC776" s="70"/>
      <c r="AD776" s="70"/>
      <c r="AE776" s="70"/>
      <c r="AF776" s="70"/>
      <c r="AG776" s="70"/>
      <c r="AH776" s="70"/>
      <c r="AI776" s="70"/>
      <c r="AJ776" s="70"/>
      <c r="AK776" s="70"/>
      <c r="AL776" s="70"/>
    </row>
    <row r="777" ht="15.75" customHeight="1">
      <c r="AA777" s="70"/>
      <c r="AB777" s="70"/>
      <c r="AC777" s="70"/>
      <c r="AD777" s="70"/>
      <c r="AE777" s="70"/>
      <c r="AF777" s="70"/>
      <c r="AG777" s="70"/>
      <c r="AH777" s="70"/>
      <c r="AI777" s="70"/>
      <c r="AJ777" s="70"/>
      <c r="AK777" s="70"/>
      <c r="AL777" s="70"/>
    </row>
    <row r="778" ht="15.75" customHeight="1">
      <c r="AA778" s="70"/>
      <c r="AB778" s="70"/>
      <c r="AC778" s="70"/>
      <c r="AD778" s="70"/>
      <c r="AE778" s="70"/>
      <c r="AF778" s="70"/>
      <c r="AG778" s="70"/>
      <c r="AH778" s="70"/>
      <c r="AI778" s="70"/>
      <c r="AJ778" s="70"/>
      <c r="AK778" s="70"/>
      <c r="AL778" s="70"/>
    </row>
    <row r="779" ht="15.75" customHeight="1">
      <c r="AA779" s="70"/>
      <c r="AB779" s="70"/>
      <c r="AC779" s="70"/>
      <c r="AD779" s="70"/>
      <c r="AE779" s="70"/>
      <c r="AF779" s="70"/>
      <c r="AG779" s="70"/>
      <c r="AH779" s="70"/>
      <c r="AI779" s="70"/>
      <c r="AJ779" s="70"/>
      <c r="AK779" s="70"/>
      <c r="AL779" s="70"/>
    </row>
    <row r="780" ht="15.75" customHeight="1">
      <c r="AA780" s="70"/>
      <c r="AB780" s="70"/>
      <c r="AC780" s="70"/>
      <c r="AD780" s="70"/>
      <c r="AE780" s="70"/>
      <c r="AF780" s="70"/>
      <c r="AG780" s="70"/>
      <c r="AH780" s="70"/>
      <c r="AI780" s="70"/>
      <c r="AJ780" s="70"/>
      <c r="AK780" s="70"/>
      <c r="AL780" s="70"/>
    </row>
    <row r="781" ht="15.75" customHeight="1">
      <c r="AA781" s="70"/>
      <c r="AB781" s="70"/>
      <c r="AC781" s="70"/>
      <c r="AD781" s="70"/>
      <c r="AE781" s="70"/>
      <c r="AF781" s="70"/>
      <c r="AG781" s="70"/>
      <c r="AH781" s="70"/>
      <c r="AI781" s="70"/>
      <c r="AJ781" s="70"/>
      <c r="AK781" s="70"/>
      <c r="AL781" s="70"/>
    </row>
    <row r="782" ht="15.75" customHeight="1">
      <c r="AA782" s="70"/>
      <c r="AB782" s="70"/>
      <c r="AC782" s="70"/>
      <c r="AD782" s="70"/>
      <c r="AE782" s="70"/>
      <c r="AF782" s="70"/>
      <c r="AG782" s="70"/>
      <c r="AH782" s="70"/>
      <c r="AI782" s="70"/>
      <c r="AJ782" s="70"/>
      <c r="AK782" s="70"/>
      <c r="AL782" s="70"/>
    </row>
    <row r="783" ht="15.75" customHeight="1">
      <c r="AA783" s="70"/>
      <c r="AB783" s="70"/>
      <c r="AC783" s="70"/>
      <c r="AD783" s="70"/>
      <c r="AE783" s="70"/>
      <c r="AF783" s="70"/>
      <c r="AG783" s="70"/>
      <c r="AH783" s="70"/>
      <c r="AI783" s="70"/>
      <c r="AJ783" s="70"/>
      <c r="AK783" s="70"/>
      <c r="AL783" s="70"/>
    </row>
    <row r="784" ht="15.75" customHeight="1">
      <c r="AA784" s="70"/>
      <c r="AB784" s="70"/>
      <c r="AC784" s="70"/>
      <c r="AD784" s="70"/>
      <c r="AE784" s="70"/>
      <c r="AF784" s="70"/>
      <c r="AG784" s="70"/>
      <c r="AH784" s="70"/>
      <c r="AI784" s="70"/>
      <c r="AJ784" s="70"/>
      <c r="AK784" s="70"/>
      <c r="AL784" s="70"/>
    </row>
    <row r="785" ht="15.75" customHeight="1">
      <c r="AA785" s="70"/>
      <c r="AB785" s="70"/>
      <c r="AC785" s="70"/>
      <c r="AD785" s="70"/>
      <c r="AE785" s="70"/>
      <c r="AF785" s="70"/>
      <c r="AG785" s="70"/>
      <c r="AH785" s="70"/>
      <c r="AI785" s="70"/>
      <c r="AJ785" s="70"/>
      <c r="AK785" s="70"/>
      <c r="AL785" s="70"/>
    </row>
    <row r="786" ht="15.75" customHeight="1">
      <c r="AA786" s="70"/>
      <c r="AB786" s="70"/>
      <c r="AC786" s="70"/>
      <c r="AD786" s="70"/>
      <c r="AE786" s="70"/>
      <c r="AF786" s="70"/>
      <c r="AG786" s="70"/>
      <c r="AH786" s="70"/>
      <c r="AI786" s="70"/>
      <c r="AJ786" s="70"/>
      <c r="AK786" s="70"/>
      <c r="AL786" s="70"/>
    </row>
    <row r="787" ht="15.75" customHeight="1">
      <c r="AA787" s="70"/>
      <c r="AB787" s="70"/>
      <c r="AC787" s="70"/>
      <c r="AD787" s="70"/>
      <c r="AE787" s="70"/>
      <c r="AF787" s="70"/>
      <c r="AG787" s="70"/>
      <c r="AH787" s="70"/>
      <c r="AI787" s="70"/>
      <c r="AJ787" s="70"/>
      <c r="AK787" s="70"/>
      <c r="AL787" s="70"/>
    </row>
    <row r="788" ht="15.75" customHeight="1">
      <c r="AA788" s="70"/>
      <c r="AB788" s="70"/>
      <c r="AC788" s="70"/>
      <c r="AD788" s="70"/>
      <c r="AE788" s="70"/>
      <c r="AF788" s="70"/>
      <c r="AG788" s="70"/>
      <c r="AH788" s="70"/>
      <c r="AI788" s="70"/>
      <c r="AJ788" s="70"/>
      <c r="AK788" s="70"/>
      <c r="AL788" s="70"/>
    </row>
    <row r="789" ht="15.75" customHeight="1">
      <c r="AA789" s="70"/>
      <c r="AB789" s="70"/>
      <c r="AC789" s="70"/>
      <c r="AD789" s="70"/>
      <c r="AE789" s="70"/>
      <c r="AF789" s="70"/>
      <c r="AG789" s="70"/>
      <c r="AH789" s="70"/>
      <c r="AI789" s="70"/>
      <c r="AJ789" s="70"/>
      <c r="AK789" s="70"/>
      <c r="AL789" s="70"/>
    </row>
    <row r="790" ht="15.75" customHeight="1">
      <c r="AA790" s="70"/>
      <c r="AB790" s="70"/>
      <c r="AC790" s="70"/>
      <c r="AD790" s="70"/>
      <c r="AE790" s="70"/>
      <c r="AF790" s="70"/>
      <c r="AG790" s="70"/>
      <c r="AH790" s="70"/>
      <c r="AI790" s="70"/>
      <c r="AJ790" s="70"/>
      <c r="AK790" s="70"/>
      <c r="AL790" s="70"/>
    </row>
    <row r="791" ht="15.75" customHeight="1">
      <c r="AA791" s="70"/>
      <c r="AB791" s="70"/>
      <c r="AC791" s="70"/>
      <c r="AD791" s="70"/>
      <c r="AE791" s="70"/>
      <c r="AF791" s="70"/>
      <c r="AG791" s="70"/>
      <c r="AH791" s="70"/>
      <c r="AI791" s="70"/>
      <c r="AJ791" s="70"/>
      <c r="AK791" s="70"/>
      <c r="AL791" s="70"/>
    </row>
    <row r="792" ht="15.75" customHeight="1">
      <c r="AA792" s="70"/>
      <c r="AB792" s="70"/>
      <c r="AC792" s="70"/>
      <c r="AD792" s="70"/>
      <c r="AE792" s="70"/>
      <c r="AF792" s="70"/>
      <c r="AG792" s="70"/>
      <c r="AH792" s="70"/>
      <c r="AI792" s="70"/>
      <c r="AJ792" s="70"/>
      <c r="AK792" s="70"/>
      <c r="AL792" s="70"/>
    </row>
    <row r="793" ht="15.75" customHeight="1">
      <c r="AA793" s="70"/>
      <c r="AB793" s="70"/>
      <c r="AC793" s="70"/>
      <c r="AD793" s="70"/>
      <c r="AE793" s="70"/>
      <c r="AF793" s="70"/>
      <c r="AG793" s="70"/>
      <c r="AH793" s="70"/>
      <c r="AI793" s="70"/>
      <c r="AJ793" s="70"/>
      <c r="AK793" s="70"/>
      <c r="AL793" s="70"/>
    </row>
    <row r="794" ht="15.75" customHeight="1">
      <c r="AA794" s="70"/>
      <c r="AB794" s="70"/>
      <c r="AC794" s="70"/>
      <c r="AD794" s="70"/>
      <c r="AE794" s="70"/>
      <c r="AF794" s="70"/>
      <c r="AG794" s="70"/>
      <c r="AH794" s="70"/>
      <c r="AI794" s="70"/>
      <c r="AJ794" s="70"/>
      <c r="AK794" s="70"/>
      <c r="AL794" s="70"/>
    </row>
    <row r="795" ht="15.75" customHeight="1">
      <c r="AA795" s="70"/>
      <c r="AB795" s="70"/>
      <c r="AC795" s="70"/>
      <c r="AD795" s="70"/>
      <c r="AE795" s="70"/>
      <c r="AF795" s="70"/>
      <c r="AG795" s="70"/>
      <c r="AH795" s="70"/>
      <c r="AI795" s="70"/>
      <c r="AJ795" s="70"/>
      <c r="AK795" s="70"/>
      <c r="AL795" s="70"/>
    </row>
    <row r="796" ht="15.75" customHeight="1">
      <c r="AA796" s="70"/>
      <c r="AB796" s="70"/>
      <c r="AC796" s="70"/>
      <c r="AD796" s="70"/>
      <c r="AE796" s="70"/>
      <c r="AF796" s="70"/>
      <c r="AG796" s="70"/>
      <c r="AH796" s="70"/>
      <c r="AI796" s="70"/>
      <c r="AJ796" s="70"/>
      <c r="AK796" s="70"/>
      <c r="AL796" s="70"/>
    </row>
    <row r="797" ht="15.75" customHeight="1">
      <c r="AA797" s="70"/>
      <c r="AB797" s="70"/>
      <c r="AC797" s="70"/>
      <c r="AD797" s="70"/>
      <c r="AE797" s="70"/>
      <c r="AF797" s="70"/>
      <c r="AG797" s="70"/>
      <c r="AH797" s="70"/>
      <c r="AI797" s="70"/>
      <c r="AJ797" s="70"/>
      <c r="AK797" s="70"/>
      <c r="AL797" s="70"/>
    </row>
    <row r="798" ht="15.75" customHeight="1">
      <c r="AA798" s="70"/>
      <c r="AB798" s="70"/>
      <c r="AC798" s="70"/>
      <c r="AD798" s="70"/>
      <c r="AE798" s="70"/>
      <c r="AF798" s="70"/>
      <c r="AG798" s="70"/>
      <c r="AH798" s="70"/>
      <c r="AI798" s="70"/>
      <c r="AJ798" s="70"/>
      <c r="AK798" s="70"/>
      <c r="AL798" s="70"/>
    </row>
    <row r="799" ht="15.75" customHeight="1">
      <c r="AA799" s="70"/>
      <c r="AB799" s="70"/>
      <c r="AC799" s="70"/>
      <c r="AD799" s="70"/>
      <c r="AE799" s="70"/>
      <c r="AF799" s="70"/>
      <c r="AG799" s="70"/>
      <c r="AH799" s="70"/>
      <c r="AI799" s="70"/>
      <c r="AJ799" s="70"/>
      <c r="AK799" s="70"/>
      <c r="AL799" s="70"/>
    </row>
    <row r="800" ht="15.75" customHeight="1">
      <c r="AA800" s="70"/>
      <c r="AB800" s="70"/>
      <c r="AC800" s="70"/>
      <c r="AD800" s="70"/>
      <c r="AE800" s="70"/>
      <c r="AF800" s="70"/>
      <c r="AG800" s="70"/>
      <c r="AH800" s="70"/>
      <c r="AI800" s="70"/>
      <c r="AJ800" s="70"/>
      <c r="AK800" s="70"/>
      <c r="AL800" s="70"/>
    </row>
    <row r="801" ht="15.75" customHeight="1">
      <c r="AA801" s="70"/>
      <c r="AB801" s="70"/>
      <c r="AC801" s="70"/>
      <c r="AD801" s="70"/>
      <c r="AE801" s="70"/>
      <c r="AF801" s="70"/>
      <c r="AG801" s="70"/>
      <c r="AH801" s="70"/>
      <c r="AI801" s="70"/>
      <c r="AJ801" s="70"/>
      <c r="AK801" s="70"/>
      <c r="AL801" s="70"/>
    </row>
    <row r="802" ht="15.75" customHeight="1">
      <c r="AA802" s="70"/>
      <c r="AB802" s="70"/>
      <c r="AC802" s="70"/>
      <c r="AD802" s="70"/>
      <c r="AE802" s="70"/>
      <c r="AF802" s="70"/>
      <c r="AG802" s="70"/>
      <c r="AH802" s="70"/>
      <c r="AI802" s="70"/>
      <c r="AJ802" s="70"/>
      <c r="AK802" s="70"/>
      <c r="AL802" s="70"/>
    </row>
    <row r="803" ht="15.75" customHeight="1">
      <c r="AA803" s="70"/>
      <c r="AB803" s="70"/>
      <c r="AC803" s="70"/>
      <c r="AD803" s="70"/>
      <c r="AE803" s="70"/>
      <c r="AF803" s="70"/>
      <c r="AG803" s="70"/>
      <c r="AH803" s="70"/>
      <c r="AI803" s="70"/>
      <c r="AJ803" s="70"/>
      <c r="AK803" s="70"/>
      <c r="AL803" s="70"/>
    </row>
    <row r="804" ht="15.75" customHeight="1">
      <c r="AA804" s="70"/>
      <c r="AB804" s="70"/>
      <c r="AC804" s="70"/>
      <c r="AD804" s="70"/>
      <c r="AE804" s="70"/>
      <c r="AF804" s="70"/>
      <c r="AG804" s="70"/>
      <c r="AH804" s="70"/>
      <c r="AI804" s="70"/>
      <c r="AJ804" s="70"/>
      <c r="AK804" s="70"/>
      <c r="AL804" s="70"/>
    </row>
    <row r="805" ht="15.75" customHeight="1">
      <c r="AA805" s="70"/>
      <c r="AB805" s="70"/>
      <c r="AC805" s="70"/>
      <c r="AD805" s="70"/>
      <c r="AE805" s="70"/>
      <c r="AF805" s="70"/>
      <c r="AG805" s="70"/>
      <c r="AH805" s="70"/>
      <c r="AI805" s="70"/>
      <c r="AJ805" s="70"/>
      <c r="AK805" s="70"/>
      <c r="AL805" s="70"/>
    </row>
    <row r="806" ht="15.75" customHeight="1">
      <c r="AA806" s="70"/>
      <c r="AB806" s="70"/>
      <c r="AC806" s="70"/>
      <c r="AD806" s="70"/>
      <c r="AE806" s="70"/>
      <c r="AF806" s="70"/>
      <c r="AG806" s="70"/>
      <c r="AH806" s="70"/>
      <c r="AI806" s="70"/>
      <c r="AJ806" s="70"/>
      <c r="AK806" s="70"/>
      <c r="AL806" s="70"/>
    </row>
    <row r="807" ht="15.75" customHeight="1">
      <c r="AA807" s="70"/>
      <c r="AB807" s="70"/>
      <c r="AC807" s="70"/>
      <c r="AD807" s="70"/>
      <c r="AE807" s="70"/>
      <c r="AF807" s="70"/>
      <c r="AG807" s="70"/>
      <c r="AH807" s="70"/>
      <c r="AI807" s="70"/>
      <c r="AJ807" s="70"/>
      <c r="AK807" s="70"/>
      <c r="AL807" s="70"/>
    </row>
    <row r="808" ht="15.75" customHeight="1">
      <c r="AA808" s="70"/>
      <c r="AB808" s="70"/>
      <c r="AC808" s="70"/>
      <c r="AD808" s="70"/>
      <c r="AE808" s="70"/>
      <c r="AF808" s="70"/>
      <c r="AG808" s="70"/>
      <c r="AH808" s="70"/>
      <c r="AI808" s="70"/>
      <c r="AJ808" s="70"/>
      <c r="AK808" s="70"/>
      <c r="AL808" s="70"/>
    </row>
    <row r="809" ht="15.75" customHeight="1">
      <c r="AA809" s="70"/>
      <c r="AB809" s="70"/>
      <c r="AC809" s="70"/>
      <c r="AD809" s="70"/>
      <c r="AE809" s="70"/>
      <c r="AF809" s="70"/>
      <c r="AG809" s="70"/>
      <c r="AH809" s="70"/>
      <c r="AI809" s="70"/>
      <c r="AJ809" s="70"/>
      <c r="AK809" s="70"/>
      <c r="AL809" s="70"/>
    </row>
    <row r="810" ht="15.75" customHeight="1">
      <c r="AA810" s="70"/>
      <c r="AB810" s="70"/>
      <c r="AC810" s="70"/>
      <c r="AD810" s="70"/>
      <c r="AE810" s="70"/>
      <c r="AF810" s="70"/>
      <c r="AG810" s="70"/>
      <c r="AH810" s="70"/>
      <c r="AI810" s="70"/>
      <c r="AJ810" s="70"/>
      <c r="AK810" s="70"/>
      <c r="AL810" s="70"/>
    </row>
    <row r="811" ht="15.75" customHeight="1">
      <c r="AA811" s="70"/>
      <c r="AB811" s="70"/>
      <c r="AC811" s="70"/>
      <c r="AD811" s="70"/>
      <c r="AE811" s="70"/>
      <c r="AF811" s="70"/>
      <c r="AG811" s="70"/>
      <c r="AH811" s="70"/>
      <c r="AI811" s="70"/>
      <c r="AJ811" s="70"/>
      <c r="AK811" s="70"/>
      <c r="AL811" s="70"/>
    </row>
    <row r="812" ht="15.75" customHeight="1">
      <c r="AA812" s="70"/>
      <c r="AB812" s="70"/>
      <c r="AC812" s="70"/>
      <c r="AD812" s="70"/>
      <c r="AE812" s="70"/>
      <c r="AF812" s="70"/>
      <c r="AG812" s="70"/>
      <c r="AH812" s="70"/>
      <c r="AI812" s="70"/>
      <c r="AJ812" s="70"/>
      <c r="AK812" s="70"/>
      <c r="AL812" s="70"/>
    </row>
    <row r="813" ht="15.75" customHeight="1">
      <c r="AA813" s="70"/>
      <c r="AB813" s="70"/>
      <c r="AC813" s="70"/>
      <c r="AD813" s="70"/>
      <c r="AE813" s="70"/>
      <c r="AF813" s="70"/>
      <c r="AG813" s="70"/>
      <c r="AH813" s="70"/>
      <c r="AI813" s="70"/>
      <c r="AJ813" s="70"/>
      <c r="AK813" s="70"/>
      <c r="AL813" s="70"/>
    </row>
    <row r="814" ht="15.75" customHeight="1">
      <c r="AA814" s="70"/>
      <c r="AB814" s="70"/>
      <c r="AC814" s="70"/>
      <c r="AD814" s="70"/>
      <c r="AE814" s="70"/>
      <c r="AF814" s="70"/>
      <c r="AG814" s="70"/>
      <c r="AH814" s="70"/>
      <c r="AI814" s="70"/>
      <c r="AJ814" s="70"/>
      <c r="AK814" s="70"/>
      <c r="AL814" s="70"/>
    </row>
    <row r="815" ht="15.75" customHeight="1">
      <c r="AA815" s="70"/>
      <c r="AB815" s="70"/>
      <c r="AC815" s="70"/>
      <c r="AD815" s="70"/>
      <c r="AE815" s="70"/>
      <c r="AF815" s="70"/>
      <c r="AG815" s="70"/>
      <c r="AH815" s="70"/>
      <c r="AI815" s="70"/>
      <c r="AJ815" s="70"/>
      <c r="AK815" s="70"/>
      <c r="AL815" s="70"/>
    </row>
    <row r="816" ht="15.75" customHeight="1">
      <c r="AA816" s="70"/>
      <c r="AB816" s="70"/>
      <c r="AC816" s="70"/>
      <c r="AD816" s="70"/>
      <c r="AE816" s="70"/>
      <c r="AF816" s="70"/>
      <c r="AG816" s="70"/>
      <c r="AH816" s="70"/>
      <c r="AI816" s="70"/>
      <c r="AJ816" s="70"/>
      <c r="AK816" s="70"/>
      <c r="AL816" s="70"/>
    </row>
    <row r="817" ht="15.75" customHeight="1">
      <c r="AA817" s="70"/>
      <c r="AB817" s="70"/>
      <c r="AC817" s="70"/>
      <c r="AD817" s="70"/>
      <c r="AE817" s="70"/>
      <c r="AF817" s="70"/>
      <c r="AG817" s="70"/>
      <c r="AH817" s="70"/>
      <c r="AI817" s="70"/>
      <c r="AJ817" s="70"/>
      <c r="AK817" s="70"/>
      <c r="AL817" s="70"/>
    </row>
    <row r="818" ht="15.75" customHeight="1">
      <c r="AA818" s="70"/>
      <c r="AB818" s="70"/>
      <c r="AC818" s="70"/>
      <c r="AD818" s="70"/>
      <c r="AE818" s="70"/>
      <c r="AF818" s="70"/>
      <c r="AG818" s="70"/>
      <c r="AH818" s="70"/>
      <c r="AI818" s="70"/>
      <c r="AJ818" s="70"/>
      <c r="AK818" s="70"/>
      <c r="AL818" s="70"/>
    </row>
    <row r="819" ht="15.75" customHeight="1">
      <c r="AA819" s="70"/>
      <c r="AB819" s="70"/>
      <c r="AC819" s="70"/>
      <c r="AD819" s="70"/>
      <c r="AE819" s="70"/>
      <c r="AF819" s="70"/>
      <c r="AG819" s="70"/>
      <c r="AH819" s="70"/>
      <c r="AI819" s="70"/>
      <c r="AJ819" s="70"/>
      <c r="AK819" s="70"/>
      <c r="AL819" s="70"/>
    </row>
    <row r="820" ht="15.75" customHeight="1">
      <c r="AA820" s="70"/>
      <c r="AB820" s="70"/>
      <c r="AC820" s="70"/>
      <c r="AD820" s="70"/>
      <c r="AE820" s="70"/>
      <c r="AF820" s="70"/>
      <c r="AG820" s="70"/>
      <c r="AH820" s="70"/>
      <c r="AI820" s="70"/>
      <c r="AJ820" s="70"/>
      <c r="AK820" s="70"/>
      <c r="AL820" s="70"/>
    </row>
    <row r="821" ht="15.75" customHeight="1">
      <c r="AA821" s="70"/>
      <c r="AB821" s="70"/>
      <c r="AC821" s="70"/>
      <c r="AD821" s="70"/>
      <c r="AE821" s="70"/>
      <c r="AF821" s="70"/>
      <c r="AG821" s="70"/>
      <c r="AH821" s="70"/>
      <c r="AI821" s="70"/>
      <c r="AJ821" s="70"/>
      <c r="AK821" s="70"/>
      <c r="AL821" s="70"/>
    </row>
    <row r="822" ht="15.75" customHeight="1">
      <c r="AA822" s="70"/>
      <c r="AB822" s="70"/>
      <c r="AC822" s="70"/>
      <c r="AD822" s="70"/>
      <c r="AE822" s="70"/>
      <c r="AF822" s="70"/>
      <c r="AG822" s="70"/>
      <c r="AH822" s="70"/>
      <c r="AI822" s="70"/>
      <c r="AJ822" s="70"/>
      <c r="AK822" s="70"/>
      <c r="AL822" s="70"/>
    </row>
    <row r="823" ht="15.75" customHeight="1">
      <c r="AA823" s="70"/>
      <c r="AB823" s="70"/>
      <c r="AC823" s="70"/>
      <c r="AD823" s="70"/>
      <c r="AE823" s="70"/>
      <c r="AF823" s="70"/>
      <c r="AG823" s="70"/>
      <c r="AH823" s="70"/>
      <c r="AI823" s="70"/>
      <c r="AJ823" s="70"/>
      <c r="AK823" s="70"/>
      <c r="AL823" s="70"/>
    </row>
    <row r="824" ht="15.75" customHeight="1">
      <c r="AA824" s="70"/>
      <c r="AB824" s="70"/>
      <c r="AC824" s="70"/>
      <c r="AD824" s="70"/>
      <c r="AE824" s="70"/>
      <c r="AF824" s="70"/>
      <c r="AG824" s="70"/>
      <c r="AH824" s="70"/>
      <c r="AI824" s="70"/>
      <c r="AJ824" s="70"/>
      <c r="AK824" s="70"/>
      <c r="AL824" s="70"/>
    </row>
    <row r="825" ht="15.75" customHeight="1">
      <c r="AA825" s="70"/>
      <c r="AB825" s="70"/>
      <c r="AC825" s="70"/>
      <c r="AD825" s="70"/>
      <c r="AE825" s="70"/>
      <c r="AF825" s="70"/>
      <c r="AG825" s="70"/>
      <c r="AH825" s="70"/>
      <c r="AI825" s="70"/>
      <c r="AJ825" s="70"/>
      <c r="AK825" s="70"/>
      <c r="AL825" s="70"/>
    </row>
    <row r="826" ht="15.75" customHeight="1">
      <c r="AA826" s="70"/>
      <c r="AB826" s="70"/>
      <c r="AC826" s="70"/>
      <c r="AD826" s="70"/>
      <c r="AE826" s="70"/>
      <c r="AF826" s="70"/>
      <c r="AG826" s="70"/>
      <c r="AH826" s="70"/>
      <c r="AI826" s="70"/>
      <c r="AJ826" s="70"/>
      <c r="AK826" s="70"/>
      <c r="AL826" s="70"/>
    </row>
    <row r="827" ht="15.75" customHeight="1">
      <c r="AA827" s="70"/>
      <c r="AB827" s="70"/>
      <c r="AC827" s="70"/>
      <c r="AD827" s="70"/>
      <c r="AE827" s="70"/>
      <c r="AF827" s="70"/>
      <c r="AG827" s="70"/>
      <c r="AH827" s="70"/>
      <c r="AI827" s="70"/>
      <c r="AJ827" s="70"/>
      <c r="AK827" s="70"/>
      <c r="AL827" s="70"/>
    </row>
    <row r="828" ht="15.75" customHeight="1">
      <c r="AA828" s="70"/>
      <c r="AB828" s="70"/>
      <c r="AC828" s="70"/>
      <c r="AD828" s="70"/>
      <c r="AE828" s="70"/>
      <c r="AF828" s="70"/>
      <c r="AG828" s="70"/>
      <c r="AH828" s="70"/>
      <c r="AI828" s="70"/>
      <c r="AJ828" s="70"/>
      <c r="AK828" s="70"/>
      <c r="AL828" s="70"/>
    </row>
    <row r="829" ht="15.75" customHeight="1">
      <c r="AA829" s="70"/>
      <c r="AB829" s="70"/>
      <c r="AC829" s="70"/>
      <c r="AD829" s="70"/>
      <c r="AE829" s="70"/>
      <c r="AF829" s="70"/>
      <c r="AG829" s="70"/>
      <c r="AH829" s="70"/>
      <c r="AI829" s="70"/>
      <c r="AJ829" s="70"/>
      <c r="AK829" s="70"/>
      <c r="AL829" s="70"/>
    </row>
    <row r="830" ht="15.75" customHeight="1">
      <c r="AA830" s="70"/>
      <c r="AB830" s="70"/>
      <c r="AC830" s="70"/>
      <c r="AD830" s="70"/>
      <c r="AE830" s="70"/>
      <c r="AF830" s="70"/>
      <c r="AG830" s="70"/>
      <c r="AH830" s="70"/>
      <c r="AI830" s="70"/>
      <c r="AJ830" s="70"/>
      <c r="AK830" s="70"/>
      <c r="AL830" s="70"/>
    </row>
    <row r="831" ht="15.75" customHeight="1">
      <c r="AA831" s="70"/>
      <c r="AB831" s="70"/>
      <c r="AC831" s="70"/>
      <c r="AD831" s="70"/>
      <c r="AE831" s="70"/>
      <c r="AF831" s="70"/>
      <c r="AG831" s="70"/>
      <c r="AH831" s="70"/>
      <c r="AI831" s="70"/>
      <c r="AJ831" s="70"/>
      <c r="AK831" s="70"/>
      <c r="AL831" s="70"/>
    </row>
    <row r="832" ht="15.75" customHeight="1">
      <c r="AA832" s="70"/>
      <c r="AB832" s="70"/>
      <c r="AC832" s="70"/>
      <c r="AD832" s="70"/>
      <c r="AE832" s="70"/>
      <c r="AF832" s="70"/>
      <c r="AG832" s="70"/>
      <c r="AH832" s="70"/>
      <c r="AI832" s="70"/>
      <c r="AJ832" s="70"/>
      <c r="AK832" s="70"/>
      <c r="AL832" s="70"/>
    </row>
    <row r="833" ht="15.75" customHeight="1">
      <c r="AA833" s="70"/>
      <c r="AB833" s="70"/>
      <c r="AC833" s="70"/>
      <c r="AD833" s="70"/>
      <c r="AE833" s="70"/>
      <c r="AF833" s="70"/>
      <c r="AG833" s="70"/>
      <c r="AH833" s="70"/>
      <c r="AI833" s="70"/>
      <c r="AJ833" s="70"/>
      <c r="AK833" s="70"/>
      <c r="AL833" s="70"/>
    </row>
    <row r="834" ht="15.75" customHeight="1">
      <c r="AA834" s="70"/>
      <c r="AB834" s="70"/>
      <c r="AC834" s="70"/>
      <c r="AD834" s="70"/>
      <c r="AE834" s="70"/>
      <c r="AF834" s="70"/>
      <c r="AG834" s="70"/>
      <c r="AH834" s="70"/>
      <c r="AI834" s="70"/>
      <c r="AJ834" s="70"/>
      <c r="AK834" s="70"/>
      <c r="AL834" s="70"/>
    </row>
    <row r="835" ht="15.75" customHeight="1">
      <c r="AA835" s="70"/>
      <c r="AB835" s="70"/>
      <c r="AC835" s="70"/>
      <c r="AD835" s="70"/>
      <c r="AE835" s="70"/>
      <c r="AF835" s="70"/>
      <c r="AG835" s="70"/>
      <c r="AH835" s="70"/>
      <c r="AI835" s="70"/>
      <c r="AJ835" s="70"/>
      <c r="AK835" s="70"/>
      <c r="AL835" s="70"/>
    </row>
    <row r="836" ht="15.75" customHeight="1">
      <c r="AA836" s="70"/>
      <c r="AB836" s="70"/>
      <c r="AC836" s="70"/>
      <c r="AD836" s="70"/>
      <c r="AE836" s="70"/>
      <c r="AF836" s="70"/>
      <c r="AG836" s="70"/>
      <c r="AH836" s="70"/>
      <c r="AI836" s="70"/>
      <c r="AJ836" s="70"/>
      <c r="AK836" s="70"/>
      <c r="AL836" s="70"/>
    </row>
    <row r="837" ht="15.75" customHeight="1">
      <c r="AA837" s="70"/>
      <c r="AB837" s="70"/>
      <c r="AC837" s="70"/>
      <c r="AD837" s="70"/>
      <c r="AE837" s="70"/>
      <c r="AF837" s="70"/>
      <c r="AG837" s="70"/>
      <c r="AH837" s="70"/>
      <c r="AI837" s="70"/>
      <c r="AJ837" s="70"/>
      <c r="AK837" s="70"/>
      <c r="AL837" s="70"/>
    </row>
    <row r="838" ht="15.75" customHeight="1">
      <c r="AA838" s="70"/>
      <c r="AB838" s="70"/>
      <c r="AC838" s="70"/>
      <c r="AD838" s="70"/>
      <c r="AE838" s="70"/>
      <c r="AF838" s="70"/>
      <c r="AG838" s="70"/>
      <c r="AH838" s="70"/>
      <c r="AI838" s="70"/>
      <c r="AJ838" s="70"/>
      <c r="AK838" s="70"/>
      <c r="AL838" s="70"/>
    </row>
    <row r="839" ht="15.75" customHeight="1">
      <c r="AA839" s="70"/>
      <c r="AB839" s="70"/>
      <c r="AC839" s="70"/>
      <c r="AD839" s="70"/>
      <c r="AE839" s="70"/>
      <c r="AF839" s="70"/>
      <c r="AG839" s="70"/>
      <c r="AH839" s="70"/>
      <c r="AI839" s="70"/>
      <c r="AJ839" s="70"/>
      <c r="AK839" s="70"/>
      <c r="AL839" s="70"/>
    </row>
    <row r="840" ht="15.75" customHeight="1">
      <c r="AA840" s="70"/>
      <c r="AB840" s="70"/>
      <c r="AC840" s="70"/>
      <c r="AD840" s="70"/>
      <c r="AE840" s="70"/>
      <c r="AF840" s="70"/>
      <c r="AG840" s="70"/>
      <c r="AH840" s="70"/>
      <c r="AI840" s="70"/>
      <c r="AJ840" s="70"/>
      <c r="AK840" s="70"/>
      <c r="AL840" s="70"/>
    </row>
    <row r="841" ht="15.75" customHeight="1">
      <c r="AA841" s="70"/>
      <c r="AB841" s="70"/>
      <c r="AC841" s="70"/>
      <c r="AD841" s="70"/>
      <c r="AE841" s="70"/>
      <c r="AF841" s="70"/>
      <c r="AG841" s="70"/>
      <c r="AH841" s="70"/>
      <c r="AI841" s="70"/>
      <c r="AJ841" s="70"/>
      <c r="AK841" s="70"/>
      <c r="AL841" s="70"/>
    </row>
    <row r="842" ht="15.75" customHeight="1">
      <c r="AA842" s="70"/>
      <c r="AB842" s="70"/>
      <c r="AC842" s="70"/>
      <c r="AD842" s="70"/>
      <c r="AE842" s="70"/>
      <c r="AF842" s="70"/>
      <c r="AG842" s="70"/>
      <c r="AH842" s="70"/>
      <c r="AI842" s="70"/>
      <c r="AJ842" s="70"/>
      <c r="AK842" s="70"/>
      <c r="AL842" s="70"/>
    </row>
    <row r="843" ht="15.75" customHeight="1">
      <c r="AA843" s="70"/>
      <c r="AB843" s="70"/>
      <c r="AC843" s="70"/>
      <c r="AD843" s="70"/>
      <c r="AE843" s="70"/>
      <c r="AF843" s="70"/>
      <c r="AG843" s="70"/>
      <c r="AH843" s="70"/>
      <c r="AI843" s="70"/>
      <c r="AJ843" s="70"/>
      <c r="AK843" s="70"/>
      <c r="AL843" s="70"/>
    </row>
    <row r="844" ht="15.75" customHeight="1">
      <c r="AA844" s="70"/>
      <c r="AB844" s="70"/>
      <c r="AC844" s="70"/>
      <c r="AD844" s="70"/>
      <c r="AE844" s="70"/>
      <c r="AF844" s="70"/>
      <c r="AG844" s="70"/>
      <c r="AH844" s="70"/>
      <c r="AI844" s="70"/>
      <c r="AJ844" s="70"/>
      <c r="AK844" s="70"/>
      <c r="AL844" s="70"/>
    </row>
    <row r="845" ht="15.75" customHeight="1">
      <c r="AA845" s="70"/>
      <c r="AB845" s="70"/>
      <c r="AC845" s="70"/>
      <c r="AD845" s="70"/>
      <c r="AE845" s="70"/>
      <c r="AF845" s="70"/>
      <c r="AG845" s="70"/>
      <c r="AH845" s="70"/>
      <c r="AI845" s="70"/>
      <c r="AJ845" s="70"/>
      <c r="AK845" s="70"/>
      <c r="AL845" s="70"/>
    </row>
    <row r="846" ht="15.75" customHeight="1">
      <c r="AA846" s="70"/>
      <c r="AB846" s="70"/>
      <c r="AC846" s="70"/>
      <c r="AD846" s="70"/>
      <c r="AE846" s="70"/>
      <c r="AF846" s="70"/>
      <c r="AG846" s="70"/>
      <c r="AH846" s="70"/>
      <c r="AI846" s="70"/>
      <c r="AJ846" s="70"/>
      <c r="AK846" s="70"/>
      <c r="AL846" s="70"/>
    </row>
    <row r="847" ht="15.75" customHeight="1">
      <c r="AA847" s="70"/>
      <c r="AB847" s="70"/>
      <c r="AC847" s="70"/>
      <c r="AD847" s="70"/>
      <c r="AE847" s="70"/>
      <c r="AF847" s="70"/>
      <c r="AG847" s="70"/>
      <c r="AH847" s="70"/>
      <c r="AI847" s="70"/>
      <c r="AJ847" s="70"/>
      <c r="AK847" s="70"/>
      <c r="AL847" s="70"/>
    </row>
    <row r="848" ht="15.75" customHeight="1">
      <c r="AA848" s="70"/>
      <c r="AB848" s="70"/>
      <c r="AC848" s="70"/>
      <c r="AD848" s="70"/>
      <c r="AE848" s="70"/>
      <c r="AF848" s="70"/>
      <c r="AG848" s="70"/>
      <c r="AH848" s="70"/>
      <c r="AI848" s="70"/>
      <c r="AJ848" s="70"/>
      <c r="AK848" s="70"/>
      <c r="AL848" s="70"/>
    </row>
    <row r="849" ht="15.75" customHeight="1">
      <c r="AA849" s="70"/>
      <c r="AB849" s="70"/>
      <c r="AC849" s="70"/>
      <c r="AD849" s="70"/>
      <c r="AE849" s="70"/>
      <c r="AF849" s="70"/>
      <c r="AG849" s="70"/>
      <c r="AH849" s="70"/>
      <c r="AI849" s="70"/>
      <c r="AJ849" s="70"/>
      <c r="AK849" s="70"/>
      <c r="AL849" s="70"/>
    </row>
    <row r="850" ht="15.75" customHeight="1">
      <c r="AA850" s="70"/>
      <c r="AB850" s="70"/>
      <c r="AC850" s="70"/>
      <c r="AD850" s="70"/>
      <c r="AE850" s="70"/>
      <c r="AF850" s="70"/>
      <c r="AG850" s="70"/>
      <c r="AH850" s="70"/>
      <c r="AI850" s="70"/>
      <c r="AJ850" s="70"/>
      <c r="AK850" s="70"/>
      <c r="AL850" s="70"/>
    </row>
    <row r="851" ht="15.75" customHeight="1">
      <c r="AA851" s="70"/>
      <c r="AB851" s="70"/>
      <c r="AC851" s="70"/>
      <c r="AD851" s="70"/>
      <c r="AE851" s="70"/>
      <c r="AF851" s="70"/>
      <c r="AG851" s="70"/>
      <c r="AH851" s="70"/>
      <c r="AI851" s="70"/>
      <c r="AJ851" s="70"/>
      <c r="AK851" s="70"/>
      <c r="AL851" s="70"/>
    </row>
    <row r="852" ht="15.75" customHeight="1">
      <c r="AA852" s="70"/>
      <c r="AB852" s="70"/>
      <c r="AC852" s="70"/>
      <c r="AD852" s="70"/>
      <c r="AE852" s="70"/>
      <c r="AF852" s="70"/>
      <c r="AG852" s="70"/>
      <c r="AH852" s="70"/>
      <c r="AI852" s="70"/>
      <c r="AJ852" s="70"/>
      <c r="AK852" s="70"/>
      <c r="AL852" s="70"/>
    </row>
    <row r="853" ht="15.75" customHeight="1">
      <c r="AA853" s="70"/>
      <c r="AB853" s="70"/>
      <c r="AC853" s="70"/>
      <c r="AD853" s="70"/>
      <c r="AE853" s="70"/>
      <c r="AF853" s="70"/>
      <c r="AG853" s="70"/>
      <c r="AH853" s="70"/>
      <c r="AI853" s="70"/>
      <c r="AJ853" s="70"/>
      <c r="AK853" s="70"/>
      <c r="AL853" s="70"/>
    </row>
    <row r="854" ht="15.75" customHeight="1">
      <c r="AA854" s="70"/>
      <c r="AB854" s="70"/>
      <c r="AC854" s="70"/>
      <c r="AD854" s="70"/>
      <c r="AE854" s="70"/>
      <c r="AF854" s="70"/>
      <c r="AG854" s="70"/>
      <c r="AH854" s="70"/>
      <c r="AI854" s="70"/>
      <c r="AJ854" s="70"/>
      <c r="AK854" s="70"/>
      <c r="AL854" s="70"/>
    </row>
    <row r="855" ht="15.75" customHeight="1">
      <c r="AA855" s="70"/>
      <c r="AB855" s="70"/>
      <c r="AC855" s="70"/>
      <c r="AD855" s="70"/>
      <c r="AE855" s="70"/>
      <c r="AF855" s="70"/>
      <c r="AG855" s="70"/>
      <c r="AH855" s="70"/>
      <c r="AI855" s="70"/>
      <c r="AJ855" s="70"/>
      <c r="AK855" s="70"/>
      <c r="AL855" s="70"/>
    </row>
    <row r="856" ht="15.75" customHeight="1">
      <c r="AA856" s="70"/>
      <c r="AB856" s="70"/>
      <c r="AC856" s="70"/>
      <c r="AD856" s="70"/>
      <c r="AE856" s="70"/>
      <c r="AF856" s="70"/>
      <c r="AG856" s="70"/>
      <c r="AH856" s="70"/>
      <c r="AI856" s="70"/>
      <c r="AJ856" s="70"/>
      <c r="AK856" s="70"/>
      <c r="AL856" s="70"/>
    </row>
    <row r="857" ht="15.75" customHeight="1">
      <c r="AA857" s="70"/>
      <c r="AB857" s="70"/>
      <c r="AC857" s="70"/>
      <c r="AD857" s="70"/>
      <c r="AE857" s="70"/>
      <c r="AF857" s="70"/>
      <c r="AG857" s="70"/>
      <c r="AH857" s="70"/>
      <c r="AI857" s="70"/>
      <c r="AJ857" s="70"/>
      <c r="AK857" s="70"/>
      <c r="AL857" s="70"/>
    </row>
    <row r="858" ht="15.75" customHeight="1">
      <c r="AA858" s="70"/>
      <c r="AB858" s="70"/>
      <c r="AC858" s="70"/>
      <c r="AD858" s="70"/>
      <c r="AE858" s="70"/>
      <c r="AF858" s="70"/>
      <c r="AG858" s="70"/>
      <c r="AH858" s="70"/>
      <c r="AI858" s="70"/>
      <c r="AJ858" s="70"/>
      <c r="AK858" s="70"/>
      <c r="AL858" s="70"/>
    </row>
    <row r="859" ht="15.75" customHeight="1">
      <c r="AA859" s="70"/>
      <c r="AB859" s="70"/>
      <c r="AC859" s="70"/>
      <c r="AD859" s="70"/>
      <c r="AE859" s="70"/>
      <c r="AF859" s="70"/>
      <c r="AG859" s="70"/>
      <c r="AH859" s="70"/>
      <c r="AI859" s="70"/>
      <c r="AJ859" s="70"/>
      <c r="AK859" s="70"/>
      <c r="AL859" s="70"/>
    </row>
    <row r="860" ht="15.75" customHeight="1">
      <c r="AA860" s="70"/>
      <c r="AB860" s="70"/>
      <c r="AC860" s="70"/>
      <c r="AD860" s="70"/>
      <c r="AE860" s="70"/>
      <c r="AF860" s="70"/>
      <c r="AG860" s="70"/>
      <c r="AH860" s="70"/>
      <c r="AI860" s="70"/>
      <c r="AJ860" s="70"/>
      <c r="AK860" s="70"/>
      <c r="AL860" s="70"/>
    </row>
    <row r="861" ht="15.75" customHeight="1">
      <c r="AA861" s="70"/>
      <c r="AB861" s="70"/>
      <c r="AC861" s="70"/>
      <c r="AD861" s="70"/>
      <c r="AE861" s="70"/>
      <c r="AF861" s="70"/>
      <c r="AG861" s="70"/>
      <c r="AH861" s="70"/>
      <c r="AI861" s="70"/>
      <c r="AJ861" s="70"/>
      <c r="AK861" s="70"/>
      <c r="AL861" s="70"/>
    </row>
    <row r="862" ht="15.75" customHeight="1">
      <c r="AA862" s="70"/>
      <c r="AB862" s="70"/>
      <c r="AC862" s="70"/>
      <c r="AD862" s="70"/>
      <c r="AE862" s="70"/>
      <c r="AF862" s="70"/>
      <c r="AG862" s="70"/>
      <c r="AH862" s="70"/>
      <c r="AI862" s="70"/>
      <c r="AJ862" s="70"/>
      <c r="AK862" s="70"/>
      <c r="AL862" s="70"/>
    </row>
    <row r="863" ht="15.75" customHeight="1">
      <c r="AA863" s="70"/>
      <c r="AB863" s="70"/>
      <c r="AC863" s="70"/>
      <c r="AD863" s="70"/>
      <c r="AE863" s="70"/>
      <c r="AF863" s="70"/>
      <c r="AG863" s="70"/>
      <c r="AH863" s="70"/>
      <c r="AI863" s="70"/>
      <c r="AJ863" s="70"/>
      <c r="AK863" s="70"/>
      <c r="AL863" s="70"/>
    </row>
    <row r="864" ht="15.75" customHeight="1">
      <c r="AA864" s="70"/>
      <c r="AB864" s="70"/>
      <c r="AC864" s="70"/>
      <c r="AD864" s="70"/>
      <c r="AE864" s="70"/>
      <c r="AF864" s="70"/>
      <c r="AG864" s="70"/>
      <c r="AH864" s="70"/>
      <c r="AI864" s="70"/>
      <c r="AJ864" s="70"/>
      <c r="AK864" s="70"/>
      <c r="AL864" s="70"/>
    </row>
    <row r="865" ht="15.75" customHeight="1">
      <c r="AA865" s="70"/>
      <c r="AB865" s="70"/>
      <c r="AC865" s="70"/>
      <c r="AD865" s="70"/>
      <c r="AE865" s="70"/>
      <c r="AF865" s="70"/>
      <c r="AG865" s="70"/>
      <c r="AH865" s="70"/>
      <c r="AI865" s="70"/>
      <c r="AJ865" s="70"/>
      <c r="AK865" s="70"/>
      <c r="AL865" s="70"/>
    </row>
    <row r="866" ht="15.75" customHeight="1">
      <c r="AA866" s="70"/>
      <c r="AB866" s="70"/>
      <c r="AC866" s="70"/>
      <c r="AD866" s="70"/>
      <c r="AE866" s="70"/>
      <c r="AF866" s="70"/>
      <c r="AG866" s="70"/>
      <c r="AH866" s="70"/>
      <c r="AI866" s="70"/>
      <c r="AJ866" s="70"/>
      <c r="AK866" s="70"/>
      <c r="AL866" s="70"/>
    </row>
    <row r="867" ht="15.75" customHeight="1">
      <c r="AA867" s="70"/>
      <c r="AB867" s="70"/>
      <c r="AC867" s="70"/>
      <c r="AD867" s="70"/>
      <c r="AE867" s="70"/>
      <c r="AF867" s="70"/>
      <c r="AG867" s="70"/>
      <c r="AH867" s="70"/>
      <c r="AI867" s="70"/>
      <c r="AJ867" s="70"/>
      <c r="AK867" s="70"/>
      <c r="AL867" s="70"/>
    </row>
    <row r="868" ht="15.75" customHeight="1">
      <c r="AA868" s="70"/>
      <c r="AB868" s="70"/>
      <c r="AC868" s="70"/>
      <c r="AD868" s="70"/>
      <c r="AE868" s="70"/>
      <c r="AF868" s="70"/>
      <c r="AG868" s="70"/>
      <c r="AH868" s="70"/>
      <c r="AI868" s="70"/>
      <c r="AJ868" s="70"/>
      <c r="AK868" s="70"/>
      <c r="AL868" s="70"/>
    </row>
    <row r="869" ht="15.75" customHeight="1">
      <c r="AA869" s="70"/>
      <c r="AB869" s="70"/>
      <c r="AC869" s="70"/>
      <c r="AD869" s="70"/>
      <c r="AE869" s="70"/>
      <c r="AF869" s="70"/>
      <c r="AG869" s="70"/>
      <c r="AH869" s="70"/>
      <c r="AI869" s="70"/>
      <c r="AJ869" s="70"/>
      <c r="AK869" s="70"/>
      <c r="AL869" s="70"/>
    </row>
    <row r="870" ht="15.75" customHeight="1">
      <c r="AA870" s="70"/>
      <c r="AB870" s="70"/>
      <c r="AC870" s="70"/>
      <c r="AD870" s="70"/>
      <c r="AE870" s="70"/>
      <c r="AF870" s="70"/>
      <c r="AG870" s="70"/>
      <c r="AH870" s="70"/>
      <c r="AI870" s="70"/>
      <c r="AJ870" s="70"/>
      <c r="AK870" s="70"/>
      <c r="AL870" s="70"/>
    </row>
    <row r="871" ht="15.75" customHeight="1">
      <c r="AA871" s="70"/>
      <c r="AB871" s="70"/>
      <c r="AC871" s="70"/>
      <c r="AD871" s="70"/>
      <c r="AE871" s="70"/>
      <c r="AF871" s="70"/>
      <c r="AG871" s="70"/>
      <c r="AH871" s="70"/>
      <c r="AI871" s="70"/>
      <c r="AJ871" s="70"/>
      <c r="AK871" s="70"/>
      <c r="AL871" s="70"/>
    </row>
    <row r="872" ht="15.75" customHeight="1">
      <c r="AA872" s="70"/>
      <c r="AB872" s="70"/>
      <c r="AC872" s="70"/>
      <c r="AD872" s="70"/>
      <c r="AE872" s="70"/>
      <c r="AF872" s="70"/>
      <c r="AG872" s="70"/>
      <c r="AH872" s="70"/>
      <c r="AI872" s="70"/>
      <c r="AJ872" s="70"/>
      <c r="AK872" s="70"/>
      <c r="AL872" s="70"/>
    </row>
    <row r="873" ht="15.75" customHeight="1">
      <c r="AA873" s="70"/>
      <c r="AB873" s="70"/>
      <c r="AC873" s="70"/>
      <c r="AD873" s="70"/>
      <c r="AE873" s="70"/>
      <c r="AF873" s="70"/>
      <c r="AG873" s="70"/>
      <c r="AH873" s="70"/>
      <c r="AI873" s="70"/>
      <c r="AJ873" s="70"/>
      <c r="AK873" s="70"/>
      <c r="AL873" s="70"/>
    </row>
    <row r="874" ht="15.75" customHeight="1">
      <c r="AA874" s="70"/>
      <c r="AB874" s="70"/>
      <c r="AC874" s="70"/>
      <c r="AD874" s="70"/>
      <c r="AE874" s="70"/>
      <c r="AF874" s="70"/>
      <c r="AG874" s="70"/>
      <c r="AH874" s="70"/>
      <c r="AI874" s="70"/>
      <c r="AJ874" s="70"/>
      <c r="AK874" s="70"/>
      <c r="AL874" s="70"/>
    </row>
    <row r="875" ht="15.75" customHeight="1">
      <c r="AA875" s="70"/>
      <c r="AB875" s="70"/>
      <c r="AC875" s="70"/>
      <c r="AD875" s="70"/>
      <c r="AE875" s="70"/>
      <c r="AF875" s="70"/>
      <c r="AG875" s="70"/>
      <c r="AH875" s="70"/>
      <c r="AI875" s="70"/>
      <c r="AJ875" s="70"/>
      <c r="AK875" s="70"/>
      <c r="AL875" s="70"/>
    </row>
    <row r="876" ht="15.75" customHeight="1">
      <c r="AA876" s="70"/>
      <c r="AB876" s="70"/>
      <c r="AC876" s="70"/>
      <c r="AD876" s="70"/>
      <c r="AE876" s="70"/>
      <c r="AF876" s="70"/>
      <c r="AG876" s="70"/>
      <c r="AH876" s="70"/>
      <c r="AI876" s="70"/>
      <c r="AJ876" s="70"/>
      <c r="AK876" s="70"/>
      <c r="AL876" s="70"/>
    </row>
    <row r="877" ht="15.75" customHeight="1">
      <c r="AA877" s="70"/>
      <c r="AB877" s="70"/>
      <c r="AC877" s="70"/>
      <c r="AD877" s="70"/>
      <c r="AE877" s="70"/>
      <c r="AF877" s="70"/>
      <c r="AG877" s="70"/>
      <c r="AH877" s="70"/>
      <c r="AI877" s="70"/>
      <c r="AJ877" s="70"/>
      <c r="AK877" s="70"/>
      <c r="AL877" s="70"/>
    </row>
    <row r="878" ht="15.75" customHeight="1">
      <c r="AA878" s="70"/>
      <c r="AB878" s="70"/>
      <c r="AC878" s="70"/>
      <c r="AD878" s="70"/>
      <c r="AE878" s="70"/>
      <c r="AF878" s="70"/>
      <c r="AG878" s="70"/>
      <c r="AH878" s="70"/>
      <c r="AI878" s="70"/>
      <c r="AJ878" s="70"/>
      <c r="AK878" s="70"/>
      <c r="AL878" s="70"/>
    </row>
    <row r="879" ht="15.75" customHeight="1">
      <c r="AA879" s="70"/>
      <c r="AB879" s="70"/>
      <c r="AC879" s="70"/>
      <c r="AD879" s="70"/>
      <c r="AE879" s="70"/>
      <c r="AF879" s="70"/>
      <c r="AG879" s="70"/>
      <c r="AH879" s="70"/>
      <c r="AI879" s="70"/>
      <c r="AJ879" s="70"/>
      <c r="AK879" s="70"/>
      <c r="AL879" s="70"/>
    </row>
    <row r="880" ht="15.75" customHeight="1">
      <c r="AA880" s="70"/>
      <c r="AB880" s="70"/>
      <c r="AC880" s="70"/>
      <c r="AD880" s="70"/>
      <c r="AE880" s="70"/>
      <c r="AF880" s="70"/>
      <c r="AG880" s="70"/>
      <c r="AH880" s="70"/>
      <c r="AI880" s="70"/>
      <c r="AJ880" s="70"/>
      <c r="AK880" s="70"/>
      <c r="AL880" s="70"/>
    </row>
    <row r="881" ht="15.75" customHeight="1">
      <c r="AA881" s="70"/>
      <c r="AB881" s="70"/>
      <c r="AC881" s="70"/>
      <c r="AD881" s="70"/>
      <c r="AE881" s="70"/>
      <c r="AF881" s="70"/>
      <c r="AG881" s="70"/>
      <c r="AH881" s="70"/>
      <c r="AI881" s="70"/>
      <c r="AJ881" s="70"/>
      <c r="AK881" s="70"/>
      <c r="AL881" s="70"/>
    </row>
    <row r="882" ht="15.75" customHeight="1">
      <c r="AA882" s="70"/>
      <c r="AB882" s="70"/>
      <c r="AC882" s="70"/>
      <c r="AD882" s="70"/>
      <c r="AE882" s="70"/>
      <c r="AF882" s="70"/>
      <c r="AG882" s="70"/>
      <c r="AH882" s="70"/>
      <c r="AI882" s="70"/>
      <c r="AJ882" s="70"/>
      <c r="AK882" s="70"/>
      <c r="AL882" s="70"/>
    </row>
    <row r="883" ht="15.75" customHeight="1">
      <c r="AA883" s="70"/>
      <c r="AB883" s="70"/>
      <c r="AC883" s="70"/>
      <c r="AD883" s="70"/>
      <c r="AE883" s="70"/>
      <c r="AF883" s="70"/>
      <c r="AG883" s="70"/>
      <c r="AH883" s="70"/>
      <c r="AI883" s="70"/>
      <c r="AJ883" s="70"/>
      <c r="AK883" s="70"/>
      <c r="AL883" s="70"/>
    </row>
    <row r="884" ht="15.75" customHeight="1">
      <c r="AA884" s="70"/>
      <c r="AB884" s="70"/>
      <c r="AC884" s="70"/>
      <c r="AD884" s="70"/>
      <c r="AE884" s="70"/>
      <c r="AF884" s="70"/>
      <c r="AG884" s="70"/>
      <c r="AH884" s="70"/>
      <c r="AI884" s="70"/>
      <c r="AJ884" s="70"/>
      <c r="AK884" s="70"/>
      <c r="AL884" s="70"/>
    </row>
    <row r="885" ht="15.75" customHeight="1">
      <c r="AA885" s="70"/>
      <c r="AB885" s="70"/>
      <c r="AC885" s="70"/>
      <c r="AD885" s="70"/>
      <c r="AE885" s="70"/>
      <c r="AF885" s="70"/>
      <c r="AG885" s="70"/>
      <c r="AH885" s="70"/>
      <c r="AI885" s="70"/>
      <c r="AJ885" s="70"/>
      <c r="AK885" s="70"/>
      <c r="AL885" s="70"/>
    </row>
    <row r="886" ht="15.75" customHeight="1">
      <c r="AA886" s="70"/>
      <c r="AB886" s="70"/>
      <c r="AC886" s="70"/>
      <c r="AD886" s="70"/>
      <c r="AE886" s="70"/>
      <c r="AF886" s="70"/>
      <c r="AG886" s="70"/>
      <c r="AH886" s="70"/>
      <c r="AI886" s="70"/>
      <c r="AJ886" s="70"/>
      <c r="AK886" s="70"/>
      <c r="AL886" s="70"/>
    </row>
    <row r="887" ht="15.75" customHeight="1">
      <c r="AA887" s="70"/>
      <c r="AB887" s="70"/>
      <c r="AC887" s="70"/>
      <c r="AD887" s="70"/>
      <c r="AE887" s="70"/>
      <c r="AF887" s="70"/>
      <c r="AG887" s="70"/>
      <c r="AH887" s="70"/>
      <c r="AI887" s="70"/>
      <c r="AJ887" s="70"/>
      <c r="AK887" s="70"/>
      <c r="AL887" s="70"/>
    </row>
    <row r="888" ht="15.75" customHeight="1">
      <c r="AA888" s="70"/>
      <c r="AB888" s="70"/>
      <c r="AC888" s="70"/>
      <c r="AD888" s="70"/>
      <c r="AE888" s="70"/>
      <c r="AF888" s="70"/>
      <c r="AG888" s="70"/>
      <c r="AH888" s="70"/>
      <c r="AI888" s="70"/>
      <c r="AJ888" s="70"/>
      <c r="AK888" s="70"/>
      <c r="AL888" s="70"/>
    </row>
    <row r="889" ht="15.75" customHeight="1">
      <c r="AA889" s="70"/>
      <c r="AB889" s="70"/>
      <c r="AC889" s="70"/>
      <c r="AD889" s="70"/>
      <c r="AE889" s="70"/>
      <c r="AF889" s="70"/>
      <c r="AG889" s="70"/>
      <c r="AH889" s="70"/>
      <c r="AI889" s="70"/>
      <c r="AJ889" s="70"/>
      <c r="AK889" s="70"/>
      <c r="AL889" s="70"/>
    </row>
    <row r="890" ht="15.75" customHeight="1">
      <c r="AA890" s="70"/>
      <c r="AB890" s="70"/>
      <c r="AC890" s="70"/>
      <c r="AD890" s="70"/>
      <c r="AE890" s="70"/>
      <c r="AF890" s="70"/>
      <c r="AG890" s="70"/>
      <c r="AH890" s="70"/>
      <c r="AI890" s="70"/>
      <c r="AJ890" s="70"/>
      <c r="AK890" s="70"/>
      <c r="AL890" s="70"/>
    </row>
    <row r="891" ht="15.75" customHeight="1">
      <c r="AA891" s="70"/>
      <c r="AB891" s="70"/>
      <c r="AC891" s="70"/>
      <c r="AD891" s="70"/>
      <c r="AE891" s="70"/>
      <c r="AF891" s="70"/>
      <c r="AG891" s="70"/>
      <c r="AH891" s="70"/>
      <c r="AI891" s="70"/>
      <c r="AJ891" s="70"/>
      <c r="AK891" s="70"/>
      <c r="AL891" s="70"/>
    </row>
    <row r="892" ht="15.75" customHeight="1">
      <c r="AA892" s="70"/>
      <c r="AB892" s="70"/>
      <c r="AC892" s="70"/>
      <c r="AD892" s="70"/>
      <c r="AE892" s="70"/>
      <c r="AF892" s="70"/>
      <c r="AG892" s="70"/>
      <c r="AH892" s="70"/>
      <c r="AI892" s="70"/>
      <c r="AJ892" s="70"/>
      <c r="AK892" s="70"/>
      <c r="AL892" s="70"/>
    </row>
    <row r="893" ht="15.75" customHeight="1">
      <c r="AA893" s="70"/>
      <c r="AB893" s="70"/>
      <c r="AC893" s="70"/>
      <c r="AD893" s="70"/>
      <c r="AE893" s="70"/>
      <c r="AF893" s="70"/>
      <c r="AG893" s="70"/>
      <c r="AH893" s="70"/>
      <c r="AI893" s="70"/>
      <c r="AJ893" s="70"/>
      <c r="AK893" s="70"/>
      <c r="AL893" s="70"/>
    </row>
    <row r="894" ht="15.75" customHeight="1">
      <c r="AA894" s="70"/>
      <c r="AB894" s="70"/>
      <c r="AC894" s="70"/>
      <c r="AD894" s="70"/>
      <c r="AE894" s="70"/>
      <c r="AF894" s="70"/>
      <c r="AG894" s="70"/>
      <c r="AH894" s="70"/>
      <c r="AI894" s="70"/>
      <c r="AJ894" s="70"/>
      <c r="AK894" s="70"/>
      <c r="AL894" s="70"/>
    </row>
    <row r="895" ht="15.75" customHeight="1">
      <c r="AA895" s="70"/>
      <c r="AB895" s="70"/>
      <c r="AC895" s="70"/>
      <c r="AD895" s="70"/>
      <c r="AE895" s="70"/>
      <c r="AF895" s="70"/>
      <c r="AG895" s="70"/>
      <c r="AH895" s="70"/>
      <c r="AI895" s="70"/>
      <c r="AJ895" s="70"/>
      <c r="AK895" s="70"/>
      <c r="AL895" s="70"/>
    </row>
    <row r="896" ht="15.75" customHeight="1">
      <c r="AA896" s="70"/>
      <c r="AB896" s="70"/>
      <c r="AC896" s="70"/>
      <c r="AD896" s="70"/>
      <c r="AE896" s="70"/>
      <c r="AF896" s="70"/>
      <c r="AG896" s="70"/>
      <c r="AH896" s="70"/>
      <c r="AI896" s="70"/>
      <c r="AJ896" s="70"/>
      <c r="AK896" s="70"/>
      <c r="AL896" s="70"/>
    </row>
    <row r="897" ht="15.75" customHeight="1">
      <c r="AA897" s="70"/>
      <c r="AB897" s="70"/>
      <c r="AC897" s="70"/>
      <c r="AD897" s="70"/>
      <c r="AE897" s="70"/>
      <c r="AF897" s="70"/>
      <c r="AG897" s="70"/>
      <c r="AH897" s="70"/>
      <c r="AI897" s="70"/>
      <c r="AJ897" s="70"/>
      <c r="AK897" s="70"/>
      <c r="AL897" s="70"/>
    </row>
    <row r="898" ht="15.75" customHeight="1">
      <c r="AA898" s="70"/>
      <c r="AB898" s="70"/>
      <c r="AC898" s="70"/>
      <c r="AD898" s="70"/>
      <c r="AE898" s="70"/>
      <c r="AF898" s="70"/>
      <c r="AG898" s="70"/>
      <c r="AH898" s="70"/>
      <c r="AI898" s="70"/>
      <c r="AJ898" s="70"/>
      <c r="AK898" s="70"/>
      <c r="AL898" s="70"/>
    </row>
    <row r="899" ht="15.75" customHeight="1">
      <c r="AA899" s="70"/>
      <c r="AB899" s="70"/>
      <c r="AC899" s="70"/>
      <c r="AD899" s="70"/>
      <c r="AE899" s="70"/>
      <c r="AF899" s="70"/>
      <c r="AG899" s="70"/>
      <c r="AH899" s="70"/>
      <c r="AI899" s="70"/>
      <c r="AJ899" s="70"/>
      <c r="AK899" s="70"/>
      <c r="AL899" s="70"/>
    </row>
    <row r="900" ht="15.75" customHeight="1">
      <c r="AA900" s="70"/>
      <c r="AB900" s="70"/>
      <c r="AC900" s="70"/>
      <c r="AD900" s="70"/>
      <c r="AE900" s="70"/>
      <c r="AF900" s="70"/>
      <c r="AG900" s="70"/>
      <c r="AH900" s="70"/>
      <c r="AI900" s="70"/>
      <c r="AJ900" s="70"/>
      <c r="AK900" s="70"/>
      <c r="AL900" s="70"/>
    </row>
    <row r="901" ht="15.75" customHeight="1">
      <c r="AA901" s="70"/>
      <c r="AB901" s="70"/>
      <c r="AC901" s="70"/>
      <c r="AD901" s="70"/>
      <c r="AE901" s="70"/>
      <c r="AF901" s="70"/>
      <c r="AG901" s="70"/>
      <c r="AH901" s="70"/>
      <c r="AI901" s="70"/>
      <c r="AJ901" s="70"/>
      <c r="AK901" s="70"/>
      <c r="AL901" s="70"/>
    </row>
    <row r="902" ht="15.75" customHeight="1">
      <c r="AA902" s="70"/>
      <c r="AB902" s="70"/>
      <c r="AC902" s="70"/>
      <c r="AD902" s="70"/>
      <c r="AE902" s="70"/>
      <c r="AF902" s="70"/>
      <c r="AG902" s="70"/>
      <c r="AH902" s="70"/>
      <c r="AI902" s="70"/>
      <c r="AJ902" s="70"/>
      <c r="AK902" s="70"/>
      <c r="AL902" s="70"/>
    </row>
    <row r="903" ht="15.75" customHeight="1">
      <c r="AA903" s="70"/>
      <c r="AB903" s="70"/>
      <c r="AC903" s="70"/>
      <c r="AD903" s="70"/>
      <c r="AE903" s="70"/>
      <c r="AF903" s="70"/>
      <c r="AG903" s="70"/>
      <c r="AH903" s="70"/>
      <c r="AI903" s="70"/>
      <c r="AJ903" s="70"/>
      <c r="AK903" s="70"/>
      <c r="AL903" s="70"/>
    </row>
    <row r="904" ht="15.75" customHeight="1">
      <c r="AA904" s="70"/>
      <c r="AB904" s="70"/>
      <c r="AC904" s="70"/>
      <c r="AD904" s="70"/>
      <c r="AE904" s="70"/>
      <c r="AF904" s="70"/>
      <c r="AG904" s="70"/>
      <c r="AH904" s="70"/>
      <c r="AI904" s="70"/>
      <c r="AJ904" s="70"/>
      <c r="AK904" s="70"/>
      <c r="AL904" s="70"/>
    </row>
    <row r="905" ht="15.75" customHeight="1">
      <c r="AA905" s="70"/>
      <c r="AB905" s="70"/>
      <c r="AC905" s="70"/>
      <c r="AD905" s="70"/>
      <c r="AE905" s="70"/>
      <c r="AF905" s="70"/>
      <c r="AG905" s="70"/>
      <c r="AH905" s="70"/>
      <c r="AI905" s="70"/>
      <c r="AJ905" s="70"/>
      <c r="AK905" s="70"/>
      <c r="AL905" s="70"/>
    </row>
    <row r="906" ht="15.75" customHeight="1">
      <c r="AA906" s="70"/>
      <c r="AB906" s="70"/>
      <c r="AC906" s="70"/>
      <c r="AD906" s="70"/>
      <c r="AE906" s="70"/>
      <c r="AF906" s="70"/>
      <c r="AG906" s="70"/>
      <c r="AH906" s="70"/>
      <c r="AI906" s="70"/>
      <c r="AJ906" s="70"/>
      <c r="AK906" s="70"/>
      <c r="AL906" s="70"/>
    </row>
    <row r="907" ht="15.75" customHeight="1">
      <c r="AA907" s="70"/>
      <c r="AB907" s="70"/>
      <c r="AC907" s="70"/>
      <c r="AD907" s="70"/>
      <c r="AE907" s="70"/>
      <c r="AF907" s="70"/>
      <c r="AG907" s="70"/>
      <c r="AH907" s="70"/>
      <c r="AI907" s="70"/>
      <c r="AJ907" s="70"/>
      <c r="AK907" s="70"/>
      <c r="AL907" s="70"/>
    </row>
    <row r="908" ht="15.75" customHeight="1">
      <c r="AA908" s="70"/>
      <c r="AB908" s="70"/>
      <c r="AC908" s="70"/>
      <c r="AD908" s="70"/>
      <c r="AE908" s="70"/>
      <c r="AF908" s="70"/>
      <c r="AG908" s="70"/>
      <c r="AH908" s="70"/>
      <c r="AI908" s="70"/>
      <c r="AJ908" s="70"/>
      <c r="AK908" s="70"/>
      <c r="AL908" s="70"/>
    </row>
    <row r="909" ht="15.75" customHeight="1">
      <c r="AA909" s="70"/>
      <c r="AB909" s="70"/>
      <c r="AC909" s="70"/>
      <c r="AD909" s="70"/>
      <c r="AE909" s="70"/>
      <c r="AF909" s="70"/>
      <c r="AG909" s="70"/>
      <c r="AH909" s="70"/>
      <c r="AI909" s="70"/>
      <c r="AJ909" s="70"/>
      <c r="AK909" s="70"/>
      <c r="AL909" s="70"/>
    </row>
    <row r="910" ht="15.75" customHeight="1">
      <c r="AA910" s="70"/>
      <c r="AB910" s="70"/>
      <c r="AC910" s="70"/>
      <c r="AD910" s="70"/>
      <c r="AE910" s="70"/>
      <c r="AF910" s="70"/>
      <c r="AG910" s="70"/>
      <c r="AH910" s="70"/>
      <c r="AI910" s="70"/>
      <c r="AJ910" s="70"/>
      <c r="AK910" s="70"/>
      <c r="AL910" s="70"/>
    </row>
    <row r="911" ht="15.75" customHeight="1">
      <c r="AA911" s="70"/>
      <c r="AB911" s="70"/>
      <c r="AC911" s="70"/>
      <c r="AD911" s="70"/>
      <c r="AE911" s="70"/>
      <c r="AF911" s="70"/>
      <c r="AG911" s="70"/>
      <c r="AH911" s="70"/>
      <c r="AI911" s="70"/>
      <c r="AJ911" s="70"/>
      <c r="AK911" s="70"/>
      <c r="AL911" s="70"/>
    </row>
    <row r="912" ht="15.75" customHeight="1">
      <c r="AA912" s="70"/>
      <c r="AB912" s="70"/>
      <c r="AC912" s="70"/>
      <c r="AD912" s="70"/>
      <c r="AE912" s="70"/>
      <c r="AF912" s="70"/>
      <c r="AG912" s="70"/>
      <c r="AH912" s="70"/>
      <c r="AI912" s="70"/>
      <c r="AJ912" s="70"/>
      <c r="AK912" s="70"/>
      <c r="AL912" s="70"/>
    </row>
    <row r="913" ht="15.75" customHeight="1">
      <c r="AA913" s="70"/>
      <c r="AB913" s="70"/>
      <c r="AC913" s="70"/>
      <c r="AD913" s="70"/>
      <c r="AE913" s="70"/>
      <c r="AF913" s="70"/>
      <c r="AG913" s="70"/>
      <c r="AH913" s="70"/>
      <c r="AI913" s="70"/>
      <c r="AJ913" s="70"/>
      <c r="AK913" s="70"/>
      <c r="AL913" s="70"/>
    </row>
    <row r="914" ht="15.75" customHeight="1">
      <c r="AA914" s="70"/>
      <c r="AB914" s="70"/>
      <c r="AC914" s="70"/>
      <c r="AD914" s="70"/>
      <c r="AE914" s="70"/>
      <c r="AF914" s="70"/>
      <c r="AG914" s="70"/>
      <c r="AH914" s="70"/>
      <c r="AI914" s="70"/>
      <c r="AJ914" s="70"/>
      <c r="AK914" s="70"/>
      <c r="AL914" s="70"/>
    </row>
    <row r="915" ht="15.75" customHeight="1">
      <c r="AA915" s="70"/>
      <c r="AB915" s="70"/>
      <c r="AC915" s="70"/>
      <c r="AD915" s="70"/>
      <c r="AE915" s="70"/>
      <c r="AF915" s="70"/>
      <c r="AG915" s="70"/>
      <c r="AH915" s="70"/>
      <c r="AI915" s="70"/>
      <c r="AJ915" s="70"/>
      <c r="AK915" s="70"/>
      <c r="AL915" s="70"/>
    </row>
    <row r="916" ht="15.75" customHeight="1">
      <c r="AA916" s="70"/>
      <c r="AB916" s="70"/>
      <c r="AC916" s="70"/>
      <c r="AD916" s="70"/>
      <c r="AE916" s="70"/>
      <c r="AF916" s="70"/>
      <c r="AG916" s="70"/>
      <c r="AH916" s="70"/>
      <c r="AI916" s="70"/>
      <c r="AJ916" s="70"/>
      <c r="AK916" s="70"/>
      <c r="AL916" s="70"/>
    </row>
    <row r="917" ht="15.75" customHeight="1">
      <c r="AA917" s="70"/>
      <c r="AB917" s="70"/>
      <c r="AC917" s="70"/>
      <c r="AD917" s="70"/>
      <c r="AE917" s="70"/>
      <c r="AF917" s="70"/>
      <c r="AG917" s="70"/>
      <c r="AH917" s="70"/>
      <c r="AI917" s="70"/>
      <c r="AJ917" s="70"/>
      <c r="AK917" s="70"/>
      <c r="AL917" s="70"/>
    </row>
    <row r="918" ht="15.75" customHeight="1">
      <c r="AA918" s="70"/>
      <c r="AB918" s="70"/>
      <c r="AC918" s="70"/>
      <c r="AD918" s="70"/>
      <c r="AE918" s="70"/>
      <c r="AF918" s="70"/>
      <c r="AG918" s="70"/>
      <c r="AH918" s="70"/>
      <c r="AI918" s="70"/>
      <c r="AJ918" s="70"/>
      <c r="AK918" s="70"/>
      <c r="AL918" s="70"/>
    </row>
    <row r="919" ht="15.75" customHeight="1">
      <c r="AA919" s="70"/>
      <c r="AB919" s="70"/>
      <c r="AC919" s="70"/>
      <c r="AD919" s="70"/>
      <c r="AE919" s="70"/>
      <c r="AF919" s="70"/>
      <c r="AG919" s="70"/>
      <c r="AH919" s="70"/>
      <c r="AI919" s="70"/>
      <c r="AJ919" s="70"/>
      <c r="AK919" s="70"/>
      <c r="AL919" s="70"/>
    </row>
    <row r="920" ht="15.75" customHeight="1">
      <c r="AA920" s="70"/>
      <c r="AB920" s="70"/>
      <c r="AC920" s="70"/>
      <c r="AD920" s="70"/>
      <c r="AE920" s="70"/>
      <c r="AF920" s="70"/>
      <c r="AG920" s="70"/>
      <c r="AH920" s="70"/>
      <c r="AI920" s="70"/>
      <c r="AJ920" s="70"/>
      <c r="AK920" s="70"/>
      <c r="AL920" s="70"/>
    </row>
    <row r="921" ht="15.75" customHeight="1">
      <c r="AA921" s="70"/>
      <c r="AB921" s="70"/>
      <c r="AC921" s="70"/>
      <c r="AD921" s="70"/>
      <c r="AE921" s="70"/>
      <c r="AF921" s="70"/>
      <c r="AG921" s="70"/>
      <c r="AH921" s="70"/>
      <c r="AI921" s="70"/>
      <c r="AJ921" s="70"/>
      <c r="AK921" s="70"/>
      <c r="AL921" s="70"/>
    </row>
    <row r="922" ht="15.75" customHeight="1">
      <c r="AA922" s="70"/>
      <c r="AB922" s="70"/>
      <c r="AC922" s="70"/>
      <c r="AD922" s="70"/>
      <c r="AE922" s="70"/>
      <c r="AF922" s="70"/>
      <c r="AG922" s="70"/>
      <c r="AH922" s="70"/>
      <c r="AI922" s="70"/>
      <c r="AJ922" s="70"/>
      <c r="AK922" s="70"/>
      <c r="AL922" s="70"/>
    </row>
    <row r="923" ht="15.75" customHeight="1">
      <c r="AA923" s="70"/>
      <c r="AB923" s="70"/>
      <c r="AC923" s="70"/>
      <c r="AD923" s="70"/>
      <c r="AE923" s="70"/>
      <c r="AF923" s="70"/>
      <c r="AG923" s="70"/>
      <c r="AH923" s="70"/>
      <c r="AI923" s="70"/>
      <c r="AJ923" s="70"/>
      <c r="AK923" s="70"/>
      <c r="AL923" s="70"/>
    </row>
    <row r="924" ht="15.75" customHeight="1">
      <c r="AA924" s="70"/>
      <c r="AB924" s="70"/>
      <c r="AC924" s="70"/>
      <c r="AD924" s="70"/>
      <c r="AE924" s="70"/>
      <c r="AF924" s="70"/>
      <c r="AG924" s="70"/>
      <c r="AH924" s="70"/>
      <c r="AI924" s="70"/>
      <c r="AJ924" s="70"/>
      <c r="AK924" s="70"/>
      <c r="AL924" s="70"/>
    </row>
    <row r="925" ht="15.75" customHeight="1">
      <c r="AA925" s="70"/>
      <c r="AB925" s="70"/>
      <c r="AC925" s="70"/>
      <c r="AD925" s="70"/>
      <c r="AE925" s="70"/>
      <c r="AF925" s="70"/>
      <c r="AG925" s="70"/>
      <c r="AH925" s="70"/>
      <c r="AI925" s="70"/>
      <c r="AJ925" s="70"/>
      <c r="AK925" s="70"/>
      <c r="AL925" s="70"/>
    </row>
    <row r="926" ht="15.75" customHeight="1">
      <c r="AA926" s="70"/>
      <c r="AB926" s="70"/>
      <c r="AC926" s="70"/>
      <c r="AD926" s="70"/>
      <c r="AE926" s="70"/>
      <c r="AF926" s="70"/>
      <c r="AG926" s="70"/>
      <c r="AH926" s="70"/>
      <c r="AI926" s="70"/>
      <c r="AJ926" s="70"/>
      <c r="AK926" s="70"/>
      <c r="AL926" s="70"/>
    </row>
    <row r="927" ht="15.75" customHeight="1">
      <c r="AA927" s="70"/>
      <c r="AB927" s="70"/>
      <c r="AC927" s="70"/>
      <c r="AD927" s="70"/>
      <c r="AE927" s="70"/>
      <c r="AF927" s="70"/>
      <c r="AG927" s="70"/>
      <c r="AH927" s="70"/>
      <c r="AI927" s="70"/>
      <c r="AJ927" s="70"/>
      <c r="AK927" s="70"/>
      <c r="AL927" s="70"/>
    </row>
    <row r="928" ht="15.75" customHeight="1">
      <c r="AA928" s="70"/>
      <c r="AB928" s="70"/>
      <c r="AC928" s="70"/>
      <c r="AD928" s="70"/>
      <c r="AE928" s="70"/>
      <c r="AF928" s="70"/>
      <c r="AG928" s="70"/>
      <c r="AH928" s="70"/>
      <c r="AI928" s="70"/>
      <c r="AJ928" s="70"/>
      <c r="AK928" s="70"/>
      <c r="AL928" s="70"/>
    </row>
    <row r="929" ht="15.75" customHeight="1">
      <c r="AA929" s="70"/>
      <c r="AB929" s="70"/>
      <c r="AC929" s="70"/>
      <c r="AD929" s="70"/>
      <c r="AE929" s="70"/>
      <c r="AF929" s="70"/>
      <c r="AG929" s="70"/>
      <c r="AH929" s="70"/>
      <c r="AI929" s="70"/>
      <c r="AJ929" s="70"/>
      <c r="AK929" s="70"/>
      <c r="AL929" s="70"/>
    </row>
    <row r="930" ht="15.75" customHeight="1">
      <c r="AA930" s="70"/>
      <c r="AB930" s="70"/>
      <c r="AC930" s="70"/>
      <c r="AD930" s="70"/>
      <c r="AE930" s="70"/>
      <c r="AF930" s="70"/>
      <c r="AG930" s="70"/>
      <c r="AH930" s="70"/>
      <c r="AI930" s="70"/>
      <c r="AJ930" s="70"/>
      <c r="AK930" s="70"/>
      <c r="AL930" s="70"/>
    </row>
    <row r="931" ht="15.75" customHeight="1">
      <c r="AA931" s="70"/>
      <c r="AB931" s="70"/>
      <c r="AC931" s="70"/>
      <c r="AD931" s="70"/>
      <c r="AE931" s="70"/>
      <c r="AF931" s="70"/>
      <c r="AG931" s="70"/>
      <c r="AH931" s="70"/>
      <c r="AI931" s="70"/>
      <c r="AJ931" s="70"/>
      <c r="AK931" s="70"/>
      <c r="AL931" s="70"/>
    </row>
    <row r="932" ht="15.75" customHeight="1">
      <c r="AA932" s="70"/>
      <c r="AB932" s="70"/>
      <c r="AC932" s="70"/>
      <c r="AD932" s="70"/>
      <c r="AE932" s="70"/>
      <c r="AF932" s="70"/>
      <c r="AG932" s="70"/>
      <c r="AH932" s="70"/>
      <c r="AI932" s="70"/>
      <c r="AJ932" s="70"/>
      <c r="AK932" s="70"/>
      <c r="AL932" s="70"/>
    </row>
    <row r="933" ht="15.75" customHeight="1">
      <c r="AA933" s="70"/>
      <c r="AB933" s="70"/>
      <c r="AC933" s="70"/>
      <c r="AD933" s="70"/>
      <c r="AE933" s="70"/>
      <c r="AF933" s="70"/>
      <c r="AG933" s="70"/>
      <c r="AH933" s="70"/>
      <c r="AI933" s="70"/>
      <c r="AJ933" s="70"/>
      <c r="AK933" s="70"/>
      <c r="AL933" s="70"/>
    </row>
    <row r="934" ht="15.75" customHeight="1">
      <c r="AA934" s="70"/>
      <c r="AB934" s="70"/>
      <c r="AC934" s="70"/>
      <c r="AD934" s="70"/>
      <c r="AE934" s="70"/>
      <c r="AF934" s="70"/>
      <c r="AG934" s="70"/>
      <c r="AH934" s="70"/>
      <c r="AI934" s="70"/>
      <c r="AJ934" s="70"/>
      <c r="AK934" s="70"/>
      <c r="AL934" s="70"/>
    </row>
    <row r="935" ht="15.75" customHeight="1">
      <c r="AA935" s="70"/>
      <c r="AB935" s="70"/>
      <c r="AC935" s="70"/>
      <c r="AD935" s="70"/>
      <c r="AE935" s="70"/>
      <c r="AF935" s="70"/>
      <c r="AG935" s="70"/>
      <c r="AH935" s="70"/>
      <c r="AI935" s="70"/>
      <c r="AJ935" s="70"/>
      <c r="AK935" s="70"/>
      <c r="AL935" s="70"/>
    </row>
    <row r="936" ht="15.75" customHeight="1">
      <c r="AA936" s="70"/>
      <c r="AB936" s="70"/>
      <c r="AC936" s="70"/>
      <c r="AD936" s="70"/>
      <c r="AE936" s="70"/>
      <c r="AF936" s="70"/>
      <c r="AG936" s="70"/>
      <c r="AH936" s="70"/>
      <c r="AI936" s="70"/>
      <c r="AJ936" s="70"/>
      <c r="AK936" s="70"/>
      <c r="AL936" s="70"/>
    </row>
    <row r="937" ht="15.75" customHeight="1">
      <c r="AA937" s="70"/>
      <c r="AB937" s="70"/>
      <c r="AC937" s="70"/>
      <c r="AD937" s="70"/>
      <c r="AE937" s="70"/>
      <c r="AF937" s="70"/>
      <c r="AG937" s="70"/>
      <c r="AH937" s="70"/>
      <c r="AI937" s="70"/>
      <c r="AJ937" s="70"/>
      <c r="AK937" s="70"/>
      <c r="AL937" s="70"/>
    </row>
    <row r="938" ht="15.75" customHeight="1">
      <c r="AA938" s="70"/>
      <c r="AB938" s="70"/>
      <c r="AC938" s="70"/>
      <c r="AD938" s="70"/>
      <c r="AE938" s="70"/>
      <c r="AF938" s="70"/>
      <c r="AG938" s="70"/>
      <c r="AH938" s="70"/>
      <c r="AI938" s="70"/>
      <c r="AJ938" s="70"/>
      <c r="AK938" s="70"/>
      <c r="AL938" s="70"/>
    </row>
    <row r="939" ht="15.75" customHeight="1">
      <c r="AA939" s="70"/>
      <c r="AB939" s="70"/>
      <c r="AC939" s="70"/>
      <c r="AD939" s="70"/>
      <c r="AE939" s="70"/>
      <c r="AF939" s="70"/>
      <c r="AG939" s="70"/>
      <c r="AH939" s="70"/>
      <c r="AI939" s="70"/>
      <c r="AJ939" s="70"/>
      <c r="AK939" s="70"/>
      <c r="AL939" s="70"/>
    </row>
    <row r="940" ht="15.75" customHeight="1">
      <c r="AA940" s="70"/>
      <c r="AB940" s="70"/>
      <c r="AC940" s="70"/>
      <c r="AD940" s="70"/>
      <c r="AE940" s="70"/>
      <c r="AF940" s="70"/>
      <c r="AG940" s="70"/>
      <c r="AH940" s="70"/>
      <c r="AI940" s="70"/>
      <c r="AJ940" s="70"/>
      <c r="AK940" s="70"/>
      <c r="AL940" s="70"/>
    </row>
    <row r="941" ht="15.75" customHeight="1">
      <c r="AA941" s="70"/>
      <c r="AB941" s="70"/>
      <c r="AC941" s="70"/>
      <c r="AD941" s="70"/>
      <c r="AE941" s="70"/>
      <c r="AF941" s="70"/>
      <c r="AG941" s="70"/>
      <c r="AH941" s="70"/>
      <c r="AI941" s="70"/>
      <c r="AJ941" s="70"/>
      <c r="AK941" s="70"/>
      <c r="AL941" s="70"/>
    </row>
    <row r="942" ht="15.75" customHeight="1">
      <c r="AA942" s="70"/>
      <c r="AB942" s="70"/>
      <c r="AC942" s="70"/>
      <c r="AD942" s="70"/>
      <c r="AE942" s="70"/>
      <c r="AF942" s="70"/>
      <c r="AG942" s="70"/>
      <c r="AH942" s="70"/>
      <c r="AI942" s="70"/>
      <c r="AJ942" s="70"/>
      <c r="AK942" s="70"/>
      <c r="AL942" s="70"/>
    </row>
    <row r="943" ht="15.75" customHeight="1">
      <c r="AA943" s="70"/>
      <c r="AB943" s="70"/>
      <c r="AC943" s="70"/>
      <c r="AD943" s="70"/>
      <c r="AE943" s="70"/>
      <c r="AF943" s="70"/>
      <c r="AG943" s="70"/>
      <c r="AH943" s="70"/>
      <c r="AI943" s="70"/>
      <c r="AJ943" s="70"/>
      <c r="AK943" s="70"/>
      <c r="AL943" s="70"/>
    </row>
    <row r="944" ht="15.75" customHeight="1">
      <c r="AA944" s="70"/>
      <c r="AB944" s="70"/>
      <c r="AC944" s="70"/>
      <c r="AD944" s="70"/>
      <c r="AE944" s="70"/>
      <c r="AF944" s="70"/>
      <c r="AG944" s="70"/>
      <c r="AH944" s="70"/>
      <c r="AI944" s="70"/>
      <c r="AJ944" s="70"/>
      <c r="AK944" s="70"/>
      <c r="AL944" s="70"/>
    </row>
    <row r="945" ht="15.75" customHeight="1">
      <c r="AA945" s="70"/>
      <c r="AB945" s="70"/>
      <c r="AC945" s="70"/>
      <c r="AD945" s="70"/>
      <c r="AE945" s="70"/>
      <c r="AF945" s="70"/>
      <c r="AG945" s="70"/>
      <c r="AH945" s="70"/>
      <c r="AI945" s="70"/>
      <c r="AJ945" s="70"/>
      <c r="AK945" s="70"/>
      <c r="AL945" s="70"/>
    </row>
    <row r="946" ht="15.75" customHeight="1">
      <c r="AA946" s="70"/>
      <c r="AB946" s="70"/>
      <c r="AC946" s="70"/>
      <c r="AD946" s="70"/>
      <c r="AE946" s="70"/>
      <c r="AF946" s="70"/>
      <c r="AG946" s="70"/>
      <c r="AH946" s="70"/>
      <c r="AI946" s="70"/>
      <c r="AJ946" s="70"/>
      <c r="AK946" s="70"/>
      <c r="AL946" s="70"/>
    </row>
    <row r="947" ht="15.75" customHeight="1">
      <c r="AA947" s="70"/>
      <c r="AB947" s="70"/>
      <c r="AC947" s="70"/>
      <c r="AD947" s="70"/>
      <c r="AE947" s="70"/>
      <c r="AF947" s="70"/>
      <c r="AG947" s="70"/>
      <c r="AH947" s="70"/>
      <c r="AI947" s="70"/>
      <c r="AJ947" s="70"/>
      <c r="AK947" s="70"/>
      <c r="AL947" s="70"/>
    </row>
    <row r="948" ht="15.75" customHeight="1">
      <c r="AA948" s="70"/>
      <c r="AB948" s="70"/>
      <c r="AC948" s="70"/>
      <c r="AD948" s="70"/>
      <c r="AE948" s="70"/>
      <c r="AF948" s="70"/>
      <c r="AG948" s="70"/>
      <c r="AH948" s="70"/>
      <c r="AI948" s="70"/>
      <c r="AJ948" s="70"/>
      <c r="AK948" s="70"/>
      <c r="AL948" s="70"/>
    </row>
    <row r="949" ht="15.75" customHeight="1">
      <c r="AA949" s="70"/>
      <c r="AB949" s="70"/>
      <c r="AC949" s="70"/>
      <c r="AD949" s="70"/>
      <c r="AE949" s="70"/>
      <c r="AF949" s="70"/>
      <c r="AG949" s="70"/>
      <c r="AH949" s="70"/>
      <c r="AI949" s="70"/>
      <c r="AJ949" s="70"/>
      <c r="AK949" s="70"/>
      <c r="AL949" s="70"/>
    </row>
    <row r="950" ht="15.75" customHeight="1">
      <c r="AA950" s="70"/>
      <c r="AB950" s="70"/>
      <c r="AC950" s="70"/>
      <c r="AD950" s="70"/>
      <c r="AE950" s="70"/>
      <c r="AF950" s="70"/>
      <c r="AG950" s="70"/>
      <c r="AH950" s="70"/>
      <c r="AI950" s="70"/>
      <c r="AJ950" s="70"/>
      <c r="AK950" s="70"/>
      <c r="AL950" s="70"/>
    </row>
    <row r="951" ht="15.75" customHeight="1">
      <c r="AA951" s="70"/>
      <c r="AB951" s="70"/>
      <c r="AC951" s="70"/>
      <c r="AD951" s="70"/>
      <c r="AE951" s="70"/>
      <c r="AF951" s="70"/>
      <c r="AG951" s="70"/>
      <c r="AH951" s="70"/>
      <c r="AI951" s="70"/>
      <c r="AJ951" s="70"/>
      <c r="AK951" s="70"/>
      <c r="AL951" s="70"/>
    </row>
    <row r="952" ht="15.75" customHeight="1">
      <c r="AA952" s="70"/>
      <c r="AB952" s="70"/>
      <c r="AC952" s="70"/>
      <c r="AD952" s="70"/>
      <c r="AE952" s="70"/>
      <c r="AF952" s="70"/>
      <c r="AG952" s="70"/>
      <c r="AH952" s="70"/>
      <c r="AI952" s="70"/>
      <c r="AJ952" s="70"/>
      <c r="AK952" s="70"/>
      <c r="AL952" s="70"/>
    </row>
    <row r="953" ht="15.75" customHeight="1">
      <c r="AA953" s="70"/>
      <c r="AB953" s="70"/>
      <c r="AC953" s="70"/>
      <c r="AD953" s="70"/>
      <c r="AE953" s="70"/>
      <c r="AF953" s="70"/>
      <c r="AG953" s="70"/>
      <c r="AH953" s="70"/>
      <c r="AI953" s="70"/>
      <c r="AJ953" s="70"/>
      <c r="AK953" s="70"/>
      <c r="AL953" s="70"/>
    </row>
    <row r="954" ht="15.75" customHeight="1">
      <c r="AA954" s="70"/>
      <c r="AB954" s="70"/>
      <c r="AC954" s="70"/>
      <c r="AD954" s="70"/>
      <c r="AE954" s="70"/>
      <c r="AF954" s="70"/>
      <c r="AG954" s="70"/>
      <c r="AH954" s="70"/>
      <c r="AI954" s="70"/>
      <c r="AJ954" s="70"/>
      <c r="AK954" s="70"/>
      <c r="AL954" s="70"/>
    </row>
    <row r="955" ht="15.75" customHeight="1">
      <c r="AA955" s="70"/>
      <c r="AB955" s="70"/>
      <c r="AC955" s="70"/>
      <c r="AD955" s="70"/>
      <c r="AE955" s="70"/>
      <c r="AF955" s="70"/>
      <c r="AG955" s="70"/>
      <c r="AH955" s="70"/>
      <c r="AI955" s="70"/>
      <c r="AJ955" s="70"/>
      <c r="AK955" s="70"/>
      <c r="AL955" s="70"/>
    </row>
    <row r="956" ht="15.75" customHeight="1">
      <c r="AA956" s="70"/>
      <c r="AB956" s="70"/>
      <c r="AC956" s="70"/>
      <c r="AD956" s="70"/>
      <c r="AE956" s="70"/>
      <c r="AF956" s="70"/>
      <c r="AG956" s="70"/>
      <c r="AH956" s="70"/>
      <c r="AI956" s="70"/>
      <c r="AJ956" s="70"/>
      <c r="AK956" s="70"/>
      <c r="AL956" s="70"/>
    </row>
    <row r="957" ht="15.75" customHeight="1">
      <c r="AA957" s="70"/>
      <c r="AB957" s="70"/>
      <c r="AC957" s="70"/>
      <c r="AD957" s="70"/>
      <c r="AE957" s="70"/>
      <c r="AF957" s="70"/>
      <c r="AG957" s="70"/>
      <c r="AH957" s="70"/>
      <c r="AI957" s="70"/>
      <c r="AJ957" s="70"/>
      <c r="AK957" s="70"/>
      <c r="AL957" s="70"/>
    </row>
    <row r="958" ht="15.75" customHeight="1">
      <c r="AA958" s="70"/>
      <c r="AB958" s="70"/>
      <c r="AC958" s="70"/>
      <c r="AD958" s="70"/>
      <c r="AE958" s="70"/>
      <c r="AF958" s="70"/>
      <c r="AG958" s="70"/>
      <c r="AH958" s="70"/>
      <c r="AI958" s="70"/>
      <c r="AJ958" s="70"/>
      <c r="AK958" s="70"/>
      <c r="AL958" s="70"/>
    </row>
    <row r="959" ht="15.75" customHeight="1">
      <c r="AA959" s="70"/>
      <c r="AB959" s="70"/>
      <c r="AC959" s="70"/>
      <c r="AD959" s="70"/>
      <c r="AE959" s="70"/>
      <c r="AF959" s="70"/>
      <c r="AG959" s="70"/>
      <c r="AH959" s="70"/>
      <c r="AI959" s="70"/>
      <c r="AJ959" s="70"/>
      <c r="AK959" s="70"/>
      <c r="AL959" s="70"/>
    </row>
    <row r="960" ht="15.75" customHeight="1">
      <c r="AA960" s="70"/>
      <c r="AB960" s="70"/>
      <c r="AC960" s="70"/>
      <c r="AD960" s="70"/>
      <c r="AE960" s="70"/>
      <c r="AF960" s="70"/>
      <c r="AG960" s="70"/>
      <c r="AH960" s="70"/>
      <c r="AI960" s="70"/>
      <c r="AJ960" s="70"/>
      <c r="AK960" s="70"/>
      <c r="AL960" s="70"/>
    </row>
    <row r="961" ht="15.75" customHeight="1">
      <c r="AA961" s="70"/>
      <c r="AB961" s="70"/>
      <c r="AC961" s="70"/>
      <c r="AD961" s="70"/>
      <c r="AE961" s="70"/>
      <c r="AF961" s="70"/>
      <c r="AG961" s="70"/>
      <c r="AH961" s="70"/>
      <c r="AI961" s="70"/>
      <c r="AJ961" s="70"/>
      <c r="AK961" s="70"/>
      <c r="AL961" s="70"/>
    </row>
    <row r="962" ht="15.75" customHeight="1">
      <c r="AA962" s="70"/>
      <c r="AB962" s="70"/>
      <c r="AC962" s="70"/>
      <c r="AD962" s="70"/>
      <c r="AE962" s="70"/>
      <c r="AF962" s="70"/>
      <c r="AG962" s="70"/>
      <c r="AH962" s="70"/>
      <c r="AI962" s="70"/>
      <c r="AJ962" s="70"/>
      <c r="AK962" s="70"/>
      <c r="AL962" s="70"/>
    </row>
    <row r="963" ht="15.75" customHeight="1">
      <c r="AA963" s="70"/>
      <c r="AB963" s="70"/>
      <c r="AC963" s="70"/>
      <c r="AD963" s="70"/>
      <c r="AE963" s="70"/>
      <c r="AF963" s="70"/>
      <c r="AG963" s="70"/>
      <c r="AH963" s="70"/>
      <c r="AI963" s="70"/>
      <c r="AJ963" s="70"/>
      <c r="AK963" s="70"/>
      <c r="AL963" s="70"/>
    </row>
    <row r="964" ht="15.75" customHeight="1">
      <c r="AA964" s="70"/>
      <c r="AB964" s="70"/>
      <c r="AC964" s="70"/>
      <c r="AD964" s="70"/>
      <c r="AE964" s="70"/>
      <c r="AF964" s="70"/>
      <c r="AG964" s="70"/>
      <c r="AH964" s="70"/>
      <c r="AI964" s="70"/>
      <c r="AJ964" s="70"/>
      <c r="AK964" s="70"/>
      <c r="AL964" s="70"/>
    </row>
    <row r="965" ht="15.75" customHeight="1">
      <c r="AA965" s="70"/>
      <c r="AB965" s="70"/>
      <c r="AC965" s="70"/>
      <c r="AD965" s="70"/>
      <c r="AE965" s="70"/>
      <c r="AF965" s="70"/>
      <c r="AG965" s="70"/>
      <c r="AH965" s="70"/>
      <c r="AI965" s="70"/>
      <c r="AJ965" s="70"/>
      <c r="AK965" s="70"/>
      <c r="AL965" s="70"/>
    </row>
    <row r="966" ht="15.75" customHeight="1">
      <c r="AA966" s="70"/>
      <c r="AB966" s="70"/>
      <c r="AC966" s="70"/>
      <c r="AD966" s="70"/>
      <c r="AE966" s="70"/>
      <c r="AF966" s="70"/>
      <c r="AG966" s="70"/>
      <c r="AH966" s="70"/>
      <c r="AI966" s="70"/>
      <c r="AJ966" s="70"/>
      <c r="AK966" s="70"/>
      <c r="AL966" s="70"/>
    </row>
    <row r="967" ht="15.75" customHeight="1">
      <c r="AA967" s="70"/>
      <c r="AB967" s="70"/>
      <c r="AC967" s="70"/>
      <c r="AD967" s="70"/>
      <c r="AE967" s="70"/>
      <c r="AF967" s="70"/>
      <c r="AG967" s="70"/>
      <c r="AH967" s="70"/>
      <c r="AI967" s="70"/>
      <c r="AJ967" s="70"/>
      <c r="AK967" s="70"/>
      <c r="AL967" s="70"/>
    </row>
    <row r="968" ht="15.75" customHeight="1">
      <c r="AA968" s="70"/>
      <c r="AB968" s="70"/>
      <c r="AC968" s="70"/>
      <c r="AD968" s="70"/>
      <c r="AE968" s="70"/>
      <c r="AF968" s="70"/>
      <c r="AG968" s="70"/>
      <c r="AH968" s="70"/>
      <c r="AI968" s="70"/>
      <c r="AJ968" s="70"/>
      <c r="AK968" s="70"/>
      <c r="AL968" s="70"/>
    </row>
    <row r="969" ht="15.75" customHeight="1">
      <c r="AA969" s="70"/>
      <c r="AB969" s="70"/>
      <c r="AC969" s="70"/>
      <c r="AD969" s="70"/>
      <c r="AE969" s="70"/>
      <c r="AF969" s="70"/>
      <c r="AG969" s="70"/>
      <c r="AH969" s="70"/>
      <c r="AI969" s="70"/>
      <c r="AJ969" s="70"/>
      <c r="AK969" s="70"/>
      <c r="AL969" s="70"/>
    </row>
    <row r="970" ht="15.75" customHeight="1">
      <c r="AA970" s="70"/>
      <c r="AB970" s="70"/>
      <c r="AC970" s="70"/>
      <c r="AD970" s="70"/>
      <c r="AE970" s="70"/>
      <c r="AF970" s="70"/>
      <c r="AG970" s="70"/>
      <c r="AH970" s="70"/>
      <c r="AI970" s="70"/>
      <c r="AJ970" s="70"/>
      <c r="AK970" s="70"/>
      <c r="AL970" s="70"/>
    </row>
    <row r="971" ht="15.75" customHeight="1">
      <c r="AA971" s="70"/>
      <c r="AB971" s="70"/>
      <c r="AC971" s="70"/>
      <c r="AD971" s="70"/>
      <c r="AE971" s="70"/>
      <c r="AF971" s="70"/>
      <c r="AG971" s="70"/>
      <c r="AH971" s="70"/>
      <c r="AI971" s="70"/>
      <c r="AJ971" s="70"/>
      <c r="AK971" s="70"/>
      <c r="AL971" s="70"/>
    </row>
    <row r="972" ht="15.75" customHeight="1">
      <c r="AA972" s="70"/>
      <c r="AB972" s="70"/>
      <c r="AC972" s="70"/>
      <c r="AD972" s="70"/>
      <c r="AE972" s="70"/>
      <c r="AF972" s="70"/>
      <c r="AG972" s="70"/>
      <c r="AH972" s="70"/>
      <c r="AI972" s="70"/>
      <c r="AJ972" s="70"/>
      <c r="AK972" s="70"/>
      <c r="AL972" s="70"/>
    </row>
    <row r="973" ht="15.75" customHeight="1">
      <c r="AA973" s="70"/>
      <c r="AB973" s="70"/>
      <c r="AC973" s="70"/>
      <c r="AD973" s="70"/>
      <c r="AE973" s="70"/>
      <c r="AF973" s="70"/>
      <c r="AG973" s="70"/>
      <c r="AH973" s="70"/>
      <c r="AI973" s="70"/>
      <c r="AJ973" s="70"/>
      <c r="AK973" s="70"/>
      <c r="AL973" s="70"/>
    </row>
    <row r="974" ht="15.75" customHeight="1">
      <c r="AA974" s="70"/>
      <c r="AB974" s="70"/>
      <c r="AC974" s="70"/>
      <c r="AD974" s="70"/>
      <c r="AE974" s="70"/>
      <c r="AF974" s="70"/>
      <c r="AG974" s="70"/>
      <c r="AH974" s="70"/>
      <c r="AI974" s="70"/>
      <c r="AJ974" s="70"/>
      <c r="AK974" s="70"/>
      <c r="AL974" s="70"/>
    </row>
    <row r="975" ht="15.75" customHeight="1">
      <c r="AA975" s="70"/>
      <c r="AB975" s="70"/>
      <c r="AC975" s="70"/>
      <c r="AD975" s="70"/>
      <c r="AE975" s="70"/>
      <c r="AF975" s="70"/>
      <c r="AG975" s="70"/>
      <c r="AH975" s="70"/>
      <c r="AI975" s="70"/>
      <c r="AJ975" s="70"/>
      <c r="AK975" s="70"/>
      <c r="AL975" s="70"/>
    </row>
    <row r="976" ht="15.75" customHeight="1">
      <c r="AA976" s="70"/>
      <c r="AB976" s="70"/>
      <c r="AC976" s="70"/>
      <c r="AD976" s="70"/>
      <c r="AE976" s="70"/>
      <c r="AF976" s="70"/>
      <c r="AG976" s="70"/>
      <c r="AH976" s="70"/>
      <c r="AI976" s="70"/>
      <c r="AJ976" s="70"/>
      <c r="AK976" s="70"/>
      <c r="AL976" s="70"/>
    </row>
    <row r="977" ht="15.75" customHeight="1">
      <c r="AA977" s="70"/>
      <c r="AB977" s="70"/>
      <c r="AC977" s="70"/>
      <c r="AD977" s="70"/>
      <c r="AE977" s="70"/>
      <c r="AF977" s="70"/>
      <c r="AG977" s="70"/>
      <c r="AH977" s="70"/>
      <c r="AI977" s="70"/>
      <c r="AJ977" s="70"/>
      <c r="AK977" s="70"/>
      <c r="AL977" s="70"/>
    </row>
    <row r="978" ht="15.75" customHeight="1">
      <c r="AA978" s="70"/>
      <c r="AB978" s="70"/>
      <c r="AC978" s="70"/>
      <c r="AD978" s="70"/>
      <c r="AE978" s="70"/>
      <c r="AF978" s="70"/>
      <c r="AG978" s="70"/>
      <c r="AH978" s="70"/>
      <c r="AI978" s="70"/>
      <c r="AJ978" s="70"/>
      <c r="AK978" s="70"/>
      <c r="AL978" s="70"/>
    </row>
    <row r="979" ht="15.75" customHeight="1">
      <c r="AA979" s="70"/>
      <c r="AB979" s="70"/>
      <c r="AC979" s="70"/>
      <c r="AD979" s="70"/>
      <c r="AE979" s="70"/>
      <c r="AF979" s="70"/>
      <c r="AG979" s="70"/>
      <c r="AH979" s="70"/>
      <c r="AI979" s="70"/>
      <c r="AJ979" s="70"/>
      <c r="AK979" s="70"/>
      <c r="AL979" s="70"/>
    </row>
    <row r="980" ht="15.75" customHeight="1">
      <c r="AA980" s="70"/>
      <c r="AB980" s="70"/>
      <c r="AC980" s="70"/>
      <c r="AD980" s="70"/>
      <c r="AE980" s="70"/>
      <c r="AF980" s="70"/>
      <c r="AG980" s="70"/>
      <c r="AH980" s="70"/>
      <c r="AI980" s="70"/>
      <c r="AJ980" s="70"/>
      <c r="AK980" s="70"/>
      <c r="AL980" s="70"/>
    </row>
    <row r="981" ht="15.75" customHeight="1">
      <c r="AA981" s="70"/>
      <c r="AB981" s="70"/>
      <c r="AC981" s="70"/>
      <c r="AD981" s="70"/>
      <c r="AE981" s="70"/>
      <c r="AF981" s="70"/>
      <c r="AG981" s="70"/>
      <c r="AH981" s="70"/>
      <c r="AI981" s="70"/>
      <c r="AJ981" s="70"/>
      <c r="AK981" s="70"/>
      <c r="AL981" s="70"/>
    </row>
    <row r="982" ht="15.75" customHeight="1">
      <c r="AA982" s="70"/>
      <c r="AB982" s="70"/>
      <c r="AC982" s="70"/>
      <c r="AD982" s="70"/>
      <c r="AE982" s="70"/>
      <c r="AF982" s="70"/>
      <c r="AG982" s="70"/>
      <c r="AH982" s="70"/>
      <c r="AI982" s="70"/>
      <c r="AJ982" s="70"/>
      <c r="AK982" s="70"/>
      <c r="AL982" s="70"/>
    </row>
    <row r="983" ht="15.75" customHeight="1">
      <c r="AA983" s="70"/>
      <c r="AB983" s="70"/>
      <c r="AC983" s="70"/>
      <c r="AD983" s="70"/>
      <c r="AE983" s="70"/>
      <c r="AF983" s="70"/>
      <c r="AG983" s="70"/>
      <c r="AH983" s="70"/>
      <c r="AI983" s="70"/>
      <c r="AJ983" s="70"/>
      <c r="AK983" s="70"/>
      <c r="AL983" s="70"/>
    </row>
    <row r="984" ht="15.75" customHeight="1">
      <c r="AA984" s="70"/>
      <c r="AB984" s="70"/>
      <c r="AC984" s="70"/>
      <c r="AD984" s="70"/>
      <c r="AE984" s="70"/>
      <c r="AF984" s="70"/>
      <c r="AG984" s="70"/>
      <c r="AH984" s="70"/>
      <c r="AI984" s="70"/>
      <c r="AJ984" s="70"/>
      <c r="AK984" s="70"/>
      <c r="AL984" s="70"/>
    </row>
    <row r="985" ht="15.75" customHeight="1">
      <c r="AA985" s="70"/>
      <c r="AB985" s="70"/>
      <c r="AC985" s="70"/>
      <c r="AD985" s="70"/>
      <c r="AE985" s="70"/>
      <c r="AF985" s="70"/>
      <c r="AG985" s="70"/>
      <c r="AH985" s="70"/>
      <c r="AI985" s="70"/>
      <c r="AJ985" s="70"/>
      <c r="AK985" s="70"/>
      <c r="AL985" s="70"/>
    </row>
    <row r="986" ht="15.75" customHeight="1">
      <c r="AA986" s="70"/>
      <c r="AB986" s="70"/>
      <c r="AC986" s="70"/>
      <c r="AD986" s="70"/>
      <c r="AE986" s="70"/>
      <c r="AF986" s="70"/>
      <c r="AG986" s="70"/>
      <c r="AH986" s="70"/>
      <c r="AI986" s="70"/>
      <c r="AJ986" s="70"/>
      <c r="AK986" s="70"/>
      <c r="AL986" s="70"/>
    </row>
    <row r="987" ht="15.75" customHeight="1">
      <c r="AA987" s="70"/>
      <c r="AB987" s="70"/>
      <c r="AC987" s="70"/>
      <c r="AD987" s="70"/>
      <c r="AE987" s="70"/>
      <c r="AF987" s="70"/>
      <c r="AG987" s="70"/>
      <c r="AH987" s="70"/>
      <c r="AI987" s="70"/>
      <c r="AJ987" s="70"/>
      <c r="AK987" s="70"/>
      <c r="AL987" s="70"/>
    </row>
    <row r="988" ht="15.75" customHeight="1">
      <c r="AA988" s="70"/>
      <c r="AB988" s="70"/>
      <c r="AC988" s="70"/>
      <c r="AD988" s="70"/>
      <c r="AE988" s="70"/>
      <c r="AF988" s="70"/>
      <c r="AG988" s="70"/>
      <c r="AH988" s="70"/>
      <c r="AI988" s="70"/>
      <c r="AJ988" s="70"/>
      <c r="AK988" s="70"/>
      <c r="AL988" s="70"/>
    </row>
    <row r="989" ht="15.75" customHeight="1">
      <c r="AA989" s="70"/>
      <c r="AB989" s="70"/>
      <c r="AC989" s="70"/>
      <c r="AD989" s="70"/>
      <c r="AE989" s="70"/>
      <c r="AF989" s="70"/>
      <c r="AG989" s="70"/>
      <c r="AH989" s="70"/>
      <c r="AI989" s="70"/>
      <c r="AJ989" s="70"/>
      <c r="AK989" s="70"/>
      <c r="AL989" s="70"/>
    </row>
    <row r="990" ht="15.75" customHeight="1">
      <c r="AA990" s="70"/>
      <c r="AB990" s="70"/>
      <c r="AC990" s="70"/>
      <c r="AD990" s="70"/>
      <c r="AE990" s="70"/>
      <c r="AF990" s="70"/>
      <c r="AG990" s="70"/>
      <c r="AH990" s="70"/>
      <c r="AI990" s="70"/>
      <c r="AJ990" s="70"/>
      <c r="AK990" s="70"/>
      <c r="AL990" s="70"/>
    </row>
    <row r="991" ht="15.75" customHeight="1">
      <c r="AA991" s="70"/>
      <c r="AB991" s="70"/>
      <c r="AC991" s="70"/>
      <c r="AD991" s="70"/>
      <c r="AE991" s="70"/>
      <c r="AF991" s="70"/>
      <c r="AG991" s="70"/>
      <c r="AH991" s="70"/>
      <c r="AI991" s="70"/>
      <c r="AJ991" s="70"/>
      <c r="AK991" s="70"/>
      <c r="AL991" s="70"/>
    </row>
    <row r="992" ht="15.75" customHeight="1">
      <c r="AA992" s="70"/>
      <c r="AB992" s="70"/>
      <c r="AC992" s="70"/>
      <c r="AD992" s="70"/>
      <c r="AE992" s="70"/>
      <c r="AF992" s="70"/>
      <c r="AG992" s="70"/>
      <c r="AH992" s="70"/>
      <c r="AI992" s="70"/>
      <c r="AJ992" s="70"/>
      <c r="AK992" s="70"/>
      <c r="AL992" s="70"/>
    </row>
    <row r="993" ht="15.75" customHeight="1">
      <c r="AA993" s="70"/>
      <c r="AB993" s="70"/>
      <c r="AC993" s="70"/>
      <c r="AD993" s="70"/>
      <c r="AE993" s="70"/>
      <c r="AF993" s="70"/>
      <c r="AG993" s="70"/>
      <c r="AH993" s="70"/>
      <c r="AI993" s="70"/>
      <c r="AJ993" s="70"/>
      <c r="AK993" s="70"/>
      <c r="AL993" s="70"/>
    </row>
    <row r="994" ht="15.75" customHeight="1">
      <c r="AA994" s="70"/>
      <c r="AB994" s="70"/>
      <c r="AC994" s="70"/>
      <c r="AD994" s="70"/>
      <c r="AE994" s="70"/>
      <c r="AF994" s="70"/>
      <c r="AG994" s="70"/>
      <c r="AH994" s="70"/>
      <c r="AI994" s="70"/>
      <c r="AJ994" s="70"/>
      <c r="AK994" s="70"/>
      <c r="AL994" s="70"/>
    </row>
    <row r="995" ht="15.75" customHeight="1">
      <c r="AA995" s="70"/>
      <c r="AB995" s="70"/>
      <c r="AC995" s="70"/>
      <c r="AD995" s="70"/>
      <c r="AE995" s="70"/>
      <c r="AF995" s="70"/>
      <c r="AG995" s="70"/>
      <c r="AH995" s="70"/>
      <c r="AI995" s="70"/>
      <c r="AJ995" s="70"/>
      <c r="AK995" s="70"/>
      <c r="AL995" s="70"/>
    </row>
    <row r="996" ht="15.75" customHeight="1">
      <c r="AA996" s="70"/>
      <c r="AB996" s="70"/>
      <c r="AC996" s="70"/>
      <c r="AD996" s="70"/>
      <c r="AE996" s="70"/>
      <c r="AF996" s="70"/>
      <c r="AG996" s="70"/>
      <c r="AH996" s="70"/>
      <c r="AI996" s="70"/>
      <c r="AJ996" s="70"/>
      <c r="AK996" s="70"/>
      <c r="AL996" s="70"/>
    </row>
    <row r="997" ht="15.75" customHeight="1">
      <c r="AA997" s="70"/>
      <c r="AB997" s="70"/>
      <c r="AC997" s="70"/>
      <c r="AD997" s="70"/>
      <c r="AE997" s="70"/>
      <c r="AF997" s="70"/>
      <c r="AG997" s="70"/>
      <c r="AH997" s="70"/>
      <c r="AI997" s="70"/>
      <c r="AJ997" s="70"/>
      <c r="AK997" s="70"/>
      <c r="AL997" s="70"/>
    </row>
    <row r="998" ht="15.75" customHeight="1">
      <c r="AA998" s="70"/>
      <c r="AB998" s="70"/>
      <c r="AC998" s="70"/>
      <c r="AD998" s="70"/>
      <c r="AE998" s="70"/>
      <c r="AF998" s="70"/>
      <c r="AG998" s="70"/>
      <c r="AH998" s="70"/>
      <c r="AI998" s="70"/>
      <c r="AJ998" s="70"/>
      <c r="AK998" s="70"/>
      <c r="AL998" s="70"/>
    </row>
    <row r="999" ht="15.75" customHeight="1">
      <c r="AA999" s="70"/>
      <c r="AB999" s="70"/>
      <c r="AC999" s="70"/>
      <c r="AD999" s="70"/>
      <c r="AE999" s="70"/>
      <c r="AF999" s="70"/>
      <c r="AG999" s="70"/>
      <c r="AH999" s="70"/>
      <c r="AI999" s="70"/>
      <c r="AJ999" s="70"/>
      <c r="AK999" s="70"/>
      <c r="AL999" s="70"/>
    </row>
    <row r="1000" ht="15.75" customHeight="1">
      <c r="AA1000" s="70"/>
      <c r="AB1000" s="70"/>
      <c r="AC1000" s="70"/>
      <c r="AD1000" s="70"/>
      <c r="AE1000" s="70"/>
      <c r="AF1000" s="70"/>
      <c r="AG1000" s="70"/>
      <c r="AH1000" s="70"/>
      <c r="AI1000" s="70"/>
      <c r="AJ1000" s="70"/>
      <c r="AK1000" s="70"/>
      <c r="AL1000" s="70"/>
    </row>
  </sheetData>
  <mergeCells count="64">
    <mergeCell ref="C39:C40"/>
    <mergeCell ref="C41:C42"/>
    <mergeCell ref="C43:C44"/>
    <mergeCell ref="C45:C46"/>
    <mergeCell ref="C47:C48"/>
    <mergeCell ref="C49:C50"/>
    <mergeCell ref="C51:C52"/>
    <mergeCell ref="B61:B62"/>
    <mergeCell ref="B63:B64"/>
    <mergeCell ref="C53:C54"/>
    <mergeCell ref="C55:C56"/>
    <mergeCell ref="B57:B58"/>
    <mergeCell ref="C57:C58"/>
    <mergeCell ref="B59:B60"/>
    <mergeCell ref="C59:C60"/>
    <mergeCell ref="C61:C62"/>
    <mergeCell ref="C63:C64"/>
    <mergeCell ref="B1:E1"/>
    <mergeCell ref="M2:N2"/>
    <mergeCell ref="I3:J3"/>
    <mergeCell ref="K3:P3"/>
    <mergeCell ref="B5:D5"/>
    <mergeCell ref="K5:O5"/>
    <mergeCell ref="C7:C8"/>
    <mergeCell ref="B7:B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C21:C22"/>
    <mergeCell ref="B36:D36"/>
    <mergeCell ref="B37:D37"/>
    <mergeCell ref="E37:P37"/>
    <mergeCell ref="D38:P38"/>
    <mergeCell ref="C23:C24"/>
    <mergeCell ref="C25:C26"/>
    <mergeCell ref="C27:C28"/>
    <mergeCell ref="C29:C30"/>
    <mergeCell ref="C31:C32"/>
    <mergeCell ref="B34:D34"/>
    <mergeCell ref="B35:D35"/>
    <mergeCell ref="B41:B42"/>
    <mergeCell ref="B43:B44"/>
    <mergeCell ref="B45:B46"/>
    <mergeCell ref="B47:B48"/>
    <mergeCell ref="B49:B50"/>
    <mergeCell ref="B51:B52"/>
    <mergeCell ref="B53:B54"/>
    <mergeCell ref="B55:B56"/>
    <mergeCell ref="B21:B22"/>
    <mergeCell ref="B23:B24"/>
    <mergeCell ref="B25:B26"/>
    <mergeCell ref="B27:B28"/>
    <mergeCell ref="B29:B30"/>
    <mergeCell ref="B31:B32"/>
    <mergeCell ref="B39:B40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8.43"/>
    <col customWidth="1" min="3" max="3" width="12.43"/>
    <col customWidth="1" min="4" max="4" width="11.71"/>
    <col customWidth="1" min="5" max="5" width="13.43"/>
    <col customWidth="1" min="6" max="20" width="8.29"/>
    <col customWidth="1" min="21" max="26" width="8.71"/>
    <col customWidth="1" hidden="1" min="27" max="41" width="8.71"/>
    <col customWidth="1" min="42" max="42" width="8.71"/>
  </cols>
  <sheetData>
    <row r="1" ht="48.75" customHeight="1">
      <c r="B1" s="67"/>
      <c r="F1" s="68" t="s">
        <v>96</v>
      </c>
      <c r="I1" s="69" t="s">
        <v>97</v>
      </c>
    </row>
    <row r="2" ht="17.25" customHeight="1">
      <c r="B2" s="37" t="s">
        <v>175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74"/>
    </row>
    <row r="3" ht="29.25" customHeight="1">
      <c r="B3" s="75" t="s">
        <v>99</v>
      </c>
      <c r="C3" s="76"/>
      <c r="D3" s="77"/>
      <c r="E3" s="77"/>
      <c r="F3" s="46"/>
      <c r="G3" s="46"/>
      <c r="H3" s="46"/>
      <c r="I3" s="8"/>
      <c r="J3" s="8"/>
      <c r="K3" s="78" t="s">
        <v>104</v>
      </c>
      <c r="L3" s="48"/>
      <c r="M3" s="78" t="s">
        <v>105</v>
      </c>
      <c r="N3" s="48"/>
      <c r="O3" s="48"/>
      <c r="P3" s="48"/>
      <c r="Q3" s="79"/>
      <c r="R3" s="80"/>
      <c r="S3" s="80"/>
      <c r="T3" s="80"/>
    </row>
    <row r="4" ht="26.25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  <c r="AP4" s="70"/>
    </row>
    <row r="5" ht="23.25" customHeight="1">
      <c r="B5" s="83" t="s">
        <v>176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84"/>
      <c r="R5" s="86"/>
      <c r="S5" s="86"/>
      <c r="T5" s="90"/>
      <c r="AA5" s="161" t="s">
        <v>108</v>
      </c>
      <c r="AB5" s="161"/>
      <c r="AC5" s="161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  <c r="AP5" s="70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94">
        <v>270.0</v>
      </c>
      <c r="G6" s="95">
        <v>420.0</v>
      </c>
      <c r="H6" s="95">
        <v>500.0</v>
      </c>
      <c r="I6" s="95">
        <v>550.0</v>
      </c>
      <c r="J6" s="95">
        <v>570.0</v>
      </c>
      <c r="K6" s="95">
        <v>750.0</v>
      </c>
      <c r="L6" s="95">
        <v>1000.0</v>
      </c>
      <c r="M6" s="95">
        <v>1250.0</v>
      </c>
      <c r="N6" s="95">
        <v>1500.0</v>
      </c>
      <c r="O6" s="95">
        <v>1750.0</v>
      </c>
      <c r="P6" s="95">
        <v>2000.0</v>
      </c>
      <c r="Q6" s="95">
        <v>2200.0</v>
      </c>
      <c r="R6" s="95">
        <v>2250.0</v>
      </c>
      <c r="S6" s="95">
        <v>2500.0</v>
      </c>
      <c r="T6" s="96">
        <v>3000.0</v>
      </c>
      <c r="AA6" s="161" t="s">
        <v>111</v>
      </c>
      <c r="AB6" s="161"/>
      <c r="AC6" s="161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  <c r="AP6" s="70"/>
    </row>
    <row r="7" ht="15.0" customHeight="1">
      <c r="B7" s="97">
        <v>2.0</v>
      </c>
      <c r="C7" s="98">
        <v>106.0</v>
      </c>
      <c r="D7" s="99" t="s">
        <v>112</v>
      </c>
      <c r="E7" s="100"/>
      <c r="F7" s="101">
        <f t="shared" ref="F7:T7" si="1">ROUND(AA7-(AA7*$L$5),0)</f>
        <v>11717</v>
      </c>
      <c r="G7" s="101">
        <f t="shared" si="1"/>
        <v>12649</v>
      </c>
      <c r="H7" s="101">
        <f t="shared" si="1"/>
        <v>13684</v>
      </c>
      <c r="I7" s="101">
        <f t="shared" si="1"/>
        <v>14719</v>
      </c>
      <c r="J7" s="101">
        <f t="shared" si="1"/>
        <v>14719</v>
      </c>
      <c r="K7" s="101">
        <f t="shared" si="1"/>
        <v>16159</v>
      </c>
      <c r="L7" s="101">
        <f t="shared" si="1"/>
        <v>17103</v>
      </c>
      <c r="M7" s="101">
        <f t="shared" si="1"/>
        <v>18724</v>
      </c>
      <c r="N7" s="101">
        <f t="shared" si="1"/>
        <v>19214</v>
      </c>
      <c r="O7" s="101">
        <f t="shared" si="1"/>
        <v>20380</v>
      </c>
      <c r="P7" s="101">
        <f t="shared" si="1"/>
        <v>22056</v>
      </c>
      <c r="Q7" s="101">
        <f t="shared" si="1"/>
        <v>26216</v>
      </c>
      <c r="R7" s="101">
        <f t="shared" si="1"/>
        <v>26737</v>
      </c>
      <c r="S7" s="101">
        <f t="shared" si="1"/>
        <v>32588</v>
      </c>
      <c r="T7" s="102">
        <f t="shared" si="1"/>
        <v>38437</v>
      </c>
      <c r="AA7" s="103">
        <f>ROUND(VLOOKUP(CONCATENATE("SP ",F$6," V",$B7),'Основа'!$A$1:$Q3561,15,FALSE),0)</f>
        <v>11717</v>
      </c>
      <c r="AB7" s="103">
        <f>ROUND(VLOOKUP(CONCATENATE("SP ",G$6," V",$B7),'Основа'!$A$1:$Q3561,15,FALSE),0)</f>
        <v>12649</v>
      </c>
      <c r="AC7" s="103">
        <f>ROUND(VLOOKUP(CONCATENATE("SP ",H$6," V",$B7),'Основа'!$A$1:$Q3561,15,FALSE),0)</f>
        <v>13684</v>
      </c>
      <c r="AD7" s="103">
        <f>ROUND(VLOOKUP(CONCATENATE("SP ",I$6," V",$B7),'Основа'!$A$1:$Q3561,15,FALSE),0)</f>
        <v>14719</v>
      </c>
      <c r="AE7" s="103">
        <f>ROUND(VLOOKUP(CONCATENATE("SP ",J$6," V",$B7),'Основа'!$A$1:$Q3561,15,FALSE),0)</f>
        <v>14719</v>
      </c>
      <c r="AF7" s="103">
        <f>ROUND(VLOOKUP(CONCATENATE("SP ",K$6," V",$B7),'Основа'!$A$1:$Q3561,15,FALSE),0)</f>
        <v>16159</v>
      </c>
      <c r="AG7" s="103">
        <f>ROUND(VLOOKUP(CONCATENATE("SP ",L$6," V",$B7),'Основа'!$A$1:$Q3561,15,FALSE),0)</f>
        <v>17103</v>
      </c>
      <c r="AH7" s="103">
        <f>ROUND(VLOOKUP(CONCATENATE("SP ",M$6," V",$B7),'Основа'!$A$1:$Q3561,15,FALSE),0)</f>
        <v>18724</v>
      </c>
      <c r="AI7" s="103">
        <f>ROUND(VLOOKUP(CONCATENATE("SP ",N$6," V",$B7),'Основа'!$A$1:$Q3561,15,FALSE),0)</f>
        <v>19214</v>
      </c>
      <c r="AJ7" s="103">
        <f>ROUND(VLOOKUP(CONCATENATE("SP ",O$6," V",$B7),'Основа'!$A$1:$Q3561,15,FALSE),0)</f>
        <v>20380</v>
      </c>
      <c r="AK7" s="103">
        <f>ROUND(VLOOKUP(CONCATENATE("SP ",P$6," V",$B7),'Основа'!$A$1:$Q3561,15,FALSE),0)</f>
        <v>22056</v>
      </c>
      <c r="AL7" s="103">
        <f>ROUND(VLOOKUP(CONCATENATE("SP ",Q$6," V",$B7),'Основа'!$A$1:$Q3561,15,FALSE),0)</f>
        <v>26216</v>
      </c>
      <c r="AM7" s="103">
        <f>ROUND(VLOOKUP(CONCATENATE("SP ",R$6," V",$B7),'Основа'!$A$1:$Q3561,15,FALSE),0)</f>
        <v>26737</v>
      </c>
      <c r="AN7" s="103">
        <f>ROUND(VLOOKUP(CONCATENATE("SP ",S$6," V",$B7),'Основа'!$A$1:$Q3561,15,FALSE),0)</f>
        <v>32588</v>
      </c>
      <c r="AO7" s="103">
        <f>ROUND(VLOOKUP(CONCATENATE("SP ",T$6," V",$B7),'Основа'!$A$1:$Q3561,15,FALSE),0)</f>
        <v>38437</v>
      </c>
      <c r="AP7" s="70"/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T8" si="2">ROUND(IF($D8="ΔТ=70⁰С (95/85/20) Вт",AA8,(IF($D8="ΔТ=60⁰С (90/70/20) Вт",AA8*0.818,AA8*0.646))),0)</f>
        <v>69</v>
      </c>
      <c r="G8" s="108">
        <f t="shared" si="2"/>
        <v>106</v>
      </c>
      <c r="H8" s="108">
        <f t="shared" si="2"/>
        <v>127</v>
      </c>
      <c r="I8" s="108">
        <f t="shared" si="2"/>
        <v>139</v>
      </c>
      <c r="J8" s="108">
        <f t="shared" si="2"/>
        <v>145</v>
      </c>
      <c r="K8" s="108">
        <f t="shared" si="2"/>
        <v>188</v>
      </c>
      <c r="L8" s="108">
        <f t="shared" si="2"/>
        <v>254</v>
      </c>
      <c r="M8" s="108">
        <f t="shared" si="2"/>
        <v>314</v>
      </c>
      <c r="N8" s="108">
        <f t="shared" si="2"/>
        <v>379</v>
      </c>
      <c r="O8" s="108">
        <f t="shared" si="2"/>
        <v>439</v>
      </c>
      <c r="P8" s="108">
        <f t="shared" si="2"/>
        <v>507</v>
      </c>
      <c r="Q8" s="108">
        <f t="shared" si="2"/>
        <v>557</v>
      </c>
      <c r="R8" s="108">
        <f t="shared" si="2"/>
        <v>567</v>
      </c>
      <c r="S8" s="108">
        <f t="shared" si="2"/>
        <v>634</v>
      </c>
      <c r="T8" s="109">
        <f t="shared" si="2"/>
        <v>761</v>
      </c>
      <c r="AA8" s="103">
        <f>VLOOKUP(CONCATENATE("SP ",F$6," V",$B7),'Основа'!$A$1:$Q3561,8,FALSE)</f>
        <v>68.9415</v>
      </c>
      <c r="AB8" s="103">
        <f>VLOOKUP(CONCATENATE("SP ",G$6," V",$B7),'Основа'!$A$1:$Q3561,8,FALSE)</f>
        <v>106.3335</v>
      </c>
      <c r="AC8" s="103">
        <f>VLOOKUP(CONCATENATE("SP ",H$6," V",$B7),'Основа'!$A$1:$Q3561,8,FALSE)</f>
        <v>127.3665</v>
      </c>
      <c r="AD8" s="103">
        <f>VLOOKUP(CONCATENATE("SP ",I$6," V",$B7),'Основа'!$A$1:$Q3561,8,FALSE)</f>
        <v>139.0515</v>
      </c>
      <c r="AE8" s="103">
        <f>VLOOKUP(CONCATENATE("SP ",J$6," V",$B7),'Основа'!$A$1:$Q3561,8,FALSE)</f>
        <v>144.894</v>
      </c>
      <c r="AF8" s="103">
        <f>VLOOKUP(CONCATENATE("SP ",K$6," V",$B7),'Основа'!$A$1:$Q3561,8,FALSE)</f>
        <v>188.1285</v>
      </c>
      <c r="AG8" s="103">
        <f>VLOOKUP(CONCATENATE("SP ",L$6," V",$B7),'Основа'!$A$1:$Q3561,8,FALSE)</f>
        <v>253.5645</v>
      </c>
      <c r="AH8" s="103">
        <f>VLOOKUP(CONCATENATE("SP ",M$6," V",$B7),'Основа'!$A$1:$Q3561,8,FALSE)</f>
        <v>314.3265</v>
      </c>
      <c r="AI8" s="103">
        <f>VLOOKUP(CONCATENATE("SP ",N$6," V",$B7),'Основа'!$A$1:$Q3561,8,FALSE)</f>
        <v>378.594</v>
      </c>
      <c r="AJ8" s="103">
        <f>VLOOKUP(CONCATENATE("SP ",O$6," V",$B7),'Основа'!$A$1:$Q3561,8,FALSE)</f>
        <v>439.356</v>
      </c>
      <c r="AK8" s="103">
        <f>VLOOKUP(CONCATENATE("SP ",P$6," V",$B7),'Основа'!$A$1:$Q3561,8,FALSE)</f>
        <v>507.129</v>
      </c>
      <c r="AL8" s="103">
        <f>VLOOKUP(CONCATENATE("SP ",Q$6," V",$B7),'Основа'!$A$1:$Q3561,8,FALSE)</f>
        <v>557.3745</v>
      </c>
      <c r="AM8" s="103">
        <f>VLOOKUP(CONCATENATE("SP ",R$6," V",$B7),'Основа'!$A$1:$Q3561,8,FALSE)</f>
        <v>566.7225</v>
      </c>
      <c r="AN8" s="103">
        <f>VLOOKUP(CONCATENATE("SP ",S$6," V",$B7),'Основа'!$A$1:$Q3561,8,FALSE)</f>
        <v>634.4955</v>
      </c>
      <c r="AO8" s="103">
        <f>VLOOKUP(CONCATENATE("SP ",T$6," V",$B7),'Основа'!$A$1:$Q3561,8,FALSE)</f>
        <v>760.6935</v>
      </c>
      <c r="AP8" s="70"/>
    </row>
    <row r="9" ht="15.0" customHeight="1">
      <c r="B9" s="97">
        <v>3.0</v>
      </c>
      <c r="C9" s="98">
        <f>C7+56</f>
        <v>162</v>
      </c>
      <c r="D9" s="99" t="s">
        <v>112</v>
      </c>
      <c r="E9" s="100"/>
      <c r="F9" s="101">
        <f t="shared" ref="F9:T9" si="3">ROUND(AA9-(AA9*$L$5),0)</f>
        <v>13680</v>
      </c>
      <c r="G9" s="101">
        <f t="shared" si="3"/>
        <v>14829</v>
      </c>
      <c r="H9" s="101">
        <f t="shared" si="3"/>
        <v>16107</v>
      </c>
      <c r="I9" s="101">
        <f t="shared" si="3"/>
        <v>17382</v>
      </c>
      <c r="J9" s="101">
        <f t="shared" si="3"/>
        <v>17384</v>
      </c>
      <c r="K9" s="101">
        <f t="shared" si="3"/>
        <v>19463</v>
      </c>
      <c r="L9" s="101">
        <f t="shared" si="3"/>
        <v>20882</v>
      </c>
      <c r="M9" s="101">
        <f t="shared" si="3"/>
        <v>23313</v>
      </c>
      <c r="N9" s="101">
        <f t="shared" si="3"/>
        <v>24055</v>
      </c>
      <c r="O9" s="101">
        <f t="shared" si="3"/>
        <v>25806</v>
      </c>
      <c r="P9" s="101">
        <f t="shared" si="3"/>
        <v>28316</v>
      </c>
      <c r="Q9" s="101">
        <f t="shared" si="3"/>
        <v>33868</v>
      </c>
      <c r="R9" s="101">
        <f t="shared" si="3"/>
        <v>34562</v>
      </c>
      <c r="S9" s="101">
        <f t="shared" si="3"/>
        <v>42369</v>
      </c>
      <c r="T9" s="102">
        <f t="shared" si="3"/>
        <v>50175</v>
      </c>
      <c r="AA9" s="103">
        <f>ROUND(VLOOKUP(CONCATENATE("SP ",F$6," V",$B9),'Основа'!$A$1:$Q3563,15,FALSE),0)</f>
        <v>13680</v>
      </c>
      <c r="AB9" s="103">
        <f>ROUND(VLOOKUP(CONCATENATE("SP ",G$6," V",$B9),'Основа'!$A$1:$Q3563,15,FALSE),0)</f>
        <v>14829</v>
      </c>
      <c r="AC9" s="103">
        <f>ROUND(VLOOKUP(CONCATENATE("SP ",H$6," V",$B9),'Основа'!$A$1:$Q3563,15,FALSE),0)</f>
        <v>16107</v>
      </c>
      <c r="AD9" s="103">
        <f>ROUND(VLOOKUP(CONCATENATE("SP ",I$6," V",$B9),'Основа'!$A$1:$Q3563,15,FALSE),0)</f>
        <v>17382</v>
      </c>
      <c r="AE9" s="103">
        <f>ROUND(VLOOKUP(CONCATENATE("SP ",J$6," V",$B9),'Основа'!$A$1:$Q3563,15,FALSE),0)</f>
        <v>17384</v>
      </c>
      <c r="AF9" s="103">
        <f>ROUND(VLOOKUP(CONCATENATE("SP ",K$6," V",$B9),'Основа'!$A$1:$Q3563,15,FALSE),0)</f>
        <v>19463</v>
      </c>
      <c r="AG9" s="103">
        <f>ROUND(VLOOKUP(CONCATENATE("SP ",L$6," V",$B9),'Основа'!$A$1:$Q3563,15,FALSE),0)</f>
        <v>20882</v>
      </c>
      <c r="AH9" s="103">
        <f>ROUND(VLOOKUP(CONCATENATE("SP ",M$6," V",$B9),'Основа'!$A$1:$Q3563,15,FALSE),0)</f>
        <v>23313</v>
      </c>
      <c r="AI9" s="103">
        <f>ROUND(VLOOKUP(CONCATENATE("SP ",N$6," V",$B9),'Основа'!$A$1:$Q3563,15,FALSE),0)</f>
        <v>24055</v>
      </c>
      <c r="AJ9" s="103">
        <f>ROUND(VLOOKUP(CONCATENATE("SP ",O$6," V",$B9),'Основа'!$A$1:$Q3563,15,FALSE),0)</f>
        <v>25806</v>
      </c>
      <c r="AK9" s="103">
        <f>ROUND(VLOOKUP(CONCATENATE("SP ",P$6," V",$B9),'Основа'!$A$1:$Q3563,15,FALSE),0)</f>
        <v>28316</v>
      </c>
      <c r="AL9" s="103">
        <f>ROUND(VLOOKUP(CONCATENATE("SP ",Q$6," V",$B9),'Основа'!$A$1:$Q3563,15,FALSE),0)</f>
        <v>33868</v>
      </c>
      <c r="AM9" s="103">
        <f>ROUND(VLOOKUP(CONCATENATE("SP ",R$6," V",$B9),'Основа'!$A$1:$Q3563,15,FALSE),0)</f>
        <v>34562</v>
      </c>
      <c r="AN9" s="103">
        <f>ROUND(VLOOKUP(CONCATENATE("SP ",S$6," V",$B9),'Основа'!$A$1:$Q3563,15,FALSE),0)</f>
        <v>42369</v>
      </c>
      <c r="AO9" s="103">
        <f>ROUND(VLOOKUP(CONCATENATE("SP ",T$6," V",$B9),'Основа'!$A$1:$Q3563,15,FALSE),0)</f>
        <v>50175</v>
      </c>
      <c r="AP9" s="70"/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T10" si="4">ROUND(IF($D10="ΔТ=70⁰С (95/85/20) Вт",AA10,(IF($D10="ΔТ=60⁰С (90/70/20) Вт",AA10*0.818,AA10*0.646))),0)</f>
        <v>103</v>
      </c>
      <c r="G10" s="108">
        <f t="shared" si="4"/>
        <v>160</v>
      </c>
      <c r="H10" s="108">
        <f t="shared" si="4"/>
        <v>190</v>
      </c>
      <c r="I10" s="108">
        <f t="shared" si="4"/>
        <v>209</v>
      </c>
      <c r="J10" s="108">
        <f t="shared" si="4"/>
        <v>216</v>
      </c>
      <c r="K10" s="108">
        <f t="shared" si="4"/>
        <v>282</v>
      </c>
      <c r="L10" s="108">
        <f t="shared" si="4"/>
        <v>381</v>
      </c>
      <c r="M10" s="108">
        <f t="shared" si="4"/>
        <v>472</v>
      </c>
      <c r="N10" s="108">
        <f t="shared" si="4"/>
        <v>568</v>
      </c>
      <c r="O10" s="108">
        <f t="shared" si="4"/>
        <v>659</v>
      </c>
      <c r="P10" s="108">
        <f t="shared" si="4"/>
        <v>761</v>
      </c>
      <c r="Q10" s="108">
        <f t="shared" si="4"/>
        <v>837</v>
      </c>
      <c r="R10" s="108">
        <f t="shared" si="4"/>
        <v>849</v>
      </c>
      <c r="S10" s="108">
        <f t="shared" si="4"/>
        <v>951</v>
      </c>
      <c r="T10" s="109">
        <f t="shared" si="4"/>
        <v>1142</v>
      </c>
      <c r="AA10" s="103">
        <f>VLOOKUP(CONCATENATE("SP ",F$6," V",$B9),'Основа'!$A$1:$Q3563,8,FALSE)</f>
        <v>102.828</v>
      </c>
      <c r="AB10" s="103">
        <f>VLOOKUP(CONCATENATE("SP ",G$6," V",$B9),'Основа'!$A$1:$Q3563,8,FALSE)</f>
        <v>160.0845</v>
      </c>
      <c r="AC10" s="103">
        <f>VLOOKUP(CONCATENATE("SP ",H$6," V",$B9),'Основа'!$A$1:$Q3563,8,FALSE)</f>
        <v>190.4655</v>
      </c>
      <c r="AD10" s="103">
        <f>VLOOKUP(CONCATENATE("SP ",I$6," V",$B9),'Основа'!$A$1:$Q3563,8,FALSE)</f>
        <v>209.1615</v>
      </c>
      <c r="AE10" s="103">
        <f>VLOOKUP(CONCATENATE("SP ",J$6," V",$B9),'Основа'!$A$1:$Q3563,8,FALSE)</f>
        <v>216.1725</v>
      </c>
      <c r="AF10" s="103">
        <f>VLOOKUP(CONCATENATE("SP ",K$6," V",$B9),'Основа'!$A$1:$Q3563,8,FALSE)</f>
        <v>281.6085</v>
      </c>
      <c r="AG10" s="103">
        <f>VLOOKUP(CONCATENATE("SP ",L$6," V",$B9),'Основа'!$A$1:$Q3563,8,FALSE)</f>
        <v>380.931</v>
      </c>
      <c r="AH10" s="103">
        <f>VLOOKUP(CONCATENATE("SP ",M$6," V",$B9),'Основа'!$A$1:$Q3563,8,FALSE)</f>
        <v>472.074</v>
      </c>
      <c r="AI10" s="103">
        <f>VLOOKUP(CONCATENATE("SP ",N$6," V",$B9),'Основа'!$A$1:$Q3563,8,FALSE)</f>
        <v>567.891</v>
      </c>
      <c r="AJ10" s="103">
        <f>VLOOKUP(CONCATENATE("SP ",O$6," V",$B9),'Основа'!$A$1:$Q3563,8,FALSE)</f>
        <v>659.034</v>
      </c>
      <c r="AK10" s="103">
        <f>VLOOKUP(CONCATENATE("SP ",P$6," V",$B9),'Основа'!$A$1:$Q3563,8,FALSE)</f>
        <v>760.6935</v>
      </c>
      <c r="AL10" s="103">
        <f>VLOOKUP(CONCATENATE("SP ",Q$6," V",$B9),'Основа'!$A$1:$Q3563,8,FALSE)</f>
        <v>836.646</v>
      </c>
      <c r="AM10" s="103">
        <f>VLOOKUP(CONCATENATE("SP ",R$6," V",$B9),'Основа'!$A$1:$Q3563,8,FALSE)</f>
        <v>849.4995</v>
      </c>
      <c r="AN10" s="103">
        <f>VLOOKUP(CONCATENATE("SP ",S$6," V",$B9),'Основа'!$A$1:$Q3563,8,FALSE)</f>
        <v>951.159</v>
      </c>
      <c r="AO10" s="103">
        <f>VLOOKUP(CONCATENATE("SP ",T$6," V",$B9),'Основа'!$A$1:$Q3563,8,FALSE)</f>
        <v>1141.6245</v>
      </c>
      <c r="AP10" s="70"/>
    </row>
    <row r="11" ht="15.0" customHeight="1">
      <c r="B11" s="97">
        <v>4.0</v>
      </c>
      <c r="C11" s="98">
        <f>C9+56</f>
        <v>218</v>
      </c>
      <c r="D11" s="99" t="s">
        <v>112</v>
      </c>
      <c r="E11" s="100"/>
      <c r="F11" s="101">
        <f t="shared" ref="F11:T11" si="5">ROUND(AA11-(AA11*$L$5),0)</f>
        <v>15646</v>
      </c>
      <c r="G11" s="101">
        <f t="shared" si="5"/>
        <v>17015</v>
      </c>
      <c r="H11" s="101">
        <f t="shared" si="5"/>
        <v>18535</v>
      </c>
      <c r="I11" s="101">
        <f t="shared" si="5"/>
        <v>20054</v>
      </c>
      <c r="J11" s="101">
        <f t="shared" si="5"/>
        <v>20055</v>
      </c>
      <c r="K11" s="101">
        <f t="shared" si="5"/>
        <v>22776</v>
      </c>
      <c r="L11" s="101">
        <f t="shared" si="5"/>
        <v>24670</v>
      </c>
      <c r="M11" s="101">
        <f t="shared" si="5"/>
        <v>27914</v>
      </c>
      <c r="N11" s="101">
        <f t="shared" si="5"/>
        <v>28907</v>
      </c>
      <c r="O11" s="101">
        <f t="shared" si="5"/>
        <v>31244</v>
      </c>
      <c r="P11" s="101">
        <f t="shared" si="5"/>
        <v>34590</v>
      </c>
      <c r="Q11" s="101">
        <f t="shared" si="5"/>
        <v>41535</v>
      </c>
      <c r="R11" s="101">
        <f t="shared" si="5"/>
        <v>42404</v>
      </c>
      <c r="S11" s="101">
        <f t="shared" si="5"/>
        <v>52171</v>
      </c>
      <c r="T11" s="102">
        <f t="shared" si="5"/>
        <v>61939</v>
      </c>
      <c r="AA11" s="103">
        <f>ROUND(VLOOKUP(CONCATENATE("SP ",F$6," V",$B11),'Основа'!$A$1:$Q3565,15,FALSE),0)</f>
        <v>15646</v>
      </c>
      <c r="AB11" s="103">
        <f>ROUND(VLOOKUP(CONCATENATE("SP ",G$6," V",$B11),'Основа'!$A$1:$Q3565,15,FALSE),0)</f>
        <v>17015</v>
      </c>
      <c r="AC11" s="103">
        <f>ROUND(VLOOKUP(CONCATENATE("SP ",H$6," V",$B11),'Основа'!$A$1:$Q3565,15,FALSE),0)</f>
        <v>18535</v>
      </c>
      <c r="AD11" s="103">
        <f>ROUND(VLOOKUP(CONCATENATE("SP ",I$6," V",$B11),'Основа'!$A$1:$Q3565,15,FALSE),0)</f>
        <v>20054</v>
      </c>
      <c r="AE11" s="103">
        <f>ROUND(VLOOKUP(CONCATENATE("SP ",J$6," V",$B11),'Основа'!$A$1:$Q3565,15,FALSE),0)</f>
        <v>20055</v>
      </c>
      <c r="AF11" s="103">
        <f>ROUND(VLOOKUP(CONCATENATE("SP ",K$6," V",$B11),'Основа'!$A$1:$Q3565,15,FALSE),0)</f>
        <v>22776</v>
      </c>
      <c r="AG11" s="103">
        <f>ROUND(VLOOKUP(CONCATENATE("SP ",L$6," V",$B11),'Основа'!$A$1:$Q3565,15,FALSE),0)</f>
        <v>24670</v>
      </c>
      <c r="AH11" s="103">
        <f>ROUND(VLOOKUP(CONCATENATE("SP ",M$6," V",$B11),'Основа'!$A$1:$Q3565,15,FALSE),0)</f>
        <v>27914</v>
      </c>
      <c r="AI11" s="103">
        <f>ROUND(VLOOKUP(CONCATENATE("SP ",N$6," V",$B11),'Основа'!$A$1:$Q3565,15,FALSE),0)</f>
        <v>28907</v>
      </c>
      <c r="AJ11" s="103">
        <f>ROUND(VLOOKUP(CONCATENATE("SP ",O$6," V",$B11),'Основа'!$A$1:$Q3565,15,FALSE),0)</f>
        <v>31244</v>
      </c>
      <c r="AK11" s="103">
        <f>ROUND(VLOOKUP(CONCATENATE("SP ",P$6," V",$B11),'Основа'!$A$1:$Q3565,15,FALSE),0)</f>
        <v>34590</v>
      </c>
      <c r="AL11" s="103">
        <f>ROUND(VLOOKUP(CONCATENATE("SP ",Q$6," V",$B11),'Основа'!$A$1:$Q3565,15,FALSE),0)</f>
        <v>41535</v>
      </c>
      <c r="AM11" s="103">
        <f>ROUND(VLOOKUP(CONCATENATE("SP ",R$6," V",$B11),'Основа'!$A$1:$Q3565,15,FALSE),0)</f>
        <v>42404</v>
      </c>
      <c r="AN11" s="103">
        <f>ROUND(VLOOKUP(CONCATENATE("SP ",S$6," V",$B11),'Основа'!$A$1:$Q3565,15,FALSE),0)</f>
        <v>52171</v>
      </c>
      <c r="AO11" s="103">
        <f>ROUND(VLOOKUP(CONCATENATE("SP ",T$6," V",$B11),'Основа'!$A$1:$Q3565,15,FALSE),0)</f>
        <v>61939</v>
      </c>
      <c r="AP11" s="70"/>
    </row>
    <row r="12" ht="15.0" customHeight="1">
      <c r="B12" s="104"/>
      <c r="C12" s="105"/>
      <c r="D12" s="106" t="str">
        <f>RIGHT($M$5,21)</f>
        <v>ΔТ=70⁰С (95/85/20) Вт</v>
      </c>
      <c r="E12" s="107"/>
      <c r="F12" s="108">
        <f t="shared" ref="F12:T12" si="6">ROUND(IF($D12="ΔТ=70⁰С (95/85/20) Вт",AA12,(IF($D12="ΔТ=60⁰С (90/70/20) Вт",AA12*0.818,AA12*0.646))),0)</f>
        <v>138</v>
      </c>
      <c r="G12" s="108">
        <f t="shared" si="6"/>
        <v>214</v>
      </c>
      <c r="H12" s="108">
        <f t="shared" si="6"/>
        <v>254</v>
      </c>
      <c r="I12" s="108">
        <f t="shared" si="6"/>
        <v>279</v>
      </c>
      <c r="J12" s="108">
        <f t="shared" si="6"/>
        <v>290</v>
      </c>
      <c r="K12" s="108">
        <f t="shared" si="6"/>
        <v>376</v>
      </c>
      <c r="L12" s="108">
        <f t="shared" si="6"/>
        <v>507</v>
      </c>
      <c r="M12" s="108">
        <f t="shared" si="6"/>
        <v>630</v>
      </c>
      <c r="N12" s="108">
        <f t="shared" si="6"/>
        <v>756</v>
      </c>
      <c r="O12" s="108">
        <f t="shared" si="6"/>
        <v>879</v>
      </c>
      <c r="P12" s="108">
        <f t="shared" si="6"/>
        <v>1014</v>
      </c>
      <c r="Q12" s="108">
        <f t="shared" si="6"/>
        <v>1116</v>
      </c>
      <c r="R12" s="108">
        <f t="shared" si="6"/>
        <v>1132</v>
      </c>
      <c r="S12" s="108">
        <f t="shared" si="6"/>
        <v>1268</v>
      </c>
      <c r="T12" s="109">
        <f t="shared" si="6"/>
        <v>1521</v>
      </c>
      <c r="AA12" s="103">
        <f>VLOOKUP(CONCATENATE("SP ",F$6," V",$B11),'Основа'!$A$1:$Q3565,8,FALSE)</f>
        <v>137.883</v>
      </c>
      <c r="AB12" s="103">
        <f>VLOOKUP(CONCATENATE("SP ",G$6," V",$B11),'Основа'!$A$1:$Q3565,8,FALSE)</f>
        <v>213.8355</v>
      </c>
      <c r="AC12" s="103">
        <f>VLOOKUP(CONCATENATE("SP ",H$6," V",$B11),'Основа'!$A$1:$Q3565,8,FALSE)</f>
        <v>253.5645</v>
      </c>
      <c r="AD12" s="103">
        <f>VLOOKUP(CONCATENATE("SP ",I$6," V",$B11),'Основа'!$A$1:$Q3565,8,FALSE)</f>
        <v>279.2715</v>
      </c>
      <c r="AE12" s="103">
        <f>VLOOKUP(CONCATENATE("SP ",J$6," V",$B11),'Основа'!$A$1:$Q3565,8,FALSE)</f>
        <v>289.788</v>
      </c>
      <c r="AF12" s="103">
        <f>VLOOKUP(CONCATENATE("SP ",K$6," V",$B11),'Основа'!$A$1:$Q3565,8,FALSE)</f>
        <v>376.257</v>
      </c>
      <c r="AG12" s="103">
        <f>VLOOKUP(CONCATENATE("SP ",L$6," V",$B11),'Основа'!$A$1:$Q3565,8,FALSE)</f>
        <v>507.129</v>
      </c>
      <c r="AH12" s="103">
        <f>VLOOKUP(CONCATENATE("SP ",M$6," V",$B11),'Основа'!$A$1:$Q3565,8,FALSE)</f>
        <v>629.8215</v>
      </c>
      <c r="AI12" s="103">
        <f>VLOOKUP(CONCATENATE("SP ",N$6," V",$B11),'Основа'!$A$1:$Q3565,8,FALSE)</f>
        <v>756.0195</v>
      </c>
      <c r="AJ12" s="103">
        <f>VLOOKUP(CONCATENATE("SP ",O$6," V",$B11),'Основа'!$A$1:$Q3565,8,FALSE)</f>
        <v>878.712</v>
      </c>
      <c r="AK12" s="103">
        <f>VLOOKUP(CONCATENATE("SP ",P$6," V",$B11),'Основа'!$A$1:$Q3565,8,FALSE)</f>
        <v>1014.258</v>
      </c>
      <c r="AL12" s="103">
        <f>VLOOKUP(CONCATENATE("SP ",Q$6," V",$B11),'Основа'!$A$1:$Q3565,8,FALSE)</f>
        <v>1115.9175</v>
      </c>
      <c r="AM12" s="103">
        <f>VLOOKUP(CONCATENATE("SP ",R$6," V",$B11),'Основа'!$A$1:$Q3565,8,FALSE)</f>
        <v>1132.2765</v>
      </c>
      <c r="AN12" s="103">
        <f>VLOOKUP(CONCATENATE("SP ",S$6," V",$B11),'Основа'!$A$1:$Q3565,8,FALSE)</f>
        <v>1267.8225</v>
      </c>
      <c r="AO12" s="103">
        <f>VLOOKUP(CONCATENATE("SP ",T$6," V",$B11),'Основа'!$A$1:$Q3565,8,FALSE)</f>
        <v>1521.387</v>
      </c>
      <c r="AP12" s="70"/>
    </row>
    <row r="13" ht="15.0" customHeight="1">
      <c r="B13" s="97">
        <v>5.0</v>
      </c>
      <c r="C13" s="98">
        <f>C11+56</f>
        <v>274</v>
      </c>
      <c r="D13" s="99" t="s">
        <v>112</v>
      </c>
      <c r="E13" s="100"/>
      <c r="F13" s="101">
        <f t="shared" ref="F13:T13" si="7">ROUND(AA13-(AA13*$L$5),0)</f>
        <v>17617</v>
      </c>
      <c r="G13" s="101">
        <f t="shared" si="7"/>
        <v>19204</v>
      </c>
      <c r="H13" s="101">
        <f t="shared" si="7"/>
        <v>20967</v>
      </c>
      <c r="I13" s="101">
        <f t="shared" si="7"/>
        <v>22730</v>
      </c>
      <c r="J13" s="101">
        <f t="shared" si="7"/>
        <v>22730</v>
      </c>
      <c r="K13" s="101">
        <f t="shared" si="7"/>
        <v>26093</v>
      </c>
      <c r="L13" s="101">
        <f t="shared" si="7"/>
        <v>28466</v>
      </c>
      <c r="M13" s="101">
        <f t="shared" si="7"/>
        <v>32523</v>
      </c>
      <c r="N13" s="101">
        <f t="shared" si="7"/>
        <v>33769</v>
      </c>
      <c r="O13" s="101">
        <f t="shared" si="7"/>
        <v>36693</v>
      </c>
      <c r="P13" s="101">
        <f t="shared" si="7"/>
        <v>40876</v>
      </c>
      <c r="Q13" s="101">
        <f t="shared" si="7"/>
        <v>49220</v>
      </c>
      <c r="R13" s="101">
        <f t="shared" si="7"/>
        <v>50262</v>
      </c>
      <c r="S13" s="101">
        <f t="shared" si="7"/>
        <v>61994</v>
      </c>
      <c r="T13" s="102">
        <f t="shared" si="7"/>
        <v>73726</v>
      </c>
      <c r="AA13" s="103">
        <f>ROUND(VLOOKUP(CONCATENATE("SP ",F$6," V",$B13),'Основа'!$A$1:$Q3567,15,FALSE),0)</f>
        <v>17617</v>
      </c>
      <c r="AB13" s="103">
        <f>ROUND(VLOOKUP(CONCATENATE("SP ",G$6," V",$B13),'Основа'!$A$1:$Q3567,15,FALSE),0)</f>
        <v>19204</v>
      </c>
      <c r="AC13" s="103">
        <f>ROUND(VLOOKUP(CONCATENATE("SP ",H$6," V",$B13),'Основа'!$A$1:$Q3567,15,FALSE),0)</f>
        <v>20967</v>
      </c>
      <c r="AD13" s="103">
        <f>ROUND(VLOOKUP(CONCATENATE("SP ",I$6," V",$B13),'Основа'!$A$1:$Q3567,15,FALSE),0)</f>
        <v>22730</v>
      </c>
      <c r="AE13" s="103">
        <f>ROUND(VLOOKUP(CONCATENATE("SP ",J$6," V",$B13),'Основа'!$A$1:$Q3567,15,FALSE),0)</f>
        <v>22730</v>
      </c>
      <c r="AF13" s="103">
        <f>ROUND(VLOOKUP(CONCATENATE("SP ",K$6," V",$B13),'Основа'!$A$1:$Q3567,15,FALSE),0)</f>
        <v>26093</v>
      </c>
      <c r="AG13" s="103">
        <f>ROUND(VLOOKUP(CONCATENATE("SP ",L$6," V",$B13),'Основа'!$A$1:$Q3567,15,FALSE),0)</f>
        <v>28466</v>
      </c>
      <c r="AH13" s="103">
        <f>ROUND(VLOOKUP(CONCATENATE("SP ",M$6," V",$B13),'Основа'!$A$1:$Q3567,15,FALSE),0)</f>
        <v>32523</v>
      </c>
      <c r="AI13" s="103">
        <f>ROUND(VLOOKUP(CONCATENATE("SP ",N$6," V",$B13),'Основа'!$A$1:$Q3567,15,FALSE),0)</f>
        <v>33769</v>
      </c>
      <c r="AJ13" s="103">
        <f>ROUND(VLOOKUP(CONCATENATE("SP ",O$6," V",$B13),'Основа'!$A$1:$Q3567,15,FALSE),0)</f>
        <v>36693</v>
      </c>
      <c r="AK13" s="103">
        <f>ROUND(VLOOKUP(CONCATENATE("SP ",P$6," V",$B13),'Основа'!$A$1:$Q3567,15,FALSE),0)</f>
        <v>40876</v>
      </c>
      <c r="AL13" s="103">
        <f>ROUND(VLOOKUP(CONCATENATE("SP ",Q$6," V",$B13),'Основа'!$A$1:$Q3567,15,FALSE),0)</f>
        <v>49220</v>
      </c>
      <c r="AM13" s="103">
        <f>ROUND(VLOOKUP(CONCATENATE("SP ",R$6," V",$B13),'Основа'!$A$1:$Q3567,15,FALSE),0)</f>
        <v>50262</v>
      </c>
      <c r="AN13" s="103">
        <f>ROUND(VLOOKUP(CONCATENATE("SP ",S$6," V",$B13),'Основа'!$A$1:$Q3567,15,FALSE),0)</f>
        <v>61994</v>
      </c>
      <c r="AO13" s="103">
        <f>ROUND(VLOOKUP(CONCATENATE("SP ",T$6," V",$B13),'Основа'!$A$1:$Q3567,15,FALSE),0)</f>
        <v>73726</v>
      </c>
      <c r="AP13" s="70"/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T14" si="8">ROUND(IF($D14="ΔТ=70⁰С (95/85/20) Вт",AA14,(IF($D14="ΔТ=60⁰С (90/70/20) Вт",AA14*0.818,AA14*0.646))),0)</f>
        <v>171</v>
      </c>
      <c r="G14" s="108">
        <f t="shared" si="8"/>
        <v>268</v>
      </c>
      <c r="H14" s="108">
        <f t="shared" si="8"/>
        <v>317</v>
      </c>
      <c r="I14" s="108">
        <f t="shared" si="8"/>
        <v>348</v>
      </c>
      <c r="J14" s="108">
        <f t="shared" si="8"/>
        <v>363</v>
      </c>
      <c r="K14" s="108">
        <f t="shared" si="8"/>
        <v>470</v>
      </c>
      <c r="L14" s="108">
        <f t="shared" si="8"/>
        <v>634</v>
      </c>
      <c r="M14" s="108">
        <f t="shared" si="8"/>
        <v>788</v>
      </c>
      <c r="N14" s="108">
        <f t="shared" si="8"/>
        <v>945</v>
      </c>
      <c r="O14" s="108">
        <f t="shared" si="8"/>
        <v>1098</v>
      </c>
      <c r="P14" s="108">
        <f t="shared" si="8"/>
        <v>1268</v>
      </c>
      <c r="Q14" s="108">
        <f t="shared" si="8"/>
        <v>1395</v>
      </c>
      <c r="R14" s="108">
        <f t="shared" si="8"/>
        <v>1416</v>
      </c>
      <c r="S14" s="108">
        <f t="shared" si="8"/>
        <v>1584</v>
      </c>
      <c r="T14" s="109">
        <f t="shared" si="8"/>
        <v>1902</v>
      </c>
      <c r="AA14" s="103">
        <f>VLOOKUP(CONCATENATE("SP ",F$6," V",$B13),'Основа'!$A$1:$Q3567,8,FALSE)</f>
        <v>170.601</v>
      </c>
      <c r="AB14" s="103">
        <f>VLOOKUP(CONCATENATE("SP ",G$6," V",$B13),'Основа'!$A$1:$Q3567,8,FALSE)</f>
        <v>267.5865</v>
      </c>
      <c r="AC14" s="103">
        <f>VLOOKUP(CONCATENATE("SP ",H$6," V",$B13),'Основа'!$A$1:$Q3567,8,FALSE)</f>
        <v>316.6635</v>
      </c>
      <c r="AD14" s="103">
        <f>VLOOKUP(CONCATENATE("SP ",I$6," V",$B13),'Основа'!$A$1:$Q3567,8,FALSE)</f>
        <v>348.213</v>
      </c>
      <c r="AE14" s="103">
        <f>VLOOKUP(CONCATENATE("SP ",J$6," V",$B13),'Основа'!$A$1:$Q3567,8,FALSE)</f>
        <v>363.4035</v>
      </c>
      <c r="AF14" s="103">
        <f>VLOOKUP(CONCATENATE("SP ",K$6," V",$B13),'Основа'!$A$1:$Q3567,8,FALSE)</f>
        <v>469.737</v>
      </c>
      <c r="AG14" s="103">
        <f>VLOOKUP(CONCATENATE("SP ",L$6," V",$B13),'Основа'!$A$1:$Q3567,8,FALSE)</f>
        <v>634.4955</v>
      </c>
      <c r="AH14" s="103">
        <f>VLOOKUP(CONCATENATE("SP ",M$6," V",$B13),'Основа'!$A$1:$Q3567,8,FALSE)</f>
        <v>787.569</v>
      </c>
      <c r="AI14" s="103">
        <f>VLOOKUP(CONCATENATE("SP ",N$6," V",$B13),'Основа'!$A$1:$Q3567,8,FALSE)</f>
        <v>945.3165</v>
      </c>
      <c r="AJ14" s="103">
        <f>VLOOKUP(CONCATENATE("SP ",O$6," V",$B13),'Основа'!$A$1:$Q3567,8,FALSE)</f>
        <v>1098.39</v>
      </c>
      <c r="AK14" s="103">
        <f>VLOOKUP(CONCATENATE("SP ",P$6," V",$B13),'Основа'!$A$1:$Q3567,8,FALSE)</f>
        <v>1267.8225</v>
      </c>
      <c r="AL14" s="103">
        <f>VLOOKUP(CONCATENATE("SP ",Q$6," V",$B13),'Основа'!$A$1:$Q3567,8,FALSE)</f>
        <v>1395.189</v>
      </c>
      <c r="AM14" s="103">
        <f>VLOOKUP(CONCATENATE("SP ",R$6," V",$B13),'Основа'!$A$1:$Q3567,8,FALSE)</f>
        <v>1416.222</v>
      </c>
      <c r="AN14" s="103">
        <f>VLOOKUP(CONCATENATE("SP ",S$6," V",$B13),'Основа'!$A$1:$Q3567,8,FALSE)</f>
        <v>1584.486</v>
      </c>
      <c r="AO14" s="103">
        <f>VLOOKUP(CONCATENATE("SP ",T$6," V",$B13),'Основа'!$A$1:$Q3567,8,FALSE)</f>
        <v>1902.318</v>
      </c>
      <c r="AP14" s="70"/>
    </row>
    <row r="15" ht="15.0" customHeight="1">
      <c r="B15" s="97">
        <v>6.0</v>
      </c>
      <c r="C15" s="98">
        <f>C13+56</f>
        <v>330</v>
      </c>
      <c r="D15" s="99" t="s">
        <v>112</v>
      </c>
      <c r="E15" s="100"/>
      <c r="F15" s="101">
        <f t="shared" ref="F15:T15" si="9">ROUND(AA15-(AA15*$L$5),0)</f>
        <v>19592</v>
      </c>
      <c r="G15" s="101">
        <f t="shared" si="9"/>
        <v>21398</v>
      </c>
      <c r="H15" s="101">
        <f t="shared" si="9"/>
        <v>23406</v>
      </c>
      <c r="I15" s="101">
        <f t="shared" si="9"/>
        <v>25412</v>
      </c>
      <c r="J15" s="101">
        <f t="shared" si="9"/>
        <v>25413</v>
      </c>
      <c r="K15" s="101">
        <f t="shared" si="9"/>
        <v>29420</v>
      </c>
      <c r="L15" s="101">
        <f t="shared" si="9"/>
        <v>32269</v>
      </c>
      <c r="M15" s="101">
        <f t="shared" si="9"/>
        <v>37143</v>
      </c>
      <c r="N15" s="101">
        <f t="shared" si="9"/>
        <v>38639</v>
      </c>
      <c r="O15" s="101">
        <f t="shared" si="9"/>
        <v>42155</v>
      </c>
      <c r="P15" s="101">
        <f t="shared" si="9"/>
        <v>47176</v>
      </c>
      <c r="Q15" s="101">
        <f t="shared" si="9"/>
        <v>56918</v>
      </c>
      <c r="R15" s="101">
        <f t="shared" si="9"/>
        <v>58136</v>
      </c>
      <c r="S15" s="101">
        <f t="shared" si="9"/>
        <v>71838</v>
      </c>
      <c r="T15" s="102">
        <f t="shared" si="9"/>
        <v>85538</v>
      </c>
      <c r="AA15" s="103">
        <f>ROUND(VLOOKUP(CONCATENATE("SP ",F$6," V",$B15),'Основа'!$A$1:$Q3569,15,FALSE),0)</f>
        <v>19592</v>
      </c>
      <c r="AB15" s="103">
        <f>ROUND(VLOOKUP(CONCATENATE("SP ",G$6," V",$B15),'Основа'!$A$1:$Q3569,15,FALSE),0)</f>
        <v>21398</v>
      </c>
      <c r="AC15" s="103">
        <f>ROUND(VLOOKUP(CONCATENATE("SP ",H$6," V",$B15),'Основа'!$A$1:$Q3569,15,FALSE),0)</f>
        <v>23406</v>
      </c>
      <c r="AD15" s="103">
        <f>ROUND(VLOOKUP(CONCATENATE("SP ",I$6," V",$B15),'Основа'!$A$1:$Q3569,15,FALSE),0)</f>
        <v>25412</v>
      </c>
      <c r="AE15" s="103">
        <f>ROUND(VLOOKUP(CONCATENATE("SP ",J$6," V",$B15),'Основа'!$A$1:$Q3569,15,FALSE),0)</f>
        <v>25413</v>
      </c>
      <c r="AF15" s="103">
        <f>ROUND(VLOOKUP(CONCATENATE("SP ",K$6," V",$B15),'Основа'!$A$1:$Q3569,15,FALSE),0)</f>
        <v>29420</v>
      </c>
      <c r="AG15" s="103">
        <f>ROUND(VLOOKUP(CONCATENATE("SP ",L$6," V",$B15),'Основа'!$A$1:$Q3569,15,FALSE),0)</f>
        <v>32269</v>
      </c>
      <c r="AH15" s="103">
        <f>ROUND(VLOOKUP(CONCATENATE("SP ",M$6," V",$B15),'Основа'!$A$1:$Q3569,15,FALSE),0)</f>
        <v>37143</v>
      </c>
      <c r="AI15" s="103">
        <f>ROUND(VLOOKUP(CONCATENATE("SP ",N$6," V",$B15),'Основа'!$A$1:$Q3569,15,FALSE),0)</f>
        <v>38639</v>
      </c>
      <c r="AJ15" s="103">
        <f>ROUND(VLOOKUP(CONCATENATE("SP ",O$6," V",$B15),'Основа'!$A$1:$Q3569,15,FALSE),0)</f>
        <v>42155</v>
      </c>
      <c r="AK15" s="103">
        <f>ROUND(VLOOKUP(CONCATENATE("SP ",P$6," V",$B15),'Основа'!$A$1:$Q3569,15,FALSE),0)</f>
        <v>47176</v>
      </c>
      <c r="AL15" s="103">
        <f>ROUND(VLOOKUP(CONCATENATE("SP ",Q$6," V",$B15),'Основа'!$A$1:$Q3569,15,FALSE),0)</f>
        <v>56918</v>
      </c>
      <c r="AM15" s="103">
        <f>ROUND(VLOOKUP(CONCATENATE("SP ",R$6," V",$B15),'Основа'!$A$1:$Q3569,15,FALSE),0)</f>
        <v>58136</v>
      </c>
      <c r="AN15" s="103">
        <f>ROUND(VLOOKUP(CONCATENATE("SP ",S$6," V",$B15),'Основа'!$A$1:$Q3569,15,FALSE),0)</f>
        <v>71838</v>
      </c>
      <c r="AO15" s="103">
        <f>ROUND(VLOOKUP(CONCATENATE("SP ",T$6," V",$B15),'Основа'!$A$1:$Q3569,15,FALSE),0)</f>
        <v>85538</v>
      </c>
      <c r="AP15" s="70"/>
    </row>
    <row r="16" ht="15.0" customHeight="1">
      <c r="B16" s="104"/>
      <c r="C16" s="105"/>
      <c r="D16" s="106" t="str">
        <f>RIGHT($M$5,21)</f>
        <v>ΔТ=70⁰С (95/85/20) Вт</v>
      </c>
      <c r="E16" s="107"/>
      <c r="F16" s="108">
        <f t="shared" ref="F16:T16" si="10">ROUND(IF($D16="ΔТ=70⁰С (95/85/20) Вт",AA16,(IF($D16="ΔТ=60⁰С (90/70/20) Вт",AA16*0.818,AA16*0.646))),0)</f>
        <v>204</v>
      </c>
      <c r="G16" s="108">
        <f t="shared" si="10"/>
        <v>319</v>
      </c>
      <c r="H16" s="108">
        <f t="shared" si="10"/>
        <v>381</v>
      </c>
      <c r="I16" s="108">
        <f t="shared" si="10"/>
        <v>418</v>
      </c>
      <c r="J16" s="108">
        <f t="shared" si="10"/>
        <v>434</v>
      </c>
      <c r="K16" s="108">
        <f t="shared" si="10"/>
        <v>564</v>
      </c>
      <c r="L16" s="108">
        <f t="shared" si="10"/>
        <v>761</v>
      </c>
      <c r="M16" s="108">
        <f t="shared" si="10"/>
        <v>944</v>
      </c>
      <c r="N16" s="108">
        <f t="shared" si="10"/>
        <v>1135</v>
      </c>
      <c r="O16" s="108">
        <f t="shared" si="10"/>
        <v>1318</v>
      </c>
      <c r="P16" s="108">
        <f t="shared" si="10"/>
        <v>1521</v>
      </c>
      <c r="Q16" s="108">
        <f t="shared" si="10"/>
        <v>1673</v>
      </c>
      <c r="R16" s="108">
        <f t="shared" si="10"/>
        <v>1699</v>
      </c>
      <c r="S16" s="108">
        <f t="shared" si="10"/>
        <v>1901</v>
      </c>
      <c r="T16" s="109">
        <f t="shared" si="10"/>
        <v>2282</v>
      </c>
      <c r="AA16" s="103">
        <f>VLOOKUP(CONCATENATE("SP ",F$6," V",$B15),'Основа'!$A$1:$Q3569,8,FALSE)</f>
        <v>204.4875</v>
      </c>
      <c r="AB16" s="103">
        <f>VLOOKUP(CONCATENATE("SP ",G$6," V",$B15),'Основа'!$A$1:$Q3569,8,FALSE)</f>
        <v>319.0005</v>
      </c>
      <c r="AC16" s="103">
        <f>VLOOKUP(CONCATENATE("SP ",H$6," V",$B15),'Основа'!$A$1:$Q3569,8,FALSE)</f>
        <v>380.931</v>
      </c>
      <c r="AD16" s="103">
        <f>VLOOKUP(CONCATENATE("SP ",I$6," V",$B15),'Основа'!$A$1:$Q3569,8,FALSE)</f>
        <v>418.323</v>
      </c>
      <c r="AE16" s="103">
        <f>VLOOKUP(CONCATENATE("SP ",J$6," V",$B15),'Основа'!$A$1:$Q3569,8,FALSE)</f>
        <v>433.5135</v>
      </c>
      <c r="AF16" s="103">
        <f>VLOOKUP(CONCATENATE("SP ",K$6," V",$B15),'Основа'!$A$1:$Q3569,8,FALSE)</f>
        <v>564.3855</v>
      </c>
      <c r="AG16" s="103">
        <f>VLOOKUP(CONCATENATE("SP ",L$6," V",$B15),'Основа'!$A$1:$Q3569,8,FALSE)</f>
        <v>760.6935</v>
      </c>
      <c r="AH16" s="103">
        <f>VLOOKUP(CONCATENATE("SP ",M$6," V",$B15),'Основа'!$A$1:$Q3569,8,FALSE)</f>
        <v>944.148</v>
      </c>
      <c r="AI16" s="103">
        <f>VLOOKUP(CONCATENATE("SP ",N$6," V",$B15),'Основа'!$A$1:$Q3569,8,FALSE)</f>
        <v>1134.6135</v>
      </c>
      <c r="AJ16" s="103">
        <f>VLOOKUP(CONCATENATE("SP ",O$6," V",$B15),'Основа'!$A$1:$Q3569,8,FALSE)</f>
        <v>1318.068</v>
      </c>
      <c r="AK16" s="103">
        <f>VLOOKUP(CONCATENATE("SP ",P$6," V",$B15),'Основа'!$A$1:$Q3569,8,FALSE)</f>
        <v>1521.387</v>
      </c>
      <c r="AL16" s="103">
        <f>VLOOKUP(CONCATENATE("SP ",Q$6," V",$B15),'Основа'!$A$1:$Q3569,8,FALSE)</f>
        <v>1673.292</v>
      </c>
      <c r="AM16" s="103">
        <f>VLOOKUP(CONCATENATE("SP ",R$6," V",$B15),'Основа'!$A$1:$Q3569,8,FALSE)</f>
        <v>1698.999</v>
      </c>
      <c r="AN16" s="103">
        <f>VLOOKUP(CONCATENATE("SP ",S$6," V",$B15),'Основа'!$A$1:$Q3569,8,FALSE)</f>
        <v>1901.1495</v>
      </c>
      <c r="AO16" s="103">
        <f>VLOOKUP(CONCATENATE("SP ",T$6," V",$B15),'Основа'!$A$1:$Q3569,8,FALSE)</f>
        <v>2282.0805</v>
      </c>
      <c r="AP16" s="70"/>
    </row>
    <row r="17" ht="15.0" customHeight="1">
      <c r="B17" s="97">
        <v>7.0</v>
      </c>
      <c r="C17" s="98">
        <f>C15+56</f>
        <v>386</v>
      </c>
      <c r="D17" s="99" t="s">
        <v>112</v>
      </c>
      <c r="E17" s="100"/>
      <c r="F17" s="101">
        <f t="shared" ref="F17:T17" si="11">ROUND(AA17-(AA17*$L$5),0)</f>
        <v>21571</v>
      </c>
      <c r="G17" s="101">
        <f t="shared" si="11"/>
        <v>23597</v>
      </c>
      <c r="H17" s="101">
        <f t="shared" si="11"/>
        <v>25848</v>
      </c>
      <c r="I17" s="101">
        <f t="shared" si="11"/>
        <v>28101</v>
      </c>
      <c r="J17" s="101">
        <f t="shared" si="11"/>
        <v>28100</v>
      </c>
      <c r="K17" s="101">
        <f t="shared" si="11"/>
        <v>32751</v>
      </c>
      <c r="L17" s="101">
        <f t="shared" si="11"/>
        <v>36080</v>
      </c>
      <c r="M17" s="101">
        <f t="shared" si="11"/>
        <v>41770</v>
      </c>
      <c r="N17" s="101">
        <f t="shared" si="11"/>
        <v>43520</v>
      </c>
      <c r="O17" s="101">
        <f t="shared" si="11"/>
        <v>47628</v>
      </c>
      <c r="P17" s="101">
        <f t="shared" si="11"/>
        <v>53489</v>
      </c>
      <c r="Q17" s="101">
        <f t="shared" si="11"/>
        <v>64634</v>
      </c>
      <c r="R17" s="101">
        <f t="shared" si="11"/>
        <v>66028</v>
      </c>
      <c r="S17" s="101">
        <f t="shared" si="11"/>
        <v>81701</v>
      </c>
      <c r="T17" s="102">
        <f t="shared" si="11"/>
        <v>97374</v>
      </c>
      <c r="AA17" s="103">
        <f>ROUND(VLOOKUP(CONCATENATE("SP ",F$6," V",$B17),'Основа'!$A$1:$Q3572,15,FALSE),0)</f>
        <v>21571</v>
      </c>
      <c r="AB17" s="103">
        <f>ROUND(VLOOKUP(CONCATENATE("SP ",G$6," V",$B17),'Основа'!$A$1:$Q3572,15,FALSE),0)</f>
        <v>23597</v>
      </c>
      <c r="AC17" s="103">
        <f>ROUND(VLOOKUP(CONCATENATE("SP ",H$6," V",$B17),'Основа'!$A$1:$Q3572,15,FALSE),0)</f>
        <v>25848</v>
      </c>
      <c r="AD17" s="103">
        <f>ROUND(VLOOKUP(CONCATENATE("SP ",I$6," V",$B17),'Основа'!$A$1:$Q3572,15,FALSE),0)</f>
        <v>28101</v>
      </c>
      <c r="AE17" s="103">
        <f>ROUND(VLOOKUP(CONCATENATE("SP ",J$6," V",$B17),'Основа'!$A$1:$Q3572,15,FALSE),0)</f>
        <v>28100</v>
      </c>
      <c r="AF17" s="103">
        <f>ROUND(VLOOKUP(CONCATENATE("SP ",K$6," V",$B17),'Основа'!$A$1:$Q3572,15,FALSE),0)</f>
        <v>32751</v>
      </c>
      <c r="AG17" s="103">
        <f>ROUND(VLOOKUP(CONCATENATE("SP ",L$6," V",$B17),'Основа'!$A$1:$Q3572,15,FALSE),0)</f>
        <v>36080</v>
      </c>
      <c r="AH17" s="103">
        <f>ROUND(VLOOKUP(CONCATENATE("SP ",M$6," V",$B17),'Основа'!$A$1:$Q3572,15,FALSE),0)</f>
        <v>41770</v>
      </c>
      <c r="AI17" s="103">
        <f>ROUND(VLOOKUP(CONCATENATE("SP ",N$6," V",$B17),'Основа'!$A$1:$Q3572,15,FALSE),0)</f>
        <v>43520</v>
      </c>
      <c r="AJ17" s="103">
        <f>ROUND(VLOOKUP(CONCATENATE("SP ",O$6," V",$B17),'Основа'!$A$1:$Q3572,15,FALSE),0)</f>
        <v>47628</v>
      </c>
      <c r="AK17" s="103">
        <f>ROUND(VLOOKUP(CONCATENATE("SP ",P$6," V",$B17),'Основа'!$A$1:$Q3572,15,FALSE),0)</f>
        <v>53489</v>
      </c>
      <c r="AL17" s="103">
        <f>ROUND(VLOOKUP(CONCATENATE("SP ",Q$6," V",$B17),'Основа'!$A$1:$Q3572,15,FALSE),0)</f>
        <v>64634</v>
      </c>
      <c r="AM17" s="103">
        <f>ROUND(VLOOKUP(CONCATENATE("SP ",R$6," V",$B17),'Основа'!$A$1:$Q3572,15,FALSE),0)</f>
        <v>66028</v>
      </c>
      <c r="AN17" s="103">
        <f>ROUND(VLOOKUP(CONCATENATE("SP ",S$6," V",$B17),'Основа'!$A$1:$Q3572,15,FALSE),0)</f>
        <v>81701</v>
      </c>
      <c r="AO17" s="103">
        <f>ROUND(VLOOKUP(CONCATENATE("SP ",T$6," V",$B17),'Основа'!$A$1:$Q3572,15,FALSE),0)</f>
        <v>97374</v>
      </c>
      <c r="AP17" s="70"/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T18" si="12">ROUND(IF($D18="ΔТ=70⁰С (95/85/20) Вт",AA18,(IF($D18="ΔТ=60⁰С (90/70/20) Вт",AA18*0.818,AA18*0.646))),0)</f>
        <v>240</v>
      </c>
      <c r="G18" s="108">
        <f t="shared" si="12"/>
        <v>373</v>
      </c>
      <c r="H18" s="108">
        <f t="shared" si="12"/>
        <v>444</v>
      </c>
      <c r="I18" s="108">
        <f t="shared" si="12"/>
        <v>488</v>
      </c>
      <c r="J18" s="108">
        <f t="shared" si="12"/>
        <v>506</v>
      </c>
      <c r="K18" s="108">
        <f t="shared" si="12"/>
        <v>658</v>
      </c>
      <c r="L18" s="108">
        <f t="shared" si="12"/>
        <v>888</v>
      </c>
      <c r="M18" s="108">
        <f t="shared" si="12"/>
        <v>1102</v>
      </c>
      <c r="N18" s="108">
        <f t="shared" si="12"/>
        <v>1324</v>
      </c>
      <c r="O18" s="108">
        <f t="shared" si="12"/>
        <v>1538</v>
      </c>
      <c r="P18" s="108">
        <f t="shared" si="12"/>
        <v>1775</v>
      </c>
      <c r="Q18" s="108">
        <f t="shared" si="12"/>
        <v>1951</v>
      </c>
      <c r="R18" s="108">
        <f t="shared" si="12"/>
        <v>1982</v>
      </c>
      <c r="S18" s="108">
        <f t="shared" si="12"/>
        <v>2218</v>
      </c>
      <c r="T18" s="109">
        <f t="shared" si="12"/>
        <v>2663</v>
      </c>
      <c r="AA18" s="103">
        <f>VLOOKUP(CONCATENATE("SP ",F$6," V",$B17),'Основа'!$A$1:$Q3572,8,FALSE)</f>
        <v>239.5425</v>
      </c>
      <c r="AB18" s="103">
        <f>VLOOKUP(CONCATENATE("SP ",G$6," V",$B17),'Основа'!$A$1:$Q3572,8,FALSE)</f>
        <v>372.7515</v>
      </c>
      <c r="AC18" s="103">
        <f>VLOOKUP(CONCATENATE("SP ",H$6," V",$B17),'Основа'!$A$1:$Q3572,8,FALSE)</f>
        <v>444.03</v>
      </c>
      <c r="AD18" s="103">
        <f>VLOOKUP(CONCATENATE("SP ",I$6," V",$B17),'Основа'!$A$1:$Q3572,8,FALSE)</f>
        <v>488.433</v>
      </c>
      <c r="AE18" s="103">
        <f>VLOOKUP(CONCATENATE("SP ",J$6," V",$B17),'Основа'!$A$1:$Q3572,8,FALSE)</f>
        <v>505.9605</v>
      </c>
      <c r="AF18" s="103">
        <f>VLOOKUP(CONCATENATE("SP ",K$6," V",$B17),'Основа'!$A$1:$Q3572,8,FALSE)</f>
        <v>657.8655</v>
      </c>
      <c r="AG18" s="103">
        <f>VLOOKUP(CONCATENATE("SP ",L$6," V",$B17),'Основа'!$A$1:$Q3572,8,FALSE)</f>
        <v>888.06</v>
      </c>
      <c r="AH18" s="103">
        <f>VLOOKUP(CONCATENATE("SP ",M$6," V",$B17),'Основа'!$A$1:$Q3572,8,FALSE)</f>
        <v>1101.8955</v>
      </c>
      <c r="AI18" s="103">
        <f>VLOOKUP(CONCATENATE("SP ",N$6," V",$B17),'Основа'!$A$1:$Q3572,8,FALSE)</f>
        <v>1323.9105</v>
      </c>
      <c r="AJ18" s="103">
        <f>VLOOKUP(CONCATENATE("SP ",O$6," V",$B17),'Основа'!$A$1:$Q3572,8,FALSE)</f>
        <v>1537.746</v>
      </c>
      <c r="AK18" s="103">
        <f>VLOOKUP(CONCATENATE("SP ",P$6," V",$B17),'Основа'!$A$1:$Q3572,8,FALSE)</f>
        <v>1774.9515</v>
      </c>
      <c r="AL18" s="103">
        <f>VLOOKUP(CONCATENATE("SP ",Q$6," V",$B17),'Основа'!$A$1:$Q3572,8,FALSE)</f>
        <v>1951.395</v>
      </c>
      <c r="AM18" s="103">
        <f>VLOOKUP(CONCATENATE("SP ",R$6," V",$B17),'Основа'!$A$1:$Q3572,8,FALSE)</f>
        <v>1981.776</v>
      </c>
      <c r="AN18" s="103">
        <f>VLOOKUP(CONCATENATE("SP ",S$6," V",$B17),'Основа'!$A$1:$Q3572,8,FALSE)</f>
        <v>2217.813</v>
      </c>
      <c r="AO18" s="103">
        <f>VLOOKUP(CONCATENATE("SP ",T$6," V",$B17),'Основа'!$A$1:$Q3572,8,FALSE)</f>
        <v>2663.0115</v>
      </c>
      <c r="AP18" s="70">
        <v>10922.0</v>
      </c>
    </row>
    <row r="19" ht="15.0" customHeight="1">
      <c r="B19" s="97">
        <v>8.0</v>
      </c>
      <c r="C19" s="98">
        <f>C17+56</f>
        <v>442</v>
      </c>
      <c r="D19" s="99" t="s">
        <v>112</v>
      </c>
      <c r="E19" s="100"/>
      <c r="F19" s="101">
        <f t="shared" ref="F19:T19" si="13">ROUND(AA19-(AA19*$L$5),0)</f>
        <v>23554</v>
      </c>
      <c r="G19" s="101">
        <f t="shared" si="13"/>
        <v>25801</v>
      </c>
      <c r="H19" s="101">
        <f t="shared" si="13"/>
        <v>28298</v>
      </c>
      <c r="I19" s="101">
        <f t="shared" si="13"/>
        <v>30793</v>
      </c>
      <c r="J19" s="101">
        <f t="shared" si="13"/>
        <v>30793</v>
      </c>
      <c r="K19" s="101">
        <f t="shared" si="13"/>
        <v>36091</v>
      </c>
      <c r="L19" s="101">
        <f t="shared" si="13"/>
        <v>39899</v>
      </c>
      <c r="M19" s="101">
        <f t="shared" si="13"/>
        <v>46411</v>
      </c>
      <c r="N19" s="101">
        <f t="shared" si="13"/>
        <v>48410</v>
      </c>
      <c r="O19" s="101">
        <f t="shared" si="13"/>
        <v>53106</v>
      </c>
      <c r="P19" s="101">
        <f t="shared" si="13"/>
        <v>59817</v>
      </c>
      <c r="Q19" s="101">
        <f t="shared" si="13"/>
        <v>72369</v>
      </c>
      <c r="R19" s="101">
        <f t="shared" si="13"/>
        <v>73938</v>
      </c>
      <c r="S19" s="101">
        <f t="shared" si="13"/>
        <v>91588</v>
      </c>
      <c r="T19" s="102">
        <f t="shared" si="13"/>
        <v>109240</v>
      </c>
      <c r="AA19" s="103">
        <f>ROUND(VLOOKUP(CONCATENATE("SP ",F$6," V",$B19),'Основа'!$A$1:$Q3574,15,FALSE),0)</f>
        <v>23554</v>
      </c>
      <c r="AB19" s="103">
        <f>ROUND(VLOOKUP(CONCATENATE("SP ",G$6," V",$B19),'Основа'!$A$1:$Q3574,15,FALSE),0)</f>
        <v>25801</v>
      </c>
      <c r="AC19" s="103">
        <f>ROUND(VLOOKUP(CONCATENATE("SP ",H$6," V",$B19),'Основа'!$A$1:$Q3574,15,FALSE),0)</f>
        <v>28298</v>
      </c>
      <c r="AD19" s="103">
        <f>ROUND(VLOOKUP(CONCATENATE("SP ",I$6," V",$B19),'Основа'!$A$1:$Q3574,15,FALSE),0)</f>
        <v>30793</v>
      </c>
      <c r="AE19" s="103">
        <f>ROUND(VLOOKUP(CONCATENATE("SP ",J$6," V",$B19),'Основа'!$A$1:$Q3574,15,FALSE),0)</f>
        <v>30793</v>
      </c>
      <c r="AF19" s="103">
        <f>ROUND(VLOOKUP(CONCATENATE("SP ",K$6," V",$B19),'Основа'!$A$1:$Q3574,15,FALSE),0)</f>
        <v>36091</v>
      </c>
      <c r="AG19" s="103">
        <f>ROUND(VLOOKUP(CONCATENATE("SP ",L$6," V",$B19),'Основа'!$A$1:$Q3574,15,FALSE),0)</f>
        <v>39899</v>
      </c>
      <c r="AH19" s="103">
        <f>ROUND(VLOOKUP(CONCATENATE("SP ",M$6," V",$B19),'Основа'!$A$1:$Q3574,15,FALSE),0)</f>
        <v>46411</v>
      </c>
      <c r="AI19" s="103">
        <f>ROUND(VLOOKUP(CONCATENATE("SP ",N$6," V",$B19),'Основа'!$A$1:$Q3574,15,FALSE),0)</f>
        <v>48410</v>
      </c>
      <c r="AJ19" s="103">
        <f>ROUND(VLOOKUP(CONCATENATE("SP ",O$6," V",$B19),'Основа'!$A$1:$Q3574,15,FALSE),0)</f>
        <v>53106</v>
      </c>
      <c r="AK19" s="103">
        <f>ROUND(VLOOKUP(CONCATENATE("SP ",P$6," V",$B19),'Основа'!$A$1:$Q3574,15,FALSE),0)</f>
        <v>59817</v>
      </c>
      <c r="AL19" s="103">
        <f>ROUND(VLOOKUP(CONCATENATE("SP ",Q$6," V",$B19),'Основа'!$A$1:$Q3574,15,FALSE),0)</f>
        <v>72369</v>
      </c>
      <c r="AM19" s="103">
        <f>ROUND(VLOOKUP(CONCATENATE("SP ",R$6," V",$B19),'Основа'!$A$1:$Q3574,15,FALSE),0)</f>
        <v>73938</v>
      </c>
      <c r="AN19" s="103">
        <f>ROUND(VLOOKUP(CONCATENATE("SP ",S$6," V",$B19),'Основа'!$A$1:$Q3574,15,FALSE),0)</f>
        <v>91588</v>
      </c>
      <c r="AO19" s="103">
        <f>ROUND(VLOOKUP(CONCATENATE("SP ",T$6," V",$B19),'Основа'!$A$1:$Q3574,15,FALSE),0)</f>
        <v>109240</v>
      </c>
      <c r="AP19" s="70"/>
    </row>
    <row r="20" ht="15.0" customHeight="1">
      <c r="B20" s="104"/>
      <c r="C20" s="105"/>
      <c r="D20" s="106" t="str">
        <f>RIGHT($M$5,21)</f>
        <v>ΔТ=70⁰С (95/85/20) Вт</v>
      </c>
      <c r="E20" s="107"/>
      <c r="F20" s="108">
        <f t="shared" ref="F20:T20" si="14">ROUND(IF($D20="ΔТ=70⁰С (95/85/20) Вт",AA20,(IF($D20="ΔТ=60⁰С (90/70/20) Вт",AA20*0.818,AA20*0.646))),0)</f>
        <v>273</v>
      </c>
      <c r="G20" s="108">
        <f t="shared" si="14"/>
        <v>425</v>
      </c>
      <c r="H20" s="108">
        <f t="shared" si="14"/>
        <v>507</v>
      </c>
      <c r="I20" s="108">
        <f t="shared" si="14"/>
        <v>557</v>
      </c>
      <c r="J20" s="108">
        <f t="shared" si="14"/>
        <v>577</v>
      </c>
      <c r="K20" s="108">
        <f t="shared" si="14"/>
        <v>751</v>
      </c>
      <c r="L20" s="108">
        <f t="shared" si="14"/>
        <v>1014</v>
      </c>
      <c r="M20" s="108">
        <f t="shared" si="14"/>
        <v>1260</v>
      </c>
      <c r="N20" s="108">
        <f t="shared" si="14"/>
        <v>1513</v>
      </c>
      <c r="O20" s="108">
        <f t="shared" si="14"/>
        <v>1759</v>
      </c>
      <c r="P20" s="108">
        <f t="shared" si="14"/>
        <v>2029</v>
      </c>
      <c r="Q20" s="108">
        <f t="shared" si="14"/>
        <v>2232</v>
      </c>
      <c r="R20" s="108">
        <f t="shared" si="14"/>
        <v>2266</v>
      </c>
      <c r="S20" s="108">
        <f t="shared" si="14"/>
        <v>2536</v>
      </c>
      <c r="T20" s="109">
        <f t="shared" si="14"/>
        <v>3043</v>
      </c>
      <c r="AA20" s="103">
        <f>VLOOKUP(CONCATENATE("SP ",F$6," V",$B19),'Основа'!$A$1:$Q3574,8,FALSE)</f>
        <v>273.429</v>
      </c>
      <c r="AB20" s="103">
        <f>VLOOKUP(CONCATENATE("SP ",G$6," V",$B19),'Основа'!$A$1:$Q3574,8,FALSE)</f>
        <v>425.334</v>
      </c>
      <c r="AC20" s="103">
        <f>VLOOKUP(CONCATENATE("SP ",H$6," V",$B19),'Основа'!$A$1:$Q3574,8,FALSE)</f>
        <v>507.129</v>
      </c>
      <c r="AD20" s="103">
        <f>VLOOKUP(CONCATENATE("SP ",I$6," V",$B19),'Основа'!$A$1:$Q3574,8,FALSE)</f>
        <v>557.3745</v>
      </c>
      <c r="AE20" s="103">
        <f>VLOOKUP(CONCATENATE("SP ",J$6," V",$B19),'Основа'!$A$1:$Q3574,8,FALSE)</f>
        <v>577.239</v>
      </c>
      <c r="AF20" s="103">
        <f>VLOOKUP(CONCATENATE("SP ",K$6," V",$B19),'Основа'!$A$1:$Q3574,8,FALSE)</f>
        <v>751.3455</v>
      </c>
      <c r="AG20" s="103">
        <f>VLOOKUP(CONCATENATE("SP ",L$6," V",$B19),'Основа'!$A$1:$Q3574,8,FALSE)</f>
        <v>1014.258</v>
      </c>
      <c r="AH20" s="103">
        <f>VLOOKUP(CONCATENATE("SP ",M$6," V",$B19),'Основа'!$A$1:$Q3574,8,FALSE)</f>
        <v>1259.643</v>
      </c>
      <c r="AI20" s="103">
        <f>VLOOKUP(CONCATENATE("SP ",N$6," V",$B19),'Основа'!$A$1:$Q3574,8,FALSE)</f>
        <v>1513.2075</v>
      </c>
      <c r="AJ20" s="103">
        <f>VLOOKUP(CONCATENATE("SP ",O$6," V",$B19),'Основа'!$A$1:$Q3574,8,FALSE)</f>
        <v>1758.5925</v>
      </c>
      <c r="AK20" s="103">
        <f>VLOOKUP(CONCATENATE("SP ",P$6," V",$B19),'Основа'!$A$1:$Q3574,8,FALSE)</f>
        <v>2028.516</v>
      </c>
      <c r="AL20" s="103">
        <f>VLOOKUP(CONCATENATE("SP ",Q$6," V",$B19),'Основа'!$A$1:$Q3574,8,FALSE)</f>
        <v>2231.835</v>
      </c>
      <c r="AM20" s="103">
        <f>VLOOKUP(CONCATENATE("SP ",R$6," V",$B19),'Основа'!$A$1:$Q3574,8,FALSE)</f>
        <v>2265.7215</v>
      </c>
      <c r="AN20" s="103">
        <f>VLOOKUP(CONCATENATE("SP ",S$6," V",$B19),'Основа'!$A$1:$Q3574,8,FALSE)</f>
        <v>2535.645</v>
      </c>
      <c r="AO20" s="103">
        <f>VLOOKUP(CONCATENATE("SP ",T$6," V",$B19),'Основа'!$A$1:$Q3574,8,FALSE)</f>
        <v>3042.774</v>
      </c>
      <c r="AP20" s="70"/>
    </row>
    <row r="21" ht="15.0" customHeight="1">
      <c r="B21" s="97">
        <v>9.0</v>
      </c>
      <c r="C21" s="98">
        <f>C19+56</f>
        <v>498</v>
      </c>
      <c r="D21" s="99" t="s">
        <v>112</v>
      </c>
      <c r="E21" s="100"/>
      <c r="F21" s="101">
        <f t="shared" ref="F21:T21" si="15">ROUND(AA21-(AA21*$L$5),0)</f>
        <v>25541</v>
      </c>
      <c r="G21" s="101">
        <f t="shared" si="15"/>
        <v>28008</v>
      </c>
      <c r="H21" s="101">
        <f t="shared" si="15"/>
        <v>30749</v>
      </c>
      <c r="I21" s="101">
        <f t="shared" si="15"/>
        <v>33492</v>
      </c>
      <c r="J21" s="101">
        <f t="shared" si="15"/>
        <v>33491</v>
      </c>
      <c r="K21" s="101">
        <f t="shared" si="15"/>
        <v>39437</v>
      </c>
      <c r="L21" s="101">
        <f t="shared" si="15"/>
        <v>43726</v>
      </c>
      <c r="M21" s="101">
        <f t="shared" si="15"/>
        <v>51059</v>
      </c>
      <c r="N21" s="101">
        <f t="shared" si="15"/>
        <v>53313</v>
      </c>
      <c r="O21" s="101">
        <f t="shared" si="15"/>
        <v>58600</v>
      </c>
      <c r="P21" s="101">
        <f t="shared" si="15"/>
        <v>66156</v>
      </c>
      <c r="Q21" s="101">
        <f t="shared" si="15"/>
        <v>80116</v>
      </c>
      <c r="R21" s="101">
        <f t="shared" si="15"/>
        <v>81862</v>
      </c>
      <c r="S21" s="101">
        <f t="shared" si="15"/>
        <v>101494</v>
      </c>
      <c r="T21" s="102">
        <f t="shared" si="15"/>
        <v>121125</v>
      </c>
      <c r="AA21" s="103">
        <f>ROUND(VLOOKUP(CONCATENATE("SP ",F$6," V",$B21),'Основа'!$A$1:$Q3576,15,FALSE),0)</f>
        <v>25541</v>
      </c>
      <c r="AB21" s="103">
        <f>ROUND(VLOOKUP(CONCATENATE("SP ",G$6," V",$B21),'Основа'!$A$1:$Q3576,15,FALSE),0)</f>
        <v>28008</v>
      </c>
      <c r="AC21" s="103">
        <f>ROUND(VLOOKUP(CONCATENATE("SP ",H$6," V",$B21),'Основа'!$A$1:$Q3576,15,FALSE),0)</f>
        <v>30749</v>
      </c>
      <c r="AD21" s="103">
        <f>ROUND(VLOOKUP(CONCATENATE("SP ",I$6," V",$B21),'Основа'!$A$1:$Q3576,15,FALSE),0)</f>
        <v>33492</v>
      </c>
      <c r="AE21" s="103">
        <f>ROUND(VLOOKUP(CONCATENATE("SP ",J$6," V",$B21),'Основа'!$A$1:$Q3576,15,FALSE),0)</f>
        <v>33491</v>
      </c>
      <c r="AF21" s="103">
        <f>ROUND(VLOOKUP(CONCATENATE("SP ",K$6," V",$B21),'Основа'!$A$1:$Q3576,15,FALSE),0)</f>
        <v>39437</v>
      </c>
      <c r="AG21" s="103">
        <f>ROUND(VLOOKUP(CONCATENATE("SP ",L$6," V",$B21),'Основа'!$A$1:$Q3576,15,FALSE),0)</f>
        <v>43726</v>
      </c>
      <c r="AH21" s="103">
        <f>ROUND(VLOOKUP(CONCATENATE("SP ",M$6," V",$B21),'Основа'!$A$1:$Q3576,15,FALSE),0)</f>
        <v>51059</v>
      </c>
      <c r="AI21" s="103">
        <f>ROUND(VLOOKUP(CONCATENATE("SP ",N$6," V",$B21),'Основа'!$A$1:$Q3576,15,FALSE),0)</f>
        <v>53313</v>
      </c>
      <c r="AJ21" s="103">
        <f>ROUND(VLOOKUP(CONCATENATE("SP ",O$6," V",$B21),'Основа'!$A$1:$Q3576,15,FALSE),0)</f>
        <v>58600</v>
      </c>
      <c r="AK21" s="103">
        <f>ROUND(VLOOKUP(CONCATENATE("SP ",P$6," V",$B21),'Основа'!$A$1:$Q3576,15,FALSE),0)</f>
        <v>66156</v>
      </c>
      <c r="AL21" s="103">
        <f>ROUND(VLOOKUP(CONCATENATE("SP ",Q$6," V",$B21),'Основа'!$A$1:$Q3576,15,FALSE),0)</f>
        <v>80116</v>
      </c>
      <c r="AM21" s="103">
        <f>ROUND(VLOOKUP(CONCATENATE("SP ",R$6," V",$B21),'Основа'!$A$1:$Q3576,15,FALSE),0)</f>
        <v>81862</v>
      </c>
      <c r="AN21" s="103">
        <f>ROUND(VLOOKUP(CONCATENATE("SP ",S$6," V",$B21),'Основа'!$A$1:$Q3576,15,FALSE),0)</f>
        <v>101494</v>
      </c>
      <c r="AO21" s="103">
        <f>ROUND(VLOOKUP(CONCATENATE("SP ",T$6," V",$B21),'Основа'!$A$1:$Q3576,15,FALSE),0)</f>
        <v>121125</v>
      </c>
      <c r="AP21" s="70"/>
    </row>
    <row r="22" ht="15.0" customHeight="1">
      <c r="B22" s="104"/>
      <c r="C22" s="105"/>
      <c r="D22" s="106" t="str">
        <f>RIGHT($M$5,21)</f>
        <v>ΔТ=70⁰С (95/85/20) Вт</v>
      </c>
      <c r="E22" s="107"/>
      <c r="F22" s="108">
        <f t="shared" ref="F22:T22" si="16">ROUND(IF($D22="ΔТ=70⁰С (95/85/20) Вт",AA22,(IF($D22="ΔТ=60⁰С (90/70/20) Вт",AA22*0.818,AA22*0.646))),0)</f>
        <v>308</v>
      </c>
      <c r="G22" s="108">
        <f t="shared" si="16"/>
        <v>480</v>
      </c>
      <c r="H22" s="108">
        <f t="shared" si="16"/>
        <v>570</v>
      </c>
      <c r="I22" s="108">
        <f t="shared" si="16"/>
        <v>627</v>
      </c>
      <c r="J22" s="108">
        <f t="shared" si="16"/>
        <v>651</v>
      </c>
      <c r="K22" s="108">
        <f t="shared" si="16"/>
        <v>846</v>
      </c>
      <c r="L22" s="108">
        <f t="shared" si="16"/>
        <v>1142</v>
      </c>
      <c r="M22" s="108">
        <f t="shared" si="16"/>
        <v>1417</v>
      </c>
      <c r="N22" s="108">
        <f t="shared" si="16"/>
        <v>1703</v>
      </c>
      <c r="O22" s="108">
        <f t="shared" si="16"/>
        <v>1978</v>
      </c>
      <c r="P22" s="108">
        <f t="shared" si="16"/>
        <v>2282</v>
      </c>
      <c r="Q22" s="108">
        <f t="shared" si="16"/>
        <v>2510</v>
      </c>
      <c r="R22" s="108">
        <f t="shared" si="16"/>
        <v>2548</v>
      </c>
      <c r="S22" s="108">
        <f t="shared" si="16"/>
        <v>2852</v>
      </c>
      <c r="T22" s="109">
        <f t="shared" si="16"/>
        <v>3424</v>
      </c>
      <c r="AA22" s="103">
        <f>VLOOKUP(CONCATENATE("SP ",F$6," V",$B21),'Основа'!$A$1:$Q3576,8,FALSE)</f>
        <v>308.484</v>
      </c>
      <c r="AB22" s="103">
        <f>VLOOKUP(CONCATENATE("SP ",G$6," V",$B21),'Основа'!$A$1:$Q3576,8,FALSE)</f>
        <v>480.2535</v>
      </c>
      <c r="AC22" s="103">
        <f>VLOOKUP(CONCATENATE("SP ",H$6," V",$B21),'Основа'!$A$1:$Q3576,8,FALSE)</f>
        <v>570.228</v>
      </c>
      <c r="AD22" s="103">
        <f>VLOOKUP(CONCATENATE("SP ",I$6," V",$B21),'Основа'!$A$1:$Q3576,8,FALSE)</f>
        <v>627.4845</v>
      </c>
      <c r="AE22" s="103">
        <f>VLOOKUP(CONCATENATE("SP ",J$6," V",$B21),'Основа'!$A$1:$Q3576,8,FALSE)</f>
        <v>650.8545</v>
      </c>
      <c r="AF22" s="103">
        <f>VLOOKUP(CONCATENATE("SP ",K$6," V",$B21),'Основа'!$A$1:$Q3576,8,FALSE)</f>
        <v>845.994</v>
      </c>
      <c r="AG22" s="103">
        <f>VLOOKUP(CONCATENATE("SP ",L$6," V",$B21),'Основа'!$A$1:$Q3576,8,FALSE)</f>
        <v>1141.6245</v>
      </c>
      <c r="AH22" s="103">
        <f>VLOOKUP(CONCATENATE("SP ",M$6," V",$B21),'Основа'!$A$1:$Q3576,8,FALSE)</f>
        <v>1417.3905</v>
      </c>
      <c r="AI22" s="103">
        <f>VLOOKUP(CONCATENATE("SP ",N$6," V",$B21),'Основа'!$A$1:$Q3576,8,FALSE)</f>
        <v>1702.5045</v>
      </c>
      <c r="AJ22" s="103">
        <f>VLOOKUP(CONCATENATE("SP ",O$6," V",$B21),'Основа'!$A$1:$Q3576,8,FALSE)</f>
        <v>1978.2705</v>
      </c>
      <c r="AK22" s="103">
        <f>VLOOKUP(CONCATENATE("SP ",P$6," V",$B21),'Основа'!$A$1:$Q3576,8,FALSE)</f>
        <v>2282.0805</v>
      </c>
      <c r="AL22" s="103">
        <f>VLOOKUP(CONCATENATE("SP ",Q$6," V",$B21),'Основа'!$A$1:$Q3576,8,FALSE)</f>
        <v>2509.938</v>
      </c>
      <c r="AM22" s="103">
        <f>VLOOKUP(CONCATENATE("SP ",R$6," V",$B21),'Основа'!$A$1:$Q3576,8,FALSE)</f>
        <v>2548.4985</v>
      </c>
      <c r="AN22" s="103">
        <f>VLOOKUP(CONCATENATE("SP ",S$6," V",$B21),'Основа'!$A$1:$Q3576,8,FALSE)</f>
        <v>2852.3085</v>
      </c>
      <c r="AO22" s="103">
        <f>VLOOKUP(CONCATENATE("SP ",T$6," V",$B21),'Основа'!$A$1:$Q3576,8,FALSE)</f>
        <v>3423.705</v>
      </c>
      <c r="AP22" s="70"/>
    </row>
    <row r="23" ht="15.0" customHeight="1">
      <c r="B23" s="97">
        <v>10.0</v>
      </c>
      <c r="C23" s="98">
        <f>C21+56</f>
        <v>554</v>
      </c>
      <c r="D23" s="99" t="s">
        <v>112</v>
      </c>
      <c r="E23" s="100"/>
      <c r="F23" s="101">
        <f t="shared" ref="F23:T23" si="17">ROUND(AA23-(AA23*$L$5),0)</f>
        <v>27532</v>
      </c>
      <c r="G23" s="101">
        <f t="shared" si="17"/>
        <v>30220</v>
      </c>
      <c r="H23" s="101">
        <f t="shared" si="17"/>
        <v>33208</v>
      </c>
      <c r="I23" s="101">
        <f t="shared" si="17"/>
        <v>36196</v>
      </c>
      <c r="J23" s="101">
        <f t="shared" si="17"/>
        <v>36196</v>
      </c>
      <c r="K23" s="101">
        <f t="shared" si="17"/>
        <v>42790</v>
      </c>
      <c r="L23" s="101">
        <f t="shared" si="17"/>
        <v>47563</v>
      </c>
      <c r="M23" s="101">
        <f t="shared" si="17"/>
        <v>55721</v>
      </c>
      <c r="N23" s="101">
        <f t="shared" si="17"/>
        <v>58223</v>
      </c>
      <c r="O23" s="101">
        <f t="shared" si="17"/>
        <v>64107</v>
      </c>
      <c r="P23" s="101">
        <f t="shared" si="17"/>
        <v>72513</v>
      </c>
      <c r="Q23" s="101">
        <f t="shared" si="17"/>
        <v>87886</v>
      </c>
      <c r="R23" s="101">
        <f t="shared" si="17"/>
        <v>89807</v>
      </c>
      <c r="S23" s="101">
        <f t="shared" si="17"/>
        <v>111426</v>
      </c>
      <c r="T23" s="102">
        <f t="shared" si="17"/>
        <v>133044</v>
      </c>
      <c r="AA23" s="103">
        <f>ROUND(VLOOKUP(CONCATENATE("SP ",F$6," V",$B23),'Основа'!$A$1:$Q3578,15,FALSE),0)</f>
        <v>27532</v>
      </c>
      <c r="AB23" s="103">
        <f>ROUND(VLOOKUP(CONCATENATE("SP ",G$6," V",$B23),'Основа'!$A$1:$Q3578,15,FALSE),0)</f>
        <v>30220</v>
      </c>
      <c r="AC23" s="103">
        <f>ROUND(VLOOKUP(CONCATENATE("SP ",H$6," V",$B23),'Основа'!$A$1:$Q3578,15,FALSE),0)</f>
        <v>33208</v>
      </c>
      <c r="AD23" s="103">
        <f>ROUND(VLOOKUP(CONCATENATE("SP ",I$6," V",$B23),'Основа'!$A$1:$Q3578,15,FALSE),0)</f>
        <v>36196</v>
      </c>
      <c r="AE23" s="103">
        <f>ROUND(VLOOKUP(CONCATENATE("SP ",J$6," V",$B23),'Основа'!$A$1:$Q3578,15,FALSE),0)</f>
        <v>36196</v>
      </c>
      <c r="AF23" s="103">
        <f>ROUND(VLOOKUP(CONCATENATE("SP ",K$6," V",$B23),'Основа'!$A$1:$Q3578,15,FALSE),0)</f>
        <v>42790</v>
      </c>
      <c r="AG23" s="103">
        <f>ROUND(VLOOKUP(CONCATENATE("SP ",L$6," V",$B23),'Основа'!$A$1:$Q3578,15,FALSE),0)</f>
        <v>47563</v>
      </c>
      <c r="AH23" s="103">
        <f>ROUND(VLOOKUP(CONCATENATE("SP ",M$6," V",$B23),'Основа'!$A$1:$Q3578,15,FALSE),0)</f>
        <v>55721</v>
      </c>
      <c r="AI23" s="103">
        <f>ROUND(VLOOKUP(CONCATENATE("SP ",N$6," V",$B23),'Основа'!$A$1:$Q3578,15,FALSE),0)</f>
        <v>58223</v>
      </c>
      <c r="AJ23" s="103">
        <f>ROUND(VLOOKUP(CONCATENATE("SP ",O$6," V",$B23),'Основа'!$A$1:$Q3578,15,FALSE),0)</f>
        <v>64107</v>
      </c>
      <c r="AK23" s="103">
        <f>ROUND(VLOOKUP(CONCATENATE("SP ",P$6," V",$B23),'Основа'!$A$1:$Q3578,15,FALSE),0)</f>
        <v>72513</v>
      </c>
      <c r="AL23" s="103">
        <f>ROUND(VLOOKUP(CONCATENATE("SP ",Q$6," V",$B23),'Основа'!$A$1:$Q3578,15,FALSE),0)</f>
        <v>87886</v>
      </c>
      <c r="AM23" s="103">
        <f>ROUND(VLOOKUP(CONCATENATE("SP ",R$6," V",$B23),'Основа'!$A$1:$Q3578,15,FALSE),0)</f>
        <v>89807</v>
      </c>
      <c r="AN23" s="103">
        <f>ROUND(VLOOKUP(CONCATENATE("SP ",S$6," V",$B23),'Основа'!$A$1:$Q3578,15,FALSE),0)</f>
        <v>111426</v>
      </c>
      <c r="AO23" s="103">
        <f>ROUND(VLOOKUP(CONCATENATE("SP ",T$6," V",$B23),'Основа'!$A$1:$Q3578,15,FALSE),0)</f>
        <v>133044</v>
      </c>
      <c r="AP23" s="70"/>
    </row>
    <row r="24" ht="15.0" customHeight="1">
      <c r="B24" s="104"/>
      <c r="C24" s="105"/>
      <c r="D24" s="106" t="str">
        <f>RIGHT($M$5,21)</f>
        <v>ΔТ=70⁰С (95/85/20) Вт</v>
      </c>
      <c r="E24" s="107"/>
      <c r="F24" s="108">
        <f t="shared" ref="F24:T24" si="18">ROUND(IF($D24="ΔТ=70⁰С (95/85/20) Вт",AA24,(IF($D24="ΔТ=60⁰С (90/70/20) Вт",AA24*0.818,AA24*0.646))),0)</f>
        <v>342</v>
      </c>
      <c r="G24" s="108">
        <f t="shared" si="18"/>
        <v>533</v>
      </c>
      <c r="H24" s="108">
        <f t="shared" si="18"/>
        <v>634</v>
      </c>
      <c r="I24" s="108">
        <f t="shared" si="18"/>
        <v>698</v>
      </c>
      <c r="J24" s="108">
        <f t="shared" si="18"/>
        <v>722</v>
      </c>
      <c r="K24" s="108">
        <f t="shared" si="18"/>
        <v>941</v>
      </c>
      <c r="L24" s="108">
        <f t="shared" si="18"/>
        <v>1268</v>
      </c>
      <c r="M24" s="108">
        <f t="shared" si="18"/>
        <v>1574</v>
      </c>
      <c r="N24" s="108">
        <f t="shared" si="18"/>
        <v>1892</v>
      </c>
      <c r="O24" s="108">
        <f t="shared" si="18"/>
        <v>2198</v>
      </c>
      <c r="P24" s="108">
        <f t="shared" si="18"/>
        <v>2536</v>
      </c>
      <c r="Q24" s="108">
        <f t="shared" si="18"/>
        <v>2789</v>
      </c>
      <c r="R24" s="108">
        <f t="shared" si="18"/>
        <v>2831</v>
      </c>
      <c r="S24" s="108">
        <f t="shared" si="18"/>
        <v>3170</v>
      </c>
      <c r="T24" s="109">
        <f t="shared" si="18"/>
        <v>3803</v>
      </c>
      <c r="AA24" s="103">
        <f>VLOOKUP(CONCATENATE("SP ",F$6," V",$B23),'Основа'!$A$1:$Q3578,8,FALSE)</f>
        <v>342.3705</v>
      </c>
      <c r="AB24" s="103">
        <f>VLOOKUP(CONCATENATE("SP ",G$6," V",$B23),'Основа'!$A$1:$Q3578,8,FALSE)</f>
        <v>532.836</v>
      </c>
      <c r="AC24" s="103">
        <f>VLOOKUP(CONCATENATE("SP ",H$6," V",$B23),'Основа'!$A$1:$Q3578,8,FALSE)</f>
        <v>634.4955</v>
      </c>
      <c r="AD24" s="103">
        <f>VLOOKUP(CONCATENATE("SP ",I$6," V",$B23),'Основа'!$A$1:$Q3578,8,FALSE)</f>
        <v>697.5945</v>
      </c>
      <c r="AE24" s="103">
        <f>VLOOKUP(CONCATENATE("SP ",J$6," V",$B23),'Основа'!$A$1:$Q3578,8,FALSE)</f>
        <v>722.133</v>
      </c>
      <c r="AF24" s="103">
        <f>VLOOKUP(CONCATENATE("SP ",K$6," V",$B23),'Основа'!$A$1:$Q3578,8,FALSE)</f>
        <v>940.6425</v>
      </c>
      <c r="AG24" s="103">
        <f>VLOOKUP(CONCATENATE("SP ",L$6," V",$B23),'Основа'!$A$1:$Q3578,8,FALSE)</f>
        <v>1267.8225</v>
      </c>
      <c r="AH24" s="103">
        <f>VLOOKUP(CONCATENATE("SP ",M$6," V",$B23),'Основа'!$A$1:$Q3578,8,FALSE)</f>
        <v>1573.9695</v>
      </c>
      <c r="AI24" s="103">
        <f>VLOOKUP(CONCATENATE("SP ",N$6," V",$B23),'Основа'!$A$1:$Q3578,8,FALSE)</f>
        <v>1891.8015</v>
      </c>
      <c r="AJ24" s="103">
        <f>VLOOKUP(CONCATENATE("SP ",O$6," V",$B23),'Основа'!$A$1:$Q3578,8,FALSE)</f>
        <v>2197.9485</v>
      </c>
      <c r="AK24" s="103">
        <f>VLOOKUP(CONCATENATE("SP ",P$6," V",$B23),'Основа'!$A$1:$Q3578,8,FALSE)</f>
        <v>2535.645</v>
      </c>
      <c r="AL24" s="103">
        <f>VLOOKUP(CONCATENATE("SP ",Q$6," V",$B23),'Основа'!$A$1:$Q3578,8,FALSE)</f>
        <v>2789.2095</v>
      </c>
      <c r="AM24" s="103">
        <f>VLOOKUP(CONCATENATE("SP ",R$6," V",$B23),'Основа'!$A$1:$Q3578,8,FALSE)</f>
        <v>2831.2755</v>
      </c>
      <c r="AN24" s="103">
        <f>VLOOKUP(CONCATENATE("SP ",S$6," V",$B23),'Основа'!$A$1:$Q3578,8,FALSE)</f>
        <v>3170.1405</v>
      </c>
      <c r="AO24" s="103">
        <f>VLOOKUP(CONCATENATE("SP ",T$6," V",$B23),'Основа'!$A$1:$Q3578,8,FALSE)</f>
        <v>3803.4675</v>
      </c>
      <c r="AP24" s="70"/>
    </row>
    <row r="25" ht="15.0" customHeight="1">
      <c r="B25" s="97">
        <v>11.0</v>
      </c>
      <c r="C25" s="98">
        <f>C23+56</f>
        <v>610</v>
      </c>
      <c r="D25" s="99" t="s">
        <v>112</v>
      </c>
      <c r="E25" s="100"/>
      <c r="F25" s="101">
        <f t="shared" ref="F25:T25" si="19">ROUND(AA25-(AA25*$L$5),0)</f>
        <v>29525</v>
      </c>
      <c r="G25" s="101">
        <f t="shared" si="19"/>
        <v>32436</v>
      </c>
      <c r="H25" s="101">
        <f t="shared" si="19"/>
        <v>35669</v>
      </c>
      <c r="I25" s="101">
        <f t="shared" si="19"/>
        <v>38903</v>
      </c>
      <c r="J25" s="101">
        <f t="shared" si="19"/>
        <v>38903</v>
      </c>
      <c r="K25" s="101">
        <f t="shared" si="19"/>
        <v>46151</v>
      </c>
      <c r="L25" s="101">
        <f t="shared" si="19"/>
        <v>51406</v>
      </c>
      <c r="M25" s="101">
        <f t="shared" si="19"/>
        <v>60388</v>
      </c>
      <c r="N25" s="101">
        <f t="shared" si="19"/>
        <v>63146</v>
      </c>
      <c r="O25" s="101">
        <f t="shared" si="19"/>
        <v>69625</v>
      </c>
      <c r="P25" s="101">
        <f t="shared" si="19"/>
        <v>78878</v>
      </c>
      <c r="Q25" s="101">
        <f t="shared" si="19"/>
        <v>95666</v>
      </c>
      <c r="R25" s="101">
        <f t="shared" si="19"/>
        <v>97764</v>
      </c>
      <c r="S25" s="101">
        <f t="shared" si="19"/>
        <v>121372</v>
      </c>
      <c r="T25" s="102">
        <f t="shared" si="19"/>
        <v>144979</v>
      </c>
      <c r="AA25" s="103">
        <f>ROUND(VLOOKUP(CONCATENATE("SP ",F$6," V",$B25),'Основа'!$A$1:$Q3580,15,FALSE),0)</f>
        <v>29525</v>
      </c>
      <c r="AB25" s="103">
        <f>ROUND(VLOOKUP(CONCATENATE("SP ",G$6," V",$B25),'Основа'!$A$1:$Q3580,15,FALSE),0)</f>
        <v>32436</v>
      </c>
      <c r="AC25" s="103">
        <f>ROUND(VLOOKUP(CONCATENATE("SP ",H$6," V",$B25),'Основа'!$A$1:$Q3580,15,FALSE),0)</f>
        <v>35669</v>
      </c>
      <c r="AD25" s="103">
        <f>ROUND(VLOOKUP(CONCATENATE("SP ",I$6," V",$B25),'Основа'!$A$1:$Q3580,15,FALSE),0)</f>
        <v>38903</v>
      </c>
      <c r="AE25" s="103">
        <f>ROUND(VLOOKUP(CONCATENATE("SP ",J$6," V",$B25),'Основа'!$A$1:$Q3580,15,FALSE),0)</f>
        <v>38903</v>
      </c>
      <c r="AF25" s="103">
        <f>ROUND(VLOOKUP(CONCATENATE("SP ",K$6," V",$B25),'Основа'!$A$1:$Q3580,15,FALSE),0)</f>
        <v>46151</v>
      </c>
      <c r="AG25" s="103">
        <f>ROUND(VLOOKUP(CONCATENATE("SP ",L$6," V",$B25),'Основа'!$A$1:$Q3580,15,FALSE),0)</f>
        <v>51406</v>
      </c>
      <c r="AH25" s="103">
        <f>ROUND(VLOOKUP(CONCATENATE("SP ",M$6," V",$B25),'Основа'!$A$1:$Q3580,15,FALSE),0)</f>
        <v>60388</v>
      </c>
      <c r="AI25" s="103">
        <f>ROUND(VLOOKUP(CONCATENATE("SP ",N$6," V",$B25),'Основа'!$A$1:$Q3580,15,FALSE),0)</f>
        <v>63146</v>
      </c>
      <c r="AJ25" s="103">
        <f>ROUND(VLOOKUP(CONCATENATE("SP ",O$6," V",$B25),'Основа'!$A$1:$Q3580,15,FALSE),0)</f>
        <v>69625</v>
      </c>
      <c r="AK25" s="103">
        <f>ROUND(VLOOKUP(CONCATENATE("SP ",P$6," V",$B25),'Основа'!$A$1:$Q3580,15,FALSE),0)</f>
        <v>78878</v>
      </c>
      <c r="AL25" s="103">
        <f>ROUND(VLOOKUP(CONCATENATE("SP ",Q$6," V",$B25),'Основа'!$A$1:$Q3580,15,FALSE),0)</f>
        <v>95666</v>
      </c>
      <c r="AM25" s="103">
        <f>ROUND(VLOOKUP(CONCATENATE("SP ",R$6," V",$B25),'Основа'!$A$1:$Q3580,15,FALSE),0)</f>
        <v>97764</v>
      </c>
      <c r="AN25" s="103">
        <f>ROUND(VLOOKUP(CONCATENATE("SP ",S$6," V",$B25),'Основа'!$A$1:$Q3580,15,FALSE),0)</f>
        <v>121372</v>
      </c>
      <c r="AO25" s="103">
        <f>ROUND(VLOOKUP(CONCATENATE("SP ",T$6," V",$B25),'Основа'!$A$1:$Q3580,15,FALSE),0)</f>
        <v>144979</v>
      </c>
      <c r="AP25" s="70"/>
    </row>
    <row r="26" ht="15.0" customHeight="1">
      <c r="B26" s="104"/>
      <c r="C26" s="105"/>
      <c r="D26" s="106" t="str">
        <f>RIGHT($M$5,21)</f>
        <v>ΔТ=70⁰С (95/85/20) Вт</v>
      </c>
      <c r="E26" s="107"/>
      <c r="F26" s="108">
        <f t="shared" ref="F26:T26" si="20">ROUND(IF($D26="ΔТ=70⁰С (95/85/20) Вт",AA26,(IF($D26="ΔТ=60⁰С (90/70/20) Вт",AA26*0.818,AA26*0.646))),0)</f>
        <v>376</v>
      </c>
      <c r="G26" s="108">
        <f t="shared" si="20"/>
        <v>585</v>
      </c>
      <c r="H26" s="108">
        <f t="shared" si="20"/>
        <v>698</v>
      </c>
      <c r="I26" s="108">
        <f t="shared" si="20"/>
        <v>767</v>
      </c>
      <c r="J26" s="108">
        <f t="shared" si="20"/>
        <v>795</v>
      </c>
      <c r="K26" s="108">
        <f t="shared" si="20"/>
        <v>1034</v>
      </c>
      <c r="L26" s="108">
        <f t="shared" si="20"/>
        <v>1395</v>
      </c>
      <c r="M26" s="108">
        <f t="shared" si="20"/>
        <v>1732</v>
      </c>
      <c r="N26" s="108">
        <f t="shared" si="20"/>
        <v>2080</v>
      </c>
      <c r="O26" s="108">
        <f t="shared" si="20"/>
        <v>2418</v>
      </c>
      <c r="P26" s="108">
        <f t="shared" si="20"/>
        <v>2789</v>
      </c>
      <c r="Q26" s="108">
        <f t="shared" si="20"/>
        <v>3068</v>
      </c>
      <c r="R26" s="108">
        <f t="shared" si="20"/>
        <v>3115</v>
      </c>
      <c r="S26" s="108">
        <f t="shared" si="20"/>
        <v>3487</v>
      </c>
      <c r="T26" s="109">
        <f t="shared" si="20"/>
        <v>4184</v>
      </c>
      <c r="AA26" s="103">
        <f>VLOOKUP(CONCATENATE("SP ",F$6," V",$B25),'Основа'!$A$1:$Q3580,8,FALSE)</f>
        <v>376.257</v>
      </c>
      <c r="AB26" s="103">
        <f>VLOOKUP(CONCATENATE("SP ",G$6," V",$B25),'Основа'!$A$1:$Q3580,8,FALSE)</f>
        <v>585.4185</v>
      </c>
      <c r="AC26" s="103">
        <f>VLOOKUP(CONCATENATE("SP ",H$6," V",$B25),'Основа'!$A$1:$Q3580,8,FALSE)</f>
        <v>697.5945</v>
      </c>
      <c r="AD26" s="103">
        <f>VLOOKUP(CONCATENATE("SP ",I$6," V",$B25),'Основа'!$A$1:$Q3580,8,FALSE)</f>
        <v>766.536</v>
      </c>
      <c r="AE26" s="103">
        <f>VLOOKUP(CONCATENATE("SP ",J$6," V",$B25),'Основа'!$A$1:$Q3580,8,FALSE)</f>
        <v>794.58</v>
      </c>
      <c r="AF26" s="103">
        <f>VLOOKUP(CONCATENATE("SP ",K$6," V",$B25),'Основа'!$A$1:$Q3580,8,FALSE)</f>
        <v>1034.1225</v>
      </c>
      <c r="AG26" s="103">
        <f>VLOOKUP(CONCATENATE("SP ",L$6," V",$B25),'Основа'!$A$1:$Q3580,8,FALSE)</f>
        <v>1395.189</v>
      </c>
      <c r="AH26" s="103">
        <f>VLOOKUP(CONCATENATE("SP ",M$6," V",$B25),'Основа'!$A$1:$Q3580,8,FALSE)</f>
        <v>1731.717</v>
      </c>
      <c r="AI26" s="103">
        <f>VLOOKUP(CONCATENATE("SP ",N$6," V",$B25),'Основа'!$A$1:$Q3580,8,FALSE)</f>
        <v>2079.93</v>
      </c>
      <c r="AJ26" s="103">
        <f>VLOOKUP(CONCATENATE("SP ",O$6," V",$B25),'Основа'!$A$1:$Q3580,8,FALSE)</f>
        <v>2417.6265</v>
      </c>
      <c r="AK26" s="103">
        <f>VLOOKUP(CONCATENATE("SP ",P$6," V",$B25),'Основа'!$A$1:$Q3580,8,FALSE)</f>
        <v>2789.2095</v>
      </c>
      <c r="AL26" s="103">
        <f>VLOOKUP(CONCATENATE("SP ",Q$6," V",$B25),'Основа'!$A$1:$Q3580,8,FALSE)</f>
        <v>3068.481</v>
      </c>
      <c r="AM26" s="103">
        <f>VLOOKUP(CONCATENATE("SP ",R$6," V",$B25),'Основа'!$A$1:$Q3580,8,FALSE)</f>
        <v>3115.221</v>
      </c>
      <c r="AN26" s="103">
        <f>VLOOKUP(CONCATENATE("SP ",S$6," V",$B25),'Основа'!$A$1:$Q3580,8,FALSE)</f>
        <v>3486.804</v>
      </c>
      <c r="AO26" s="103">
        <f>VLOOKUP(CONCATENATE("SP ",T$6," V",$B25),'Основа'!$A$1:$Q3580,8,FALSE)</f>
        <v>4184.3985</v>
      </c>
      <c r="AP26" s="70"/>
    </row>
    <row r="27" ht="15.0" customHeight="1">
      <c r="B27" s="97">
        <v>12.0</v>
      </c>
      <c r="C27" s="98">
        <f>C25+56</f>
        <v>666</v>
      </c>
      <c r="D27" s="99" t="s">
        <v>112</v>
      </c>
      <c r="E27" s="100"/>
      <c r="F27" s="101">
        <f t="shared" ref="F27:T27" si="21">ROUND(AA27-(AA27*$L$5),0)</f>
        <v>31495</v>
      </c>
      <c r="G27" s="101">
        <f t="shared" si="21"/>
        <v>34625</v>
      </c>
      <c r="H27" s="101">
        <f t="shared" si="21"/>
        <v>38102</v>
      </c>
      <c r="I27" s="101">
        <f t="shared" si="21"/>
        <v>41580</v>
      </c>
      <c r="J27" s="101">
        <f t="shared" si="21"/>
        <v>41578</v>
      </c>
      <c r="K27" s="101">
        <f t="shared" si="21"/>
        <v>49474</v>
      </c>
      <c r="L27" s="101">
        <f t="shared" si="21"/>
        <v>55202</v>
      </c>
      <c r="M27" s="101">
        <f t="shared" si="21"/>
        <v>65002</v>
      </c>
      <c r="N27" s="101">
        <f t="shared" si="21"/>
        <v>68004</v>
      </c>
      <c r="O27" s="101">
        <f t="shared" si="21"/>
        <v>75076</v>
      </c>
      <c r="P27" s="101">
        <f t="shared" si="21"/>
        <v>85171</v>
      </c>
      <c r="Q27" s="101">
        <f t="shared" si="21"/>
        <v>103357</v>
      </c>
      <c r="R27" s="101">
        <f t="shared" si="21"/>
        <v>105631</v>
      </c>
      <c r="S27" s="101">
        <f t="shared" si="21"/>
        <v>131205</v>
      </c>
      <c r="T27" s="102">
        <f t="shared" si="21"/>
        <v>156779</v>
      </c>
      <c r="AA27" s="103">
        <f>ROUND(VLOOKUP(CONCATENATE("SP ",F$6," V",$B27),'Основа'!$A$1:$Q3582,15,FALSE),0)</f>
        <v>31495</v>
      </c>
      <c r="AB27" s="103">
        <f>ROUND(VLOOKUP(CONCATENATE("SP ",G$6," V",$B27),'Основа'!$A$1:$Q3582,15,FALSE),0)</f>
        <v>34625</v>
      </c>
      <c r="AC27" s="103">
        <f>ROUND(VLOOKUP(CONCATENATE("SP ",H$6," V",$B27),'Основа'!$A$1:$Q3582,15,FALSE),0)</f>
        <v>38102</v>
      </c>
      <c r="AD27" s="103">
        <f>ROUND(VLOOKUP(CONCATENATE("SP ",I$6," V",$B27),'Основа'!$A$1:$Q3582,15,FALSE),0)</f>
        <v>41580</v>
      </c>
      <c r="AE27" s="103">
        <f>ROUND(VLOOKUP(CONCATENATE("SP ",J$6," V",$B27),'Основа'!$A$1:$Q3582,15,FALSE),0)</f>
        <v>41578</v>
      </c>
      <c r="AF27" s="103">
        <f>ROUND(VLOOKUP(CONCATENATE("SP ",K$6," V",$B27),'Основа'!$A$1:$Q3582,15,FALSE),0)</f>
        <v>49474</v>
      </c>
      <c r="AG27" s="103">
        <f>ROUND(VLOOKUP(CONCATENATE("SP ",L$6," V",$B27),'Основа'!$A$1:$Q3582,15,FALSE),0)</f>
        <v>55202</v>
      </c>
      <c r="AH27" s="103">
        <f>ROUND(VLOOKUP(CONCATENATE("SP ",M$6," V",$B27),'Основа'!$A$1:$Q3582,15,FALSE),0)</f>
        <v>65002</v>
      </c>
      <c r="AI27" s="103">
        <f>ROUND(VLOOKUP(CONCATENATE("SP ",N$6," V",$B27),'Основа'!$A$1:$Q3582,15,FALSE),0)</f>
        <v>68004</v>
      </c>
      <c r="AJ27" s="103">
        <f>ROUND(VLOOKUP(CONCATENATE("SP ",O$6," V",$B27),'Основа'!$A$1:$Q3582,15,FALSE),0)</f>
        <v>75076</v>
      </c>
      <c r="AK27" s="103">
        <f>ROUND(VLOOKUP(CONCATENATE("SP ",P$6," V",$B27),'Основа'!$A$1:$Q3582,15,FALSE),0)</f>
        <v>85171</v>
      </c>
      <c r="AL27" s="103">
        <f>ROUND(VLOOKUP(CONCATENATE("SP ",Q$6," V",$B27),'Основа'!$A$1:$Q3582,15,FALSE),0)</f>
        <v>103357</v>
      </c>
      <c r="AM27" s="103">
        <f>ROUND(VLOOKUP(CONCATENATE("SP ",R$6," V",$B27),'Основа'!$A$1:$Q3582,15,FALSE),0)</f>
        <v>105631</v>
      </c>
      <c r="AN27" s="103">
        <f>ROUND(VLOOKUP(CONCATENATE("SP ",S$6," V",$B27),'Основа'!$A$1:$Q3582,15,FALSE),0)</f>
        <v>131205</v>
      </c>
      <c r="AO27" s="103">
        <f>ROUND(VLOOKUP(CONCATENATE("SP ",T$6," V",$B27),'Основа'!$A$1:$Q3582,15,FALSE),0)</f>
        <v>156779</v>
      </c>
      <c r="AP27" s="70"/>
    </row>
    <row r="28" ht="15.0" customHeight="1">
      <c r="B28" s="104"/>
      <c r="C28" s="105"/>
      <c r="D28" s="106" t="str">
        <f>RIGHT($M$5,21)</f>
        <v>ΔТ=70⁰С (95/85/20) Вт</v>
      </c>
      <c r="E28" s="107"/>
      <c r="F28" s="108">
        <f t="shared" ref="F28:T28" si="22">ROUND(IF($D28="ΔТ=70⁰С (95/85/20) Вт",AA28,(IF($D28="ΔТ=60⁰С (90/70/20) Вт",AA28*0.818,AA28*0.646))),0)</f>
        <v>411</v>
      </c>
      <c r="G28" s="108">
        <f t="shared" si="22"/>
        <v>639</v>
      </c>
      <c r="H28" s="108">
        <f t="shared" si="22"/>
        <v>761</v>
      </c>
      <c r="I28" s="108">
        <f t="shared" si="22"/>
        <v>837</v>
      </c>
      <c r="J28" s="108">
        <f t="shared" si="22"/>
        <v>867</v>
      </c>
      <c r="K28" s="108">
        <f t="shared" si="22"/>
        <v>1129</v>
      </c>
      <c r="L28" s="108">
        <f t="shared" si="22"/>
        <v>1521</v>
      </c>
      <c r="M28" s="108">
        <f t="shared" si="22"/>
        <v>1889</v>
      </c>
      <c r="N28" s="108">
        <f t="shared" si="22"/>
        <v>2269</v>
      </c>
      <c r="O28" s="108">
        <f t="shared" si="22"/>
        <v>2637</v>
      </c>
      <c r="P28" s="108">
        <f t="shared" si="22"/>
        <v>3043</v>
      </c>
      <c r="Q28" s="108">
        <f t="shared" si="22"/>
        <v>3348</v>
      </c>
      <c r="R28" s="108">
        <f t="shared" si="22"/>
        <v>3398</v>
      </c>
      <c r="S28" s="108">
        <f t="shared" si="22"/>
        <v>3803</v>
      </c>
      <c r="T28" s="109">
        <f t="shared" si="22"/>
        <v>4564</v>
      </c>
      <c r="AA28" s="103">
        <f>VLOOKUP(CONCATENATE("SP ",F$6," V",$B27),'Основа'!$A$1:$Q3582,8,FALSE)</f>
        <v>411.312</v>
      </c>
      <c r="AB28" s="103">
        <f>VLOOKUP(CONCATENATE("SP ",G$6," V",$B27),'Основа'!$A$1:$Q3582,8,FALSE)</f>
        <v>639.1695</v>
      </c>
      <c r="AC28" s="103">
        <f>VLOOKUP(CONCATENATE("SP ",H$6," V",$B27),'Основа'!$A$1:$Q3582,8,FALSE)</f>
        <v>760.6935</v>
      </c>
      <c r="AD28" s="103">
        <f>VLOOKUP(CONCATENATE("SP ",I$6," V",$B27),'Основа'!$A$1:$Q3582,8,FALSE)</f>
        <v>836.646</v>
      </c>
      <c r="AE28" s="103">
        <f>VLOOKUP(CONCATENATE("SP ",J$6," V",$B27),'Основа'!$A$1:$Q3582,8,FALSE)</f>
        <v>867.027</v>
      </c>
      <c r="AF28" s="103">
        <f>VLOOKUP(CONCATENATE("SP ",K$6," V",$B27),'Основа'!$A$1:$Q3582,8,FALSE)</f>
        <v>1128.771</v>
      </c>
      <c r="AG28" s="103">
        <f>VLOOKUP(CONCATENATE("SP ",L$6," V",$B27),'Основа'!$A$1:$Q3582,8,FALSE)</f>
        <v>1521.387</v>
      </c>
      <c r="AH28" s="103">
        <f>VLOOKUP(CONCATENATE("SP ",M$6," V",$B27),'Основа'!$A$1:$Q3582,8,FALSE)</f>
        <v>1889.4645</v>
      </c>
      <c r="AI28" s="103">
        <f>VLOOKUP(CONCATENATE("SP ",N$6," V",$B27),'Основа'!$A$1:$Q3582,8,FALSE)</f>
        <v>2269.227</v>
      </c>
      <c r="AJ28" s="103">
        <f>VLOOKUP(CONCATENATE("SP ",O$6," V",$B27),'Основа'!$A$1:$Q3582,8,FALSE)</f>
        <v>2637.3045</v>
      </c>
      <c r="AK28" s="103">
        <f>VLOOKUP(CONCATENATE("SP ",P$6," V",$B27),'Основа'!$A$1:$Q3582,8,FALSE)</f>
        <v>3042.774</v>
      </c>
      <c r="AL28" s="103">
        <f>VLOOKUP(CONCATENATE("SP ",Q$6," V",$B27),'Основа'!$A$1:$Q3582,8,FALSE)</f>
        <v>3347.7525</v>
      </c>
      <c r="AM28" s="103">
        <f>VLOOKUP(CONCATENATE("SP ",R$6," V",$B27),'Основа'!$A$1:$Q3582,8,FALSE)</f>
        <v>3397.998</v>
      </c>
      <c r="AN28" s="103">
        <f>VLOOKUP(CONCATENATE("SP ",S$6," V",$B27),'Основа'!$A$1:$Q3582,8,FALSE)</f>
        <v>3803.4675</v>
      </c>
      <c r="AO28" s="103">
        <f>VLOOKUP(CONCATENATE("SP ",T$6," V",$B27),'Основа'!$A$1:$Q3582,8,FALSE)</f>
        <v>4564.161</v>
      </c>
      <c r="AP28" s="70"/>
    </row>
    <row r="29" ht="15.0" customHeight="1">
      <c r="B29" s="97">
        <v>13.0</v>
      </c>
      <c r="C29" s="98">
        <f>C27+56</f>
        <v>722</v>
      </c>
      <c r="D29" s="99" t="s">
        <v>112</v>
      </c>
      <c r="E29" s="100"/>
      <c r="F29" s="101">
        <f t="shared" ref="F29:T29" si="23">ROUND(AA29-(AA29*$L$5),0)</f>
        <v>33466</v>
      </c>
      <c r="G29" s="101">
        <f t="shared" si="23"/>
        <v>36814</v>
      </c>
      <c r="H29" s="101">
        <f t="shared" si="23"/>
        <v>40534</v>
      </c>
      <c r="I29" s="101">
        <f t="shared" si="23"/>
        <v>44254</v>
      </c>
      <c r="J29" s="101">
        <f t="shared" si="23"/>
        <v>44254</v>
      </c>
      <c r="K29" s="101">
        <f t="shared" si="23"/>
        <v>52792</v>
      </c>
      <c r="L29" s="101">
        <f t="shared" si="23"/>
        <v>59000</v>
      </c>
      <c r="M29" s="101">
        <f t="shared" si="23"/>
        <v>69615</v>
      </c>
      <c r="N29" s="101">
        <f t="shared" si="23"/>
        <v>72870</v>
      </c>
      <c r="O29" s="101">
        <f t="shared" si="23"/>
        <v>80530</v>
      </c>
      <c r="P29" s="101">
        <f t="shared" si="23"/>
        <v>91464</v>
      </c>
      <c r="Q29" s="101">
        <f t="shared" si="23"/>
        <v>111048</v>
      </c>
      <c r="R29" s="101">
        <f t="shared" si="23"/>
        <v>113497</v>
      </c>
      <c r="S29" s="101">
        <f t="shared" si="23"/>
        <v>141038</v>
      </c>
      <c r="T29" s="102">
        <f t="shared" si="23"/>
        <v>168578</v>
      </c>
      <c r="AA29" s="103">
        <f>ROUND(VLOOKUP(CONCATENATE("SP ",F$6," V",$B29),'Основа'!$A$1:$Q3597,15,FALSE),0)</f>
        <v>33466</v>
      </c>
      <c r="AB29" s="103">
        <f>ROUND(VLOOKUP(CONCATENATE("SP ",G$6," V",$B29),'Основа'!$A$1:$Q3597,15,FALSE),0)</f>
        <v>36814</v>
      </c>
      <c r="AC29" s="103">
        <f>ROUND(VLOOKUP(CONCATENATE("SP ",H$6," V",$B29),'Основа'!$A$1:$Q3597,15,FALSE),0)</f>
        <v>40534</v>
      </c>
      <c r="AD29" s="103">
        <f>ROUND(VLOOKUP(CONCATENATE("SP ",I$6," V",$B29),'Основа'!$A$1:$Q3597,15,FALSE),0)</f>
        <v>44254</v>
      </c>
      <c r="AE29" s="103">
        <f>ROUND(VLOOKUP(CONCATENATE("SP ",J$6," V",$B29),'Основа'!$A$1:$Q3597,15,FALSE),0)</f>
        <v>44254</v>
      </c>
      <c r="AF29" s="103">
        <f>ROUND(VLOOKUP(CONCATENATE("SP ",K$6," V",$B29),'Основа'!$A$1:$Q3597,15,FALSE),0)</f>
        <v>52792</v>
      </c>
      <c r="AG29" s="103">
        <f>ROUND(VLOOKUP(CONCATENATE("SP ",L$6," V",$B29),'Основа'!$A$1:$Q3597,15,FALSE),0)</f>
        <v>59000</v>
      </c>
      <c r="AH29" s="103">
        <f>ROUND(VLOOKUP(CONCATENATE("SP ",M$6," V",$B29),'Основа'!$A$1:$Q3597,15,FALSE),0)</f>
        <v>69615</v>
      </c>
      <c r="AI29" s="103">
        <f>ROUND(VLOOKUP(CONCATENATE("SP ",N$6," V",$B29),'Основа'!$A$1:$Q3597,15,FALSE),0)</f>
        <v>72870</v>
      </c>
      <c r="AJ29" s="103">
        <f>ROUND(VLOOKUP(CONCATENATE("SP ",O$6," V",$B29),'Основа'!$A$1:$Q3597,15,FALSE),0)</f>
        <v>80530</v>
      </c>
      <c r="AK29" s="103">
        <f>ROUND(VLOOKUP(CONCATENATE("SP ",P$6," V",$B29),'Основа'!$A$1:$Q3597,15,FALSE),0)</f>
        <v>91464</v>
      </c>
      <c r="AL29" s="103">
        <f>ROUND(VLOOKUP(CONCATENATE("SP ",Q$6," V",$B29),'Основа'!$A$1:$Q3597,15,FALSE),0)</f>
        <v>111048</v>
      </c>
      <c r="AM29" s="103">
        <f>ROUND(VLOOKUP(CONCATENATE("SP ",R$6," V",$B29),'Основа'!$A$1:$Q3597,15,FALSE),0)</f>
        <v>113497</v>
      </c>
      <c r="AN29" s="103">
        <f>ROUND(VLOOKUP(CONCATENATE("SP ",S$6," V",$B29),'Основа'!$A$1:$Q3597,15,FALSE),0)</f>
        <v>141038</v>
      </c>
      <c r="AO29" s="103">
        <f>ROUND(VLOOKUP(CONCATENATE("SP ",T$6," V",$B29),'Основа'!$A$1:$Q3597,15,FALSE),0)</f>
        <v>168578</v>
      </c>
      <c r="AP29" s="70"/>
    </row>
    <row r="30" ht="15.0" customHeight="1">
      <c r="B30" s="104"/>
      <c r="C30" s="105"/>
      <c r="D30" s="106" t="str">
        <f>RIGHT($M$5,21)</f>
        <v>ΔТ=70⁰С (95/85/20) Вт</v>
      </c>
      <c r="E30" s="107"/>
      <c r="F30" s="108">
        <f t="shared" ref="F30:T30" si="24">ROUND(IF($D30="ΔТ=70⁰С (95/85/20) Вт",AA30,(IF($D30="ΔТ=60⁰С (90/70/20) Вт",AA30*0.818,AA30*0.646))),0)</f>
        <v>445</v>
      </c>
      <c r="G30" s="108">
        <f t="shared" si="24"/>
        <v>692</v>
      </c>
      <c r="H30" s="108">
        <f t="shared" si="24"/>
        <v>824</v>
      </c>
      <c r="I30" s="108">
        <f t="shared" si="24"/>
        <v>907</v>
      </c>
      <c r="J30" s="108">
        <f t="shared" si="24"/>
        <v>939</v>
      </c>
      <c r="K30" s="108">
        <f t="shared" si="24"/>
        <v>1222</v>
      </c>
      <c r="L30" s="108">
        <f t="shared" si="24"/>
        <v>1649</v>
      </c>
      <c r="M30" s="108">
        <f t="shared" si="24"/>
        <v>2046</v>
      </c>
      <c r="N30" s="108">
        <f t="shared" si="24"/>
        <v>2459</v>
      </c>
      <c r="O30" s="108">
        <f t="shared" si="24"/>
        <v>2857</v>
      </c>
      <c r="P30" s="108">
        <f t="shared" si="24"/>
        <v>3296</v>
      </c>
      <c r="Q30" s="108">
        <f t="shared" si="24"/>
        <v>3626</v>
      </c>
      <c r="R30" s="108">
        <f t="shared" si="24"/>
        <v>3681</v>
      </c>
      <c r="S30" s="108">
        <f t="shared" si="24"/>
        <v>4120</v>
      </c>
      <c r="T30" s="109">
        <f t="shared" si="24"/>
        <v>4945</v>
      </c>
      <c r="AA30" s="103">
        <f>VLOOKUP(CONCATENATE("SP ",F$6," V",$B29),'Основа'!$A$1:$Q3597,8,FALSE)</f>
        <v>445.1985</v>
      </c>
      <c r="AB30" s="103">
        <f>VLOOKUP(CONCATENATE("SP ",G$6," V",$B29),'Основа'!$A$1:$Q3597,8,FALSE)</f>
        <v>691.752</v>
      </c>
      <c r="AC30" s="103">
        <f>VLOOKUP(CONCATENATE("SP ",H$6," V",$B29),'Основа'!$A$1:$Q3597,8,FALSE)</f>
        <v>823.7925</v>
      </c>
      <c r="AD30" s="103">
        <f>VLOOKUP(CONCATENATE("SP ",I$6," V",$B29),'Основа'!$A$1:$Q3597,8,FALSE)</f>
        <v>906.756</v>
      </c>
      <c r="AE30" s="103">
        <f>VLOOKUP(CONCATENATE("SP ",J$6," V",$B29),'Основа'!$A$1:$Q3597,8,FALSE)</f>
        <v>939.474</v>
      </c>
      <c r="AF30" s="103">
        <f>VLOOKUP(CONCATENATE("SP ",K$6," V",$B29),'Основа'!$A$1:$Q3597,8,FALSE)</f>
        <v>1222.251</v>
      </c>
      <c r="AG30" s="103">
        <f>VLOOKUP(CONCATENATE("SP ",L$6," V",$B29),'Основа'!$A$1:$Q3597,8,FALSE)</f>
        <v>1648.7535</v>
      </c>
      <c r="AH30" s="103">
        <f>VLOOKUP(CONCATENATE("SP ",M$6," V",$B29),'Основа'!$A$1:$Q3597,8,FALSE)</f>
        <v>2046.0435</v>
      </c>
      <c r="AI30" s="103">
        <f>VLOOKUP(CONCATENATE("SP ",N$6," V",$B29),'Основа'!$A$1:$Q3597,8,FALSE)</f>
        <v>2458.524</v>
      </c>
      <c r="AJ30" s="103">
        <f>VLOOKUP(CONCATENATE("SP ",O$6," V",$B29),'Основа'!$A$1:$Q3597,8,FALSE)</f>
        <v>2856.9825</v>
      </c>
      <c r="AK30" s="103">
        <f>VLOOKUP(CONCATENATE("SP ",P$6," V",$B29),'Основа'!$A$1:$Q3597,8,FALSE)</f>
        <v>3296.3385</v>
      </c>
      <c r="AL30" s="103">
        <f>VLOOKUP(CONCATENATE("SP ",Q$6," V",$B29),'Основа'!$A$1:$Q3597,8,FALSE)</f>
        <v>3625.8555</v>
      </c>
      <c r="AM30" s="103">
        <f>VLOOKUP(CONCATENATE("SP ",R$6," V",$B29),'Основа'!$A$1:$Q3597,8,FALSE)</f>
        <v>3680.775</v>
      </c>
      <c r="AN30" s="103">
        <f>VLOOKUP(CONCATENATE("SP ",S$6," V",$B29),'Основа'!$A$1:$Q3597,8,FALSE)</f>
        <v>4120.131</v>
      </c>
      <c r="AO30" s="103">
        <f>VLOOKUP(CONCATENATE("SP ",T$6," V",$B29),'Основа'!$A$1:$Q3597,8,FALSE)</f>
        <v>4945.092</v>
      </c>
      <c r="AP30" s="70"/>
    </row>
    <row r="31" ht="15.0" customHeight="1">
      <c r="B31" s="97">
        <v>14.0</v>
      </c>
      <c r="C31" s="98">
        <f>C29+56</f>
        <v>778</v>
      </c>
      <c r="D31" s="99" t="s">
        <v>112</v>
      </c>
      <c r="E31" s="100"/>
      <c r="F31" s="101">
        <f t="shared" ref="F31:T31" si="25">ROUND(AA31-(AA31*$L$5),0)</f>
        <v>35637</v>
      </c>
      <c r="G31" s="101">
        <f t="shared" si="25"/>
        <v>39226</v>
      </c>
      <c r="H31" s="101">
        <f t="shared" si="25"/>
        <v>43214</v>
      </c>
      <c r="I31" s="101">
        <f t="shared" si="25"/>
        <v>47201</v>
      </c>
      <c r="J31" s="101">
        <f t="shared" si="25"/>
        <v>47202</v>
      </c>
      <c r="K31" s="101">
        <f t="shared" si="25"/>
        <v>56111</v>
      </c>
      <c r="L31" s="101">
        <f t="shared" si="25"/>
        <v>62796</v>
      </c>
      <c r="M31" s="101">
        <f t="shared" si="25"/>
        <v>74228</v>
      </c>
      <c r="N31" s="101">
        <f t="shared" si="25"/>
        <v>77735</v>
      </c>
      <c r="O31" s="101">
        <f t="shared" si="25"/>
        <v>85984</v>
      </c>
      <c r="P31" s="101">
        <f t="shared" si="25"/>
        <v>97757</v>
      </c>
      <c r="Q31" s="101">
        <f t="shared" si="25"/>
        <v>118741</v>
      </c>
      <c r="R31" s="101">
        <f t="shared" si="25"/>
        <v>121363</v>
      </c>
      <c r="S31" s="101">
        <f t="shared" si="25"/>
        <v>150871</v>
      </c>
      <c r="T31" s="102">
        <f t="shared" si="25"/>
        <v>180378</v>
      </c>
      <c r="AA31" s="103">
        <f>ROUND(VLOOKUP(CONCATENATE("SP ",F$6," V",$B31),'Основа'!$A$1:$Q3599,15,FALSE),0)</f>
        <v>35637</v>
      </c>
      <c r="AB31" s="103">
        <f>ROUND(VLOOKUP(CONCATENATE("SP ",G$6," V",$B31),'Основа'!$A$1:$Q3599,15,FALSE),0)</f>
        <v>39226</v>
      </c>
      <c r="AC31" s="103">
        <f>ROUND(VLOOKUP(CONCATENATE("SP ",H$6," V",$B31),'Основа'!$A$1:$Q3599,15,FALSE),0)</f>
        <v>43214</v>
      </c>
      <c r="AD31" s="103">
        <f>ROUND(VLOOKUP(CONCATENATE("SP ",I$6," V",$B31),'Основа'!$A$1:$Q3599,15,FALSE),0)</f>
        <v>47201</v>
      </c>
      <c r="AE31" s="103">
        <f>ROUND(VLOOKUP(CONCATENATE("SP ",J$6," V",$B31),'Основа'!$A$1:$Q3599,15,FALSE),0)</f>
        <v>47202</v>
      </c>
      <c r="AF31" s="103">
        <f>ROUND(VLOOKUP(CONCATENATE("SP ",K$6," V",$B31),'Основа'!$A$1:$Q3599,15,FALSE),0)</f>
        <v>56111</v>
      </c>
      <c r="AG31" s="103">
        <f>ROUND(VLOOKUP(CONCATENATE("SP ",L$6," V",$B31),'Основа'!$A$1:$Q3599,15,FALSE),0)</f>
        <v>62796</v>
      </c>
      <c r="AH31" s="103">
        <f>ROUND(VLOOKUP(CONCATENATE("SP ",M$6," V",$B31),'Основа'!$A$1:$Q3599,15,FALSE),0)</f>
        <v>74228</v>
      </c>
      <c r="AI31" s="103">
        <f>ROUND(VLOOKUP(CONCATENATE("SP ",N$6," V",$B31),'Основа'!$A$1:$Q3599,15,FALSE),0)</f>
        <v>77735</v>
      </c>
      <c r="AJ31" s="103">
        <f>ROUND(VLOOKUP(CONCATENATE("SP ",O$6," V",$B31),'Основа'!$A$1:$Q3599,15,FALSE),0)</f>
        <v>85984</v>
      </c>
      <c r="AK31" s="103">
        <f>ROUND(VLOOKUP(CONCATENATE("SP ",P$6," V",$B31),'Основа'!$A$1:$Q3599,15,FALSE),0)</f>
        <v>97757</v>
      </c>
      <c r="AL31" s="103">
        <f>ROUND(VLOOKUP(CONCATENATE("SP ",Q$6," V",$B31),'Основа'!$A$1:$Q3599,15,FALSE),0)</f>
        <v>118741</v>
      </c>
      <c r="AM31" s="103">
        <f>ROUND(VLOOKUP(CONCATENATE("SP ",R$6," V",$B31),'Основа'!$A$1:$Q3599,15,FALSE),0)</f>
        <v>121363</v>
      </c>
      <c r="AN31" s="103">
        <f>ROUND(VLOOKUP(CONCATENATE("SP ",S$6," V",$B31),'Основа'!$A$1:$Q3599,15,FALSE),0)</f>
        <v>150871</v>
      </c>
      <c r="AO31" s="103">
        <f>ROUND(VLOOKUP(CONCATENATE("SP ",T$6," V",$B31),'Основа'!$A$1:$Q3599,15,FALSE),0)</f>
        <v>180378</v>
      </c>
      <c r="AP31" s="70"/>
    </row>
    <row r="32" ht="15.0" customHeight="1">
      <c r="B32" s="110"/>
      <c r="C32" s="111"/>
      <c r="D32" s="106" t="str">
        <f>RIGHT($M$5,21)</f>
        <v>ΔТ=70⁰С (95/85/20) Вт</v>
      </c>
      <c r="E32" s="107"/>
      <c r="F32" s="108">
        <f t="shared" ref="F32:T32" si="26">ROUND(IF($D32="ΔТ=70⁰С (95/85/20) Вт",AA32,(IF($D32="ΔТ=60⁰С (90/70/20) Вт",AA32*0.818,AA32*0.646))),0)</f>
        <v>480</v>
      </c>
      <c r="G32" s="108">
        <f t="shared" si="26"/>
        <v>746</v>
      </c>
      <c r="H32" s="108">
        <f t="shared" si="26"/>
        <v>888</v>
      </c>
      <c r="I32" s="108">
        <f t="shared" si="26"/>
        <v>976</v>
      </c>
      <c r="J32" s="108">
        <f t="shared" si="26"/>
        <v>1012</v>
      </c>
      <c r="K32" s="108">
        <f t="shared" si="26"/>
        <v>1317</v>
      </c>
      <c r="L32" s="108">
        <f t="shared" si="26"/>
        <v>1775</v>
      </c>
      <c r="M32" s="108">
        <f t="shared" si="26"/>
        <v>2204</v>
      </c>
      <c r="N32" s="108">
        <f t="shared" si="26"/>
        <v>2648</v>
      </c>
      <c r="O32" s="108">
        <f t="shared" si="26"/>
        <v>3077</v>
      </c>
      <c r="P32" s="108">
        <f t="shared" si="26"/>
        <v>3550</v>
      </c>
      <c r="Q32" s="108">
        <f t="shared" si="26"/>
        <v>3905</v>
      </c>
      <c r="R32" s="108">
        <f t="shared" si="26"/>
        <v>3965</v>
      </c>
      <c r="S32" s="108">
        <f t="shared" si="26"/>
        <v>4438</v>
      </c>
      <c r="T32" s="109">
        <f t="shared" si="26"/>
        <v>5325</v>
      </c>
      <c r="AA32" s="103">
        <f>VLOOKUP(CONCATENATE("SP ",F$6," V",$B31),'Основа'!$A$1:$Q3599,8,FALSE)</f>
        <v>480.2535</v>
      </c>
      <c r="AB32" s="103">
        <f>VLOOKUP(CONCATENATE("SP ",G$6," V",$B31),'Основа'!$A$1:$Q3599,8,FALSE)</f>
        <v>745.503</v>
      </c>
      <c r="AC32" s="103">
        <f>VLOOKUP(CONCATENATE("SP ",H$6," V",$B31),'Основа'!$A$1:$Q3599,8,FALSE)</f>
        <v>888.06</v>
      </c>
      <c r="AD32" s="103">
        <f>VLOOKUP(CONCATENATE("SP ",I$6," V",$B31),'Основа'!$A$1:$Q3599,8,FALSE)</f>
        <v>975.6975</v>
      </c>
      <c r="AE32" s="103">
        <f>VLOOKUP(CONCATENATE("SP ",J$6," V",$B31),'Основа'!$A$1:$Q3599,8,FALSE)</f>
        <v>1011.921</v>
      </c>
      <c r="AF32" s="103">
        <f>VLOOKUP(CONCATENATE("SP ",K$6," V",$B31),'Основа'!$A$1:$Q3599,8,FALSE)</f>
        <v>1316.8995</v>
      </c>
      <c r="AG32" s="103">
        <f>VLOOKUP(CONCATENATE("SP ",L$6," V",$B31),'Основа'!$A$1:$Q3599,8,FALSE)</f>
        <v>1774.9515</v>
      </c>
      <c r="AH32" s="103">
        <f>VLOOKUP(CONCATENATE("SP ",M$6," V",$B31),'Основа'!$A$1:$Q3599,8,FALSE)</f>
        <v>2203.791</v>
      </c>
      <c r="AI32" s="103">
        <f>VLOOKUP(CONCATENATE("SP ",N$6," V",$B31),'Основа'!$A$1:$Q3599,8,FALSE)</f>
        <v>2647.821</v>
      </c>
      <c r="AJ32" s="103">
        <f>VLOOKUP(CONCATENATE("SP ",O$6," V",$B31),'Основа'!$A$1:$Q3599,8,FALSE)</f>
        <v>3076.6605</v>
      </c>
      <c r="AK32" s="103">
        <f>VLOOKUP(CONCATENATE("SP ",P$6," V",$B31),'Основа'!$A$1:$Q3599,8,FALSE)</f>
        <v>3549.903</v>
      </c>
      <c r="AL32" s="103">
        <f>VLOOKUP(CONCATENATE("SP ",Q$6," V",$B31),'Основа'!$A$1:$Q3599,8,FALSE)</f>
        <v>3905.127</v>
      </c>
      <c r="AM32" s="103">
        <f>VLOOKUP(CONCATENATE("SP ",R$6," V",$B31),'Основа'!$A$1:$Q3599,8,FALSE)</f>
        <v>3964.7205</v>
      </c>
      <c r="AN32" s="103">
        <f>VLOOKUP(CONCATENATE("SP ",S$6," V",$B31),'Основа'!$A$1:$Q3599,8,FALSE)</f>
        <v>4437.963</v>
      </c>
      <c r="AO32" s="103">
        <f>VLOOKUP(CONCATENATE("SP ",T$6," V",$B31),'Основа'!$A$1:$Q3599,8,FALSE)</f>
        <v>5324.8545</v>
      </c>
      <c r="AP32" s="70"/>
    </row>
    <row r="33" ht="15.75" customHeight="1">
      <c r="B33" s="8"/>
      <c r="C33" s="8"/>
      <c r="D33" s="8"/>
      <c r="E33" s="8"/>
      <c r="F33" s="8"/>
      <c r="G33" s="8"/>
      <c r="H33" s="8"/>
      <c r="I33" s="118" t="s">
        <v>113</v>
      </c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</row>
    <row r="34" ht="15.0" customHeight="1">
      <c r="B34" s="119" t="s">
        <v>110</v>
      </c>
      <c r="C34" s="5"/>
      <c r="D34" s="5"/>
      <c r="E34" s="100"/>
      <c r="F34" s="120">
        <v>270.0</v>
      </c>
      <c r="G34" s="121">
        <v>420.0</v>
      </c>
      <c r="H34" s="121">
        <v>500.0</v>
      </c>
      <c r="I34" s="121">
        <v>550.0</v>
      </c>
      <c r="J34" s="121">
        <v>570.0</v>
      </c>
      <c r="K34" s="121">
        <v>750.0</v>
      </c>
      <c r="L34" s="121">
        <v>1000.0</v>
      </c>
      <c r="M34" s="121">
        <v>1250.0</v>
      </c>
      <c r="N34" s="121">
        <v>1500.0</v>
      </c>
      <c r="O34" s="121">
        <v>1750.0</v>
      </c>
      <c r="P34" s="121">
        <v>2000.0</v>
      </c>
      <c r="Q34" s="121">
        <v>2200.0</v>
      </c>
      <c r="R34" s="121">
        <v>2250.0</v>
      </c>
      <c r="S34" s="121">
        <v>2500.0</v>
      </c>
      <c r="T34" s="122">
        <v>3000.0</v>
      </c>
    </row>
    <row r="35" ht="15.0" customHeight="1">
      <c r="B35" s="123" t="s">
        <v>114</v>
      </c>
      <c r="C35" s="48"/>
      <c r="D35" s="48"/>
      <c r="E35" s="79"/>
      <c r="F35" s="61">
        <v>200.0</v>
      </c>
      <c r="G35" s="61">
        <v>350.0</v>
      </c>
      <c r="H35" s="61">
        <v>430.0</v>
      </c>
      <c r="I35" s="61">
        <v>480.0</v>
      </c>
      <c r="J35" s="61">
        <v>500.0</v>
      </c>
      <c r="K35" s="61">
        <v>680.0</v>
      </c>
      <c r="L35" s="61">
        <v>930.0</v>
      </c>
      <c r="M35" s="61">
        <v>1180.0</v>
      </c>
      <c r="N35" s="61">
        <v>1430.0</v>
      </c>
      <c r="O35" s="61">
        <v>1680.0</v>
      </c>
      <c r="P35" s="61">
        <v>1930.0</v>
      </c>
      <c r="Q35" s="61">
        <v>2130.0</v>
      </c>
      <c r="R35" s="61">
        <v>2180.0</v>
      </c>
      <c r="S35" s="61">
        <v>2430.0</v>
      </c>
      <c r="T35" s="124">
        <v>2930.0</v>
      </c>
    </row>
    <row r="36" ht="15.0" customHeight="1">
      <c r="B36" s="123" t="s">
        <v>115</v>
      </c>
      <c r="C36" s="48"/>
      <c r="D36" s="48"/>
      <c r="E36" s="79"/>
      <c r="F36" s="125">
        <v>60.0</v>
      </c>
      <c r="G36" s="48"/>
      <c r="H36" s="48"/>
      <c r="I36" s="48"/>
      <c r="J36" s="48"/>
      <c r="K36" s="48"/>
      <c r="L36" s="48"/>
      <c r="M36" s="48"/>
      <c r="N36" s="48"/>
      <c r="O36" s="48"/>
      <c r="P36" s="48"/>
      <c r="Q36" s="48"/>
      <c r="R36" s="48"/>
      <c r="S36" s="48"/>
      <c r="T36" s="126"/>
    </row>
    <row r="37" ht="45.0" customHeight="1">
      <c r="B37" s="127" t="s">
        <v>7</v>
      </c>
      <c r="C37" s="128" t="s">
        <v>116</v>
      </c>
      <c r="D37" s="128" t="s">
        <v>117</v>
      </c>
      <c r="E37" s="129" t="s">
        <v>118</v>
      </c>
      <c r="F37" s="130"/>
      <c r="G37" s="130"/>
      <c r="H37" s="130"/>
      <c r="I37" s="130"/>
      <c r="J37" s="130"/>
      <c r="K37" s="130"/>
      <c r="L37" s="130"/>
      <c r="M37" s="130"/>
      <c r="N37" s="130"/>
      <c r="O37" s="130"/>
      <c r="P37" s="130"/>
      <c r="Q37" s="130"/>
      <c r="R37" s="130"/>
      <c r="S37" s="130"/>
      <c r="T37" s="131"/>
    </row>
    <row r="38" ht="15.75" customHeight="1">
      <c r="B38" s="132">
        <v>2.0</v>
      </c>
      <c r="C38" s="133">
        <v>50.0</v>
      </c>
      <c r="D38" s="133">
        <v>28.0</v>
      </c>
      <c r="E38" s="134" t="s">
        <v>119</v>
      </c>
      <c r="F38" s="205">
        <v>2.2560000000000002</v>
      </c>
      <c r="G38" s="205">
        <v>2.976</v>
      </c>
      <c r="H38" s="205">
        <v>3.36</v>
      </c>
      <c r="I38" s="205">
        <v>3.6</v>
      </c>
      <c r="J38" s="205">
        <v>3.696</v>
      </c>
      <c r="K38" s="205">
        <v>4.5600000000000005</v>
      </c>
      <c r="L38" s="205">
        <v>5.76</v>
      </c>
      <c r="M38" s="205">
        <v>6.96</v>
      </c>
      <c r="N38" s="205">
        <v>8.16</v>
      </c>
      <c r="O38" s="205">
        <v>9.36</v>
      </c>
      <c r="P38" s="205">
        <v>10.559999999999999</v>
      </c>
      <c r="Q38" s="205">
        <v>11.52</v>
      </c>
      <c r="R38" s="205">
        <v>11.760000000000002</v>
      </c>
      <c r="S38" s="205">
        <v>12.96</v>
      </c>
      <c r="T38" s="206">
        <v>15.36</v>
      </c>
    </row>
    <row r="39" ht="15.75" customHeight="1">
      <c r="B39" s="104"/>
      <c r="C39" s="105"/>
      <c r="D39" s="105"/>
      <c r="E39" s="144" t="s">
        <v>120</v>
      </c>
      <c r="F39" s="145">
        <v>0.7</v>
      </c>
      <c r="G39" s="145">
        <v>1.1</v>
      </c>
      <c r="H39" s="145">
        <v>1.3</v>
      </c>
      <c r="I39" s="145">
        <v>1.4</v>
      </c>
      <c r="J39" s="145">
        <v>1.4</v>
      </c>
      <c r="K39" s="145">
        <v>1.8</v>
      </c>
      <c r="L39" s="145">
        <v>2.4</v>
      </c>
      <c r="M39" s="145">
        <v>3.0</v>
      </c>
      <c r="N39" s="145">
        <v>3.5</v>
      </c>
      <c r="O39" s="145">
        <v>4.1</v>
      </c>
      <c r="P39" s="145">
        <v>4.6</v>
      </c>
      <c r="Q39" s="145">
        <v>5.1</v>
      </c>
      <c r="R39" s="145">
        <v>5.2</v>
      </c>
      <c r="S39" s="145">
        <v>5.8</v>
      </c>
      <c r="T39" s="146">
        <v>6.9</v>
      </c>
    </row>
    <row r="40" ht="15.75" customHeight="1">
      <c r="B40" s="132">
        <v>3.0</v>
      </c>
      <c r="C40" s="133">
        <v>106.0</v>
      </c>
      <c r="D40" s="133" t="s">
        <v>177</v>
      </c>
      <c r="E40" s="134" t="s">
        <v>119</v>
      </c>
      <c r="F40" s="205">
        <v>3.504</v>
      </c>
      <c r="G40" s="205">
        <v>4.584</v>
      </c>
      <c r="H40" s="205">
        <v>5.16</v>
      </c>
      <c r="I40" s="205">
        <v>5.52</v>
      </c>
      <c r="J40" s="205">
        <v>5.664</v>
      </c>
      <c r="K40" s="205">
        <v>6.960000000000001</v>
      </c>
      <c r="L40" s="205">
        <v>8.76</v>
      </c>
      <c r="M40" s="205">
        <v>10.56</v>
      </c>
      <c r="N40" s="205">
        <v>12.360000000000001</v>
      </c>
      <c r="O40" s="205">
        <v>14.160000000000002</v>
      </c>
      <c r="P40" s="205">
        <v>15.959999999999999</v>
      </c>
      <c r="Q40" s="205">
        <v>17.4</v>
      </c>
      <c r="R40" s="205">
        <v>17.76</v>
      </c>
      <c r="S40" s="205">
        <v>19.56</v>
      </c>
      <c r="T40" s="206">
        <v>23.16</v>
      </c>
    </row>
    <row r="41" ht="15.75" customHeight="1">
      <c r="B41" s="110"/>
      <c r="C41" s="111"/>
      <c r="D41" s="111"/>
      <c r="E41" s="137" t="s">
        <v>120</v>
      </c>
      <c r="F41" s="139">
        <v>1.1</v>
      </c>
      <c r="G41" s="139">
        <v>1.6</v>
      </c>
      <c r="H41" s="139">
        <v>1.9</v>
      </c>
      <c r="I41" s="139">
        <v>2.1</v>
      </c>
      <c r="J41" s="139">
        <v>2.2</v>
      </c>
      <c r="K41" s="139">
        <v>2.8</v>
      </c>
      <c r="L41" s="139">
        <v>3.6</v>
      </c>
      <c r="M41" s="139">
        <v>4.4</v>
      </c>
      <c r="N41" s="139">
        <v>5.3</v>
      </c>
      <c r="O41" s="139">
        <v>6.1</v>
      </c>
      <c r="P41" s="139">
        <v>7.0</v>
      </c>
      <c r="Q41" s="139">
        <v>7.7</v>
      </c>
      <c r="R41" s="139">
        <v>7.8</v>
      </c>
      <c r="S41" s="139">
        <v>8.7</v>
      </c>
      <c r="T41" s="140">
        <v>10.4</v>
      </c>
    </row>
    <row r="42" ht="15.75" customHeight="1">
      <c r="B42" s="132">
        <v>4.0</v>
      </c>
      <c r="C42" s="133">
        <v>162.0</v>
      </c>
      <c r="D42" s="133">
        <v>84.0</v>
      </c>
      <c r="E42" s="134" t="s">
        <v>119</v>
      </c>
      <c r="F42" s="244">
        <v>4.752000000000001</v>
      </c>
      <c r="G42" s="244">
        <v>6.192</v>
      </c>
      <c r="H42" s="244">
        <v>6.96</v>
      </c>
      <c r="I42" s="244">
        <v>7.44</v>
      </c>
      <c r="J42" s="244">
        <v>7.632000000000001</v>
      </c>
      <c r="K42" s="244">
        <v>9.36</v>
      </c>
      <c r="L42" s="244">
        <v>11.76</v>
      </c>
      <c r="M42" s="244">
        <v>14.16</v>
      </c>
      <c r="N42" s="244">
        <v>16.560000000000002</v>
      </c>
      <c r="O42" s="244">
        <v>18.96</v>
      </c>
      <c r="P42" s="244">
        <v>21.36</v>
      </c>
      <c r="Q42" s="244">
        <v>23.28</v>
      </c>
      <c r="R42" s="244">
        <v>23.76</v>
      </c>
      <c r="S42" s="244">
        <v>26.16</v>
      </c>
      <c r="T42" s="245">
        <v>30.96</v>
      </c>
    </row>
    <row r="43" ht="15.75" customHeight="1">
      <c r="B43" s="110"/>
      <c r="C43" s="111"/>
      <c r="D43" s="111"/>
      <c r="E43" s="137" t="s">
        <v>120</v>
      </c>
      <c r="F43" s="139">
        <v>1.5</v>
      </c>
      <c r="G43" s="139">
        <v>2.2</v>
      </c>
      <c r="H43" s="139">
        <v>2.6</v>
      </c>
      <c r="I43" s="139">
        <v>2.8</v>
      </c>
      <c r="J43" s="139">
        <v>2.9</v>
      </c>
      <c r="K43" s="139">
        <v>3.7</v>
      </c>
      <c r="L43" s="139">
        <v>4.8</v>
      </c>
      <c r="M43" s="139">
        <v>5.9</v>
      </c>
      <c r="N43" s="139">
        <v>7.1</v>
      </c>
      <c r="O43" s="139">
        <v>8.2</v>
      </c>
      <c r="P43" s="139">
        <v>9.3</v>
      </c>
      <c r="Q43" s="139">
        <v>10.2</v>
      </c>
      <c r="R43" s="139">
        <v>10.4</v>
      </c>
      <c r="S43" s="139">
        <v>11.6</v>
      </c>
      <c r="T43" s="140">
        <v>13.8</v>
      </c>
    </row>
    <row r="44" ht="15.75" customHeight="1">
      <c r="B44" s="132">
        <v>5.0</v>
      </c>
      <c r="C44" s="133">
        <v>218.0</v>
      </c>
      <c r="D44" s="133" t="s">
        <v>178</v>
      </c>
      <c r="E44" s="134" t="s">
        <v>119</v>
      </c>
      <c r="F44" s="205">
        <v>6.0</v>
      </c>
      <c r="G44" s="205">
        <v>7.800000000000001</v>
      </c>
      <c r="H44" s="205">
        <v>8.76</v>
      </c>
      <c r="I44" s="205">
        <v>9.360000000000001</v>
      </c>
      <c r="J44" s="205">
        <v>9.600000000000001</v>
      </c>
      <c r="K44" s="205">
        <v>11.76</v>
      </c>
      <c r="L44" s="205">
        <v>14.76</v>
      </c>
      <c r="M44" s="205">
        <v>17.76</v>
      </c>
      <c r="N44" s="205">
        <v>20.76</v>
      </c>
      <c r="O44" s="205">
        <v>23.76</v>
      </c>
      <c r="P44" s="205">
        <v>26.76</v>
      </c>
      <c r="Q44" s="205">
        <v>29.160000000000004</v>
      </c>
      <c r="R44" s="205">
        <v>29.76</v>
      </c>
      <c r="S44" s="205">
        <v>32.76</v>
      </c>
      <c r="T44" s="206">
        <v>38.76</v>
      </c>
    </row>
    <row r="45" ht="15.75" customHeight="1">
      <c r="B45" s="110"/>
      <c r="C45" s="111"/>
      <c r="D45" s="111"/>
      <c r="E45" s="137" t="s">
        <v>120</v>
      </c>
      <c r="F45" s="139">
        <v>1.9</v>
      </c>
      <c r="G45" s="139">
        <v>2.8</v>
      </c>
      <c r="H45" s="139">
        <v>3.2</v>
      </c>
      <c r="I45" s="139">
        <v>3.5</v>
      </c>
      <c r="J45" s="139">
        <v>3.6</v>
      </c>
      <c r="K45" s="139">
        <v>4.6</v>
      </c>
      <c r="L45" s="139">
        <v>6.0</v>
      </c>
      <c r="M45" s="139">
        <v>7.4</v>
      </c>
      <c r="N45" s="139">
        <v>8.8</v>
      </c>
      <c r="O45" s="139">
        <v>10.2</v>
      </c>
      <c r="P45" s="139">
        <v>11.7</v>
      </c>
      <c r="Q45" s="139">
        <v>12.8</v>
      </c>
      <c r="R45" s="139">
        <v>13.1</v>
      </c>
      <c r="S45" s="139">
        <v>14.5</v>
      </c>
      <c r="T45" s="140">
        <v>17.3</v>
      </c>
    </row>
    <row r="46" ht="15.75" customHeight="1">
      <c r="B46" s="141">
        <v>6.0</v>
      </c>
      <c r="C46" s="142">
        <v>274.0</v>
      </c>
      <c r="D46" s="133">
        <v>140.0</v>
      </c>
      <c r="E46" s="143" t="s">
        <v>119</v>
      </c>
      <c r="F46" s="244">
        <v>7.247999999999999</v>
      </c>
      <c r="G46" s="244">
        <v>9.408</v>
      </c>
      <c r="H46" s="244">
        <v>10.559999999999999</v>
      </c>
      <c r="I46" s="244">
        <v>11.28</v>
      </c>
      <c r="J46" s="244">
        <v>11.568</v>
      </c>
      <c r="K46" s="244">
        <v>14.16</v>
      </c>
      <c r="L46" s="244">
        <v>17.759999999999998</v>
      </c>
      <c r="M46" s="244">
        <v>21.36</v>
      </c>
      <c r="N46" s="244">
        <v>24.96</v>
      </c>
      <c r="O46" s="244">
        <v>28.560000000000002</v>
      </c>
      <c r="P46" s="244">
        <v>32.16</v>
      </c>
      <c r="Q46" s="244">
        <v>35.04</v>
      </c>
      <c r="R46" s="244">
        <v>35.760000000000005</v>
      </c>
      <c r="S46" s="244">
        <v>39.36</v>
      </c>
      <c r="T46" s="245">
        <v>46.56</v>
      </c>
    </row>
    <row r="47" ht="15.75" customHeight="1">
      <c r="B47" s="104"/>
      <c r="C47" s="111"/>
      <c r="D47" s="111"/>
      <c r="E47" s="144" t="s">
        <v>120</v>
      </c>
      <c r="F47" s="139">
        <v>2.3</v>
      </c>
      <c r="G47" s="139">
        <v>3.3</v>
      </c>
      <c r="H47" s="139">
        <v>3.9</v>
      </c>
      <c r="I47" s="139">
        <v>4.2</v>
      </c>
      <c r="J47" s="139">
        <v>4.3</v>
      </c>
      <c r="K47" s="139">
        <v>5.6</v>
      </c>
      <c r="L47" s="139">
        <v>7.2</v>
      </c>
      <c r="M47" s="139">
        <v>8.9</v>
      </c>
      <c r="N47" s="139">
        <v>10.6</v>
      </c>
      <c r="O47" s="139">
        <v>12.3</v>
      </c>
      <c r="P47" s="139">
        <v>14.0</v>
      </c>
      <c r="Q47" s="139">
        <v>15.3</v>
      </c>
      <c r="R47" s="139">
        <v>15.7</v>
      </c>
      <c r="S47" s="139">
        <v>17.4</v>
      </c>
      <c r="T47" s="140">
        <v>20.7</v>
      </c>
    </row>
    <row r="48" ht="15.75" customHeight="1">
      <c r="B48" s="132">
        <v>7.0</v>
      </c>
      <c r="C48" s="133">
        <v>330.0</v>
      </c>
      <c r="D48" s="133" t="s">
        <v>179</v>
      </c>
      <c r="E48" s="134" t="s">
        <v>119</v>
      </c>
      <c r="F48" s="246">
        <v>8.496</v>
      </c>
      <c r="G48" s="246">
        <v>11.016</v>
      </c>
      <c r="H48" s="246">
        <v>12.36</v>
      </c>
      <c r="I48" s="246">
        <v>13.2</v>
      </c>
      <c r="J48" s="246">
        <v>13.536000000000001</v>
      </c>
      <c r="K48" s="246">
        <v>16.56</v>
      </c>
      <c r="L48" s="246">
        <v>20.76</v>
      </c>
      <c r="M48" s="246">
        <v>24.96</v>
      </c>
      <c r="N48" s="246">
        <v>29.16</v>
      </c>
      <c r="O48" s="246">
        <v>33.36</v>
      </c>
      <c r="P48" s="246">
        <v>37.56</v>
      </c>
      <c r="Q48" s="246">
        <v>40.92</v>
      </c>
      <c r="R48" s="246">
        <v>41.760000000000005</v>
      </c>
      <c r="S48" s="246">
        <v>45.96</v>
      </c>
      <c r="T48" s="247">
        <v>54.36</v>
      </c>
    </row>
    <row r="49" ht="15.75" customHeight="1">
      <c r="B49" s="110"/>
      <c r="C49" s="111"/>
      <c r="D49" s="111"/>
      <c r="E49" s="137" t="s">
        <v>120</v>
      </c>
      <c r="F49" s="145">
        <v>2.7</v>
      </c>
      <c r="G49" s="145">
        <v>3.9</v>
      </c>
      <c r="H49" s="145">
        <v>4.5</v>
      </c>
      <c r="I49" s="145">
        <v>4.9</v>
      </c>
      <c r="J49" s="145">
        <v>5.1</v>
      </c>
      <c r="K49" s="145">
        <v>6.5</v>
      </c>
      <c r="L49" s="145">
        <v>8.5</v>
      </c>
      <c r="M49" s="145">
        <v>10.4</v>
      </c>
      <c r="N49" s="145">
        <v>12.4</v>
      </c>
      <c r="O49" s="145">
        <v>14.4</v>
      </c>
      <c r="P49" s="145">
        <v>16.3</v>
      </c>
      <c r="Q49" s="145">
        <v>17.9</v>
      </c>
      <c r="R49" s="145">
        <v>18.3</v>
      </c>
      <c r="S49" s="145">
        <v>20.3</v>
      </c>
      <c r="T49" s="146">
        <v>24.2</v>
      </c>
    </row>
    <row r="50" ht="15.75" customHeight="1">
      <c r="B50" s="141">
        <v>8.0</v>
      </c>
      <c r="C50" s="133">
        <v>386.0</v>
      </c>
      <c r="D50" s="133">
        <v>196.0</v>
      </c>
      <c r="E50" s="143" t="s">
        <v>119</v>
      </c>
      <c r="F50" s="205">
        <v>9.744</v>
      </c>
      <c r="G50" s="205">
        <v>12.624</v>
      </c>
      <c r="H50" s="205">
        <v>14.16</v>
      </c>
      <c r="I50" s="205">
        <v>15.120000000000001</v>
      </c>
      <c r="J50" s="205">
        <v>15.504000000000001</v>
      </c>
      <c r="K50" s="205">
        <v>18.96</v>
      </c>
      <c r="L50" s="205">
        <v>23.759999999999998</v>
      </c>
      <c r="M50" s="205">
        <v>28.560000000000002</v>
      </c>
      <c r="N50" s="205">
        <v>33.36</v>
      </c>
      <c r="O50" s="205">
        <v>38.160000000000004</v>
      </c>
      <c r="P50" s="205">
        <v>42.96</v>
      </c>
      <c r="Q50" s="205">
        <v>46.800000000000004</v>
      </c>
      <c r="R50" s="205">
        <v>47.760000000000005</v>
      </c>
      <c r="S50" s="205">
        <v>52.56</v>
      </c>
      <c r="T50" s="206">
        <v>62.160000000000004</v>
      </c>
    </row>
    <row r="51" ht="15.75" customHeight="1">
      <c r="B51" s="104"/>
      <c r="C51" s="111"/>
      <c r="D51" s="111"/>
      <c r="E51" s="144" t="s">
        <v>120</v>
      </c>
      <c r="F51" s="139">
        <v>3.1</v>
      </c>
      <c r="G51" s="139">
        <v>4.4</v>
      </c>
      <c r="H51" s="139">
        <v>5.2</v>
      </c>
      <c r="I51" s="139">
        <v>5.6</v>
      </c>
      <c r="J51" s="139">
        <v>5.8</v>
      </c>
      <c r="K51" s="139">
        <v>7.4</v>
      </c>
      <c r="L51" s="139">
        <v>9.7</v>
      </c>
      <c r="M51" s="139">
        <v>11.9</v>
      </c>
      <c r="N51" s="139">
        <v>14.2</v>
      </c>
      <c r="O51" s="139">
        <v>16.4</v>
      </c>
      <c r="P51" s="139">
        <v>18.7</v>
      </c>
      <c r="Q51" s="139">
        <v>20.5</v>
      </c>
      <c r="R51" s="139">
        <v>20.9</v>
      </c>
      <c r="S51" s="139">
        <v>23.2</v>
      </c>
      <c r="T51" s="140">
        <v>27.7</v>
      </c>
    </row>
    <row r="52" ht="15.75" customHeight="1">
      <c r="B52" s="132">
        <v>9.0</v>
      </c>
      <c r="C52" s="133">
        <v>442.0</v>
      </c>
      <c r="D52" s="133" t="s">
        <v>180</v>
      </c>
      <c r="E52" s="134" t="s">
        <v>119</v>
      </c>
      <c r="F52" s="246">
        <v>10.992</v>
      </c>
      <c r="G52" s="246">
        <v>14.232</v>
      </c>
      <c r="H52" s="246">
        <v>15.959999999999999</v>
      </c>
      <c r="I52" s="246">
        <v>17.04</v>
      </c>
      <c r="J52" s="246">
        <v>17.472</v>
      </c>
      <c r="K52" s="246">
        <v>21.36</v>
      </c>
      <c r="L52" s="246">
        <v>26.759999999999998</v>
      </c>
      <c r="M52" s="246">
        <v>32.16</v>
      </c>
      <c r="N52" s="246">
        <v>37.56</v>
      </c>
      <c r="O52" s="246">
        <v>42.96000000000001</v>
      </c>
      <c r="P52" s="246">
        <v>48.36</v>
      </c>
      <c r="Q52" s="246">
        <v>52.68000000000001</v>
      </c>
      <c r="R52" s="246">
        <v>53.760000000000005</v>
      </c>
      <c r="S52" s="246">
        <v>59.16</v>
      </c>
      <c r="T52" s="247">
        <v>69.96</v>
      </c>
    </row>
    <row r="53" ht="15.75" customHeight="1">
      <c r="B53" s="110"/>
      <c r="C53" s="111"/>
      <c r="D53" s="111"/>
      <c r="E53" s="137" t="s">
        <v>120</v>
      </c>
      <c r="F53" s="145">
        <v>3.5</v>
      </c>
      <c r="G53" s="145">
        <v>5.0</v>
      </c>
      <c r="H53" s="145">
        <v>5.8</v>
      </c>
      <c r="I53" s="145">
        <v>6.3</v>
      </c>
      <c r="J53" s="145">
        <v>6.5</v>
      </c>
      <c r="K53" s="145">
        <v>8.4</v>
      </c>
      <c r="L53" s="145">
        <v>10.9</v>
      </c>
      <c r="M53" s="145">
        <v>13.4</v>
      </c>
      <c r="N53" s="145">
        <v>15.9</v>
      </c>
      <c r="O53" s="145">
        <v>18.5</v>
      </c>
      <c r="P53" s="145">
        <v>21.0</v>
      </c>
      <c r="Q53" s="145">
        <v>23.0</v>
      </c>
      <c r="R53" s="145">
        <v>23.5</v>
      </c>
      <c r="S53" s="145">
        <v>26.1</v>
      </c>
      <c r="T53" s="146">
        <v>31.1</v>
      </c>
    </row>
    <row r="54" ht="15.75" customHeight="1">
      <c r="B54" s="132">
        <v>10.0</v>
      </c>
      <c r="C54" s="133">
        <v>498.0</v>
      </c>
      <c r="D54" s="133">
        <v>252.0</v>
      </c>
      <c r="E54" s="134" t="s">
        <v>119</v>
      </c>
      <c r="F54" s="205">
        <v>12.24</v>
      </c>
      <c r="G54" s="205">
        <v>15.84</v>
      </c>
      <c r="H54" s="205">
        <v>17.759999999999998</v>
      </c>
      <c r="I54" s="205">
        <v>18.96</v>
      </c>
      <c r="J54" s="205">
        <v>19.44</v>
      </c>
      <c r="K54" s="205">
        <v>23.759999999999998</v>
      </c>
      <c r="L54" s="205">
        <v>29.759999999999998</v>
      </c>
      <c r="M54" s="205">
        <v>35.76</v>
      </c>
      <c r="N54" s="205">
        <v>41.76</v>
      </c>
      <c r="O54" s="205">
        <v>47.76</v>
      </c>
      <c r="P54" s="205">
        <v>53.76</v>
      </c>
      <c r="Q54" s="205">
        <v>58.56</v>
      </c>
      <c r="R54" s="205">
        <v>59.76</v>
      </c>
      <c r="S54" s="205">
        <v>65.76</v>
      </c>
      <c r="T54" s="206">
        <v>77.76</v>
      </c>
    </row>
    <row r="55" ht="15.75" customHeight="1">
      <c r="B55" s="110"/>
      <c r="C55" s="111"/>
      <c r="D55" s="111"/>
      <c r="E55" s="137" t="s">
        <v>120</v>
      </c>
      <c r="F55" s="139">
        <v>3.9</v>
      </c>
      <c r="G55" s="139">
        <v>5.6</v>
      </c>
      <c r="H55" s="139">
        <v>6.5</v>
      </c>
      <c r="I55" s="139">
        <v>7.0</v>
      </c>
      <c r="J55" s="139">
        <v>7.3</v>
      </c>
      <c r="K55" s="139">
        <v>9.3</v>
      </c>
      <c r="L55" s="139">
        <v>12.1</v>
      </c>
      <c r="M55" s="139">
        <v>14.9</v>
      </c>
      <c r="N55" s="139">
        <v>17.7</v>
      </c>
      <c r="O55" s="139">
        <v>20.5</v>
      </c>
      <c r="P55" s="139">
        <v>23.3</v>
      </c>
      <c r="Q55" s="139">
        <v>25.6</v>
      </c>
      <c r="R55" s="139">
        <v>26.2</v>
      </c>
      <c r="S55" s="139">
        <v>29.0</v>
      </c>
      <c r="T55" s="140">
        <v>34.6</v>
      </c>
    </row>
    <row r="56" ht="15.75" customHeight="1">
      <c r="B56" s="132">
        <v>11.0</v>
      </c>
      <c r="C56" s="133">
        <v>554.0</v>
      </c>
      <c r="D56" s="133" t="s">
        <v>181</v>
      </c>
      <c r="E56" s="134" t="s">
        <v>119</v>
      </c>
      <c r="F56" s="244">
        <v>13.488</v>
      </c>
      <c r="G56" s="244">
        <v>17.448</v>
      </c>
      <c r="H56" s="244">
        <v>19.56</v>
      </c>
      <c r="I56" s="244">
        <v>20.880000000000003</v>
      </c>
      <c r="J56" s="244">
        <v>21.408</v>
      </c>
      <c r="K56" s="244">
        <v>26.16</v>
      </c>
      <c r="L56" s="244">
        <v>32.76</v>
      </c>
      <c r="M56" s="244">
        <v>39.36</v>
      </c>
      <c r="N56" s="244">
        <v>45.96</v>
      </c>
      <c r="O56" s="244">
        <v>52.56</v>
      </c>
      <c r="P56" s="244">
        <v>59.16</v>
      </c>
      <c r="Q56" s="244">
        <v>64.44000000000001</v>
      </c>
      <c r="R56" s="244">
        <v>65.76</v>
      </c>
      <c r="S56" s="244">
        <v>72.36</v>
      </c>
      <c r="T56" s="245">
        <v>85.56</v>
      </c>
    </row>
    <row r="57" ht="15.75" customHeight="1">
      <c r="B57" s="110"/>
      <c r="C57" s="111"/>
      <c r="D57" s="111"/>
      <c r="E57" s="137" t="s">
        <v>120</v>
      </c>
      <c r="F57" s="139">
        <v>4.3</v>
      </c>
      <c r="G57" s="139">
        <v>6.1</v>
      </c>
      <c r="H57" s="139">
        <v>7.1</v>
      </c>
      <c r="I57" s="139">
        <v>7.7</v>
      </c>
      <c r="J57" s="139">
        <v>8.0</v>
      </c>
      <c r="K57" s="139">
        <v>10.2</v>
      </c>
      <c r="L57" s="139">
        <v>13.3</v>
      </c>
      <c r="M57" s="139">
        <v>16.4</v>
      </c>
      <c r="N57" s="139">
        <v>19.5</v>
      </c>
      <c r="O57" s="139">
        <v>22.6</v>
      </c>
      <c r="P57" s="139">
        <v>25.7</v>
      </c>
      <c r="Q57" s="139">
        <v>28.2</v>
      </c>
      <c r="R57" s="139">
        <v>28.8</v>
      </c>
      <c r="S57" s="139">
        <v>31.9</v>
      </c>
      <c r="T57" s="140">
        <v>38.1</v>
      </c>
    </row>
    <row r="58" ht="15.75" customHeight="1">
      <c r="B58" s="132">
        <v>12.0</v>
      </c>
      <c r="C58" s="133">
        <v>610.0</v>
      </c>
      <c r="D58" s="133">
        <v>308.0</v>
      </c>
      <c r="E58" s="134" t="s">
        <v>119</v>
      </c>
      <c r="F58" s="246">
        <v>14.736</v>
      </c>
      <c r="G58" s="246">
        <v>19.056</v>
      </c>
      <c r="H58" s="246">
        <v>21.36</v>
      </c>
      <c r="I58" s="246">
        <v>22.8</v>
      </c>
      <c r="J58" s="246">
        <v>23.376</v>
      </c>
      <c r="K58" s="246">
        <v>28.560000000000002</v>
      </c>
      <c r="L58" s="246">
        <v>35.76</v>
      </c>
      <c r="M58" s="246">
        <v>42.96</v>
      </c>
      <c r="N58" s="246">
        <v>50.160000000000004</v>
      </c>
      <c r="O58" s="246">
        <v>57.36000000000001</v>
      </c>
      <c r="P58" s="246">
        <v>64.55999999999999</v>
      </c>
      <c r="Q58" s="246">
        <v>70.32</v>
      </c>
      <c r="R58" s="246">
        <v>71.76</v>
      </c>
      <c r="S58" s="246">
        <v>78.96</v>
      </c>
      <c r="T58" s="247">
        <v>93.36</v>
      </c>
    </row>
    <row r="59" ht="15.75" customHeight="1">
      <c r="B59" s="104"/>
      <c r="C59" s="111"/>
      <c r="D59" s="111"/>
      <c r="E59" s="137" t="s">
        <v>120</v>
      </c>
      <c r="F59" s="145">
        <v>4.7</v>
      </c>
      <c r="G59" s="145">
        <v>6.7</v>
      </c>
      <c r="H59" s="145">
        <v>7.8</v>
      </c>
      <c r="I59" s="145">
        <v>8.4</v>
      </c>
      <c r="J59" s="145">
        <v>8.7</v>
      </c>
      <c r="K59" s="145">
        <v>11.1</v>
      </c>
      <c r="L59" s="145">
        <v>14.5</v>
      </c>
      <c r="M59" s="145">
        <v>17.9</v>
      </c>
      <c r="N59" s="145">
        <v>21.3</v>
      </c>
      <c r="O59" s="145">
        <v>24.6</v>
      </c>
      <c r="P59" s="145">
        <v>28.0</v>
      </c>
      <c r="Q59" s="145">
        <v>30.7</v>
      </c>
      <c r="R59" s="145">
        <v>31.4</v>
      </c>
      <c r="S59" s="145">
        <v>34.8</v>
      </c>
      <c r="T59" s="146">
        <v>41.5</v>
      </c>
    </row>
    <row r="60" ht="15.75" customHeight="1">
      <c r="B60" s="132">
        <v>13.0</v>
      </c>
      <c r="C60" s="133">
        <v>666.0</v>
      </c>
      <c r="D60" s="133" t="s">
        <v>182</v>
      </c>
      <c r="E60" s="134" t="s">
        <v>119</v>
      </c>
      <c r="F60" s="205">
        <v>15.984</v>
      </c>
      <c r="G60" s="205">
        <v>20.664</v>
      </c>
      <c r="H60" s="205">
        <v>23.16</v>
      </c>
      <c r="I60" s="205">
        <v>24.72</v>
      </c>
      <c r="J60" s="205">
        <v>25.344</v>
      </c>
      <c r="K60" s="205">
        <v>30.96</v>
      </c>
      <c r="L60" s="205">
        <v>38.76</v>
      </c>
      <c r="M60" s="205">
        <v>46.56</v>
      </c>
      <c r="N60" s="205">
        <v>54.36000000000001</v>
      </c>
      <c r="O60" s="205">
        <v>62.160000000000004</v>
      </c>
      <c r="P60" s="205">
        <v>69.96</v>
      </c>
      <c r="Q60" s="205">
        <v>76.2</v>
      </c>
      <c r="R60" s="205">
        <v>77.76</v>
      </c>
      <c r="S60" s="205">
        <v>85.56</v>
      </c>
      <c r="T60" s="206">
        <v>101.16000000000001</v>
      </c>
    </row>
    <row r="61" ht="15.75" customHeight="1">
      <c r="B61" s="110"/>
      <c r="C61" s="111"/>
      <c r="D61" s="111"/>
      <c r="E61" s="137" t="s">
        <v>120</v>
      </c>
      <c r="F61" s="139">
        <v>5.1</v>
      </c>
      <c r="G61" s="139">
        <v>7.3</v>
      </c>
      <c r="H61" s="139">
        <v>8.4</v>
      </c>
      <c r="I61" s="139">
        <v>9.2</v>
      </c>
      <c r="J61" s="139">
        <v>9.4</v>
      </c>
      <c r="K61" s="139">
        <v>12.1</v>
      </c>
      <c r="L61" s="139">
        <v>15.7</v>
      </c>
      <c r="M61" s="139">
        <v>19.4</v>
      </c>
      <c r="N61" s="139">
        <v>23.0</v>
      </c>
      <c r="O61" s="139">
        <v>26.7</v>
      </c>
      <c r="P61" s="139">
        <v>30.4</v>
      </c>
      <c r="Q61" s="139">
        <v>33.3</v>
      </c>
      <c r="R61" s="139">
        <v>34.0</v>
      </c>
      <c r="S61" s="139">
        <v>37.7</v>
      </c>
      <c r="T61" s="140">
        <v>45.0</v>
      </c>
      <c r="AA61" s="63"/>
      <c r="AB61" s="63"/>
      <c r="AC61" s="63"/>
      <c r="AD61" s="63"/>
      <c r="AE61" s="63"/>
      <c r="AF61" s="63"/>
      <c r="AG61" s="63"/>
      <c r="AH61" s="63"/>
      <c r="AI61" s="63"/>
      <c r="AJ61" s="63"/>
      <c r="AK61" s="63"/>
      <c r="AL61" s="63"/>
      <c r="AM61" s="63"/>
      <c r="AN61" s="63"/>
      <c r="AO61" s="63"/>
    </row>
    <row r="62" ht="15.75" customHeight="1">
      <c r="B62" s="132">
        <v>14.0</v>
      </c>
      <c r="C62" s="133">
        <v>722.0</v>
      </c>
      <c r="D62" s="133">
        <v>364.0</v>
      </c>
      <c r="E62" s="134" t="s">
        <v>119</v>
      </c>
      <c r="F62" s="244">
        <v>17.232</v>
      </c>
      <c r="G62" s="244">
        <v>22.272</v>
      </c>
      <c r="H62" s="244">
        <v>24.96</v>
      </c>
      <c r="I62" s="244">
        <v>26.64</v>
      </c>
      <c r="J62" s="244">
        <v>27.312</v>
      </c>
      <c r="K62" s="244">
        <v>33.36</v>
      </c>
      <c r="L62" s="244">
        <v>41.760000000000005</v>
      </c>
      <c r="M62" s="244">
        <v>50.16</v>
      </c>
      <c r="N62" s="244">
        <v>58.56</v>
      </c>
      <c r="O62" s="244">
        <v>66.96000000000001</v>
      </c>
      <c r="P62" s="244">
        <v>75.36</v>
      </c>
      <c r="Q62" s="244">
        <v>82.08</v>
      </c>
      <c r="R62" s="244">
        <v>83.76</v>
      </c>
      <c r="S62" s="244">
        <v>92.16</v>
      </c>
      <c r="T62" s="245">
        <v>108.96</v>
      </c>
      <c r="AA62" s="63"/>
      <c r="AB62" s="63"/>
      <c r="AC62" s="63"/>
      <c r="AD62" s="63"/>
      <c r="AE62" s="63"/>
      <c r="AF62" s="63"/>
      <c r="AG62" s="63"/>
      <c r="AH62" s="63"/>
      <c r="AI62" s="63"/>
      <c r="AJ62" s="63"/>
      <c r="AK62" s="63"/>
      <c r="AL62" s="63"/>
      <c r="AM62" s="63"/>
      <c r="AN62" s="63"/>
      <c r="AO62" s="63"/>
    </row>
    <row r="63" ht="15.75" customHeight="1">
      <c r="B63" s="110"/>
      <c r="C63" s="111"/>
      <c r="D63" s="111"/>
      <c r="E63" s="137" t="s">
        <v>120</v>
      </c>
      <c r="F63" s="139">
        <v>5.5</v>
      </c>
      <c r="G63" s="139">
        <v>7.8</v>
      </c>
      <c r="H63" s="139">
        <v>9.1</v>
      </c>
      <c r="I63" s="139">
        <v>9.9</v>
      </c>
      <c r="J63" s="139">
        <v>10.2</v>
      </c>
      <c r="K63" s="139">
        <v>13.0</v>
      </c>
      <c r="L63" s="139">
        <v>16.9</v>
      </c>
      <c r="M63" s="139">
        <v>20.9</v>
      </c>
      <c r="N63" s="139">
        <v>24.8</v>
      </c>
      <c r="O63" s="139">
        <v>28.8</v>
      </c>
      <c r="P63" s="139">
        <v>32.7</v>
      </c>
      <c r="Q63" s="139">
        <v>35.8</v>
      </c>
      <c r="R63" s="139">
        <v>36.6</v>
      </c>
      <c r="S63" s="139">
        <v>40.6</v>
      </c>
      <c r="T63" s="140">
        <v>48.4</v>
      </c>
      <c r="AA63" s="63"/>
      <c r="AB63" s="63"/>
      <c r="AC63" s="63"/>
      <c r="AD63" s="63"/>
      <c r="AE63" s="63"/>
      <c r="AF63" s="63"/>
      <c r="AG63" s="63"/>
      <c r="AH63" s="63"/>
      <c r="AI63" s="63"/>
      <c r="AJ63" s="63"/>
      <c r="AK63" s="63"/>
      <c r="AL63" s="63"/>
      <c r="AM63" s="63"/>
      <c r="AN63" s="63"/>
      <c r="AO63" s="63"/>
    </row>
    <row r="64" ht="15.75" customHeight="1">
      <c r="AA64" s="63"/>
      <c r="AB64" s="63"/>
      <c r="AC64" s="63"/>
      <c r="AD64" s="63"/>
      <c r="AE64" s="63"/>
      <c r="AF64" s="63"/>
      <c r="AG64" s="63"/>
      <c r="AH64" s="63"/>
      <c r="AI64" s="63"/>
      <c r="AJ64" s="63"/>
      <c r="AK64" s="63"/>
      <c r="AL64" s="63"/>
      <c r="AM64" s="63"/>
      <c r="AN64" s="63"/>
      <c r="AO64" s="63"/>
    </row>
    <row r="65" ht="15.75" customHeight="1">
      <c r="AA65" s="63"/>
      <c r="AB65" s="63"/>
      <c r="AC65" s="63"/>
      <c r="AD65" s="63"/>
      <c r="AE65" s="63"/>
      <c r="AF65" s="63"/>
      <c r="AG65" s="63"/>
      <c r="AH65" s="63"/>
      <c r="AI65" s="63"/>
      <c r="AJ65" s="63"/>
      <c r="AK65" s="63"/>
      <c r="AL65" s="63"/>
      <c r="AM65" s="63"/>
      <c r="AN65" s="63"/>
      <c r="AO65" s="63"/>
    </row>
    <row r="66" ht="15.75" customHeight="1">
      <c r="AA66" s="63"/>
      <c r="AB66" s="63"/>
      <c r="AC66" s="63"/>
      <c r="AD66" s="63"/>
      <c r="AE66" s="63"/>
      <c r="AF66" s="63"/>
      <c r="AG66" s="63"/>
      <c r="AH66" s="63"/>
      <c r="AI66" s="63"/>
      <c r="AJ66" s="63"/>
      <c r="AK66" s="63"/>
      <c r="AL66" s="63"/>
      <c r="AM66" s="63"/>
      <c r="AN66" s="63"/>
      <c r="AO66" s="63"/>
    </row>
    <row r="67" ht="15.75" customHeight="1">
      <c r="AA67" s="63"/>
      <c r="AB67" s="63"/>
      <c r="AC67" s="63"/>
      <c r="AD67" s="63"/>
      <c r="AE67" s="63"/>
      <c r="AF67" s="63"/>
      <c r="AG67" s="63"/>
      <c r="AH67" s="63"/>
      <c r="AI67" s="63"/>
      <c r="AJ67" s="63"/>
      <c r="AK67" s="63"/>
      <c r="AL67" s="63"/>
      <c r="AM67" s="63"/>
      <c r="AN67" s="63"/>
      <c r="AO67" s="63"/>
    </row>
    <row r="68" ht="15.75" customHeight="1"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  <c r="AM68" s="63"/>
      <c r="AN68" s="63"/>
      <c r="AO68" s="63"/>
    </row>
    <row r="69" ht="15.75" customHeight="1">
      <c r="AA69" s="63"/>
      <c r="AB69" s="63"/>
      <c r="AC69" s="63"/>
      <c r="AD69" s="63"/>
      <c r="AE69" s="63"/>
      <c r="AF69" s="63"/>
      <c r="AG69" s="63"/>
      <c r="AH69" s="63"/>
      <c r="AI69" s="63"/>
      <c r="AJ69" s="63"/>
      <c r="AK69" s="63"/>
      <c r="AL69" s="63"/>
      <c r="AM69" s="63"/>
      <c r="AN69" s="63"/>
      <c r="AO69" s="63"/>
    </row>
    <row r="70" ht="15.75" customHeight="1">
      <c r="AA70" s="63"/>
      <c r="AB70" s="63"/>
      <c r="AC70" s="63"/>
      <c r="AD70" s="63"/>
      <c r="AE70" s="63"/>
      <c r="AF70" s="63"/>
      <c r="AG70" s="63"/>
      <c r="AH70" s="63"/>
      <c r="AI70" s="63"/>
      <c r="AJ70" s="63"/>
      <c r="AK70" s="63"/>
      <c r="AL70" s="63"/>
      <c r="AM70" s="63"/>
      <c r="AN70" s="63"/>
      <c r="AO70" s="63"/>
    </row>
    <row r="71" ht="15.75" customHeight="1">
      <c r="AA71" s="63"/>
      <c r="AB71" s="63"/>
      <c r="AC71" s="63"/>
      <c r="AD71" s="63"/>
      <c r="AE71" s="63"/>
      <c r="AF71" s="63"/>
      <c r="AG71" s="63"/>
      <c r="AH71" s="63"/>
      <c r="AI71" s="63"/>
      <c r="AJ71" s="63"/>
      <c r="AK71" s="63"/>
      <c r="AL71" s="63"/>
      <c r="AM71" s="63"/>
      <c r="AN71" s="63"/>
      <c r="AO71" s="63"/>
    </row>
    <row r="72" ht="15.75" customHeight="1">
      <c r="AA72" s="63"/>
      <c r="AB72" s="63"/>
      <c r="AC72" s="63"/>
      <c r="AD72" s="63"/>
      <c r="AE72" s="63"/>
      <c r="AF72" s="63"/>
      <c r="AG72" s="63"/>
      <c r="AH72" s="63"/>
      <c r="AI72" s="63"/>
      <c r="AJ72" s="63"/>
      <c r="AK72" s="63"/>
      <c r="AL72" s="63"/>
      <c r="AM72" s="63"/>
      <c r="AN72" s="63"/>
      <c r="AO72" s="63"/>
    </row>
    <row r="73" ht="15.75" customHeight="1">
      <c r="AA73" s="63"/>
      <c r="AB73" s="63"/>
      <c r="AC73" s="63"/>
      <c r="AD73" s="63"/>
      <c r="AE73" s="63"/>
      <c r="AF73" s="63"/>
      <c r="AG73" s="63"/>
      <c r="AH73" s="63"/>
      <c r="AI73" s="63"/>
      <c r="AJ73" s="63"/>
      <c r="AK73" s="63"/>
      <c r="AL73" s="63"/>
      <c r="AM73" s="63"/>
      <c r="AN73" s="63"/>
      <c r="AO73" s="63"/>
    </row>
    <row r="74" ht="15.75" customHeight="1">
      <c r="AA74" s="63"/>
      <c r="AB74" s="63"/>
      <c r="AC74" s="63"/>
      <c r="AD74" s="63"/>
      <c r="AE74" s="63"/>
      <c r="AF74" s="63"/>
      <c r="AG74" s="63"/>
      <c r="AH74" s="63"/>
      <c r="AI74" s="63"/>
      <c r="AJ74" s="63"/>
      <c r="AK74" s="63"/>
      <c r="AL74" s="63"/>
      <c r="AM74" s="63"/>
      <c r="AN74" s="63"/>
      <c r="AO74" s="63"/>
    </row>
    <row r="75" ht="15.75" customHeight="1">
      <c r="AA75" s="63"/>
      <c r="AB75" s="63"/>
      <c r="AC75" s="63"/>
      <c r="AD75" s="63"/>
      <c r="AE75" s="63"/>
      <c r="AF75" s="63"/>
      <c r="AG75" s="63"/>
      <c r="AH75" s="63"/>
      <c r="AI75" s="63"/>
      <c r="AJ75" s="63"/>
      <c r="AK75" s="63"/>
      <c r="AL75" s="63"/>
      <c r="AM75" s="63"/>
      <c r="AN75" s="63"/>
      <c r="AO75" s="63"/>
    </row>
    <row r="76" ht="15.75" customHeight="1">
      <c r="AA76" s="63"/>
      <c r="AB76" s="63"/>
      <c r="AC76" s="63"/>
      <c r="AD76" s="63"/>
      <c r="AE76" s="63"/>
      <c r="AF76" s="63"/>
      <c r="AG76" s="63"/>
      <c r="AH76" s="63"/>
      <c r="AI76" s="63"/>
      <c r="AJ76" s="63"/>
      <c r="AK76" s="63"/>
      <c r="AL76" s="63"/>
      <c r="AM76" s="63"/>
      <c r="AN76" s="63"/>
      <c r="AO76" s="63"/>
    </row>
    <row r="77" ht="15.75" customHeight="1">
      <c r="AA77" s="63"/>
      <c r="AB77" s="63"/>
      <c r="AC77" s="63"/>
      <c r="AD77" s="63"/>
      <c r="AE77" s="63"/>
      <c r="AF77" s="63"/>
      <c r="AG77" s="63"/>
      <c r="AH77" s="63"/>
      <c r="AI77" s="63"/>
      <c r="AJ77" s="63"/>
      <c r="AK77" s="63"/>
      <c r="AL77" s="63"/>
      <c r="AM77" s="63"/>
      <c r="AN77" s="63"/>
      <c r="AO77" s="63"/>
    </row>
    <row r="78" ht="15.75" customHeight="1">
      <c r="AA78" s="63"/>
      <c r="AB78" s="63"/>
      <c r="AC78" s="63"/>
      <c r="AD78" s="63"/>
      <c r="AE78" s="63"/>
      <c r="AF78" s="63"/>
      <c r="AG78" s="63"/>
      <c r="AH78" s="63"/>
      <c r="AI78" s="63"/>
      <c r="AJ78" s="63"/>
      <c r="AK78" s="63"/>
      <c r="AL78" s="63"/>
      <c r="AM78" s="63"/>
      <c r="AN78" s="63"/>
      <c r="AO78" s="63"/>
    </row>
    <row r="79" ht="15.75" customHeight="1">
      <c r="AA79" s="63"/>
      <c r="AB79" s="63"/>
      <c r="AC79" s="63"/>
      <c r="AD79" s="63"/>
      <c r="AE79" s="63"/>
      <c r="AF79" s="63"/>
      <c r="AG79" s="63"/>
      <c r="AH79" s="63"/>
      <c r="AI79" s="63"/>
      <c r="AJ79" s="63"/>
      <c r="AK79" s="63"/>
      <c r="AL79" s="63"/>
      <c r="AM79" s="63"/>
      <c r="AN79" s="63"/>
      <c r="AO79" s="63"/>
    </row>
    <row r="80" ht="15.75" customHeight="1">
      <c r="AA80" s="63"/>
      <c r="AB80" s="63"/>
      <c r="AC80" s="63"/>
      <c r="AD80" s="63"/>
      <c r="AE80" s="63"/>
      <c r="AF80" s="63"/>
      <c r="AG80" s="63"/>
      <c r="AH80" s="63"/>
      <c r="AI80" s="63"/>
      <c r="AJ80" s="63"/>
      <c r="AK80" s="63"/>
      <c r="AL80" s="63"/>
      <c r="AM80" s="63"/>
      <c r="AN80" s="63"/>
      <c r="AO80" s="63"/>
    </row>
    <row r="81" ht="15.75" customHeight="1">
      <c r="AA81" s="63"/>
      <c r="AB81" s="63"/>
      <c r="AC81" s="63"/>
      <c r="AD81" s="63"/>
      <c r="AE81" s="63"/>
      <c r="AF81" s="63"/>
      <c r="AG81" s="63"/>
      <c r="AH81" s="63"/>
      <c r="AI81" s="63"/>
      <c r="AJ81" s="63"/>
      <c r="AK81" s="63"/>
      <c r="AL81" s="63"/>
      <c r="AM81" s="63"/>
      <c r="AN81" s="63"/>
      <c r="AO81" s="63"/>
    </row>
    <row r="82" ht="15.75" customHeight="1">
      <c r="AA82" s="63"/>
      <c r="AB82" s="63"/>
      <c r="AC82" s="63"/>
      <c r="AD82" s="63"/>
      <c r="AE82" s="63"/>
      <c r="AF82" s="63"/>
      <c r="AG82" s="63"/>
      <c r="AH82" s="63"/>
      <c r="AI82" s="63"/>
      <c r="AJ82" s="63"/>
      <c r="AK82" s="63"/>
      <c r="AL82" s="63"/>
      <c r="AM82" s="63"/>
      <c r="AN82" s="63"/>
      <c r="AO82" s="63"/>
    </row>
    <row r="83" ht="15.75" customHeight="1">
      <c r="AA83" s="63"/>
      <c r="AB83" s="63"/>
      <c r="AC83" s="63"/>
      <c r="AD83" s="63"/>
      <c r="AE83" s="63"/>
      <c r="AF83" s="63"/>
      <c r="AG83" s="63"/>
      <c r="AH83" s="63"/>
      <c r="AI83" s="63"/>
      <c r="AJ83" s="63"/>
      <c r="AK83" s="63"/>
      <c r="AL83" s="63"/>
      <c r="AM83" s="63"/>
      <c r="AN83" s="63"/>
      <c r="AO83" s="63"/>
    </row>
    <row r="84" ht="15.75" customHeight="1">
      <c r="AA84" s="63"/>
      <c r="AB84" s="63"/>
      <c r="AC84" s="63"/>
      <c r="AD84" s="63"/>
      <c r="AE84" s="63"/>
      <c r="AF84" s="63"/>
      <c r="AG84" s="63"/>
      <c r="AH84" s="63"/>
      <c r="AI84" s="63"/>
      <c r="AJ84" s="63"/>
      <c r="AK84" s="63"/>
      <c r="AL84" s="63"/>
      <c r="AM84" s="63"/>
      <c r="AN84" s="63"/>
      <c r="AO84" s="63"/>
    </row>
    <row r="85" ht="15.75" customHeight="1">
      <c r="AA85" s="63"/>
      <c r="AB85" s="63"/>
      <c r="AC85" s="63"/>
      <c r="AD85" s="63"/>
      <c r="AE85" s="63"/>
      <c r="AF85" s="63"/>
      <c r="AG85" s="63"/>
      <c r="AH85" s="63"/>
      <c r="AI85" s="63"/>
      <c r="AJ85" s="63"/>
      <c r="AK85" s="63"/>
      <c r="AL85" s="63"/>
      <c r="AM85" s="63"/>
      <c r="AN85" s="63"/>
      <c r="AO85" s="63"/>
    </row>
    <row r="86" ht="15.75" customHeight="1">
      <c r="AA86" s="63"/>
      <c r="AB86" s="63"/>
      <c r="AC86" s="63"/>
      <c r="AD86" s="63"/>
      <c r="AE86" s="63"/>
      <c r="AF86" s="63"/>
      <c r="AG86" s="63"/>
      <c r="AH86" s="63"/>
      <c r="AI86" s="63"/>
      <c r="AJ86" s="63"/>
      <c r="AK86" s="63"/>
      <c r="AL86" s="63"/>
      <c r="AM86" s="63"/>
      <c r="AN86" s="63"/>
      <c r="AO86" s="63"/>
    </row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04">
    <mergeCell ref="B1:E1"/>
    <mergeCell ref="M2:N2"/>
    <mergeCell ref="O2:T2"/>
    <mergeCell ref="K3:L3"/>
    <mergeCell ref="M3:Q3"/>
    <mergeCell ref="B5:E5"/>
    <mergeCell ref="M5:Q5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D11:E11"/>
    <mergeCell ref="D12:E12"/>
    <mergeCell ref="D13:E13"/>
    <mergeCell ref="D14:E14"/>
    <mergeCell ref="D15:E15"/>
    <mergeCell ref="B17:B18"/>
    <mergeCell ref="B19:B20"/>
    <mergeCell ref="B21:B22"/>
    <mergeCell ref="B23:B24"/>
    <mergeCell ref="B25:B26"/>
    <mergeCell ref="B27:B28"/>
    <mergeCell ref="B29:B30"/>
    <mergeCell ref="B31:B32"/>
    <mergeCell ref="B11:B12"/>
    <mergeCell ref="C11:C12"/>
    <mergeCell ref="B13:B14"/>
    <mergeCell ref="C13:C14"/>
    <mergeCell ref="B15:B16"/>
    <mergeCell ref="C15:C16"/>
    <mergeCell ref="C17:C18"/>
    <mergeCell ref="D16:E16"/>
    <mergeCell ref="D17:E17"/>
    <mergeCell ref="D18:E18"/>
    <mergeCell ref="D19:E19"/>
    <mergeCell ref="D20:E20"/>
    <mergeCell ref="D21:E21"/>
    <mergeCell ref="D22:E22"/>
    <mergeCell ref="D32:E32"/>
    <mergeCell ref="F36:T36"/>
    <mergeCell ref="E37:T37"/>
    <mergeCell ref="C19:C20"/>
    <mergeCell ref="C21:C22"/>
    <mergeCell ref="C23:C24"/>
    <mergeCell ref="C25:C26"/>
    <mergeCell ref="C27:C28"/>
    <mergeCell ref="C29:C30"/>
    <mergeCell ref="C31:C32"/>
    <mergeCell ref="C60:C61"/>
    <mergeCell ref="D60:D61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B60:B61"/>
    <mergeCell ref="D23:E23"/>
    <mergeCell ref="D24:E24"/>
    <mergeCell ref="D25:E25"/>
    <mergeCell ref="D26:E26"/>
    <mergeCell ref="D27:E27"/>
    <mergeCell ref="D28:E28"/>
    <mergeCell ref="D29:E29"/>
    <mergeCell ref="D30:E30"/>
    <mergeCell ref="D31:E31"/>
    <mergeCell ref="B34:E34"/>
    <mergeCell ref="B35:E35"/>
    <mergeCell ref="B36:E36"/>
    <mergeCell ref="C38:C39"/>
    <mergeCell ref="D38:D39"/>
    <mergeCell ref="B38:B39"/>
    <mergeCell ref="B40:B41"/>
    <mergeCell ref="C40:C41"/>
    <mergeCell ref="D40:D41"/>
    <mergeCell ref="B42:B43"/>
    <mergeCell ref="C42:C43"/>
    <mergeCell ref="D42:D43"/>
    <mergeCell ref="C48:C49"/>
    <mergeCell ref="D48:D49"/>
    <mergeCell ref="B44:B45"/>
    <mergeCell ref="C44:C45"/>
    <mergeCell ref="D44:D45"/>
    <mergeCell ref="B46:B47"/>
    <mergeCell ref="C46:C47"/>
    <mergeCell ref="D46:D47"/>
    <mergeCell ref="B48:B49"/>
    <mergeCell ref="C54:C55"/>
    <mergeCell ref="D54:D55"/>
    <mergeCell ref="B50:B51"/>
    <mergeCell ref="C50:C51"/>
    <mergeCell ref="D50:D51"/>
    <mergeCell ref="B52:B53"/>
    <mergeCell ref="C52:C53"/>
    <mergeCell ref="D52:D53"/>
    <mergeCell ref="B54:B55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orientation="landscape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5.86"/>
    <col customWidth="1" min="2" max="2" width="7.14"/>
    <col customWidth="1" min="3" max="3" width="12.14"/>
    <col customWidth="1" min="4" max="4" width="21.0"/>
    <col customWidth="1" min="5" max="5" width="10.71"/>
    <col customWidth="1" min="6" max="16" width="8.29"/>
    <col customWidth="1" min="17" max="26" width="8.71"/>
    <col customWidth="1" hidden="1" min="27" max="38" width="8.71"/>
    <col customWidth="1" min="39" max="42" width="8.71"/>
  </cols>
  <sheetData>
    <row r="1" ht="49.5" customHeight="1">
      <c r="B1" s="67"/>
      <c r="F1" s="68" t="s">
        <v>96</v>
      </c>
      <c r="H1" s="69" t="s">
        <v>97</v>
      </c>
    </row>
    <row r="2" ht="27.75" customHeight="1">
      <c r="B2" s="37" t="s">
        <v>183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80"/>
      <c r="P2" s="80"/>
    </row>
    <row r="3" ht="27.75" customHeight="1">
      <c r="B3" s="75" t="s">
        <v>99</v>
      </c>
      <c r="C3" s="76"/>
      <c r="D3" s="77"/>
      <c r="E3" s="77"/>
      <c r="F3" s="46"/>
      <c r="G3" s="46"/>
      <c r="H3" s="8"/>
      <c r="I3" s="78" t="s">
        <v>131</v>
      </c>
      <c r="J3" s="79"/>
      <c r="K3" s="248" t="s">
        <v>169</v>
      </c>
      <c r="L3" s="48"/>
      <c r="M3" s="48"/>
      <c r="N3" s="48"/>
      <c r="O3" s="48"/>
      <c r="P3" s="79"/>
    </row>
    <row r="4" ht="24.0" customHeight="1">
      <c r="B4" s="81" t="s">
        <v>103</v>
      </c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73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8"/>
      <c r="AN4" s="8"/>
      <c r="AO4" s="8"/>
    </row>
    <row r="5" ht="42.75" customHeight="1">
      <c r="B5" s="155" t="s">
        <v>184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8"/>
      <c r="AN5" s="8"/>
      <c r="AO5" s="8"/>
    </row>
    <row r="6" ht="26.25" customHeight="1">
      <c r="B6" s="249" t="s">
        <v>7</v>
      </c>
      <c r="C6" s="250" t="s">
        <v>110</v>
      </c>
      <c r="D6" s="251" t="s">
        <v>109</v>
      </c>
      <c r="E6" s="164">
        <v>500.0</v>
      </c>
      <c r="F6" s="164">
        <v>550.0</v>
      </c>
      <c r="G6" s="164">
        <v>750.0</v>
      </c>
      <c r="H6" s="164">
        <v>1000.0</v>
      </c>
      <c r="I6" s="164">
        <v>1250.0</v>
      </c>
      <c r="J6" s="164">
        <v>1500.0</v>
      </c>
      <c r="K6" s="164">
        <v>1750.0</v>
      </c>
      <c r="L6" s="164">
        <v>2000.0</v>
      </c>
      <c r="M6" s="164">
        <v>2200.0</v>
      </c>
      <c r="N6" s="164">
        <v>2250.0</v>
      </c>
      <c r="O6" s="164">
        <v>2500.0</v>
      </c>
      <c r="P6" s="252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8"/>
      <c r="AN6" s="8"/>
      <c r="AO6" s="8"/>
    </row>
    <row r="7" ht="15.0" customHeight="1">
      <c r="B7" s="132">
        <v>2.0</v>
      </c>
      <c r="C7" s="98">
        <v>106.0</v>
      </c>
      <c r="D7" s="164" t="s">
        <v>112</v>
      </c>
      <c r="E7" s="101">
        <f t="shared" ref="E7:P7" si="1">ROUND(AA7-(AA7*$J$5),0)</f>
        <v>13684</v>
      </c>
      <c r="F7" s="101">
        <f t="shared" si="1"/>
        <v>14719</v>
      </c>
      <c r="G7" s="101">
        <f t="shared" si="1"/>
        <v>16159</v>
      </c>
      <c r="H7" s="101">
        <f t="shared" si="1"/>
        <v>17103</v>
      </c>
      <c r="I7" s="101">
        <f t="shared" si="1"/>
        <v>18724</v>
      </c>
      <c r="J7" s="101">
        <f t="shared" si="1"/>
        <v>19214</v>
      </c>
      <c r="K7" s="101">
        <f t="shared" si="1"/>
        <v>20380</v>
      </c>
      <c r="L7" s="101">
        <f t="shared" si="1"/>
        <v>22056</v>
      </c>
      <c r="M7" s="101">
        <f t="shared" si="1"/>
        <v>26216</v>
      </c>
      <c r="N7" s="101">
        <f t="shared" si="1"/>
        <v>26737</v>
      </c>
      <c r="O7" s="101">
        <f t="shared" si="1"/>
        <v>32588</v>
      </c>
      <c r="P7" s="102">
        <f t="shared" si="1"/>
        <v>38437</v>
      </c>
      <c r="AA7" s="103">
        <f>ROUND(VLOOKUP(CONCATENATE("SP ",E$6," H",$B7),'Основа'!$A$1:$O3561,15,FALSE),0)</f>
        <v>13684</v>
      </c>
      <c r="AB7" s="103">
        <f>ROUND(VLOOKUP(CONCATENATE("SP ",F$6," H",$B7),'Основа'!$A$1:$O3561,15,FALSE),0)</f>
        <v>14719</v>
      </c>
      <c r="AC7" s="103">
        <f>ROUND(VLOOKUP(CONCATENATE("SP ",G$6," H",$B7),'Основа'!$A$1:$O3561,15,FALSE),0)</f>
        <v>16159</v>
      </c>
      <c r="AD7" s="103">
        <f>ROUND(VLOOKUP(CONCATENATE("SP ",H$6," H",$B7),'Основа'!$A$1:$O3561,15,FALSE),0)</f>
        <v>17103</v>
      </c>
      <c r="AE7" s="103">
        <f>ROUND(VLOOKUP(CONCATENATE("SP ",I$6," H",$B7),'Основа'!$A$1:$O3561,15,FALSE),0)</f>
        <v>18724</v>
      </c>
      <c r="AF7" s="103">
        <f>ROUND(VLOOKUP(CONCATENATE("SP ",J$6," H",$B7),'Основа'!$A$1:$O3561,15,FALSE),0)</f>
        <v>19214</v>
      </c>
      <c r="AG7" s="103">
        <f>ROUND(VLOOKUP(CONCATENATE("SP ",K$6," H",$B7),'Основа'!$A$1:$O3561,15,FALSE),0)</f>
        <v>20380</v>
      </c>
      <c r="AH7" s="103">
        <f>ROUND(VLOOKUP(CONCATENATE("SP ",L$6," H",$B7),'Основа'!$A$1:$O3561,15,FALSE),0)</f>
        <v>22056</v>
      </c>
      <c r="AI7" s="103">
        <f>ROUND(VLOOKUP(CONCATENATE("SP ",M$6," H",$B7),'Основа'!$A$1:$O3561,15,FALSE),0)</f>
        <v>26216</v>
      </c>
      <c r="AJ7" s="103">
        <f>ROUND(VLOOKUP(CONCATENATE("SP ",N$6," H",$B7),'Основа'!$A$1:$O3561,15,FALSE),0)</f>
        <v>26737</v>
      </c>
      <c r="AK7" s="103">
        <f>ROUND(VLOOKUP(CONCATENATE("SP ",O$6," H",$B7),'Основа'!$A$1:$O3561,15,FALSE),0)</f>
        <v>32588</v>
      </c>
      <c r="AL7" s="103">
        <f>ROUND(VLOOKUP(CONCATENATE("SP ",P$6," H",$B7),'Основа'!$A$1:$O3561,15,FALSE),0)</f>
        <v>38437</v>
      </c>
      <c r="AM7" s="8"/>
      <c r="AN7" s="8"/>
      <c r="AO7" s="8"/>
      <c r="AP7" s="8"/>
    </row>
    <row r="8" ht="15.0" customHeight="1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128</v>
      </c>
      <c r="F8" s="166">
        <f t="shared" si="2"/>
        <v>139</v>
      </c>
      <c r="G8" s="166">
        <f t="shared" si="2"/>
        <v>188</v>
      </c>
      <c r="H8" s="166">
        <f t="shared" si="2"/>
        <v>254</v>
      </c>
      <c r="I8" s="166">
        <f t="shared" si="2"/>
        <v>314</v>
      </c>
      <c r="J8" s="166">
        <f t="shared" si="2"/>
        <v>379</v>
      </c>
      <c r="K8" s="166">
        <f t="shared" si="2"/>
        <v>439</v>
      </c>
      <c r="L8" s="166">
        <f t="shared" si="2"/>
        <v>507</v>
      </c>
      <c r="M8" s="166">
        <f t="shared" si="2"/>
        <v>557</v>
      </c>
      <c r="N8" s="166">
        <f t="shared" si="2"/>
        <v>567</v>
      </c>
      <c r="O8" s="166">
        <f t="shared" si="2"/>
        <v>634</v>
      </c>
      <c r="P8" s="167">
        <f t="shared" si="2"/>
        <v>761</v>
      </c>
      <c r="AA8" s="103">
        <f>VLOOKUP(CONCATENATE("SP ",E$6," H",$B7),'Основа'!$A$1:$O3561,8,FALSE)</f>
        <v>127.92</v>
      </c>
      <c r="AB8" s="103">
        <f>VLOOKUP(CONCATENATE("SP ",F$6," H",$B7),'Основа'!$A$1:$O3561,8,FALSE)</f>
        <v>138.99</v>
      </c>
      <c r="AC8" s="103">
        <f>VLOOKUP(CONCATENATE("SP ",G$6," H",$B7),'Основа'!$A$1:$O3561,8,FALSE)</f>
        <v>188.19</v>
      </c>
      <c r="AD8" s="103">
        <f>VLOOKUP(CONCATENATE("SP ",H$6," H",$B7),'Основа'!$A$1:$O3561,8,FALSE)</f>
        <v>253.5645</v>
      </c>
      <c r="AE8" s="103">
        <f>VLOOKUP(CONCATENATE("SP ",I$6," H",$B7),'Основа'!$A$1:$O3561,8,FALSE)</f>
        <v>314.3265</v>
      </c>
      <c r="AF8" s="103">
        <f>VLOOKUP(CONCATENATE("SP ",J$6," H",$B7),'Основа'!$A$1:$O3561,8,FALSE)</f>
        <v>378.594</v>
      </c>
      <c r="AG8" s="103">
        <f>VLOOKUP(CONCATENATE("SP ",K$6," H",$B7),'Основа'!$A$1:$O3561,8,FALSE)</f>
        <v>439.356</v>
      </c>
      <c r="AH8" s="103">
        <f>VLOOKUP(CONCATENATE("SP ",L$6," H",$B7),'Основа'!$A$1:$O3561,8,FALSE)</f>
        <v>507.129</v>
      </c>
      <c r="AI8" s="103">
        <f>VLOOKUP(CONCATENATE("SP ",M$6," H",$B7),'Основа'!$A$1:$O3561,8,FALSE)</f>
        <v>557.3745</v>
      </c>
      <c r="AJ8" s="103">
        <f>VLOOKUP(CONCATENATE("SP ",N$6," H",$B7),'Основа'!$A$1:$O3561,8,FALSE)</f>
        <v>566.7225</v>
      </c>
      <c r="AK8" s="103">
        <f>VLOOKUP(CONCATENATE("SP ",O$6," H",$B7),'Основа'!$A$1:$O3561,8,FALSE)</f>
        <v>634.4955</v>
      </c>
      <c r="AL8" s="103">
        <f>VLOOKUP(CONCATENATE("SP ",P$6," H",$B7),'Основа'!$A$1:$O3561,8,FALSE)</f>
        <v>760.6935</v>
      </c>
      <c r="AM8" s="8"/>
      <c r="AN8" s="8"/>
      <c r="AO8" s="8"/>
      <c r="AP8" s="8"/>
    </row>
    <row r="9" ht="15.0" customHeight="1">
      <c r="B9" s="132">
        <v>3.0</v>
      </c>
      <c r="C9" s="98">
        <v>162.0</v>
      </c>
      <c r="D9" s="164" t="s">
        <v>112</v>
      </c>
      <c r="E9" s="101">
        <f t="shared" ref="E9:P9" si="3">ROUND(AA9-(AA9*$J$5),0)</f>
        <v>16107</v>
      </c>
      <c r="F9" s="101">
        <f t="shared" si="3"/>
        <v>17382</v>
      </c>
      <c r="G9" s="101">
        <f t="shared" si="3"/>
        <v>19463</v>
      </c>
      <c r="H9" s="101">
        <f t="shared" si="3"/>
        <v>20882</v>
      </c>
      <c r="I9" s="101">
        <f t="shared" si="3"/>
        <v>23313</v>
      </c>
      <c r="J9" s="101">
        <f t="shared" si="3"/>
        <v>24055</v>
      </c>
      <c r="K9" s="101">
        <f t="shared" si="3"/>
        <v>25806</v>
      </c>
      <c r="L9" s="101">
        <f t="shared" si="3"/>
        <v>28316</v>
      </c>
      <c r="M9" s="101">
        <f t="shared" si="3"/>
        <v>33868</v>
      </c>
      <c r="N9" s="101">
        <f t="shared" si="3"/>
        <v>34562</v>
      </c>
      <c r="O9" s="101">
        <f t="shared" si="3"/>
        <v>42369</v>
      </c>
      <c r="P9" s="102">
        <f t="shared" si="3"/>
        <v>50175</v>
      </c>
      <c r="AA9" s="103">
        <f>ROUND(VLOOKUP(CONCATENATE("SP ",E$6," H",$B9),'Основа'!$A$1:$O3563,15,FALSE),0)</f>
        <v>16107</v>
      </c>
      <c r="AB9" s="103">
        <f>ROUND(VLOOKUP(CONCATENATE("SP ",F$6," H",$B9),'Основа'!$A$1:$O3563,15,FALSE),0)</f>
        <v>17382</v>
      </c>
      <c r="AC9" s="103">
        <f>ROUND(VLOOKUP(CONCATENATE("SP ",G$6," H",$B9),'Основа'!$A$1:$O3563,15,FALSE),0)</f>
        <v>19463</v>
      </c>
      <c r="AD9" s="103">
        <f>ROUND(VLOOKUP(CONCATENATE("SP ",H$6," H",$B9),'Основа'!$A$1:$O3563,15,FALSE),0)</f>
        <v>20882</v>
      </c>
      <c r="AE9" s="103">
        <f>ROUND(VLOOKUP(CONCATENATE("SP ",I$6," H",$B9),'Основа'!$A$1:$O3563,15,FALSE),0)</f>
        <v>23313</v>
      </c>
      <c r="AF9" s="103">
        <f>ROUND(VLOOKUP(CONCATENATE("SP ",J$6," H",$B9),'Основа'!$A$1:$O3563,15,FALSE),0)</f>
        <v>24055</v>
      </c>
      <c r="AG9" s="103">
        <f>ROUND(VLOOKUP(CONCATENATE("SP ",K$6," H",$B9),'Основа'!$A$1:$O3563,15,FALSE),0)</f>
        <v>25806</v>
      </c>
      <c r="AH9" s="103">
        <f>ROUND(VLOOKUP(CONCATENATE("SP ",L$6," H",$B9),'Основа'!$A$1:$O3563,15,FALSE),0)</f>
        <v>28316</v>
      </c>
      <c r="AI9" s="103">
        <f>ROUND(VLOOKUP(CONCATENATE("SP ",M$6," H",$B9),'Основа'!$A$1:$O3563,15,FALSE),0)</f>
        <v>33868</v>
      </c>
      <c r="AJ9" s="103">
        <f>ROUND(VLOOKUP(CONCATENATE("SP ",N$6," H",$B9),'Основа'!$A$1:$O3563,15,FALSE),0)</f>
        <v>34562</v>
      </c>
      <c r="AK9" s="103">
        <f>ROUND(VLOOKUP(CONCATENATE("SP ",O$6," H",$B9),'Основа'!$A$1:$O3563,15,FALSE),0)</f>
        <v>42369</v>
      </c>
      <c r="AL9" s="103">
        <f>ROUND(VLOOKUP(CONCATENATE("SP ",P$6," H",$B9),'Основа'!$A$1:$O3563,15,FALSE),0)</f>
        <v>50175</v>
      </c>
      <c r="AM9" s="8"/>
      <c r="AN9" s="8"/>
      <c r="AO9" s="8"/>
      <c r="AP9" s="8"/>
    </row>
    <row r="10" ht="15.0" customHeight="1">
      <c r="B10" s="110"/>
      <c r="C10" s="111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191</v>
      </c>
      <c r="F10" s="166">
        <f t="shared" si="4"/>
        <v>209</v>
      </c>
      <c r="G10" s="166">
        <f t="shared" si="4"/>
        <v>282</v>
      </c>
      <c r="H10" s="166">
        <f t="shared" si="4"/>
        <v>381</v>
      </c>
      <c r="I10" s="166">
        <f t="shared" si="4"/>
        <v>472</v>
      </c>
      <c r="J10" s="166">
        <f t="shared" si="4"/>
        <v>568</v>
      </c>
      <c r="K10" s="166">
        <f t="shared" si="4"/>
        <v>659</v>
      </c>
      <c r="L10" s="166">
        <f t="shared" si="4"/>
        <v>761</v>
      </c>
      <c r="M10" s="166">
        <f t="shared" si="4"/>
        <v>837</v>
      </c>
      <c r="N10" s="166">
        <f t="shared" si="4"/>
        <v>849</v>
      </c>
      <c r="O10" s="166">
        <f t="shared" si="4"/>
        <v>951</v>
      </c>
      <c r="P10" s="167">
        <f t="shared" si="4"/>
        <v>1142</v>
      </c>
      <c r="AA10" s="103">
        <f>VLOOKUP(CONCATENATE("SP ",E$6," H",$B9),'Основа'!$A$1:$O3563,8,FALSE)</f>
        <v>190.65</v>
      </c>
      <c r="AB10" s="103">
        <f>VLOOKUP(CONCATENATE("SP ",F$6," H",$B9),'Основа'!$A$1:$O3563,8,FALSE)</f>
        <v>209.1</v>
      </c>
      <c r="AC10" s="103">
        <f>VLOOKUP(CONCATENATE("SP ",G$6," H",$B9),'Основа'!$A$1:$O3563,8,FALSE)</f>
        <v>281.67</v>
      </c>
      <c r="AD10" s="103">
        <f>VLOOKUP(CONCATENATE("SP ",H$6," H",$B9),'Основа'!$A$1:$O3563,8,FALSE)</f>
        <v>380.931</v>
      </c>
      <c r="AE10" s="103">
        <f>VLOOKUP(CONCATENATE("SP ",I$6," H",$B9),'Основа'!$A$1:$O3563,8,FALSE)</f>
        <v>472.074</v>
      </c>
      <c r="AF10" s="103">
        <f>VLOOKUP(CONCATENATE("SP ",J$6," H",$B9),'Основа'!$A$1:$O3563,8,FALSE)</f>
        <v>567.891</v>
      </c>
      <c r="AG10" s="103">
        <f>VLOOKUP(CONCATENATE("SP ",K$6," H",$B9),'Основа'!$A$1:$O3563,8,FALSE)</f>
        <v>659.034</v>
      </c>
      <c r="AH10" s="103">
        <f>VLOOKUP(CONCATENATE("SP ",L$6," H",$B9),'Основа'!$A$1:$O3563,8,FALSE)</f>
        <v>760.6935</v>
      </c>
      <c r="AI10" s="103">
        <f>VLOOKUP(CONCATENATE("SP ",M$6," H",$B9),'Основа'!$A$1:$O3563,8,FALSE)</f>
        <v>836.646</v>
      </c>
      <c r="AJ10" s="103">
        <f>VLOOKUP(CONCATENATE("SP ",N$6," H",$B9),'Основа'!$A$1:$O3563,8,FALSE)</f>
        <v>849.4995</v>
      </c>
      <c r="AK10" s="103">
        <f>VLOOKUP(CONCATENATE("SP ",O$6," H",$B9),'Основа'!$A$1:$O3563,8,FALSE)</f>
        <v>951.159</v>
      </c>
      <c r="AL10" s="103">
        <f>VLOOKUP(CONCATENATE("SP ",P$6," H",$B9),'Основа'!$A$1:$O3563,8,FALSE)</f>
        <v>1141.6245</v>
      </c>
      <c r="AM10" s="8"/>
      <c r="AN10" s="8"/>
      <c r="AO10" s="8"/>
      <c r="AP10" s="8"/>
    </row>
    <row r="11" ht="15.0" customHeight="1">
      <c r="B11" s="141">
        <v>4.0</v>
      </c>
      <c r="C11" s="168">
        <v>218.0</v>
      </c>
      <c r="D11" s="164" t="s">
        <v>112</v>
      </c>
      <c r="E11" s="101">
        <f t="shared" ref="E11:P11" si="5">ROUND(AA11-(AA11*$J$5),0)</f>
        <v>18535</v>
      </c>
      <c r="F11" s="101">
        <f t="shared" si="5"/>
        <v>20054</v>
      </c>
      <c r="G11" s="101">
        <f t="shared" si="5"/>
        <v>22776</v>
      </c>
      <c r="H11" s="101">
        <f t="shared" si="5"/>
        <v>24670</v>
      </c>
      <c r="I11" s="101">
        <f t="shared" si="5"/>
        <v>27914</v>
      </c>
      <c r="J11" s="101">
        <f t="shared" si="5"/>
        <v>28907</v>
      </c>
      <c r="K11" s="101">
        <f t="shared" si="5"/>
        <v>31244</v>
      </c>
      <c r="L11" s="101">
        <f t="shared" si="5"/>
        <v>34590</v>
      </c>
      <c r="M11" s="101">
        <f t="shared" si="5"/>
        <v>41535</v>
      </c>
      <c r="N11" s="101">
        <f t="shared" si="5"/>
        <v>42404</v>
      </c>
      <c r="O11" s="101">
        <f t="shared" si="5"/>
        <v>52171</v>
      </c>
      <c r="P11" s="102">
        <f t="shared" si="5"/>
        <v>61939</v>
      </c>
      <c r="AA11" s="103">
        <f>ROUND(VLOOKUP(CONCATENATE("SP ",E$6," H",$B11),'Основа'!$A$1:$O3565,15,FALSE),0)</f>
        <v>18535</v>
      </c>
      <c r="AB11" s="103">
        <f>ROUND(VLOOKUP(CONCATENATE("SP ",F$6," H",$B11),'Основа'!$A$1:$O3565,15,FALSE),0)</f>
        <v>20054</v>
      </c>
      <c r="AC11" s="103">
        <f>ROUND(VLOOKUP(CONCATENATE("SP ",G$6," H",$B11),'Основа'!$A$1:$O3565,15,FALSE),0)</f>
        <v>22776</v>
      </c>
      <c r="AD11" s="103">
        <f>ROUND(VLOOKUP(CONCATENATE("SP ",H$6," H",$B11),'Основа'!$A$1:$O3565,15,FALSE),0)</f>
        <v>24670</v>
      </c>
      <c r="AE11" s="103">
        <f>ROUND(VLOOKUP(CONCATENATE("SP ",I$6," H",$B11),'Основа'!$A$1:$O3565,15,FALSE),0)</f>
        <v>27914</v>
      </c>
      <c r="AF11" s="103">
        <f>ROUND(VLOOKUP(CONCATENATE("SP ",J$6," H",$B11),'Основа'!$A$1:$O3565,15,FALSE),0)</f>
        <v>28907</v>
      </c>
      <c r="AG11" s="103">
        <f>ROUND(VLOOKUP(CONCATENATE("SP ",K$6," H",$B11),'Основа'!$A$1:$O3565,15,FALSE),0)</f>
        <v>31244</v>
      </c>
      <c r="AH11" s="103">
        <f>ROUND(VLOOKUP(CONCATENATE("SP ",L$6," H",$B11),'Основа'!$A$1:$O3565,15,FALSE),0)</f>
        <v>34590</v>
      </c>
      <c r="AI11" s="103">
        <f>ROUND(VLOOKUP(CONCATENATE("SP ",M$6," H",$B11),'Основа'!$A$1:$O3565,15,FALSE),0)</f>
        <v>41535</v>
      </c>
      <c r="AJ11" s="103">
        <f>ROUND(VLOOKUP(CONCATENATE("SP ",N$6," H",$B11),'Основа'!$A$1:$O3565,15,FALSE),0)</f>
        <v>42404</v>
      </c>
      <c r="AK11" s="103">
        <f>ROUND(VLOOKUP(CONCATENATE("SP ",O$6," H",$B11),'Основа'!$A$1:$O3565,15,FALSE),0)</f>
        <v>52171</v>
      </c>
      <c r="AL11" s="103">
        <f>ROUND(VLOOKUP(CONCATENATE("SP ",P$6," H",$B11),'Основа'!$A$1:$O3565,15,FALSE),0)</f>
        <v>61939</v>
      </c>
      <c r="AM11" s="8"/>
      <c r="AN11" s="8"/>
      <c r="AO11" s="8"/>
      <c r="AP11" s="8"/>
    </row>
    <row r="12" ht="15.0" customHeight="1">
      <c r="B12" s="104"/>
      <c r="C12" s="105"/>
      <c r="D12" s="165" t="str">
        <f>RIGHT($K$5,21)</f>
        <v>ΔТ=70⁰С (95/85/20) Вт</v>
      </c>
      <c r="E12" s="166">
        <f t="shared" ref="E12:P12" si="6">ROUND(IF($D12="ΔТ=70⁰С (95/85/20) Вт",AA12,(IF($D12="ΔТ=60⁰С (90/70/20) Вт",AA12*0.818,AA12*0.646))),0)</f>
        <v>253</v>
      </c>
      <c r="F12" s="166">
        <f t="shared" si="6"/>
        <v>279</v>
      </c>
      <c r="G12" s="166">
        <f t="shared" si="6"/>
        <v>376</v>
      </c>
      <c r="H12" s="166">
        <f t="shared" si="6"/>
        <v>507</v>
      </c>
      <c r="I12" s="166">
        <f t="shared" si="6"/>
        <v>630</v>
      </c>
      <c r="J12" s="166">
        <f t="shared" si="6"/>
        <v>756</v>
      </c>
      <c r="K12" s="166">
        <f t="shared" si="6"/>
        <v>879</v>
      </c>
      <c r="L12" s="166">
        <f t="shared" si="6"/>
        <v>1014</v>
      </c>
      <c r="M12" s="166">
        <f t="shared" si="6"/>
        <v>1116</v>
      </c>
      <c r="N12" s="166">
        <f t="shared" si="6"/>
        <v>1132</v>
      </c>
      <c r="O12" s="166">
        <f t="shared" si="6"/>
        <v>1268</v>
      </c>
      <c r="P12" s="167">
        <f t="shared" si="6"/>
        <v>1521</v>
      </c>
      <c r="AA12" s="103">
        <f>VLOOKUP(CONCATENATE("SP ",E$6," H",$B11),'Основа'!$A$1:$O3565,8,FALSE)</f>
        <v>253.38</v>
      </c>
      <c r="AB12" s="103">
        <f>VLOOKUP(CONCATENATE("SP ",F$6," H",$B11),'Основа'!$A$1:$O3565,8,FALSE)</f>
        <v>279.21</v>
      </c>
      <c r="AC12" s="103">
        <f>VLOOKUP(CONCATENATE("SP ",G$6," H",$B11),'Основа'!$A$1:$O3565,8,FALSE)</f>
        <v>376.38</v>
      </c>
      <c r="AD12" s="103">
        <f>VLOOKUP(CONCATENATE("SP ",H$6," H",$B11),'Основа'!$A$1:$O3565,8,FALSE)</f>
        <v>507.129</v>
      </c>
      <c r="AE12" s="103">
        <f>VLOOKUP(CONCATENATE("SP ",I$6," H",$B11),'Основа'!$A$1:$O3565,8,FALSE)</f>
        <v>629.8215</v>
      </c>
      <c r="AF12" s="103">
        <f>VLOOKUP(CONCATENATE("SP ",J$6," H",$B11),'Основа'!$A$1:$O3565,8,FALSE)</f>
        <v>756.0195</v>
      </c>
      <c r="AG12" s="103">
        <f>VLOOKUP(CONCATENATE("SP ",K$6," H",$B11),'Основа'!$A$1:$O3565,8,FALSE)</f>
        <v>878.712</v>
      </c>
      <c r="AH12" s="103">
        <f>VLOOKUP(CONCATENATE("SP ",L$6," H",$B11),'Основа'!$A$1:$O3565,8,FALSE)</f>
        <v>1014.258</v>
      </c>
      <c r="AI12" s="103">
        <f>VLOOKUP(CONCATENATE("SP ",M$6," H",$B11),'Основа'!$A$1:$O3565,8,FALSE)</f>
        <v>1115.9175</v>
      </c>
      <c r="AJ12" s="103">
        <f>VLOOKUP(CONCATENATE("SP ",N$6," H",$B11),'Основа'!$A$1:$O3565,8,FALSE)</f>
        <v>1132.2765</v>
      </c>
      <c r="AK12" s="103">
        <f>VLOOKUP(CONCATENATE("SP ",O$6," H",$B11),'Основа'!$A$1:$O3565,8,FALSE)</f>
        <v>1267.8225</v>
      </c>
      <c r="AL12" s="103">
        <f>VLOOKUP(CONCATENATE("SP ",P$6," H",$B11),'Основа'!$A$1:$O3565,8,FALSE)</f>
        <v>1521.387</v>
      </c>
      <c r="AM12" s="8"/>
      <c r="AN12" s="8"/>
      <c r="AO12" s="8"/>
      <c r="AP12" s="8"/>
    </row>
    <row r="13" ht="15.0" customHeight="1">
      <c r="B13" s="132">
        <v>5.0</v>
      </c>
      <c r="C13" s="98">
        <v>274.0</v>
      </c>
      <c r="D13" s="164" t="s">
        <v>112</v>
      </c>
      <c r="E13" s="101">
        <f t="shared" ref="E13:P13" si="7">ROUND(AA13-(AA13*$J$5),0)</f>
        <v>20967</v>
      </c>
      <c r="F13" s="101">
        <f t="shared" si="7"/>
        <v>22730</v>
      </c>
      <c r="G13" s="101">
        <f t="shared" si="7"/>
        <v>26093</v>
      </c>
      <c r="H13" s="101">
        <f t="shared" si="7"/>
        <v>28466</v>
      </c>
      <c r="I13" s="101">
        <f t="shared" si="7"/>
        <v>32523</v>
      </c>
      <c r="J13" s="101">
        <f t="shared" si="7"/>
        <v>33769</v>
      </c>
      <c r="K13" s="101">
        <f t="shared" si="7"/>
        <v>36693</v>
      </c>
      <c r="L13" s="101">
        <f t="shared" si="7"/>
        <v>40876</v>
      </c>
      <c r="M13" s="101">
        <f t="shared" si="7"/>
        <v>49220</v>
      </c>
      <c r="N13" s="101">
        <f t="shared" si="7"/>
        <v>50262</v>
      </c>
      <c r="O13" s="101">
        <f t="shared" si="7"/>
        <v>61994</v>
      </c>
      <c r="P13" s="102">
        <f t="shared" si="7"/>
        <v>73726</v>
      </c>
      <c r="AA13" s="103">
        <f>ROUND(VLOOKUP(CONCATENATE("SP ",E$6," H",$B13),'Основа'!$A$1:$O3567,15,FALSE),0)</f>
        <v>20967</v>
      </c>
      <c r="AB13" s="103">
        <f>ROUND(VLOOKUP(CONCATENATE("SP ",F$6," H",$B13),'Основа'!$A$1:$O3567,15,FALSE),0)</f>
        <v>22730</v>
      </c>
      <c r="AC13" s="103">
        <f>ROUND(VLOOKUP(CONCATENATE("SP ",G$6," H",$B13),'Основа'!$A$1:$O3567,15,FALSE),0)</f>
        <v>26093</v>
      </c>
      <c r="AD13" s="103">
        <f>ROUND(VLOOKUP(CONCATENATE("SP ",H$6," H",$B13),'Основа'!$A$1:$O3567,15,FALSE),0)</f>
        <v>28466</v>
      </c>
      <c r="AE13" s="103">
        <f>ROUND(VLOOKUP(CONCATENATE("SP ",I$6," H",$B13),'Основа'!$A$1:$O3567,15,FALSE),0)</f>
        <v>32523</v>
      </c>
      <c r="AF13" s="103">
        <f>ROUND(VLOOKUP(CONCATENATE("SP ",J$6," H",$B13),'Основа'!$A$1:$O3567,15,FALSE),0)</f>
        <v>33769</v>
      </c>
      <c r="AG13" s="103">
        <f>ROUND(VLOOKUP(CONCATENATE("SP ",K$6," H",$B13),'Основа'!$A$1:$O3567,15,FALSE),0)</f>
        <v>36693</v>
      </c>
      <c r="AH13" s="103">
        <f>ROUND(VLOOKUP(CONCATENATE("SP ",L$6," H",$B13),'Основа'!$A$1:$O3567,15,FALSE),0)</f>
        <v>40876</v>
      </c>
      <c r="AI13" s="103">
        <f>ROUND(VLOOKUP(CONCATENATE("SP ",M$6," H",$B13),'Основа'!$A$1:$O3567,15,FALSE),0)</f>
        <v>49220</v>
      </c>
      <c r="AJ13" s="103">
        <f>ROUND(VLOOKUP(CONCATENATE("SP ",N$6," H",$B13),'Основа'!$A$1:$O3567,15,FALSE),0)</f>
        <v>50262</v>
      </c>
      <c r="AK13" s="103">
        <f>ROUND(VLOOKUP(CONCATENATE("SP ",O$6," H",$B13),'Основа'!$A$1:$O3567,15,FALSE),0)</f>
        <v>61994</v>
      </c>
      <c r="AL13" s="103">
        <f>ROUND(VLOOKUP(CONCATENATE("SP ",P$6," H",$B13),'Основа'!$A$1:$O3567,15,FALSE),0)</f>
        <v>73726</v>
      </c>
      <c r="AM13" s="8"/>
      <c r="AN13" s="8"/>
      <c r="AO13" s="8"/>
      <c r="AP13" s="8"/>
    </row>
    <row r="14" ht="15.0" customHeight="1">
      <c r="B14" s="110"/>
      <c r="C14" s="111"/>
      <c r="D14" s="165" t="str">
        <f>RIGHT($K$5,21)</f>
        <v>ΔТ=70⁰С (95/85/20) Вт</v>
      </c>
      <c r="E14" s="166">
        <f t="shared" ref="E14:P14" si="8">ROUND(IF($D14="ΔТ=70⁰С (95/85/20) Вт",AA14,(IF($D14="ΔТ=60⁰С (90/70/20) Вт",AA14*0.818,AA14*0.646))),0)</f>
        <v>317</v>
      </c>
      <c r="F14" s="166">
        <f t="shared" si="8"/>
        <v>348</v>
      </c>
      <c r="G14" s="166">
        <f t="shared" si="8"/>
        <v>470</v>
      </c>
      <c r="H14" s="166">
        <f t="shared" si="8"/>
        <v>634</v>
      </c>
      <c r="I14" s="166">
        <f t="shared" si="8"/>
        <v>788</v>
      </c>
      <c r="J14" s="166">
        <f t="shared" si="8"/>
        <v>945</v>
      </c>
      <c r="K14" s="166">
        <f t="shared" si="8"/>
        <v>1098</v>
      </c>
      <c r="L14" s="166">
        <f t="shared" si="8"/>
        <v>1268</v>
      </c>
      <c r="M14" s="166">
        <f t="shared" si="8"/>
        <v>1395</v>
      </c>
      <c r="N14" s="166">
        <f t="shared" si="8"/>
        <v>1416</v>
      </c>
      <c r="O14" s="166">
        <f t="shared" si="8"/>
        <v>1584</v>
      </c>
      <c r="P14" s="167">
        <f t="shared" si="8"/>
        <v>1902</v>
      </c>
      <c r="AA14" s="103">
        <f>VLOOKUP(CONCATENATE("SP ",E$6," H",$B13),'Основа'!$A$1:$O3567,8,FALSE)</f>
        <v>317.34</v>
      </c>
      <c r="AB14" s="103">
        <f>VLOOKUP(CONCATENATE("SP ",F$6," H",$B13),'Основа'!$A$1:$O3567,8,FALSE)</f>
        <v>348.09</v>
      </c>
      <c r="AC14" s="103">
        <f>VLOOKUP(CONCATENATE("SP ",G$6," H",$B13),'Основа'!$A$1:$O3567,8,FALSE)</f>
        <v>469.86</v>
      </c>
      <c r="AD14" s="103">
        <f>VLOOKUP(CONCATENATE("SP ",H$6," H",$B13),'Основа'!$A$1:$O3567,8,FALSE)</f>
        <v>634.4955</v>
      </c>
      <c r="AE14" s="103">
        <f>VLOOKUP(CONCATENATE("SP ",I$6," H",$B13),'Основа'!$A$1:$O3567,8,FALSE)</f>
        <v>787.569</v>
      </c>
      <c r="AF14" s="103">
        <f>VLOOKUP(CONCATENATE("SP ",J$6," H",$B13),'Основа'!$A$1:$O3567,8,FALSE)</f>
        <v>945.3165</v>
      </c>
      <c r="AG14" s="103">
        <f>VLOOKUP(CONCATENATE("SP ",K$6," H",$B13),'Основа'!$A$1:$O3567,8,FALSE)</f>
        <v>1098.39</v>
      </c>
      <c r="AH14" s="103">
        <f>VLOOKUP(CONCATENATE("SP ",L$6," H",$B13),'Основа'!$A$1:$O3567,8,FALSE)</f>
        <v>1267.8225</v>
      </c>
      <c r="AI14" s="103">
        <f>VLOOKUP(CONCATENATE("SP ",M$6," H",$B13),'Основа'!$A$1:$O3567,8,FALSE)</f>
        <v>1395.189</v>
      </c>
      <c r="AJ14" s="103">
        <f>VLOOKUP(CONCATENATE("SP ",N$6," H",$B13),'Основа'!$A$1:$O3567,8,FALSE)</f>
        <v>1416.222</v>
      </c>
      <c r="AK14" s="103">
        <f>VLOOKUP(CONCATENATE("SP ",O$6," H",$B13),'Основа'!$A$1:$O3567,8,FALSE)</f>
        <v>1584.486</v>
      </c>
      <c r="AL14" s="103">
        <f>VLOOKUP(CONCATENATE("SP ",P$6," H",$B13),'Основа'!$A$1:$O3567,8,FALSE)</f>
        <v>1902.318</v>
      </c>
      <c r="AM14" s="8"/>
      <c r="AN14" s="8"/>
      <c r="AO14" s="8"/>
      <c r="AP14" s="8"/>
    </row>
    <row r="15" ht="15.0" customHeight="1">
      <c r="B15" s="141">
        <v>6.0</v>
      </c>
      <c r="C15" s="168">
        <v>330.0</v>
      </c>
      <c r="D15" s="164" t="s">
        <v>112</v>
      </c>
      <c r="E15" s="101">
        <f t="shared" ref="E15:P15" si="9">ROUND(AA15-(AA15*$J$5),0)</f>
        <v>23406</v>
      </c>
      <c r="F15" s="101">
        <f t="shared" si="9"/>
        <v>25412</v>
      </c>
      <c r="G15" s="101">
        <f t="shared" si="9"/>
        <v>29420</v>
      </c>
      <c r="H15" s="101">
        <f t="shared" si="9"/>
        <v>32269</v>
      </c>
      <c r="I15" s="101">
        <f t="shared" si="9"/>
        <v>37143</v>
      </c>
      <c r="J15" s="101">
        <f t="shared" si="9"/>
        <v>38639</v>
      </c>
      <c r="K15" s="101">
        <f t="shared" si="9"/>
        <v>42155</v>
      </c>
      <c r="L15" s="101">
        <f t="shared" si="9"/>
        <v>47176</v>
      </c>
      <c r="M15" s="101">
        <f t="shared" si="9"/>
        <v>56918</v>
      </c>
      <c r="N15" s="101">
        <f t="shared" si="9"/>
        <v>58136</v>
      </c>
      <c r="O15" s="101">
        <f t="shared" si="9"/>
        <v>71838</v>
      </c>
      <c r="P15" s="102">
        <f t="shared" si="9"/>
        <v>85538</v>
      </c>
      <c r="AA15" s="103">
        <f>ROUND(VLOOKUP(CONCATENATE("SP ",E$6," H",$B15),'Основа'!$A$1:$O3569,15,FALSE),0)</f>
        <v>23406</v>
      </c>
      <c r="AB15" s="103">
        <f>ROUND(VLOOKUP(CONCATENATE("SP ",F$6," H",$B15),'Основа'!$A$1:$O3569,15,FALSE),0)</f>
        <v>25412</v>
      </c>
      <c r="AC15" s="103">
        <f>ROUND(VLOOKUP(CONCATENATE("SP ",G$6," H",$B15),'Основа'!$A$1:$O3569,15,FALSE),0)</f>
        <v>29420</v>
      </c>
      <c r="AD15" s="103">
        <f>ROUND(VLOOKUP(CONCATENATE("SP ",H$6," H",$B15),'Основа'!$A$1:$O3569,15,FALSE),0)</f>
        <v>32269</v>
      </c>
      <c r="AE15" s="103">
        <f>ROUND(VLOOKUP(CONCATENATE("SP ",I$6," H",$B15),'Основа'!$A$1:$O3569,15,FALSE),0)</f>
        <v>37143</v>
      </c>
      <c r="AF15" s="103">
        <f>ROUND(VLOOKUP(CONCATENATE("SP ",J$6," H",$B15),'Основа'!$A$1:$O3569,15,FALSE),0)</f>
        <v>38639</v>
      </c>
      <c r="AG15" s="103">
        <f>ROUND(VLOOKUP(CONCATENATE("SP ",K$6," H",$B15),'Основа'!$A$1:$O3569,15,FALSE),0)</f>
        <v>42155</v>
      </c>
      <c r="AH15" s="103">
        <f>ROUND(VLOOKUP(CONCATENATE("SP ",L$6," H",$B15),'Основа'!$A$1:$O3569,15,FALSE),0)</f>
        <v>47176</v>
      </c>
      <c r="AI15" s="103">
        <f>ROUND(VLOOKUP(CONCATENATE("SP ",M$6," H",$B15),'Основа'!$A$1:$O3569,15,FALSE),0)</f>
        <v>56918</v>
      </c>
      <c r="AJ15" s="103">
        <f>ROUND(VLOOKUP(CONCATENATE("SP ",N$6," H",$B15),'Основа'!$A$1:$O3569,15,FALSE),0)</f>
        <v>58136</v>
      </c>
      <c r="AK15" s="103">
        <f>ROUND(VLOOKUP(CONCATENATE("SP ",O$6," H",$B15),'Основа'!$A$1:$O3569,15,FALSE),0)</f>
        <v>71838</v>
      </c>
      <c r="AL15" s="103">
        <f>ROUND(VLOOKUP(CONCATENATE("SP ",P$6," H",$B15),'Основа'!$A$1:$O3569,15,FALSE),0)</f>
        <v>85538</v>
      </c>
      <c r="AM15" s="8"/>
      <c r="AN15" s="8"/>
      <c r="AO15" s="8"/>
      <c r="AP15" s="8"/>
    </row>
    <row r="16" ht="15.0" customHeight="1">
      <c r="B16" s="104"/>
      <c r="C16" s="105"/>
      <c r="D16" s="165" t="str">
        <f>RIGHT($K$5,21)</f>
        <v>ΔТ=70⁰С (95/85/20) Вт</v>
      </c>
      <c r="E16" s="166">
        <f t="shared" ref="E16:P16" si="10">ROUND(IF($D16="ΔТ=70⁰С (95/85/20) Вт",AA16,(IF($D16="ΔТ=60⁰С (90/70/20) Вт",AA16*0.818,AA16*0.646))),0)</f>
        <v>381</v>
      </c>
      <c r="F16" s="166">
        <f t="shared" si="10"/>
        <v>418</v>
      </c>
      <c r="G16" s="166">
        <f t="shared" si="10"/>
        <v>565</v>
      </c>
      <c r="H16" s="166">
        <f t="shared" si="10"/>
        <v>761</v>
      </c>
      <c r="I16" s="166">
        <f t="shared" si="10"/>
        <v>944</v>
      </c>
      <c r="J16" s="166">
        <f t="shared" si="10"/>
        <v>1135</v>
      </c>
      <c r="K16" s="166">
        <f t="shared" si="10"/>
        <v>1318</v>
      </c>
      <c r="L16" s="166">
        <f t="shared" si="10"/>
        <v>1521</v>
      </c>
      <c r="M16" s="166">
        <f t="shared" si="10"/>
        <v>1673</v>
      </c>
      <c r="N16" s="166">
        <f t="shared" si="10"/>
        <v>1699</v>
      </c>
      <c r="O16" s="166">
        <f t="shared" si="10"/>
        <v>1901</v>
      </c>
      <c r="P16" s="167">
        <f t="shared" si="10"/>
        <v>2282</v>
      </c>
      <c r="AA16" s="103">
        <f>VLOOKUP(CONCATENATE("SP ",E$6," H",$B15),'Основа'!$A$1:$O3569,8,FALSE)</f>
        <v>381.3</v>
      </c>
      <c r="AB16" s="103">
        <f>VLOOKUP(CONCATENATE("SP ",F$6," H",$B15),'Основа'!$A$1:$O3569,8,FALSE)</f>
        <v>418.2</v>
      </c>
      <c r="AC16" s="103">
        <f>VLOOKUP(CONCATENATE("SP ",G$6," H",$B15),'Основа'!$A$1:$O3569,8,FALSE)</f>
        <v>564.57</v>
      </c>
      <c r="AD16" s="103">
        <f>VLOOKUP(CONCATENATE("SP ",H$6," H",$B15),'Основа'!$A$1:$O3569,8,FALSE)</f>
        <v>760.6935</v>
      </c>
      <c r="AE16" s="103">
        <f>VLOOKUP(CONCATENATE("SP ",I$6," H",$B15),'Основа'!$A$1:$O3569,8,FALSE)</f>
        <v>944.148</v>
      </c>
      <c r="AF16" s="103">
        <f>VLOOKUP(CONCATENATE("SP ",J$6," H",$B15),'Основа'!$A$1:$O3569,8,FALSE)</f>
        <v>1134.6135</v>
      </c>
      <c r="AG16" s="103">
        <f>VLOOKUP(CONCATENATE("SP ",K$6," H",$B15),'Основа'!$A$1:$O3569,8,FALSE)</f>
        <v>1318.068</v>
      </c>
      <c r="AH16" s="103">
        <f>VLOOKUP(CONCATENATE("SP ",L$6," H",$B15),'Основа'!$A$1:$O3569,8,FALSE)</f>
        <v>1521.387</v>
      </c>
      <c r="AI16" s="103">
        <f>VLOOKUP(CONCATENATE("SP ",M$6," H",$B15),'Основа'!$A$1:$O3569,8,FALSE)</f>
        <v>1673.292</v>
      </c>
      <c r="AJ16" s="103">
        <f>VLOOKUP(CONCATENATE("SP ",N$6," H",$B15),'Основа'!$A$1:$O3569,8,FALSE)</f>
        <v>1698.999</v>
      </c>
      <c r="AK16" s="103">
        <f>VLOOKUP(CONCATENATE("SP ",O$6," H",$B15),'Основа'!$A$1:$O3569,8,FALSE)</f>
        <v>1901.1495</v>
      </c>
      <c r="AL16" s="103">
        <f>VLOOKUP(CONCATENATE("SP ",P$6," H",$B15),'Основа'!$A$1:$O3569,8,FALSE)</f>
        <v>2282.0805</v>
      </c>
      <c r="AM16" s="8"/>
      <c r="AN16" s="8"/>
      <c r="AO16" s="8"/>
      <c r="AP16" s="8"/>
    </row>
    <row r="17" ht="15.0" customHeight="1">
      <c r="B17" s="132">
        <v>7.0</v>
      </c>
      <c r="C17" s="98">
        <v>386.0</v>
      </c>
      <c r="D17" s="164" t="s">
        <v>112</v>
      </c>
      <c r="E17" s="101">
        <f t="shared" ref="E17:P17" si="11">ROUND(AA17-(AA17*$J$5),0)</f>
        <v>25848</v>
      </c>
      <c r="F17" s="101">
        <f t="shared" si="11"/>
        <v>28101</v>
      </c>
      <c r="G17" s="101">
        <f t="shared" si="11"/>
        <v>32751</v>
      </c>
      <c r="H17" s="101">
        <f t="shared" si="11"/>
        <v>36080</v>
      </c>
      <c r="I17" s="101">
        <f t="shared" si="11"/>
        <v>41770</v>
      </c>
      <c r="J17" s="101">
        <f t="shared" si="11"/>
        <v>43520</v>
      </c>
      <c r="K17" s="101">
        <f t="shared" si="11"/>
        <v>47628</v>
      </c>
      <c r="L17" s="101">
        <f t="shared" si="11"/>
        <v>53489</v>
      </c>
      <c r="M17" s="101">
        <f t="shared" si="11"/>
        <v>64634</v>
      </c>
      <c r="N17" s="101">
        <f t="shared" si="11"/>
        <v>66028</v>
      </c>
      <c r="O17" s="101">
        <f t="shared" si="11"/>
        <v>81701</v>
      </c>
      <c r="P17" s="102">
        <f t="shared" si="11"/>
        <v>97374</v>
      </c>
      <c r="AA17" s="103">
        <f>ROUND(VLOOKUP(CONCATENATE("SP ",E$6," H",$B17),'Основа'!$A$1:$O3572,15,FALSE),0)</f>
        <v>25848</v>
      </c>
      <c r="AB17" s="103">
        <f>ROUND(VLOOKUP(CONCATENATE("SP ",F$6," H",$B17),'Основа'!$A$1:$O3572,15,FALSE),0)</f>
        <v>28101</v>
      </c>
      <c r="AC17" s="103">
        <f>ROUND(VLOOKUP(CONCATENATE("SP ",G$6," H",$B17),'Основа'!$A$1:$O3572,15,FALSE),0)</f>
        <v>32751</v>
      </c>
      <c r="AD17" s="103">
        <f>ROUND(VLOOKUP(CONCATENATE("SP ",H$6," H",$B17),'Основа'!$A$1:$O3572,15,FALSE),0)</f>
        <v>36080</v>
      </c>
      <c r="AE17" s="103">
        <f>ROUND(VLOOKUP(CONCATENATE("SP ",I$6," H",$B17),'Основа'!$A$1:$O3572,15,FALSE),0)</f>
        <v>41770</v>
      </c>
      <c r="AF17" s="103">
        <f>ROUND(VLOOKUP(CONCATENATE("SP ",J$6," H",$B17),'Основа'!$A$1:$O3572,15,FALSE),0)</f>
        <v>43520</v>
      </c>
      <c r="AG17" s="103">
        <f>ROUND(VLOOKUP(CONCATENATE("SP ",K$6," H",$B17),'Основа'!$A$1:$O3572,15,FALSE),0)</f>
        <v>47628</v>
      </c>
      <c r="AH17" s="103">
        <f>ROUND(VLOOKUP(CONCATENATE("SP ",L$6," H",$B17),'Основа'!$A$1:$O3572,15,FALSE),0)</f>
        <v>53489</v>
      </c>
      <c r="AI17" s="103">
        <f>ROUND(VLOOKUP(CONCATENATE("SP ",M$6," H",$B17),'Основа'!$A$1:$O3572,15,FALSE),0)</f>
        <v>64634</v>
      </c>
      <c r="AJ17" s="103">
        <f>ROUND(VLOOKUP(CONCATENATE("SP ",N$6," H",$B17),'Основа'!$A$1:$O3572,15,FALSE),0)</f>
        <v>66028</v>
      </c>
      <c r="AK17" s="103">
        <f>ROUND(VLOOKUP(CONCATENATE("SP ",O$6," H",$B17),'Основа'!$A$1:$O3572,15,FALSE),0)</f>
        <v>81701</v>
      </c>
      <c r="AL17" s="103">
        <f>ROUND(VLOOKUP(CONCATENATE("SP ",P$6," H",$B17),'Основа'!$A$1:$O3572,15,FALSE),0)</f>
        <v>97374</v>
      </c>
      <c r="AM17" s="8"/>
      <c r="AN17" s="8"/>
      <c r="AO17" s="8"/>
      <c r="AP17" s="8"/>
    </row>
    <row r="18" ht="15.0" customHeight="1">
      <c r="B18" s="110"/>
      <c r="C18" s="111"/>
      <c r="D18" s="165" t="str">
        <f>RIGHT($K$5,21)</f>
        <v>ΔТ=70⁰С (95/85/20) Вт</v>
      </c>
      <c r="E18" s="166">
        <f t="shared" ref="E18:P18" si="12">ROUND(IF($D18="ΔТ=70⁰С (95/85/20) Вт",AA18,(IF($D18="ΔТ=60⁰С (90/70/20) Вт",AA18*0.818,AA18*0.646))),0)</f>
        <v>444</v>
      </c>
      <c r="F18" s="166">
        <f t="shared" si="12"/>
        <v>488</v>
      </c>
      <c r="G18" s="166">
        <f t="shared" si="12"/>
        <v>658</v>
      </c>
      <c r="H18" s="166">
        <f t="shared" si="12"/>
        <v>888</v>
      </c>
      <c r="I18" s="166">
        <f t="shared" si="12"/>
        <v>1102</v>
      </c>
      <c r="J18" s="166">
        <f t="shared" si="12"/>
        <v>1324</v>
      </c>
      <c r="K18" s="166">
        <f t="shared" si="12"/>
        <v>1538</v>
      </c>
      <c r="L18" s="166">
        <f t="shared" si="12"/>
        <v>1775</v>
      </c>
      <c r="M18" s="166">
        <f t="shared" si="12"/>
        <v>1951</v>
      </c>
      <c r="N18" s="166">
        <f t="shared" si="12"/>
        <v>1982</v>
      </c>
      <c r="O18" s="166">
        <f t="shared" si="12"/>
        <v>2218</v>
      </c>
      <c r="P18" s="167">
        <f t="shared" si="12"/>
        <v>2663</v>
      </c>
      <c r="AA18" s="103">
        <f>VLOOKUP(CONCATENATE("SP ",E$6," H",$B17),'Основа'!$A$1:$O3572,8,FALSE)</f>
        <v>444.03</v>
      </c>
      <c r="AB18" s="103">
        <f>VLOOKUP(CONCATENATE("SP ",F$6," H",$B17),'Основа'!$A$1:$O3572,8,FALSE)</f>
        <v>488.31</v>
      </c>
      <c r="AC18" s="103">
        <f>VLOOKUP(CONCATENATE("SP ",G$6," H",$B17),'Основа'!$A$1:$O3572,8,FALSE)</f>
        <v>658.05</v>
      </c>
      <c r="AD18" s="103">
        <f>VLOOKUP(CONCATENATE("SP ",H$6," H",$B17),'Основа'!$A$1:$O3572,8,FALSE)</f>
        <v>888.06</v>
      </c>
      <c r="AE18" s="103">
        <f>VLOOKUP(CONCATENATE("SP ",I$6," H",$B17),'Основа'!$A$1:$O3572,8,FALSE)</f>
        <v>1101.8955</v>
      </c>
      <c r="AF18" s="103">
        <f>VLOOKUP(CONCATENATE("SP ",J$6," H",$B17),'Основа'!$A$1:$O3572,8,FALSE)</f>
        <v>1323.9105</v>
      </c>
      <c r="AG18" s="103">
        <f>VLOOKUP(CONCATENATE("SP ",K$6," H",$B17),'Основа'!$A$1:$O3572,8,FALSE)</f>
        <v>1537.746</v>
      </c>
      <c r="AH18" s="103">
        <f>VLOOKUP(CONCATENATE("SP ",L$6," H",$B17),'Основа'!$A$1:$O3572,8,FALSE)</f>
        <v>1774.9515</v>
      </c>
      <c r="AI18" s="103">
        <f>VLOOKUP(CONCATENATE("SP ",M$6," H",$B17),'Основа'!$A$1:$O3572,8,FALSE)</f>
        <v>1951.395</v>
      </c>
      <c r="AJ18" s="103">
        <f>VLOOKUP(CONCATENATE("SP ",N$6," H",$B17),'Основа'!$A$1:$O3572,8,FALSE)</f>
        <v>1981.776</v>
      </c>
      <c r="AK18" s="103">
        <f>VLOOKUP(CONCATENATE("SP ",O$6," H",$B17),'Основа'!$A$1:$O3572,8,FALSE)</f>
        <v>2217.813</v>
      </c>
      <c r="AL18" s="103">
        <f>VLOOKUP(CONCATENATE("SP ",P$6," H",$B17),'Основа'!$A$1:$O3572,8,FALSE)</f>
        <v>2663.0115</v>
      </c>
      <c r="AM18" s="8"/>
      <c r="AN18" s="8"/>
      <c r="AO18" s="8"/>
      <c r="AP18" s="8"/>
    </row>
    <row r="19" ht="15.0" customHeight="1">
      <c r="B19" s="141">
        <v>8.0</v>
      </c>
      <c r="C19" s="168">
        <v>442.0</v>
      </c>
      <c r="D19" s="164" t="s">
        <v>112</v>
      </c>
      <c r="E19" s="101">
        <f t="shared" ref="E19:P19" si="13">ROUND(AA19-(AA19*$J$5),0)</f>
        <v>28298</v>
      </c>
      <c r="F19" s="101">
        <f t="shared" si="13"/>
        <v>30793</v>
      </c>
      <c r="G19" s="101">
        <f t="shared" si="13"/>
        <v>36091</v>
      </c>
      <c r="H19" s="101">
        <f t="shared" si="13"/>
        <v>39899</v>
      </c>
      <c r="I19" s="101">
        <f t="shared" si="13"/>
        <v>46411</v>
      </c>
      <c r="J19" s="101">
        <f t="shared" si="13"/>
        <v>48410</v>
      </c>
      <c r="K19" s="101">
        <f t="shared" si="13"/>
        <v>53106</v>
      </c>
      <c r="L19" s="101">
        <f t="shared" si="13"/>
        <v>59817</v>
      </c>
      <c r="M19" s="101">
        <f t="shared" si="13"/>
        <v>72369</v>
      </c>
      <c r="N19" s="101">
        <f t="shared" si="13"/>
        <v>73938</v>
      </c>
      <c r="O19" s="101">
        <f t="shared" si="13"/>
        <v>91588</v>
      </c>
      <c r="P19" s="102">
        <f t="shared" si="13"/>
        <v>109240</v>
      </c>
      <c r="AA19" s="103">
        <f>ROUND(VLOOKUP(CONCATENATE("SP ",E$6," H",$B19),'Основа'!$A$1:$O3574,15,FALSE),0)</f>
        <v>28298</v>
      </c>
      <c r="AB19" s="103">
        <f>ROUND(VLOOKUP(CONCATENATE("SP ",F$6," H",$B19),'Основа'!$A$1:$O3574,15,FALSE),0)</f>
        <v>30793</v>
      </c>
      <c r="AC19" s="103">
        <f>ROUND(VLOOKUP(CONCATENATE("SP ",G$6," H",$B19),'Основа'!$A$1:$O3574,15,FALSE),0)</f>
        <v>36091</v>
      </c>
      <c r="AD19" s="103">
        <f>ROUND(VLOOKUP(CONCATENATE("SP ",H$6," H",$B19),'Основа'!$A$1:$O3574,15,FALSE),0)</f>
        <v>39899</v>
      </c>
      <c r="AE19" s="103">
        <f>ROUND(VLOOKUP(CONCATENATE("SP ",I$6," H",$B19),'Основа'!$A$1:$O3574,15,FALSE),0)</f>
        <v>46411</v>
      </c>
      <c r="AF19" s="103">
        <f>ROUND(VLOOKUP(CONCATENATE("SP ",J$6," H",$B19),'Основа'!$A$1:$O3574,15,FALSE),0)</f>
        <v>48410</v>
      </c>
      <c r="AG19" s="103">
        <f>ROUND(VLOOKUP(CONCATENATE("SP ",K$6," H",$B19),'Основа'!$A$1:$O3574,15,FALSE),0)</f>
        <v>53106</v>
      </c>
      <c r="AH19" s="103">
        <f>ROUND(VLOOKUP(CONCATENATE("SP ",L$6," H",$B19),'Основа'!$A$1:$O3574,15,FALSE),0)</f>
        <v>59817</v>
      </c>
      <c r="AI19" s="103">
        <f>ROUND(VLOOKUP(CONCATENATE("SP ",M$6," H",$B19),'Основа'!$A$1:$O3574,15,FALSE),0)</f>
        <v>72369</v>
      </c>
      <c r="AJ19" s="103">
        <f>ROUND(VLOOKUP(CONCATENATE("SP ",N$6," H",$B19),'Основа'!$A$1:$O3574,15,FALSE),0)</f>
        <v>73938</v>
      </c>
      <c r="AK19" s="103">
        <f>ROUND(VLOOKUP(CONCATENATE("SP ",O$6," H",$B19),'Основа'!$A$1:$O3574,15,FALSE),0)</f>
        <v>91588</v>
      </c>
      <c r="AL19" s="103">
        <f>ROUND(VLOOKUP(CONCATENATE("SP ",P$6," H",$B19),'Основа'!$A$1:$O3574,15,FALSE),0)</f>
        <v>109240</v>
      </c>
      <c r="AM19" s="8"/>
      <c r="AN19" s="8"/>
      <c r="AO19" s="8"/>
      <c r="AP19" s="8"/>
    </row>
    <row r="20" ht="15.0" customHeight="1">
      <c r="B20" s="104"/>
      <c r="C20" s="105"/>
      <c r="D20" s="165" t="str">
        <f>RIGHT($K$5,21)</f>
        <v>ΔТ=70⁰С (95/85/20) Вт</v>
      </c>
      <c r="E20" s="166">
        <f t="shared" ref="E20:P20" si="14">ROUND(IF($D20="ΔТ=70⁰С (95/85/20) Вт",AA20,(IF($D20="ΔТ=60⁰С (90/70/20) Вт",AA20*0.818,AA20*0.646))),0)</f>
        <v>507</v>
      </c>
      <c r="F20" s="166">
        <f t="shared" si="14"/>
        <v>557</v>
      </c>
      <c r="G20" s="166">
        <f t="shared" si="14"/>
        <v>752</v>
      </c>
      <c r="H20" s="166">
        <f t="shared" si="14"/>
        <v>1014</v>
      </c>
      <c r="I20" s="166">
        <f t="shared" si="14"/>
        <v>1260</v>
      </c>
      <c r="J20" s="166">
        <f t="shared" si="14"/>
        <v>1513</v>
      </c>
      <c r="K20" s="166">
        <f t="shared" si="14"/>
        <v>1759</v>
      </c>
      <c r="L20" s="166">
        <f t="shared" si="14"/>
        <v>2029</v>
      </c>
      <c r="M20" s="166">
        <f t="shared" si="14"/>
        <v>2232</v>
      </c>
      <c r="N20" s="166">
        <f t="shared" si="14"/>
        <v>2266</v>
      </c>
      <c r="O20" s="166">
        <f t="shared" si="14"/>
        <v>2536</v>
      </c>
      <c r="P20" s="167">
        <f t="shared" si="14"/>
        <v>3043</v>
      </c>
      <c r="AA20" s="103">
        <f>VLOOKUP(CONCATENATE("SP ",E$6," H",$B19),'Основа'!$A$1:$O3574,8,FALSE)</f>
        <v>506.76</v>
      </c>
      <c r="AB20" s="103">
        <f>VLOOKUP(CONCATENATE("SP ",F$6," H",$B19),'Основа'!$A$1:$O3574,8,FALSE)</f>
        <v>557.19</v>
      </c>
      <c r="AC20" s="103">
        <f>VLOOKUP(CONCATENATE("SP ",G$6," H",$B19),'Основа'!$A$1:$O3574,8,FALSE)</f>
        <v>751.53</v>
      </c>
      <c r="AD20" s="103">
        <f>VLOOKUP(CONCATENATE("SP ",H$6," H",$B19),'Основа'!$A$1:$O3574,8,FALSE)</f>
        <v>1014.258</v>
      </c>
      <c r="AE20" s="103">
        <f>VLOOKUP(CONCATENATE("SP ",I$6," H",$B19),'Основа'!$A$1:$O3574,8,FALSE)</f>
        <v>1259.643</v>
      </c>
      <c r="AF20" s="103">
        <f>VLOOKUP(CONCATENATE("SP ",J$6," H",$B19),'Основа'!$A$1:$O3574,8,FALSE)</f>
        <v>1513.2075</v>
      </c>
      <c r="AG20" s="103">
        <f>VLOOKUP(CONCATENATE("SP ",K$6," H",$B19),'Основа'!$A$1:$O3574,8,FALSE)</f>
        <v>1758.5925</v>
      </c>
      <c r="AH20" s="103">
        <f>VLOOKUP(CONCATENATE("SP ",L$6," H",$B19),'Основа'!$A$1:$O3574,8,FALSE)</f>
        <v>2028.516</v>
      </c>
      <c r="AI20" s="103">
        <f>VLOOKUP(CONCATENATE("SP ",M$6," H",$B19),'Основа'!$A$1:$O3574,8,FALSE)</f>
        <v>2231.835</v>
      </c>
      <c r="AJ20" s="103">
        <f>VLOOKUP(CONCATENATE("SP ",N$6," H",$B19),'Основа'!$A$1:$O3574,8,FALSE)</f>
        <v>2265.7215</v>
      </c>
      <c r="AK20" s="103">
        <f>VLOOKUP(CONCATENATE("SP ",O$6," H",$B19),'Основа'!$A$1:$O3574,8,FALSE)</f>
        <v>2535.645</v>
      </c>
      <c r="AL20" s="103">
        <f>VLOOKUP(CONCATENATE("SP ",P$6," H",$B19),'Основа'!$A$1:$O3574,8,FALSE)</f>
        <v>3042.774</v>
      </c>
      <c r="AM20" s="8"/>
      <c r="AN20" s="8"/>
      <c r="AO20" s="8"/>
      <c r="AP20" s="8"/>
    </row>
    <row r="21" ht="15.0" customHeight="1">
      <c r="B21" s="132">
        <v>9.0</v>
      </c>
      <c r="C21" s="98">
        <v>498.0</v>
      </c>
      <c r="D21" s="164" t="s">
        <v>112</v>
      </c>
      <c r="E21" s="101">
        <f t="shared" ref="E21:P21" si="15">ROUND(AA21-(AA21*$J$5),0)</f>
        <v>30749</v>
      </c>
      <c r="F21" s="101">
        <f t="shared" si="15"/>
        <v>33492</v>
      </c>
      <c r="G21" s="101">
        <f t="shared" si="15"/>
        <v>39437</v>
      </c>
      <c r="H21" s="101">
        <f t="shared" si="15"/>
        <v>43726</v>
      </c>
      <c r="I21" s="101">
        <f t="shared" si="15"/>
        <v>51059</v>
      </c>
      <c r="J21" s="101">
        <f t="shared" si="15"/>
        <v>53313</v>
      </c>
      <c r="K21" s="101">
        <f t="shared" si="15"/>
        <v>58600</v>
      </c>
      <c r="L21" s="101">
        <f t="shared" si="15"/>
        <v>66156</v>
      </c>
      <c r="M21" s="101">
        <f t="shared" si="15"/>
        <v>80116</v>
      </c>
      <c r="N21" s="101">
        <f t="shared" si="15"/>
        <v>81862</v>
      </c>
      <c r="O21" s="101">
        <f t="shared" si="15"/>
        <v>101494</v>
      </c>
      <c r="P21" s="102">
        <f t="shared" si="15"/>
        <v>121125</v>
      </c>
      <c r="AA21" s="103">
        <f>ROUND(VLOOKUP(CONCATENATE("SP ",E$6," H",$B21),'Основа'!$A$1:$O3576,15,FALSE),0)</f>
        <v>30749</v>
      </c>
      <c r="AB21" s="103">
        <f>ROUND(VLOOKUP(CONCATENATE("SP ",F$6," H",$B21),'Основа'!$A$1:$O3576,15,FALSE),0)</f>
        <v>33492</v>
      </c>
      <c r="AC21" s="103">
        <f>ROUND(VLOOKUP(CONCATENATE("SP ",G$6," H",$B21),'Основа'!$A$1:$O3576,15,FALSE),0)</f>
        <v>39437</v>
      </c>
      <c r="AD21" s="103">
        <f>ROUND(VLOOKUP(CONCATENATE("SP ",H$6," H",$B21),'Основа'!$A$1:$O3576,15,FALSE),0)</f>
        <v>43726</v>
      </c>
      <c r="AE21" s="103">
        <f>ROUND(VLOOKUP(CONCATENATE("SP ",I$6," H",$B21),'Основа'!$A$1:$O3576,15,FALSE),0)</f>
        <v>51059</v>
      </c>
      <c r="AF21" s="103">
        <f>ROUND(VLOOKUP(CONCATENATE("SP ",J$6," H",$B21),'Основа'!$A$1:$O3576,15,FALSE),0)</f>
        <v>53313</v>
      </c>
      <c r="AG21" s="103">
        <f>ROUND(VLOOKUP(CONCATENATE("SP ",K$6," H",$B21),'Основа'!$A$1:$O3576,15,FALSE),0)</f>
        <v>58600</v>
      </c>
      <c r="AH21" s="103">
        <f>ROUND(VLOOKUP(CONCATENATE("SP ",L$6," H",$B21),'Основа'!$A$1:$O3576,15,FALSE),0)</f>
        <v>66156</v>
      </c>
      <c r="AI21" s="103">
        <f>ROUND(VLOOKUP(CONCATENATE("SP ",M$6," H",$B21),'Основа'!$A$1:$O3576,15,FALSE),0)</f>
        <v>80116</v>
      </c>
      <c r="AJ21" s="103">
        <f>ROUND(VLOOKUP(CONCATENATE("SP ",N$6," H",$B21),'Основа'!$A$1:$O3576,15,FALSE),0)</f>
        <v>81862</v>
      </c>
      <c r="AK21" s="103">
        <f>ROUND(VLOOKUP(CONCATENATE("SP ",O$6," H",$B21),'Основа'!$A$1:$O3576,15,FALSE),0)</f>
        <v>101494</v>
      </c>
      <c r="AL21" s="103">
        <f>ROUND(VLOOKUP(CONCATENATE("SP ",P$6," H",$B21),'Основа'!$A$1:$O3576,15,FALSE),0)</f>
        <v>121125</v>
      </c>
      <c r="AM21" s="8"/>
      <c r="AN21" s="8"/>
      <c r="AO21" s="8"/>
      <c r="AP21" s="8"/>
    </row>
    <row r="22" ht="15.0" customHeight="1">
      <c r="B22" s="110"/>
      <c r="C22" s="111"/>
      <c r="D22" s="165" t="str">
        <f>RIGHT($K$5,21)</f>
        <v>ΔТ=70⁰С (95/85/20) Вт</v>
      </c>
      <c r="E22" s="166">
        <f t="shared" ref="E22:P22" si="16">ROUND(IF($D22="ΔТ=70⁰С (95/85/20) Вт",AA22,(IF($D22="ΔТ=60⁰С (90/70/20) Вт",AA22*0.818,AA22*0.646))),0)</f>
        <v>571</v>
      </c>
      <c r="F22" s="166">
        <f t="shared" si="16"/>
        <v>627</v>
      </c>
      <c r="G22" s="166">
        <f t="shared" si="16"/>
        <v>847</v>
      </c>
      <c r="H22" s="166">
        <f t="shared" si="16"/>
        <v>1142</v>
      </c>
      <c r="I22" s="166">
        <f t="shared" si="16"/>
        <v>1417</v>
      </c>
      <c r="J22" s="166">
        <f t="shared" si="16"/>
        <v>1703</v>
      </c>
      <c r="K22" s="166">
        <f t="shared" si="16"/>
        <v>1978</v>
      </c>
      <c r="L22" s="166">
        <f t="shared" si="16"/>
        <v>2282</v>
      </c>
      <c r="M22" s="166">
        <f t="shared" si="16"/>
        <v>2510</v>
      </c>
      <c r="N22" s="166">
        <f t="shared" si="16"/>
        <v>2548</v>
      </c>
      <c r="O22" s="166">
        <f t="shared" si="16"/>
        <v>2852</v>
      </c>
      <c r="P22" s="167">
        <f t="shared" si="16"/>
        <v>3424</v>
      </c>
      <c r="AA22" s="103">
        <f>VLOOKUP(CONCATENATE("SP ",E$6," H",$B21),'Основа'!$A$1:$O3576,8,FALSE)</f>
        <v>570.72</v>
      </c>
      <c r="AB22" s="103">
        <f>VLOOKUP(CONCATENATE("SP ",F$6," H",$B21),'Основа'!$A$1:$O3576,8,FALSE)</f>
        <v>627.3</v>
      </c>
      <c r="AC22" s="103">
        <f>VLOOKUP(CONCATENATE("SP ",G$6," H",$B21),'Основа'!$A$1:$O3576,8,FALSE)</f>
        <v>847.47</v>
      </c>
      <c r="AD22" s="103">
        <f>VLOOKUP(CONCATENATE("SP ",H$6," H",$B21),'Основа'!$A$1:$O3576,8,FALSE)</f>
        <v>1141.6245</v>
      </c>
      <c r="AE22" s="103">
        <f>VLOOKUP(CONCATENATE("SP ",I$6," H",$B21),'Основа'!$A$1:$O3576,8,FALSE)</f>
        <v>1417.3905</v>
      </c>
      <c r="AF22" s="103">
        <f>VLOOKUP(CONCATENATE("SP ",J$6," H",$B21),'Основа'!$A$1:$O3576,8,FALSE)</f>
        <v>1702.5045</v>
      </c>
      <c r="AG22" s="103">
        <f>VLOOKUP(CONCATENATE("SP ",K$6," H",$B21),'Основа'!$A$1:$O3576,8,FALSE)</f>
        <v>1978.2705</v>
      </c>
      <c r="AH22" s="103">
        <f>VLOOKUP(CONCATENATE("SP ",L$6," H",$B21),'Основа'!$A$1:$O3576,8,FALSE)</f>
        <v>2282.0805</v>
      </c>
      <c r="AI22" s="103">
        <f>VLOOKUP(CONCATENATE("SP ",M$6," H",$B21),'Основа'!$A$1:$O3576,8,FALSE)</f>
        <v>2509.938</v>
      </c>
      <c r="AJ22" s="103">
        <f>VLOOKUP(CONCATENATE("SP ",N$6," H",$B21),'Основа'!$A$1:$O3576,8,FALSE)</f>
        <v>2548.4985</v>
      </c>
      <c r="AK22" s="103">
        <f>VLOOKUP(CONCATENATE("SP ",O$6," H",$B21),'Основа'!$A$1:$O3576,8,FALSE)</f>
        <v>2852.3085</v>
      </c>
      <c r="AL22" s="103">
        <f>VLOOKUP(CONCATENATE("SP ",P$6," H",$B21),'Основа'!$A$1:$O3576,8,FALSE)</f>
        <v>3423.705</v>
      </c>
      <c r="AM22" s="8"/>
      <c r="AN22" s="8"/>
      <c r="AO22" s="8"/>
      <c r="AP22" s="8"/>
    </row>
    <row r="23" ht="15.0" customHeight="1">
      <c r="B23" s="141">
        <v>10.0</v>
      </c>
      <c r="C23" s="168">
        <v>554.0</v>
      </c>
      <c r="D23" s="164" t="s">
        <v>112</v>
      </c>
      <c r="E23" s="101">
        <f t="shared" ref="E23:P23" si="17">ROUND(AA23-(AA23*$J$5),0)</f>
        <v>33208</v>
      </c>
      <c r="F23" s="101">
        <f t="shared" si="17"/>
        <v>36196</v>
      </c>
      <c r="G23" s="101">
        <f t="shared" si="17"/>
        <v>42790</v>
      </c>
      <c r="H23" s="101">
        <f t="shared" si="17"/>
        <v>47563</v>
      </c>
      <c r="I23" s="101">
        <f t="shared" si="17"/>
        <v>55721</v>
      </c>
      <c r="J23" s="101">
        <f t="shared" si="17"/>
        <v>58223</v>
      </c>
      <c r="K23" s="101">
        <f t="shared" si="17"/>
        <v>64107</v>
      </c>
      <c r="L23" s="101">
        <f t="shared" si="17"/>
        <v>72513</v>
      </c>
      <c r="M23" s="101">
        <f t="shared" si="17"/>
        <v>87886</v>
      </c>
      <c r="N23" s="101">
        <f t="shared" si="17"/>
        <v>89807</v>
      </c>
      <c r="O23" s="101">
        <f t="shared" si="17"/>
        <v>111426</v>
      </c>
      <c r="P23" s="102">
        <f t="shared" si="17"/>
        <v>133044</v>
      </c>
      <c r="AA23" s="103">
        <f>ROUND(VLOOKUP(CONCATENATE("SP ",E$6," H",$B23),'Основа'!$A$1:$O3578,15,FALSE),0)</f>
        <v>33208</v>
      </c>
      <c r="AB23" s="103">
        <f>ROUND(VLOOKUP(CONCATENATE("SP ",F$6," H",$B23),'Основа'!$A$1:$O3578,15,FALSE),0)</f>
        <v>36196</v>
      </c>
      <c r="AC23" s="103">
        <f>ROUND(VLOOKUP(CONCATENATE("SP ",G$6," H",$B23),'Основа'!$A$1:$O3578,15,FALSE),0)</f>
        <v>42790</v>
      </c>
      <c r="AD23" s="103">
        <f>ROUND(VLOOKUP(CONCATENATE("SP ",H$6," H",$B23),'Основа'!$A$1:$O3578,15,FALSE),0)</f>
        <v>47563</v>
      </c>
      <c r="AE23" s="103">
        <f>ROUND(VLOOKUP(CONCATENATE("SP ",I$6," H",$B23),'Основа'!$A$1:$O3578,15,FALSE),0)</f>
        <v>55721</v>
      </c>
      <c r="AF23" s="103">
        <f>ROUND(VLOOKUP(CONCATENATE("SP ",J$6," H",$B23),'Основа'!$A$1:$O3578,15,FALSE),0)</f>
        <v>58223</v>
      </c>
      <c r="AG23" s="103">
        <f>ROUND(VLOOKUP(CONCATENATE("SP ",K$6," H",$B23),'Основа'!$A$1:$O3578,15,FALSE),0)</f>
        <v>64107</v>
      </c>
      <c r="AH23" s="103">
        <f>ROUND(VLOOKUP(CONCATENATE("SP ",L$6," H",$B23),'Основа'!$A$1:$O3578,15,FALSE),0)</f>
        <v>72513</v>
      </c>
      <c r="AI23" s="103">
        <f>ROUND(VLOOKUP(CONCATENATE("SP ",M$6," H",$B23),'Основа'!$A$1:$O3578,15,FALSE),0)</f>
        <v>87886</v>
      </c>
      <c r="AJ23" s="103">
        <f>ROUND(VLOOKUP(CONCATENATE("SP ",N$6," H",$B23),'Основа'!$A$1:$O3578,15,FALSE),0)</f>
        <v>89807</v>
      </c>
      <c r="AK23" s="103">
        <f>ROUND(VLOOKUP(CONCATENATE("SP ",O$6," H",$B23),'Основа'!$A$1:$O3578,15,FALSE),0)</f>
        <v>111426</v>
      </c>
      <c r="AL23" s="103">
        <f>ROUND(VLOOKUP(CONCATENATE("SP ",P$6," H",$B23),'Основа'!$A$1:$O3578,15,FALSE),0)</f>
        <v>133044</v>
      </c>
      <c r="AM23" s="8"/>
      <c r="AN23" s="8"/>
      <c r="AO23" s="8"/>
      <c r="AP23" s="8"/>
    </row>
    <row r="24" ht="15.0" customHeight="1">
      <c r="B24" s="104"/>
      <c r="C24" s="105"/>
      <c r="D24" s="165" t="str">
        <f>RIGHT($K$5,21)</f>
        <v>ΔТ=70⁰С (95/85/20) Вт</v>
      </c>
      <c r="E24" s="166">
        <f t="shared" ref="E24:P24" si="18">ROUND(IF($D24="ΔТ=70⁰С (95/85/20) Вт",AA24,(IF($D24="ΔТ=60⁰С (90/70/20) Вт",AA24*0.818,AA24*0.646))),0)</f>
        <v>635</v>
      </c>
      <c r="F24" s="166">
        <f t="shared" si="18"/>
        <v>697</v>
      </c>
      <c r="G24" s="166">
        <f t="shared" si="18"/>
        <v>941</v>
      </c>
      <c r="H24" s="166">
        <f t="shared" si="18"/>
        <v>1268</v>
      </c>
      <c r="I24" s="166">
        <f t="shared" si="18"/>
        <v>1574</v>
      </c>
      <c r="J24" s="166">
        <f t="shared" si="18"/>
        <v>1892</v>
      </c>
      <c r="K24" s="166">
        <f t="shared" si="18"/>
        <v>2198</v>
      </c>
      <c r="L24" s="166">
        <f t="shared" si="18"/>
        <v>2536</v>
      </c>
      <c r="M24" s="166">
        <f t="shared" si="18"/>
        <v>2789</v>
      </c>
      <c r="N24" s="166">
        <f t="shared" si="18"/>
        <v>2831</v>
      </c>
      <c r="O24" s="166">
        <f t="shared" si="18"/>
        <v>3170</v>
      </c>
      <c r="P24" s="167">
        <f t="shared" si="18"/>
        <v>3803</v>
      </c>
      <c r="AA24" s="103">
        <f>VLOOKUP(CONCATENATE("SP ",E$6," H",$B23),'Основа'!$A$1:$O3578,8,FALSE)</f>
        <v>634.68</v>
      </c>
      <c r="AB24" s="103">
        <f>VLOOKUP(CONCATENATE("SP ",F$6," H",$B23),'Основа'!$A$1:$O3578,8,FALSE)</f>
        <v>697.41</v>
      </c>
      <c r="AC24" s="103">
        <f>VLOOKUP(CONCATENATE("SP ",G$6," H",$B23),'Основа'!$A$1:$O3578,8,FALSE)</f>
        <v>940.95</v>
      </c>
      <c r="AD24" s="103">
        <f>VLOOKUP(CONCATENATE("SP ",H$6," H",$B23),'Основа'!$A$1:$O3578,8,FALSE)</f>
        <v>1267.8225</v>
      </c>
      <c r="AE24" s="103">
        <f>VLOOKUP(CONCATENATE("SP ",I$6," H",$B23),'Основа'!$A$1:$O3578,8,FALSE)</f>
        <v>1573.9695</v>
      </c>
      <c r="AF24" s="103">
        <f>VLOOKUP(CONCATENATE("SP ",J$6," H",$B23),'Основа'!$A$1:$O3578,8,FALSE)</f>
        <v>1891.8015</v>
      </c>
      <c r="AG24" s="103">
        <f>VLOOKUP(CONCATENATE("SP ",K$6," H",$B23),'Основа'!$A$1:$O3578,8,FALSE)</f>
        <v>2197.9485</v>
      </c>
      <c r="AH24" s="103">
        <f>VLOOKUP(CONCATENATE("SP ",L$6," H",$B23),'Основа'!$A$1:$O3578,8,FALSE)</f>
        <v>2535.645</v>
      </c>
      <c r="AI24" s="103">
        <f>VLOOKUP(CONCATENATE("SP ",M$6," H",$B23),'Основа'!$A$1:$O3578,8,FALSE)</f>
        <v>2789.2095</v>
      </c>
      <c r="AJ24" s="103">
        <f>VLOOKUP(CONCATENATE("SP ",N$6," H",$B23),'Основа'!$A$1:$O3578,8,FALSE)</f>
        <v>2831.2755</v>
      </c>
      <c r="AK24" s="103">
        <f>VLOOKUP(CONCATENATE("SP ",O$6," H",$B23),'Основа'!$A$1:$O3578,8,FALSE)</f>
        <v>3170.1405</v>
      </c>
      <c r="AL24" s="103">
        <f>VLOOKUP(CONCATENATE("SP ",P$6," H",$B23),'Основа'!$A$1:$O3578,8,FALSE)</f>
        <v>3803.4675</v>
      </c>
      <c r="AM24" s="8"/>
      <c r="AN24" s="8"/>
      <c r="AO24" s="8"/>
      <c r="AP24" s="8"/>
    </row>
    <row r="25" ht="15.0" customHeight="1">
      <c r="B25" s="132">
        <v>11.0</v>
      </c>
      <c r="C25" s="98">
        <v>610.0</v>
      </c>
      <c r="D25" s="164" t="s">
        <v>112</v>
      </c>
      <c r="E25" s="101">
        <f t="shared" ref="E25:P25" si="19">ROUND(AA25-(AA25*$J$5),0)</f>
        <v>35669</v>
      </c>
      <c r="F25" s="101">
        <f t="shared" si="19"/>
        <v>38903</v>
      </c>
      <c r="G25" s="101">
        <f t="shared" si="19"/>
        <v>46151</v>
      </c>
      <c r="H25" s="101">
        <f t="shared" si="19"/>
        <v>51406</v>
      </c>
      <c r="I25" s="101">
        <f t="shared" si="19"/>
        <v>60388</v>
      </c>
      <c r="J25" s="101">
        <f t="shared" si="19"/>
        <v>63146</v>
      </c>
      <c r="K25" s="101">
        <f t="shared" si="19"/>
        <v>69625</v>
      </c>
      <c r="L25" s="101">
        <f t="shared" si="19"/>
        <v>78878</v>
      </c>
      <c r="M25" s="101">
        <f t="shared" si="19"/>
        <v>95666</v>
      </c>
      <c r="N25" s="101">
        <f t="shared" si="19"/>
        <v>97764</v>
      </c>
      <c r="O25" s="101">
        <f t="shared" si="19"/>
        <v>121372</v>
      </c>
      <c r="P25" s="102">
        <f t="shared" si="19"/>
        <v>144979</v>
      </c>
      <c r="AA25" s="103">
        <f>ROUND(VLOOKUP(CONCATENATE("SP ",E$6," H",$B25),'Основа'!$A$1:$O3580,15,FALSE),0)</f>
        <v>35669</v>
      </c>
      <c r="AB25" s="103">
        <f>ROUND(VLOOKUP(CONCATENATE("SP ",F$6," H",$B25),'Основа'!$A$1:$O3580,15,FALSE),0)</f>
        <v>38903</v>
      </c>
      <c r="AC25" s="103">
        <f>ROUND(VLOOKUP(CONCATENATE("SP ",G$6," H",$B25),'Основа'!$A$1:$O3580,15,FALSE),0)</f>
        <v>46151</v>
      </c>
      <c r="AD25" s="103">
        <f>ROUND(VLOOKUP(CONCATENATE("SP ",H$6," H",$B25),'Основа'!$A$1:$O3580,15,FALSE),0)</f>
        <v>51406</v>
      </c>
      <c r="AE25" s="103">
        <f>ROUND(VLOOKUP(CONCATENATE("SP ",I$6," H",$B25),'Основа'!$A$1:$O3580,15,FALSE),0)</f>
        <v>60388</v>
      </c>
      <c r="AF25" s="103">
        <f>ROUND(VLOOKUP(CONCATENATE("SP ",J$6," H",$B25),'Основа'!$A$1:$O3580,15,FALSE),0)</f>
        <v>63146</v>
      </c>
      <c r="AG25" s="103">
        <f>ROUND(VLOOKUP(CONCATENATE("SP ",K$6," H",$B25),'Основа'!$A$1:$O3580,15,FALSE),0)</f>
        <v>69625</v>
      </c>
      <c r="AH25" s="103">
        <f>ROUND(VLOOKUP(CONCATENATE("SP ",L$6," H",$B25),'Основа'!$A$1:$O3580,15,FALSE),0)</f>
        <v>78878</v>
      </c>
      <c r="AI25" s="103">
        <f>ROUND(VLOOKUP(CONCATENATE("SP ",M$6," H",$B25),'Основа'!$A$1:$O3580,15,FALSE),0)</f>
        <v>95666</v>
      </c>
      <c r="AJ25" s="103">
        <f>ROUND(VLOOKUP(CONCATENATE("SP ",N$6," H",$B25),'Основа'!$A$1:$O3580,15,FALSE),0)</f>
        <v>97764</v>
      </c>
      <c r="AK25" s="103">
        <f>ROUND(VLOOKUP(CONCATENATE("SP ",O$6," H",$B25),'Основа'!$A$1:$O3580,15,FALSE),0)</f>
        <v>121372</v>
      </c>
      <c r="AL25" s="103">
        <f>ROUND(VLOOKUP(CONCATENATE("SP ",P$6," H",$B25),'Основа'!$A$1:$O3580,15,FALSE),0)</f>
        <v>144979</v>
      </c>
      <c r="AM25" s="8"/>
      <c r="AN25" s="8"/>
      <c r="AO25" s="8"/>
      <c r="AP25" s="8"/>
    </row>
    <row r="26" ht="15.0" customHeight="1">
      <c r="B26" s="110"/>
      <c r="C26" s="111"/>
      <c r="D26" s="165" t="str">
        <f>RIGHT($K$5,21)</f>
        <v>ΔТ=70⁰С (95/85/20) Вт</v>
      </c>
      <c r="E26" s="166">
        <f t="shared" ref="E26:P26" si="20">ROUND(IF($D26="ΔТ=70⁰С (95/85/20) Вт",AA26,(IF($D26="ΔТ=60⁰С (90/70/20) Вт",AA26*0.818,AA26*0.646))),0)</f>
        <v>699</v>
      </c>
      <c r="F26" s="166">
        <f t="shared" si="20"/>
        <v>766</v>
      </c>
      <c r="G26" s="166">
        <f t="shared" si="20"/>
        <v>1034</v>
      </c>
      <c r="H26" s="166">
        <f t="shared" si="20"/>
        <v>1395</v>
      </c>
      <c r="I26" s="166">
        <f t="shared" si="20"/>
        <v>1732</v>
      </c>
      <c r="J26" s="166">
        <f t="shared" si="20"/>
        <v>2080</v>
      </c>
      <c r="K26" s="166">
        <f t="shared" si="20"/>
        <v>2418</v>
      </c>
      <c r="L26" s="166">
        <f t="shared" si="20"/>
        <v>2789</v>
      </c>
      <c r="M26" s="166">
        <f t="shared" si="20"/>
        <v>3068</v>
      </c>
      <c r="N26" s="166">
        <f t="shared" si="20"/>
        <v>3115</v>
      </c>
      <c r="O26" s="166">
        <f t="shared" si="20"/>
        <v>3487</v>
      </c>
      <c r="P26" s="167">
        <f t="shared" si="20"/>
        <v>4184</v>
      </c>
      <c r="AA26" s="103">
        <f>VLOOKUP(CONCATENATE("SP ",E$6," H",$B25),'Основа'!$A$1:$O3580,8,FALSE)</f>
        <v>698.64</v>
      </c>
      <c r="AB26" s="103">
        <f>VLOOKUP(CONCATENATE("SP ",F$6," H",$B25),'Основа'!$A$1:$O3580,8,FALSE)</f>
        <v>766.29</v>
      </c>
      <c r="AC26" s="103">
        <f>VLOOKUP(CONCATENATE("SP ",G$6," H",$B25),'Основа'!$A$1:$O3580,8,FALSE)</f>
        <v>1034.43</v>
      </c>
      <c r="AD26" s="103">
        <f>VLOOKUP(CONCATENATE("SP ",H$6," H",$B25),'Основа'!$A$1:$O3580,8,FALSE)</f>
        <v>1395.189</v>
      </c>
      <c r="AE26" s="103">
        <f>VLOOKUP(CONCATENATE("SP ",I$6," H",$B25),'Основа'!$A$1:$O3580,8,FALSE)</f>
        <v>1731.717</v>
      </c>
      <c r="AF26" s="103">
        <f>VLOOKUP(CONCATENATE("SP ",J$6," H",$B25),'Основа'!$A$1:$O3580,8,FALSE)</f>
        <v>2079.93</v>
      </c>
      <c r="AG26" s="103">
        <f>VLOOKUP(CONCATENATE("SP ",K$6," H",$B25),'Основа'!$A$1:$O3580,8,FALSE)</f>
        <v>2417.6265</v>
      </c>
      <c r="AH26" s="103">
        <f>VLOOKUP(CONCATENATE("SP ",L$6," H",$B25),'Основа'!$A$1:$O3580,8,FALSE)</f>
        <v>2789.2095</v>
      </c>
      <c r="AI26" s="103">
        <f>VLOOKUP(CONCATENATE("SP ",M$6," H",$B25),'Основа'!$A$1:$O3580,8,FALSE)</f>
        <v>3068.481</v>
      </c>
      <c r="AJ26" s="103">
        <f>VLOOKUP(CONCATENATE("SP ",N$6," H",$B25),'Основа'!$A$1:$O3580,8,FALSE)</f>
        <v>3115.221</v>
      </c>
      <c r="AK26" s="103">
        <f>VLOOKUP(CONCATENATE("SP ",O$6," H",$B25),'Основа'!$A$1:$O3580,8,FALSE)</f>
        <v>3486.804</v>
      </c>
      <c r="AL26" s="103">
        <f>VLOOKUP(CONCATENATE("SP ",P$6," H",$B25),'Основа'!$A$1:$O3580,8,FALSE)</f>
        <v>4184.3985</v>
      </c>
      <c r="AM26" s="8"/>
      <c r="AN26" s="8"/>
      <c r="AO26" s="8"/>
      <c r="AP26" s="8"/>
    </row>
    <row r="27" ht="15.0" customHeight="1">
      <c r="B27" s="141">
        <v>12.0</v>
      </c>
      <c r="C27" s="168">
        <v>666.0</v>
      </c>
      <c r="D27" s="164" t="s">
        <v>112</v>
      </c>
      <c r="E27" s="101">
        <f t="shared" ref="E27:P27" si="21">ROUND(AA27-(AA27*$J$5),0)</f>
        <v>38102</v>
      </c>
      <c r="F27" s="101">
        <f t="shared" si="21"/>
        <v>41580</v>
      </c>
      <c r="G27" s="101">
        <f t="shared" si="21"/>
        <v>49474</v>
      </c>
      <c r="H27" s="101">
        <f t="shared" si="21"/>
        <v>55202</v>
      </c>
      <c r="I27" s="101">
        <f t="shared" si="21"/>
        <v>65002</v>
      </c>
      <c r="J27" s="101">
        <f t="shared" si="21"/>
        <v>68004</v>
      </c>
      <c r="K27" s="101">
        <f t="shared" si="21"/>
        <v>75076</v>
      </c>
      <c r="L27" s="101">
        <f t="shared" si="21"/>
        <v>85171</v>
      </c>
      <c r="M27" s="101">
        <f t="shared" si="21"/>
        <v>103357</v>
      </c>
      <c r="N27" s="101">
        <f t="shared" si="21"/>
        <v>105631</v>
      </c>
      <c r="O27" s="101">
        <f t="shared" si="21"/>
        <v>131205</v>
      </c>
      <c r="P27" s="102">
        <f t="shared" si="21"/>
        <v>156779</v>
      </c>
      <c r="AA27" s="103">
        <f>ROUND(VLOOKUP(CONCATENATE("SP ",E$6," H",$B27),'Основа'!$A$1:$O3582,15,FALSE),0)</f>
        <v>38102</v>
      </c>
      <c r="AB27" s="103">
        <f>ROUND(VLOOKUP(CONCATENATE("SP ",F$6," H",$B27),'Основа'!$A$1:$O3582,15,FALSE),0)</f>
        <v>41580</v>
      </c>
      <c r="AC27" s="103">
        <f>ROUND(VLOOKUP(CONCATENATE("SP ",G$6," H",$B27),'Основа'!$A$1:$O3582,15,FALSE),0)</f>
        <v>49474</v>
      </c>
      <c r="AD27" s="103">
        <f>ROUND(VLOOKUP(CONCATENATE("SP ",H$6," H",$B27),'Основа'!$A$1:$O3582,15,FALSE),0)</f>
        <v>55202</v>
      </c>
      <c r="AE27" s="103">
        <f>ROUND(VLOOKUP(CONCATENATE("SP ",I$6," H",$B27),'Основа'!$A$1:$O3582,15,FALSE),0)</f>
        <v>65002</v>
      </c>
      <c r="AF27" s="103">
        <f>ROUND(VLOOKUP(CONCATENATE("SP ",J$6," H",$B27),'Основа'!$A$1:$O3582,15,FALSE),0)</f>
        <v>68004</v>
      </c>
      <c r="AG27" s="103">
        <f>ROUND(VLOOKUP(CONCATENATE("SP ",K$6," H",$B27),'Основа'!$A$1:$O3582,15,FALSE),0)</f>
        <v>75076</v>
      </c>
      <c r="AH27" s="103">
        <f>ROUND(VLOOKUP(CONCATENATE("SP ",L$6," H",$B27),'Основа'!$A$1:$O3582,15,FALSE),0)</f>
        <v>85171</v>
      </c>
      <c r="AI27" s="103">
        <f>ROUND(VLOOKUP(CONCATENATE("SP ",M$6," H",$B27),'Основа'!$A$1:$O3582,15,FALSE),0)</f>
        <v>103357</v>
      </c>
      <c r="AJ27" s="103">
        <f>ROUND(VLOOKUP(CONCATENATE("SP ",N$6," H",$B27),'Основа'!$A$1:$O3582,15,FALSE),0)</f>
        <v>105631</v>
      </c>
      <c r="AK27" s="103">
        <f>ROUND(VLOOKUP(CONCATENATE("SP ",O$6," H",$B27),'Основа'!$A$1:$O3582,15,FALSE),0)</f>
        <v>131205</v>
      </c>
      <c r="AL27" s="103">
        <f>ROUND(VLOOKUP(CONCATENATE("SP ",P$6," H",$B27),'Основа'!$A$1:$O3582,15,FALSE),0)</f>
        <v>156779</v>
      </c>
      <c r="AM27" s="8"/>
      <c r="AN27" s="8"/>
      <c r="AO27" s="8"/>
      <c r="AP27" s="8"/>
    </row>
    <row r="28" ht="15.0" customHeight="1">
      <c r="B28" s="104"/>
      <c r="C28" s="105"/>
      <c r="D28" s="165" t="str">
        <f>RIGHT($K$5,21)</f>
        <v>ΔТ=70⁰С (95/85/20) Вт</v>
      </c>
      <c r="E28" s="166">
        <f t="shared" ref="E28:P28" si="22">ROUND(IF($D28="ΔТ=70⁰С (95/85/20) Вт",AA28,(IF($D28="ΔТ=60⁰С (90/70/20) Вт",AA28*0.818,AA28*0.646))),0)</f>
        <v>761</v>
      </c>
      <c r="F28" s="166">
        <f t="shared" si="22"/>
        <v>836</v>
      </c>
      <c r="G28" s="166">
        <f t="shared" si="22"/>
        <v>1129</v>
      </c>
      <c r="H28" s="166">
        <f t="shared" si="22"/>
        <v>1521</v>
      </c>
      <c r="I28" s="166">
        <f t="shared" si="22"/>
        <v>1889</v>
      </c>
      <c r="J28" s="166">
        <f t="shared" si="22"/>
        <v>2269</v>
      </c>
      <c r="K28" s="166">
        <f t="shared" si="22"/>
        <v>2637</v>
      </c>
      <c r="L28" s="166">
        <f t="shared" si="22"/>
        <v>3043</v>
      </c>
      <c r="M28" s="166">
        <f t="shared" si="22"/>
        <v>3348</v>
      </c>
      <c r="N28" s="166">
        <f t="shared" si="22"/>
        <v>3398</v>
      </c>
      <c r="O28" s="166">
        <f t="shared" si="22"/>
        <v>3803</v>
      </c>
      <c r="P28" s="167">
        <f t="shared" si="22"/>
        <v>4564</v>
      </c>
      <c r="AA28" s="103">
        <f>VLOOKUP(CONCATENATE("SP ",E$6," H",$B27),'Основа'!$A$1:$O3582,8,FALSE)</f>
        <v>761.37</v>
      </c>
      <c r="AB28" s="103">
        <f>VLOOKUP(CONCATENATE("SP ",F$6," H",$B27),'Основа'!$A$1:$O3582,8,FALSE)</f>
        <v>836.4</v>
      </c>
      <c r="AC28" s="103">
        <f>VLOOKUP(CONCATENATE("SP ",G$6," H",$B27),'Основа'!$A$1:$O3582,8,FALSE)</f>
        <v>1129.14</v>
      </c>
      <c r="AD28" s="103">
        <f>VLOOKUP(CONCATENATE("SP ",H$6," H",$B27),'Основа'!$A$1:$O3582,8,FALSE)</f>
        <v>1521.387</v>
      </c>
      <c r="AE28" s="103">
        <f>VLOOKUP(CONCATENATE("SP ",I$6," H",$B27),'Основа'!$A$1:$O3582,8,FALSE)</f>
        <v>1889.4645</v>
      </c>
      <c r="AF28" s="103">
        <f>VLOOKUP(CONCATENATE("SP ",J$6," H",$B27),'Основа'!$A$1:$O3582,8,FALSE)</f>
        <v>2269.227</v>
      </c>
      <c r="AG28" s="103">
        <f>VLOOKUP(CONCATENATE("SP ",K$6," H",$B27),'Основа'!$A$1:$O3582,8,FALSE)</f>
        <v>2637.3045</v>
      </c>
      <c r="AH28" s="103">
        <f>VLOOKUP(CONCATENATE("SP ",L$6," H",$B27),'Основа'!$A$1:$O3582,8,FALSE)</f>
        <v>3042.774</v>
      </c>
      <c r="AI28" s="103">
        <f>VLOOKUP(CONCATENATE("SP ",M$6," H",$B27),'Основа'!$A$1:$O3582,8,FALSE)</f>
        <v>3347.7525</v>
      </c>
      <c r="AJ28" s="103">
        <f>VLOOKUP(CONCATENATE("SP ",N$6," H",$B27),'Основа'!$A$1:$O3582,8,FALSE)</f>
        <v>3397.998</v>
      </c>
      <c r="AK28" s="103">
        <f>VLOOKUP(CONCATENATE("SP ",O$6," H",$B27),'Основа'!$A$1:$O3582,8,FALSE)</f>
        <v>3803.4675</v>
      </c>
      <c r="AL28" s="103">
        <f>VLOOKUP(CONCATENATE("SP ",P$6," H",$B27),'Основа'!$A$1:$O3582,8,FALSE)</f>
        <v>4564.161</v>
      </c>
      <c r="AM28" s="8"/>
      <c r="AN28" s="8"/>
      <c r="AO28" s="8"/>
      <c r="AP28" s="8"/>
    </row>
    <row r="29" ht="15.0" customHeight="1">
      <c r="B29" s="132">
        <v>13.0</v>
      </c>
      <c r="C29" s="98">
        <v>722.0</v>
      </c>
      <c r="D29" s="164" t="s">
        <v>112</v>
      </c>
      <c r="E29" s="101">
        <f t="shared" ref="E29:P29" si="23">ROUND(AA29-(AA29*$J$5),0)</f>
        <v>40534</v>
      </c>
      <c r="F29" s="101">
        <f t="shared" si="23"/>
        <v>44254</v>
      </c>
      <c r="G29" s="101">
        <f t="shared" si="23"/>
        <v>52792</v>
      </c>
      <c r="H29" s="101">
        <f t="shared" si="23"/>
        <v>59000</v>
      </c>
      <c r="I29" s="101">
        <f t="shared" si="23"/>
        <v>69615</v>
      </c>
      <c r="J29" s="101">
        <f t="shared" si="23"/>
        <v>72870</v>
      </c>
      <c r="K29" s="101">
        <f t="shared" si="23"/>
        <v>80530</v>
      </c>
      <c r="L29" s="101">
        <f t="shared" si="23"/>
        <v>91464</v>
      </c>
      <c r="M29" s="101">
        <f t="shared" si="23"/>
        <v>111048</v>
      </c>
      <c r="N29" s="101">
        <f t="shared" si="23"/>
        <v>113497</v>
      </c>
      <c r="O29" s="101">
        <f t="shared" si="23"/>
        <v>141038</v>
      </c>
      <c r="P29" s="102">
        <f t="shared" si="23"/>
        <v>168578</v>
      </c>
      <c r="AA29" s="103">
        <f>ROUND(VLOOKUP(CONCATENATE("SP ",E$6," H",$B29),'Основа'!$A$1:$O3597,15,FALSE),0)</f>
        <v>40534</v>
      </c>
      <c r="AB29" s="103">
        <f>ROUND(VLOOKUP(CONCATENATE("SP ",F$6," H",$B29),'Основа'!$A$1:$O3597,15,FALSE),0)</f>
        <v>44254</v>
      </c>
      <c r="AC29" s="103">
        <f>ROUND(VLOOKUP(CONCATENATE("SP ",G$6," H",$B29),'Основа'!$A$1:$O3597,15,FALSE),0)</f>
        <v>52792</v>
      </c>
      <c r="AD29" s="103">
        <f>ROUND(VLOOKUP(CONCATENATE("SP ",H$6," H",$B29),'Основа'!$A$1:$O3597,15,FALSE),0)</f>
        <v>59000</v>
      </c>
      <c r="AE29" s="103">
        <f>ROUND(VLOOKUP(CONCATENATE("SP ",I$6," H",$B29),'Основа'!$A$1:$O3597,15,FALSE),0)</f>
        <v>69615</v>
      </c>
      <c r="AF29" s="103">
        <f>ROUND(VLOOKUP(CONCATENATE("SP ",J$6," H",$B29),'Основа'!$A$1:$O3597,15,FALSE),0)</f>
        <v>72870</v>
      </c>
      <c r="AG29" s="103">
        <f>ROUND(VLOOKUP(CONCATENATE("SP ",K$6," H",$B29),'Основа'!$A$1:$O3597,15,FALSE),0)</f>
        <v>80530</v>
      </c>
      <c r="AH29" s="103">
        <f>ROUND(VLOOKUP(CONCATENATE("SP ",L$6," H",$B29),'Основа'!$A$1:$O3597,15,FALSE),0)</f>
        <v>91464</v>
      </c>
      <c r="AI29" s="103">
        <f>ROUND(VLOOKUP(CONCATENATE("SP ",M$6," H",$B29),'Основа'!$A$1:$O3597,15,FALSE),0)</f>
        <v>111048</v>
      </c>
      <c r="AJ29" s="103">
        <f>ROUND(VLOOKUP(CONCATENATE("SP ",N$6," H",$B29),'Основа'!$A$1:$O3597,15,FALSE),0)</f>
        <v>113497</v>
      </c>
      <c r="AK29" s="103">
        <f>ROUND(VLOOKUP(CONCATENATE("SP ",O$6," H",$B29),'Основа'!$A$1:$O3597,15,FALSE),0)</f>
        <v>141038</v>
      </c>
      <c r="AL29" s="103">
        <f>ROUND(VLOOKUP(CONCATENATE("SP ",P$6," H",$B29),'Основа'!$A$1:$O3597,15,FALSE),0)</f>
        <v>168578</v>
      </c>
      <c r="AM29" s="8"/>
      <c r="AN29" s="8"/>
      <c r="AO29" s="8"/>
      <c r="AP29" s="8"/>
    </row>
    <row r="30" ht="15.0" customHeight="1">
      <c r="B30" s="110"/>
      <c r="C30" s="111"/>
      <c r="D30" s="165" t="str">
        <f>RIGHT($K$5,21)</f>
        <v>ΔТ=70⁰С (95/85/20) Вт</v>
      </c>
      <c r="E30" s="166">
        <f t="shared" ref="E30:P30" si="24">ROUND(IF($D30="ΔТ=70⁰С (95/85/20) Вт",AA30,(IF($D30="ΔТ=60⁰С (90/70/20) Вт",AA30*0.818,AA30*0.646))),0)</f>
        <v>824</v>
      </c>
      <c r="F30" s="166">
        <f t="shared" si="24"/>
        <v>907</v>
      </c>
      <c r="G30" s="166">
        <f t="shared" si="24"/>
        <v>1223</v>
      </c>
      <c r="H30" s="166">
        <f t="shared" si="24"/>
        <v>1649</v>
      </c>
      <c r="I30" s="166">
        <f t="shared" si="24"/>
        <v>2046</v>
      </c>
      <c r="J30" s="166">
        <f t="shared" si="24"/>
        <v>2459</v>
      </c>
      <c r="K30" s="166">
        <f t="shared" si="24"/>
        <v>2857</v>
      </c>
      <c r="L30" s="166">
        <f t="shared" si="24"/>
        <v>3296</v>
      </c>
      <c r="M30" s="166">
        <f t="shared" si="24"/>
        <v>3626</v>
      </c>
      <c r="N30" s="166">
        <f t="shared" si="24"/>
        <v>3681</v>
      </c>
      <c r="O30" s="166">
        <f t="shared" si="24"/>
        <v>4120</v>
      </c>
      <c r="P30" s="167">
        <f t="shared" si="24"/>
        <v>4945</v>
      </c>
      <c r="AA30" s="103">
        <f>VLOOKUP(CONCATENATE("SP ",E$6," H",$B29),'Основа'!$A$1:$O3597,8,FALSE)</f>
        <v>824.1</v>
      </c>
      <c r="AB30" s="103">
        <f>VLOOKUP(CONCATENATE("SP ",F$6," H",$B29),'Основа'!$A$1:$O3597,8,FALSE)</f>
        <v>906.51</v>
      </c>
      <c r="AC30" s="103">
        <f>VLOOKUP(CONCATENATE("SP ",G$6," H",$B29),'Основа'!$A$1:$O3597,8,FALSE)</f>
        <v>1222.62</v>
      </c>
      <c r="AD30" s="103">
        <f>VLOOKUP(CONCATENATE("SP ",H$6," H",$B29),'Основа'!$A$1:$O3597,8,FALSE)</f>
        <v>1648.7535</v>
      </c>
      <c r="AE30" s="103">
        <f>VLOOKUP(CONCATENATE("SP ",I$6," H",$B29),'Основа'!$A$1:$O3597,8,FALSE)</f>
        <v>2046.0435</v>
      </c>
      <c r="AF30" s="103">
        <f>VLOOKUP(CONCATENATE("SP ",J$6," H",$B29),'Основа'!$A$1:$O3597,8,FALSE)</f>
        <v>2458.524</v>
      </c>
      <c r="AG30" s="103">
        <f>VLOOKUP(CONCATENATE("SP ",K$6," H",$B29),'Основа'!$A$1:$O3597,8,FALSE)</f>
        <v>2856.9825</v>
      </c>
      <c r="AH30" s="103">
        <f>VLOOKUP(CONCATENATE("SP ",L$6," H",$B29),'Основа'!$A$1:$O3597,8,FALSE)</f>
        <v>3296.3385</v>
      </c>
      <c r="AI30" s="103">
        <f>VLOOKUP(CONCATENATE("SP ",M$6," H",$B29),'Основа'!$A$1:$O3597,8,FALSE)</f>
        <v>3625.8555</v>
      </c>
      <c r="AJ30" s="103">
        <f>VLOOKUP(CONCATENATE("SP ",N$6," H",$B29),'Основа'!$A$1:$O3597,8,FALSE)</f>
        <v>3680.775</v>
      </c>
      <c r="AK30" s="103">
        <f>VLOOKUP(CONCATENATE("SP ",O$6," H",$B29),'Основа'!$A$1:$O3597,8,FALSE)</f>
        <v>4120.131</v>
      </c>
      <c r="AL30" s="103">
        <f>VLOOKUP(CONCATENATE("SP ",P$6," H",$B29),'Основа'!$A$1:$O3597,8,FALSE)</f>
        <v>4945.092</v>
      </c>
      <c r="AM30" s="8"/>
      <c r="AN30" s="8"/>
      <c r="AO30" s="8"/>
      <c r="AP30" s="8"/>
    </row>
    <row r="31" ht="15.0" customHeight="1">
      <c r="B31" s="141">
        <v>14.0</v>
      </c>
      <c r="C31" s="168">
        <v>778.0</v>
      </c>
      <c r="D31" s="164" t="s">
        <v>112</v>
      </c>
      <c r="E31" s="101">
        <f t="shared" ref="E31:P31" si="25">ROUND(AA31-(AA31*$J$5),0)</f>
        <v>43214</v>
      </c>
      <c r="F31" s="101">
        <f t="shared" si="25"/>
        <v>47201</v>
      </c>
      <c r="G31" s="101">
        <f t="shared" si="25"/>
        <v>56111</v>
      </c>
      <c r="H31" s="101">
        <f t="shared" si="25"/>
        <v>62796</v>
      </c>
      <c r="I31" s="101">
        <f t="shared" si="25"/>
        <v>74228</v>
      </c>
      <c r="J31" s="101">
        <f t="shared" si="25"/>
        <v>77735</v>
      </c>
      <c r="K31" s="101">
        <f t="shared" si="25"/>
        <v>85984</v>
      </c>
      <c r="L31" s="101">
        <f t="shared" si="25"/>
        <v>97757</v>
      </c>
      <c r="M31" s="101">
        <f t="shared" si="25"/>
        <v>118741</v>
      </c>
      <c r="N31" s="101">
        <f t="shared" si="25"/>
        <v>121363</v>
      </c>
      <c r="O31" s="101">
        <f t="shared" si="25"/>
        <v>150871</v>
      </c>
      <c r="P31" s="102">
        <f t="shared" si="25"/>
        <v>180378</v>
      </c>
      <c r="AA31" s="103">
        <f>ROUND(VLOOKUP(CONCATENATE("SP ",E$6," H",$B31),'Основа'!$A$1:$O3599,15,FALSE),0)</f>
        <v>43214</v>
      </c>
      <c r="AB31" s="103">
        <f>ROUND(VLOOKUP(CONCATENATE("SP ",F$6," H",$B31),'Основа'!$A$1:$O3599,15,FALSE),0)</f>
        <v>47201</v>
      </c>
      <c r="AC31" s="103">
        <f>ROUND(VLOOKUP(CONCATENATE("SP ",G$6," H",$B31),'Основа'!$A$1:$O3599,15,FALSE),0)</f>
        <v>56111</v>
      </c>
      <c r="AD31" s="103">
        <f>ROUND(VLOOKUP(CONCATENATE("SP ",H$6," H",$B31),'Основа'!$A$1:$O3599,15,FALSE),0)</f>
        <v>62796</v>
      </c>
      <c r="AE31" s="103">
        <f>ROUND(VLOOKUP(CONCATENATE("SP ",I$6," H",$B31),'Основа'!$A$1:$O3599,15,FALSE),0)</f>
        <v>74228</v>
      </c>
      <c r="AF31" s="103">
        <f>ROUND(VLOOKUP(CONCATENATE("SP ",J$6," H",$B31),'Основа'!$A$1:$O3599,15,FALSE),0)</f>
        <v>77735</v>
      </c>
      <c r="AG31" s="103">
        <f>ROUND(VLOOKUP(CONCATENATE("SP ",K$6," H",$B31),'Основа'!$A$1:$O3599,15,FALSE),0)</f>
        <v>85984</v>
      </c>
      <c r="AH31" s="103">
        <f>ROUND(VLOOKUP(CONCATENATE("SP ",L$6," H",$B31),'Основа'!$A$1:$O3599,15,FALSE),0)</f>
        <v>97757</v>
      </c>
      <c r="AI31" s="103">
        <f>ROUND(VLOOKUP(CONCATENATE("SP ",M$6," H",$B31),'Основа'!$A$1:$O3599,15,FALSE),0)</f>
        <v>118741</v>
      </c>
      <c r="AJ31" s="103">
        <f>ROUND(VLOOKUP(CONCATENATE("SP ",N$6," H",$B31),'Основа'!$A$1:$O3599,15,FALSE),0)</f>
        <v>121363</v>
      </c>
      <c r="AK31" s="103">
        <f>ROUND(VLOOKUP(CONCATENATE("SP ",O$6," H",$B31),'Основа'!$A$1:$O3599,15,FALSE),0)</f>
        <v>150871</v>
      </c>
      <c r="AL31" s="103">
        <f>ROUND(VLOOKUP(CONCATENATE("SP ",P$6," H",$B31),'Основа'!$A$1:$O3599,15,FALSE),0)</f>
        <v>180378</v>
      </c>
      <c r="AM31" s="8"/>
      <c r="AN31" s="8"/>
      <c r="AO31" s="8"/>
      <c r="AP31" s="8"/>
    </row>
    <row r="32" ht="15.0" customHeight="1">
      <c r="B32" s="110"/>
      <c r="C32" s="111"/>
      <c r="D32" s="165" t="str">
        <f>RIGHT($K$5,21)</f>
        <v>ΔТ=70⁰С (95/85/20) Вт</v>
      </c>
      <c r="E32" s="166">
        <f t="shared" ref="E32:P32" si="26">ROUND(IF($D32="ΔТ=70⁰С (95/85/20) Вт",AA32,(IF($D32="ΔТ=60⁰С (90/70/20) Вт",AA32*0.818,AA32*0.646))),0)</f>
        <v>888</v>
      </c>
      <c r="F32" s="166">
        <f t="shared" si="26"/>
        <v>975</v>
      </c>
      <c r="G32" s="166">
        <f t="shared" si="26"/>
        <v>1317</v>
      </c>
      <c r="H32" s="166">
        <f t="shared" si="26"/>
        <v>1775</v>
      </c>
      <c r="I32" s="166">
        <f t="shared" si="26"/>
        <v>2204</v>
      </c>
      <c r="J32" s="166">
        <f t="shared" si="26"/>
        <v>2648</v>
      </c>
      <c r="K32" s="166">
        <f t="shared" si="26"/>
        <v>3077</v>
      </c>
      <c r="L32" s="166">
        <f t="shared" si="26"/>
        <v>3550</v>
      </c>
      <c r="M32" s="166">
        <f t="shared" si="26"/>
        <v>3905</v>
      </c>
      <c r="N32" s="166">
        <f t="shared" si="26"/>
        <v>3965</v>
      </c>
      <c r="O32" s="166">
        <f t="shared" si="26"/>
        <v>4438</v>
      </c>
      <c r="P32" s="167">
        <f t="shared" si="26"/>
        <v>5325</v>
      </c>
      <c r="AA32" s="103">
        <f>VLOOKUP(CONCATENATE("SP ",E$6," H",$B31),'Основа'!$A$1:$O3599,8,FALSE)</f>
        <v>888.06</v>
      </c>
      <c r="AB32" s="103">
        <f>VLOOKUP(CONCATENATE("SP ",F$6," H",$B31),'Основа'!$A$1:$O3599,8,FALSE)</f>
        <v>975.39</v>
      </c>
      <c r="AC32" s="103">
        <f>VLOOKUP(CONCATENATE("SP ",G$6," H",$B31),'Основа'!$A$1:$O3599,8,FALSE)</f>
        <v>1317</v>
      </c>
      <c r="AD32" s="103">
        <f>VLOOKUP(CONCATENATE("SP ",H$6," H",$B31),'Основа'!$A$1:$O3599,8,FALSE)</f>
        <v>1774.9515</v>
      </c>
      <c r="AE32" s="103">
        <f>VLOOKUP(CONCATENATE("SP ",I$6," H",$B31),'Основа'!$A$1:$O3599,8,FALSE)</f>
        <v>2203.791</v>
      </c>
      <c r="AF32" s="103">
        <f>VLOOKUP(CONCATENATE("SP ",J$6," H",$B31),'Основа'!$A$1:$O3599,8,FALSE)</f>
        <v>2647.821</v>
      </c>
      <c r="AG32" s="103">
        <f>VLOOKUP(CONCATENATE("SP ",K$6," H",$B31),'Основа'!$A$1:$O3599,8,FALSE)</f>
        <v>3076.6605</v>
      </c>
      <c r="AH32" s="103">
        <f>VLOOKUP(CONCATENATE("SP ",L$6," H",$B31),'Основа'!$A$1:$O3599,8,FALSE)</f>
        <v>3549.903</v>
      </c>
      <c r="AI32" s="103">
        <f>VLOOKUP(CONCATENATE("SP ",M$6," H",$B31),'Основа'!$A$1:$O3599,8,FALSE)</f>
        <v>3905.127</v>
      </c>
      <c r="AJ32" s="103">
        <f>VLOOKUP(CONCATENATE("SP ",N$6," H",$B31),'Основа'!$A$1:$O3599,8,FALSE)</f>
        <v>3964.7205</v>
      </c>
      <c r="AK32" s="103">
        <f>VLOOKUP(CONCATENATE("SP ",O$6," H",$B31),'Основа'!$A$1:$O3599,8,FALSE)</f>
        <v>4437.963</v>
      </c>
      <c r="AL32" s="103">
        <f>VLOOKUP(CONCATENATE("SP ",P$6," H",$B31),'Основа'!$A$1:$O3599,8,FALSE)</f>
        <v>5324.8545</v>
      </c>
      <c r="AM32" s="8"/>
      <c r="AN32" s="8"/>
      <c r="AO32" s="8"/>
      <c r="AP32" s="8"/>
    </row>
    <row r="33" ht="15.75" customHeight="1">
      <c r="B33" s="8"/>
      <c r="C33" s="8"/>
      <c r="D33" s="8"/>
      <c r="E33" s="118" t="s">
        <v>113</v>
      </c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</row>
    <row r="34" ht="15.0" customHeight="1">
      <c r="B34" s="119" t="s">
        <v>109</v>
      </c>
      <c r="C34" s="5"/>
      <c r="D34" s="100"/>
      <c r="E34" s="121">
        <v>500.0</v>
      </c>
      <c r="F34" s="121">
        <v>550.0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2200.0</v>
      </c>
      <c r="N34" s="121">
        <v>2250.0</v>
      </c>
      <c r="O34" s="121">
        <v>2500.0</v>
      </c>
      <c r="P34" s="122">
        <v>3000.0</v>
      </c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</row>
    <row r="35" ht="15.0" customHeight="1">
      <c r="B35" s="123" t="s">
        <v>134</v>
      </c>
      <c r="C35" s="48"/>
      <c r="D35" s="79"/>
      <c r="E35" s="61">
        <v>430.0</v>
      </c>
      <c r="F35" s="61">
        <v>480.0</v>
      </c>
      <c r="G35" s="61">
        <v>680.0</v>
      </c>
      <c r="H35" s="61">
        <v>930.0</v>
      </c>
      <c r="I35" s="61">
        <v>1180.0</v>
      </c>
      <c r="J35" s="61">
        <v>1430.0</v>
      </c>
      <c r="K35" s="61">
        <v>1680.0</v>
      </c>
      <c r="L35" s="61">
        <v>1930.0</v>
      </c>
      <c r="M35" s="61">
        <v>2130.0</v>
      </c>
      <c r="N35" s="61">
        <v>2180.0</v>
      </c>
      <c r="O35" s="61">
        <v>2430.0</v>
      </c>
      <c r="P35" s="124">
        <v>2930.0</v>
      </c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</row>
    <row r="36" ht="15.0" customHeight="1">
      <c r="B36" s="170" t="s">
        <v>117</v>
      </c>
      <c r="C36" s="48"/>
      <c r="D36" s="79"/>
      <c r="E36" s="61">
        <f t="shared" ref="E36:P36" si="27">(E34/2)-25</f>
        <v>225</v>
      </c>
      <c r="F36" s="61">
        <f t="shared" si="27"/>
        <v>250</v>
      </c>
      <c r="G36" s="61">
        <f t="shared" si="27"/>
        <v>350</v>
      </c>
      <c r="H36" s="61">
        <f t="shared" si="27"/>
        <v>475</v>
      </c>
      <c r="I36" s="61">
        <f t="shared" si="27"/>
        <v>600</v>
      </c>
      <c r="J36" s="61">
        <f t="shared" si="27"/>
        <v>725</v>
      </c>
      <c r="K36" s="61">
        <f t="shared" si="27"/>
        <v>850</v>
      </c>
      <c r="L36" s="61">
        <f t="shared" si="27"/>
        <v>975</v>
      </c>
      <c r="M36" s="61">
        <f t="shared" si="27"/>
        <v>1075</v>
      </c>
      <c r="N36" s="61">
        <f t="shared" si="27"/>
        <v>1100</v>
      </c>
      <c r="O36" s="61">
        <f t="shared" si="27"/>
        <v>1225</v>
      </c>
      <c r="P36" s="124">
        <f t="shared" si="27"/>
        <v>1475</v>
      </c>
      <c r="AA36" s="8"/>
      <c r="AB36" s="8"/>
      <c r="AC36" s="8"/>
      <c r="AD36" s="8"/>
      <c r="AE36" s="8"/>
      <c r="AF36" s="8"/>
      <c r="AG36" s="8"/>
      <c r="AH36" s="8"/>
      <c r="AI36" s="8"/>
      <c r="AJ36" s="8"/>
      <c r="AK36" s="8"/>
      <c r="AL36" s="8"/>
      <c r="AM36" s="8"/>
      <c r="AN36" s="8"/>
      <c r="AO36" s="8"/>
      <c r="AP36" s="8"/>
    </row>
    <row r="37" ht="15.0" customHeight="1">
      <c r="B37" s="170" t="s">
        <v>115</v>
      </c>
      <c r="C37" s="48"/>
      <c r="D37" s="79"/>
      <c r="E37" s="171">
        <v>57.0</v>
      </c>
      <c r="F37" s="48"/>
      <c r="G37" s="48"/>
      <c r="H37" s="48"/>
      <c r="I37" s="48"/>
      <c r="J37" s="48"/>
      <c r="K37" s="48"/>
      <c r="L37" s="48"/>
      <c r="M37" s="48"/>
      <c r="N37" s="48"/>
      <c r="O37" s="48"/>
      <c r="P37" s="126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</row>
    <row r="38" ht="15.75" customHeight="1">
      <c r="B38" s="127" t="s">
        <v>7</v>
      </c>
      <c r="C38" s="128" t="s">
        <v>114</v>
      </c>
      <c r="D38" s="129" t="s">
        <v>118</v>
      </c>
      <c r="E38" s="130"/>
      <c r="F38" s="130"/>
      <c r="G38" s="130"/>
      <c r="H38" s="130"/>
      <c r="I38" s="130"/>
      <c r="J38" s="130"/>
      <c r="K38" s="130"/>
      <c r="L38" s="130"/>
      <c r="M38" s="130"/>
      <c r="N38" s="130"/>
      <c r="O38" s="130"/>
      <c r="P38" s="131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</row>
    <row r="39" ht="15.75" customHeight="1">
      <c r="B39" s="132">
        <v>2.0</v>
      </c>
      <c r="C39" s="133">
        <v>50.0</v>
      </c>
      <c r="D39" s="134" t="s">
        <v>119</v>
      </c>
      <c r="E39" s="205">
        <v>3.36</v>
      </c>
      <c r="F39" s="205">
        <v>3.6</v>
      </c>
      <c r="G39" s="205">
        <v>4.5600000000000005</v>
      </c>
      <c r="H39" s="205">
        <v>5.76</v>
      </c>
      <c r="I39" s="205">
        <v>6.96</v>
      </c>
      <c r="J39" s="205">
        <v>8.16</v>
      </c>
      <c r="K39" s="205">
        <v>9.36</v>
      </c>
      <c r="L39" s="205">
        <v>10.559999999999999</v>
      </c>
      <c r="M39" s="205">
        <v>11.52</v>
      </c>
      <c r="N39" s="205">
        <v>11.760000000000002</v>
      </c>
      <c r="O39" s="205">
        <v>12.96</v>
      </c>
      <c r="P39" s="206">
        <v>15.36</v>
      </c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</row>
    <row r="40" ht="15.75" customHeight="1">
      <c r="B40" s="110"/>
      <c r="C40" s="111"/>
      <c r="D40" s="137" t="s">
        <v>120</v>
      </c>
      <c r="E40" s="145">
        <v>1.3</v>
      </c>
      <c r="F40" s="145">
        <v>1.4</v>
      </c>
      <c r="G40" s="145">
        <v>1.8</v>
      </c>
      <c r="H40" s="145">
        <v>2.4</v>
      </c>
      <c r="I40" s="145">
        <v>3.0</v>
      </c>
      <c r="J40" s="145">
        <v>3.5</v>
      </c>
      <c r="K40" s="145">
        <v>4.1</v>
      </c>
      <c r="L40" s="145">
        <v>4.6</v>
      </c>
      <c r="M40" s="145">
        <v>5.1</v>
      </c>
      <c r="N40" s="145">
        <v>5.2</v>
      </c>
      <c r="O40" s="145">
        <v>5.8</v>
      </c>
      <c r="P40" s="146">
        <v>6.9</v>
      </c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</row>
    <row r="41" ht="15.75" customHeight="1">
      <c r="B41" s="141">
        <v>3.0</v>
      </c>
      <c r="C41" s="133">
        <v>106.0</v>
      </c>
      <c r="D41" s="143" t="s">
        <v>119</v>
      </c>
      <c r="E41" s="205">
        <v>5.16</v>
      </c>
      <c r="F41" s="205">
        <v>5.52</v>
      </c>
      <c r="G41" s="205">
        <v>6.960000000000001</v>
      </c>
      <c r="H41" s="205">
        <v>8.76</v>
      </c>
      <c r="I41" s="205">
        <v>10.56</v>
      </c>
      <c r="J41" s="205">
        <v>12.360000000000001</v>
      </c>
      <c r="K41" s="205">
        <v>14.160000000000002</v>
      </c>
      <c r="L41" s="205">
        <v>15.959999999999999</v>
      </c>
      <c r="M41" s="205">
        <v>17.4</v>
      </c>
      <c r="N41" s="205">
        <v>17.76</v>
      </c>
      <c r="O41" s="205">
        <v>19.56</v>
      </c>
      <c r="P41" s="206">
        <v>23.16</v>
      </c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</row>
    <row r="42" ht="15.75" customHeight="1">
      <c r="B42" s="104"/>
      <c r="C42" s="111"/>
      <c r="D42" s="144" t="s">
        <v>120</v>
      </c>
      <c r="E42" s="139">
        <v>1.9</v>
      </c>
      <c r="F42" s="139">
        <v>2.1</v>
      </c>
      <c r="G42" s="139">
        <v>2.8</v>
      </c>
      <c r="H42" s="139">
        <v>3.6</v>
      </c>
      <c r="I42" s="139">
        <v>4.4</v>
      </c>
      <c r="J42" s="139">
        <v>5.3</v>
      </c>
      <c r="K42" s="139">
        <v>6.1</v>
      </c>
      <c r="L42" s="139">
        <v>7.0</v>
      </c>
      <c r="M42" s="139">
        <v>7.7</v>
      </c>
      <c r="N42" s="139">
        <v>7.8</v>
      </c>
      <c r="O42" s="139">
        <v>8.7</v>
      </c>
      <c r="P42" s="140">
        <v>10.4</v>
      </c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</row>
    <row r="43" ht="15.75" customHeight="1">
      <c r="B43" s="132">
        <v>4.0</v>
      </c>
      <c r="C43" s="133">
        <v>162.0</v>
      </c>
      <c r="D43" s="134" t="s">
        <v>119</v>
      </c>
      <c r="E43" s="244">
        <v>6.96</v>
      </c>
      <c r="F43" s="244">
        <v>7.44</v>
      </c>
      <c r="G43" s="244">
        <v>9.36</v>
      </c>
      <c r="H43" s="244">
        <v>11.76</v>
      </c>
      <c r="I43" s="244">
        <v>14.16</v>
      </c>
      <c r="J43" s="244">
        <v>16.560000000000002</v>
      </c>
      <c r="K43" s="244">
        <v>18.96</v>
      </c>
      <c r="L43" s="244">
        <v>21.36</v>
      </c>
      <c r="M43" s="244">
        <v>23.28</v>
      </c>
      <c r="N43" s="244">
        <v>23.76</v>
      </c>
      <c r="O43" s="244">
        <v>26.16</v>
      </c>
      <c r="P43" s="245">
        <v>30.96</v>
      </c>
      <c r="AA43" s="8"/>
      <c r="AB43" s="8"/>
      <c r="AC43" s="8"/>
      <c r="AD43" s="8"/>
      <c r="AE43" s="8"/>
      <c r="AF43" s="8"/>
      <c r="AG43" s="8"/>
      <c r="AH43" s="8"/>
      <c r="AI43" s="8"/>
      <c r="AJ43" s="8"/>
      <c r="AK43" s="8"/>
      <c r="AL43" s="8"/>
      <c r="AM43" s="8"/>
      <c r="AN43" s="8"/>
      <c r="AO43" s="8"/>
      <c r="AP43" s="8"/>
    </row>
    <row r="44" ht="15.75" customHeight="1">
      <c r="B44" s="110"/>
      <c r="C44" s="111"/>
      <c r="D44" s="137" t="s">
        <v>120</v>
      </c>
      <c r="E44" s="139">
        <v>2.6</v>
      </c>
      <c r="F44" s="139">
        <v>2.8</v>
      </c>
      <c r="G44" s="139">
        <v>3.7</v>
      </c>
      <c r="H44" s="139">
        <v>4.8</v>
      </c>
      <c r="I44" s="139">
        <v>5.9</v>
      </c>
      <c r="J44" s="139">
        <v>7.1</v>
      </c>
      <c r="K44" s="139">
        <v>8.2</v>
      </c>
      <c r="L44" s="139">
        <v>9.3</v>
      </c>
      <c r="M44" s="139">
        <v>10.2</v>
      </c>
      <c r="N44" s="139">
        <v>10.4</v>
      </c>
      <c r="O44" s="139">
        <v>11.6</v>
      </c>
      <c r="P44" s="140">
        <v>13.8</v>
      </c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  <c r="AM44" s="8"/>
      <c r="AN44" s="8"/>
      <c r="AO44" s="8"/>
      <c r="AP44" s="8"/>
    </row>
    <row r="45" ht="15.75" customHeight="1">
      <c r="B45" s="141">
        <v>5.0</v>
      </c>
      <c r="C45" s="133">
        <v>218.0</v>
      </c>
      <c r="D45" s="143" t="s">
        <v>119</v>
      </c>
      <c r="E45" s="205">
        <v>8.76</v>
      </c>
      <c r="F45" s="205">
        <v>9.360000000000001</v>
      </c>
      <c r="G45" s="205">
        <v>11.76</v>
      </c>
      <c r="H45" s="205">
        <v>14.76</v>
      </c>
      <c r="I45" s="205">
        <v>17.76</v>
      </c>
      <c r="J45" s="205">
        <v>20.76</v>
      </c>
      <c r="K45" s="205">
        <v>23.76</v>
      </c>
      <c r="L45" s="205">
        <v>26.76</v>
      </c>
      <c r="M45" s="205">
        <v>29.160000000000004</v>
      </c>
      <c r="N45" s="205">
        <v>29.76</v>
      </c>
      <c r="O45" s="205">
        <v>32.76</v>
      </c>
      <c r="P45" s="206">
        <v>38.76</v>
      </c>
      <c r="AA45" s="8"/>
      <c r="AB45" s="8"/>
      <c r="AC45" s="8"/>
      <c r="AD45" s="8"/>
      <c r="AE45" s="8"/>
      <c r="AF45" s="8"/>
      <c r="AG45" s="8"/>
      <c r="AH45" s="8"/>
      <c r="AI45" s="8"/>
      <c r="AJ45" s="8"/>
      <c r="AK45" s="8"/>
      <c r="AL45" s="8"/>
    </row>
    <row r="46" ht="15.75" customHeight="1">
      <c r="B46" s="104"/>
      <c r="C46" s="111"/>
      <c r="D46" s="144" t="s">
        <v>120</v>
      </c>
      <c r="E46" s="139">
        <v>3.2</v>
      </c>
      <c r="F46" s="139">
        <v>3.5</v>
      </c>
      <c r="G46" s="139">
        <v>4.6</v>
      </c>
      <c r="H46" s="139">
        <v>6.0</v>
      </c>
      <c r="I46" s="139">
        <v>7.4</v>
      </c>
      <c r="J46" s="139">
        <v>8.8</v>
      </c>
      <c r="K46" s="139">
        <v>10.2</v>
      </c>
      <c r="L46" s="139">
        <v>11.7</v>
      </c>
      <c r="M46" s="139">
        <v>12.8</v>
      </c>
      <c r="N46" s="139">
        <v>13.1</v>
      </c>
      <c r="O46" s="139">
        <v>14.5</v>
      </c>
      <c r="P46" s="140">
        <v>17.3</v>
      </c>
      <c r="AA46" s="8"/>
      <c r="AB46" s="8"/>
      <c r="AC46" s="8"/>
      <c r="AD46" s="8"/>
      <c r="AE46" s="8"/>
      <c r="AF46" s="8"/>
      <c r="AG46" s="8"/>
      <c r="AH46" s="8"/>
      <c r="AI46" s="8"/>
      <c r="AJ46" s="8"/>
      <c r="AK46" s="8"/>
      <c r="AL46" s="8"/>
    </row>
    <row r="47" ht="15.75" customHeight="1">
      <c r="B47" s="132">
        <v>6.0</v>
      </c>
      <c r="C47" s="133">
        <v>274.0</v>
      </c>
      <c r="D47" s="134" t="s">
        <v>119</v>
      </c>
      <c r="E47" s="244">
        <v>10.559999999999999</v>
      </c>
      <c r="F47" s="244">
        <v>11.28</v>
      </c>
      <c r="G47" s="244">
        <v>14.16</v>
      </c>
      <c r="H47" s="244">
        <v>17.759999999999998</v>
      </c>
      <c r="I47" s="244">
        <v>21.36</v>
      </c>
      <c r="J47" s="244">
        <v>24.96</v>
      </c>
      <c r="K47" s="244">
        <v>28.560000000000002</v>
      </c>
      <c r="L47" s="244">
        <v>32.16</v>
      </c>
      <c r="M47" s="244">
        <v>35.04</v>
      </c>
      <c r="N47" s="244">
        <v>35.760000000000005</v>
      </c>
      <c r="O47" s="244">
        <v>39.36</v>
      </c>
      <c r="P47" s="245">
        <v>46.56</v>
      </c>
      <c r="AA47" s="8"/>
      <c r="AB47" s="8"/>
      <c r="AC47" s="8"/>
      <c r="AD47" s="8"/>
      <c r="AE47" s="8"/>
      <c r="AF47" s="8"/>
      <c r="AG47" s="8"/>
      <c r="AH47" s="8"/>
      <c r="AI47" s="8"/>
      <c r="AJ47" s="8"/>
      <c r="AK47" s="8"/>
      <c r="AL47" s="8"/>
    </row>
    <row r="48" ht="15.75" customHeight="1">
      <c r="B48" s="110"/>
      <c r="C48" s="111"/>
      <c r="D48" s="137" t="s">
        <v>120</v>
      </c>
      <c r="E48" s="139">
        <v>3.9</v>
      </c>
      <c r="F48" s="139">
        <v>4.2</v>
      </c>
      <c r="G48" s="139">
        <v>5.6</v>
      </c>
      <c r="H48" s="139">
        <v>7.2</v>
      </c>
      <c r="I48" s="139">
        <v>8.9</v>
      </c>
      <c r="J48" s="139">
        <v>10.6</v>
      </c>
      <c r="K48" s="139">
        <v>12.3</v>
      </c>
      <c r="L48" s="139">
        <v>14.0</v>
      </c>
      <c r="M48" s="139">
        <v>15.3</v>
      </c>
      <c r="N48" s="139">
        <v>15.7</v>
      </c>
      <c r="O48" s="139">
        <v>17.4</v>
      </c>
      <c r="P48" s="140">
        <v>20.7</v>
      </c>
      <c r="AA48" s="8"/>
      <c r="AB48" s="8"/>
      <c r="AC48" s="8"/>
      <c r="AD48" s="8"/>
      <c r="AE48" s="8"/>
      <c r="AF48" s="8"/>
      <c r="AG48" s="8"/>
      <c r="AH48" s="8"/>
      <c r="AI48" s="8"/>
      <c r="AJ48" s="8"/>
      <c r="AK48" s="8"/>
      <c r="AL48" s="8"/>
    </row>
    <row r="49" ht="15.75" customHeight="1">
      <c r="B49" s="141">
        <v>7.0</v>
      </c>
      <c r="C49" s="133">
        <v>330.0</v>
      </c>
      <c r="D49" s="143" t="s">
        <v>119</v>
      </c>
      <c r="E49" s="246">
        <v>12.36</v>
      </c>
      <c r="F49" s="246">
        <v>13.2</v>
      </c>
      <c r="G49" s="246">
        <v>16.56</v>
      </c>
      <c r="H49" s="246">
        <v>20.76</v>
      </c>
      <c r="I49" s="246">
        <v>24.96</v>
      </c>
      <c r="J49" s="246">
        <v>29.16</v>
      </c>
      <c r="K49" s="246">
        <v>33.36</v>
      </c>
      <c r="L49" s="246">
        <v>37.56</v>
      </c>
      <c r="M49" s="246">
        <v>40.92</v>
      </c>
      <c r="N49" s="246">
        <v>41.760000000000005</v>
      </c>
      <c r="O49" s="246">
        <v>45.96</v>
      </c>
      <c r="P49" s="247">
        <v>54.36</v>
      </c>
      <c r="AA49" s="8"/>
      <c r="AB49" s="8"/>
      <c r="AC49" s="8"/>
      <c r="AD49" s="8"/>
      <c r="AE49" s="8"/>
      <c r="AF49" s="8"/>
      <c r="AG49" s="8"/>
      <c r="AH49" s="8"/>
      <c r="AI49" s="8"/>
      <c r="AJ49" s="8"/>
      <c r="AK49" s="8"/>
      <c r="AL49" s="8"/>
    </row>
    <row r="50" ht="15.75" customHeight="1">
      <c r="B50" s="104"/>
      <c r="C50" s="111"/>
      <c r="D50" s="144" t="s">
        <v>120</v>
      </c>
      <c r="E50" s="145">
        <v>4.5</v>
      </c>
      <c r="F50" s="145">
        <v>4.9</v>
      </c>
      <c r="G50" s="145">
        <v>6.5</v>
      </c>
      <c r="H50" s="145">
        <v>8.5</v>
      </c>
      <c r="I50" s="145">
        <v>10.4</v>
      </c>
      <c r="J50" s="145">
        <v>12.4</v>
      </c>
      <c r="K50" s="145">
        <v>14.4</v>
      </c>
      <c r="L50" s="145">
        <v>16.3</v>
      </c>
      <c r="M50" s="145">
        <v>17.9</v>
      </c>
      <c r="N50" s="145">
        <v>18.3</v>
      </c>
      <c r="O50" s="145">
        <v>20.3</v>
      </c>
      <c r="P50" s="146">
        <v>24.2</v>
      </c>
      <c r="AA50" s="8"/>
      <c r="AB50" s="8"/>
      <c r="AC50" s="8"/>
      <c r="AD50" s="8"/>
      <c r="AE50" s="8"/>
      <c r="AF50" s="8"/>
      <c r="AG50" s="8"/>
      <c r="AH50" s="8"/>
      <c r="AI50" s="8"/>
      <c r="AJ50" s="8"/>
      <c r="AK50" s="8"/>
      <c r="AL50" s="8"/>
    </row>
    <row r="51" ht="15.75" customHeight="1">
      <c r="B51" s="132">
        <v>8.0</v>
      </c>
      <c r="C51" s="133">
        <v>386.0</v>
      </c>
      <c r="D51" s="134" t="s">
        <v>119</v>
      </c>
      <c r="E51" s="205">
        <v>14.16</v>
      </c>
      <c r="F51" s="205">
        <v>15.120000000000001</v>
      </c>
      <c r="G51" s="205">
        <v>18.96</v>
      </c>
      <c r="H51" s="205">
        <v>23.759999999999998</v>
      </c>
      <c r="I51" s="205">
        <v>28.560000000000002</v>
      </c>
      <c r="J51" s="205">
        <v>33.36</v>
      </c>
      <c r="K51" s="205">
        <v>38.160000000000004</v>
      </c>
      <c r="L51" s="205">
        <v>42.96</v>
      </c>
      <c r="M51" s="205">
        <v>46.800000000000004</v>
      </c>
      <c r="N51" s="205">
        <v>47.760000000000005</v>
      </c>
      <c r="O51" s="205">
        <v>52.56</v>
      </c>
      <c r="P51" s="206">
        <v>62.160000000000004</v>
      </c>
      <c r="AA51" s="8"/>
      <c r="AB51" s="8"/>
      <c r="AC51" s="8"/>
      <c r="AD51" s="8"/>
      <c r="AE51" s="8"/>
      <c r="AF51" s="8"/>
      <c r="AG51" s="8"/>
      <c r="AH51" s="8"/>
      <c r="AI51" s="8"/>
      <c r="AJ51" s="8"/>
      <c r="AK51" s="8"/>
      <c r="AL51" s="8"/>
    </row>
    <row r="52" ht="15.75" customHeight="1">
      <c r="B52" s="110"/>
      <c r="C52" s="111"/>
      <c r="D52" s="137" t="s">
        <v>120</v>
      </c>
      <c r="E52" s="139">
        <v>5.2</v>
      </c>
      <c r="F52" s="139">
        <v>5.6</v>
      </c>
      <c r="G52" s="139">
        <v>7.4</v>
      </c>
      <c r="H52" s="139">
        <v>9.7</v>
      </c>
      <c r="I52" s="139">
        <v>11.9</v>
      </c>
      <c r="J52" s="139">
        <v>14.2</v>
      </c>
      <c r="K52" s="139">
        <v>16.4</v>
      </c>
      <c r="L52" s="139">
        <v>18.7</v>
      </c>
      <c r="M52" s="139">
        <v>20.5</v>
      </c>
      <c r="N52" s="139">
        <v>20.9</v>
      </c>
      <c r="O52" s="139">
        <v>23.2</v>
      </c>
      <c r="P52" s="140">
        <v>27.7</v>
      </c>
      <c r="AA52" s="8"/>
      <c r="AB52" s="8"/>
      <c r="AC52" s="8"/>
      <c r="AD52" s="8"/>
      <c r="AE52" s="8"/>
      <c r="AF52" s="8"/>
      <c r="AG52" s="8"/>
      <c r="AH52" s="8"/>
      <c r="AI52" s="8"/>
      <c r="AJ52" s="8"/>
      <c r="AK52" s="8"/>
      <c r="AL52" s="8"/>
    </row>
    <row r="53" ht="15.75" customHeight="1">
      <c r="B53" s="141">
        <v>9.0</v>
      </c>
      <c r="C53" s="133">
        <v>442.0</v>
      </c>
      <c r="D53" s="143" t="s">
        <v>119</v>
      </c>
      <c r="E53" s="246">
        <v>15.959999999999999</v>
      </c>
      <c r="F53" s="246">
        <v>17.04</v>
      </c>
      <c r="G53" s="246">
        <v>21.36</v>
      </c>
      <c r="H53" s="246">
        <v>26.759999999999998</v>
      </c>
      <c r="I53" s="246">
        <v>32.16</v>
      </c>
      <c r="J53" s="246">
        <v>37.56</v>
      </c>
      <c r="K53" s="246">
        <v>42.96000000000001</v>
      </c>
      <c r="L53" s="246">
        <v>48.36</v>
      </c>
      <c r="M53" s="246">
        <v>52.68000000000001</v>
      </c>
      <c r="N53" s="246">
        <v>53.760000000000005</v>
      </c>
      <c r="O53" s="246">
        <v>59.16</v>
      </c>
      <c r="P53" s="247">
        <v>69.96</v>
      </c>
      <c r="AA53" s="8"/>
      <c r="AB53" s="8"/>
      <c r="AC53" s="8"/>
      <c r="AD53" s="8"/>
      <c r="AE53" s="8"/>
      <c r="AF53" s="8"/>
      <c r="AG53" s="8"/>
      <c r="AH53" s="8"/>
      <c r="AI53" s="8"/>
      <c r="AJ53" s="8"/>
      <c r="AK53" s="8"/>
      <c r="AL53" s="8"/>
    </row>
    <row r="54" ht="15.75" customHeight="1">
      <c r="B54" s="104"/>
      <c r="C54" s="111"/>
      <c r="D54" s="144" t="s">
        <v>120</v>
      </c>
      <c r="E54" s="145">
        <v>5.8</v>
      </c>
      <c r="F54" s="145">
        <v>6.3</v>
      </c>
      <c r="G54" s="145">
        <v>8.4</v>
      </c>
      <c r="H54" s="145">
        <v>10.9</v>
      </c>
      <c r="I54" s="145">
        <v>13.4</v>
      </c>
      <c r="J54" s="145">
        <v>15.9</v>
      </c>
      <c r="K54" s="145">
        <v>18.5</v>
      </c>
      <c r="L54" s="145">
        <v>21.0</v>
      </c>
      <c r="M54" s="145">
        <v>23.0</v>
      </c>
      <c r="N54" s="145">
        <v>23.5</v>
      </c>
      <c r="O54" s="145">
        <v>26.1</v>
      </c>
      <c r="P54" s="146">
        <v>31.1</v>
      </c>
      <c r="AA54" s="8"/>
      <c r="AB54" s="8"/>
      <c r="AC54" s="8"/>
      <c r="AD54" s="8"/>
      <c r="AE54" s="8"/>
      <c r="AF54" s="8"/>
      <c r="AG54" s="8"/>
      <c r="AH54" s="8"/>
      <c r="AI54" s="8"/>
      <c r="AJ54" s="8"/>
      <c r="AK54" s="8"/>
      <c r="AL54" s="8"/>
    </row>
    <row r="55" ht="15.75" customHeight="1">
      <c r="B55" s="132">
        <v>10.0</v>
      </c>
      <c r="C55" s="133">
        <v>498.0</v>
      </c>
      <c r="D55" s="134" t="s">
        <v>119</v>
      </c>
      <c r="E55" s="205">
        <v>17.759999999999998</v>
      </c>
      <c r="F55" s="205">
        <v>18.96</v>
      </c>
      <c r="G55" s="205">
        <v>23.759999999999998</v>
      </c>
      <c r="H55" s="205">
        <v>29.759999999999998</v>
      </c>
      <c r="I55" s="205">
        <v>35.76</v>
      </c>
      <c r="J55" s="205">
        <v>41.76</v>
      </c>
      <c r="K55" s="205">
        <v>47.76</v>
      </c>
      <c r="L55" s="205">
        <v>53.76</v>
      </c>
      <c r="M55" s="205">
        <v>58.56</v>
      </c>
      <c r="N55" s="205">
        <v>59.76</v>
      </c>
      <c r="O55" s="205">
        <v>65.76</v>
      </c>
      <c r="P55" s="206">
        <v>77.76</v>
      </c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</row>
    <row r="56" ht="15.75" customHeight="1">
      <c r="B56" s="110"/>
      <c r="C56" s="111"/>
      <c r="D56" s="137" t="s">
        <v>120</v>
      </c>
      <c r="E56" s="139">
        <v>6.5</v>
      </c>
      <c r="F56" s="139">
        <v>7.0</v>
      </c>
      <c r="G56" s="139">
        <v>9.3</v>
      </c>
      <c r="H56" s="139">
        <v>12.1</v>
      </c>
      <c r="I56" s="139">
        <v>14.9</v>
      </c>
      <c r="J56" s="139">
        <v>17.7</v>
      </c>
      <c r="K56" s="139">
        <v>20.5</v>
      </c>
      <c r="L56" s="139">
        <v>23.3</v>
      </c>
      <c r="M56" s="139">
        <v>25.6</v>
      </c>
      <c r="N56" s="139">
        <v>26.2</v>
      </c>
      <c r="O56" s="139">
        <v>29.0</v>
      </c>
      <c r="P56" s="140">
        <v>34.6</v>
      </c>
      <c r="AA56" s="8"/>
      <c r="AB56" s="8"/>
      <c r="AC56" s="8"/>
      <c r="AD56" s="8"/>
      <c r="AE56" s="8"/>
      <c r="AF56" s="8"/>
      <c r="AG56" s="8"/>
      <c r="AH56" s="8"/>
      <c r="AI56" s="8"/>
      <c r="AJ56" s="8"/>
      <c r="AK56" s="8"/>
      <c r="AL56" s="8"/>
    </row>
    <row r="57" ht="15.75" customHeight="1">
      <c r="B57" s="132">
        <v>11.0</v>
      </c>
      <c r="C57" s="133">
        <v>554.0</v>
      </c>
      <c r="D57" s="134" t="s">
        <v>119</v>
      </c>
      <c r="E57" s="244">
        <v>19.56</v>
      </c>
      <c r="F57" s="244">
        <v>20.880000000000003</v>
      </c>
      <c r="G57" s="244">
        <v>26.16</v>
      </c>
      <c r="H57" s="244">
        <v>32.76</v>
      </c>
      <c r="I57" s="244">
        <v>39.36</v>
      </c>
      <c r="J57" s="244">
        <v>45.96</v>
      </c>
      <c r="K57" s="244">
        <v>52.56</v>
      </c>
      <c r="L57" s="244">
        <v>59.16</v>
      </c>
      <c r="M57" s="244">
        <v>64.44000000000001</v>
      </c>
      <c r="N57" s="244">
        <v>65.76</v>
      </c>
      <c r="O57" s="244">
        <v>72.36</v>
      </c>
      <c r="P57" s="245">
        <v>85.56</v>
      </c>
      <c r="AA57" s="8"/>
      <c r="AB57" s="8"/>
      <c r="AC57" s="8"/>
      <c r="AD57" s="8"/>
      <c r="AE57" s="8"/>
      <c r="AF57" s="8"/>
      <c r="AG57" s="8"/>
      <c r="AH57" s="8"/>
      <c r="AI57" s="8"/>
      <c r="AJ57" s="8"/>
      <c r="AK57" s="8"/>
      <c r="AL57" s="8"/>
    </row>
    <row r="58" ht="15.75" customHeight="1">
      <c r="B58" s="110"/>
      <c r="C58" s="111"/>
      <c r="D58" s="137" t="s">
        <v>120</v>
      </c>
      <c r="E58" s="139">
        <v>7.1</v>
      </c>
      <c r="F58" s="139">
        <v>7.7</v>
      </c>
      <c r="G58" s="139">
        <v>10.2</v>
      </c>
      <c r="H58" s="139">
        <v>13.3</v>
      </c>
      <c r="I58" s="139">
        <v>16.4</v>
      </c>
      <c r="J58" s="139">
        <v>19.5</v>
      </c>
      <c r="K58" s="139">
        <v>22.6</v>
      </c>
      <c r="L58" s="139">
        <v>25.7</v>
      </c>
      <c r="M58" s="139">
        <v>28.2</v>
      </c>
      <c r="N58" s="139">
        <v>28.8</v>
      </c>
      <c r="O58" s="139">
        <v>31.9</v>
      </c>
      <c r="P58" s="140">
        <v>38.1</v>
      </c>
      <c r="AA58" s="8"/>
      <c r="AB58" s="8"/>
      <c r="AC58" s="8"/>
      <c r="AD58" s="8"/>
      <c r="AE58" s="8"/>
      <c r="AF58" s="8"/>
      <c r="AG58" s="8"/>
      <c r="AH58" s="8"/>
      <c r="AI58" s="8"/>
      <c r="AJ58" s="8"/>
      <c r="AK58" s="8"/>
      <c r="AL58" s="8"/>
    </row>
    <row r="59" ht="15.75" customHeight="1">
      <c r="B59" s="141">
        <v>12.0</v>
      </c>
      <c r="C59" s="133">
        <v>610.0</v>
      </c>
      <c r="D59" s="143" t="s">
        <v>119</v>
      </c>
      <c r="E59" s="246">
        <v>21.36</v>
      </c>
      <c r="F59" s="246">
        <v>22.8</v>
      </c>
      <c r="G59" s="246">
        <v>28.560000000000002</v>
      </c>
      <c r="H59" s="246">
        <v>35.76</v>
      </c>
      <c r="I59" s="246">
        <v>42.96</v>
      </c>
      <c r="J59" s="246">
        <v>50.160000000000004</v>
      </c>
      <c r="K59" s="246">
        <v>57.36000000000001</v>
      </c>
      <c r="L59" s="246">
        <v>64.55999999999999</v>
      </c>
      <c r="M59" s="246">
        <v>70.32</v>
      </c>
      <c r="N59" s="246">
        <v>71.76</v>
      </c>
      <c r="O59" s="246">
        <v>78.96</v>
      </c>
      <c r="P59" s="247">
        <v>93.36</v>
      </c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</row>
    <row r="60" ht="15.75" customHeight="1">
      <c r="B60" s="104"/>
      <c r="C60" s="111"/>
      <c r="D60" s="144" t="s">
        <v>120</v>
      </c>
      <c r="E60" s="145">
        <v>7.8</v>
      </c>
      <c r="F60" s="145">
        <v>8.4</v>
      </c>
      <c r="G60" s="145">
        <v>11.1</v>
      </c>
      <c r="H60" s="145">
        <v>14.5</v>
      </c>
      <c r="I60" s="145">
        <v>17.9</v>
      </c>
      <c r="J60" s="145">
        <v>21.3</v>
      </c>
      <c r="K60" s="145">
        <v>24.6</v>
      </c>
      <c r="L60" s="145">
        <v>28.0</v>
      </c>
      <c r="M60" s="145">
        <v>30.7</v>
      </c>
      <c r="N60" s="145">
        <v>31.4</v>
      </c>
      <c r="O60" s="145">
        <v>34.8</v>
      </c>
      <c r="P60" s="146">
        <v>41.5</v>
      </c>
    </row>
    <row r="61" ht="15.75" customHeight="1">
      <c r="B61" s="132">
        <v>13.0</v>
      </c>
      <c r="C61" s="133">
        <v>666.0</v>
      </c>
      <c r="D61" s="134" t="s">
        <v>119</v>
      </c>
      <c r="E61" s="205">
        <v>23.16</v>
      </c>
      <c r="F61" s="205">
        <v>24.72</v>
      </c>
      <c r="G61" s="205">
        <v>30.96</v>
      </c>
      <c r="H61" s="205">
        <v>38.76</v>
      </c>
      <c r="I61" s="205">
        <v>46.56</v>
      </c>
      <c r="J61" s="205">
        <v>54.36000000000001</v>
      </c>
      <c r="K61" s="205">
        <v>62.160000000000004</v>
      </c>
      <c r="L61" s="205">
        <v>69.96</v>
      </c>
      <c r="M61" s="205">
        <v>76.2</v>
      </c>
      <c r="N61" s="205">
        <v>77.76</v>
      </c>
      <c r="O61" s="205">
        <v>85.56</v>
      </c>
      <c r="P61" s="206">
        <v>101.16000000000001</v>
      </c>
      <c r="AA61" s="63"/>
      <c r="AB61" s="63"/>
      <c r="AC61" s="63"/>
      <c r="AD61" s="63"/>
      <c r="AE61" s="63"/>
      <c r="AF61" s="63"/>
      <c r="AG61" s="63"/>
      <c r="AH61" s="63"/>
      <c r="AI61" s="63"/>
      <c r="AJ61" s="63"/>
      <c r="AK61" s="63"/>
      <c r="AL61" s="63"/>
    </row>
    <row r="62" ht="15.75" customHeight="1">
      <c r="B62" s="110"/>
      <c r="C62" s="111"/>
      <c r="D62" s="137" t="s">
        <v>120</v>
      </c>
      <c r="E62" s="139">
        <v>8.4</v>
      </c>
      <c r="F62" s="139">
        <v>9.2</v>
      </c>
      <c r="G62" s="139">
        <v>12.1</v>
      </c>
      <c r="H62" s="139">
        <v>15.7</v>
      </c>
      <c r="I62" s="139">
        <v>19.4</v>
      </c>
      <c r="J62" s="139">
        <v>23.0</v>
      </c>
      <c r="K62" s="139">
        <v>26.7</v>
      </c>
      <c r="L62" s="139">
        <v>30.4</v>
      </c>
      <c r="M62" s="139">
        <v>33.3</v>
      </c>
      <c r="N62" s="139">
        <v>34.0</v>
      </c>
      <c r="O62" s="139">
        <v>37.7</v>
      </c>
      <c r="P62" s="140">
        <v>45.0</v>
      </c>
      <c r="AA62" s="63"/>
      <c r="AB62" s="63"/>
      <c r="AC62" s="63"/>
      <c r="AD62" s="63"/>
      <c r="AE62" s="63"/>
      <c r="AF62" s="63"/>
      <c r="AG62" s="63"/>
      <c r="AH62" s="63"/>
      <c r="AI62" s="63"/>
      <c r="AJ62" s="63"/>
      <c r="AK62" s="63"/>
      <c r="AL62" s="63"/>
    </row>
    <row r="63" ht="15.75" customHeight="1">
      <c r="B63" s="132">
        <v>14.0</v>
      </c>
      <c r="C63" s="133">
        <v>722.0</v>
      </c>
      <c r="D63" s="134" t="s">
        <v>119</v>
      </c>
      <c r="E63" s="244">
        <v>24.96</v>
      </c>
      <c r="F63" s="244">
        <v>26.64</v>
      </c>
      <c r="G63" s="244">
        <v>33.36</v>
      </c>
      <c r="H63" s="244">
        <v>41.760000000000005</v>
      </c>
      <c r="I63" s="244">
        <v>50.16</v>
      </c>
      <c r="J63" s="244">
        <v>58.56</v>
      </c>
      <c r="K63" s="244">
        <v>66.96000000000001</v>
      </c>
      <c r="L63" s="244">
        <v>75.36</v>
      </c>
      <c r="M63" s="244">
        <v>82.08</v>
      </c>
      <c r="N63" s="244">
        <v>83.76</v>
      </c>
      <c r="O63" s="244">
        <v>92.16</v>
      </c>
      <c r="P63" s="245">
        <v>108.96</v>
      </c>
      <c r="AA63" s="63"/>
      <c r="AB63" s="63"/>
      <c r="AC63" s="63"/>
      <c r="AD63" s="63"/>
      <c r="AE63" s="63"/>
      <c r="AF63" s="63"/>
      <c r="AG63" s="63"/>
      <c r="AH63" s="63"/>
      <c r="AI63" s="63"/>
      <c r="AJ63" s="63"/>
      <c r="AK63" s="63"/>
      <c r="AL63" s="63"/>
    </row>
    <row r="64" ht="15.75" customHeight="1">
      <c r="B64" s="110"/>
      <c r="C64" s="111"/>
      <c r="D64" s="137" t="s">
        <v>120</v>
      </c>
      <c r="E64" s="139">
        <v>9.1</v>
      </c>
      <c r="F64" s="139">
        <v>9.9</v>
      </c>
      <c r="G64" s="139">
        <v>13.0</v>
      </c>
      <c r="H64" s="139">
        <v>16.9</v>
      </c>
      <c r="I64" s="139">
        <v>20.9</v>
      </c>
      <c r="J64" s="139">
        <v>24.8</v>
      </c>
      <c r="K64" s="139">
        <v>28.8</v>
      </c>
      <c r="L64" s="139">
        <v>32.7</v>
      </c>
      <c r="M64" s="139">
        <v>35.8</v>
      </c>
      <c r="N64" s="139">
        <v>36.6</v>
      </c>
      <c r="O64" s="139">
        <v>40.6</v>
      </c>
      <c r="P64" s="140">
        <v>48.4</v>
      </c>
      <c r="AA64" s="63"/>
      <c r="AB64" s="63"/>
      <c r="AC64" s="63"/>
      <c r="AD64" s="63"/>
      <c r="AE64" s="63"/>
      <c r="AF64" s="63"/>
      <c r="AG64" s="63"/>
      <c r="AH64" s="63"/>
      <c r="AI64" s="63"/>
      <c r="AJ64" s="63"/>
      <c r="AK64" s="63"/>
      <c r="AL64" s="63"/>
    </row>
    <row r="65" ht="15.75" customHeight="1">
      <c r="AA65" s="63"/>
      <c r="AB65" s="63"/>
      <c r="AC65" s="63"/>
      <c r="AD65" s="63"/>
      <c r="AE65" s="63"/>
      <c r="AF65" s="63"/>
      <c r="AG65" s="63"/>
      <c r="AH65" s="63"/>
      <c r="AI65" s="63"/>
      <c r="AJ65" s="63"/>
      <c r="AK65" s="63"/>
      <c r="AL65" s="63"/>
    </row>
    <row r="66" ht="15.75" customHeight="1">
      <c r="AA66" s="63"/>
      <c r="AB66" s="63"/>
      <c r="AC66" s="63"/>
      <c r="AD66" s="63"/>
      <c r="AE66" s="63"/>
      <c r="AF66" s="63"/>
      <c r="AG66" s="63"/>
      <c r="AH66" s="63"/>
      <c r="AI66" s="63"/>
      <c r="AJ66" s="63"/>
      <c r="AK66" s="63"/>
      <c r="AL66" s="63"/>
    </row>
    <row r="67" ht="15.75" customHeight="1">
      <c r="AA67" s="63"/>
      <c r="AB67" s="63"/>
      <c r="AC67" s="63"/>
      <c r="AD67" s="63"/>
      <c r="AE67" s="63"/>
      <c r="AF67" s="63"/>
      <c r="AG67" s="63"/>
      <c r="AH67" s="63"/>
      <c r="AI67" s="63"/>
      <c r="AJ67" s="63"/>
      <c r="AK67" s="63"/>
      <c r="AL67" s="63"/>
    </row>
    <row r="68" ht="15.75" customHeight="1"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</row>
    <row r="69" ht="15.75" customHeight="1">
      <c r="AA69" s="63"/>
      <c r="AB69" s="63"/>
      <c r="AC69" s="63"/>
      <c r="AD69" s="63"/>
      <c r="AE69" s="63"/>
      <c r="AF69" s="63"/>
      <c r="AG69" s="63"/>
      <c r="AH69" s="63"/>
      <c r="AI69" s="63"/>
      <c r="AJ69" s="63"/>
      <c r="AK69" s="63"/>
      <c r="AL69" s="63"/>
    </row>
    <row r="70" ht="15.75" customHeight="1">
      <c r="AA70" s="63"/>
      <c r="AB70" s="63"/>
      <c r="AC70" s="63"/>
      <c r="AD70" s="63"/>
      <c r="AE70" s="63"/>
      <c r="AF70" s="63"/>
      <c r="AG70" s="63"/>
      <c r="AH70" s="63"/>
      <c r="AI70" s="63"/>
      <c r="AJ70" s="63"/>
      <c r="AK70" s="63"/>
      <c r="AL70" s="63"/>
    </row>
    <row r="71" ht="15.75" customHeight="1">
      <c r="AA71" s="63"/>
      <c r="AB71" s="63"/>
      <c r="AC71" s="63"/>
      <c r="AD71" s="63"/>
      <c r="AE71" s="63"/>
      <c r="AF71" s="63"/>
      <c r="AG71" s="63"/>
      <c r="AH71" s="63"/>
      <c r="AI71" s="63"/>
      <c r="AJ71" s="63"/>
      <c r="AK71" s="63"/>
      <c r="AL71" s="63"/>
    </row>
    <row r="72" ht="15.75" customHeight="1">
      <c r="AA72" s="63"/>
      <c r="AB72" s="63"/>
      <c r="AC72" s="63"/>
      <c r="AD72" s="63"/>
      <c r="AE72" s="63"/>
      <c r="AF72" s="63"/>
      <c r="AG72" s="63"/>
      <c r="AH72" s="63"/>
      <c r="AI72" s="63"/>
      <c r="AJ72" s="63"/>
      <c r="AK72" s="63"/>
      <c r="AL72" s="63"/>
    </row>
    <row r="73" ht="15.75" customHeight="1">
      <c r="AA73" s="63"/>
      <c r="AB73" s="63"/>
      <c r="AC73" s="63"/>
      <c r="AD73" s="63"/>
      <c r="AE73" s="63"/>
      <c r="AF73" s="63"/>
      <c r="AG73" s="63"/>
      <c r="AH73" s="63"/>
      <c r="AI73" s="63"/>
      <c r="AJ73" s="63"/>
      <c r="AK73" s="63"/>
      <c r="AL73" s="63"/>
    </row>
    <row r="74" ht="15.75" customHeight="1">
      <c r="AA74" s="63"/>
      <c r="AB74" s="63"/>
      <c r="AC74" s="63"/>
      <c r="AD74" s="63"/>
      <c r="AE74" s="63"/>
      <c r="AF74" s="63"/>
      <c r="AG74" s="63"/>
      <c r="AH74" s="63"/>
      <c r="AI74" s="63"/>
      <c r="AJ74" s="63"/>
      <c r="AK74" s="63"/>
      <c r="AL74" s="63"/>
    </row>
    <row r="75" ht="15.75" customHeight="1">
      <c r="AA75" s="63"/>
      <c r="AB75" s="63"/>
      <c r="AC75" s="63"/>
      <c r="AD75" s="63"/>
      <c r="AE75" s="63"/>
      <c r="AF75" s="63"/>
      <c r="AG75" s="63"/>
      <c r="AH75" s="63"/>
      <c r="AI75" s="63"/>
      <c r="AJ75" s="63"/>
      <c r="AK75" s="63"/>
      <c r="AL75" s="63"/>
    </row>
    <row r="76" ht="15.75" customHeight="1">
      <c r="AA76" s="63"/>
      <c r="AB76" s="63"/>
      <c r="AC76" s="63"/>
      <c r="AD76" s="63"/>
      <c r="AE76" s="63"/>
      <c r="AF76" s="63"/>
      <c r="AG76" s="63"/>
      <c r="AH76" s="63"/>
      <c r="AI76" s="63"/>
      <c r="AJ76" s="63"/>
      <c r="AK76" s="63"/>
      <c r="AL76" s="63"/>
    </row>
    <row r="77" ht="15.75" customHeight="1">
      <c r="AA77" s="63"/>
      <c r="AB77" s="63"/>
      <c r="AC77" s="63"/>
      <c r="AD77" s="63"/>
      <c r="AE77" s="63"/>
      <c r="AF77" s="63"/>
      <c r="AG77" s="63"/>
      <c r="AH77" s="63"/>
      <c r="AI77" s="63"/>
      <c r="AJ77" s="63"/>
      <c r="AK77" s="63"/>
      <c r="AL77" s="63"/>
    </row>
    <row r="78" ht="15.75" customHeight="1">
      <c r="AA78" s="63"/>
      <c r="AB78" s="63"/>
      <c r="AC78" s="63"/>
      <c r="AD78" s="63"/>
      <c r="AE78" s="63"/>
      <c r="AF78" s="63"/>
      <c r="AG78" s="63"/>
      <c r="AH78" s="63"/>
      <c r="AI78" s="63"/>
      <c r="AJ78" s="63"/>
      <c r="AK78" s="63"/>
      <c r="AL78" s="63"/>
    </row>
    <row r="79" ht="15.75" customHeight="1">
      <c r="AA79" s="63"/>
      <c r="AB79" s="63"/>
      <c r="AC79" s="63"/>
      <c r="AD79" s="63"/>
      <c r="AE79" s="63"/>
      <c r="AF79" s="63"/>
      <c r="AG79" s="63"/>
      <c r="AH79" s="63"/>
      <c r="AI79" s="63"/>
      <c r="AJ79" s="63"/>
      <c r="AK79" s="63"/>
      <c r="AL79" s="63"/>
    </row>
    <row r="80" ht="15.75" customHeight="1">
      <c r="AA80" s="63"/>
      <c r="AB80" s="63"/>
      <c r="AC80" s="63"/>
      <c r="AD80" s="63"/>
      <c r="AE80" s="63"/>
      <c r="AF80" s="63"/>
      <c r="AG80" s="63"/>
      <c r="AH80" s="63"/>
      <c r="AI80" s="63"/>
      <c r="AJ80" s="63"/>
      <c r="AK80" s="63"/>
      <c r="AL80" s="63"/>
    </row>
    <row r="81" ht="15.75" customHeight="1">
      <c r="AA81" s="63"/>
      <c r="AB81" s="63"/>
      <c r="AC81" s="63"/>
      <c r="AD81" s="63"/>
      <c r="AE81" s="63"/>
      <c r="AF81" s="63"/>
      <c r="AG81" s="63"/>
      <c r="AH81" s="63"/>
      <c r="AI81" s="63"/>
      <c r="AJ81" s="63"/>
      <c r="AK81" s="63"/>
      <c r="AL81" s="63"/>
    </row>
    <row r="82" ht="15.75" customHeight="1">
      <c r="AA82" s="63"/>
      <c r="AB82" s="63"/>
      <c r="AC82" s="63"/>
      <c r="AD82" s="63"/>
      <c r="AE82" s="63"/>
      <c r="AF82" s="63"/>
      <c r="AG82" s="63"/>
      <c r="AH82" s="63"/>
      <c r="AI82" s="63"/>
      <c r="AJ82" s="63"/>
      <c r="AK82" s="63"/>
      <c r="AL82" s="63"/>
    </row>
    <row r="83" ht="15.75" customHeight="1">
      <c r="AA83" s="63"/>
      <c r="AB83" s="63"/>
      <c r="AC83" s="63"/>
      <c r="AD83" s="63"/>
      <c r="AE83" s="63"/>
      <c r="AF83" s="63"/>
      <c r="AG83" s="63"/>
      <c r="AH83" s="63"/>
      <c r="AI83" s="63"/>
      <c r="AJ83" s="63"/>
      <c r="AK83" s="63"/>
      <c r="AL83" s="63"/>
    </row>
    <row r="84" ht="15.75" customHeight="1">
      <c r="AA84" s="63"/>
      <c r="AB84" s="63"/>
      <c r="AC84" s="63"/>
      <c r="AD84" s="63"/>
      <c r="AE84" s="63"/>
      <c r="AF84" s="63"/>
      <c r="AG84" s="63"/>
      <c r="AH84" s="63"/>
      <c r="AI84" s="63"/>
      <c r="AJ84" s="63"/>
      <c r="AK84" s="63"/>
      <c r="AL84" s="63"/>
    </row>
    <row r="85" ht="15.75" customHeight="1">
      <c r="AA85" s="63"/>
      <c r="AB85" s="63"/>
      <c r="AC85" s="63"/>
      <c r="AD85" s="63"/>
      <c r="AE85" s="63"/>
      <c r="AF85" s="63"/>
      <c r="AG85" s="63"/>
      <c r="AH85" s="63"/>
      <c r="AI85" s="63"/>
      <c r="AJ85" s="63"/>
      <c r="AK85" s="63"/>
      <c r="AL85" s="63"/>
    </row>
    <row r="86" ht="15.75" customHeight="1">
      <c r="AA86" s="63"/>
      <c r="AB86" s="63"/>
      <c r="AC86" s="63"/>
      <c r="AD86" s="63"/>
      <c r="AE86" s="63"/>
      <c r="AF86" s="63"/>
      <c r="AG86" s="63"/>
      <c r="AH86" s="63"/>
      <c r="AI86" s="63"/>
      <c r="AJ86" s="63"/>
      <c r="AK86" s="63"/>
      <c r="AL86" s="63"/>
    </row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64">
    <mergeCell ref="C39:C40"/>
    <mergeCell ref="C41:C42"/>
    <mergeCell ref="C43:C44"/>
    <mergeCell ref="C45:C46"/>
    <mergeCell ref="C47:C48"/>
    <mergeCell ref="C49:C50"/>
    <mergeCell ref="C51:C52"/>
    <mergeCell ref="B61:B62"/>
    <mergeCell ref="B63:B64"/>
    <mergeCell ref="C53:C54"/>
    <mergeCell ref="C55:C56"/>
    <mergeCell ref="B57:B58"/>
    <mergeCell ref="C57:C58"/>
    <mergeCell ref="B59:B60"/>
    <mergeCell ref="C59:C60"/>
    <mergeCell ref="C61:C62"/>
    <mergeCell ref="C63:C64"/>
    <mergeCell ref="B1:E1"/>
    <mergeCell ref="M2:N2"/>
    <mergeCell ref="I3:J3"/>
    <mergeCell ref="K3:P3"/>
    <mergeCell ref="B5:D5"/>
    <mergeCell ref="K5:O5"/>
    <mergeCell ref="C7:C8"/>
    <mergeCell ref="B7:B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C21:C22"/>
    <mergeCell ref="B36:D36"/>
    <mergeCell ref="B37:D37"/>
    <mergeCell ref="E37:P37"/>
    <mergeCell ref="D38:P38"/>
    <mergeCell ref="C23:C24"/>
    <mergeCell ref="C25:C26"/>
    <mergeCell ref="C27:C28"/>
    <mergeCell ref="C29:C30"/>
    <mergeCell ref="C31:C32"/>
    <mergeCell ref="B34:D34"/>
    <mergeCell ref="B35:D35"/>
    <mergeCell ref="B41:B42"/>
    <mergeCell ref="B43:B44"/>
    <mergeCell ref="B45:B46"/>
    <mergeCell ref="B47:B48"/>
    <mergeCell ref="B49:B50"/>
    <mergeCell ref="B51:B52"/>
    <mergeCell ref="B53:B54"/>
    <mergeCell ref="B55:B56"/>
    <mergeCell ref="B21:B22"/>
    <mergeCell ref="B23:B24"/>
    <mergeCell ref="B25:B26"/>
    <mergeCell ref="B27:B28"/>
    <mergeCell ref="B29:B30"/>
    <mergeCell ref="B31:B32"/>
    <mergeCell ref="B39:B40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1.43"/>
    <col customWidth="1" min="4" max="4" width="11.57"/>
    <col customWidth="1" min="5" max="5" width="15.86"/>
    <col customWidth="1" min="6" max="20" width="8.29"/>
    <col customWidth="1" min="21" max="26" width="8.71"/>
    <col customWidth="1" hidden="1" min="27" max="41" width="9.14"/>
  </cols>
  <sheetData>
    <row r="1" ht="49.5" customHeight="1">
      <c r="B1" s="67"/>
      <c r="F1" s="68" t="s">
        <v>96</v>
      </c>
      <c r="I1" s="69" t="s">
        <v>97</v>
      </c>
      <c r="AA1" s="70"/>
      <c r="AB1" s="70"/>
      <c r="AC1" s="70"/>
      <c r="AD1" s="70"/>
      <c r="AE1" s="70"/>
      <c r="AF1" s="70"/>
      <c r="AG1" s="70"/>
      <c r="AH1" s="70"/>
      <c r="AI1" s="70"/>
      <c r="AJ1" s="70"/>
      <c r="AK1" s="70"/>
      <c r="AL1" s="70"/>
      <c r="AM1" s="70"/>
      <c r="AN1" s="70"/>
      <c r="AO1" s="70"/>
    </row>
    <row r="2" ht="17.25" customHeight="1">
      <c r="B2" s="37" t="s">
        <v>185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74"/>
      <c r="AA2" s="70"/>
      <c r="AB2" s="70"/>
      <c r="AC2" s="70"/>
      <c r="AD2" s="70"/>
      <c r="AE2" s="70"/>
      <c r="AF2" s="70"/>
      <c r="AG2" s="70"/>
      <c r="AH2" s="70"/>
      <c r="AI2" s="70"/>
      <c r="AJ2" s="70"/>
      <c r="AK2" s="70"/>
      <c r="AL2" s="70"/>
      <c r="AM2" s="70"/>
      <c r="AN2" s="70"/>
      <c r="AO2" s="70"/>
    </row>
    <row r="3" ht="27.75" customHeight="1">
      <c r="B3" s="75" t="s">
        <v>99</v>
      </c>
      <c r="C3" s="76"/>
      <c r="D3" s="77"/>
      <c r="E3" s="77"/>
      <c r="F3" s="46"/>
      <c r="G3" s="46"/>
      <c r="H3" s="46"/>
      <c r="I3" s="8"/>
      <c r="J3" s="8"/>
      <c r="K3" s="78" t="s">
        <v>104</v>
      </c>
      <c r="L3" s="48"/>
      <c r="M3" s="78" t="s">
        <v>105</v>
      </c>
      <c r="N3" s="48"/>
      <c r="O3" s="48"/>
      <c r="P3" s="48"/>
      <c r="Q3" s="79"/>
      <c r="R3" s="80"/>
      <c r="S3" s="80"/>
      <c r="T3" s="80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70"/>
      <c r="AN3" s="70"/>
      <c r="AO3" s="70"/>
    </row>
    <row r="4" ht="24.0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70"/>
    </row>
    <row r="5" ht="23.25" customHeight="1">
      <c r="B5" s="83" t="s">
        <v>186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84"/>
      <c r="R5" s="86"/>
      <c r="S5" s="86"/>
      <c r="T5" s="90"/>
      <c r="AA5" s="161" t="s">
        <v>108</v>
      </c>
      <c r="AB5" s="161"/>
      <c r="AC5" s="161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70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94">
        <v>270.0</v>
      </c>
      <c r="G6" s="95">
        <v>420.0</v>
      </c>
      <c r="H6" s="95">
        <v>500.0</v>
      </c>
      <c r="I6" s="95">
        <v>550.0</v>
      </c>
      <c r="J6" s="95">
        <v>570.0</v>
      </c>
      <c r="K6" s="95">
        <v>750.0</v>
      </c>
      <c r="L6" s="95">
        <v>1000.0</v>
      </c>
      <c r="M6" s="95">
        <v>1250.0</v>
      </c>
      <c r="N6" s="95">
        <v>1500.0</v>
      </c>
      <c r="O6" s="95">
        <v>1750.0</v>
      </c>
      <c r="P6" s="95">
        <v>2000.0</v>
      </c>
      <c r="Q6" s="95">
        <v>2200.0</v>
      </c>
      <c r="R6" s="95">
        <v>2250.0</v>
      </c>
      <c r="S6" s="95">
        <v>2500.0</v>
      </c>
      <c r="T6" s="96">
        <v>3000.0</v>
      </c>
      <c r="AA6" s="161" t="s">
        <v>111</v>
      </c>
      <c r="AB6" s="161"/>
      <c r="AC6" s="161"/>
      <c r="AD6" s="70"/>
      <c r="AE6" s="70"/>
      <c r="AF6" s="70"/>
      <c r="AG6" s="70"/>
      <c r="AH6" s="70"/>
      <c r="AI6" s="70"/>
      <c r="AJ6" s="70"/>
      <c r="AK6" s="70"/>
      <c r="AL6" s="70"/>
      <c r="AM6" s="70"/>
      <c r="AN6" s="70"/>
      <c r="AO6" s="70"/>
    </row>
    <row r="7" ht="15.0" customHeight="1">
      <c r="B7" s="97">
        <v>2.0</v>
      </c>
      <c r="C7" s="98">
        <v>100.0</v>
      </c>
      <c r="D7" s="99" t="s">
        <v>112</v>
      </c>
      <c r="E7" s="100"/>
      <c r="F7" s="101">
        <f t="shared" ref="F7:T7" si="1">ROUND(AA7-(AA7*$L$5),0)</f>
        <v>10652</v>
      </c>
      <c r="G7" s="101">
        <f t="shared" si="1"/>
        <v>11498</v>
      </c>
      <c r="H7" s="101">
        <f t="shared" si="1"/>
        <v>12440</v>
      </c>
      <c r="I7" s="101">
        <f t="shared" si="1"/>
        <v>13382</v>
      </c>
      <c r="J7" s="101">
        <f t="shared" si="1"/>
        <v>13380</v>
      </c>
      <c r="K7" s="101">
        <f t="shared" si="1"/>
        <v>14689</v>
      </c>
      <c r="L7" s="101">
        <f t="shared" si="1"/>
        <v>15549</v>
      </c>
      <c r="M7" s="101">
        <f t="shared" si="1"/>
        <v>17021</v>
      </c>
      <c r="N7" s="101">
        <f t="shared" si="1"/>
        <v>17467</v>
      </c>
      <c r="O7" s="101">
        <f t="shared" si="1"/>
        <v>18527</v>
      </c>
      <c r="P7" s="101">
        <f t="shared" si="1"/>
        <v>20051</v>
      </c>
      <c r="Q7" s="101">
        <f t="shared" si="1"/>
        <v>23833</v>
      </c>
      <c r="R7" s="101">
        <f t="shared" si="1"/>
        <v>24306</v>
      </c>
      <c r="S7" s="101">
        <f t="shared" si="1"/>
        <v>29624</v>
      </c>
      <c r="T7" s="102">
        <f t="shared" si="1"/>
        <v>34944</v>
      </c>
      <c r="AA7" s="103">
        <f>ROUND(VLOOKUP(CONCATENATE("Q40 ",F$6," V",$B7),'Основа'!$A$1:$Q3561,15,FALSE),0)</f>
        <v>10652</v>
      </c>
      <c r="AB7" s="103">
        <f>ROUND(VLOOKUP(CONCATENATE("Q40 ",G$6," V",$B7),'Основа'!$A$1:$Q3561,15,FALSE),0)</f>
        <v>11498</v>
      </c>
      <c r="AC7" s="103">
        <f>ROUND(VLOOKUP(CONCATENATE("Q40 ",H$6," V",$B7),'Основа'!$A$1:$Q3561,15,FALSE),0)</f>
        <v>12440</v>
      </c>
      <c r="AD7" s="103">
        <f>ROUND(VLOOKUP(CONCATENATE("Q40 ",I$6," V",$B7),'Основа'!$A$1:$Q3561,15,FALSE),0)</f>
        <v>13382</v>
      </c>
      <c r="AE7" s="103">
        <f>ROUND(VLOOKUP(CONCATENATE("Q40 ",J$6," V",$B7),'Основа'!$A$1:$Q3561,15,FALSE),0)</f>
        <v>13380</v>
      </c>
      <c r="AF7" s="103">
        <f>ROUND(VLOOKUP(CONCATENATE("Q40 ",K$6," V",$B7),'Основа'!$A$1:$Q3561,15,FALSE),0)</f>
        <v>14689</v>
      </c>
      <c r="AG7" s="103">
        <f>ROUND(VLOOKUP(CONCATENATE("Q40 ",L$6," V",$B7),'Основа'!$A$1:$Q3561,15,FALSE),0)</f>
        <v>15549</v>
      </c>
      <c r="AH7" s="103">
        <f>ROUND(VLOOKUP(CONCATENATE("Q40 ",M$6," V",$B7),'Основа'!$A$1:$Q3561,15,FALSE),0)</f>
        <v>17021</v>
      </c>
      <c r="AI7" s="103">
        <f>ROUND(VLOOKUP(CONCATENATE("Q40 ",N$6," V",$B7),'Основа'!$A$1:$Q3561,15,FALSE),0)</f>
        <v>17467</v>
      </c>
      <c r="AJ7" s="103">
        <f>ROUND(VLOOKUP(CONCATENATE("Q40 ",O$6," V",$B7),'Основа'!$A$1:$Q3561,15,FALSE),0)</f>
        <v>18527</v>
      </c>
      <c r="AK7" s="103">
        <f>ROUND(VLOOKUP(CONCATENATE("Q40 ",P$6," V",$B7),'Основа'!$A$1:$Q3561,15,FALSE),0)</f>
        <v>20051</v>
      </c>
      <c r="AL7" s="103">
        <f>ROUND(VLOOKUP(CONCATENATE("Q40 ",Q$6," V",$B7),'Основа'!$A$1:$Q3561,15,FALSE),0)</f>
        <v>23833</v>
      </c>
      <c r="AM7" s="103">
        <f>ROUND(VLOOKUP(CONCATENATE("Q40 ",R$6," V",$B7),'Основа'!$A$1:$Q3561,15,FALSE),0)</f>
        <v>24306</v>
      </c>
      <c r="AN7" s="103">
        <f>ROUND(VLOOKUP(CONCATENATE("Q40 ",S$6," V",$B7),'Основа'!$A$1:$Q3561,15,FALSE),0)</f>
        <v>29624</v>
      </c>
      <c r="AO7" s="103">
        <f>ROUND(VLOOKUP(CONCATENATE("Q40 ",T$6," V",$B7),'Основа'!$A$1:$Q3561,15,FALSE),0)</f>
        <v>34944</v>
      </c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T8" si="2">ROUND(IF($D8="ΔТ=70⁰С (95/85/20) Вт",AA8,(IF($D8="ΔТ=60⁰С (90/70/20) Вт",AA8*0.818,AA8*0.646))),0)</f>
        <v>65</v>
      </c>
      <c r="G8" s="108">
        <f t="shared" si="2"/>
        <v>100</v>
      </c>
      <c r="H8" s="108">
        <f t="shared" si="2"/>
        <v>119</v>
      </c>
      <c r="I8" s="108">
        <f t="shared" si="2"/>
        <v>130</v>
      </c>
      <c r="J8" s="108">
        <f t="shared" si="2"/>
        <v>136</v>
      </c>
      <c r="K8" s="108">
        <f t="shared" si="2"/>
        <v>176</v>
      </c>
      <c r="L8" s="108">
        <f t="shared" si="2"/>
        <v>238</v>
      </c>
      <c r="M8" s="108">
        <f t="shared" si="2"/>
        <v>294</v>
      </c>
      <c r="N8" s="108">
        <f t="shared" si="2"/>
        <v>355</v>
      </c>
      <c r="O8" s="108">
        <f t="shared" si="2"/>
        <v>412</v>
      </c>
      <c r="P8" s="108">
        <f t="shared" si="2"/>
        <v>475</v>
      </c>
      <c r="Q8" s="108">
        <f t="shared" si="2"/>
        <v>522</v>
      </c>
      <c r="R8" s="108">
        <f t="shared" si="2"/>
        <v>531</v>
      </c>
      <c r="S8" s="108">
        <f t="shared" si="2"/>
        <v>594</v>
      </c>
      <c r="T8" s="109">
        <f t="shared" si="2"/>
        <v>713</v>
      </c>
      <c r="AA8" s="103">
        <f>VLOOKUP(CONCATENATE("Q40 ",F$6," V",$B7),'Основа'!$A$1:$Q3561,8,FALSE)</f>
        <v>64.5873</v>
      </c>
      <c r="AB8" s="103">
        <f>VLOOKUP(CONCATENATE("Q40 ",G$6," V",$B7),'Основа'!$A$1:$Q3561,8,FALSE)</f>
        <v>99.6177</v>
      </c>
      <c r="AC8" s="103">
        <f>VLOOKUP(CONCATENATE("Q40 ",H$6," V",$B7),'Основа'!$A$1:$Q3561,8,FALSE)</f>
        <v>119.3223</v>
      </c>
      <c r="AD8" s="103">
        <f>VLOOKUP(CONCATENATE("Q40 ",I$6," V",$B7),'Основа'!$A$1:$Q3561,8,FALSE)</f>
        <v>130.2693</v>
      </c>
      <c r="AE8" s="103">
        <f>VLOOKUP(CONCATENATE("Q40 ",J$6," V",$B7),'Основа'!$A$1:$Q3561,8,FALSE)</f>
        <v>135.7428</v>
      </c>
      <c r="AF8" s="103">
        <f>VLOOKUP(CONCATENATE("Q40 ",K$6," V",$B7),'Основа'!$A$1:$Q3561,8,FALSE)</f>
        <v>176.2467</v>
      </c>
      <c r="AG8" s="103">
        <f>VLOOKUP(CONCATENATE("Q40 ",L$6," V",$B7),'Основа'!$A$1:$Q3561,8,FALSE)</f>
        <v>237.5499</v>
      </c>
      <c r="AH8" s="103">
        <f>VLOOKUP(CONCATENATE("Q40 ",M$6," V",$B7),'Основа'!$A$1:$Q3561,8,FALSE)</f>
        <v>294.4743</v>
      </c>
      <c r="AI8" s="103">
        <f>VLOOKUP(CONCATENATE("Q40 ",N$6," V",$B7),'Основа'!$A$1:$Q3561,8,FALSE)</f>
        <v>354.6828</v>
      </c>
      <c r="AJ8" s="103">
        <f>VLOOKUP(CONCATENATE("Q40 ",O$6," V",$B7),'Основа'!$A$1:$Q3561,8,FALSE)</f>
        <v>411.6072</v>
      </c>
      <c r="AK8" s="103">
        <f>VLOOKUP(CONCATENATE("Q40 ",P$6," V",$B7),'Основа'!$A$1:$Q3561,8,FALSE)</f>
        <v>475.0998</v>
      </c>
      <c r="AL8" s="103">
        <f>VLOOKUP(CONCATENATE("Q40 ",Q$6," V",$B7),'Основа'!$A$1:$Q3561,8,FALSE)</f>
        <v>522.1719</v>
      </c>
      <c r="AM8" s="103">
        <f>VLOOKUP(CONCATENATE("Q40 ",R$6," V",$B7),'Основа'!$A$1:$Q3561,8,FALSE)</f>
        <v>530.9295</v>
      </c>
      <c r="AN8" s="103">
        <f>VLOOKUP(CONCATENATE("Q40 ",S$6," V",$B7),'Основа'!$A$1:$Q3561,8,FALSE)</f>
        <v>594.4221</v>
      </c>
      <c r="AO8" s="103">
        <f>VLOOKUP(CONCATENATE("Q40 ",T$6," V",$B7),'Основа'!$A$1:$Q3561,8,FALSE)</f>
        <v>712.6497</v>
      </c>
    </row>
    <row r="9" ht="15.0" customHeight="1">
      <c r="B9" s="97">
        <v>3.0</v>
      </c>
      <c r="C9" s="98">
        <v>160.0</v>
      </c>
      <c r="D9" s="99" t="s">
        <v>112</v>
      </c>
      <c r="E9" s="100"/>
      <c r="F9" s="101">
        <f t="shared" ref="F9:T9" si="3">ROUND(AA9-(AA9*$L$5),0)</f>
        <v>12437</v>
      </c>
      <c r="G9" s="101">
        <f t="shared" si="3"/>
        <v>13482</v>
      </c>
      <c r="H9" s="101">
        <f t="shared" si="3"/>
        <v>14642</v>
      </c>
      <c r="I9" s="101">
        <f t="shared" si="3"/>
        <v>15802</v>
      </c>
      <c r="J9" s="101">
        <f t="shared" si="3"/>
        <v>15804</v>
      </c>
      <c r="K9" s="101">
        <f t="shared" si="3"/>
        <v>17695</v>
      </c>
      <c r="L9" s="101">
        <f t="shared" si="3"/>
        <v>18984</v>
      </c>
      <c r="M9" s="101">
        <f t="shared" si="3"/>
        <v>21195</v>
      </c>
      <c r="N9" s="101">
        <f t="shared" si="3"/>
        <v>21868</v>
      </c>
      <c r="O9" s="101">
        <f t="shared" si="3"/>
        <v>23460</v>
      </c>
      <c r="P9" s="101">
        <f t="shared" si="3"/>
        <v>25742</v>
      </c>
      <c r="Q9" s="101">
        <f t="shared" si="3"/>
        <v>30789</v>
      </c>
      <c r="R9" s="101">
        <f t="shared" si="3"/>
        <v>31419</v>
      </c>
      <c r="S9" s="101">
        <f t="shared" si="3"/>
        <v>38518</v>
      </c>
      <c r="T9" s="102">
        <f t="shared" si="3"/>
        <v>45615</v>
      </c>
      <c r="AA9" s="103">
        <f>ROUND(VLOOKUP(CONCATENATE("Q40 ",F$6," V",$B9),'Основа'!$A$1:$Q3563,15,FALSE),0)</f>
        <v>12437</v>
      </c>
      <c r="AB9" s="103">
        <f>ROUND(VLOOKUP(CONCATENATE("Q40 ",G$6," V",$B9),'Основа'!$A$1:$Q3563,15,FALSE),0)</f>
        <v>13482</v>
      </c>
      <c r="AC9" s="103">
        <f>ROUND(VLOOKUP(CONCATENATE("Q40 ",H$6," V",$B9),'Основа'!$A$1:$Q3563,15,FALSE),0)</f>
        <v>14642</v>
      </c>
      <c r="AD9" s="103">
        <f>ROUND(VLOOKUP(CONCATENATE("Q40 ",I$6," V",$B9),'Основа'!$A$1:$Q3563,15,FALSE),0)</f>
        <v>15802</v>
      </c>
      <c r="AE9" s="103">
        <f>ROUND(VLOOKUP(CONCATENATE("Q40 ",J$6," V",$B9),'Основа'!$A$1:$Q3563,15,FALSE),0)</f>
        <v>15804</v>
      </c>
      <c r="AF9" s="103">
        <f>ROUND(VLOOKUP(CONCATENATE("Q40 ",K$6," V",$B9),'Основа'!$A$1:$Q3563,15,FALSE),0)</f>
        <v>17695</v>
      </c>
      <c r="AG9" s="103">
        <f>ROUND(VLOOKUP(CONCATENATE("Q40 ",L$6," V",$B9),'Основа'!$A$1:$Q3563,15,FALSE),0)</f>
        <v>18984</v>
      </c>
      <c r="AH9" s="103">
        <f>ROUND(VLOOKUP(CONCATENATE("Q40 ",M$6," V",$B9),'Основа'!$A$1:$Q3563,15,FALSE),0)</f>
        <v>21195</v>
      </c>
      <c r="AI9" s="103">
        <f>ROUND(VLOOKUP(CONCATENATE("Q40 ",N$6," V",$B9),'Основа'!$A$1:$Q3563,15,FALSE),0)</f>
        <v>21868</v>
      </c>
      <c r="AJ9" s="103">
        <f>ROUND(VLOOKUP(CONCATENATE("Q40 ",O$6," V",$B9),'Основа'!$A$1:$Q3563,15,FALSE),0)</f>
        <v>23460</v>
      </c>
      <c r="AK9" s="103">
        <f>ROUND(VLOOKUP(CONCATENATE("Q40 ",P$6," V",$B9),'Основа'!$A$1:$Q3563,15,FALSE),0)</f>
        <v>25742</v>
      </c>
      <c r="AL9" s="103">
        <f>ROUND(VLOOKUP(CONCATENATE("Q40 ",Q$6," V",$B9),'Основа'!$A$1:$Q3563,15,FALSE),0)</f>
        <v>30789</v>
      </c>
      <c r="AM9" s="103">
        <f>ROUND(VLOOKUP(CONCATENATE("Q40 ",R$6," V",$B9),'Основа'!$A$1:$Q3563,15,FALSE),0)</f>
        <v>31419</v>
      </c>
      <c r="AN9" s="103">
        <f>ROUND(VLOOKUP(CONCATENATE("Q40 ",S$6," V",$B9),'Основа'!$A$1:$Q3563,15,FALSE),0)</f>
        <v>38518</v>
      </c>
      <c r="AO9" s="103">
        <f>ROUND(VLOOKUP(CONCATENATE("Q40 ",T$6," V",$B9),'Основа'!$A$1:$Q3563,15,FALSE),0)</f>
        <v>45615</v>
      </c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T10" si="4">ROUND(IF($D10="ΔТ=70⁰С (95/85/20) Вт",AA10,(IF($D10="ΔТ=60⁰С (90/70/20) Вт",AA10*0.818,AA10*0.646))),0)</f>
        <v>96</v>
      </c>
      <c r="G10" s="108">
        <f t="shared" si="4"/>
        <v>150</v>
      </c>
      <c r="H10" s="108">
        <f t="shared" si="4"/>
        <v>178</v>
      </c>
      <c r="I10" s="108">
        <f t="shared" si="4"/>
        <v>196</v>
      </c>
      <c r="J10" s="108">
        <f t="shared" si="4"/>
        <v>203</v>
      </c>
      <c r="K10" s="108">
        <f t="shared" si="4"/>
        <v>264</v>
      </c>
      <c r="L10" s="108">
        <f t="shared" si="4"/>
        <v>357</v>
      </c>
      <c r="M10" s="108">
        <f t="shared" si="4"/>
        <v>442</v>
      </c>
      <c r="N10" s="108">
        <f t="shared" si="4"/>
        <v>532</v>
      </c>
      <c r="O10" s="108">
        <f t="shared" si="4"/>
        <v>617</v>
      </c>
      <c r="P10" s="108">
        <f t="shared" si="4"/>
        <v>713</v>
      </c>
      <c r="Q10" s="108">
        <f t="shared" si="4"/>
        <v>784</v>
      </c>
      <c r="R10" s="108">
        <f t="shared" si="4"/>
        <v>796</v>
      </c>
      <c r="S10" s="108">
        <f t="shared" si="4"/>
        <v>891</v>
      </c>
      <c r="T10" s="109">
        <f t="shared" si="4"/>
        <v>1070</v>
      </c>
      <c r="AA10" s="103">
        <f>VLOOKUP(CONCATENATE("Q40 ",F$6," V",$B9),'Основа'!$A$1:$Q3563,8,FALSE)</f>
        <v>96.3336</v>
      </c>
      <c r="AB10" s="103">
        <f>VLOOKUP(CONCATENATE("Q40 ",G$6," V",$B9),'Основа'!$A$1:$Q3563,8,FALSE)</f>
        <v>149.9739</v>
      </c>
      <c r="AC10" s="103">
        <f>VLOOKUP(CONCATENATE("Q40 ",H$6," V",$B9),'Основа'!$A$1:$Q3563,8,FALSE)</f>
        <v>178.4361</v>
      </c>
      <c r="AD10" s="103">
        <f>VLOOKUP(CONCATENATE("Q40 ",I$6," V",$B9),'Основа'!$A$1:$Q3563,8,FALSE)</f>
        <v>195.9513</v>
      </c>
      <c r="AE10" s="103">
        <f>VLOOKUP(CONCATENATE("Q40 ",J$6," V",$B9),'Основа'!$A$1:$Q3563,8,FALSE)</f>
        <v>202.5195</v>
      </c>
      <c r="AF10" s="103">
        <f>VLOOKUP(CONCATENATE("Q40 ",K$6," V",$B9),'Основа'!$A$1:$Q3563,8,FALSE)</f>
        <v>263.8227</v>
      </c>
      <c r="AG10" s="103">
        <f>VLOOKUP(CONCATENATE("Q40 ",L$6," V",$B9),'Основа'!$A$1:$Q3563,8,FALSE)</f>
        <v>356.8722</v>
      </c>
      <c r="AH10" s="103">
        <f>VLOOKUP(CONCATENATE("Q40 ",M$6," V",$B9),'Основа'!$A$1:$Q3563,8,FALSE)</f>
        <v>442.2588</v>
      </c>
      <c r="AI10" s="103">
        <f>VLOOKUP(CONCATENATE("Q40 ",N$6," V",$B9),'Основа'!$A$1:$Q3563,8,FALSE)</f>
        <v>532.0242</v>
      </c>
      <c r="AJ10" s="103">
        <f>VLOOKUP(CONCATENATE("Q40 ",O$6," V",$B9),'Основа'!$A$1:$Q3563,8,FALSE)</f>
        <v>617.4108</v>
      </c>
      <c r="AK10" s="103">
        <f>VLOOKUP(CONCATENATE("Q40 ",P$6," V",$B9),'Основа'!$A$1:$Q3563,8,FALSE)</f>
        <v>712.6497</v>
      </c>
      <c r="AL10" s="103">
        <f>VLOOKUP(CONCATENATE("Q40 ",Q$6," V",$B9),'Основа'!$A$1:$Q3563,8,FALSE)</f>
        <v>783.8052</v>
      </c>
      <c r="AM10" s="103">
        <f>VLOOKUP(CONCATENATE("Q40 ",R$6," V",$B9),'Основа'!$A$1:$Q3563,8,FALSE)</f>
        <v>795.8469</v>
      </c>
      <c r="AN10" s="103">
        <f>VLOOKUP(CONCATENATE("Q40 ",S$6," V",$B9),'Основа'!$A$1:$Q3563,8,FALSE)</f>
        <v>891.0858</v>
      </c>
      <c r="AO10" s="103">
        <f>VLOOKUP(CONCATENATE("Q40 ",T$6," V",$B9),'Основа'!$A$1:$Q3563,8,FALSE)</f>
        <v>1069.5219</v>
      </c>
    </row>
    <row r="11" ht="15.0" customHeight="1">
      <c r="B11" s="97">
        <v>4.0</v>
      </c>
      <c r="C11" s="98">
        <v>220.0</v>
      </c>
      <c r="D11" s="99" t="s">
        <v>112</v>
      </c>
      <c r="E11" s="100"/>
      <c r="F11" s="101">
        <f t="shared" ref="F11:T11" si="5">ROUND(AA11-(AA11*$L$5),0)</f>
        <v>14224</v>
      </c>
      <c r="G11" s="101">
        <f t="shared" si="5"/>
        <v>15468</v>
      </c>
      <c r="H11" s="101">
        <f t="shared" si="5"/>
        <v>16850</v>
      </c>
      <c r="I11" s="101">
        <f t="shared" si="5"/>
        <v>18231</v>
      </c>
      <c r="J11" s="101">
        <f t="shared" si="5"/>
        <v>18233</v>
      </c>
      <c r="K11" s="101">
        <f t="shared" si="5"/>
        <v>20704</v>
      </c>
      <c r="L11" s="101">
        <f t="shared" si="5"/>
        <v>22428</v>
      </c>
      <c r="M11" s="101">
        <f t="shared" si="5"/>
        <v>25376</v>
      </c>
      <c r="N11" s="101">
        <f t="shared" si="5"/>
        <v>26279</v>
      </c>
      <c r="O11" s="101">
        <f t="shared" si="5"/>
        <v>28403</v>
      </c>
      <c r="P11" s="101">
        <f t="shared" si="5"/>
        <v>31445</v>
      </c>
      <c r="Q11" s="101">
        <f t="shared" si="5"/>
        <v>37760</v>
      </c>
      <c r="R11" s="101">
        <f t="shared" si="5"/>
        <v>38548</v>
      </c>
      <c r="S11" s="101">
        <f t="shared" si="5"/>
        <v>47429</v>
      </c>
      <c r="T11" s="102">
        <f t="shared" si="5"/>
        <v>56308</v>
      </c>
      <c r="AA11" s="103">
        <f>ROUND(VLOOKUP(CONCATENATE("Q40 ",F$6," V",$B11),'Основа'!$A$1:$Q3565,15,FALSE),0)</f>
        <v>14224</v>
      </c>
      <c r="AB11" s="103">
        <f>ROUND(VLOOKUP(CONCATENATE("Q40 ",G$6," V",$B11),'Основа'!$A$1:$Q3565,15,FALSE),0)</f>
        <v>15468</v>
      </c>
      <c r="AC11" s="103">
        <f>ROUND(VLOOKUP(CONCATENATE("Q40 ",H$6," V",$B11),'Основа'!$A$1:$Q3565,15,FALSE),0)</f>
        <v>16850</v>
      </c>
      <c r="AD11" s="103">
        <f>ROUND(VLOOKUP(CONCATENATE("Q40 ",I$6," V",$B11),'Основа'!$A$1:$Q3565,15,FALSE),0)</f>
        <v>18231</v>
      </c>
      <c r="AE11" s="103">
        <f>ROUND(VLOOKUP(CONCATENATE("Q40 ",J$6," V",$B11),'Основа'!$A$1:$Q3565,15,FALSE),0)</f>
        <v>18233</v>
      </c>
      <c r="AF11" s="103">
        <f>ROUND(VLOOKUP(CONCATENATE("Q40 ",K$6," V",$B11),'Основа'!$A$1:$Q3565,15,FALSE),0)</f>
        <v>20704</v>
      </c>
      <c r="AG11" s="103">
        <f>ROUND(VLOOKUP(CONCATENATE("Q40 ",L$6," V",$B11),'Основа'!$A$1:$Q3565,15,FALSE),0)</f>
        <v>22428</v>
      </c>
      <c r="AH11" s="103">
        <f>ROUND(VLOOKUP(CONCATENATE("Q40 ",M$6," V",$B11),'Основа'!$A$1:$Q3565,15,FALSE),0)</f>
        <v>25376</v>
      </c>
      <c r="AI11" s="103">
        <f>ROUND(VLOOKUP(CONCATENATE("Q40 ",N$6," V",$B11),'Основа'!$A$1:$Q3565,15,FALSE),0)</f>
        <v>26279</v>
      </c>
      <c r="AJ11" s="103">
        <f>ROUND(VLOOKUP(CONCATENATE("Q40 ",O$6," V",$B11),'Основа'!$A$1:$Q3565,15,FALSE),0)</f>
        <v>28403</v>
      </c>
      <c r="AK11" s="103">
        <f>ROUND(VLOOKUP(CONCATENATE("Q40 ",P$6," V",$B11),'Основа'!$A$1:$Q3565,15,FALSE),0)</f>
        <v>31445</v>
      </c>
      <c r="AL11" s="103">
        <f>ROUND(VLOOKUP(CONCATENATE("Q40 ",Q$6," V",$B11),'Основа'!$A$1:$Q3565,15,FALSE),0)</f>
        <v>37760</v>
      </c>
      <c r="AM11" s="103">
        <f>ROUND(VLOOKUP(CONCATENATE("Q40 ",R$6," V",$B11),'Основа'!$A$1:$Q3565,15,FALSE),0)</f>
        <v>38548</v>
      </c>
      <c r="AN11" s="103">
        <f>ROUND(VLOOKUP(CONCATENATE("Q40 ",S$6," V",$B11),'Основа'!$A$1:$Q3565,15,FALSE),0)</f>
        <v>47429</v>
      </c>
      <c r="AO11" s="103">
        <f>ROUND(VLOOKUP(CONCATENATE("Q40 ",T$6," V",$B11),'Основа'!$A$1:$Q3565,15,FALSE),0)</f>
        <v>56308</v>
      </c>
    </row>
    <row r="12" ht="15.0" customHeight="1">
      <c r="B12" s="104"/>
      <c r="C12" s="105"/>
      <c r="D12" s="106" t="str">
        <f>RIGHT($M$5,21)</f>
        <v>ΔТ=70⁰С (95/85/20) Вт</v>
      </c>
      <c r="E12" s="107"/>
      <c r="F12" s="108">
        <f t="shared" ref="F12:T12" si="6">ROUND(IF($D12="ΔТ=70⁰С (95/85/20) Вт",AA12,(IF($D12="ΔТ=60⁰С (90/70/20) Вт",AA12*0.818,AA12*0.646))),0)</f>
        <v>129</v>
      </c>
      <c r="G12" s="108">
        <f t="shared" si="6"/>
        <v>200</v>
      </c>
      <c r="H12" s="108">
        <f t="shared" si="6"/>
        <v>238</v>
      </c>
      <c r="I12" s="108">
        <f t="shared" si="6"/>
        <v>262</v>
      </c>
      <c r="J12" s="108">
        <f t="shared" si="6"/>
        <v>271</v>
      </c>
      <c r="K12" s="108">
        <f t="shared" si="6"/>
        <v>352</v>
      </c>
      <c r="L12" s="108">
        <f t="shared" si="6"/>
        <v>475</v>
      </c>
      <c r="M12" s="108">
        <f t="shared" si="6"/>
        <v>590</v>
      </c>
      <c r="N12" s="108">
        <f t="shared" si="6"/>
        <v>708</v>
      </c>
      <c r="O12" s="108">
        <f t="shared" si="6"/>
        <v>823</v>
      </c>
      <c r="P12" s="108">
        <f t="shared" si="6"/>
        <v>950</v>
      </c>
      <c r="Q12" s="108">
        <f t="shared" si="6"/>
        <v>1045</v>
      </c>
      <c r="R12" s="108">
        <f t="shared" si="6"/>
        <v>1061</v>
      </c>
      <c r="S12" s="108">
        <f t="shared" si="6"/>
        <v>1188</v>
      </c>
      <c r="T12" s="109">
        <f t="shared" si="6"/>
        <v>1425</v>
      </c>
      <c r="AA12" s="103">
        <f>VLOOKUP(CONCATENATE("Q40 ",F$6," V",$B11),'Основа'!$A$1:$Q3565,8,FALSE)</f>
        <v>129.1746</v>
      </c>
      <c r="AB12" s="103">
        <f>VLOOKUP(CONCATENATE("Q40 ",G$6," V",$B11),'Основа'!$A$1:$Q3565,8,FALSE)</f>
        <v>200.3301</v>
      </c>
      <c r="AC12" s="103">
        <f>VLOOKUP(CONCATENATE("Q40 ",H$6," V",$B11),'Основа'!$A$1:$Q3565,8,FALSE)</f>
        <v>237.5499</v>
      </c>
      <c r="AD12" s="103">
        <f>VLOOKUP(CONCATENATE("Q40 ",I$6," V",$B11),'Основа'!$A$1:$Q3565,8,FALSE)</f>
        <v>261.6333</v>
      </c>
      <c r="AE12" s="103">
        <f>VLOOKUP(CONCATENATE("Q40 ",J$6," V",$B11),'Основа'!$A$1:$Q3565,8,FALSE)</f>
        <v>271.4856</v>
      </c>
      <c r="AF12" s="103">
        <f>VLOOKUP(CONCATENATE("Q40 ",K$6," V",$B11),'Основа'!$A$1:$Q3565,8,FALSE)</f>
        <v>352.4934</v>
      </c>
      <c r="AG12" s="103">
        <f>VLOOKUP(CONCATENATE("Q40 ",L$6," V",$B11),'Основа'!$A$1:$Q3565,8,FALSE)</f>
        <v>475.0998</v>
      </c>
      <c r="AH12" s="103">
        <f>VLOOKUP(CONCATENATE("Q40 ",M$6," V",$B11),'Основа'!$A$1:$Q3565,8,FALSE)</f>
        <v>590.0433</v>
      </c>
      <c r="AI12" s="103">
        <f>VLOOKUP(CONCATENATE("Q40 ",N$6," V",$B11),'Основа'!$A$1:$Q3565,8,FALSE)</f>
        <v>708.2709</v>
      </c>
      <c r="AJ12" s="103">
        <f>VLOOKUP(CONCATENATE("Q40 ",O$6," V",$B11),'Основа'!$A$1:$Q3565,8,FALSE)</f>
        <v>823.2144</v>
      </c>
      <c r="AK12" s="103">
        <f>VLOOKUP(CONCATENATE("Q40 ",P$6," V",$B11),'Основа'!$A$1:$Q3565,8,FALSE)</f>
        <v>950.1996</v>
      </c>
      <c r="AL12" s="103">
        <f>VLOOKUP(CONCATENATE("Q40 ",Q$6," V",$B11),'Основа'!$A$1:$Q3565,8,FALSE)</f>
        <v>1045.4385</v>
      </c>
      <c r="AM12" s="103">
        <f>VLOOKUP(CONCATENATE("Q40 ",R$6," V",$B11),'Основа'!$A$1:$Q3565,8,FALSE)</f>
        <v>1060.7643</v>
      </c>
      <c r="AN12" s="103">
        <f>VLOOKUP(CONCATENATE("Q40 ",S$6," V",$B11),'Основа'!$A$1:$Q3565,8,FALSE)</f>
        <v>1187.7495</v>
      </c>
      <c r="AO12" s="103">
        <f>VLOOKUP(CONCATENATE("Q40 ",T$6," V",$B11),'Основа'!$A$1:$Q3565,8,FALSE)</f>
        <v>1425.2994</v>
      </c>
    </row>
    <row r="13" ht="15.0" customHeight="1">
      <c r="B13" s="97">
        <v>5.0</v>
      </c>
      <c r="C13" s="98">
        <v>280.0</v>
      </c>
      <c r="D13" s="99" t="s">
        <v>112</v>
      </c>
      <c r="E13" s="100"/>
      <c r="F13" s="101">
        <f t="shared" ref="F13:T13" si="7">ROUND(AA13-(AA13*$L$5),0)</f>
        <v>16016</v>
      </c>
      <c r="G13" s="101">
        <f t="shared" si="7"/>
        <v>17458</v>
      </c>
      <c r="H13" s="101">
        <f t="shared" si="7"/>
        <v>19061</v>
      </c>
      <c r="I13" s="101">
        <f t="shared" si="7"/>
        <v>20665</v>
      </c>
      <c r="J13" s="101">
        <f t="shared" si="7"/>
        <v>20665</v>
      </c>
      <c r="K13" s="101">
        <f t="shared" si="7"/>
        <v>23722</v>
      </c>
      <c r="L13" s="101">
        <f t="shared" si="7"/>
        <v>25878</v>
      </c>
      <c r="M13" s="101">
        <f t="shared" si="7"/>
        <v>29567</v>
      </c>
      <c r="N13" s="101">
        <f t="shared" si="7"/>
        <v>30699</v>
      </c>
      <c r="O13" s="101">
        <f t="shared" si="7"/>
        <v>33358</v>
      </c>
      <c r="P13" s="101">
        <f t="shared" si="7"/>
        <v>37160</v>
      </c>
      <c r="Q13" s="101">
        <f t="shared" si="7"/>
        <v>44745</v>
      </c>
      <c r="R13" s="101">
        <f t="shared" si="7"/>
        <v>45693</v>
      </c>
      <c r="S13" s="101">
        <f t="shared" si="7"/>
        <v>56359</v>
      </c>
      <c r="T13" s="102">
        <f t="shared" si="7"/>
        <v>67023</v>
      </c>
      <c r="AA13" s="103">
        <f>ROUND(VLOOKUP(CONCATENATE("Q40 ",F$6," V",$B13),'Основа'!$A$1:$Q3567,15,FALSE),0)</f>
        <v>16016</v>
      </c>
      <c r="AB13" s="103">
        <f>ROUND(VLOOKUP(CONCATENATE("Q40 ",G$6," V",$B13),'Основа'!$A$1:$Q3567,15,FALSE),0)</f>
        <v>17458</v>
      </c>
      <c r="AC13" s="103">
        <f>ROUND(VLOOKUP(CONCATENATE("Q40 ",H$6," V",$B13),'Основа'!$A$1:$Q3567,15,FALSE),0)</f>
        <v>19061</v>
      </c>
      <c r="AD13" s="103">
        <f>ROUND(VLOOKUP(CONCATENATE("Q40 ",I$6," V",$B13),'Основа'!$A$1:$Q3567,15,FALSE),0)</f>
        <v>20665</v>
      </c>
      <c r="AE13" s="103">
        <f>ROUND(VLOOKUP(CONCATENATE("Q40 ",J$6," V",$B13),'Основа'!$A$1:$Q3567,15,FALSE),0)</f>
        <v>20665</v>
      </c>
      <c r="AF13" s="103">
        <f>ROUND(VLOOKUP(CONCATENATE("Q40 ",K$6," V",$B13),'Основа'!$A$1:$Q3567,15,FALSE),0)</f>
        <v>23722</v>
      </c>
      <c r="AG13" s="103">
        <f>ROUND(VLOOKUP(CONCATENATE("Q40 ",L$6," V",$B13),'Основа'!$A$1:$Q3567,15,FALSE),0)</f>
        <v>25878</v>
      </c>
      <c r="AH13" s="103">
        <f>ROUND(VLOOKUP(CONCATENATE("Q40 ",M$6," V",$B13),'Основа'!$A$1:$Q3567,15,FALSE),0)</f>
        <v>29567</v>
      </c>
      <c r="AI13" s="103">
        <f>ROUND(VLOOKUP(CONCATENATE("Q40 ",N$6," V",$B13),'Основа'!$A$1:$Q3567,15,FALSE),0)</f>
        <v>30699</v>
      </c>
      <c r="AJ13" s="103">
        <f>ROUND(VLOOKUP(CONCATENATE("Q40 ",O$6," V",$B13),'Основа'!$A$1:$Q3567,15,FALSE),0)</f>
        <v>33358</v>
      </c>
      <c r="AK13" s="103">
        <f>ROUND(VLOOKUP(CONCATENATE("Q40 ",P$6," V",$B13),'Основа'!$A$1:$Q3567,15,FALSE),0)</f>
        <v>37160</v>
      </c>
      <c r="AL13" s="103">
        <f>ROUND(VLOOKUP(CONCATENATE("Q40 ",Q$6," V",$B13),'Основа'!$A$1:$Q3567,15,FALSE),0)</f>
        <v>44745</v>
      </c>
      <c r="AM13" s="103">
        <f>ROUND(VLOOKUP(CONCATENATE("Q40 ",R$6," V",$B13),'Основа'!$A$1:$Q3567,15,FALSE),0)</f>
        <v>45693</v>
      </c>
      <c r="AN13" s="103">
        <f>ROUND(VLOOKUP(CONCATENATE("Q40 ",S$6," V",$B13),'Основа'!$A$1:$Q3567,15,FALSE),0)</f>
        <v>56359</v>
      </c>
      <c r="AO13" s="103">
        <f>ROUND(VLOOKUP(CONCATENATE("Q40 ",T$6," V",$B13),'Основа'!$A$1:$Q3567,15,FALSE),0)</f>
        <v>67023</v>
      </c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T14" si="8">ROUND(IF($D14="ΔТ=70⁰С (95/85/20) Вт",AA14,(IF($D14="ΔТ=60⁰С (90/70/20) Вт",AA14*0.818,AA14*0.646))),0)</f>
        <v>160</v>
      </c>
      <c r="G14" s="108">
        <f t="shared" si="8"/>
        <v>251</v>
      </c>
      <c r="H14" s="108">
        <f t="shared" si="8"/>
        <v>297</v>
      </c>
      <c r="I14" s="108">
        <f t="shared" si="8"/>
        <v>326</v>
      </c>
      <c r="J14" s="108">
        <f t="shared" si="8"/>
        <v>340</v>
      </c>
      <c r="K14" s="108">
        <f t="shared" si="8"/>
        <v>440</v>
      </c>
      <c r="L14" s="108">
        <f t="shared" si="8"/>
        <v>594</v>
      </c>
      <c r="M14" s="108">
        <f t="shared" si="8"/>
        <v>738</v>
      </c>
      <c r="N14" s="108">
        <f t="shared" si="8"/>
        <v>886</v>
      </c>
      <c r="O14" s="108">
        <f t="shared" si="8"/>
        <v>1029</v>
      </c>
      <c r="P14" s="108">
        <f t="shared" si="8"/>
        <v>1188</v>
      </c>
      <c r="Q14" s="108">
        <f t="shared" si="8"/>
        <v>1307</v>
      </c>
      <c r="R14" s="108">
        <f t="shared" si="8"/>
        <v>1327</v>
      </c>
      <c r="S14" s="108">
        <f t="shared" si="8"/>
        <v>1484</v>
      </c>
      <c r="T14" s="109">
        <f t="shared" si="8"/>
        <v>1782</v>
      </c>
      <c r="AA14" s="103">
        <f>VLOOKUP(CONCATENATE("Q40 ",F$6," V",$B13),'Основа'!$A$1:$Q3567,8,FALSE)</f>
        <v>159.8262</v>
      </c>
      <c r="AB14" s="103">
        <f>VLOOKUP(CONCATENATE("Q40 ",G$6," V",$B13),'Основа'!$A$1:$Q3567,8,FALSE)</f>
        <v>250.6863</v>
      </c>
      <c r="AC14" s="103">
        <f>VLOOKUP(CONCATENATE("Q40 ",H$6," V",$B13),'Основа'!$A$1:$Q3567,8,FALSE)</f>
        <v>296.6637</v>
      </c>
      <c r="AD14" s="103">
        <f>VLOOKUP(CONCATENATE("Q40 ",I$6," V",$B13),'Основа'!$A$1:$Q3567,8,FALSE)</f>
        <v>326.2206</v>
      </c>
      <c r="AE14" s="103">
        <f>VLOOKUP(CONCATENATE("Q40 ",J$6," V",$B13),'Основа'!$A$1:$Q3567,8,FALSE)</f>
        <v>340.4517</v>
      </c>
      <c r="AF14" s="103">
        <f>VLOOKUP(CONCATENATE("Q40 ",K$6," V",$B13),'Основа'!$A$1:$Q3567,8,FALSE)</f>
        <v>440.0694</v>
      </c>
      <c r="AG14" s="103">
        <f>VLOOKUP(CONCATENATE("Q40 ",L$6," V",$B13),'Основа'!$A$1:$Q3567,8,FALSE)</f>
        <v>594.4221</v>
      </c>
      <c r="AH14" s="103">
        <f>VLOOKUP(CONCATENATE("Q40 ",M$6," V",$B13),'Основа'!$A$1:$Q3567,8,FALSE)</f>
        <v>737.8278</v>
      </c>
      <c r="AI14" s="103">
        <f>VLOOKUP(CONCATENATE("Q40 ",N$6," V",$B13),'Основа'!$A$1:$Q3567,8,FALSE)</f>
        <v>885.6123</v>
      </c>
      <c r="AJ14" s="103">
        <f>VLOOKUP(CONCATENATE("Q40 ",O$6," V",$B13),'Основа'!$A$1:$Q3567,8,FALSE)</f>
        <v>1029.018</v>
      </c>
      <c r="AK14" s="103">
        <f>VLOOKUP(CONCATENATE("Q40 ",P$6," V",$B13),'Основа'!$A$1:$Q3567,8,FALSE)</f>
        <v>1187.7495</v>
      </c>
      <c r="AL14" s="103">
        <f>VLOOKUP(CONCATENATE("Q40 ",Q$6," V",$B13),'Основа'!$A$1:$Q3567,8,FALSE)</f>
        <v>1307.0718</v>
      </c>
      <c r="AM14" s="103">
        <f>VLOOKUP(CONCATENATE("Q40 ",R$6," V",$B13),'Основа'!$A$1:$Q3567,8,FALSE)</f>
        <v>1326.7764</v>
      </c>
      <c r="AN14" s="103">
        <f>VLOOKUP(CONCATENATE("Q40 ",S$6," V",$B13),'Основа'!$A$1:$Q3567,8,FALSE)</f>
        <v>1484.4132</v>
      </c>
      <c r="AO14" s="103">
        <f>VLOOKUP(CONCATENATE("Q40 ",T$6," V",$B13),'Основа'!$A$1:$Q3567,8,FALSE)</f>
        <v>1782.1716</v>
      </c>
    </row>
    <row r="15" ht="15.0" customHeight="1">
      <c r="B15" s="97">
        <v>6.0</v>
      </c>
      <c r="C15" s="98">
        <v>340.0</v>
      </c>
      <c r="D15" s="99" t="s">
        <v>112</v>
      </c>
      <c r="E15" s="100"/>
      <c r="F15" s="101">
        <f t="shared" ref="F15:T15" si="9">ROUND(AA15-(AA15*$L$5),0)</f>
        <v>17811</v>
      </c>
      <c r="G15" s="101">
        <f t="shared" si="9"/>
        <v>19454</v>
      </c>
      <c r="H15" s="101">
        <f t="shared" si="9"/>
        <v>21278</v>
      </c>
      <c r="I15" s="101">
        <f t="shared" si="9"/>
        <v>23102</v>
      </c>
      <c r="J15" s="101">
        <f t="shared" si="9"/>
        <v>23103</v>
      </c>
      <c r="K15" s="101">
        <f t="shared" si="9"/>
        <v>26744</v>
      </c>
      <c r="L15" s="101">
        <f t="shared" si="9"/>
        <v>29335</v>
      </c>
      <c r="M15" s="101">
        <f t="shared" si="9"/>
        <v>33766</v>
      </c>
      <c r="N15" s="101">
        <f t="shared" si="9"/>
        <v>35125</v>
      </c>
      <c r="O15" s="101">
        <f t="shared" si="9"/>
        <v>38323</v>
      </c>
      <c r="P15" s="101">
        <f t="shared" si="9"/>
        <v>42887</v>
      </c>
      <c r="Q15" s="101">
        <f t="shared" si="9"/>
        <v>51744</v>
      </c>
      <c r="R15" s="101">
        <f t="shared" si="9"/>
        <v>52852</v>
      </c>
      <c r="S15" s="101">
        <f t="shared" si="9"/>
        <v>65307</v>
      </c>
      <c r="T15" s="102">
        <f t="shared" si="9"/>
        <v>77761</v>
      </c>
      <c r="AA15" s="103">
        <f>ROUND(VLOOKUP(CONCATENATE("Q40 ",F$6," V",$B15),'Основа'!$A$1:$Q3569,15,FALSE),0)</f>
        <v>17811</v>
      </c>
      <c r="AB15" s="103">
        <f>ROUND(VLOOKUP(CONCATENATE("Q40 ",G$6," V",$B15),'Основа'!$A$1:$Q3569,15,FALSE),0)</f>
        <v>19454</v>
      </c>
      <c r="AC15" s="103">
        <f>ROUND(VLOOKUP(CONCATENATE("Q40 ",H$6," V",$B15),'Основа'!$A$1:$Q3569,15,FALSE),0)</f>
        <v>21278</v>
      </c>
      <c r="AD15" s="103">
        <f>ROUND(VLOOKUP(CONCATENATE("Q40 ",I$6," V",$B15),'Основа'!$A$1:$Q3569,15,FALSE),0)</f>
        <v>23102</v>
      </c>
      <c r="AE15" s="103">
        <f>ROUND(VLOOKUP(CONCATENATE("Q40 ",J$6," V",$B15),'Основа'!$A$1:$Q3569,15,FALSE),0)</f>
        <v>23103</v>
      </c>
      <c r="AF15" s="103">
        <f>ROUND(VLOOKUP(CONCATENATE("Q40 ",K$6," V",$B15),'Основа'!$A$1:$Q3569,15,FALSE),0)</f>
        <v>26744</v>
      </c>
      <c r="AG15" s="103">
        <f>ROUND(VLOOKUP(CONCATENATE("Q40 ",L$6," V",$B15),'Основа'!$A$1:$Q3569,15,FALSE),0)</f>
        <v>29335</v>
      </c>
      <c r="AH15" s="103">
        <f>ROUND(VLOOKUP(CONCATENATE("Q40 ",M$6," V",$B15),'Основа'!$A$1:$Q3569,15,FALSE),0)</f>
        <v>33766</v>
      </c>
      <c r="AI15" s="103">
        <f>ROUND(VLOOKUP(CONCATENATE("Q40 ",N$6," V",$B15),'Основа'!$A$1:$Q3569,15,FALSE),0)</f>
        <v>35125</v>
      </c>
      <c r="AJ15" s="103">
        <f>ROUND(VLOOKUP(CONCATENATE("Q40 ",O$6," V",$B15),'Основа'!$A$1:$Q3569,15,FALSE),0)</f>
        <v>38323</v>
      </c>
      <c r="AK15" s="103">
        <f>ROUND(VLOOKUP(CONCATENATE("Q40 ",P$6," V",$B15),'Основа'!$A$1:$Q3569,15,FALSE),0)</f>
        <v>42887</v>
      </c>
      <c r="AL15" s="103">
        <f>ROUND(VLOOKUP(CONCATENATE("Q40 ",Q$6," V",$B15),'Основа'!$A$1:$Q3569,15,FALSE),0)</f>
        <v>51744</v>
      </c>
      <c r="AM15" s="103">
        <f>ROUND(VLOOKUP(CONCATENATE("Q40 ",R$6," V",$B15),'Основа'!$A$1:$Q3569,15,FALSE),0)</f>
        <v>52852</v>
      </c>
      <c r="AN15" s="103">
        <f>ROUND(VLOOKUP(CONCATENATE("Q40 ",S$6," V",$B15),'Основа'!$A$1:$Q3569,15,FALSE),0)</f>
        <v>65307</v>
      </c>
      <c r="AO15" s="103">
        <f>ROUND(VLOOKUP(CONCATENATE("Q40 ",T$6," V",$B15),'Основа'!$A$1:$Q3569,15,FALSE),0)</f>
        <v>77761</v>
      </c>
    </row>
    <row r="16" ht="15.0" customHeight="1">
      <c r="B16" s="104"/>
      <c r="C16" s="105"/>
      <c r="D16" s="106" t="str">
        <f>RIGHT($M$5,21)</f>
        <v>ΔТ=70⁰С (95/85/20) Вт</v>
      </c>
      <c r="E16" s="107"/>
      <c r="F16" s="108">
        <f t="shared" ref="F16:T16" si="10">ROUND(IF($D16="ΔТ=70⁰С (95/85/20) Вт",AA16,(IF($D16="ΔТ=60⁰С (90/70/20) Вт",AA16*0.818,AA16*0.646))),0)</f>
        <v>192</v>
      </c>
      <c r="G16" s="108">
        <f t="shared" si="10"/>
        <v>299</v>
      </c>
      <c r="H16" s="108">
        <f t="shared" si="10"/>
        <v>357</v>
      </c>
      <c r="I16" s="108">
        <f t="shared" si="10"/>
        <v>392</v>
      </c>
      <c r="J16" s="108">
        <f t="shared" si="10"/>
        <v>406</v>
      </c>
      <c r="K16" s="108">
        <f t="shared" si="10"/>
        <v>529</v>
      </c>
      <c r="L16" s="108">
        <f t="shared" si="10"/>
        <v>713</v>
      </c>
      <c r="M16" s="108">
        <f t="shared" si="10"/>
        <v>885</v>
      </c>
      <c r="N16" s="108">
        <f t="shared" si="10"/>
        <v>1063</v>
      </c>
      <c r="O16" s="108">
        <f t="shared" si="10"/>
        <v>1235</v>
      </c>
      <c r="P16" s="108">
        <f t="shared" si="10"/>
        <v>1425</v>
      </c>
      <c r="Q16" s="108">
        <f t="shared" si="10"/>
        <v>1568</v>
      </c>
      <c r="R16" s="108">
        <f t="shared" si="10"/>
        <v>1592</v>
      </c>
      <c r="S16" s="108">
        <f t="shared" si="10"/>
        <v>1781</v>
      </c>
      <c r="T16" s="109">
        <f t="shared" si="10"/>
        <v>2138</v>
      </c>
      <c r="AA16" s="103">
        <f>VLOOKUP(CONCATENATE("Q40 ",F$6," V",$B15),'Основа'!$A$1:$Q3569,8,FALSE)</f>
        <v>191.5725</v>
      </c>
      <c r="AB16" s="103">
        <f>VLOOKUP(CONCATENATE("Q40 ",G$6," V",$B15),'Основа'!$A$1:$Q3569,8,FALSE)</f>
        <v>298.8531</v>
      </c>
      <c r="AC16" s="103">
        <f>VLOOKUP(CONCATENATE("Q40 ",H$6," V",$B15),'Основа'!$A$1:$Q3569,8,FALSE)</f>
        <v>356.8722</v>
      </c>
      <c r="AD16" s="103">
        <f>VLOOKUP(CONCATENATE("Q40 ",I$6," V",$B15),'Основа'!$A$1:$Q3569,8,FALSE)</f>
        <v>391.9026</v>
      </c>
      <c r="AE16" s="103">
        <f>VLOOKUP(CONCATENATE("Q40 ",J$6," V",$B15),'Основа'!$A$1:$Q3569,8,FALSE)</f>
        <v>406.1337</v>
      </c>
      <c r="AF16" s="103">
        <f>VLOOKUP(CONCATENATE("Q40 ",K$6," V",$B15),'Основа'!$A$1:$Q3569,8,FALSE)</f>
        <v>528.7401</v>
      </c>
      <c r="AG16" s="103">
        <f>VLOOKUP(CONCATENATE("Q40 ",L$6," V",$B15),'Основа'!$A$1:$Q3569,8,FALSE)</f>
        <v>712.6497</v>
      </c>
      <c r="AH16" s="103">
        <f>VLOOKUP(CONCATENATE("Q40 ",M$6," V",$B15),'Основа'!$A$1:$Q3569,8,FALSE)</f>
        <v>884.5176</v>
      </c>
      <c r="AI16" s="103">
        <f>VLOOKUP(CONCATENATE("Q40 ",N$6," V",$B15),'Основа'!$A$1:$Q3569,8,FALSE)</f>
        <v>1062.9537</v>
      </c>
      <c r="AJ16" s="103">
        <f>VLOOKUP(CONCATENATE("Q40 ",O$6," V",$B15),'Основа'!$A$1:$Q3569,8,FALSE)</f>
        <v>1234.8216</v>
      </c>
      <c r="AK16" s="103">
        <f>VLOOKUP(CONCATENATE("Q40 ",P$6," V",$B15),'Основа'!$A$1:$Q3569,8,FALSE)</f>
        <v>1425.2994</v>
      </c>
      <c r="AL16" s="103">
        <f>VLOOKUP(CONCATENATE("Q40 ",Q$6," V",$B15),'Основа'!$A$1:$Q3569,8,FALSE)</f>
        <v>1567.6104</v>
      </c>
      <c r="AM16" s="103">
        <f>VLOOKUP(CONCATENATE("Q40 ",R$6," V",$B15),'Основа'!$A$1:$Q3569,8,FALSE)</f>
        <v>1591.6938</v>
      </c>
      <c r="AN16" s="103">
        <f>VLOOKUP(CONCATENATE("Q40 ",S$6," V",$B15),'Основа'!$A$1:$Q3569,8,FALSE)</f>
        <v>1781.0769</v>
      </c>
      <c r="AO16" s="103">
        <f>VLOOKUP(CONCATENATE("Q40 ",T$6," V",$B15),'Основа'!$A$1:$Q3569,8,FALSE)</f>
        <v>2137.9491</v>
      </c>
    </row>
    <row r="17" ht="15.0" customHeight="1">
      <c r="B17" s="97">
        <v>7.0</v>
      </c>
      <c r="C17" s="98">
        <v>400.0</v>
      </c>
      <c r="D17" s="99" t="s">
        <v>112</v>
      </c>
      <c r="E17" s="100"/>
      <c r="F17" s="101">
        <f t="shared" ref="F17:T17" si="11">ROUND(AA17-(AA17*$L$5),0)</f>
        <v>19610</v>
      </c>
      <c r="G17" s="101">
        <f t="shared" si="11"/>
        <v>21452</v>
      </c>
      <c r="H17" s="101">
        <f t="shared" si="11"/>
        <v>23498</v>
      </c>
      <c r="I17" s="101">
        <f t="shared" si="11"/>
        <v>25546</v>
      </c>
      <c r="J17" s="101">
        <f t="shared" si="11"/>
        <v>25545</v>
      </c>
      <c r="K17" s="101">
        <f t="shared" si="11"/>
        <v>29774</v>
      </c>
      <c r="L17" s="101">
        <f t="shared" si="11"/>
        <v>32800</v>
      </c>
      <c r="M17" s="101">
        <f t="shared" si="11"/>
        <v>37973</v>
      </c>
      <c r="N17" s="101">
        <f t="shared" si="11"/>
        <v>39564</v>
      </c>
      <c r="O17" s="101">
        <f t="shared" si="11"/>
        <v>43298</v>
      </c>
      <c r="P17" s="101">
        <f t="shared" si="11"/>
        <v>48627</v>
      </c>
      <c r="Q17" s="101">
        <f t="shared" si="11"/>
        <v>58759</v>
      </c>
      <c r="R17" s="101">
        <f t="shared" si="11"/>
        <v>60025</v>
      </c>
      <c r="S17" s="101">
        <f t="shared" si="11"/>
        <v>74273</v>
      </c>
      <c r="T17" s="102">
        <f t="shared" si="11"/>
        <v>88523</v>
      </c>
      <c r="AA17" s="103">
        <f>ROUND(VLOOKUP(CONCATENATE("Q40 ",F$6," V",$B17),'Основа'!$A$1:$Q3572,15,FALSE),0)</f>
        <v>19610</v>
      </c>
      <c r="AB17" s="103">
        <f>ROUND(VLOOKUP(CONCATENATE("Q40 ",G$6," V",$B17),'Основа'!$A$1:$Q3572,15,FALSE),0)</f>
        <v>21452</v>
      </c>
      <c r="AC17" s="103">
        <f>ROUND(VLOOKUP(CONCATENATE("Q40 ",H$6," V",$B17),'Основа'!$A$1:$Q3572,15,FALSE),0)</f>
        <v>23498</v>
      </c>
      <c r="AD17" s="103">
        <f>ROUND(VLOOKUP(CONCATENATE("Q40 ",I$6," V",$B17),'Основа'!$A$1:$Q3572,15,FALSE),0)</f>
        <v>25546</v>
      </c>
      <c r="AE17" s="103">
        <f>ROUND(VLOOKUP(CONCATENATE("Q40 ",J$6," V",$B17),'Основа'!$A$1:$Q3572,15,FALSE),0)</f>
        <v>25545</v>
      </c>
      <c r="AF17" s="103">
        <f>ROUND(VLOOKUP(CONCATENATE("Q40 ",K$6," V",$B17),'Основа'!$A$1:$Q3572,15,FALSE),0)</f>
        <v>29774</v>
      </c>
      <c r="AG17" s="103">
        <f>ROUND(VLOOKUP(CONCATENATE("Q40 ",L$6," V",$B17),'Основа'!$A$1:$Q3572,15,FALSE),0)</f>
        <v>32800</v>
      </c>
      <c r="AH17" s="103">
        <f>ROUND(VLOOKUP(CONCATENATE("Q40 ",M$6," V",$B17),'Основа'!$A$1:$Q3572,15,FALSE),0)</f>
        <v>37973</v>
      </c>
      <c r="AI17" s="103">
        <f>ROUND(VLOOKUP(CONCATENATE("Q40 ",N$6," V",$B17),'Основа'!$A$1:$Q3572,15,FALSE),0)</f>
        <v>39564</v>
      </c>
      <c r="AJ17" s="103">
        <f>ROUND(VLOOKUP(CONCATENATE("Q40 ",O$6," V",$B17),'Основа'!$A$1:$Q3572,15,FALSE),0)</f>
        <v>43298</v>
      </c>
      <c r="AK17" s="103">
        <f>ROUND(VLOOKUP(CONCATENATE("Q40 ",P$6," V",$B17),'Основа'!$A$1:$Q3572,15,FALSE),0)</f>
        <v>48627</v>
      </c>
      <c r="AL17" s="103">
        <f>ROUND(VLOOKUP(CONCATENATE("Q40 ",Q$6," V",$B17),'Основа'!$A$1:$Q3572,15,FALSE),0)</f>
        <v>58759</v>
      </c>
      <c r="AM17" s="103">
        <f>ROUND(VLOOKUP(CONCATENATE("Q40 ",R$6," V",$B17),'Основа'!$A$1:$Q3572,15,FALSE),0)</f>
        <v>60025</v>
      </c>
      <c r="AN17" s="103">
        <f>ROUND(VLOOKUP(CONCATENATE("Q40 ",S$6," V",$B17),'Основа'!$A$1:$Q3572,15,FALSE),0)</f>
        <v>74273</v>
      </c>
      <c r="AO17" s="103">
        <f>ROUND(VLOOKUP(CONCATENATE("Q40 ",T$6," V",$B17),'Основа'!$A$1:$Q3572,15,FALSE),0)</f>
        <v>88523</v>
      </c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T18" si="12">ROUND(IF($D18="ΔТ=70⁰С (95/85/20) Вт",AA18,(IF($D18="ΔТ=60⁰С (90/70/20) Вт",AA18*0.818,AA18*0.646))),0)</f>
        <v>224</v>
      </c>
      <c r="G18" s="108">
        <f t="shared" si="12"/>
        <v>349</v>
      </c>
      <c r="H18" s="108">
        <f t="shared" si="12"/>
        <v>416</v>
      </c>
      <c r="I18" s="108">
        <f t="shared" si="12"/>
        <v>458</v>
      </c>
      <c r="J18" s="108">
        <f t="shared" si="12"/>
        <v>474</v>
      </c>
      <c r="K18" s="108">
        <f t="shared" si="12"/>
        <v>616</v>
      </c>
      <c r="L18" s="108">
        <f t="shared" si="12"/>
        <v>832</v>
      </c>
      <c r="M18" s="108">
        <f t="shared" si="12"/>
        <v>1032</v>
      </c>
      <c r="N18" s="108">
        <f t="shared" si="12"/>
        <v>1240</v>
      </c>
      <c r="O18" s="108">
        <f t="shared" si="12"/>
        <v>1441</v>
      </c>
      <c r="P18" s="108">
        <f t="shared" si="12"/>
        <v>1663</v>
      </c>
      <c r="Q18" s="108">
        <f t="shared" si="12"/>
        <v>1828</v>
      </c>
      <c r="R18" s="108">
        <f t="shared" si="12"/>
        <v>1857</v>
      </c>
      <c r="S18" s="108">
        <f t="shared" si="12"/>
        <v>2078</v>
      </c>
      <c r="T18" s="109">
        <f t="shared" si="12"/>
        <v>2495</v>
      </c>
      <c r="AA18" s="103">
        <f>VLOOKUP(CONCATENATE("Q40 ",F$6," V",$B17),'Основа'!$A$1:$Q3572,8,FALSE)</f>
        <v>224.4135</v>
      </c>
      <c r="AB18" s="103">
        <f>VLOOKUP(CONCATENATE("Q40 ",G$6," V",$B17),'Основа'!$A$1:$Q3572,8,FALSE)</f>
        <v>349.2093</v>
      </c>
      <c r="AC18" s="103">
        <f>VLOOKUP(CONCATENATE("Q40 ",H$6," V",$B17),'Основа'!$A$1:$Q3572,8,FALSE)</f>
        <v>415.986</v>
      </c>
      <c r="AD18" s="103">
        <f>VLOOKUP(CONCATENATE("Q40 ",I$6," V",$B17),'Основа'!$A$1:$Q3572,8,FALSE)</f>
        <v>457.5846</v>
      </c>
      <c r="AE18" s="103">
        <f>VLOOKUP(CONCATENATE("Q40 ",J$6," V",$B17),'Основа'!$A$1:$Q3572,8,FALSE)</f>
        <v>474.0051</v>
      </c>
      <c r="AF18" s="103">
        <f>VLOOKUP(CONCATENATE("Q40 ",K$6," V",$B17),'Основа'!$A$1:$Q3572,8,FALSE)</f>
        <v>616.3161</v>
      </c>
      <c r="AG18" s="103">
        <f>VLOOKUP(CONCATENATE("Q40 ",L$6," V",$B17),'Основа'!$A$1:$Q3572,8,FALSE)</f>
        <v>831.972</v>
      </c>
      <c r="AH18" s="103">
        <f>VLOOKUP(CONCATENATE("Q40 ",M$6," V",$B17),'Основа'!$A$1:$Q3572,8,FALSE)</f>
        <v>1032.3021</v>
      </c>
      <c r="AI18" s="103">
        <f>VLOOKUP(CONCATENATE("Q40 ",N$6," V",$B17),'Основа'!$A$1:$Q3572,8,FALSE)</f>
        <v>1240.2951</v>
      </c>
      <c r="AJ18" s="103">
        <f>VLOOKUP(CONCATENATE("Q40 ",O$6," V",$B17),'Основа'!$A$1:$Q3572,8,FALSE)</f>
        <v>1440.6252</v>
      </c>
      <c r="AK18" s="103">
        <f>VLOOKUP(CONCATENATE("Q40 ",P$6," V",$B17),'Основа'!$A$1:$Q3572,8,FALSE)</f>
        <v>1662.8493</v>
      </c>
      <c r="AL18" s="103">
        <f>VLOOKUP(CONCATENATE("Q40 ",Q$6," V",$B17),'Основа'!$A$1:$Q3572,8,FALSE)</f>
        <v>1828.149</v>
      </c>
      <c r="AM18" s="103">
        <f>VLOOKUP(CONCATENATE("Q40 ",R$6," V",$B17),'Основа'!$A$1:$Q3572,8,FALSE)</f>
        <v>1856.6112</v>
      </c>
      <c r="AN18" s="103">
        <f>VLOOKUP(CONCATENATE("Q40 ",S$6," V",$B17),'Основа'!$A$1:$Q3572,8,FALSE)</f>
        <v>2077.7406</v>
      </c>
      <c r="AO18" s="103">
        <f>VLOOKUP(CONCATENATE("Q40 ",T$6," V",$B17),'Основа'!$A$1:$Q3572,8,FALSE)</f>
        <v>2494.8213</v>
      </c>
    </row>
    <row r="19" ht="15.0" customHeight="1">
      <c r="B19" s="97">
        <v>8.0</v>
      </c>
      <c r="C19" s="98">
        <v>460.0</v>
      </c>
      <c r="D19" s="99" t="s">
        <v>112</v>
      </c>
      <c r="E19" s="100"/>
      <c r="F19" s="101">
        <f t="shared" ref="F19:T19" si="13">ROUND(AA19-(AA19*$L$5),0)</f>
        <v>21413</v>
      </c>
      <c r="G19" s="101">
        <f t="shared" si="13"/>
        <v>23455</v>
      </c>
      <c r="H19" s="101">
        <f t="shared" si="13"/>
        <v>25725</v>
      </c>
      <c r="I19" s="101">
        <f t="shared" si="13"/>
        <v>27994</v>
      </c>
      <c r="J19" s="101">
        <f t="shared" si="13"/>
        <v>27994</v>
      </c>
      <c r="K19" s="101">
        <f t="shared" si="13"/>
        <v>32810</v>
      </c>
      <c r="L19" s="101">
        <f t="shared" si="13"/>
        <v>36271</v>
      </c>
      <c r="M19" s="101">
        <f t="shared" si="13"/>
        <v>42192</v>
      </c>
      <c r="N19" s="101">
        <f t="shared" si="13"/>
        <v>44009</v>
      </c>
      <c r="O19" s="101">
        <f t="shared" si="13"/>
        <v>48278</v>
      </c>
      <c r="P19" s="101">
        <f t="shared" si="13"/>
        <v>54379</v>
      </c>
      <c r="Q19" s="101">
        <f t="shared" si="13"/>
        <v>65790</v>
      </c>
      <c r="R19" s="101">
        <f t="shared" si="13"/>
        <v>67217</v>
      </c>
      <c r="S19" s="101">
        <f t="shared" si="13"/>
        <v>83262</v>
      </c>
      <c r="T19" s="102">
        <f t="shared" si="13"/>
        <v>99309</v>
      </c>
      <c r="AA19" s="103">
        <f>ROUND(VLOOKUP(CONCATENATE("Q40 ",F$6," V",$B19),'Основа'!$A$1:$Q3574,15,FALSE),0)</f>
        <v>21413</v>
      </c>
      <c r="AB19" s="103">
        <f>ROUND(VLOOKUP(CONCATENATE("Q40 ",G$6," V",$B19),'Основа'!$A$1:$Q3574,15,FALSE),0)</f>
        <v>23455</v>
      </c>
      <c r="AC19" s="103">
        <f>ROUND(VLOOKUP(CONCATENATE("Q40 ",H$6," V",$B19),'Основа'!$A$1:$Q3574,15,FALSE),0)</f>
        <v>25725</v>
      </c>
      <c r="AD19" s="103">
        <f>ROUND(VLOOKUP(CONCATENATE("Q40 ",I$6," V",$B19),'Основа'!$A$1:$Q3574,15,FALSE),0)</f>
        <v>27994</v>
      </c>
      <c r="AE19" s="103">
        <f>ROUND(VLOOKUP(CONCATENATE("Q40 ",J$6," V",$B19),'Основа'!$A$1:$Q3574,15,FALSE),0)</f>
        <v>27994</v>
      </c>
      <c r="AF19" s="103">
        <f>ROUND(VLOOKUP(CONCATENATE("Q40 ",K$6," V",$B19),'Основа'!$A$1:$Q3574,15,FALSE),0)</f>
        <v>32810</v>
      </c>
      <c r="AG19" s="103">
        <f>ROUND(VLOOKUP(CONCATENATE("Q40 ",L$6," V",$B19),'Основа'!$A$1:$Q3574,15,FALSE),0)</f>
        <v>36271</v>
      </c>
      <c r="AH19" s="103">
        <f>ROUND(VLOOKUP(CONCATENATE("Q40 ",M$6," V",$B19),'Основа'!$A$1:$Q3574,15,FALSE),0)</f>
        <v>42192</v>
      </c>
      <c r="AI19" s="103">
        <f>ROUND(VLOOKUP(CONCATENATE("Q40 ",N$6," V",$B19),'Основа'!$A$1:$Q3574,15,FALSE),0)</f>
        <v>44009</v>
      </c>
      <c r="AJ19" s="103">
        <f>ROUND(VLOOKUP(CONCATENATE("Q40 ",O$6," V",$B19),'Основа'!$A$1:$Q3574,15,FALSE),0)</f>
        <v>48278</v>
      </c>
      <c r="AK19" s="103">
        <f>ROUND(VLOOKUP(CONCATENATE("Q40 ",P$6," V",$B19),'Основа'!$A$1:$Q3574,15,FALSE),0)</f>
        <v>54379</v>
      </c>
      <c r="AL19" s="103">
        <f>ROUND(VLOOKUP(CONCATENATE("Q40 ",Q$6," V",$B19),'Основа'!$A$1:$Q3574,15,FALSE),0)</f>
        <v>65790</v>
      </c>
      <c r="AM19" s="103">
        <f>ROUND(VLOOKUP(CONCATENATE("Q40 ",R$6," V",$B19),'Основа'!$A$1:$Q3574,15,FALSE),0)</f>
        <v>67217</v>
      </c>
      <c r="AN19" s="103">
        <f>ROUND(VLOOKUP(CONCATENATE("Q40 ",S$6," V",$B19),'Основа'!$A$1:$Q3574,15,FALSE),0)</f>
        <v>83262</v>
      </c>
      <c r="AO19" s="103">
        <f>ROUND(VLOOKUP(CONCATENATE("Q40 ",T$6," V",$B19),'Основа'!$A$1:$Q3574,15,FALSE),0)</f>
        <v>99309</v>
      </c>
    </row>
    <row r="20" ht="15.0" customHeight="1">
      <c r="B20" s="104"/>
      <c r="C20" s="105"/>
      <c r="D20" s="106" t="str">
        <f>RIGHT($M$5,21)</f>
        <v>ΔТ=70⁰С (95/85/20) Вт</v>
      </c>
      <c r="E20" s="107"/>
      <c r="F20" s="108">
        <f t="shared" ref="F20:T20" si="14">ROUND(IF($D20="ΔТ=70⁰С (95/85/20) Вт",AA20,(IF($D20="ΔТ=60⁰С (90/70/20) Вт",AA20*0.818,AA20*0.646))),0)</f>
        <v>256</v>
      </c>
      <c r="G20" s="108">
        <f t="shared" si="14"/>
        <v>398</v>
      </c>
      <c r="H20" s="108">
        <f t="shared" si="14"/>
        <v>475</v>
      </c>
      <c r="I20" s="108">
        <f t="shared" si="14"/>
        <v>522</v>
      </c>
      <c r="J20" s="108">
        <f t="shared" si="14"/>
        <v>541</v>
      </c>
      <c r="K20" s="108">
        <f t="shared" si="14"/>
        <v>704</v>
      </c>
      <c r="L20" s="108">
        <f t="shared" si="14"/>
        <v>950</v>
      </c>
      <c r="M20" s="108">
        <f t="shared" si="14"/>
        <v>1180</v>
      </c>
      <c r="N20" s="108">
        <f t="shared" si="14"/>
        <v>1418</v>
      </c>
      <c r="O20" s="108">
        <f t="shared" si="14"/>
        <v>1648</v>
      </c>
      <c r="P20" s="108">
        <f t="shared" si="14"/>
        <v>1900</v>
      </c>
      <c r="Q20" s="108">
        <f t="shared" si="14"/>
        <v>2091</v>
      </c>
      <c r="R20" s="108">
        <f t="shared" si="14"/>
        <v>2123</v>
      </c>
      <c r="S20" s="108">
        <f t="shared" si="14"/>
        <v>2375</v>
      </c>
      <c r="T20" s="109">
        <f t="shared" si="14"/>
        <v>2851</v>
      </c>
      <c r="AA20" s="103">
        <f>VLOOKUP(CONCATENATE("Q40 ",F$6," V",$B19),'Основа'!$A$1:$Q3574,8,FALSE)</f>
        <v>256.1598</v>
      </c>
      <c r="AB20" s="103">
        <f>VLOOKUP(CONCATENATE("Q40 ",G$6," V",$B19),'Основа'!$A$1:$Q3574,8,FALSE)</f>
        <v>398.4708</v>
      </c>
      <c r="AC20" s="103">
        <f>VLOOKUP(CONCATENATE("Q40 ",H$6," V",$B19),'Основа'!$A$1:$Q3574,8,FALSE)</f>
        <v>475.0998</v>
      </c>
      <c r="AD20" s="103">
        <f>VLOOKUP(CONCATENATE("Q40 ",I$6," V",$B19),'Основа'!$A$1:$Q3574,8,FALSE)</f>
        <v>522.1719</v>
      </c>
      <c r="AE20" s="103">
        <f>VLOOKUP(CONCATENATE("Q40 ",J$6," V",$B19),'Основа'!$A$1:$Q3574,8,FALSE)</f>
        <v>540.7818</v>
      </c>
      <c r="AF20" s="103">
        <f>VLOOKUP(CONCATENATE("Q40 ",K$6," V",$B19),'Основа'!$A$1:$Q3574,8,FALSE)</f>
        <v>703.8921</v>
      </c>
      <c r="AG20" s="103">
        <f>VLOOKUP(CONCATENATE("Q40 ",L$6," V",$B19),'Основа'!$A$1:$Q3574,8,FALSE)</f>
        <v>950.1996</v>
      </c>
      <c r="AH20" s="103">
        <f>VLOOKUP(CONCATENATE("Q40 ",M$6," V",$B19),'Основа'!$A$1:$Q3574,8,FALSE)</f>
        <v>1180.0866</v>
      </c>
      <c r="AI20" s="103">
        <f>VLOOKUP(CONCATENATE("Q40 ",N$6," V",$B19),'Основа'!$A$1:$Q3574,8,FALSE)</f>
        <v>1417.6365</v>
      </c>
      <c r="AJ20" s="103">
        <f>VLOOKUP(CONCATENATE("Q40 ",O$6," V",$B19),'Основа'!$A$1:$Q3574,8,FALSE)</f>
        <v>1647.5235</v>
      </c>
      <c r="AK20" s="103">
        <f>VLOOKUP(CONCATENATE("Q40 ",P$6," V",$B19),'Основа'!$A$1:$Q3574,8,FALSE)</f>
        <v>1900.3992</v>
      </c>
      <c r="AL20" s="103">
        <f>VLOOKUP(CONCATENATE("Q40 ",Q$6," V",$B19),'Основа'!$A$1:$Q3574,8,FALSE)</f>
        <v>2090.877</v>
      </c>
      <c r="AM20" s="103">
        <f>VLOOKUP(CONCATENATE("Q40 ",R$6," V",$B19),'Основа'!$A$1:$Q3574,8,FALSE)</f>
        <v>2122.6233</v>
      </c>
      <c r="AN20" s="103">
        <f>VLOOKUP(CONCATENATE("Q40 ",S$6," V",$B19),'Основа'!$A$1:$Q3574,8,FALSE)</f>
        <v>2375.499</v>
      </c>
      <c r="AO20" s="103">
        <f>VLOOKUP(CONCATENATE("Q40 ",T$6," V",$B19),'Основа'!$A$1:$Q3574,8,FALSE)</f>
        <v>2850.5988</v>
      </c>
    </row>
    <row r="21" ht="15.0" customHeight="1">
      <c r="B21" s="97">
        <v>9.0</v>
      </c>
      <c r="C21" s="98">
        <v>520.0</v>
      </c>
      <c r="D21" s="99" t="s">
        <v>112</v>
      </c>
      <c r="E21" s="100"/>
      <c r="F21" s="101">
        <f t="shared" ref="F21:T21" si="15">ROUND(AA21-(AA21*$L$5),0)</f>
        <v>23219</v>
      </c>
      <c r="G21" s="101">
        <f t="shared" si="15"/>
        <v>25462</v>
      </c>
      <c r="H21" s="101">
        <f t="shared" si="15"/>
        <v>27954</v>
      </c>
      <c r="I21" s="101">
        <f t="shared" si="15"/>
        <v>30447</v>
      </c>
      <c r="J21" s="101">
        <f t="shared" si="15"/>
        <v>30447</v>
      </c>
      <c r="K21" s="101">
        <f t="shared" si="15"/>
        <v>35852</v>
      </c>
      <c r="L21" s="101">
        <f t="shared" si="15"/>
        <v>39751</v>
      </c>
      <c r="M21" s="101">
        <f t="shared" si="15"/>
        <v>46418</v>
      </c>
      <c r="N21" s="101">
        <f t="shared" si="15"/>
        <v>48466</v>
      </c>
      <c r="O21" s="101">
        <f t="shared" si="15"/>
        <v>53273</v>
      </c>
      <c r="P21" s="101">
        <f t="shared" si="15"/>
        <v>60141</v>
      </c>
      <c r="Q21" s="101">
        <f t="shared" si="15"/>
        <v>72833</v>
      </c>
      <c r="R21" s="101">
        <f t="shared" si="15"/>
        <v>74419</v>
      </c>
      <c r="S21" s="101">
        <f t="shared" si="15"/>
        <v>92267</v>
      </c>
      <c r="T21" s="102">
        <f t="shared" si="15"/>
        <v>110114</v>
      </c>
      <c r="AA21" s="103">
        <f>ROUND(VLOOKUP(CONCATENATE("Q40 ",F$6," V",$B21),'Основа'!$A$1:$Q3576,15,FALSE),0)</f>
        <v>23219</v>
      </c>
      <c r="AB21" s="103">
        <f>ROUND(VLOOKUP(CONCATENATE("Q40 ",G$6," V",$B21),'Основа'!$A$1:$Q3576,15,FALSE),0)</f>
        <v>25462</v>
      </c>
      <c r="AC21" s="103">
        <f>ROUND(VLOOKUP(CONCATENATE("Q40 ",H$6," V",$B21),'Основа'!$A$1:$Q3576,15,FALSE),0)</f>
        <v>27954</v>
      </c>
      <c r="AD21" s="103">
        <f>ROUND(VLOOKUP(CONCATENATE("Q40 ",I$6," V",$B21),'Основа'!$A$1:$Q3576,15,FALSE),0)</f>
        <v>30447</v>
      </c>
      <c r="AE21" s="103">
        <f>ROUND(VLOOKUP(CONCATENATE("Q40 ",J$6," V",$B21),'Основа'!$A$1:$Q3576,15,FALSE),0)</f>
        <v>30447</v>
      </c>
      <c r="AF21" s="103">
        <f>ROUND(VLOOKUP(CONCATENATE("Q40 ",K$6," V",$B21),'Основа'!$A$1:$Q3576,15,FALSE),0)</f>
        <v>35852</v>
      </c>
      <c r="AG21" s="103">
        <f>ROUND(VLOOKUP(CONCATENATE("Q40 ",L$6," V",$B21),'Основа'!$A$1:$Q3576,15,FALSE),0)</f>
        <v>39751</v>
      </c>
      <c r="AH21" s="103">
        <f>ROUND(VLOOKUP(CONCATENATE("Q40 ",M$6," V",$B21),'Основа'!$A$1:$Q3576,15,FALSE),0)</f>
        <v>46418</v>
      </c>
      <c r="AI21" s="103">
        <f>ROUND(VLOOKUP(CONCATENATE("Q40 ",N$6," V",$B21),'Основа'!$A$1:$Q3576,15,FALSE),0)</f>
        <v>48466</v>
      </c>
      <c r="AJ21" s="103">
        <f>ROUND(VLOOKUP(CONCATENATE("Q40 ",O$6," V",$B21),'Основа'!$A$1:$Q3576,15,FALSE),0)</f>
        <v>53273</v>
      </c>
      <c r="AK21" s="103">
        <f>ROUND(VLOOKUP(CONCATENATE("Q40 ",P$6," V",$B21),'Основа'!$A$1:$Q3576,15,FALSE),0)</f>
        <v>60141</v>
      </c>
      <c r="AL21" s="103">
        <f>ROUND(VLOOKUP(CONCATENATE("Q40 ",Q$6," V",$B21),'Основа'!$A$1:$Q3576,15,FALSE),0)</f>
        <v>72833</v>
      </c>
      <c r="AM21" s="103">
        <f>ROUND(VLOOKUP(CONCATENATE("Q40 ",R$6," V",$B21),'Основа'!$A$1:$Q3576,15,FALSE),0)</f>
        <v>74419</v>
      </c>
      <c r="AN21" s="103">
        <f>ROUND(VLOOKUP(CONCATENATE("Q40 ",S$6," V",$B21),'Основа'!$A$1:$Q3576,15,FALSE),0)</f>
        <v>92267</v>
      </c>
      <c r="AO21" s="103">
        <f>ROUND(VLOOKUP(CONCATENATE("Q40 ",T$6," V",$B21),'Основа'!$A$1:$Q3576,15,FALSE),0)</f>
        <v>110114</v>
      </c>
    </row>
    <row r="22" ht="15.0" customHeight="1">
      <c r="B22" s="104"/>
      <c r="C22" s="105"/>
      <c r="D22" s="106" t="str">
        <f>RIGHT($M$5,21)</f>
        <v>ΔТ=70⁰С (95/85/20) Вт</v>
      </c>
      <c r="E22" s="107"/>
      <c r="F22" s="108">
        <f t="shared" ref="F22:T22" si="16">ROUND(IF($D22="ΔТ=70⁰С (95/85/20) Вт",AA22,(IF($D22="ΔТ=60⁰С (90/70/20) Вт",AA22*0.818,AA22*0.646))),0)</f>
        <v>289</v>
      </c>
      <c r="G22" s="108">
        <f t="shared" si="16"/>
        <v>450</v>
      </c>
      <c r="H22" s="108">
        <f t="shared" si="16"/>
        <v>534</v>
      </c>
      <c r="I22" s="108">
        <f t="shared" si="16"/>
        <v>588</v>
      </c>
      <c r="J22" s="108">
        <f t="shared" si="16"/>
        <v>610</v>
      </c>
      <c r="K22" s="108">
        <f t="shared" si="16"/>
        <v>793</v>
      </c>
      <c r="L22" s="108">
        <f t="shared" si="16"/>
        <v>1070</v>
      </c>
      <c r="M22" s="108">
        <f t="shared" si="16"/>
        <v>1328</v>
      </c>
      <c r="N22" s="108">
        <f t="shared" si="16"/>
        <v>1595</v>
      </c>
      <c r="O22" s="108">
        <f t="shared" si="16"/>
        <v>1853</v>
      </c>
      <c r="P22" s="108">
        <f t="shared" si="16"/>
        <v>2138</v>
      </c>
      <c r="Q22" s="108">
        <f t="shared" si="16"/>
        <v>2351</v>
      </c>
      <c r="R22" s="108">
        <f t="shared" si="16"/>
        <v>2388</v>
      </c>
      <c r="S22" s="108">
        <f t="shared" si="16"/>
        <v>2672</v>
      </c>
      <c r="T22" s="109">
        <f t="shared" si="16"/>
        <v>3207</v>
      </c>
      <c r="AA22" s="103">
        <f>VLOOKUP(CONCATENATE("Q40 ",F$6," V",$B21),'Основа'!$A$1:$Q3576,8,FALSE)</f>
        <v>289.0008</v>
      </c>
      <c r="AB22" s="103">
        <f>VLOOKUP(CONCATENATE("Q40 ",G$6," V",$B21),'Основа'!$A$1:$Q3576,8,FALSE)</f>
        <v>449.9217</v>
      </c>
      <c r="AC22" s="103">
        <f>VLOOKUP(CONCATENATE("Q40 ",H$6," V",$B21),'Основа'!$A$1:$Q3576,8,FALSE)</f>
        <v>534.2136</v>
      </c>
      <c r="AD22" s="103">
        <f>VLOOKUP(CONCATENATE("Q40 ",I$6," V",$B21),'Основа'!$A$1:$Q3576,8,FALSE)</f>
        <v>587.8539</v>
      </c>
      <c r="AE22" s="103">
        <f>VLOOKUP(CONCATENATE("Q40 ",J$6," V",$B21),'Основа'!$A$1:$Q3576,8,FALSE)</f>
        <v>609.7479</v>
      </c>
      <c r="AF22" s="103">
        <f>VLOOKUP(CONCATENATE("Q40 ",K$6," V",$B21),'Основа'!$A$1:$Q3576,8,FALSE)</f>
        <v>792.5628</v>
      </c>
      <c r="AG22" s="103">
        <f>VLOOKUP(CONCATENATE("Q40 ",L$6," V",$B21),'Основа'!$A$1:$Q3576,8,FALSE)</f>
        <v>1069.5219</v>
      </c>
      <c r="AH22" s="103">
        <f>VLOOKUP(CONCATENATE("Q40 ",M$6," V",$B21),'Основа'!$A$1:$Q3576,8,FALSE)</f>
        <v>1327.8711</v>
      </c>
      <c r="AI22" s="103">
        <f>VLOOKUP(CONCATENATE("Q40 ",N$6," V",$B21),'Основа'!$A$1:$Q3576,8,FALSE)</f>
        <v>1594.9779</v>
      </c>
      <c r="AJ22" s="103">
        <f>VLOOKUP(CONCATENATE("Q40 ",O$6," V",$B21),'Основа'!$A$1:$Q3576,8,FALSE)</f>
        <v>1853.3271</v>
      </c>
      <c r="AK22" s="103">
        <f>VLOOKUP(CONCATENATE("Q40 ",P$6," V",$B21),'Основа'!$A$1:$Q3576,8,FALSE)</f>
        <v>2137.9491</v>
      </c>
      <c r="AL22" s="103">
        <f>VLOOKUP(CONCATENATE("Q40 ",Q$6," V",$B21),'Основа'!$A$1:$Q3576,8,FALSE)</f>
        <v>2351.4156</v>
      </c>
      <c r="AM22" s="103">
        <f>VLOOKUP(CONCATENATE("Q40 ",R$6," V",$B21),'Основа'!$A$1:$Q3576,8,FALSE)</f>
        <v>2387.5407</v>
      </c>
      <c r="AN22" s="103">
        <f>VLOOKUP(CONCATENATE("Q40 ",S$6," V",$B21),'Основа'!$A$1:$Q3576,8,FALSE)</f>
        <v>2672.1627</v>
      </c>
      <c r="AO22" s="103">
        <f>VLOOKUP(CONCATENATE("Q40 ",T$6," V",$B21),'Основа'!$A$1:$Q3576,8,FALSE)</f>
        <v>3207.471</v>
      </c>
    </row>
    <row r="23" ht="15.0" customHeight="1">
      <c r="B23" s="97">
        <v>10.0</v>
      </c>
      <c r="C23" s="98">
        <v>580.0</v>
      </c>
      <c r="D23" s="99" t="s">
        <v>112</v>
      </c>
      <c r="E23" s="100"/>
      <c r="F23" s="101">
        <f t="shared" ref="F23:T23" si="17">ROUND(AA23-(AA23*$L$5),0)</f>
        <v>25029</v>
      </c>
      <c r="G23" s="101">
        <f t="shared" si="17"/>
        <v>27474</v>
      </c>
      <c r="H23" s="101">
        <f t="shared" si="17"/>
        <v>30190</v>
      </c>
      <c r="I23" s="101">
        <f t="shared" si="17"/>
        <v>32905</v>
      </c>
      <c r="J23" s="101">
        <f t="shared" si="17"/>
        <v>32905</v>
      </c>
      <c r="K23" s="101">
        <f t="shared" si="17"/>
        <v>38900</v>
      </c>
      <c r="L23" s="101">
        <f t="shared" si="17"/>
        <v>43239</v>
      </c>
      <c r="M23" s="101">
        <f t="shared" si="17"/>
        <v>50655</v>
      </c>
      <c r="N23" s="101">
        <f t="shared" si="17"/>
        <v>52930</v>
      </c>
      <c r="O23" s="101">
        <f t="shared" si="17"/>
        <v>58279</v>
      </c>
      <c r="P23" s="101">
        <f t="shared" si="17"/>
        <v>65921</v>
      </c>
      <c r="Q23" s="101">
        <f t="shared" si="17"/>
        <v>79896</v>
      </c>
      <c r="R23" s="101">
        <f t="shared" si="17"/>
        <v>81643</v>
      </c>
      <c r="S23" s="101">
        <f t="shared" si="17"/>
        <v>101296</v>
      </c>
      <c r="T23" s="102">
        <f t="shared" si="17"/>
        <v>120949</v>
      </c>
      <c r="AA23" s="103">
        <f>ROUND(VLOOKUP(CONCATENATE("Q40 ",F$6," V",$B23),'Основа'!$A$1:$Q3578,15,FALSE),0)</f>
        <v>25029</v>
      </c>
      <c r="AB23" s="103">
        <f>ROUND(VLOOKUP(CONCATENATE("Q40 ",G$6," V",$B23),'Основа'!$A$1:$Q3578,15,FALSE),0)</f>
        <v>27474</v>
      </c>
      <c r="AC23" s="103">
        <f>ROUND(VLOOKUP(CONCATENATE("Q40 ",H$6," V",$B23),'Основа'!$A$1:$Q3578,15,FALSE),0)</f>
        <v>30190</v>
      </c>
      <c r="AD23" s="103">
        <f>ROUND(VLOOKUP(CONCATENATE("Q40 ",I$6," V",$B23),'Основа'!$A$1:$Q3578,15,FALSE),0)</f>
        <v>32905</v>
      </c>
      <c r="AE23" s="103">
        <f>ROUND(VLOOKUP(CONCATENATE("Q40 ",J$6," V",$B23),'Основа'!$A$1:$Q3578,15,FALSE),0)</f>
        <v>32905</v>
      </c>
      <c r="AF23" s="103">
        <f>ROUND(VLOOKUP(CONCATENATE("Q40 ",K$6," V",$B23),'Основа'!$A$1:$Q3578,15,FALSE),0)</f>
        <v>38900</v>
      </c>
      <c r="AG23" s="103">
        <f>ROUND(VLOOKUP(CONCATENATE("Q40 ",L$6," V",$B23),'Основа'!$A$1:$Q3578,15,FALSE),0)</f>
        <v>43239</v>
      </c>
      <c r="AH23" s="103">
        <f>ROUND(VLOOKUP(CONCATENATE("Q40 ",M$6," V",$B23),'Основа'!$A$1:$Q3578,15,FALSE),0)</f>
        <v>50655</v>
      </c>
      <c r="AI23" s="103">
        <f>ROUND(VLOOKUP(CONCATENATE("Q40 ",N$6," V",$B23),'Основа'!$A$1:$Q3578,15,FALSE),0)</f>
        <v>52930</v>
      </c>
      <c r="AJ23" s="103">
        <f>ROUND(VLOOKUP(CONCATENATE("Q40 ",O$6," V",$B23),'Основа'!$A$1:$Q3578,15,FALSE),0)</f>
        <v>58279</v>
      </c>
      <c r="AK23" s="103">
        <f>ROUND(VLOOKUP(CONCATENATE("Q40 ",P$6," V",$B23),'Основа'!$A$1:$Q3578,15,FALSE),0)</f>
        <v>65921</v>
      </c>
      <c r="AL23" s="103">
        <f>ROUND(VLOOKUP(CONCATENATE("Q40 ",Q$6," V",$B23),'Основа'!$A$1:$Q3578,15,FALSE),0)</f>
        <v>79896</v>
      </c>
      <c r="AM23" s="103">
        <f>ROUND(VLOOKUP(CONCATENATE("Q40 ",R$6," V",$B23),'Основа'!$A$1:$Q3578,15,FALSE),0)</f>
        <v>81643</v>
      </c>
      <c r="AN23" s="103">
        <f>ROUND(VLOOKUP(CONCATENATE("Q40 ",S$6," V",$B23),'Основа'!$A$1:$Q3578,15,FALSE),0)</f>
        <v>101296</v>
      </c>
      <c r="AO23" s="103">
        <f>ROUND(VLOOKUP(CONCATENATE("Q40 ",T$6," V",$B23),'Основа'!$A$1:$Q3578,15,FALSE),0)</f>
        <v>120949</v>
      </c>
    </row>
    <row r="24" ht="15.0" customHeight="1">
      <c r="B24" s="104"/>
      <c r="C24" s="105"/>
      <c r="D24" s="106" t="str">
        <f>RIGHT($M$5,21)</f>
        <v>ΔТ=70⁰С (95/85/20) Вт</v>
      </c>
      <c r="E24" s="107"/>
      <c r="F24" s="108">
        <f t="shared" ref="F24:T24" si="18">ROUND(IF($D24="ΔТ=70⁰С (95/85/20) Вт",AA24,(IF($D24="ΔТ=60⁰С (90/70/20) Вт",AA24*0.818,AA24*0.646))),0)</f>
        <v>321</v>
      </c>
      <c r="G24" s="108">
        <f t="shared" si="18"/>
        <v>499</v>
      </c>
      <c r="H24" s="108">
        <f t="shared" si="18"/>
        <v>594</v>
      </c>
      <c r="I24" s="108">
        <f t="shared" si="18"/>
        <v>654</v>
      </c>
      <c r="J24" s="108">
        <f t="shared" si="18"/>
        <v>677</v>
      </c>
      <c r="K24" s="108">
        <f t="shared" si="18"/>
        <v>881</v>
      </c>
      <c r="L24" s="108">
        <f t="shared" si="18"/>
        <v>1188</v>
      </c>
      <c r="M24" s="108">
        <f t="shared" si="18"/>
        <v>1475</v>
      </c>
      <c r="N24" s="108">
        <f t="shared" si="18"/>
        <v>1772</v>
      </c>
      <c r="O24" s="108">
        <f t="shared" si="18"/>
        <v>2059</v>
      </c>
      <c r="P24" s="108">
        <f t="shared" si="18"/>
        <v>2375</v>
      </c>
      <c r="Q24" s="108">
        <f t="shared" si="18"/>
        <v>2613</v>
      </c>
      <c r="R24" s="108">
        <f t="shared" si="18"/>
        <v>2652</v>
      </c>
      <c r="S24" s="108">
        <f t="shared" si="18"/>
        <v>2970</v>
      </c>
      <c r="T24" s="109">
        <f t="shared" si="18"/>
        <v>3563</v>
      </c>
      <c r="AA24" s="103">
        <f>VLOOKUP(CONCATENATE("Q40 ",F$6," V",$B23),'Основа'!$A$1:$Q3578,8,FALSE)</f>
        <v>320.7471</v>
      </c>
      <c r="AB24" s="103">
        <f>VLOOKUP(CONCATENATE("Q40 ",G$6," V",$B23),'Основа'!$A$1:$Q3578,8,FALSE)</f>
        <v>499.1832</v>
      </c>
      <c r="AC24" s="103">
        <f>VLOOKUP(CONCATENATE("Q40 ",H$6," V",$B23),'Основа'!$A$1:$Q3578,8,FALSE)</f>
        <v>594.4221</v>
      </c>
      <c r="AD24" s="103">
        <f>VLOOKUP(CONCATENATE("Q40 ",I$6," V",$B23),'Основа'!$A$1:$Q3578,8,FALSE)</f>
        <v>653.5359</v>
      </c>
      <c r="AE24" s="103">
        <f>VLOOKUP(CONCATENATE("Q40 ",J$6," V",$B23),'Основа'!$A$1:$Q3578,8,FALSE)</f>
        <v>676.5246</v>
      </c>
      <c r="AF24" s="103">
        <f>VLOOKUP(CONCATENATE("Q40 ",K$6," V",$B23),'Основа'!$A$1:$Q3578,8,FALSE)</f>
        <v>881.2335</v>
      </c>
      <c r="AG24" s="103">
        <f>VLOOKUP(CONCATENATE("Q40 ",L$6," V",$B23),'Основа'!$A$1:$Q3578,8,FALSE)</f>
        <v>1187.7495</v>
      </c>
      <c r="AH24" s="103">
        <f>VLOOKUP(CONCATENATE("Q40 ",M$6," V",$B23),'Основа'!$A$1:$Q3578,8,FALSE)</f>
        <v>1474.5609</v>
      </c>
      <c r="AI24" s="103">
        <f>VLOOKUP(CONCATENATE("Q40 ",N$6," V",$B23),'Основа'!$A$1:$Q3578,8,FALSE)</f>
        <v>1772.3193</v>
      </c>
      <c r="AJ24" s="103">
        <f>VLOOKUP(CONCATENATE("Q40 ",O$6," V",$B23),'Основа'!$A$1:$Q3578,8,FALSE)</f>
        <v>2059.1307</v>
      </c>
      <c r="AK24" s="103">
        <f>VLOOKUP(CONCATENATE("Q40 ",P$6," V",$B23),'Основа'!$A$1:$Q3578,8,FALSE)</f>
        <v>2375.499</v>
      </c>
      <c r="AL24" s="103">
        <f>VLOOKUP(CONCATENATE("Q40 ",Q$6," V",$B23),'Основа'!$A$1:$Q3578,8,FALSE)</f>
        <v>2613.0489</v>
      </c>
      <c r="AM24" s="103">
        <f>VLOOKUP(CONCATENATE("Q40 ",R$6," V",$B23),'Основа'!$A$1:$Q3578,8,FALSE)</f>
        <v>2652.4581</v>
      </c>
      <c r="AN24" s="103">
        <f>VLOOKUP(CONCATENATE("Q40 ",S$6," V",$B23),'Основа'!$A$1:$Q3578,8,FALSE)</f>
        <v>2969.9211</v>
      </c>
      <c r="AO24" s="103">
        <f>VLOOKUP(CONCATENATE("Q40 ",T$6," V",$B23),'Основа'!$A$1:$Q3578,8,FALSE)</f>
        <v>3563.2485</v>
      </c>
    </row>
    <row r="25" ht="15.0" customHeight="1">
      <c r="B25" s="97">
        <v>11.0</v>
      </c>
      <c r="C25" s="98">
        <v>640.0</v>
      </c>
      <c r="D25" s="99" t="s">
        <v>112</v>
      </c>
      <c r="E25" s="100"/>
      <c r="F25" s="101">
        <f t="shared" ref="F25:T25" si="19">ROUND(AA25-(AA25*$L$5),0)</f>
        <v>26841</v>
      </c>
      <c r="G25" s="101">
        <f t="shared" si="19"/>
        <v>29487</v>
      </c>
      <c r="H25" s="101">
        <f t="shared" si="19"/>
        <v>32426</v>
      </c>
      <c r="I25" s="101">
        <f t="shared" si="19"/>
        <v>35366</v>
      </c>
      <c r="J25" s="101">
        <f t="shared" si="19"/>
        <v>35366</v>
      </c>
      <c r="K25" s="101">
        <f t="shared" si="19"/>
        <v>41955</v>
      </c>
      <c r="L25" s="101">
        <f t="shared" si="19"/>
        <v>46732</v>
      </c>
      <c r="M25" s="101">
        <f t="shared" si="19"/>
        <v>54898</v>
      </c>
      <c r="N25" s="101">
        <f t="shared" si="19"/>
        <v>57405</v>
      </c>
      <c r="O25" s="101">
        <f t="shared" si="19"/>
        <v>63295</v>
      </c>
      <c r="P25" s="101">
        <f t="shared" si="19"/>
        <v>71707</v>
      </c>
      <c r="Q25" s="101">
        <f t="shared" si="19"/>
        <v>86968</v>
      </c>
      <c r="R25" s="101">
        <f t="shared" si="19"/>
        <v>88877</v>
      </c>
      <c r="S25" s="101">
        <f t="shared" si="19"/>
        <v>110338</v>
      </c>
      <c r="T25" s="102">
        <f t="shared" si="19"/>
        <v>131800</v>
      </c>
      <c r="AA25" s="103">
        <f>ROUND(VLOOKUP(CONCATENATE("Q40 ",F$6," V",$B25),'Основа'!$A$1:$Q3580,15,FALSE),0)</f>
        <v>26841</v>
      </c>
      <c r="AB25" s="103">
        <f>ROUND(VLOOKUP(CONCATENATE("Q40 ",G$6," V",$B25),'Основа'!$A$1:$Q3580,15,FALSE),0)</f>
        <v>29487</v>
      </c>
      <c r="AC25" s="103">
        <f>ROUND(VLOOKUP(CONCATENATE("Q40 ",H$6," V",$B25),'Основа'!$A$1:$Q3580,15,FALSE),0)</f>
        <v>32426</v>
      </c>
      <c r="AD25" s="103">
        <f>ROUND(VLOOKUP(CONCATENATE("Q40 ",I$6," V",$B25),'Основа'!$A$1:$Q3580,15,FALSE),0)</f>
        <v>35366</v>
      </c>
      <c r="AE25" s="103">
        <f>ROUND(VLOOKUP(CONCATENATE("Q40 ",J$6," V",$B25),'Основа'!$A$1:$Q3580,15,FALSE),0)</f>
        <v>35366</v>
      </c>
      <c r="AF25" s="103">
        <f>ROUND(VLOOKUP(CONCATENATE("Q40 ",K$6," V",$B25),'Основа'!$A$1:$Q3580,15,FALSE),0)</f>
        <v>41955</v>
      </c>
      <c r="AG25" s="103">
        <f>ROUND(VLOOKUP(CONCATENATE("Q40 ",L$6," V",$B25),'Основа'!$A$1:$Q3580,15,FALSE),0)</f>
        <v>46732</v>
      </c>
      <c r="AH25" s="103">
        <f>ROUND(VLOOKUP(CONCATENATE("Q40 ",M$6," V",$B25),'Основа'!$A$1:$Q3580,15,FALSE),0)</f>
        <v>54898</v>
      </c>
      <c r="AI25" s="103">
        <f>ROUND(VLOOKUP(CONCATENATE("Q40 ",N$6," V",$B25),'Основа'!$A$1:$Q3580,15,FALSE),0)</f>
        <v>57405</v>
      </c>
      <c r="AJ25" s="103">
        <f>ROUND(VLOOKUP(CONCATENATE("Q40 ",O$6," V",$B25),'Основа'!$A$1:$Q3580,15,FALSE),0)</f>
        <v>63295</v>
      </c>
      <c r="AK25" s="103">
        <f>ROUND(VLOOKUP(CONCATENATE("Q40 ",P$6," V",$B25),'Основа'!$A$1:$Q3580,15,FALSE),0)</f>
        <v>71707</v>
      </c>
      <c r="AL25" s="103">
        <f>ROUND(VLOOKUP(CONCATENATE("Q40 ",Q$6," V",$B25),'Основа'!$A$1:$Q3580,15,FALSE),0)</f>
        <v>86968</v>
      </c>
      <c r="AM25" s="103">
        <f>ROUND(VLOOKUP(CONCATENATE("Q40 ",R$6," V",$B25),'Основа'!$A$1:$Q3580,15,FALSE),0)</f>
        <v>88877</v>
      </c>
      <c r="AN25" s="103">
        <f>ROUND(VLOOKUP(CONCATENATE("Q40 ",S$6," V",$B25),'Основа'!$A$1:$Q3580,15,FALSE),0)</f>
        <v>110338</v>
      </c>
      <c r="AO25" s="103">
        <f>ROUND(VLOOKUP(CONCATENATE("Q40 ",T$6," V",$B25),'Основа'!$A$1:$Q3580,15,FALSE),0)</f>
        <v>131800</v>
      </c>
    </row>
    <row r="26" ht="15.0" customHeight="1">
      <c r="B26" s="104"/>
      <c r="C26" s="105"/>
      <c r="D26" s="106" t="str">
        <f>RIGHT($M$5,21)</f>
        <v>ΔТ=70⁰С (95/85/20) Вт</v>
      </c>
      <c r="E26" s="107"/>
      <c r="F26" s="108">
        <f t="shared" ref="F26:T26" si="20">ROUND(IF($D26="ΔТ=70⁰С (95/85/20) Вт",AA26,(IF($D26="ΔТ=60⁰С (90/70/20) Вт",AA26*0.818,AA26*0.646))),0)</f>
        <v>352</v>
      </c>
      <c r="G26" s="108">
        <f t="shared" si="20"/>
        <v>548</v>
      </c>
      <c r="H26" s="108">
        <f t="shared" si="20"/>
        <v>654</v>
      </c>
      <c r="I26" s="108">
        <f t="shared" si="20"/>
        <v>718</v>
      </c>
      <c r="J26" s="108">
        <f t="shared" si="20"/>
        <v>744</v>
      </c>
      <c r="K26" s="108">
        <f t="shared" si="20"/>
        <v>969</v>
      </c>
      <c r="L26" s="108">
        <f t="shared" si="20"/>
        <v>1307</v>
      </c>
      <c r="M26" s="108">
        <f t="shared" si="20"/>
        <v>1622</v>
      </c>
      <c r="N26" s="108">
        <f t="shared" si="20"/>
        <v>1949</v>
      </c>
      <c r="O26" s="108">
        <f t="shared" si="20"/>
        <v>2265</v>
      </c>
      <c r="P26" s="108">
        <f t="shared" si="20"/>
        <v>2613</v>
      </c>
      <c r="Q26" s="108">
        <f t="shared" si="20"/>
        <v>2875</v>
      </c>
      <c r="R26" s="108">
        <f t="shared" si="20"/>
        <v>2918</v>
      </c>
      <c r="S26" s="108">
        <f t="shared" si="20"/>
        <v>3267</v>
      </c>
      <c r="T26" s="109">
        <f t="shared" si="20"/>
        <v>3920</v>
      </c>
      <c r="AA26" s="103">
        <f>VLOOKUP(CONCATENATE("Q40 ",F$6," V",$B25),'Основа'!$A$1:$Q3580,8,FALSE)</f>
        <v>352.4934</v>
      </c>
      <c r="AB26" s="103">
        <f>VLOOKUP(CONCATENATE("Q40 ",G$6," V",$B25),'Основа'!$A$1:$Q3580,8,FALSE)</f>
        <v>548.4447</v>
      </c>
      <c r="AC26" s="103">
        <f>VLOOKUP(CONCATENATE("Q40 ",H$6," V",$B25),'Основа'!$A$1:$Q3580,8,FALSE)</f>
        <v>653.5359</v>
      </c>
      <c r="AD26" s="103">
        <f>VLOOKUP(CONCATENATE("Q40 ",I$6," V",$B25),'Основа'!$A$1:$Q3580,8,FALSE)</f>
        <v>718.1232</v>
      </c>
      <c r="AE26" s="103">
        <f>VLOOKUP(CONCATENATE("Q40 ",J$6," V",$B25),'Основа'!$A$1:$Q3580,8,FALSE)</f>
        <v>744.396</v>
      </c>
      <c r="AF26" s="103">
        <f>VLOOKUP(CONCATENATE("Q40 ",K$6," V",$B25),'Основа'!$A$1:$Q3580,8,FALSE)</f>
        <v>968.8095</v>
      </c>
      <c r="AG26" s="103">
        <f>VLOOKUP(CONCATENATE("Q40 ",L$6," V",$B25),'Основа'!$A$1:$Q3580,8,FALSE)</f>
        <v>1307.0718</v>
      </c>
      <c r="AH26" s="103">
        <f>VLOOKUP(CONCATENATE("Q40 ",M$6," V",$B25),'Основа'!$A$1:$Q3580,8,FALSE)</f>
        <v>1622.3454</v>
      </c>
      <c r="AI26" s="103">
        <f>VLOOKUP(CONCATENATE("Q40 ",N$6," V",$B25),'Основа'!$A$1:$Q3580,8,FALSE)</f>
        <v>1948.566</v>
      </c>
      <c r="AJ26" s="103">
        <f>VLOOKUP(CONCATENATE("Q40 ",O$6," V",$B25),'Основа'!$A$1:$Q3580,8,FALSE)</f>
        <v>2264.9343</v>
      </c>
      <c r="AK26" s="103">
        <f>VLOOKUP(CONCATENATE("Q40 ",P$6," V",$B25),'Основа'!$A$1:$Q3580,8,FALSE)</f>
        <v>2613.0489</v>
      </c>
      <c r="AL26" s="103">
        <f>VLOOKUP(CONCATENATE("Q40 ",Q$6," V",$B25),'Основа'!$A$1:$Q3580,8,FALSE)</f>
        <v>2874.6822</v>
      </c>
      <c r="AM26" s="103">
        <f>VLOOKUP(CONCATENATE("Q40 ",R$6," V",$B25),'Основа'!$A$1:$Q3580,8,FALSE)</f>
        <v>2918.4702</v>
      </c>
      <c r="AN26" s="103">
        <f>VLOOKUP(CONCATENATE("Q40 ",S$6," V",$B25),'Основа'!$A$1:$Q3580,8,FALSE)</f>
        <v>3266.5848</v>
      </c>
      <c r="AO26" s="103">
        <f>VLOOKUP(CONCATENATE("Q40 ",T$6," V",$B25),'Основа'!$A$1:$Q3580,8,FALSE)</f>
        <v>3920.1207</v>
      </c>
    </row>
    <row r="27" ht="15.0" customHeight="1">
      <c r="B27" s="97">
        <v>12.0</v>
      </c>
      <c r="C27" s="98">
        <v>700.0</v>
      </c>
      <c r="D27" s="99" t="s">
        <v>112</v>
      </c>
      <c r="E27" s="100"/>
      <c r="F27" s="101">
        <f t="shared" ref="F27:T27" si="21">ROUND(AA27-(AA27*$L$5),0)</f>
        <v>28632</v>
      </c>
      <c r="G27" s="101">
        <f t="shared" si="21"/>
        <v>31477</v>
      </c>
      <c r="H27" s="101">
        <f t="shared" si="21"/>
        <v>34638</v>
      </c>
      <c r="I27" s="101">
        <f t="shared" si="21"/>
        <v>37799</v>
      </c>
      <c r="J27" s="101">
        <f t="shared" si="21"/>
        <v>37798</v>
      </c>
      <c r="K27" s="101">
        <f t="shared" si="21"/>
        <v>44976</v>
      </c>
      <c r="L27" s="101">
        <f t="shared" si="21"/>
        <v>50184</v>
      </c>
      <c r="M27" s="101">
        <f t="shared" si="21"/>
        <v>59093</v>
      </c>
      <c r="N27" s="101">
        <f t="shared" si="21"/>
        <v>61821</v>
      </c>
      <c r="O27" s="101">
        <f t="shared" si="21"/>
        <v>68251</v>
      </c>
      <c r="P27" s="101">
        <f t="shared" si="21"/>
        <v>77428</v>
      </c>
      <c r="Q27" s="101">
        <f t="shared" si="21"/>
        <v>93961</v>
      </c>
      <c r="R27" s="101">
        <f t="shared" si="21"/>
        <v>96028</v>
      </c>
      <c r="S27" s="101">
        <f t="shared" si="21"/>
        <v>119277</v>
      </c>
      <c r="T27" s="102">
        <f t="shared" si="21"/>
        <v>142526</v>
      </c>
      <c r="AA27" s="103">
        <f>ROUND(VLOOKUP(CONCATENATE("Q40 ",F$6," V",$B27),'Основа'!$A$1:$Q3582,15,FALSE),0)</f>
        <v>28632</v>
      </c>
      <c r="AB27" s="103">
        <f>ROUND(VLOOKUP(CONCATENATE("Q40 ",G$6," V",$B27),'Основа'!$A$1:$Q3582,15,FALSE),0)</f>
        <v>31477</v>
      </c>
      <c r="AC27" s="103">
        <f>ROUND(VLOOKUP(CONCATENATE("Q40 ",H$6," V",$B27),'Основа'!$A$1:$Q3582,15,FALSE),0)</f>
        <v>34638</v>
      </c>
      <c r="AD27" s="103">
        <f>ROUND(VLOOKUP(CONCATENATE("Q40 ",I$6," V",$B27),'Основа'!$A$1:$Q3582,15,FALSE),0)</f>
        <v>37799</v>
      </c>
      <c r="AE27" s="103">
        <f>ROUND(VLOOKUP(CONCATENATE("Q40 ",J$6," V",$B27),'Основа'!$A$1:$Q3582,15,FALSE),0)</f>
        <v>37798</v>
      </c>
      <c r="AF27" s="103">
        <f>ROUND(VLOOKUP(CONCATENATE("Q40 ",K$6," V",$B27),'Основа'!$A$1:$Q3582,15,FALSE),0)</f>
        <v>44976</v>
      </c>
      <c r="AG27" s="103">
        <f>ROUND(VLOOKUP(CONCATENATE("Q40 ",L$6," V",$B27),'Основа'!$A$1:$Q3582,15,FALSE),0)</f>
        <v>50184</v>
      </c>
      <c r="AH27" s="103">
        <f>ROUND(VLOOKUP(CONCATENATE("Q40 ",M$6," V",$B27),'Основа'!$A$1:$Q3582,15,FALSE),0)</f>
        <v>59093</v>
      </c>
      <c r="AI27" s="103">
        <f>ROUND(VLOOKUP(CONCATENATE("Q40 ",N$6," V",$B27),'Основа'!$A$1:$Q3582,15,FALSE),0)</f>
        <v>61821</v>
      </c>
      <c r="AJ27" s="103">
        <f>ROUND(VLOOKUP(CONCATENATE("Q40 ",O$6," V",$B27),'Основа'!$A$1:$Q3582,15,FALSE),0)</f>
        <v>68251</v>
      </c>
      <c r="AK27" s="103">
        <f>ROUND(VLOOKUP(CONCATENATE("Q40 ",P$6," V",$B27),'Основа'!$A$1:$Q3582,15,FALSE),0)</f>
        <v>77428</v>
      </c>
      <c r="AL27" s="103">
        <f>ROUND(VLOOKUP(CONCATENATE("Q40 ",Q$6," V",$B27),'Основа'!$A$1:$Q3582,15,FALSE),0)</f>
        <v>93961</v>
      </c>
      <c r="AM27" s="103">
        <f>ROUND(VLOOKUP(CONCATENATE("Q40 ",R$6," V",$B27),'Основа'!$A$1:$Q3582,15,FALSE),0)</f>
        <v>96028</v>
      </c>
      <c r="AN27" s="103">
        <f>ROUND(VLOOKUP(CONCATENATE("Q40 ",S$6," V",$B27),'Основа'!$A$1:$Q3582,15,FALSE),0)</f>
        <v>119277</v>
      </c>
      <c r="AO27" s="103">
        <f>ROUND(VLOOKUP(CONCATENATE("Q40 ",T$6," V",$B27),'Основа'!$A$1:$Q3582,15,FALSE),0)</f>
        <v>142526</v>
      </c>
    </row>
    <row r="28" ht="15.0" customHeight="1">
      <c r="B28" s="104"/>
      <c r="C28" s="105"/>
      <c r="D28" s="106" t="str">
        <f>RIGHT($M$5,21)</f>
        <v>ΔТ=70⁰С (95/85/20) Вт</v>
      </c>
      <c r="E28" s="107"/>
      <c r="F28" s="108">
        <f t="shared" ref="F28:T28" si="22">ROUND(IF($D28="ΔТ=70⁰С (95/85/20) Вт",AA28,(IF($D28="ΔТ=60⁰С (90/70/20) Вт",AA28*0.818,AA28*0.646))),0)</f>
        <v>385</v>
      </c>
      <c r="G28" s="108">
        <f t="shared" si="22"/>
        <v>599</v>
      </c>
      <c r="H28" s="108">
        <f t="shared" si="22"/>
        <v>713</v>
      </c>
      <c r="I28" s="108">
        <f t="shared" si="22"/>
        <v>784</v>
      </c>
      <c r="J28" s="108">
        <f t="shared" si="22"/>
        <v>812</v>
      </c>
      <c r="K28" s="108">
        <f t="shared" si="22"/>
        <v>1057</v>
      </c>
      <c r="L28" s="108">
        <f t="shared" si="22"/>
        <v>1425</v>
      </c>
      <c r="M28" s="108">
        <f t="shared" si="22"/>
        <v>1770</v>
      </c>
      <c r="N28" s="108">
        <f t="shared" si="22"/>
        <v>2126</v>
      </c>
      <c r="O28" s="108">
        <f t="shared" si="22"/>
        <v>2471</v>
      </c>
      <c r="P28" s="108">
        <f t="shared" si="22"/>
        <v>2851</v>
      </c>
      <c r="Q28" s="108">
        <f t="shared" si="22"/>
        <v>3136</v>
      </c>
      <c r="R28" s="108">
        <f t="shared" si="22"/>
        <v>3183</v>
      </c>
      <c r="S28" s="108">
        <f t="shared" si="22"/>
        <v>3563</v>
      </c>
      <c r="T28" s="109">
        <f t="shared" si="22"/>
        <v>4276</v>
      </c>
      <c r="AA28" s="103">
        <f>VLOOKUP(CONCATENATE("Q40 ",F$6," V",$B27),'Основа'!$A$1:$Q3582,8,FALSE)</f>
        <v>385.3344</v>
      </c>
      <c r="AB28" s="103">
        <f>VLOOKUP(CONCATENATE("Q40 ",G$6," V",$B27),'Основа'!$A$1:$Q3582,8,FALSE)</f>
        <v>598.8009</v>
      </c>
      <c r="AC28" s="103">
        <f>VLOOKUP(CONCATENATE("Q40 ",H$6," V",$B27),'Основа'!$A$1:$Q3582,8,FALSE)</f>
        <v>712.6497</v>
      </c>
      <c r="AD28" s="103">
        <f>VLOOKUP(CONCATENATE("Q40 ",I$6," V",$B27),'Основа'!$A$1:$Q3582,8,FALSE)</f>
        <v>783.8052</v>
      </c>
      <c r="AE28" s="103">
        <f>VLOOKUP(CONCATENATE("Q40 ",J$6," V",$B27),'Основа'!$A$1:$Q3582,8,FALSE)</f>
        <v>812.2674</v>
      </c>
      <c r="AF28" s="103">
        <f>VLOOKUP(CONCATENATE("Q40 ",K$6," V",$B27),'Основа'!$A$1:$Q3582,8,FALSE)</f>
        <v>1057.4802</v>
      </c>
      <c r="AG28" s="103">
        <f>VLOOKUP(CONCATENATE("Q40 ",L$6," V",$B27),'Основа'!$A$1:$Q3582,8,FALSE)</f>
        <v>1425.2994</v>
      </c>
      <c r="AH28" s="103">
        <f>VLOOKUP(CONCATENATE("Q40 ",M$6," V",$B27),'Основа'!$A$1:$Q3582,8,FALSE)</f>
        <v>1770.1299</v>
      </c>
      <c r="AI28" s="103">
        <f>VLOOKUP(CONCATENATE("Q40 ",N$6," V",$B27),'Основа'!$A$1:$Q3582,8,FALSE)</f>
        <v>2125.9074</v>
      </c>
      <c r="AJ28" s="103">
        <f>VLOOKUP(CONCATENATE("Q40 ",O$6," V",$B27),'Основа'!$A$1:$Q3582,8,FALSE)</f>
        <v>2470.7379</v>
      </c>
      <c r="AK28" s="103">
        <f>VLOOKUP(CONCATENATE("Q40 ",P$6," V",$B27),'Основа'!$A$1:$Q3582,8,FALSE)</f>
        <v>2850.5988</v>
      </c>
      <c r="AL28" s="103">
        <f>VLOOKUP(CONCATENATE("Q40 ",Q$6," V",$B27),'Основа'!$A$1:$Q3582,8,FALSE)</f>
        <v>3136.3155</v>
      </c>
      <c r="AM28" s="103">
        <f>VLOOKUP(CONCATENATE("Q40 ",R$6," V",$B27),'Основа'!$A$1:$Q3582,8,FALSE)</f>
        <v>3183.3876</v>
      </c>
      <c r="AN28" s="103">
        <f>VLOOKUP(CONCATENATE("Q40 ",S$6," V",$B27),'Основа'!$A$1:$Q3582,8,FALSE)</f>
        <v>3563.2485</v>
      </c>
      <c r="AO28" s="103">
        <f>VLOOKUP(CONCATENATE("Q40 ",T$6," V",$B27),'Основа'!$A$1:$Q3582,8,FALSE)</f>
        <v>4275.8982</v>
      </c>
    </row>
    <row r="29" ht="15.0" customHeight="1">
      <c r="B29" s="97">
        <v>13.0</v>
      </c>
      <c r="C29" s="98">
        <v>760.0</v>
      </c>
      <c r="D29" s="99" t="s">
        <v>112</v>
      </c>
      <c r="E29" s="100"/>
      <c r="F29" s="101">
        <f t="shared" ref="F29:T29" si="23">ROUND(AA29-(AA29*$L$5),0)</f>
        <v>30424</v>
      </c>
      <c r="G29" s="101">
        <f t="shared" si="23"/>
        <v>33468</v>
      </c>
      <c r="H29" s="101">
        <f t="shared" si="23"/>
        <v>36849</v>
      </c>
      <c r="I29" s="101">
        <f t="shared" si="23"/>
        <v>40231</v>
      </c>
      <c r="J29" s="101">
        <f t="shared" si="23"/>
        <v>40231</v>
      </c>
      <c r="K29" s="101">
        <f t="shared" si="23"/>
        <v>47993</v>
      </c>
      <c r="L29" s="101">
        <f t="shared" si="23"/>
        <v>53636</v>
      </c>
      <c r="M29" s="101">
        <f t="shared" si="23"/>
        <v>63286</v>
      </c>
      <c r="N29" s="101">
        <f t="shared" si="23"/>
        <v>66244</v>
      </c>
      <c r="O29" s="101">
        <f t="shared" si="23"/>
        <v>73208</v>
      </c>
      <c r="P29" s="101">
        <f t="shared" si="23"/>
        <v>83149</v>
      </c>
      <c r="Q29" s="101">
        <f t="shared" si="23"/>
        <v>100954</v>
      </c>
      <c r="R29" s="101">
        <f t="shared" si="23"/>
        <v>103179</v>
      </c>
      <c r="S29" s="101">
        <f t="shared" si="23"/>
        <v>128216</v>
      </c>
      <c r="T29" s="102">
        <f t="shared" si="23"/>
        <v>153253</v>
      </c>
      <c r="AA29" s="103">
        <f>ROUND(VLOOKUP(CONCATENATE("Q40 ",F$6," V",$B29),'Основа'!$A$1:$Q3597,15,FALSE),0)</f>
        <v>30424</v>
      </c>
      <c r="AB29" s="103">
        <f>ROUND(VLOOKUP(CONCATENATE("Q40 ",G$6," V",$B29),'Основа'!$A$1:$Q3597,15,FALSE),0)</f>
        <v>33468</v>
      </c>
      <c r="AC29" s="103">
        <f>ROUND(VLOOKUP(CONCATENATE("Q40 ",H$6," V",$B29),'Основа'!$A$1:$Q3597,15,FALSE),0)</f>
        <v>36849</v>
      </c>
      <c r="AD29" s="103">
        <f>ROUND(VLOOKUP(CONCATENATE("Q40 ",I$6," V",$B29),'Основа'!$A$1:$Q3597,15,FALSE),0)</f>
        <v>40231</v>
      </c>
      <c r="AE29" s="103">
        <f>ROUND(VLOOKUP(CONCATENATE("Q40 ",J$6," V",$B29),'Основа'!$A$1:$Q3597,15,FALSE),0)</f>
        <v>40231</v>
      </c>
      <c r="AF29" s="103">
        <f>ROUND(VLOOKUP(CONCATENATE("Q40 ",K$6," V",$B29),'Основа'!$A$1:$Q3597,15,FALSE),0)</f>
        <v>47993</v>
      </c>
      <c r="AG29" s="103">
        <f>ROUND(VLOOKUP(CONCATENATE("Q40 ",L$6," V",$B29),'Основа'!$A$1:$Q3597,15,FALSE),0)</f>
        <v>53636</v>
      </c>
      <c r="AH29" s="103">
        <f>ROUND(VLOOKUP(CONCATENATE("Q40 ",M$6," V",$B29),'Основа'!$A$1:$Q3597,15,FALSE),0)</f>
        <v>63286</v>
      </c>
      <c r="AI29" s="103">
        <f>ROUND(VLOOKUP(CONCATENATE("Q40 ",N$6," V",$B29),'Основа'!$A$1:$Q3597,15,FALSE),0)</f>
        <v>66244</v>
      </c>
      <c r="AJ29" s="103">
        <f>ROUND(VLOOKUP(CONCATENATE("Q40 ",O$6," V",$B29),'Основа'!$A$1:$Q3597,15,FALSE),0)</f>
        <v>73208</v>
      </c>
      <c r="AK29" s="103">
        <f>ROUND(VLOOKUP(CONCATENATE("Q40 ",P$6," V",$B29),'Основа'!$A$1:$Q3597,15,FALSE),0)</f>
        <v>83149</v>
      </c>
      <c r="AL29" s="103">
        <f>ROUND(VLOOKUP(CONCATENATE("Q40 ",Q$6," V",$B29),'Основа'!$A$1:$Q3597,15,FALSE),0)</f>
        <v>100954</v>
      </c>
      <c r="AM29" s="103">
        <f>ROUND(VLOOKUP(CONCATENATE("Q40 ",R$6," V",$B29),'Основа'!$A$1:$Q3597,15,FALSE),0)</f>
        <v>103179</v>
      </c>
      <c r="AN29" s="103">
        <f>ROUND(VLOOKUP(CONCATENATE("Q40 ",S$6," V",$B29),'Основа'!$A$1:$Q3597,15,FALSE),0)</f>
        <v>128216</v>
      </c>
      <c r="AO29" s="103">
        <f>ROUND(VLOOKUP(CONCATENATE("Q40 ",T$6," V",$B29),'Основа'!$A$1:$Q3597,15,FALSE),0)</f>
        <v>153253</v>
      </c>
    </row>
    <row r="30" ht="15.0" customHeight="1">
      <c r="B30" s="104"/>
      <c r="C30" s="105"/>
      <c r="D30" s="106" t="str">
        <f>RIGHT($M$5,21)</f>
        <v>ΔТ=70⁰С (95/85/20) Вт</v>
      </c>
      <c r="E30" s="107"/>
      <c r="F30" s="108">
        <f t="shared" ref="F30:T30" si="24">ROUND(IF($D30="ΔТ=70⁰С (95/85/20) Вт",AA30,(IF($D30="ΔТ=60⁰С (90/70/20) Вт",AA30*0.818,AA30*0.646))),0)</f>
        <v>417</v>
      </c>
      <c r="G30" s="108">
        <f t="shared" si="24"/>
        <v>648</v>
      </c>
      <c r="H30" s="108">
        <f t="shared" si="24"/>
        <v>772</v>
      </c>
      <c r="I30" s="108">
        <f t="shared" si="24"/>
        <v>849</v>
      </c>
      <c r="J30" s="108">
        <f t="shared" si="24"/>
        <v>880</v>
      </c>
      <c r="K30" s="108">
        <f t="shared" si="24"/>
        <v>1145</v>
      </c>
      <c r="L30" s="108">
        <f t="shared" si="24"/>
        <v>1545</v>
      </c>
      <c r="M30" s="108">
        <f t="shared" si="24"/>
        <v>1917</v>
      </c>
      <c r="N30" s="108">
        <f t="shared" si="24"/>
        <v>2303</v>
      </c>
      <c r="O30" s="108">
        <f t="shared" si="24"/>
        <v>2677</v>
      </c>
      <c r="P30" s="108">
        <f t="shared" si="24"/>
        <v>3088</v>
      </c>
      <c r="Q30" s="108">
        <f t="shared" si="24"/>
        <v>3397</v>
      </c>
      <c r="R30" s="108">
        <f t="shared" si="24"/>
        <v>3448</v>
      </c>
      <c r="S30" s="108">
        <f t="shared" si="24"/>
        <v>3860</v>
      </c>
      <c r="T30" s="109">
        <f t="shared" si="24"/>
        <v>4633</v>
      </c>
      <c r="AA30" s="103">
        <f>VLOOKUP(CONCATENATE("Q40 ",F$6," V",$B29),'Основа'!$A$1:$Q3597,8,FALSE)</f>
        <v>417.0807</v>
      </c>
      <c r="AB30" s="103">
        <f>VLOOKUP(CONCATENATE("Q40 ",G$6," V",$B29),'Основа'!$A$1:$Q3597,8,FALSE)</f>
        <v>648.0624</v>
      </c>
      <c r="AC30" s="103">
        <f>VLOOKUP(CONCATENATE("Q40 ",H$6," V",$B29),'Основа'!$A$1:$Q3597,8,FALSE)</f>
        <v>771.7635</v>
      </c>
      <c r="AD30" s="103">
        <f>VLOOKUP(CONCATENATE("Q40 ",I$6," V",$B29),'Основа'!$A$1:$Q3597,8,FALSE)</f>
        <v>849.4872</v>
      </c>
      <c r="AE30" s="103">
        <f>VLOOKUP(CONCATENATE("Q40 ",J$6," V",$B29),'Основа'!$A$1:$Q3597,8,FALSE)</f>
        <v>880.1388</v>
      </c>
      <c r="AF30" s="103">
        <f>VLOOKUP(CONCATENATE("Q40 ",K$6," V",$B29),'Основа'!$A$1:$Q3597,8,FALSE)</f>
        <v>1145.0562</v>
      </c>
      <c r="AG30" s="103">
        <f>VLOOKUP(CONCATENATE("Q40 ",L$6," V",$B29),'Основа'!$A$1:$Q3597,8,FALSE)</f>
        <v>1544.6217</v>
      </c>
      <c r="AH30" s="103">
        <f>VLOOKUP(CONCATENATE("Q40 ",M$6," V",$B29),'Основа'!$A$1:$Q3597,8,FALSE)</f>
        <v>1916.8197</v>
      </c>
      <c r="AI30" s="103">
        <f>VLOOKUP(CONCATENATE("Q40 ",N$6," V",$B29),'Основа'!$A$1:$Q3597,8,FALSE)</f>
        <v>2303.2488</v>
      </c>
      <c r="AJ30" s="103">
        <f>VLOOKUP(CONCATENATE("Q40 ",O$6," V",$B29),'Основа'!$A$1:$Q3597,8,FALSE)</f>
        <v>2676.5415</v>
      </c>
      <c r="AK30" s="103">
        <f>VLOOKUP(CONCATENATE("Q40 ",P$6," V",$B29),'Основа'!$A$1:$Q3597,8,FALSE)</f>
        <v>3088.1487</v>
      </c>
      <c r="AL30" s="103">
        <f>VLOOKUP(CONCATENATE("Q40 ",Q$6," V",$B29),'Основа'!$A$1:$Q3597,8,FALSE)</f>
        <v>3396.8541</v>
      </c>
      <c r="AM30" s="103">
        <f>VLOOKUP(CONCATENATE("Q40 ",R$6," V",$B29),'Основа'!$A$1:$Q3597,8,FALSE)</f>
        <v>3448.305</v>
      </c>
      <c r="AN30" s="103">
        <f>VLOOKUP(CONCATENATE("Q40 ",S$6," V",$B29),'Основа'!$A$1:$Q3597,8,FALSE)</f>
        <v>3859.9122</v>
      </c>
      <c r="AO30" s="103">
        <f>VLOOKUP(CONCATENATE("Q40 ",T$6," V",$B29),'Основа'!$A$1:$Q3597,8,FALSE)</f>
        <v>4632.7704</v>
      </c>
    </row>
    <row r="31" ht="15.0" customHeight="1">
      <c r="B31" s="97">
        <v>14.0</v>
      </c>
      <c r="C31" s="98">
        <v>820.0</v>
      </c>
      <c r="D31" s="99" t="s">
        <v>112</v>
      </c>
      <c r="E31" s="100"/>
      <c r="F31" s="101">
        <f t="shared" ref="F31:T31" si="25">ROUND(AA31-(AA31*$L$5),0)</f>
        <v>32397</v>
      </c>
      <c r="G31" s="101">
        <f t="shared" si="25"/>
        <v>35660</v>
      </c>
      <c r="H31" s="101">
        <f t="shared" si="25"/>
        <v>39285</v>
      </c>
      <c r="I31" s="101">
        <f t="shared" si="25"/>
        <v>42910</v>
      </c>
      <c r="J31" s="101">
        <f t="shared" si="25"/>
        <v>42911</v>
      </c>
      <c r="K31" s="101">
        <f t="shared" si="25"/>
        <v>51010</v>
      </c>
      <c r="L31" s="101">
        <f t="shared" si="25"/>
        <v>57088</v>
      </c>
      <c r="M31" s="101">
        <f t="shared" si="25"/>
        <v>67480</v>
      </c>
      <c r="N31" s="101">
        <f t="shared" si="25"/>
        <v>70667</v>
      </c>
      <c r="O31" s="101">
        <f t="shared" si="25"/>
        <v>78167</v>
      </c>
      <c r="P31" s="101">
        <f t="shared" si="25"/>
        <v>88870</v>
      </c>
      <c r="Q31" s="101">
        <f t="shared" si="25"/>
        <v>107946</v>
      </c>
      <c r="R31" s="101">
        <f t="shared" si="25"/>
        <v>110330</v>
      </c>
      <c r="S31" s="101">
        <f t="shared" si="25"/>
        <v>137155</v>
      </c>
      <c r="T31" s="102">
        <f t="shared" si="25"/>
        <v>163980</v>
      </c>
      <c r="AA31" s="103">
        <f>ROUND(VLOOKUP(CONCATENATE("Q40 ",F$6," V",$B31),'Основа'!$A$1:$Q3599,15,FALSE),0)</f>
        <v>32397</v>
      </c>
      <c r="AB31" s="103">
        <f>ROUND(VLOOKUP(CONCATENATE("Q40 ",G$6," V",$B31),'Основа'!$A$1:$Q3599,15,FALSE),0)</f>
        <v>35660</v>
      </c>
      <c r="AC31" s="103">
        <f>ROUND(VLOOKUP(CONCATENATE("Q40 ",H$6," V",$B31),'Основа'!$A$1:$Q3599,15,FALSE),0)</f>
        <v>39285</v>
      </c>
      <c r="AD31" s="103">
        <f>ROUND(VLOOKUP(CONCATENATE("Q40 ",I$6," V",$B31),'Основа'!$A$1:$Q3599,15,FALSE),0)</f>
        <v>42910</v>
      </c>
      <c r="AE31" s="103">
        <f>ROUND(VLOOKUP(CONCATENATE("Q40 ",J$6," V",$B31),'Основа'!$A$1:$Q3599,15,FALSE),0)</f>
        <v>42911</v>
      </c>
      <c r="AF31" s="103">
        <f>ROUND(VLOOKUP(CONCATENATE("Q40 ",K$6," V",$B31),'Основа'!$A$1:$Q3599,15,FALSE),0)</f>
        <v>51010</v>
      </c>
      <c r="AG31" s="103">
        <f>ROUND(VLOOKUP(CONCATENATE("Q40 ",L$6," V",$B31),'Основа'!$A$1:$Q3599,15,FALSE),0)</f>
        <v>57088</v>
      </c>
      <c r="AH31" s="103">
        <f>ROUND(VLOOKUP(CONCATENATE("Q40 ",M$6," V",$B31),'Основа'!$A$1:$Q3599,15,FALSE),0)</f>
        <v>67480</v>
      </c>
      <c r="AI31" s="103">
        <f>ROUND(VLOOKUP(CONCATENATE("Q40 ",N$6," V",$B31),'Основа'!$A$1:$Q3599,15,FALSE),0)</f>
        <v>70667</v>
      </c>
      <c r="AJ31" s="103">
        <f>ROUND(VLOOKUP(CONCATENATE("Q40 ",O$6," V",$B31),'Основа'!$A$1:$Q3599,15,FALSE),0)</f>
        <v>78167</v>
      </c>
      <c r="AK31" s="103">
        <f>ROUND(VLOOKUP(CONCATENATE("Q40 ",P$6," V",$B31),'Основа'!$A$1:$Q3599,15,FALSE),0)</f>
        <v>88870</v>
      </c>
      <c r="AL31" s="103">
        <f>ROUND(VLOOKUP(CONCATENATE("Q40 ",Q$6," V",$B31),'Основа'!$A$1:$Q3599,15,FALSE),0)</f>
        <v>107946</v>
      </c>
      <c r="AM31" s="103">
        <f>ROUND(VLOOKUP(CONCATENATE("Q40 ",R$6," V",$B31),'Основа'!$A$1:$Q3599,15,FALSE),0)</f>
        <v>110330</v>
      </c>
      <c r="AN31" s="103">
        <f>ROUND(VLOOKUP(CONCATENATE("Q40 ",S$6," V",$B31),'Основа'!$A$1:$Q3599,15,FALSE),0)</f>
        <v>137155</v>
      </c>
      <c r="AO31" s="103">
        <f>ROUND(VLOOKUP(CONCATENATE("Q40 ",T$6," V",$B31),'Основа'!$A$1:$Q3599,15,FALSE),0)</f>
        <v>163980</v>
      </c>
    </row>
    <row r="32" ht="15.0" customHeight="1">
      <c r="B32" s="110"/>
      <c r="C32" s="111"/>
      <c r="D32" s="106" t="str">
        <f>RIGHT($M$5,21)</f>
        <v>ΔТ=70⁰С (95/85/20) Вт</v>
      </c>
      <c r="E32" s="107"/>
      <c r="F32" s="108">
        <f t="shared" ref="F32:T32" si="26">ROUND(IF($D32="ΔТ=70⁰С (95/85/20) Вт",AA32,(IF($D32="ΔТ=60⁰С (90/70/20) Вт",AA32*0.818,AA32*0.646))),0)</f>
        <v>450</v>
      </c>
      <c r="G32" s="108">
        <f t="shared" si="26"/>
        <v>698</v>
      </c>
      <c r="H32" s="108">
        <f t="shared" si="26"/>
        <v>832</v>
      </c>
      <c r="I32" s="108">
        <f t="shared" si="26"/>
        <v>914</v>
      </c>
      <c r="J32" s="108">
        <f t="shared" si="26"/>
        <v>948</v>
      </c>
      <c r="K32" s="108">
        <f t="shared" si="26"/>
        <v>1234</v>
      </c>
      <c r="L32" s="108">
        <f t="shared" si="26"/>
        <v>1663</v>
      </c>
      <c r="M32" s="108">
        <f t="shared" si="26"/>
        <v>2065</v>
      </c>
      <c r="N32" s="108">
        <f t="shared" si="26"/>
        <v>2481</v>
      </c>
      <c r="O32" s="108">
        <f t="shared" si="26"/>
        <v>2882</v>
      </c>
      <c r="P32" s="108">
        <f t="shared" si="26"/>
        <v>3326</v>
      </c>
      <c r="Q32" s="108">
        <f t="shared" si="26"/>
        <v>3658</v>
      </c>
      <c r="R32" s="108">
        <f t="shared" si="26"/>
        <v>3714</v>
      </c>
      <c r="S32" s="108">
        <f t="shared" si="26"/>
        <v>4158</v>
      </c>
      <c r="T32" s="109">
        <f t="shared" si="26"/>
        <v>4989</v>
      </c>
      <c r="AA32" s="103">
        <f>VLOOKUP(CONCATENATE("Q40 ",F$6," V",$B31),'Основа'!$A$1:$Q3599,8,FALSE)</f>
        <v>449.9217</v>
      </c>
      <c r="AB32" s="103">
        <f>VLOOKUP(CONCATENATE("Q40 ",G$6," V",$B31),'Основа'!$A$1:$Q3599,8,FALSE)</f>
        <v>698.4186</v>
      </c>
      <c r="AC32" s="103">
        <f>VLOOKUP(CONCATENATE("Q40 ",H$6," V",$B31),'Основа'!$A$1:$Q3599,8,FALSE)</f>
        <v>831.972</v>
      </c>
      <c r="AD32" s="103">
        <f>VLOOKUP(CONCATENATE("Q40 ",I$6," V",$B31),'Основа'!$A$1:$Q3599,8,FALSE)</f>
        <v>914.0745</v>
      </c>
      <c r="AE32" s="103">
        <f>VLOOKUP(CONCATENATE("Q40 ",J$6," V",$B31),'Основа'!$A$1:$Q3599,8,FALSE)</f>
        <v>948.0102</v>
      </c>
      <c r="AF32" s="103">
        <f>VLOOKUP(CONCATENATE("Q40 ",K$6," V",$B31),'Основа'!$A$1:$Q3599,8,FALSE)</f>
        <v>1233.7269</v>
      </c>
      <c r="AG32" s="103">
        <f>VLOOKUP(CONCATENATE("Q40 ",L$6," V",$B31),'Основа'!$A$1:$Q3599,8,FALSE)</f>
        <v>1662.8493</v>
      </c>
      <c r="AH32" s="103">
        <f>VLOOKUP(CONCATENATE("Q40 ",M$6," V",$B31),'Основа'!$A$1:$Q3599,8,FALSE)</f>
        <v>2064.6042</v>
      </c>
      <c r="AI32" s="103">
        <f>VLOOKUP(CONCATENATE("Q40 ",N$6," V",$B31),'Основа'!$A$1:$Q3599,8,FALSE)</f>
        <v>2480.5902</v>
      </c>
      <c r="AJ32" s="103">
        <f>VLOOKUP(CONCATENATE("Q40 ",O$6," V",$B31),'Основа'!$A$1:$Q3599,8,FALSE)</f>
        <v>2882.3451</v>
      </c>
      <c r="AK32" s="103">
        <f>VLOOKUP(CONCATENATE("Q40 ",P$6," V",$B31),'Основа'!$A$1:$Q3599,8,FALSE)</f>
        <v>3325.6986</v>
      </c>
      <c r="AL32" s="103">
        <f>VLOOKUP(CONCATENATE("Q40 ",Q$6," V",$B31),'Основа'!$A$1:$Q3599,8,FALSE)</f>
        <v>3658.4874</v>
      </c>
      <c r="AM32" s="103">
        <f>VLOOKUP(CONCATENATE("Q40 ",R$6," V",$B31),'Основа'!$A$1:$Q3599,8,FALSE)</f>
        <v>3714.3171</v>
      </c>
      <c r="AN32" s="103">
        <f>VLOOKUP(CONCATENATE("Q40 ",S$6," V",$B31),'Основа'!$A$1:$Q3599,8,FALSE)</f>
        <v>4157.6706</v>
      </c>
      <c r="AO32" s="103">
        <f>VLOOKUP(CONCATENATE("Q40 ",T$6," V",$B31),'Основа'!$A$1:$Q3599,8,FALSE)</f>
        <v>4988.5479</v>
      </c>
    </row>
    <row r="33" ht="15.0" customHeight="1">
      <c r="B33" s="116"/>
      <c r="C33" s="117"/>
      <c r="D33" s="117"/>
      <c r="E33" s="117"/>
      <c r="F33" s="115"/>
      <c r="G33" s="115"/>
      <c r="H33" s="115"/>
      <c r="I33" s="115"/>
      <c r="J33" s="115"/>
      <c r="K33" s="115"/>
      <c r="L33" s="115"/>
      <c r="M33" s="115"/>
      <c r="N33" s="115"/>
      <c r="O33" s="115"/>
      <c r="P33" s="115"/>
      <c r="Q33" s="115"/>
      <c r="R33" s="115"/>
      <c r="S33" s="115"/>
      <c r="T33" s="115"/>
      <c r="AA33" s="70"/>
      <c r="AB33" s="70"/>
      <c r="AC33" s="70"/>
      <c r="AD33" s="70"/>
      <c r="AE33" s="70"/>
      <c r="AF33" s="70"/>
      <c r="AG33" s="70"/>
      <c r="AH33" s="70"/>
      <c r="AI33" s="70"/>
      <c r="AJ33" s="70"/>
      <c r="AK33" s="70"/>
      <c r="AL33" s="70"/>
      <c r="AM33" s="70"/>
      <c r="AN33" s="70"/>
      <c r="AO33" s="70"/>
    </row>
    <row r="34" ht="15.0" customHeight="1">
      <c r="B34" s="116"/>
      <c r="C34" s="117"/>
      <c r="D34" s="117"/>
      <c r="E34" s="117"/>
      <c r="F34" s="115"/>
      <c r="G34" s="115"/>
      <c r="H34" s="115"/>
      <c r="I34" s="115"/>
      <c r="J34" s="115"/>
      <c r="K34" s="115"/>
      <c r="L34" s="115"/>
      <c r="M34" s="115"/>
      <c r="N34" s="115"/>
      <c r="O34" s="115"/>
      <c r="P34" s="115"/>
      <c r="Q34" s="115"/>
      <c r="R34" s="115"/>
      <c r="S34" s="115"/>
      <c r="T34" s="115"/>
      <c r="AA34" s="70"/>
      <c r="AB34" s="70"/>
      <c r="AC34" s="70"/>
      <c r="AD34" s="70"/>
      <c r="AE34" s="70"/>
      <c r="AF34" s="70"/>
      <c r="AG34" s="70"/>
      <c r="AH34" s="70"/>
      <c r="AI34" s="70"/>
      <c r="AJ34" s="70"/>
      <c r="AK34" s="70"/>
      <c r="AL34" s="70"/>
      <c r="AM34" s="70"/>
      <c r="AN34" s="70"/>
      <c r="AO34" s="70"/>
    </row>
    <row r="35" ht="15.0" customHeight="1">
      <c r="B35" s="116"/>
      <c r="C35" s="117"/>
      <c r="D35" s="117"/>
      <c r="E35" s="117"/>
      <c r="F35" s="115"/>
      <c r="G35" s="115"/>
      <c r="H35" s="115"/>
      <c r="I35" s="115"/>
      <c r="J35" s="115"/>
      <c r="K35" s="115"/>
      <c r="L35" s="115"/>
      <c r="M35" s="115"/>
      <c r="N35" s="115"/>
      <c r="O35" s="115"/>
      <c r="P35" s="115"/>
      <c r="Q35" s="115"/>
      <c r="R35" s="115"/>
      <c r="S35" s="115"/>
      <c r="T35" s="115"/>
      <c r="AA35" s="70"/>
      <c r="AB35" s="70"/>
      <c r="AC35" s="70"/>
      <c r="AD35" s="70"/>
      <c r="AE35" s="70"/>
      <c r="AF35" s="70"/>
      <c r="AG35" s="70"/>
      <c r="AH35" s="70"/>
      <c r="AI35" s="70"/>
      <c r="AJ35" s="70"/>
      <c r="AK35" s="70"/>
      <c r="AL35" s="70"/>
      <c r="AM35" s="70"/>
      <c r="AN35" s="70"/>
      <c r="AO35" s="70"/>
    </row>
    <row r="36" ht="15.0" customHeight="1">
      <c r="B36" s="116"/>
      <c r="C36" s="117"/>
      <c r="D36" s="117"/>
      <c r="E36" s="117"/>
      <c r="F36" s="115"/>
      <c r="G36" s="115"/>
      <c r="H36" s="115"/>
      <c r="I36" s="115"/>
      <c r="J36" s="115"/>
      <c r="K36" s="115"/>
      <c r="L36" s="115"/>
      <c r="M36" s="115"/>
      <c r="N36" s="115"/>
      <c r="O36" s="115"/>
      <c r="P36" s="115"/>
      <c r="Q36" s="115"/>
      <c r="R36" s="115"/>
      <c r="S36" s="115"/>
      <c r="T36" s="115"/>
      <c r="AA36" s="70"/>
      <c r="AB36" s="70"/>
      <c r="AC36" s="70"/>
      <c r="AD36" s="70"/>
      <c r="AE36" s="70"/>
      <c r="AF36" s="70"/>
      <c r="AG36" s="70"/>
      <c r="AH36" s="70"/>
      <c r="AI36" s="70"/>
      <c r="AJ36" s="70"/>
      <c r="AK36" s="70"/>
      <c r="AL36" s="70"/>
      <c r="AM36" s="70"/>
      <c r="AN36" s="70"/>
      <c r="AO36" s="70"/>
    </row>
    <row r="37" ht="15.75" customHeight="1">
      <c r="B37" s="8"/>
      <c r="C37" s="8"/>
      <c r="D37" s="8"/>
      <c r="E37" s="8"/>
      <c r="F37" s="8"/>
      <c r="G37" s="8"/>
      <c r="H37" s="8"/>
      <c r="I37" s="118" t="s">
        <v>113</v>
      </c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AA37" s="70"/>
      <c r="AB37" s="70"/>
      <c r="AC37" s="70"/>
      <c r="AD37" s="70"/>
      <c r="AE37" s="70"/>
      <c r="AF37" s="70"/>
      <c r="AG37" s="70"/>
      <c r="AH37" s="70"/>
      <c r="AI37" s="70"/>
      <c r="AJ37" s="70"/>
      <c r="AK37" s="70"/>
      <c r="AL37" s="70"/>
      <c r="AM37" s="70"/>
      <c r="AN37" s="70"/>
      <c r="AO37" s="70"/>
    </row>
    <row r="38" ht="15.0" customHeight="1">
      <c r="B38" s="119" t="s">
        <v>110</v>
      </c>
      <c r="C38" s="5"/>
      <c r="D38" s="5"/>
      <c r="E38" s="100"/>
      <c r="F38" s="120">
        <v>270.0</v>
      </c>
      <c r="G38" s="121">
        <v>420.0</v>
      </c>
      <c r="H38" s="121">
        <v>500.0</v>
      </c>
      <c r="I38" s="121">
        <v>550.0</v>
      </c>
      <c r="J38" s="121">
        <v>570.0</v>
      </c>
      <c r="K38" s="121">
        <v>750.0</v>
      </c>
      <c r="L38" s="121">
        <v>1000.0</v>
      </c>
      <c r="M38" s="121">
        <v>1250.0</v>
      </c>
      <c r="N38" s="121">
        <v>1500.0</v>
      </c>
      <c r="O38" s="121">
        <v>1750.0</v>
      </c>
      <c r="P38" s="121">
        <v>2000.0</v>
      </c>
      <c r="Q38" s="121">
        <v>2200.0</v>
      </c>
      <c r="R38" s="121">
        <v>2250.0</v>
      </c>
      <c r="S38" s="121">
        <v>2500.0</v>
      </c>
      <c r="T38" s="122">
        <v>3000.0</v>
      </c>
      <c r="AA38" s="70"/>
      <c r="AB38" s="70"/>
      <c r="AC38" s="70"/>
      <c r="AD38" s="70"/>
      <c r="AE38" s="70"/>
      <c r="AF38" s="70"/>
      <c r="AG38" s="70"/>
      <c r="AH38" s="70"/>
      <c r="AI38" s="70"/>
      <c r="AJ38" s="70"/>
      <c r="AK38" s="70"/>
      <c r="AL38" s="70"/>
      <c r="AM38" s="70"/>
      <c r="AN38" s="70"/>
      <c r="AO38" s="70"/>
    </row>
    <row r="39" ht="15.0" customHeight="1">
      <c r="B39" s="123" t="s">
        <v>114</v>
      </c>
      <c r="C39" s="48"/>
      <c r="D39" s="48"/>
      <c r="E39" s="79"/>
      <c r="F39" s="61">
        <v>200.0</v>
      </c>
      <c r="G39" s="61">
        <v>350.0</v>
      </c>
      <c r="H39" s="61">
        <v>430.0</v>
      </c>
      <c r="I39" s="61">
        <v>480.0</v>
      </c>
      <c r="J39" s="61">
        <v>500.0</v>
      </c>
      <c r="K39" s="61">
        <v>680.0</v>
      </c>
      <c r="L39" s="61">
        <v>930.0</v>
      </c>
      <c r="M39" s="61">
        <v>1180.0</v>
      </c>
      <c r="N39" s="61">
        <v>1430.0</v>
      </c>
      <c r="O39" s="61">
        <v>1680.0</v>
      </c>
      <c r="P39" s="61">
        <v>1930.0</v>
      </c>
      <c r="Q39" s="61">
        <v>2130.0</v>
      </c>
      <c r="R39" s="61">
        <v>2180.0</v>
      </c>
      <c r="S39" s="61">
        <v>2430.0</v>
      </c>
      <c r="T39" s="124">
        <v>2930.0</v>
      </c>
      <c r="AA39" s="70"/>
      <c r="AB39" s="70"/>
      <c r="AC39" s="70"/>
      <c r="AD39" s="70"/>
      <c r="AE39" s="70"/>
      <c r="AF39" s="70"/>
      <c r="AG39" s="70"/>
      <c r="AH39" s="70"/>
      <c r="AI39" s="70"/>
      <c r="AJ39" s="70"/>
      <c r="AK39" s="70"/>
      <c r="AL39" s="70"/>
      <c r="AM39" s="70"/>
      <c r="AN39" s="70"/>
      <c r="AO39" s="70"/>
    </row>
    <row r="40" ht="15.0" customHeight="1">
      <c r="B40" s="123" t="s">
        <v>115</v>
      </c>
      <c r="C40" s="48"/>
      <c r="D40" s="48"/>
      <c r="E40" s="79"/>
      <c r="F40" s="125">
        <v>70.0</v>
      </c>
      <c r="G40" s="48"/>
      <c r="H40" s="48"/>
      <c r="I40" s="48"/>
      <c r="J40" s="48"/>
      <c r="K40" s="48"/>
      <c r="L40" s="48"/>
      <c r="M40" s="48"/>
      <c r="N40" s="48"/>
      <c r="O40" s="48"/>
      <c r="P40" s="48"/>
      <c r="Q40" s="48"/>
      <c r="R40" s="48"/>
      <c r="S40" s="48"/>
      <c r="T40" s="126"/>
      <c r="AA40" s="70"/>
      <c r="AB40" s="70"/>
      <c r="AC40" s="70"/>
      <c r="AD40" s="70"/>
      <c r="AE40" s="70"/>
      <c r="AF40" s="70"/>
      <c r="AG40" s="70"/>
      <c r="AH40" s="70"/>
      <c r="AI40" s="70"/>
      <c r="AJ40" s="70"/>
      <c r="AK40" s="70"/>
      <c r="AL40" s="70"/>
      <c r="AM40" s="70"/>
      <c r="AN40" s="70"/>
      <c r="AO40" s="70"/>
    </row>
    <row r="41" ht="47.25" customHeight="1">
      <c r="B41" s="127" t="s">
        <v>7</v>
      </c>
      <c r="C41" s="128" t="s">
        <v>116</v>
      </c>
      <c r="D41" s="128" t="s">
        <v>117</v>
      </c>
      <c r="E41" s="129" t="s">
        <v>118</v>
      </c>
      <c r="F41" s="130"/>
      <c r="G41" s="130"/>
      <c r="H41" s="130"/>
      <c r="I41" s="130"/>
      <c r="J41" s="130"/>
      <c r="K41" s="130"/>
      <c r="L41" s="130"/>
      <c r="M41" s="130"/>
      <c r="N41" s="130"/>
      <c r="O41" s="130"/>
      <c r="P41" s="130"/>
      <c r="Q41" s="130"/>
      <c r="R41" s="130"/>
      <c r="S41" s="130"/>
      <c r="T41" s="131"/>
      <c r="AA41" s="70"/>
      <c r="AB41" s="70"/>
      <c r="AC41" s="70"/>
      <c r="AD41" s="70"/>
      <c r="AE41" s="70"/>
      <c r="AF41" s="70"/>
      <c r="AG41" s="70"/>
      <c r="AH41" s="70"/>
      <c r="AI41" s="70"/>
      <c r="AJ41" s="70"/>
      <c r="AK41" s="70"/>
      <c r="AL41" s="70"/>
      <c r="AM41" s="70"/>
      <c r="AN41" s="70"/>
      <c r="AO41" s="70"/>
    </row>
    <row r="42" ht="15.75" customHeight="1">
      <c r="B42" s="132">
        <v>2.0</v>
      </c>
      <c r="C42" s="133">
        <v>50.0</v>
      </c>
      <c r="D42" s="133">
        <v>25.0</v>
      </c>
      <c r="E42" s="134" t="s">
        <v>119</v>
      </c>
      <c r="F42" s="253">
        <v>2.25</v>
      </c>
      <c r="G42" s="253">
        <v>3.87</v>
      </c>
      <c r="H42" s="253">
        <v>4.77</v>
      </c>
      <c r="I42" s="253">
        <v>4.95</v>
      </c>
      <c r="J42" s="253">
        <v>5.22</v>
      </c>
      <c r="K42" s="253">
        <v>6.3</v>
      </c>
      <c r="L42" s="253">
        <v>8.01</v>
      </c>
      <c r="M42" s="253">
        <v>9.72</v>
      </c>
      <c r="N42" s="253">
        <v>11.43</v>
      </c>
      <c r="O42" s="253">
        <v>13.14</v>
      </c>
      <c r="P42" s="253">
        <v>14.76</v>
      </c>
      <c r="Q42" s="253">
        <v>16.236</v>
      </c>
      <c r="R42" s="253">
        <v>16.470000000000002</v>
      </c>
      <c r="S42" s="253">
        <v>18.18</v>
      </c>
      <c r="T42" s="254">
        <v>22.14</v>
      </c>
      <c r="AA42" s="70"/>
      <c r="AB42" s="70"/>
      <c r="AC42" s="70"/>
      <c r="AD42" s="70"/>
      <c r="AE42" s="70"/>
      <c r="AF42" s="70"/>
      <c r="AG42" s="70"/>
      <c r="AH42" s="70"/>
      <c r="AI42" s="70"/>
      <c r="AJ42" s="70"/>
      <c r="AK42" s="70"/>
      <c r="AL42" s="70"/>
      <c r="AM42" s="70"/>
      <c r="AN42" s="70"/>
      <c r="AO42" s="70"/>
    </row>
    <row r="43" ht="15.75" customHeight="1">
      <c r="B43" s="104"/>
      <c r="C43" s="105"/>
      <c r="D43" s="105"/>
      <c r="E43" s="144" t="s">
        <v>120</v>
      </c>
      <c r="F43" s="255">
        <v>0.8</v>
      </c>
      <c r="G43" s="255">
        <v>1.2</v>
      </c>
      <c r="H43" s="255">
        <v>1.4</v>
      </c>
      <c r="I43" s="255">
        <v>1.5</v>
      </c>
      <c r="J43" s="255">
        <v>1.5</v>
      </c>
      <c r="K43" s="255">
        <v>2.0</v>
      </c>
      <c r="L43" s="255">
        <v>2.6</v>
      </c>
      <c r="M43" s="255">
        <v>3.2</v>
      </c>
      <c r="N43" s="255">
        <v>3.8</v>
      </c>
      <c r="O43" s="255">
        <v>4.4</v>
      </c>
      <c r="P43" s="255">
        <v>5.0</v>
      </c>
      <c r="Q43" s="255">
        <v>5.5</v>
      </c>
      <c r="R43" s="255">
        <v>5.6</v>
      </c>
      <c r="S43" s="255">
        <v>6.3</v>
      </c>
      <c r="T43" s="256">
        <v>7.5</v>
      </c>
      <c r="AA43" s="70"/>
      <c r="AB43" s="70"/>
      <c r="AC43" s="70"/>
      <c r="AD43" s="70"/>
      <c r="AE43" s="70"/>
      <c r="AF43" s="70"/>
      <c r="AG43" s="70"/>
      <c r="AH43" s="70"/>
      <c r="AI43" s="70"/>
      <c r="AJ43" s="70"/>
      <c r="AK43" s="70"/>
      <c r="AL43" s="70"/>
      <c r="AM43" s="70"/>
      <c r="AN43" s="70"/>
      <c r="AO43" s="70"/>
    </row>
    <row r="44" ht="15.75" customHeight="1">
      <c r="B44" s="132">
        <v>3.0</v>
      </c>
      <c r="C44" s="133">
        <v>110.0</v>
      </c>
      <c r="D44" s="133" t="s">
        <v>187</v>
      </c>
      <c r="E44" s="134" t="s">
        <v>119</v>
      </c>
      <c r="F44" s="253">
        <v>3.33</v>
      </c>
      <c r="G44" s="253">
        <v>5.58</v>
      </c>
      <c r="H44" s="253">
        <v>6.84</v>
      </c>
      <c r="I44" s="253">
        <v>7.29</v>
      </c>
      <c r="J44" s="253">
        <v>7.5600000000000005</v>
      </c>
      <c r="K44" s="253">
        <v>9.360000000000001</v>
      </c>
      <c r="L44" s="253">
        <v>11.97</v>
      </c>
      <c r="M44" s="253">
        <v>14.490000000000002</v>
      </c>
      <c r="N44" s="253">
        <v>17.009999999999998</v>
      </c>
      <c r="O44" s="253">
        <v>19.53</v>
      </c>
      <c r="P44" s="253">
        <v>22.05</v>
      </c>
      <c r="Q44" s="253">
        <v>24.255</v>
      </c>
      <c r="R44" s="253">
        <v>24.66</v>
      </c>
      <c r="S44" s="253">
        <v>27.18</v>
      </c>
      <c r="T44" s="254">
        <v>33.075</v>
      </c>
      <c r="AA44" s="70"/>
      <c r="AB44" s="70"/>
      <c r="AC44" s="70"/>
      <c r="AD44" s="70"/>
      <c r="AE44" s="70"/>
      <c r="AF44" s="70"/>
      <c r="AG44" s="70"/>
      <c r="AH44" s="70"/>
      <c r="AI44" s="70"/>
      <c r="AJ44" s="70"/>
      <c r="AK44" s="70"/>
      <c r="AL44" s="70"/>
      <c r="AM44" s="70"/>
      <c r="AN44" s="70"/>
      <c r="AO44" s="70"/>
    </row>
    <row r="45" ht="15.75" customHeight="1">
      <c r="B45" s="110"/>
      <c r="C45" s="111"/>
      <c r="D45" s="111"/>
      <c r="E45" s="137" t="s">
        <v>120</v>
      </c>
      <c r="F45" s="257">
        <v>1.2</v>
      </c>
      <c r="G45" s="257">
        <v>1.8</v>
      </c>
      <c r="H45" s="257">
        <v>2.1</v>
      </c>
      <c r="I45" s="257">
        <v>2.2</v>
      </c>
      <c r="J45" s="257">
        <v>2.3</v>
      </c>
      <c r="K45" s="257">
        <v>3.0</v>
      </c>
      <c r="L45" s="257">
        <v>3.9</v>
      </c>
      <c r="M45" s="257">
        <v>4.8</v>
      </c>
      <c r="N45" s="257">
        <v>5.7</v>
      </c>
      <c r="O45" s="257">
        <v>6.7</v>
      </c>
      <c r="P45" s="257">
        <v>7.6</v>
      </c>
      <c r="Q45" s="257">
        <v>8.3</v>
      </c>
      <c r="R45" s="257">
        <v>8.5</v>
      </c>
      <c r="S45" s="257">
        <v>9.4</v>
      </c>
      <c r="T45" s="258">
        <v>11.2</v>
      </c>
      <c r="AA45" s="70"/>
      <c r="AB45" s="70"/>
      <c r="AC45" s="70"/>
      <c r="AD45" s="70"/>
      <c r="AE45" s="70"/>
      <c r="AF45" s="70"/>
      <c r="AG45" s="70"/>
      <c r="AH45" s="70"/>
      <c r="AI45" s="70"/>
      <c r="AJ45" s="70"/>
      <c r="AK45" s="70"/>
      <c r="AL45" s="70"/>
      <c r="AM45" s="70"/>
      <c r="AN45" s="70"/>
      <c r="AO45" s="70"/>
    </row>
    <row r="46" ht="15.75" customHeight="1">
      <c r="B46" s="141">
        <v>4.0</v>
      </c>
      <c r="C46" s="142">
        <f>C44+60</f>
        <v>170</v>
      </c>
      <c r="D46" s="142">
        <v>85.0</v>
      </c>
      <c r="E46" s="143" t="s">
        <v>119</v>
      </c>
      <c r="F46" s="259">
        <v>4.41</v>
      </c>
      <c r="G46" s="259">
        <v>7.470000000000001</v>
      </c>
      <c r="H46" s="259">
        <v>9.09</v>
      </c>
      <c r="I46" s="259">
        <v>9.72</v>
      </c>
      <c r="J46" s="259">
        <v>10.08</v>
      </c>
      <c r="K46" s="259">
        <v>12.420000000000002</v>
      </c>
      <c r="L46" s="259">
        <v>15.840000000000002</v>
      </c>
      <c r="M46" s="259">
        <v>19.17</v>
      </c>
      <c r="N46" s="259">
        <v>22.68</v>
      </c>
      <c r="O46" s="259">
        <v>26.009999999999998</v>
      </c>
      <c r="P46" s="259">
        <v>29.430000000000003</v>
      </c>
      <c r="Q46" s="259">
        <v>32.373000000000005</v>
      </c>
      <c r="R46" s="259">
        <v>32.76</v>
      </c>
      <c r="S46" s="259">
        <v>36.18000000000001</v>
      </c>
      <c r="T46" s="260">
        <v>44.14500000000001</v>
      </c>
      <c r="AA46" s="70"/>
      <c r="AB46" s="70"/>
      <c r="AC46" s="70"/>
      <c r="AD46" s="70"/>
      <c r="AE46" s="70"/>
      <c r="AF46" s="70"/>
      <c r="AG46" s="70"/>
      <c r="AH46" s="70"/>
      <c r="AI46" s="70"/>
      <c r="AJ46" s="70"/>
      <c r="AK46" s="70"/>
      <c r="AL46" s="70"/>
      <c r="AM46" s="70"/>
      <c r="AN46" s="70"/>
      <c r="AO46" s="70"/>
    </row>
    <row r="47" ht="15.75" customHeight="1">
      <c r="B47" s="104"/>
      <c r="C47" s="105"/>
      <c r="D47" s="105"/>
      <c r="E47" s="144" t="s">
        <v>120</v>
      </c>
      <c r="F47" s="255">
        <v>1.6</v>
      </c>
      <c r="G47" s="255">
        <v>2.4</v>
      </c>
      <c r="H47" s="255">
        <v>2.8</v>
      </c>
      <c r="I47" s="255">
        <v>3.0</v>
      </c>
      <c r="J47" s="255">
        <v>3.1</v>
      </c>
      <c r="K47" s="255">
        <v>4.0</v>
      </c>
      <c r="L47" s="255">
        <v>5.2</v>
      </c>
      <c r="M47" s="255">
        <v>6.4</v>
      </c>
      <c r="N47" s="255">
        <v>7.7</v>
      </c>
      <c r="O47" s="255">
        <v>8.9</v>
      </c>
      <c r="P47" s="255">
        <v>10.1</v>
      </c>
      <c r="Q47" s="255">
        <v>11.1</v>
      </c>
      <c r="R47" s="255">
        <v>11.3</v>
      </c>
      <c r="S47" s="255">
        <v>12.6</v>
      </c>
      <c r="T47" s="256">
        <v>15.0</v>
      </c>
      <c r="AA47" s="70"/>
      <c r="AB47" s="70"/>
      <c r="AC47" s="70"/>
      <c r="AD47" s="70"/>
      <c r="AE47" s="70"/>
      <c r="AF47" s="70"/>
      <c r="AG47" s="70"/>
      <c r="AH47" s="70"/>
      <c r="AI47" s="70"/>
      <c r="AJ47" s="70"/>
      <c r="AK47" s="70"/>
      <c r="AL47" s="70"/>
      <c r="AM47" s="70"/>
      <c r="AN47" s="70"/>
      <c r="AO47" s="70"/>
    </row>
    <row r="48" ht="15.75" customHeight="1">
      <c r="B48" s="132">
        <v>5.0</v>
      </c>
      <c r="C48" s="133">
        <f>C46+60</f>
        <v>230</v>
      </c>
      <c r="D48" s="133" t="s">
        <v>188</v>
      </c>
      <c r="E48" s="134" t="s">
        <v>119</v>
      </c>
      <c r="F48" s="253">
        <v>5.49</v>
      </c>
      <c r="G48" s="253">
        <v>9.270000000000001</v>
      </c>
      <c r="H48" s="253">
        <v>11.25</v>
      </c>
      <c r="I48" s="253">
        <v>12.06</v>
      </c>
      <c r="J48" s="253">
        <v>12.69</v>
      </c>
      <c r="K48" s="253">
        <v>15.48</v>
      </c>
      <c r="L48" s="253">
        <v>19.71</v>
      </c>
      <c r="M48" s="253">
        <v>24.03</v>
      </c>
      <c r="N48" s="253">
        <v>28.259999999999998</v>
      </c>
      <c r="O48" s="253">
        <v>32.49</v>
      </c>
      <c r="P48" s="253">
        <v>36.72</v>
      </c>
      <c r="Q48" s="253">
        <v>40.391999999999996</v>
      </c>
      <c r="R48" s="253">
        <v>40.95</v>
      </c>
      <c r="S48" s="253">
        <v>45.18000000000001</v>
      </c>
      <c r="T48" s="254">
        <v>55.07999999999999</v>
      </c>
      <c r="AA48" s="70"/>
      <c r="AB48" s="70"/>
      <c r="AC48" s="70"/>
      <c r="AD48" s="70"/>
      <c r="AE48" s="70"/>
      <c r="AF48" s="70"/>
      <c r="AG48" s="70"/>
      <c r="AH48" s="70"/>
      <c r="AI48" s="70"/>
      <c r="AJ48" s="70"/>
      <c r="AK48" s="70"/>
      <c r="AL48" s="70"/>
      <c r="AM48" s="70"/>
      <c r="AN48" s="70"/>
      <c r="AO48" s="70"/>
    </row>
    <row r="49" ht="15.75" customHeight="1">
      <c r="B49" s="110"/>
      <c r="C49" s="111"/>
      <c r="D49" s="111"/>
      <c r="E49" s="137" t="s">
        <v>120</v>
      </c>
      <c r="F49" s="257">
        <v>2.1</v>
      </c>
      <c r="G49" s="257">
        <v>3.0</v>
      </c>
      <c r="H49" s="257">
        <v>3.5</v>
      </c>
      <c r="I49" s="257">
        <v>3.8</v>
      </c>
      <c r="J49" s="257">
        <v>3.9</v>
      </c>
      <c r="K49" s="257">
        <v>5.0</v>
      </c>
      <c r="L49" s="257">
        <v>6.5</v>
      </c>
      <c r="M49" s="257">
        <v>8.1</v>
      </c>
      <c r="N49" s="257">
        <v>9.6</v>
      </c>
      <c r="O49" s="257">
        <v>11.1</v>
      </c>
      <c r="P49" s="257">
        <v>12.7</v>
      </c>
      <c r="Q49" s="257">
        <v>13.9</v>
      </c>
      <c r="R49" s="257">
        <v>14.2</v>
      </c>
      <c r="S49" s="257">
        <v>15.7</v>
      </c>
      <c r="T49" s="258">
        <v>18.8</v>
      </c>
      <c r="AA49" s="70"/>
      <c r="AB49" s="70"/>
      <c r="AC49" s="70"/>
      <c r="AD49" s="70"/>
      <c r="AE49" s="70"/>
      <c r="AF49" s="70"/>
      <c r="AG49" s="70"/>
      <c r="AH49" s="70"/>
      <c r="AI49" s="70"/>
      <c r="AJ49" s="70"/>
      <c r="AK49" s="70"/>
      <c r="AL49" s="70"/>
      <c r="AM49" s="70"/>
      <c r="AN49" s="70"/>
      <c r="AO49" s="70"/>
    </row>
    <row r="50" ht="15.75" customHeight="1">
      <c r="B50" s="141">
        <v>6.0</v>
      </c>
      <c r="C50" s="142">
        <f>C48+60</f>
        <v>290</v>
      </c>
      <c r="D50" s="142">
        <v>145.0</v>
      </c>
      <c r="E50" s="143" t="s">
        <v>119</v>
      </c>
      <c r="F50" s="259">
        <v>6.66</v>
      </c>
      <c r="G50" s="259">
        <v>11.16</v>
      </c>
      <c r="H50" s="259">
        <v>13.5</v>
      </c>
      <c r="I50" s="259">
        <v>14.490000000000002</v>
      </c>
      <c r="J50" s="259">
        <v>15.120000000000001</v>
      </c>
      <c r="K50" s="259">
        <v>18.63</v>
      </c>
      <c r="L50" s="259">
        <v>23.67</v>
      </c>
      <c r="M50" s="259">
        <v>28.71</v>
      </c>
      <c r="N50" s="259">
        <v>33.84</v>
      </c>
      <c r="O50" s="259">
        <v>38.97</v>
      </c>
      <c r="P50" s="259">
        <v>44.01</v>
      </c>
      <c r="Q50" s="259">
        <v>48.411</v>
      </c>
      <c r="R50" s="259">
        <v>49.050000000000004</v>
      </c>
      <c r="S50" s="259">
        <v>54.18000000000001</v>
      </c>
      <c r="T50" s="260">
        <v>66.015</v>
      </c>
      <c r="AA50" s="70"/>
      <c r="AB50" s="70"/>
      <c r="AC50" s="70"/>
      <c r="AD50" s="70"/>
      <c r="AE50" s="70"/>
      <c r="AF50" s="70"/>
      <c r="AG50" s="70"/>
      <c r="AH50" s="70"/>
      <c r="AI50" s="70"/>
      <c r="AJ50" s="70"/>
      <c r="AK50" s="70"/>
      <c r="AL50" s="70"/>
      <c r="AM50" s="70"/>
      <c r="AN50" s="70"/>
      <c r="AO50" s="70"/>
    </row>
    <row r="51" ht="15.75" customHeight="1">
      <c r="B51" s="104"/>
      <c r="C51" s="111"/>
      <c r="D51" s="111"/>
      <c r="E51" s="144" t="s">
        <v>120</v>
      </c>
      <c r="F51" s="255">
        <v>2.5</v>
      </c>
      <c r="G51" s="255">
        <v>3.6</v>
      </c>
      <c r="H51" s="255">
        <v>4.2</v>
      </c>
      <c r="I51" s="255">
        <v>4.5</v>
      </c>
      <c r="J51" s="255">
        <v>4.7</v>
      </c>
      <c r="K51" s="255">
        <v>6.0</v>
      </c>
      <c r="L51" s="255">
        <v>7.8</v>
      </c>
      <c r="M51" s="255">
        <v>9.7</v>
      </c>
      <c r="N51" s="255">
        <v>11.5</v>
      </c>
      <c r="O51" s="255">
        <v>13.4</v>
      </c>
      <c r="P51" s="255">
        <v>15.2</v>
      </c>
      <c r="Q51" s="255">
        <v>16.7</v>
      </c>
      <c r="R51" s="255">
        <v>17.0</v>
      </c>
      <c r="S51" s="255">
        <v>18.9</v>
      </c>
      <c r="T51" s="256">
        <v>22.5</v>
      </c>
      <c r="AA51" s="70"/>
      <c r="AB51" s="70"/>
      <c r="AC51" s="70"/>
      <c r="AD51" s="70"/>
      <c r="AE51" s="70"/>
      <c r="AF51" s="70"/>
      <c r="AG51" s="70"/>
      <c r="AH51" s="70"/>
      <c r="AI51" s="70"/>
      <c r="AJ51" s="70"/>
      <c r="AK51" s="70"/>
      <c r="AL51" s="70"/>
      <c r="AM51" s="70"/>
      <c r="AN51" s="70"/>
      <c r="AO51" s="70"/>
    </row>
    <row r="52" ht="15.75" customHeight="1">
      <c r="B52" s="132">
        <v>7.0</v>
      </c>
      <c r="C52" s="133">
        <f>C50+60</f>
        <v>350</v>
      </c>
      <c r="D52" s="133" t="s">
        <v>189</v>
      </c>
      <c r="E52" s="134" t="s">
        <v>119</v>
      </c>
      <c r="F52" s="253">
        <v>7.74</v>
      </c>
      <c r="G52" s="253">
        <v>13.05</v>
      </c>
      <c r="H52" s="253">
        <v>15.75</v>
      </c>
      <c r="I52" s="253">
        <v>16.83</v>
      </c>
      <c r="J52" s="253">
        <v>17.73</v>
      </c>
      <c r="K52" s="253">
        <v>21.69</v>
      </c>
      <c r="L52" s="253">
        <v>27.540000000000003</v>
      </c>
      <c r="M52" s="253">
        <v>33.480000000000004</v>
      </c>
      <c r="N52" s="253">
        <v>39.51</v>
      </c>
      <c r="O52" s="253">
        <v>45.36</v>
      </c>
      <c r="P52" s="253">
        <v>51.300000000000004</v>
      </c>
      <c r="Q52" s="253">
        <v>56.43000000000001</v>
      </c>
      <c r="R52" s="253">
        <v>57.24</v>
      </c>
      <c r="S52" s="253">
        <v>63.18000000000001</v>
      </c>
      <c r="T52" s="254">
        <v>76.95</v>
      </c>
      <c r="AA52" s="70"/>
      <c r="AB52" s="70"/>
      <c r="AC52" s="70"/>
      <c r="AD52" s="70"/>
      <c r="AE52" s="70"/>
      <c r="AF52" s="70"/>
      <c r="AG52" s="70"/>
      <c r="AH52" s="70"/>
      <c r="AI52" s="70"/>
      <c r="AJ52" s="70"/>
      <c r="AK52" s="70"/>
      <c r="AL52" s="70"/>
      <c r="AM52" s="70"/>
      <c r="AN52" s="70"/>
      <c r="AO52" s="70"/>
    </row>
    <row r="53" ht="15.75" customHeight="1">
      <c r="B53" s="104"/>
      <c r="C53" s="105"/>
      <c r="D53" s="105"/>
      <c r="E53" s="144" t="s">
        <v>120</v>
      </c>
      <c r="F53" s="261">
        <v>2.9</v>
      </c>
      <c r="G53" s="261">
        <v>4.2</v>
      </c>
      <c r="H53" s="261">
        <v>4.9</v>
      </c>
      <c r="I53" s="261">
        <v>5.3</v>
      </c>
      <c r="J53" s="261">
        <v>5.5</v>
      </c>
      <c r="K53" s="261">
        <v>7.0</v>
      </c>
      <c r="L53" s="261">
        <v>9.2</v>
      </c>
      <c r="M53" s="261">
        <v>11.3</v>
      </c>
      <c r="N53" s="261">
        <v>13.4</v>
      </c>
      <c r="O53" s="261">
        <v>15.6</v>
      </c>
      <c r="P53" s="261">
        <v>17.7</v>
      </c>
      <c r="Q53" s="261">
        <v>19.4</v>
      </c>
      <c r="R53" s="261">
        <v>19.9</v>
      </c>
      <c r="S53" s="261">
        <v>22.0</v>
      </c>
      <c r="T53" s="262">
        <v>26.3</v>
      </c>
      <c r="AA53" s="70"/>
      <c r="AB53" s="70"/>
      <c r="AC53" s="70"/>
      <c r="AD53" s="70"/>
      <c r="AE53" s="70"/>
      <c r="AF53" s="70"/>
      <c r="AG53" s="70"/>
      <c r="AH53" s="70"/>
      <c r="AI53" s="70"/>
      <c r="AJ53" s="70"/>
      <c r="AK53" s="70"/>
      <c r="AL53" s="70"/>
      <c r="AM53" s="70"/>
      <c r="AN53" s="70"/>
      <c r="AO53" s="70"/>
    </row>
    <row r="54" ht="15.75" customHeight="1">
      <c r="B54" s="132">
        <v>8.0</v>
      </c>
      <c r="C54" s="133">
        <f>C52+60</f>
        <v>410</v>
      </c>
      <c r="D54" s="133">
        <v>205.0</v>
      </c>
      <c r="E54" s="134" t="s">
        <v>119</v>
      </c>
      <c r="F54" s="253">
        <v>8.82</v>
      </c>
      <c r="G54" s="253">
        <v>14.940000000000001</v>
      </c>
      <c r="H54" s="253">
        <v>17.91</v>
      </c>
      <c r="I54" s="253">
        <v>19.259999999999998</v>
      </c>
      <c r="J54" s="253">
        <v>20.25</v>
      </c>
      <c r="K54" s="253">
        <v>24.75</v>
      </c>
      <c r="L54" s="253">
        <v>31.5</v>
      </c>
      <c r="M54" s="253">
        <v>38.25</v>
      </c>
      <c r="N54" s="253">
        <v>45.09</v>
      </c>
      <c r="O54" s="253">
        <v>51.84</v>
      </c>
      <c r="P54" s="253">
        <v>58.68000000000001</v>
      </c>
      <c r="Q54" s="253">
        <v>64.54800000000002</v>
      </c>
      <c r="R54" s="253">
        <v>65.43</v>
      </c>
      <c r="S54" s="253">
        <v>72.27</v>
      </c>
      <c r="T54" s="254">
        <v>88.02000000000001</v>
      </c>
      <c r="AA54" s="70"/>
      <c r="AB54" s="70"/>
      <c r="AC54" s="70"/>
      <c r="AD54" s="70"/>
      <c r="AE54" s="70"/>
      <c r="AF54" s="70"/>
      <c r="AG54" s="70"/>
      <c r="AH54" s="70"/>
      <c r="AI54" s="70"/>
      <c r="AJ54" s="70"/>
      <c r="AK54" s="70"/>
      <c r="AL54" s="70"/>
      <c r="AM54" s="70"/>
      <c r="AN54" s="70"/>
      <c r="AO54" s="70"/>
    </row>
    <row r="55" ht="15.75" customHeight="1">
      <c r="B55" s="110"/>
      <c r="C55" s="111"/>
      <c r="D55" s="111"/>
      <c r="E55" s="137" t="s">
        <v>120</v>
      </c>
      <c r="F55" s="257">
        <v>3.3</v>
      </c>
      <c r="G55" s="257">
        <v>4.8</v>
      </c>
      <c r="H55" s="257">
        <v>5.6</v>
      </c>
      <c r="I55" s="257">
        <v>6.1</v>
      </c>
      <c r="J55" s="257">
        <v>6.2</v>
      </c>
      <c r="K55" s="257">
        <v>8.0</v>
      </c>
      <c r="L55" s="257">
        <v>10.5</v>
      </c>
      <c r="M55" s="257">
        <v>12.9</v>
      </c>
      <c r="N55" s="257">
        <v>15.4</v>
      </c>
      <c r="O55" s="257">
        <v>17.8</v>
      </c>
      <c r="P55" s="257">
        <v>20.3</v>
      </c>
      <c r="Q55" s="257">
        <v>22.2</v>
      </c>
      <c r="R55" s="257">
        <v>22.7</v>
      </c>
      <c r="S55" s="257">
        <v>25.2</v>
      </c>
      <c r="T55" s="258">
        <v>30.1</v>
      </c>
      <c r="AA55" s="70"/>
      <c r="AB55" s="70"/>
      <c r="AC55" s="70"/>
      <c r="AD55" s="70"/>
      <c r="AE55" s="70"/>
      <c r="AF55" s="70"/>
      <c r="AG55" s="70"/>
      <c r="AH55" s="70"/>
      <c r="AI55" s="70"/>
      <c r="AJ55" s="70"/>
      <c r="AK55" s="70"/>
      <c r="AL55" s="70"/>
      <c r="AM55" s="70"/>
      <c r="AN55" s="70"/>
      <c r="AO55" s="70"/>
    </row>
    <row r="56" ht="15.75" customHeight="1">
      <c r="B56" s="132">
        <v>9.0</v>
      </c>
      <c r="C56" s="133">
        <f>C54+60</f>
        <v>470</v>
      </c>
      <c r="D56" s="133" t="s">
        <v>190</v>
      </c>
      <c r="E56" s="134" t="s">
        <v>119</v>
      </c>
      <c r="F56" s="253">
        <v>9.99</v>
      </c>
      <c r="G56" s="253">
        <v>16.83</v>
      </c>
      <c r="H56" s="253">
        <v>20.16</v>
      </c>
      <c r="I56" s="253">
        <v>21.6</v>
      </c>
      <c r="J56" s="253">
        <v>22.77</v>
      </c>
      <c r="K56" s="253">
        <v>27.81</v>
      </c>
      <c r="L56" s="253">
        <v>35.37</v>
      </c>
      <c r="M56" s="253">
        <v>43.019999999999996</v>
      </c>
      <c r="N56" s="253">
        <v>50.67</v>
      </c>
      <c r="O56" s="253">
        <v>58.32</v>
      </c>
      <c r="P56" s="253">
        <v>65.97</v>
      </c>
      <c r="Q56" s="253">
        <v>72.56700000000001</v>
      </c>
      <c r="R56" s="253">
        <v>73.53</v>
      </c>
      <c r="S56" s="253">
        <v>81.27</v>
      </c>
      <c r="T56" s="254">
        <v>98.955</v>
      </c>
      <c r="AA56" s="70"/>
      <c r="AB56" s="70"/>
      <c r="AC56" s="70"/>
      <c r="AD56" s="70"/>
      <c r="AE56" s="70"/>
      <c r="AF56" s="70"/>
      <c r="AG56" s="70"/>
      <c r="AH56" s="70"/>
      <c r="AI56" s="70"/>
      <c r="AJ56" s="70"/>
      <c r="AK56" s="70"/>
      <c r="AL56" s="70"/>
      <c r="AM56" s="70"/>
      <c r="AN56" s="70"/>
      <c r="AO56" s="70"/>
    </row>
    <row r="57" ht="15.75" customHeight="1">
      <c r="B57" s="110"/>
      <c r="C57" s="111"/>
      <c r="D57" s="111"/>
      <c r="E57" s="137" t="s">
        <v>120</v>
      </c>
      <c r="F57" s="255">
        <v>3.7</v>
      </c>
      <c r="G57" s="255">
        <v>5.4</v>
      </c>
      <c r="H57" s="255">
        <v>6.3</v>
      </c>
      <c r="I57" s="255">
        <v>6.8</v>
      </c>
      <c r="J57" s="255">
        <v>7.0</v>
      </c>
      <c r="K57" s="255">
        <v>9.0</v>
      </c>
      <c r="L57" s="255">
        <v>11.8</v>
      </c>
      <c r="M57" s="255">
        <v>14.5</v>
      </c>
      <c r="N57" s="255">
        <v>17.3</v>
      </c>
      <c r="O57" s="255">
        <v>20.0</v>
      </c>
      <c r="P57" s="255">
        <v>22.8</v>
      </c>
      <c r="Q57" s="255">
        <v>25.0</v>
      </c>
      <c r="R57" s="255">
        <v>25.6</v>
      </c>
      <c r="S57" s="255">
        <v>28.3</v>
      </c>
      <c r="T57" s="256">
        <v>33.8</v>
      </c>
      <c r="AA57" s="70"/>
      <c r="AB57" s="70"/>
      <c r="AC57" s="70"/>
      <c r="AD57" s="70"/>
      <c r="AE57" s="70"/>
      <c r="AF57" s="70"/>
      <c r="AG57" s="70"/>
      <c r="AH57" s="70"/>
      <c r="AI57" s="70"/>
      <c r="AJ57" s="70"/>
      <c r="AK57" s="70"/>
      <c r="AL57" s="70"/>
      <c r="AM57" s="70"/>
      <c r="AN57" s="70"/>
      <c r="AO57" s="70"/>
    </row>
    <row r="58" ht="15.75" customHeight="1">
      <c r="B58" s="180">
        <v>10.0</v>
      </c>
      <c r="C58" s="133">
        <f>C56+60</f>
        <v>530</v>
      </c>
      <c r="D58" s="133">
        <v>265.0</v>
      </c>
      <c r="E58" s="134" t="s">
        <v>119</v>
      </c>
      <c r="F58" s="253">
        <v>11.07</v>
      </c>
      <c r="G58" s="253">
        <v>18.63</v>
      </c>
      <c r="H58" s="253">
        <v>22.41</v>
      </c>
      <c r="I58" s="253">
        <v>24.03</v>
      </c>
      <c r="J58" s="253">
        <v>25.290000000000003</v>
      </c>
      <c r="K58" s="253">
        <v>30.869999999999997</v>
      </c>
      <c r="L58" s="253">
        <v>39.330000000000005</v>
      </c>
      <c r="M58" s="253">
        <v>47.79</v>
      </c>
      <c r="N58" s="253">
        <v>56.34</v>
      </c>
      <c r="O58" s="253">
        <v>64.8</v>
      </c>
      <c r="P58" s="253">
        <v>73.26</v>
      </c>
      <c r="Q58" s="253">
        <v>80.58600000000001</v>
      </c>
      <c r="R58" s="253">
        <v>81.72</v>
      </c>
      <c r="S58" s="253">
        <v>90.27</v>
      </c>
      <c r="T58" s="254">
        <v>109.89000000000001</v>
      </c>
      <c r="AA58" s="70"/>
      <c r="AB58" s="70"/>
      <c r="AC58" s="70"/>
      <c r="AD58" s="70"/>
      <c r="AE58" s="70"/>
      <c r="AF58" s="70"/>
      <c r="AG58" s="70"/>
      <c r="AH58" s="70"/>
      <c r="AI58" s="70"/>
      <c r="AJ58" s="70"/>
      <c r="AK58" s="70"/>
      <c r="AL58" s="70"/>
      <c r="AM58" s="70"/>
      <c r="AN58" s="70"/>
      <c r="AO58" s="70"/>
    </row>
    <row r="59" ht="15.75" customHeight="1">
      <c r="B59" s="186"/>
      <c r="C59" s="111"/>
      <c r="D59" s="111"/>
      <c r="E59" s="137" t="s">
        <v>120</v>
      </c>
      <c r="F59" s="257">
        <v>4.1</v>
      </c>
      <c r="G59" s="257">
        <v>6.0</v>
      </c>
      <c r="H59" s="257">
        <v>7.0</v>
      </c>
      <c r="I59" s="257">
        <v>7.6</v>
      </c>
      <c r="J59" s="257">
        <v>7.8</v>
      </c>
      <c r="K59" s="257">
        <v>10.0</v>
      </c>
      <c r="L59" s="257">
        <v>13.1</v>
      </c>
      <c r="M59" s="257">
        <v>16.2</v>
      </c>
      <c r="N59" s="257">
        <v>19.2</v>
      </c>
      <c r="O59" s="257">
        <v>22.3</v>
      </c>
      <c r="P59" s="257">
        <v>25.3</v>
      </c>
      <c r="Q59" s="257">
        <v>27.8</v>
      </c>
      <c r="R59" s="257">
        <v>28.4</v>
      </c>
      <c r="S59" s="257">
        <v>31.5</v>
      </c>
      <c r="T59" s="258">
        <v>37.6</v>
      </c>
      <c r="AA59" s="70"/>
      <c r="AB59" s="70"/>
      <c r="AC59" s="70"/>
      <c r="AD59" s="70"/>
      <c r="AE59" s="70"/>
      <c r="AF59" s="70"/>
      <c r="AG59" s="70"/>
      <c r="AH59" s="70"/>
      <c r="AI59" s="70"/>
      <c r="AJ59" s="70"/>
      <c r="AK59" s="70"/>
      <c r="AL59" s="70"/>
      <c r="AM59" s="70"/>
      <c r="AN59" s="70"/>
      <c r="AO59" s="70"/>
    </row>
    <row r="60" ht="15.75" customHeight="1">
      <c r="B60" s="141">
        <v>11.0</v>
      </c>
      <c r="C60" s="142">
        <f>C58+60</f>
        <v>590</v>
      </c>
      <c r="D60" s="142" t="s">
        <v>191</v>
      </c>
      <c r="E60" s="143" t="s">
        <v>119</v>
      </c>
      <c r="F60" s="259">
        <v>12.15</v>
      </c>
      <c r="G60" s="259">
        <v>20.52</v>
      </c>
      <c r="H60" s="259">
        <v>24.66</v>
      </c>
      <c r="I60" s="259">
        <v>26.37</v>
      </c>
      <c r="J60" s="259">
        <v>27.81</v>
      </c>
      <c r="K60" s="259">
        <v>33.93000000000001</v>
      </c>
      <c r="L60" s="259">
        <v>43.2</v>
      </c>
      <c r="M60" s="259">
        <v>52.56</v>
      </c>
      <c r="N60" s="259">
        <v>61.92</v>
      </c>
      <c r="O60" s="259">
        <v>71.28</v>
      </c>
      <c r="P60" s="259">
        <v>80.55</v>
      </c>
      <c r="Q60" s="259">
        <v>88.60499999999999</v>
      </c>
      <c r="R60" s="259">
        <v>89.82</v>
      </c>
      <c r="S60" s="259">
        <v>99.27</v>
      </c>
      <c r="T60" s="260">
        <v>120.82499999999999</v>
      </c>
      <c r="AA60" s="70"/>
      <c r="AB60" s="70"/>
      <c r="AC60" s="70"/>
      <c r="AD60" s="70"/>
      <c r="AE60" s="70"/>
      <c r="AF60" s="70"/>
      <c r="AG60" s="70"/>
      <c r="AH60" s="70"/>
      <c r="AI60" s="70"/>
      <c r="AJ60" s="70"/>
      <c r="AK60" s="70"/>
      <c r="AL60" s="70"/>
      <c r="AM60" s="70"/>
      <c r="AN60" s="70"/>
      <c r="AO60" s="70"/>
    </row>
    <row r="61" ht="15.75" customHeight="1">
      <c r="B61" s="110"/>
      <c r="C61" s="111"/>
      <c r="D61" s="111"/>
      <c r="E61" s="137" t="s">
        <v>120</v>
      </c>
      <c r="F61" s="255">
        <v>4.6</v>
      </c>
      <c r="G61" s="255">
        <v>6.6</v>
      </c>
      <c r="H61" s="255">
        <v>7.7</v>
      </c>
      <c r="I61" s="255">
        <v>8.3</v>
      </c>
      <c r="J61" s="255">
        <v>8.6</v>
      </c>
      <c r="K61" s="255">
        <v>11.0</v>
      </c>
      <c r="L61" s="255">
        <v>14.4</v>
      </c>
      <c r="M61" s="255">
        <v>17.8</v>
      </c>
      <c r="N61" s="255">
        <v>21.1</v>
      </c>
      <c r="O61" s="255">
        <v>24.5</v>
      </c>
      <c r="P61" s="255">
        <v>27.9</v>
      </c>
      <c r="Q61" s="255">
        <v>30.6</v>
      </c>
      <c r="R61" s="255">
        <v>31.2</v>
      </c>
      <c r="S61" s="255">
        <v>34.6</v>
      </c>
      <c r="T61" s="256">
        <v>41.4</v>
      </c>
      <c r="AA61" s="70"/>
      <c r="AB61" s="70"/>
      <c r="AC61" s="70"/>
      <c r="AD61" s="70"/>
      <c r="AE61" s="70"/>
      <c r="AF61" s="70"/>
      <c r="AG61" s="70"/>
      <c r="AH61" s="70"/>
      <c r="AI61" s="70"/>
      <c r="AJ61" s="70"/>
      <c r="AK61" s="70"/>
      <c r="AL61" s="70"/>
      <c r="AM61" s="70"/>
      <c r="AN61" s="70"/>
      <c r="AO61" s="70"/>
    </row>
    <row r="62" ht="15.75" customHeight="1">
      <c r="B62" s="241">
        <v>12.0</v>
      </c>
      <c r="C62" s="133">
        <f>C60+60</f>
        <v>650</v>
      </c>
      <c r="D62" s="133">
        <v>325.0</v>
      </c>
      <c r="E62" s="134" t="s">
        <v>119</v>
      </c>
      <c r="F62" s="253">
        <v>13.32</v>
      </c>
      <c r="G62" s="253">
        <v>22.41</v>
      </c>
      <c r="H62" s="253">
        <v>26.82</v>
      </c>
      <c r="I62" s="253">
        <v>28.8</v>
      </c>
      <c r="J62" s="253">
        <v>30.330000000000002</v>
      </c>
      <c r="K62" s="253">
        <v>36.99</v>
      </c>
      <c r="L62" s="253">
        <v>47.16</v>
      </c>
      <c r="M62" s="253">
        <v>57.330000000000005</v>
      </c>
      <c r="N62" s="253">
        <v>67.5</v>
      </c>
      <c r="O62" s="253">
        <v>77.76</v>
      </c>
      <c r="P62" s="253">
        <v>87.84</v>
      </c>
      <c r="Q62" s="253">
        <v>96.624</v>
      </c>
      <c r="R62" s="253">
        <v>98.01</v>
      </c>
      <c r="S62" s="253">
        <v>108.27</v>
      </c>
      <c r="T62" s="254">
        <v>131.76</v>
      </c>
      <c r="AA62" s="70"/>
      <c r="AB62" s="70"/>
      <c r="AC62" s="70"/>
      <c r="AD62" s="70"/>
      <c r="AE62" s="70"/>
      <c r="AF62" s="70"/>
      <c r="AG62" s="70"/>
      <c r="AH62" s="70"/>
      <c r="AI62" s="70"/>
      <c r="AJ62" s="70"/>
      <c r="AK62" s="70"/>
      <c r="AL62" s="70"/>
      <c r="AM62" s="70"/>
      <c r="AN62" s="70"/>
      <c r="AO62" s="70"/>
    </row>
    <row r="63" ht="15.75" customHeight="1">
      <c r="B63" s="18"/>
      <c r="C63" s="111"/>
      <c r="D63" s="111"/>
      <c r="E63" s="137" t="s">
        <v>120</v>
      </c>
      <c r="F63" s="255">
        <v>5.0</v>
      </c>
      <c r="G63" s="255">
        <v>7.2</v>
      </c>
      <c r="H63" s="255">
        <v>8.4</v>
      </c>
      <c r="I63" s="255">
        <v>9.1</v>
      </c>
      <c r="J63" s="255">
        <v>9.4</v>
      </c>
      <c r="K63" s="255">
        <v>12.0</v>
      </c>
      <c r="L63" s="255">
        <v>15.7</v>
      </c>
      <c r="M63" s="255">
        <v>19.4</v>
      </c>
      <c r="N63" s="255">
        <v>23.1</v>
      </c>
      <c r="O63" s="255">
        <v>26.7</v>
      </c>
      <c r="P63" s="255">
        <v>30.4</v>
      </c>
      <c r="Q63" s="255">
        <v>33.4</v>
      </c>
      <c r="R63" s="255">
        <v>34.1</v>
      </c>
      <c r="S63" s="255">
        <v>37.8</v>
      </c>
      <c r="T63" s="256">
        <v>45.1</v>
      </c>
      <c r="AA63" s="70"/>
      <c r="AB63" s="70"/>
      <c r="AC63" s="70"/>
      <c r="AD63" s="70"/>
      <c r="AE63" s="70"/>
      <c r="AF63" s="70"/>
      <c r="AG63" s="70"/>
      <c r="AH63" s="70"/>
      <c r="AI63" s="70"/>
      <c r="AJ63" s="70"/>
      <c r="AK63" s="70"/>
      <c r="AL63" s="70"/>
      <c r="AM63" s="70"/>
      <c r="AN63" s="70"/>
      <c r="AO63" s="70"/>
    </row>
    <row r="64" ht="15.75" customHeight="1">
      <c r="B64" s="180">
        <v>13.0</v>
      </c>
      <c r="C64" s="133">
        <f>C62+60</f>
        <v>710</v>
      </c>
      <c r="D64" s="133" t="s">
        <v>192</v>
      </c>
      <c r="E64" s="134" t="s">
        <v>119</v>
      </c>
      <c r="F64" s="253">
        <v>14.490000000000002</v>
      </c>
      <c r="G64" s="253">
        <v>24.21</v>
      </c>
      <c r="H64" s="253">
        <v>29.069999999999997</v>
      </c>
      <c r="I64" s="253">
        <v>31.14</v>
      </c>
      <c r="J64" s="253">
        <v>32.85</v>
      </c>
      <c r="K64" s="253">
        <v>40.050000000000004</v>
      </c>
      <c r="L64" s="253">
        <v>51.03</v>
      </c>
      <c r="M64" s="253">
        <v>62.1</v>
      </c>
      <c r="N64" s="253">
        <v>73.17</v>
      </c>
      <c r="O64" s="253">
        <v>84.15</v>
      </c>
      <c r="P64" s="253">
        <v>95.13000000000001</v>
      </c>
      <c r="Q64" s="253">
        <v>104.643</v>
      </c>
      <c r="R64" s="253">
        <v>106.2</v>
      </c>
      <c r="S64" s="253">
        <v>117.27000000000001</v>
      </c>
      <c r="T64" s="254">
        <v>142.69500000000002</v>
      </c>
      <c r="AA64" s="70"/>
      <c r="AB64" s="70"/>
      <c r="AC64" s="70"/>
      <c r="AD64" s="70"/>
      <c r="AE64" s="70"/>
      <c r="AF64" s="70"/>
      <c r="AG64" s="70"/>
      <c r="AH64" s="70"/>
      <c r="AI64" s="70"/>
      <c r="AJ64" s="70"/>
      <c r="AK64" s="70"/>
      <c r="AL64" s="70"/>
      <c r="AM64" s="70"/>
      <c r="AN64" s="70"/>
      <c r="AO64" s="70"/>
    </row>
    <row r="65" ht="15.75" customHeight="1">
      <c r="B65" s="186"/>
      <c r="C65" s="111"/>
      <c r="D65" s="111"/>
      <c r="E65" s="137" t="s">
        <v>120</v>
      </c>
      <c r="F65" s="255">
        <v>5.4</v>
      </c>
      <c r="G65" s="255">
        <v>7.8</v>
      </c>
      <c r="H65" s="255">
        <v>9.1</v>
      </c>
      <c r="I65" s="255">
        <v>9.9</v>
      </c>
      <c r="J65" s="255">
        <v>10.2</v>
      </c>
      <c r="K65" s="255">
        <v>13.0</v>
      </c>
      <c r="L65" s="255">
        <v>17.0</v>
      </c>
      <c r="M65" s="255">
        <v>21.0</v>
      </c>
      <c r="N65" s="255">
        <v>25.0</v>
      </c>
      <c r="O65" s="255">
        <v>29.0</v>
      </c>
      <c r="P65" s="255">
        <v>33.0</v>
      </c>
      <c r="Q65" s="255">
        <v>36.1</v>
      </c>
      <c r="R65" s="255">
        <v>36.9</v>
      </c>
      <c r="S65" s="255">
        <v>40.9</v>
      </c>
      <c r="T65" s="256">
        <v>48.9</v>
      </c>
      <c r="AA65" s="103"/>
      <c r="AB65" s="103"/>
      <c r="AC65" s="103"/>
      <c r="AD65" s="103"/>
      <c r="AE65" s="103"/>
      <c r="AF65" s="103"/>
      <c r="AG65" s="103"/>
      <c r="AH65" s="103"/>
      <c r="AI65" s="103"/>
      <c r="AJ65" s="103"/>
      <c r="AK65" s="103"/>
      <c r="AL65" s="103"/>
      <c r="AM65" s="103"/>
      <c r="AN65" s="103"/>
      <c r="AO65" s="103"/>
    </row>
    <row r="66" ht="15.75" customHeight="1">
      <c r="B66" s="180">
        <v>14.0</v>
      </c>
      <c r="C66" s="133">
        <f>C64+60</f>
        <v>770</v>
      </c>
      <c r="D66" s="133">
        <v>385.0</v>
      </c>
      <c r="E66" s="134" t="s">
        <v>119</v>
      </c>
      <c r="F66" s="253">
        <v>15.57</v>
      </c>
      <c r="G66" s="253">
        <v>26.1</v>
      </c>
      <c r="H66" s="253">
        <v>31.319999999999997</v>
      </c>
      <c r="I66" s="253">
        <v>33.57</v>
      </c>
      <c r="J66" s="253">
        <v>35.46</v>
      </c>
      <c r="K66" s="253">
        <v>43.11</v>
      </c>
      <c r="L66" s="253">
        <v>54.9</v>
      </c>
      <c r="M66" s="253">
        <v>66.78</v>
      </c>
      <c r="N66" s="253">
        <v>78.75</v>
      </c>
      <c r="O66" s="253">
        <v>90.63000000000001</v>
      </c>
      <c r="P66" s="253">
        <v>102.51</v>
      </c>
      <c r="Q66" s="253">
        <v>112.76100000000001</v>
      </c>
      <c r="R66" s="253">
        <v>114.3</v>
      </c>
      <c r="S66" s="253">
        <v>126.27000000000001</v>
      </c>
      <c r="T66" s="254">
        <v>153.76500000000001</v>
      </c>
      <c r="AA66" s="103"/>
      <c r="AB66" s="103"/>
      <c r="AC66" s="103"/>
      <c r="AD66" s="103"/>
      <c r="AE66" s="103"/>
      <c r="AF66" s="103"/>
      <c r="AG66" s="103"/>
      <c r="AH66" s="103"/>
      <c r="AI66" s="103"/>
      <c r="AJ66" s="103"/>
      <c r="AK66" s="103"/>
      <c r="AL66" s="103"/>
      <c r="AM66" s="103"/>
      <c r="AN66" s="103"/>
      <c r="AO66" s="103"/>
    </row>
    <row r="67" ht="15.75" customHeight="1">
      <c r="B67" s="186"/>
      <c r="C67" s="111"/>
      <c r="D67" s="111"/>
      <c r="E67" s="137" t="s">
        <v>120</v>
      </c>
      <c r="F67" s="257">
        <v>5.8</v>
      </c>
      <c r="G67" s="257">
        <v>8.4</v>
      </c>
      <c r="H67" s="257">
        <v>9.8</v>
      </c>
      <c r="I67" s="257">
        <v>10.6</v>
      </c>
      <c r="J67" s="257">
        <v>11.0</v>
      </c>
      <c r="K67" s="257">
        <v>14.1</v>
      </c>
      <c r="L67" s="257">
        <v>18.3</v>
      </c>
      <c r="M67" s="257">
        <v>22.6</v>
      </c>
      <c r="N67" s="257">
        <v>26.9</v>
      </c>
      <c r="O67" s="257">
        <v>31.2</v>
      </c>
      <c r="P67" s="257">
        <v>35.5</v>
      </c>
      <c r="Q67" s="257">
        <v>38.9</v>
      </c>
      <c r="R67" s="257">
        <v>39.8</v>
      </c>
      <c r="S67" s="257">
        <v>44.1</v>
      </c>
      <c r="T67" s="258">
        <v>52.6</v>
      </c>
      <c r="AA67" s="103"/>
      <c r="AB67" s="103"/>
      <c r="AC67" s="103"/>
      <c r="AD67" s="103"/>
      <c r="AE67" s="103"/>
      <c r="AF67" s="103"/>
      <c r="AG67" s="103"/>
      <c r="AH67" s="103"/>
      <c r="AI67" s="103"/>
      <c r="AJ67" s="103"/>
      <c r="AK67" s="103"/>
      <c r="AL67" s="103"/>
      <c r="AM67" s="103"/>
      <c r="AN67" s="103"/>
      <c r="AO67" s="103"/>
    </row>
    <row r="68" ht="15.75" customHeight="1">
      <c r="AA68" s="103"/>
      <c r="AB68" s="103"/>
      <c r="AC68" s="103"/>
      <c r="AD68" s="103"/>
      <c r="AE68" s="103"/>
      <c r="AF68" s="103"/>
      <c r="AG68" s="103"/>
      <c r="AH68" s="103"/>
      <c r="AI68" s="103"/>
      <c r="AJ68" s="103"/>
      <c r="AK68" s="103"/>
      <c r="AL68" s="103"/>
      <c r="AM68" s="103"/>
      <c r="AN68" s="103"/>
      <c r="AO68" s="103"/>
    </row>
    <row r="69" ht="15.75" customHeight="1">
      <c r="AA69" s="103"/>
      <c r="AB69" s="103"/>
      <c r="AC69" s="103"/>
      <c r="AD69" s="103"/>
      <c r="AE69" s="103"/>
      <c r="AF69" s="103"/>
      <c r="AG69" s="103"/>
      <c r="AH69" s="103"/>
      <c r="AI69" s="103"/>
      <c r="AJ69" s="103"/>
      <c r="AK69" s="103"/>
      <c r="AL69" s="103"/>
      <c r="AM69" s="103"/>
      <c r="AN69" s="103"/>
      <c r="AO69" s="103"/>
    </row>
    <row r="70" ht="15.75" customHeight="1">
      <c r="AA70" s="103"/>
      <c r="AB70" s="103"/>
      <c r="AC70" s="103"/>
      <c r="AD70" s="103"/>
      <c r="AE70" s="103"/>
      <c r="AF70" s="103"/>
      <c r="AG70" s="103"/>
      <c r="AH70" s="103"/>
      <c r="AI70" s="103"/>
      <c r="AJ70" s="103"/>
      <c r="AK70" s="103"/>
      <c r="AL70" s="103"/>
      <c r="AM70" s="103"/>
      <c r="AN70" s="103"/>
      <c r="AO70" s="103"/>
    </row>
    <row r="71" ht="15.75" customHeight="1">
      <c r="AA71" s="103"/>
      <c r="AB71" s="103"/>
      <c r="AC71" s="103"/>
      <c r="AD71" s="103"/>
      <c r="AE71" s="103"/>
      <c r="AF71" s="103"/>
      <c r="AG71" s="103"/>
      <c r="AH71" s="103"/>
      <c r="AI71" s="103"/>
      <c r="AJ71" s="103"/>
      <c r="AK71" s="103"/>
      <c r="AL71" s="103"/>
      <c r="AM71" s="103"/>
      <c r="AN71" s="103"/>
      <c r="AO71" s="103"/>
    </row>
    <row r="72" ht="15.75" customHeight="1">
      <c r="AA72" s="103"/>
      <c r="AB72" s="103"/>
      <c r="AC72" s="103"/>
      <c r="AD72" s="103"/>
      <c r="AE72" s="103"/>
      <c r="AF72" s="103"/>
      <c r="AG72" s="103"/>
      <c r="AH72" s="103"/>
      <c r="AI72" s="103"/>
      <c r="AJ72" s="103"/>
      <c r="AK72" s="103"/>
      <c r="AL72" s="103"/>
      <c r="AM72" s="103"/>
      <c r="AN72" s="103"/>
      <c r="AO72" s="103"/>
    </row>
    <row r="73" ht="15.75" customHeight="1">
      <c r="AA73" s="103"/>
      <c r="AB73" s="103"/>
      <c r="AC73" s="103"/>
      <c r="AD73" s="103"/>
      <c r="AE73" s="103"/>
      <c r="AF73" s="103"/>
      <c r="AG73" s="103"/>
      <c r="AH73" s="103"/>
      <c r="AI73" s="103"/>
      <c r="AJ73" s="103"/>
      <c r="AK73" s="103"/>
      <c r="AL73" s="103"/>
      <c r="AM73" s="103"/>
      <c r="AN73" s="103"/>
      <c r="AO73" s="103"/>
    </row>
    <row r="74" ht="15.75" customHeight="1">
      <c r="AA74" s="103"/>
      <c r="AB74" s="103"/>
      <c r="AC74" s="103"/>
      <c r="AD74" s="103"/>
      <c r="AE74" s="103"/>
      <c r="AF74" s="103"/>
      <c r="AG74" s="103"/>
      <c r="AH74" s="103"/>
      <c r="AI74" s="103"/>
      <c r="AJ74" s="103"/>
      <c r="AK74" s="103"/>
      <c r="AL74" s="103"/>
      <c r="AM74" s="103"/>
      <c r="AN74" s="103"/>
      <c r="AO74" s="103"/>
    </row>
    <row r="75" ht="15.75" customHeight="1">
      <c r="AA75" s="103"/>
      <c r="AB75" s="103"/>
      <c r="AC75" s="103"/>
      <c r="AD75" s="103"/>
      <c r="AE75" s="103"/>
      <c r="AF75" s="103"/>
      <c r="AG75" s="103"/>
      <c r="AH75" s="103"/>
      <c r="AI75" s="103"/>
      <c r="AJ75" s="103"/>
      <c r="AK75" s="103"/>
      <c r="AL75" s="103"/>
      <c r="AM75" s="103"/>
      <c r="AN75" s="103"/>
      <c r="AO75" s="103"/>
    </row>
    <row r="76" ht="15.75" customHeight="1">
      <c r="AA76" s="103"/>
      <c r="AB76" s="103"/>
      <c r="AC76" s="103"/>
      <c r="AD76" s="103"/>
      <c r="AE76" s="103"/>
      <c r="AF76" s="103"/>
      <c r="AG76" s="103"/>
      <c r="AH76" s="103"/>
      <c r="AI76" s="103"/>
      <c r="AJ76" s="103"/>
      <c r="AK76" s="103"/>
      <c r="AL76" s="103"/>
      <c r="AM76" s="103"/>
      <c r="AN76" s="103"/>
      <c r="AO76" s="103"/>
    </row>
    <row r="77" ht="15.75" customHeight="1">
      <c r="AA77" s="103"/>
      <c r="AB77" s="103"/>
      <c r="AC77" s="103"/>
      <c r="AD77" s="103"/>
      <c r="AE77" s="103"/>
      <c r="AF77" s="103"/>
      <c r="AG77" s="103"/>
      <c r="AH77" s="103"/>
      <c r="AI77" s="103"/>
      <c r="AJ77" s="103"/>
      <c r="AK77" s="103"/>
      <c r="AL77" s="103"/>
      <c r="AM77" s="103"/>
      <c r="AN77" s="103"/>
      <c r="AO77" s="103"/>
    </row>
    <row r="78" ht="15.75" customHeight="1">
      <c r="AA78" s="103"/>
      <c r="AB78" s="103"/>
      <c r="AC78" s="103"/>
      <c r="AD78" s="103"/>
      <c r="AE78" s="103"/>
      <c r="AF78" s="103"/>
      <c r="AG78" s="103"/>
      <c r="AH78" s="103"/>
      <c r="AI78" s="103"/>
      <c r="AJ78" s="103"/>
      <c r="AK78" s="103"/>
      <c r="AL78" s="103"/>
      <c r="AM78" s="103"/>
      <c r="AN78" s="103"/>
      <c r="AO78" s="103"/>
    </row>
    <row r="79" ht="15.75" customHeight="1">
      <c r="AA79" s="103"/>
      <c r="AB79" s="103"/>
      <c r="AC79" s="103"/>
      <c r="AD79" s="103"/>
      <c r="AE79" s="103"/>
      <c r="AF79" s="103"/>
      <c r="AG79" s="103"/>
      <c r="AH79" s="103"/>
      <c r="AI79" s="103"/>
      <c r="AJ79" s="103"/>
      <c r="AK79" s="103"/>
      <c r="AL79" s="103"/>
      <c r="AM79" s="103"/>
      <c r="AN79" s="103"/>
      <c r="AO79" s="103"/>
    </row>
    <row r="80" ht="15.75" customHeight="1">
      <c r="AA80" s="103"/>
      <c r="AB80" s="103"/>
      <c r="AC80" s="103"/>
      <c r="AD80" s="103"/>
      <c r="AE80" s="103"/>
      <c r="AF80" s="103"/>
      <c r="AG80" s="103"/>
      <c r="AH80" s="103"/>
      <c r="AI80" s="103"/>
      <c r="AJ80" s="103"/>
      <c r="AK80" s="103"/>
      <c r="AL80" s="103"/>
      <c r="AM80" s="103"/>
      <c r="AN80" s="103"/>
      <c r="AO80" s="103"/>
    </row>
    <row r="81" ht="15.75" customHeight="1">
      <c r="AA81" s="103"/>
      <c r="AB81" s="103"/>
      <c r="AC81" s="103"/>
      <c r="AD81" s="103"/>
      <c r="AE81" s="103"/>
      <c r="AF81" s="103"/>
      <c r="AG81" s="103"/>
      <c r="AH81" s="103"/>
      <c r="AI81" s="103"/>
      <c r="AJ81" s="103"/>
      <c r="AK81" s="103"/>
      <c r="AL81" s="103"/>
      <c r="AM81" s="103"/>
      <c r="AN81" s="103"/>
      <c r="AO81" s="103"/>
    </row>
    <row r="82" ht="15.75" customHeight="1">
      <c r="AA82" s="103"/>
      <c r="AB82" s="103"/>
      <c r="AC82" s="103"/>
      <c r="AD82" s="103"/>
      <c r="AE82" s="103"/>
      <c r="AF82" s="103"/>
      <c r="AG82" s="103"/>
      <c r="AH82" s="103"/>
      <c r="AI82" s="103"/>
      <c r="AJ82" s="103"/>
      <c r="AK82" s="103"/>
      <c r="AL82" s="103"/>
      <c r="AM82" s="103"/>
      <c r="AN82" s="103"/>
      <c r="AO82" s="103"/>
    </row>
    <row r="83" ht="15.75" customHeight="1">
      <c r="AA83" s="103"/>
      <c r="AB83" s="103"/>
      <c r="AC83" s="103"/>
      <c r="AD83" s="103"/>
      <c r="AE83" s="103"/>
      <c r="AF83" s="103"/>
      <c r="AG83" s="103"/>
      <c r="AH83" s="103"/>
      <c r="AI83" s="103"/>
      <c r="AJ83" s="103"/>
      <c r="AK83" s="103"/>
      <c r="AL83" s="103"/>
      <c r="AM83" s="103"/>
      <c r="AN83" s="103"/>
      <c r="AO83" s="103"/>
    </row>
    <row r="84" ht="15.75" customHeight="1">
      <c r="AA84" s="103"/>
      <c r="AB84" s="103"/>
      <c r="AC84" s="103"/>
      <c r="AD84" s="103"/>
      <c r="AE84" s="103"/>
      <c r="AF84" s="103"/>
      <c r="AG84" s="103"/>
      <c r="AH84" s="103"/>
      <c r="AI84" s="103"/>
      <c r="AJ84" s="103"/>
      <c r="AK84" s="103"/>
      <c r="AL84" s="103"/>
      <c r="AM84" s="103"/>
      <c r="AN84" s="103"/>
      <c r="AO84" s="103"/>
    </row>
    <row r="85" ht="15.75" customHeight="1">
      <c r="AA85" s="103"/>
      <c r="AB85" s="103"/>
      <c r="AC85" s="103"/>
      <c r="AD85" s="103"/>
      <c r="AE85" s="103"/>
      <c r="AF85" s="103"/>
      <c r="AG85" s="103"/>
      <c r="AH85" s="103"/>
      <c r="AI85" s="103"/>
      <c r="AJ85" s="103"/>
      <c r="AK85" s="103"/>
      <c r="AL85" s="103"/>
      <c r="AM85" s="103"/>
      <c r="AN85" s="103"/>
      <c r="AO85" s="103"/>
    </row>
    <row r="86" ht="15.75" customHeight="1">
      <c r="AA86" s="103"/>
      <c r="AB86" s="103"/>
      <c r="AC86" s="103"/>
      <c r="AD86" s="103"/>
      <c r="AE86" s="103"/>
      <c r="AF86" s="103"/>
      <c r="AG86" s="103"/>
      <c r="AH86" s="103"/>
      <c r="AI86" s="103"/>
      <c r="AJ86" s="103"/>
      <c r="AK86" s="103"/>
      <c r="AL86" s="103"/>
      <c r="AM86" s="103"/>
      <c r="AN86" s="103"/>
      <c r="AO86" s="103"/>
    </row>
    <row r="87" ht="15.75" customHeight="1">
      <c r="AA87" s="103"/>
      <c r="AB87" s="103"/>
      <c r="AC87" s="103"/>
      <c r="AD87" s="103"/>
      <c r="AE87" s="103"/>
      <c r="AF87" s="103"/>
      <c r="AG87" s="103"/>
      <c r="AH87" s="103"/>
      <c r="AI87" s="103"/>
      <c r="AJ87" s="103"/>
      <c r="AK87" s="103"/>
      <c r="AL87" s="103"/>
      <c r="AM87" s="103"/>
      <c r="AN87" s="103"/>
      <c r="AO87" s="103"/>
    </row>
    <row r="88" ht="15.75" customHeight="1">
      <c r="AA88" s="103"/>
      <c r="AB88" s="103"/>
      <c r="AC88" s="103"/>
      <c r="AD88" s="103"/>
      <c r="AE88" s="103"/>
      <c r="AF88" s="103"/>
      <c r="AG88" s="103"/>
      <c r="AH88" s="103"/>
      <c r="AI88" s="103"/>
      <c r="AJ88" s="103"/>
      <c r="AK88" s="103"/>
      <c r="AL88" s="103"/>
      <c r="AM88" s="103"/>
      <c r="AN88" s="103"/>
      <c r="AO88" s="103"/>
    </row>
    <row r="89" ht="15.75" customHeight="1">
      <c r="AA89" s="103"/>
      <c r="AB89" s="103"/>
      <c r="AC89" s="103"/>
      <c r="AD89" s="103"/>
      <c r="AE89" s="103"/>
      <c r="AF89" s="103"/>
      <c r="AG89" s="103"/>
      <c r="AH89" s="103"/>
      <c r="AI89" s="103"/>
      <c r="AJ89" s="103"/>
      <c r="AK89" s="103"/>
      <c r="AL89" s="103"/>
      <c r="AM89" s="103"/>
      <c r="AN89" s="103"/>
      <c r="AO89" s="103"/>
    </row>
    <row r="90" ht="15.75" customHeight="1">
      <c r="AA90" s="103"/>
      <c r="AB90" s="103"/>
      <c r="AC90" s="103"/>
      <c r="AD90" s="103"/>
      <c r="AE90" s="103"/>
      <c r="AF90" s="103"/>
      <c r="AG90" s="103"/>
      <c r="AH90" s="103"/>
      <c r="AI90" s="103"/>
      <c r="AJ90" s="103"/>
      <c r="AK90" s="103"/>
      <c r="AL90" s="103"/>
      <c r="AM90" s="103"/>
      <c r="AN90" s="103"/>
      <c r="AO90" s="103"/>
    </row>
    <row r="91" ht="15.75" customHeight="1">
      <c r="AA91" s="70"/>
      <c r="AB91" s="70"/>
      <c r="AC91" s="70"/>
      <c r="AD91" s="70"/>
      <c r="AE91" s="70"/>
      <c r="AF91" s="70"/>
      <c r="AG91" s="70"/>
      <c r="AH91" s="70"/>
      <c r="AI91" s="70"/>
      <c r="AJ91" s="70"/>
      <c r="AK91" s="70"/>
      <c r="AL91" s="70"/>
      <c r="AM91" s="70"/>
      <c r="AN91" s="70"/>
      <c r="AO91" s="70"/>
    </row>
    <row r="92" ht="15.75" customHeight="1">
      <c r="AA92" s="70"/>
      <c r="AB92" s="70"/>
      <c r="AC92" s="70"/>
      <c r="AD92" s="70"/>
      <c r="AE92" s="70"/>
      <c r="AF92" s="70"/>
      <c r="AG92" s="70"/>
      <c r="AH92" s="70"/>
      <c r="AI92" s="70"/>
      <c r="AJ92" s="70"/>
      <c r="AK92" s="70"/>
      <c r="AL92" s="70"/>
      <c r="AM92" s="70"/>
      <c r="AN92" s="70"/>
      <c r="AO92" s="70"/>
    </row>
    <row r="93" ht="15.75" customHeight="1">
      <c r="AA93" s="70"/>
      <c r="AB93" s="70"/>
      <c r="AC93" s="70"/>
      <c r="AD93" s="70"/>
      <c r="AE93" s="70"/>
      <c r="AF93" s="70"/>
      <c r="AG93" s="70"/>
      <c r="AH93" s="70"/>
      <c r="AI93" s="70"/>
      <c r="AJ93" s="70"/>
      <c r="AK93" s="70"/>
      <c r="AL93" s="70"/>
      <c r="AM93" s="70"/>
      <c r="AN93" s="70"/>
      <c r="AO93" s="70"/>
    </row>
    <row r="94" ht="15.75" customHeight="1">
      <c r="AA94" s="70"/>
      <c r="AB94" s="70"/>
      <c r="AC94" s="70"/>
      <c r="AD94" s="70"/>
      <c r="AE94" s="70"/>
      <c r="AF94" s="70"/>
      <c r="AG94" s="70"/>
      <c r="AH94" s="70"/>
      <c r="AI94" s="70"/>
      <c r="AJ94" s="70"/>
      <c r="AK94" s="70"/>
      <c r="AL94" s="70"/>
      <c r="AM94" s="70"/>
      <c r="AN94" s="70"/>
      <c r="AO94" s="70"/>
    </row>
    <row r="95" ht="15.75" customHeight="1">
      <c r="AA95" s="70"/>
      <c r="AB95" s="70"/>
      <c r="AC95" s="70"/>
      <c r="AD95" s="70"/>
      <c r="AE95" s="70"/>
      <c r="AF95" s="70"/>
      <c r="AG95" s="70"/>
      <c r="AH95" s="70"/>
      <c r="AI95" s="70"/>
      <c r="AJ95" s="70"/>
      <c r="AK95" s="70"/>
      <c r="AL95" s="70"/>
      <c r="AM95" s="70"/>
      <c r="AN95" s="70"/>
      <c r="AO95" s="70"/>
    </row>
    <row r="96" ht="15.75" customHeight="1">
      <c r="AA96" s="70"/>
      <c r="AB96" s="70"/>
      <c r="AC96" s="70"/>
      <c r="AD96" s="70"/>
      <c r="AE96" s="70"/>
      <c r="AF96" s="70"/>
      <c r="AG96" s="70"/>
      <c r="AH96" s="70"/>
      <c r="AI96" s="70"/>
      <c r="AJ96" s="70"/>
      <c r="AK96" s="70"/>
      <c r="AL96" s="70"/>
      <c r="AM96" s="70"/>
      <c r="AN96" s="70"/>
      <c r="AO96" s="70"/>
    </row>
    <row r="97" ht="15.75" customHeight="1">
      <c r="AA97" s="70"/>
      <c r="AB97" s="70"/>
      <c r="AC97" s="70"/>
      <c r="AD97" s="70"/>
      <c r="AE97" s="70"/>
      <c r="AF97" s="70"/>
      <c r="AG97" s="70"/>
      <c r="AH97" s="70"/>
      <c r="AI97" s="70"/>
      <c r="AJ97" s="70"/>
      <c r="AK97" s="70"/>
      <c r="AL97" s="70"/>
      <c r="AM97" s="70"/>
      <c r="AN97" s="70"/>
      <c r="AO97" s="70"/>
    </row>
    <row r="98" ht="15.75" customHeight="1">
      <c r="AA98" s="70"/>
      <c r="AB98" s="70"/>
      <c r="AC98" s="70"/>
      <c r="AD98" s="70"/>
      <c r="AE98" s="70"/>
      <c r="AF98" s="70"/>
      <c r="AG98" s="70"/>
      <c r="AH98" s="70"/>
      <c r="AI98" s="70"/>
      <c r="AJ98" s="70"/>
      <c r="AK98" s="70"/>
      <c r="AL98" s="70"/>
      <c r="AM98" s="70"/>
      <c r="AN98" s="70"/>
      <c r="AO98" s="70"/>
    </row>
    <row r="99" ht="15.75" customHeight="1">
      <c r="AA99" s="70"/>
      <c r="AB99" s="70"/>
      <c r="AC99" s="70"/>
      <c r="AD99" s="70"/>
      <c r="AE99" s="70"/>
      <c r="AF99" s="70"/>
      <c r="AG99" s="70"/>
      <c r="AH99" s="70"/>
      <c r="AI99" s="70"/>
      <c r="AJ99" s="70"/>
      <c r="AK99" s="70"/>
      <c r="AL99" s="70"/>
      <c r="AM99" s="70"/>
      <c r="AN99" s="70"/>
      <c r="AO99" s="70"/>
    </row>
    <row r="100" ht="15.75" customHeight="1">
      <c r="AA100" s="70"/>
      <c r="AB100" s="70"/>
      <c r="AC100" s="70"/>
      <c r="AD100" s="70"/>
      <c r="AE100" s="70"/>
      <c r="AF100" s="70"/>
      <c r="AG100" s="70"/>
      <c r="AH100" s="70"/>
      <c r="AI100" s="70"/>
      <c r="AJ100" s="70"/>
      <c r="AK100" s="70"/>
      <c r="AL100" s="70"/>
      <c r="AM100" s="70"/>
      <c r="AN100" s="70"/>
      <c r="AO100" s="70"/>
    </row>
    <row r="101" ht="15.75" customHeight="1">
      <c r="AA101" s="70"/>
      <c r="AB101" s="70"/>
      <c r="AC101" s="70"/>
      <c r="AD101" s="70"/>
      <c r="AE101" s="70"/>
      <c r="AF101" s="70"/>
      <c r="AG101" s="70"/>
      <c r="AH101" s="70"/>
      <c r="AI101" s="70"/>
      <c r="AJ101" s="70"/>
      <c r="AK101" s="70"/>
      <c r="AL101" s="70"/>
      <c r="AM101" s="70"/>
      <c r="AN101" s="70"/>
      <c r="AO101" s="70"/>
    </row>
    <row r="102" ht="15.75" customHeight="1">
      <c r="AA102" s="70"/>
      <c r="AB102" s="70"/>
      <c r="AC102" s="70"/>
      <c r="AD102" s="70"/>
      <c r="AE102" s="70"/>
      <c r="AF102" s="70"/>
      <c r="AG102" s="70"/>
      <c r="AH102" s="70"/>
      <c r="AI102" s="70"/>
      <c r="AJ102" s="70"/>
      <c r="AK102" s="70"/>
      <c r="AL102" s="70"/>
      <c r="AM102" s="70"/>
      <c r="AN102" s="70"/>
      <c r="AO102" s="70"/>
    </row>
    <row r="103" ht="15.75" customHeight="1">
      <c r="AA103" s="70"/>
      <c r="AB103" s="70"/>
      <c r="AC103" s="70"/>
      <c r="AD103" s="70"/>
      <c r="AE103" s="70"/>
      <c r="AF103" s="70"/>
      <c r="AG103" s="70"/>
      <c r="AH103" s="70"/>
      <c r="AI103" s="70"/>
      <c r="AJ103" s="70"/>
      <c r="AK103" s="70"/>
      <c r="AL103" s="70"/>
      <c r="AM103" s="70"/>
      <c r="AN103" s="70"/>
      <c r="AO103" s="70"/>
    </row>
    <row r="104" ht="15.75" customHeight="1">
      <c r="AA104" s="70"/>
      <c r="AB104" s="70"/>
      <c r="AC104" s="70"/>
      <c r="AD104" s="70"/>
      <c r="AE104" s="70"/>
      <c r="AF104" s="70"/>
      <c r="AG104" s="70"/>
      <c r="AH104" s="70"/>
      <c r="AI104" s="70"/>
      <c r="AJ104" s="70"/>
      <c r="AK104" s="70"/>
      <c r="AL104" s="70"/>
      <c r="AM104" s="70"/>
      <c r="AN104" s="70"/>
      <c r="AO104" s="70"/>
    </row>
    <row r="105" ht="15.75" customHeight="1">
      <c r="AA105" s="70"/>
      <c r="AB105" s="70"/>
      <c r="AC105" s="70"/>
      <c r="AD105" s="70"/>
      <c r="AE105" s="70"/>
      <c r="AF105" s="70"/>
      <c r="AG105" s="70"/>
      <c r="AH105" s="70"/>
      <c r="AI105" s="70"/>
      <c r="AJ105" s="70"/>
      <c r="AK105" s="70"/>
      <c r="AL105" s="70"/>
      <c r="AM105" s="70"/>
      <c r="AN105" s="70"/>
      <c r="AO105" s="70"/>
    </row>
    <row r="106" ht="15.75" customHeight="1">
      <c r="AA106" s="70"/>
      <c r="AB106" s="70"/>
      <c r="AC106" s="70"/>
      <c r="AD106" s="70"/>
      <c r="AE106" s="70"/>
      <c r="AF106" s="70"/>
      <c r="AG106" s="70"/>
      <c r="AH106" s="70"/>
      <c r="AI106" s="70"/>
      <c r="AJ106" s="70"/>
      <c r="AK106" s="70"/>
      <c r="AL106" s="70"/>
      <c r="AM106" s="70"/>
      <c r="AN106" s="70"/>
      <c r="AO106" s="70"/>
    </row>
    <row r="107" ht="15.75" customHeight="1">
      <c r="AA107" s="70"/>
      <c r="AB107" s="70"/>
      <c r="AC107" s="70"/>
      <c r="AD107" s="70"/>
      <c r="AE107" s="70"/>
      <c r="AF107" s="70"/>
      <c r="AG107" s="70"/>
      <c r="AH107" s="70"/>
      <c r="AI107" s="70"/>
      <c r="AJ107" s="70"/>
      <c r="AK107" s="70"/>
      <c r="AL107" s="70"/>
      <c r="AM107" s="70"/>
      <c r="AN107" s="70"/>
      <c r="AO107" s="70"/>
    </row>
    <row r="108" ht="15.75" customHeight="1">
      <c r="AA108" s="70"/>
      <c r="AB108" s="70"/>
      <c r="AC108" s="70"/>
      <c r="AD108" s="70"/>
      <c r="AE108" s="70"/>
      <c r="AF108" s="70"/>
      <c r="AG108" s="70"/>
      <c r="AH108" s="70"/>
      <c r="AI108" s="70"/>
      <c r="AJ108" s="70"/>
      <c r="AK108" s="70"/>
      <c r="AL108" s="70"/>
      <c r="AM108" s="70"/>
      <c r="AN108" s="70"/>
      <c r="AO108" s="70"/>
    </row>
    <row r="109" ht="15.75" customHeight="1">
      <c r="AA109" s="70"/>
      <c r="AB109" s="70"/>
      <c r="AC109" s="70"/>
      <c r="AD109" s="70"/>
      <c r="AE109" s="70"/>
      <c r="AF109" s="70"/>
      <c r="AG109" s="70"/>
      <c r="AH109" s="70"/>
      <c r="AI109" s="70"/>
      <c r="AJ109" s="70"/>
      <c r="AK109" s="70"/>
      <c r="AL109" s="70"/>
      <c r="AM109" s="70"/>
      <c r="AN109" s="70"/>
      <c r="AO109" s="70"/>
    </row>
    <row r="110" ht="15.75" customHeight="1">
      <c r="AA110" s="70"/>
      <c r="AB110" s="70"/>
      <c r="AC110" s="70"/>
      <c r="AD110" s="70"/>
      <c r="AE110" s="70"/>
      <c r="AF110" s="70"/>
      <c r="AG110" s="70"/>
      <c r="AH110" s="70"/>
      <c r="AI110" s="70"/>
      <c r="AJ110" s="70"/>
      <c r="AK110" s="70"/>
      <c r="AL110" s="70"/>
      <c r="AM110" s="70"/>
      <c r="AN110" s="70"/>
      <c r="AO110" s="70"/>
    </row>
    <row r="111" ht="15.75" customHeight="1">
      <c r="AA111" s="70"/>
      <c r="AB111" s="70"/>
      <c r="AC111" s="70"/>
      <c r="AD111" s="70"/>
      <c r="AE111" s="70"/>
      <c r="AF111" s="70"/>
      <c r="AG111" s="70"/>
      <c r="AH111" s="70"/>
      <c r="AI111" s="70"/>
      <c r="AJ111" s="70"/>
      <c r="AK111" s="70"/>
      <c r="AL111" s="70"/>
      <c r="AM111" s="70"/>
      <c r="AN111" s="70"/>
      <c r="AO111" s="70"/>
    </row>
    <row r="112" ht="15.75" customHeight="1">
      <c r="AA112" s="70"/>
      <c r="AB112" s="70"/>
      <c r="AC112" s="70"/>
      <c r="AD112" s="70"/>
      <c r="AE112" s="70"/>
      <c r="AF112" s="70"/>
      <c r="AG112" s="70"/>
      <c r="AH112" s="70"/>
      <c r="AI112" s="70"/>
      <c r="AJ112" s="70"/>
      <c r="AK112" s="70"/>
      <c r="AL112" s="70"/>
      <c r="AM112" s="70"/>
      <c r="AN112" s="70"/>
      <c r="AO112" s="70"/>
    </row>
    <row r="113" ht="15.75" customHeight="1">
      <c r="AA113" s="70"/>
      <c r="AB113" s="70"/>
      <c r="AC113" s="70"/>
      <c r="AD113" s="70"/>
      <c r="AE113" s="70"/>
      <c r="AF113" s="70"/>
      <c r="AG113" s="70"/>
      <c r="AH113" s="70"/>
      <c r="AI113" s="70"/>
      <c r="AJ113" s="70"/>
      <c r="AK113" s="70"/>
      <c r="AL113" s="70"/>
      <c r="AM113" s="70"/>
      <c r="AN113" s="70"/>
      <c r="AO113" s="70"/>
    </row>
    <row r="114" ht="15.75" customHeight="1">
      <c r="AA114" s="70"/>
      <c r="AB114" s="70"/>
      <c r="AC114" s="70"/>
      <c r="AD114" s="70"/>
      <c r="AE114" s="70"/>
      <c r="AF114" s="70"/>
      <c r="AG114" s="70"/>
      <c r="AH114" s="70"/>
      <c r="AI114" s="70"/>
      <c r="AJ114" s="70"/>
      <c r="AK114" s="70"/>
      <c r="AL114" s="70"/>
      <c r="AM114" s="70"/>
      <c r="AN114" s="70"/>
      <c r="AO114" s="70"/>
    </row>
    <row r="115" ht="15.75" customHeight="1">
      <c r="AA115" s="70"/>
      <c r="AB115" s="70"/>
      <c r="AC115" s="70"/>
      <c r="AD115" s="70"/>
      <c r="AE115" s="70"/>
      <c r="AF115" s="70"/>
      <c r="AG115" s="70"/>
      <c r="AH115" s="70"/>
      <c r="AI115" s="70"/>
      <c r="AJ115" s="70"/>
      <c r="AK115" s="70"/>
      <c r="AL115" s="70"/>
      <c r="AM115" s="70"/>
      <c r="AN115" s="70"/>
      <c r="AO115" s="70"/>
    </row>
    <row r="116" ht="15.75" customHeight="1">
      <c r="AA116" s="70"/>
      <c r="AB116" s="70"/>
      <c r="AC116" s="70"/>
      <c r="AD116" s="70"/>
      <c r="AE116" s="70"/>
      <c r="AF116" s="70"/>
      <c r="AG116" s="70"/>
      <c r="AH116" s="70"/>
      <c r="AI116" s="70"/>
      <c r="AJ116" s="70"/>
      <c r="AK116" s="70"/>
      <c r="AL116" s="70"/>
      <c r="AM116" s="70"/>
      <c r="AN116" s="70"/>
      <c r="AO116" s="70"/>
    </row>
    <row r="117" ht="15.75" customHeight="1">
      <c r="AA117" s="70"/>
      <c r="AB117" s="70"/>
      <c r="AC117" s="70"/>
      <c r="AD117" s="70"/>
      <c r="AE117" s="70"/>
      <c r="AF117" s="70"/>
      <c r="AG117" s="70"/>
      <c r="AH117" s="70"/>
      <c r="AI117" s="70"/>
      <c r="AJ117" s="70"/>
      <c r="AK117" s="70"/>
      <c r="AL117" s="70"/>
      <c r="AM117" s="70"/>
      <c r="AN117" s="70"/>
      <c r="AO117" s="70"/>
    </row>
    <row r="118" ht="15.75" customHeight="1">
      <c r="AA118" s="70"/>
      <c r="AB118" s="70"/>
      <c r="AC118" s="70"/>
      <c r="AD118" s="70"/>
      <c r="AE118" s="70"/>
      <c r="AF118" s="70"/>
      <c r="AG118" s="70"/>
      <c r="AH118" s="70"/>
      <c r="AI118" s="70"/>
      <c r="AJ118" s="70"/>
      <c r="AK118" s="70"/>
      <c r="AL118" s="70"/>
      <c r="AM118" s="70"/>
      <c r="AN118" s="70"/>
      <c r="AO118" s="70"/>
    </row>
    <row r="119" ht="15.75" customHeight="1">
      <c r="AA119" s="70"/>
      <c r="AB119" s="70"/>
      <c r="AC119" s="70"/>
      <c r="AD119" s="70"/>
      <c r="AE119" s="70"/>
      <c r="AF119" s="70"/>
      <c r="AG119" s="70"/>
      <c r="AH119" s="70"/>
      <c r="AI119" s="70"/>
      <c r="AJ119" s="70"/>
      <c r="AK119" s="70"/>
      <c r="AL119" s="70"/>
      <c r="AM119" s="70"/>
      <c r="AN119" s="70"/>
      <c r="AO119" s="70"/>
    </row>
    <row r="120" ht="15.75" customHeight="1">
      <c r="AA120" s="70"/>
      <c r="AB120" s="70"/>
      <c r="AC120" s="70"/>
      <c r="AD120" s="70"/>
      <c r="AE120" s="70"/>
      <c r="AF120" s="70"/>
      <c r="AG120" s="70"/>
      <c r="AH120" s="70"/>
      <c r="AI120" s="70"/>
      <c r="AJ120" s="70"/>
      <c r="AK120" s="70"/>
      <c r="AL120" s="70"/>
      <c r="AM120" s="70"/>
      <c r="AN120" s="70"/>
      <c r="AO120" s="70"/>
    </row>
    <row r="121" ht="15.75" customHeight="1">
      <c r="AA121" s="70"/>
      <c r="AB121" s="70"/>
      <c r="AC121" s="70"/>
      <c r="AD121" s="70"/>
      <c r="AE121" s="70"/>
      <c r="AF121" s="70"/>
      <c r="AG121" s="70"/>
      <c r="AH121" s="70"/>
      <c r="AI121" s="70"/>
      <c r="AJ121" s="70"/>
      <c r="AK121" s="70"/>
      <c r="AL121" s="70"/>
      <c r="AM121" s="70"/>
      <c r="AN121" s="70"/>
      <c r="AO121" s="70"/>
    </row>
    <row r="122" ht="15.75" customHeight="1">
      <c r="AA122" s="70"/>
      <c r="AB122" s="70"/>
      <c r="AC122" s="70"/>
      <c r="AD122" s="70"/>
      <c r="AE122" s="70"/>
      <c r="AF122" s="70"/>
      <c r="AG122" s="70"/>
      <c r="AH122" s="70"/>
      <c r="AI122" s="70"/>
      <c r="AJ122" s="70"/>
      <c r="AK122" s="70"/>
      <c r="AL122" s="70"/>
      <c r="AM122" s="70"/>
      <c r="AN122" s="70"/>
      <c r="AO122" s="70"/>
    </row>
    <row r="123" ht="15.75" customHeight="1">
      <c r="AA123" s="70"/>
      <c r="AB123" s="70"/>
      <c r="AC123" s="70"/>
      <c r="AD123" s="70"/>
      <c r="AE123" s="70"/>
      <c r="AF123" s="70"/>
      <c r="AG123" s="70"/>
      <c r="AH123" s="70"/>
      <c r="AI123" s="70"/>
      <c r="AJ123" s="70"/>
      <c r="AK123" s="70"/>
      <c r="AL123" s="70"/>
      <c r="AM123" s="70"/>
      <c r="AN123" s="70"/>
      <c r="AO123" s="70"/>
    </row>
    <row r="124" ht="15.75" customHeight="1">
      <c r="AA124" s="70"/>
      <c r="AB124" s="70"/>
      <c r="AC124" s="70"/>
      <c r="AD124" s="70"/>
      <c r="AE124" s="70"/>
      <c r="AF124" s="70"/>
      <c r="AG124" s="70"/>
      <c r="AH124" s="70"/>
      <c r="AI124" s="70"/>
      <c r="AJ124" s="70"/>
      <c r="AK124" s="70"/>
      <c r="AL124" s="70"/>
      <c r="AM124" s="70"/>
      <c r="AN124" s="70"/>
      <c r="AO124" s="70"/>
    </row>
    <row r="125" ht="15.75" customHeight="1">
      <c r="AA125" s="70"/>
      <c r="AB125" s="70"/>
      <c r="AC125" s="70"/>
      <c r="AD125" s="70"/>
      <c r="AE125" s="70"/>
      <c r="AF125" s="70"/>
      <c r="AG125" s="70"/>
      <c r="AH125" s="70"/>
      <c r="AI125" s="70"/>
      <c r="AJ125" s="70"/>
      <c r="AK125" s="70"/>
      <c r="AL125" s="70"/>
      <c r="AM125" s="70"/>
      <c r="AN125" s="70"/>
      <c r="AO125" s="70"/>
    </row>
    <row r="126" ht="15.75" customHeight="1">
      <c r="AA126" s="70"/>
      <c r="AB126" s="70"/>
      <c r="AC126" s="70"/>
      <c r="AD126" s="70"/>
      <c r="AE126" s="70"/>
      <c r="AF126" s="70"/>
      <c r="AG126" s="70"/>
      <c r="AH126" s="70"/>
      <c r="AI126" s="70"/>
      <c r="AJ126" s="70"/>
      <c r="AK126" s="70"/>
      <c r="AL126" s="70"/>
      <c r="AM126" s="70"/>
      <c r="AN126" s="70"/>
      <c r="AO126" s="70"/>
    </row>
    <row r="127" ht="15.75" customHeight="1">
      <c r="AA127" s="70"/>
      <c r="AB127" s="70"/>
      <c r="AC127" s="70"/>
      <c r="AD127" s="70"/>
      <c r="AE127" s="70"/>
      <c r="AF127" s="70"/>
      <c r="AG127" s="70"/>
      <c r="AH127" s="70"/>
      <c r="AI127" s="70"/>
      <c r="AJ127" s="70"/>
      <c r="AK127" s="70"/>
      <c r="AL127" s="70"/>
      <c r="AM127" s="70"/>
      <c r="AN127" s="70"/>
      <c r="AO127" s="70"/>
    </row>
    <row r="128" ht="15.75" customHeight="1">
      <c r="AA128" s="70"/>
      <c r="AB128" s="70"/>
      <c r="AC128" s="70"/>
      <c r="AD128" s="70"/>
      <c r="AE128" s="70"/>
      <c r="AF128" s="70"/>
      <c r="AG128" s="70"/>
      <c r="AH128" s="70"/>
      <c r="AI128" s="70"/>
      <c r="AJ128" s="70"/>
      <c r="AK128" s="70"/>
      <c r="AL128" s="70"/>
      <c r="AM128" s="70"/>
      <c r="AN128" s="70"/>
      <c r="AO128" s="70"/>
    </row>
    <row r="129" ht="15.75" customHeight="1">
      <c r="AA129" s="70"/>
      <c r="AB129" s="70"/>
      <c r="AC129" s="70"/>
      <c r="AD129" s="70"/>
      <c r="AE129" s="70"/>
      <c r="AF129" s="70"/>
      <c r="AG129" s="70"/>
      <c r="AH129" s="70"/>
      <c r="AI129" s="70"/>
      <c r="AJ129" s="70"/>
      <c r="AK129" s="70"/>
      <c r="AL129" s="70"/>
      <c r="AM129" s="70"/>
      <c r="AN129" s="70"/>
      <c r="AO129" s="70"/>
    </row>
    <row r="130" ht="15.75" customHeight="1">
      <c r="AA130" s="70"/>
      <c r="AB130" s="70"/>
      <c r="AC130" s="70"/>
      <c r="AD130" s="70"/>
      <c r="AE130" s="70"/>
      <c r="AF130" s="70"/>
      <c r="AG130" s="70"/>
      <c r="AH130" s="70"/>
      <c r="AI130" s="70"/>
      <c r="AJ130" s="70"/>
      <c r="AK130" s="70"/>
      <c r="AL130" s="70"/>
      <c r="AM130" s="70"/>
      <c r="AN130" s="70"/>
      <c r="AO130" s="70"/>
    </row>
    <row r="131" ht="15.75" customHeight="1">
      <c r="AA131" s="70"/>
      <c r="AB131" s="70"/>
      <c r="AC131" s="70"/>
      <c r="AD131" s="70"/>
      <c r="AE131" s="70"/>
      <c r="AF131" s="70"/>
      <c r="AG131" s="70"/>
      <c r="AH131" s="70"/>
      <c r="AI131" s="70"/>
      <c r="AJ131" s="70"/>
      <c r="AK131" s="70"/>
      <c r="AL131" s="70"/>
      <c r="AM131" s="70"/>
      <c r="AN131" s="70"/>
      <c r="AO131" s="70"/>
    </row>
    <row r="132" ht="15.75" customHeight="1">
      <c r="AA132" s="70"/>
      <c r="AB132" s="70"/>
      <c r="AC132" s="70"/>
      <c r="AD132" s="70"/>
      <c r="AE132" s="70"/>
      <c r="AF132" s="70"/>
      <c r="AG132" s="70"/>
      <c r="AH132" s="70"/>
      <c r="AI132" s="70"/>
      <c r="AJ132" s="70"/>
      <c r="AK132" s="70"/>
      <c r="AL132" s="70"/>
      <c r="AM132" s="70"/>
      <c r="AN132" s="70"/>
      <c r="AO132" s="70"/>
    </row>
    <row r="133" ht="15.75" customHeight="1">
      <c r="AA133" s="70"/>
      <c r="AB133" s="70"/>
      <c r="AC133" s="70"/>
      <c r="AD133" s="70"/>
      <c r="AE133" s="70"/>
      <c r="AF133" s="70"/>
      <c r="AG133" s="70"/>
      <c r="AH133" s="70"/>
      <c r="AI133" s="70"/>
      <c r="AJ133" s="70"/>
      <c r="AK133" s="70"/>
      <c r="AL133" s="70"/>
      <c r="AM133" s="70"/>
      <c r="AN133" s="70"/>
      <c r="AO133" s="70"/>
    </row>
    <row r="134" ht="15.75" customHeight="1">
      <c r="AA134" s="70"/>
      <c r="AB134" s="70"/>
      <c r="AC134" s="70"/>
      <c r="AD134" s="70"/>
      <c r="AE134" s="70"/>
      <c r="AF134" s="70"/>
      <c r="AG134" s="70"/>
      <c r="AH134" s="70"/>
      <c r="AI134" s="70"/>
      <c r="AJ134" s="70"/>
      <c r="AK134" s="70"/>
      <c r="AL134" s="70"/>
      <c r="AM134" s="70"/>
      <c r="AN134" s="70"/>
      <c r="AO134" s="70"/>
    </row>
    <row r="135" ht="15.75" customHeight="1">
      <c r="AA135" s="70"/>
      <c r="AB135" s="70"/>
      <c r="AC135" s="70"/>
      <c r="AD135" s="70"/>
      <c r="AE135" s="70"/>
      <c r="AF135" s="70"/>
      <c r="AG135" s="70"/>
      <c r="AH135" s="70"/>
      <c r="AI135" s="70"/>
      <c r="AJ135" s="70"/>
      <c r="AK135" s="70"/>
      <c r="AL135" s="70"/>
      <c r="AM135" s="70"/>
      <c r="AN135" s="70"/>
      <c r="AO135" s="70"/>
    </row>
    <row r="136" ht="15.75" customHeight="1">
      <c r="AA136" s="70"/>
      <c r="AB136" s="70"/>
      <c r="AC136" s="70"/>
      <c r="AD136" s="70"/>
      <c r="AE136" s="70"/>
      <c r="AF136" s="70"/>
      <c r="AG136" s="70"/>
      <c r="AH136" s="70"/>
      <c r="AI136" s="70"/>
      <c r="AJ136" s="70"/>
      <c r="AK136" s="70"/>
      <c r="AL136" s="70"/>
      <c r="AM136" s="70"/>
      <c r="AN136" s="70"/>
      <c r="AO136" s="70"/>
    </row>
    <row r="137" ht="15.75" customHeight="1">
      <c r="AA137" s="70"/>
      <c r="AB137" s="70"/>
      <c r="AC137" s="70"/>
      <c r="AD137" s="70"/>
      <c r="AE137" s="70"/>
      <c r="AF137" s="70"/>
      <c r="AG137" s="70"/>
      <c r="AH137" s="70"/>
      <c r="AI137" s="70"/>
      <c r="AJ137" s="70"/>
      <c r="AK137" s="70"/>
      <c r="AL137" s="70"/>
      <c r="AM137" s="70"/>
      <c r="AN137" s="70"/>
      <c r="AO137" s="70"/>
    </row>
    <row r="138" ht="15.75" customHeight="1">
      <c r="AA138" s="70"/>
      <c r="AB138" s="70"/>
      <c r="AC138" s="70"/>
      <c r="AD138" s="70"/>
      <c r="AE138" s="70"/>
      <c r="AF138" s="70"/>
      <c r="AG138" s="70"/>
      <c r="AH138" s="70"/>
      <c r="AI138" s="70"/>
      <c r="AJ138" s="70"/>
      <c r="AK138" s="70"/>
      <c r="AL138" s="70"/>
      <c r="AM138" s="70"/>
      <c r="AN138" s="70"/>
      <c r="AO138" s="70"/>
    </row>
    <row r="139" ht="15.75" customHeight="1">
      <c r="AA139" s="70"/>
      <c r="AB139" s="70"/>
      <c r="AC139" s="70"/>
      <c r="AD139" s="70"/>
      <c r="AE139" s="70"/>
      <c r="AF139" s="70"/>
      <c r="AG139" s="70"/>
      <c r="AH139" s="70"/>
      <c r="AI139" s="70"/>
      <c r="AJ139" s="70"/>
      <c r="AK139" s="70"/>
      <c r="AL139" s="70"/>
      <c r="AM139" s="70"/>
      <c r="AN139" s="70"/>
      <c r="AO139" s="70"/>
    </row>
    <row r="140" ht="15.75" customHeight="1">
      <c r="AA140" s="70"/>
      <c r="AB140" s="70"/>
      <c r="AC140" s="70"/>
      <c r="AD140" s="70"/>
      <c r="AE140" s="70"/>
      <c r="AF140" s="70"/>
      <c r="AG140" s="70"/>
      <c r="AH140" s="70"/>
      <c r="AI140" s="70"/>
      <c r="AJ140" s="70"/>
      <c r="AK140" s="70"/>
      <c r="AL140" s="70"/>
      <c r="AM140" s="70"/>
      <c r="AN140" s="70"/>
      <c r="AO140" s="70"/>
    </row>
    <row r="141" ht="15.75" customHeight="1">
      <c r="AA141" s="70"/>
      <c r="AB141" s="70"/>
      <c r="AC141" s="70"/>
      <c r="AD141" s="70"/>
      <c r="AE141" s="70"/>
      <c r="AF141" s="70"/>
      <c r="AG141" s="70"/>
      <c r="AH141" s="70"/>
      <c r="AI141" s="70"/>
      <c r="AJ141" s="70"/>
      <c r="AK141" s="70"/>
      <c r="AL141" s="70"/>
      <c r="AM141" s="70"/>
      <c r="AN141" s="70"/>
      <c r="AO141" s="70"/>
    </row>
    <row r="142" ht="15.75" customHeight="1">
      <c r="AA142" s="70"/>
      <c r="AB142" s="70"/>
      <c r="AC142" s="70"/>
      <c r="AD142" s="70"/>
      <c r="AE142" s="70"/>
      <c r="AF142" s="70"/>
      <c r="AG142" s="70"/>
      <c r="AH142" s="70"/>
      <c r="AI142" s="70"/>
      <c r="AJ142" s="70"/>
      <c r="AK142" s="70"/>
      <c r="AL142" s="70"/>
      <c r="AM142" s="70"/>
      <c r="AN142" s="70"/>
      <c r="AO142" s="70"/>
    </row>
    <row r="143" ht="15.75" customHeight="1">
      <c r="AA143" s="70"/>
      <c r="AB143" s="70"/>
      <c r="AC143" s="70"/>
      <c r="AD143" s="70"/>
      <c r="AE143" s="70"/>
      <c r="AF143" s="70"/>
      <c r="AG143" s="70"/>
      <c r="AH143" s="70"/>
      <c r="AI143" s="70"/>
      <c r="AJ143" s="70"/>
      <c r="AK143" s="70"/>
      <c r="AL143" s="70"/>
      <c r="AM143" s="70"/>
      <c r="AN143" s="70"/>
      <c r="AO143" s="70"/>
    </row>
    <row r="144" ht="15.75" customHeight="1">
      <c r="AA144" s="70"/>
      <c r="AB144" s="70"/>
      <c r="AC144" s="70"/>
      <c r="AD144" s="70"/>
      <c r="AE144" s="70"/>
      <c r="AF144" s="70"/>
      <c r="AG144" s="70"/>
      <c r="AH144" s="70"/>
      <c r="AI144" s="70"/>
      <c r="AJ144" s="70"/>
      <c r="AK144" s="70"/>
      <c r="AL144" s="70"/>
      <c r="AM144" s="70"/>
      <c r="AN144" s="70"/>
      <c r="AO144" s="70"/>
    </row>
    <row r="145" ht="15.75" customHeight="1">
      <c r="AA145" s="70"/>
      <c r="AB145" s="70"/>
      <c r="AC145" s="70"/>
      <c r="AD145" s="70"/>
      <c r="AE145" s="70"/>
      <c r="AF145" s="70"/>
      <c r="AG145" s="70"/>
      <c r="AH145" s="70"/>
      <c r="AI145" s="70"/>
      <c r="AJ145" s="70"/>
      <c r="AK145" s="70"/>
      <c r="AL145" s="70"/>
      <c r="AM145" s="70"/>
      <c r="AN145" s="70"/>
      <c r="AO145" s="70"/>
    </row>
    <row r="146" ht="15.75" customHeight="1">
      <c r="AA146" s="70"/>
      <c r="AB146" s="70"/>
      <c r="AC146" s="70"/>
      <c r="AD146" s="70"/>
      <c r="AE146" s="70"/>
      <c r="AF146" s="70"/>
      <c r="AG146" s="70"/>
      <c r="AH146" s="70"/>
      <c r="AI146" s="70"/>
      <c r="AJ146" s="70"/>
      <c r="AK146" s="70"/>
      <c r="AL146" s="70"/>
      <c r="AM146" s="70"/>
      <c r="AN146" s="70"/>
      <c r="AO146" s="70"/>
    </row>
    <row r="147" ht="15.75" customHeight="1">
      <c r="AA147" s="70"/>
      <c r="AB147" s="70"/>
      <c r="AC147" s="70"/>
      <c r="AD147" s="70"/>
      <c r="AE147" s="70"/>
      <c r="AF147" s="70"/>
      <c r="AG147" s="70"/>
      <c r="AH147" s="70"/>
      <c r="AI147" s="70"/>
      <c r="AJ147" s="70"/>
      <c r="AK147" s="70"/>
      <c r="AL147" s="70"/>
      <c r="AM147" s="70"/>
      <c r="AN147" s="70"/>
      <c r="AO147" s="70"/>
    </row>
    <row r="148" ht="15.75" customHeight="1">
      <c r="AA148" s="70"/>
      <c r="AB148" s="70"/>
      <c r="AC148" s="70"/>
      <c r="AD148" s="70"/>
      <c r="AE148" s="70"/>
      <c r="AF148" s="70"/>
      <c r="AG148" s="70"/>
      <c r="AH148" s="70"/>
      <c r="AI148" s="70"/>
      <c r="AJ148" s="70"/>
      <c r="AK148" s="70"/>
      <c r="AL148" s="70"/>
      <c r="AM148" s="70"/>
      <c r="AN148" s="70"/>
      <c r="AO148" s="70"/>
    </row>
    <row r="149" ht="15.75" customHeight="1">
      <c r="AA149" s="70"/>
      <c r="AB149" s="70"/>
      <c r="AC149" s="70"/>
      <c r="AD149" s="70"/>
      <c r="AE149" s="70"/>
      <c r="AF149" s="70"/>
      <c r="AG149" s="70"/>
      <c r="AH149" s="70"/>
      <c r="AI149" s="70"/>
      <c r="AJ149" s="70"/>
      <c r="AK149" s="70"/>
      <c r="AL149" s="70"/>
      <c r="AM149" s="70"/>
      <c r="AN149" s="70"/>
      <c r="AO149" s="70"/>
    </row>
    <row r="150" ht="15.75" customHeight="1">
      <c r="AA150" s="70"/>
      <c r="AB150" s="70"/>
      <c r="AC150" s="70"/>
      <c r="AD150" s="70"/>
      <c r="AE150" s="70"/>
      <c r="AF150" s="70"/>
      <c r="AG150" s="70"/>
      <c r="AH150" s="70"/>
      <c r="AI150" s="70"/>
      <c r="AJ150" s="70"/>
      <c r="AK150" s="70"/>
      <c r="AL150" s="70"/>
      <c r="AM150" s="70"/>
      <c r="AN150" s="70"/>
      <c r="AO150" s="70"/>
    </row>
    <row r="151" ht="15.75" customHeight="1">
      <c r="AA151" s="70"/>
      <c r="AB151" s="70"/>
      <c r="AC151" s="70"/>
      <c r="AD151" s="70"/>
      <c r="AE151" s="70"/>
      <c r="AF151" s="70"/>
      <c r="AG151" s="70"/>
      <c r="AH151" s="70"/>
      <c r="AI151" s="70"/>
      <c r="AJ151" s="70"/>
      <c r="AK151" s="70"/>
      <c r="AL151" s="70"/>
      <c r="AM151" s="70"/>
      <c r="AN151" s="70"/>
      <c r="AO151" s="70"/>
    </row>
    <row r="152" ht="15.75" customHeight="1">
      <c r="AA152" s="70"/>
      <c r="AB152" s="70"/>
      <c r="AC152" s="70"/>
      <c r="AD152" s="70"/>
      <c r="AE152" s="70"/>
      <c r="AF152" s="70"/>
      <c r="AG152" s="70"/>
      <c r="AH152" s="70"/>
      <c r="AI152" s="70"/>
      <c r="AJ152" s="70"/>
      <c r="AK152" s="70"/>
      <c r="AL152" s="70"/>
      <c r="AM152" s="70"/>
      <c r="AN152" s="70"/>
      <c r="AO152" s="70"/>
    </row>
    <row r="153" ht="15.75" customHeight="1">
      <c r="AA153" s="70"/>
      <c r="AB153" s="70"/>
      <c r="AC153" s="70"/>
      <c r="AD153" s="70"/>
      <c r="AE153" s="70"/>
      <c r="AF153" s="70"/>
      <c r="AG153" s="70"/>
      <c r="AH153" s="70"/>
      <c r="AI153" s="70"/>
      <c r="AJ153" s="70"/>
      <c r="AK153" s="70"/>
      <c r="AL153" s="70"/>
      <c r="AM153" s="70"/>
      <c r="AN153" s="70"/>
      <c r="AO153" s="70"/>
    </row>
    <row r="154" ht="15.75" customHeight="1">
      <c r="AA154" s="70"/>
      <c r="AB154" s="70"/>
      <c r="AC154" s="70"/>
      <c r="AD154" s="70"/>
      <c r="AE154" s="70"/>
      <c r="AF154" s="70"/>
      <c r="AG154" s="70"/>
      <c r="AH154" s="70"/>
      <c r="AI154" s="70"/>
      <c r="AJ154" s="70"/>
      <c r="AK154" s="70"/>
      <c r="AL154" s="70"/>
      <c r="AM154" s="70"/>
      <c r="AN154" s="70"/>
      <c r="AO154" s="70"/>
    </row>
    <row r="155" ht="15.75" customHeight="1">
      <c r="AA155" s="70"/>
      <c r="AB155" s="70"/>
      <c r="AC155" s="70"/>
      <c r="AD155" s="70"/>
      <c r="AE155" s="70"/>
      <c r="AF155" s="70"/>
      <c r="AG155" s="70"/>
      <c r="AH155" s="70"/>
      <c r="AI155" s="70"/>
      <c r="AJ155" s="70"/>
      <c r="AK155" s="70"/>
      <c r="AL155" s="70"/>
      <c r="AM155" s="70"/>
      <c r="AN155" s="70"/>
      <c r="AO155" s="70"/>
    </row>
    <row r="156" ht="15.75" customHeight="1">
      <c r="AA156" s="70"/>
      <c r="AB156" s="70"/>
      <c r="AC156" s="70"/>
      <c r="AD156" s="70"/>
      <c r="AE156" s="70"/>
      <c r="AF156" s="70"/>
      <c r="AG156" s="70"/>
      <c r="AH156" s="70"/>
      <c r="AI156" s="70"/>
      <c r="AJ156" s="70"/>
      <c r="AK156" s="70"/>
      <c r="AL156" s="70"/>
      <c r="AM156" s="70"/>
      <c r="AN156" s="70"/>
      <c r="AO156" s="70"/>
    </row>
    <row r="157" ht="15.75" customHeight="1">
      <c r="AA157" s="70"/>
      <c r="AB157" s="70"/>
      <c r="AC157" s="70"/>
      <c r="AD157" s="70"/>
      <c r="AE157" s="70"/>
      <c r="AF157" s="70"/>
      <c r="AG157" s="70"/>
      <c r="AH157" s="70"/>
      <c r="AI157" s="70"/>
      <c r="AJ157" s="70"/>
      <c r="AK157" s="70"/>
      <c r="AL157" s="70"/>
      <c r="AM157" s="70"/>
      <c r="AN157" s="70"/>
      <c r="AO157" s="70"/>
    </row>
    <row r="158" ht="15.75" customHeight="1">
      <c r="AA158" s="70"/>
      <c r="AB158" s="70"/>
      <c r="AC158" s="70"/>
      <c r="AD158" s="70"/>
      <c r="AE158" s="70"/>
      <c r="AF158" s="70"/>
      <c r="AG158" s="70"/>
      <c r="AH158" s="70"/>
      <c r="AI158" s="70"/>
      <c r="AJ158" s="70"/>
      <c r="AK158" s="70"/>
      <c r="AL158" s="70"/>
      <c r="AM158" s="70"/>
      <c r="AN158" s="70"/>
      <c r="AO158" s="70"/>
    </row>
    <row r="159" ht="15.75" customHeight="1">
      <c r="AA159" s="70"/>
      <c r="AB159" s="70"/>
      <c r="AC159" s="70"/>
      <c r="AD159" s="70"/>
      <c r="AE159" s="70"/>
      <c r="AF159" s="70"/>
      <c r="AG159" s="70"/>
      <c r="AH159" s="70"/>
      <c r="AI159" s="70"/>
      <c r="AJ159" s="70"/>
      <c r="AK159" s="70"/>
      <c r="AL159" s="70"/>
      <c r="AM159" s="70"/>
      <c r="AN159" s="70"/>
      <c r="AO159" s="70"/>
    </row>
    <row r="160" ht="15.75" customHeight="1">
      <c r="AA160" s="70"/>
      <c r="AB160" s="70"/>
      <c r="AC160" s="70"/>
      <c r="AD160" s="70"/>
      <c r="AE160" s="70"/>
      <c r="AF160" s="70"/>
      <c r="AG160" s="70"/>
      <c r="AH160" s="70"/>
      <c r="AI160" s="70"/>
      <c r="AJ160" s="70"/>
      <c r="AK160" s="70"/>
      <c r="AL160" s="70"/>
      <c r="AM160" s="70"/>
      <c r="AN160" s="70"/>
      <c r="AO160" s="70"/>
    </row>
    <row r="161" ht="15.75" customHeight="1">
      <c r="AA161" s="70"/>
      <c r="AB161" s="70"/>
      <c r="AC161" s="70"/>
      <c r="AD161" s="70"/>
      <c r="AE161" s="70"/>
      <c r="AF161" s="70"/>
      <c r="AG161" s="70"/>
      <c r="AH161" s="70"/>
      <c r="AI161" s="70"/>
      <c r="AJ161" s="70"/>
      <c r="AK161" s="70"/>
      <c r="AL161" s="70"/>
      <c r="AM161" s="70"/>
      <c r="AN161" s="70"/>
      <c r="AO161" s="70"/>
    </row>
    <row r="162" ht="15.75" customHeight="1">
      <c r="AA162" s="70"/>
      <c r="AB162" s="70"/>
      <c r="AC162" s="70"/>
      <c r="AD162" s="70"/>
      <c r="AE162" s="70"/>
      <c r="AF162" s="70"/>
      <c r="AG162" s="70"/>
      <c r="AH162" s="70"/>
      <c r="AI162" s="70"/>
      <c r="AJ162" s="70"/>
      <c r="AK162" s="70"/>
      <c r="AL162" s="70"/>
      <c r="AM162" s="70"/>
      <c r="AN162" s="70"/>
      <c r="AO162" s="70"/>
    </row>
    <row r="163" ht="15.75" customHeight="1">
      <c r="AA163" s="70"/>
      <c r="AB163" s="70"/>
      <c r="AC163" s="70"/>
      <c r="AD163" s="70"/>
      <c r="AE163" s="70"/>
      <c r="AF163" s="70"/>
      <c r="AG163" s="70"/>
      <c r="AH163" s="70"/>
      <c r="AI163" s="70"/>
      <c r="AJ163" s="70"/>
      <c r="AK163" s="70"/>
      <c r="AL163" s="70"/>
      <c r="AM163" s="70"/>
      <c r="AN163" s="70"/>
      <c r="AO163" s="70"/>
    </row>
    <row r="164" ht="15.75" customHeight="1">
      <c r="AA164" s="70"/>
      <c r="AB164" s="70"/>
      <c r="AC164" s="70"/>
      <c r="AD164" s="70"/>
      <c r="AE164" s="70"/>
      <c r="AF164" s="70"/>
      <c r="AG164" s="70"/>
      <c r="AH164" s="70"/>
      <c r="AI164" s="70"/>
      <c r="AJ164" s="70"/>
      <c r="AK164" s="70"/>
      <c r="AL164" s="70"/>
      <c r="AM164" s="70"/>
      <c r="AN164" s="70"/>
      <c r="AO164" s="70"/>
    </row>
    <row r="165" ht="15.75" customHeight="1">
      <c r="AA165" s="70"/>
      <c r="AB165" s="70"/>
      <c r="AC165" s="70"/>
      <c r="AD165" s="70"/>
      <c r="AE165" s="70"/>
      <c r="AF165" s="70"/>
      <c r="AG165" s="70"/>
      <c r="AH165" s="70"/>
      <c r="AI165" s="70"/>
      <c r="AJ165" s="70"/>
      <c r="AK165" s="70"/>
      <c r="AL165" s="70"/>
      <c r="AM165" s="70"/>
      <c r="AN165" s="70"/>
      <c r="AO165" s="70"/>
    </row>
    <row r="166" ht="15.75" customHeight="1">
      <c r="AA166" s="70"/>
      <c r="AB166" s="70"/>
      <c r="AC166" s="70"/>
      <c r="AD166" s="70"/>
      <c r="AE166" s="70"/>
      <c r="AF166" s="70"/>
      <c r="AG166" s="70"/>
      <c r="AH166" s="70"/>
      <c r="AI166" s="70"/>
      <c r="AJ166" s="70"/>
      <c r="AK166" s="70"/>
      <c r="AL166" s="70"/>
      <c r="AM166" s="70"/>
      <c r="AN166" s="70"/>
      <c r="AO166" s="70"/>
    </row>
    <row r="167" ht="15.75" customHeight="1">
      <c r="AA167" s="70"/>
      <c r="AB167" s="70"/>
      <c r="AC167" s="70"/>
      <c r="AD167" s="70"/>
      <c r="AE167" s="70"/>
      <c r="AF167" s="70"/>
      <c r="AG167" s="70"/>
      <c r="AH167" s="70"/>
      <c r="AI167" s="70"/>
      <c r="AJ167" s="70"/>
      <c r="AK167" s="70"/>
      <c r="AL167" s="70"/>
      <c r="AM167" s="70"/>
      <c r="AN167" s="70"/>
      <c r="AO167" s="70"/>
    </row>
    <row r="168" ht="15.75" customHeight="1">
      <c r="AA168" s="70"/>
      <c r="AB168" s="70"/>
      <c r="AC168" s="70"/>
      <c r="AD168" s="70"/>
      <c r="AE168" s="70"/>
      <c r="AF168" s="70"/>
      <c r="AG168" s="70"/>
      <c r="AH168" s="70"/>
      <c r="AI168" s="70"/>
      <c r="AJ168" s="70"/>
      <c r="AK168" s="70"/>
      <c r="AL168" s="70"/>
      <c r="AM168" s="70"/>
      <c r="AN168" s="70"/>
      <c r="AO168" s="70"/>
    </row>
    <row r="169" ht="15.75" customHeight="1">
      <c r="AA169" s="70"/>
      <c r="AB169" s="70"/>
      <c r="AC169" s="70"/>
      <c r="AD169" s="70"/>
      <c r="AE169" s="70"/>
      <c r="AF169" s="70"/>
      <c r="AG169" s="70"/>
      <c r="AH169" s="70"/>
      <c r="AI169" s="70"/>
      <c r="AJ169" s="70"/>
      <c r="AK169" s="70"/>
      <c r="AL169" s="70"/>
      <c r="AM169" s="70"/>
      <c r="AN169" s="70"/>
      <c r="AO169" s="70"/>
    </row>
    <row r="170" ht="15.75" customHeight="1">
      <c r="AA170" s="70"/>
      <c r="AB170" s="70"/>
      <c r="AC170" s="70"/>
      <c r="AD170" s="70"/>
      <c r="AE170" s="70"/>
      <c r="AF170" s="70"/>
      <c r="AG170" s="70"/>
      <c r="AH170" s="70"/>
      <c r="AI170" s="70"/>
      <c r="AJ170" s="70"/>
      <c r="AK170" s="70"/>
      <c r="AL170" s="70"/>
      <c r="AM170" s="70"/>
      <c r="AN170" s="70"/>
      <c r="AO170" s="70"/>
    </row>
    <row r="171" ht="15.75" customHeight="1">
      <c r="AA171" s="70"/>
      <c r="AB171" s="70"/>
      <c r="AC171" s="70"/>
      <c r="AD171" s="70"/>
      <c r="AE171" s="70"/>
      <c r="AF171" s="70"/>
      <c r="AG171" s="70"/>
      <c r="AH171" s="70"/>
      <c r="AI171" s="70"/>
      <c r="AJ171" s="70"/>
      <c r="AK171" s="70"/>
      <c r="AL171" s="70"/>
      <c r="AM171" s="70"/>
      <c r="AN171" s="70"/>
      <c r="AO171" s="70"/>
    </row>
    <row r="172" ht="15.75" customHeight="1">
      <c r="AA172" s="70"/>
      <c r="AB172" s="70"/>
      <c r="AC172" s="70"/>
      <c r="AD172" s="70"/>
      <c r="AE172" s="70"/>
      <c r="AF172" s="70"/>
      <c r="AG172" s="70"/>
      <c r="AH172" s="70"/>
      <c r="AI172" s="70"/>
      <c r="AJ172" s="70"/>
      <c r="AK172" s="70"/>
      <c r="AL172" s="70"/>
      <c r="AM172" s="70"/>
      <c r="AN172" s="70"/>
      <c r="AO172" s="70"/>
    </row>
    <row r="173" ht="15.75" customHeight="1">
      <c r="AA173" s="70"/>
      <c r="AB173" s="70"/>
      <c r="AC173" s="70"/>
      <c r="AD173" s="70"/>
      <c r="AE173" s="70"/>
      <c r="AF173" s="70"/>
      <c r="AG173" s="70"/>
      <c r="AH173" s="70"/>
      <c r="AI173" s="70"/>
      <c r="AJ173" s="70"/>
      <c r="AK173" s="70"/>
      <c r="AL173" s="70"/>
      <c r="AM173" s="70"/>
      <c r="AN173" s="70"/>
      <c r="AO173" s="70"/>
    </row>
    <row r="174" ht="15.75" customHeight="1">
      <c r="AA174" s="70"/>
      <c r="AB174" s="70"/>
      <c r="AC174" s="70"/>
      <c r="AD174" s="70"/>
      <c r="AE174" s="70"/>
      <c r="AF174" s="70"/>
      <c r="AG174" s="70"/>
      <c r="AH174" s="70"/>
      <c r="AI174" s="70"/>
      <c r="AJ174" s="70"/>
      <c r="AK174" s="70"/>
      <c r="AL174" s="70"/>
      <c r="AM174" s="70"/>
      <c r="AN174" s="70"/>
      <c r="AO174" s="70"/>
    </row>
    <row r="175" ht="15.75" customHeight="1">
      <c r="AA175" s="70"/>
      <c r="AB175" s="70"/>
      <c r="AC175" s="70"/>
      <c r="AD175" s="70"/>
      <c r="AE175" s="70"/>
      <c r="AF175" s="70"/>
      <c r="AG175" s="70"/>
      <c r="AH175" s="70"/>
      <c r="AI175" s="70"/>
      <c r="AJ175" s="70"/>
      <c r="AK175" s="70"/>
      <c r="AL175" s="70"/>
      <c r="AM175" s="70"/>
      <c r="AN175" s="70"/>
      <c r="AO175" s="70"/>
    </row>
    <row r="176" ht="15.75" customHeight="1">
      <c r="AA176" s="70"/>
      <c r="AB176" s="70"/>
      <c r="AC176" s="70"/>
      <c r="AD176" s="70"/>
      <c r="AE176" s="70"/>
      <c r="AF176" s="70"/>
      <c r="AG176" s="70"/>
      <c r="AH176" s="70"/>
      <c r="AI176" s="70"/>
      <c r="AJ176" s="70"/>
      <c r="AK176" s="70"/>
      <c r="AL176" s="70"/>
      <c r="AM176" s="70"/>
      <c r="AN176" s="70"/>
      <c r="AO176" s="70"/>
    </row>
    <row r="177" ht="15.75" customHeight="1">
      <c r="AA177" s="70"/>
      <c r="AB177" s="70"/>
      <c r="AC177" s="70"/>
      <c r="AD177" s="70"/>
      <c r="AE177" s="70"/>
      <c r="AF177" s="70"/>
      <c r="AG177" s="70"/>
      <c r="AH177" s="70"/>
      <c r="AI177" s="70"/>
      <c r="AJ177" s="70"/>
      <c r="AK177" s="70"/>
      <c r="AL177" s="70"/>
      <c r="AM177" s="70"/>
      <c r="AN177" s="70"/>
      <c r="AO177" s="70"/>
    </row>
    <row r="178" ht="15.75" customHeight="1">
      <c r="AA178" s="70"/>
      <c r="AB178" s="70"/>
      <c r="AC178" s="70"/>
      <c r="AD178" s="70"/>
      <c r="AE178" s="70"/>
      <c r="AF178" s="70"/>
      <c r="AG178" s="70"/>
      <c r="AH178" s="70"/>
      <c r="AI178" s="70"/>
      <c r="AJ178" s="70"/>
      <c r="AK178" s="70"/>
      <c r="AL178" s="70"/>
      <c r="AM178" s="70"/>
      <c r="AN178" s="70"/>
      <c r="AO178" s="70"/>
    </row>
    <row r="179" ht="15.75" customHeight="1">
      <c r="AA179" s="70"/>
      <c r="AB179" s="70"/>
      <c r="AC179" s="70"/>
      <c r="AD179" s="70"/>
      <c r="AE179" s="70"/>
      <c r="AF179" s="70"/>
      <c r="AG179" s="70"/>
      <c r="AH179" s="70"/>
      <c r="AI179" s="70"/>
      <c r="AJ179" s="70"/>
      <c r="AK179" s="70"/>
      <c r="AL179" s="70"/>
      <c r="AM179" s="70"/>
      <c r="AN179" s="70"/>
      <c r="AO179" s="70"/>
    </row>
    <row r="180" ht="15.75" customHeight="1">
      <c r="AA180" s="70"/>
      <c r="AB180" s="70"/>
      <c r="AC180" s="70"/>
      <c r="AD180" s="70"/>
      <c r="AE180" s="70"/>
      <c r="AF180" s="70"/>
      <c r="AG180" s="70"/>
      <c r="AH180" s="70"/>
      <c r="AI180" s="70"/>
      <c r="AJ180" s="70"/>
      <c r="AK180" s="70"/>
      <c r="AL180" s="70"/>
      <c r="AM180" s="70"/>
      <c r="AN180" s="70"/>
      <c r="AO180" s="70"/>
    </row>
    <row r="181" ht="15.75" customHeight="1">
      <c r="AA181" s="70"/>
      <c r="AB181" s="70"/>
      <c r="AC181" s="70"/>
      <c r="AD181" s="70"/>
      <c r="AE181" s="70"/>
      <c r="AF181" s="70"/>
      <c r="AG181" s="70"/>
      <c r="AH181" s="70"/>
      <c r="AI181" s="70"/>
      <c r="AJ181" s="70"/>
      <c r="AK181" s="70"/>
      <c r="AL181" s="70"/>
      <c r="AM181" s="70"/>
      <c r="AN181" s="70"/>
      <c r="AO181" s="70"/>
    </row>
    <row r="182" ht="15.75" customHeight="1">
      <c r="AA182" s="70"/>
      <c r="AB182" s="70"/>
      <c r="AC182" s="70"/>
      <c r="AD182" s="70"/>
      <c r="AE182" s="70"/>
      <c r="AF182" s="70"/>
      <c r="AG182" s="70"/>
      <c r="AH182" s="70"/>
      <c r="AI182" s="70"/>
      <c r="AJ182" s="70"/>
      <c r="AK182" s="70"/>
      <c r="AL182" s="70"/>
      <c r="AM182" s="70"/>
      <c r="AN182" s="70"/>
      <c r="AO182" s="70"/>
    </row>
    <row r="183" ht="15.75" customHeight="1">
      <c r="AA183" s="70"/>
      <c r="AB183" s="70"/>
      <c r="AC183" s="70"/>
      <c r="AD183" s="70"/>
      <c r="AE183" s="70"/>
      <c r="AF183" s="70"/>
      <c r="AG183" s="70"/>
      <c r="AH183" s="70"/>
      <c r="AI183" s="70"/>
      <c r="AJ183" s="70"/>
      <c r="AK183" s="70"/>
      <c r="AL183" s="70"/>
      <c r="AM183" s="70"/>
      <c r="AN183" s="70"/>
      <c r="AO183" s="70"/>
    </row>
    <row r="184" ht="15.75" customHeight="1">
      <c r="AA184" s="70"/>
      <c r="AB184" s="70"/>
      <c r="AC184" s="70"/>
      <c r="AD184" s="70"/>
      <c r="AE184" s="70"/>
      <c r="AF184" s="70"/>
      <c r="AG184" s="70"/>
      <c r="AH184" s="70"/>
      <c r="AI184" s="70"/>
      <c r="AJ184" s="70"/>
      <c r="AK184" s="70"/>
      <c r="AL184" s="70"/>
      <c r="AM184" s="70"/>
      <c r="AN184" s="70"/>
      <c r="AO184" s="70"/>
    </row>
    <row r="185" ht="15.75" customHeight="1">
      <c r="AA185" s="70"/>
      <c r="AB185" s="70"/>
      <c r="AC185" s="70"/>
      <c r="AD185" s="70"/>
      <c r="AE185" s="70"/>
      <c r="AF185" s="70"/>
      <c r="AG185" s="70"/>
      <c r="AH185" s="70"/>
      <c r="AI185" s="70"/>
      <c r="AJ185" s="70"/>
      <c r="AK185" s="70"/>
      <c r="AL185" s="70"/>
      <c r="AM185" s="70"/>
      <c r="AN185" s="70"/>
      <c r="AO185" s="70"/>
    </row>
    <row r="186" ht="15.75" customHeight="1">
      <c r="AA186" s="70"/>
      <c r="AB186" s="70"/>
      <c r="AC186" s="70"/>
      <c r="AD186" s="70"/>
      <c r="AE186" s="70"/>
      <c r="AF186" s="70"/>
      <c r="AG186" s="70"/>
      <c r="AH186" s="70"/>
      <c r="AI186" s="70"/>
      <c r="AJ186" s="70"/>
      <c r="AK186" s="70"/>
      <c r="AL186" s="70"/>
      <c r="AM186" s="70"/>
      <c r="AN186" s="70"/>
      <c r="AO186" s="70"/>
    </row>
    <row r="187" ht="15.75" customHeight="1">
      <c r="AA187" s="70"/>
      <c r="AB187" s="70"/>
      <c r="AC187" s="70"/>
      <c r="AD187" s="70"/>
      <c r="AE187" s="70"/>
      <c r="AF187" s="70"/>
      <c r="AG187" s="70"/>
      <c r="AH187" s="70"/>
      <c r="AI187" s="70"/>
      <c r="AJ187" s="70"/>
      <c r="AK187" s="70"/>
      <c r="AL187" s="70"/>
      <c r="AM187" s="70"/>
      <c r="AN187" s="70"/>
      <c r="AO187" s="70"/>
    </row>
    <row r="188" ht="15.75" customHeight="1">
      <c r="AA188" s="70"/>
      <c r="AB188" s="70"/>
      <c r="AC188" s="70"/>
      <c r="AD188" s="70"/>
      <c r="AE188" s="70"/>
      <c r="AF188" s="70"/>
      <c r="AG188" s="70"/>
      <c r="AH188" s="70"/>
      <c r="AI188" s="70"/>
      <c r="AJ188" s="70"/>
      <c r="AK188" s="70"/>
      <c r="AL188" s="70"/>
      <c r="AM188" s="70"/>
      <c r="AN188" s="70"/>
      <c r="AO188" s="70"/>
    </row>
    <row r="189" ht="15.75" customHeight="1">
      <c r="AA189" s="70"/>
      <c r="AB189" s="70"/>
      <c r="AC189" s="70"/>
      <c r="AD189" s="70"/>
      <c r="AE189" s="70"/>
      <c r="AF189" s="70"/>
      <c r="AG189" s="70"/>
      <c r="AH189" s="70"/>
      <c r="AI189" s="70"/>
      <c r="AJ189" s="70"/>
      <c r="AK189" s="70"/>
      <c r="AL189" s="70"/>
      <c r="AM189" s="70"/>
      <c r="AN189" s="70"/>
      <c r="AO189" s="70"/>
    </row>
    <row r="190" ht="15.75" customHeight="1">
      <c r="AA190" s="70"/>
      <c r="AB190" s="70"/>
      <c r="AC190" s="70"/>
      <c r="AD190" s="70"/>
      <c r="AE190" s="70"/>
      <c r="AF190" s="70"/>
      <c r="AG190" s="70"/>
      <c r="AH190" s="70"/>
      <c r="AI190" s="70"/>
      <c r="AJ190" s="70"/>
      <c r="AK190" s="70"/>
      <c r="AL190" s="70"/>
      <c r="AM190" s="70"/>
      <c r="AN190" s="70"/>
      <c r="AO190" s="70"/>
    </row>
    <row r="191" ht="15.75" customHeight="1">
      <c r="AA191" s="70"/>
      <c r="AB191" s="70"/>
      <c r="AC191" s="70"/>
      <c r="AD191" s="70"/>
      <c r="AE191" s="70"/>
      <c r="AF191" s="70"/>
      <c r="AG191" s="70"/>
      <c r="AH191" s="70"/>
      <c r="AI191" s="70"/>
      <c r="AJ191" s="70"/>
      <c r="AK191" s="70"/>
      <c r="AL191" s="70"/>
      <c r="AM191" s="70"/>
      <c r="AN191" s="70"/>
      <c r="AO191" s="70"/>
    </row>
    <row r="192" ht="15.75" customHeight="1">
      <c r="AA192" s="70"/>
      <c r="AB192" s="70"/>
      <c r="AC192" s="70"/>
      <c r="AD192" s="70"/>
      <c r="AE192" s="70"/>
      <c r="AF192" s="70"/>
      <c r="AG192" s="70"/>
      <c r="AH192" s="70"/>
      <c r="AI192" s="70"/>
      <c r="AJ192" s="70"/>
      <c r="AK192" s="70"/>
      <c r="AL192" s="70"/>
      <c r="AM192" s="70"/>
      <c r="AN192" s="70"/>
      <c r="AO192" s="70"/>
    </row>
    <row r="193" ht="15.75" customHeight="1">
      <c r="AA193" s="70"/>
      <c r="AB193" s="70"/>
      <c r="AC193" s="70"/>
      <c r="AD193" s="70"/>
      <c r="AE193" s="70"/>
      <c r="AF193" s="70"/>
      <c r="AG193" s="70"/>
      <c r="AH193" s="70"/>
      <c r="AI193" s="70"/>
      <c r="AJ193" s="70"/>
      <c r="AK193" s="70"/>
      <c r="AL193" s="70"/>
      <c r="AM193" s="70"/>
      <c r="AN193" s="70"/>
      <c r="AO193" s="70"/>
    </row>
    <row r="194" ht="15.75" customHeight="1">
      <c r="AA194" s="70"/>
      <c r="AB194" s="70"/>
      <c r="AC194" s="70"/>
      <c r="AD194" s="70"/>
      <c r="AE194" s="70"/>
      <c r="AF194" s="70"/>
      <c r="AG194" s="70"/>
      <c r="AH194" s="70"/>
      <c r="AI194" s="70"/>
      <c r="AJ194" s="70"/>
      <c r="AK194" s="70"/>
      <c r="AL194" s="70"/>
      <c r="AM194" s="70"/>
      <c r="AN194" s="70"/>
      <c r="AO194" s="70"/>
    </row>
    <row r="195" ht="15.75" customHeight="1">
      <c r="AA195" s="70"/>
      <c r="AB195" s="70"/>
      <c r="AC195" s="70"/>
      <c r="AD195" s="70"/>
      <c r="AE195" s="70"/>
      <c r="AF195" s="70"/>
      <c r="AG195" s="70"/>
      <c r="AH195" s="70"/>
      <c r="AI195" s="70"/>
      <c r="AJ195" s="70"/>
      <c r="AK195" s="70"/>
      <c r="AL195" s="70"/>
      <c r="AM195" s="70"/>
      <c r="AN195" s="70"/>
      <c r="AO195" s="70"/>
    </row>
    <row r="196" ht="15.75" customHeight="1">
      <c r="AA196" s="70"/>
      <c r="AB196" s="70"/>
      <c r="AC196" s="70"/>
      <c r="AD196" s="70"/>
      <c r="AE196" s="70"/>
      <c r="AF196" s="70"/>
      <c r="AG196" s="70"/>
      <c r="AH196" s="70"/>
      <c r="AI196" s="70"/>
      <c r="AJ196" s="70"/>
      <c r="AK196" s="70"/>
      <c r="AL196" s="70"/>
      <c r="AM196" s="70"/>
      <c r="AN196" s="70"/>
      <c r="AO196" s="70"/>
    </row>
    <row r="197" ht="15.75" customHeight="1">
      <c r="AA197" s="70"/>
      <c r="AB197" s="70"/>
      <c r="AC197" s="70"/>
      <c r="AD197" s="70"/>
      <c r="AE197" s="70"/>
      <c r="AF197" s="70"/>
      <c r="AG197" s="70"/>
      <c r="AH197" s="70"/>
      <c r="AI197" s="70"/>
      <c r="AJ197" s="70"/>
      <c r="AK197" s="70"/>
      <c r="AL197" s="70"/>
      <c r="AM197" s="70"/>
      <c r="AN197" s="70"/>
      <c r="AO197" s="70"/>
    </row>
    <row r="198" ht="15.75" customHeight="1">
      <c r="AA198" s="70"/>
      <c r="AB198" s="70"/>
      <c r="AC198" s="70"/>
      <c r="AD198" s="70"/>
      <c r="AE198" s="70"/>
      <c r="AF198" s="70"/>
      <c r="AG198" s="70"/>
      <c r="AH198" s="70"/>
      <c r="AI198" s="70"/>
      <c r="AJ198" s="70"/>
      <c r="AK198" s="70"/>
      <c r="AL198" s="70"/>
      <c r="AM198" s="70"/>
      <c r="AN198" s="70"/>
      <c r="AO198" s="70"/>
    </row>
    <row r="199" ht="15.75" customHeight="1">
      <c r="AA199" s="70"/>
      <c r="AB199" s="70"/>
      <c r="AC199" s="70"/>
      <c r="AD199" s="70"/>
      <c r="AE199" s="70"/>
      <c r="AF199" s="70"/>
      <c r="AG199" s="70"/>
      <c r="AH199" s="70"/>
      <c r="AI199" s="70"/>
      <c r="AJ199" s="70"/>
      <c r="AK199" s="70"/>
      <c r="AL199" s="70"/>
      <c r="AM199" s="70"/>
      <c r="AN199" s="70"/>
      <c r="AO199" s="70"/>
    </row>
    <row r="200" ht="15.75" customHeight="1">
      <c r="AA200" s="70"/>
      <c r="AB200" s="70"/>
      <c r="AC200" s="70"/>
      <c r="AD200" s="70"/>
      <c r="AE200" s="70"/>
      <c r="AF200" s="70"/>
      <c r="AG200" s="70"/>
      <c r="AH200" s="70"/>
      <c r="AI200" s="70"/>
      <c r="AJ200" s="70"/>
      <c r="AK200" s="70"/>
      <c r="AL200" s="70"/>
      <c r="AM200" s="70"/>
      <c r="AN200" s="70"/>
      <c r="AO200" s="70"/>
    </row>
    <row r="201" ht="15.75" customHeight="1">
      <c r="AA201" s="70"/>
      <c r="AB201" s="70"/>
      <c r="AC201" s="70"/>
      <c r="AD201" s="70"/>
      <c r="AE201" s="70"/>
      <c r="AF201" s="70"/>
      <c r="AG201" s="70"/>
      <c r="AH201" s="70"/>
      <c r="AI201" s="70"/>
      <c r="AJ201" s="70"/>
      <c r="AK201" s="70"/>
      <c r="AL201" s="70"/>
      <c r="AM201" s="70"/>
      <c r="AN201" s="70"/>
      <c r="AO201" s="70"/>
    </row>
    <row r="202" ht="15.75" customHeight="1">
      <c r="AA202" s="70"/>
      <c r="AB202" s="70"/>
      <c r="AC202" s="70"/>
      <c r="AD202" s="70"/>
      <c r="AE202" s="70"/>
      <c r="AF202" s="70"/>
      <c r="AG202" s="70"/>
      <c r="AH202" s="70"/>
      <c r="AI202" s="70"/>
      <c r="AJ202" s="70"/>
      <c r="AK202" s="70"/>
      <c r="AL202" s="70"/>
      <c r="AM202" s="70"/>
      <c r="AN202" s="70"/>
      <c r="AO202" s="70"/>
    </row>
    <row r="203" ht="15.75" customHeight="1">
      <c r="AA203" s="70"/>
      <c r="AB203" s="70"/>
      <c r="AC203" s="70"/>
      <c r="AD203" s="70"/>
      <c r="AE203" s="70"/>
      <c r="AF203" s="70"/>
      <c r="AG203" s="70"/>
      <c r="AH203" s="70"/>
      <c r="AI203" s="70"/>
      <c r="AJ203" s="70"/>
      <c r="AK203" s="70"/>
      <c r="AL203" s="70"/>
      <c r="AM203" s="70"/>
      <c r="AN203" s="70"/>
      <c r="AO203" s="70"/>
    </row>
    <row r="204" ht="15.75" customHeight="1">
      <c r="AA204" s="70"/>
      <c r="AB204" s="70"/>
      <c r="AC204" s="70"/>
      <c r="AD204" s="70"/>
      <c r="AE204" s="70"/>
      <c r="AF204" s="70"/>
      <c r="AG204" s="70"/>
      <c r="AH204" s="70"/>
      <c r="AI204" s="70"/>
      <c r="AJ204" s="70"/>
      <c r="AK204" s="70"/>
      <c r="AL204" s="70"/>
      <c r="AM204" s="70"/>
      <c r="AN204" s="70"/>
      <c r="AO204" s="70"/>
    </row>
    <row r="205" ht="15.75" customHeight="1">
      <c r="AA205" s="70"/>
      <c r="AB205" s="70"/>
      <c r="AC205" s="70"/>
      <c r="AD205" s="70"/>
      <c r="AE205" s="70"/>
      <c r="AF205" s="70"/>
      <c r="AG205" s="70"/>
      <c r="AH205" s="70"/>
      <c r="AI205" s="70"/>
      <c r="AJ205" s="70"/>
      <c r="AK205" s="70"/>
      <c r="AL205" s="70"/>
      <c r="AM205" s="70"/>
      <c r="AN205" s="70"/>
      <c r="AO205" s="70"/>
    </row>
    <row r="206" ht="15.75" customHeight="1">
      <c r="AA206" s="70"/>
      <c r="AB206" s="70"/>
      <c r="AC206" s="70"/>
      <c r="AD206" s="70"/>
      <c r="AE206" s="70"/>
      <c r="AF206" s="70"/>
      <c r="AG206" s="70"/>
      <c r="AH206" s="70"/>
      <c r="AI206" s="70"/>
      <c r="AJ206" s="70"/>
      <c r="AK206" s="70"/>
      <c r="AL206" s="70"/>
      <c r="AM206" s="70"/>
      <c r="AN206" s="70"/>
      <c r="AO206" s="70"/>
    </row>
    <row r="207" ht="15.75" customHeight="1">
      <c r="AA207" s="70"/>
      <c r="AB207" s="70"/>
      <c r="AC207" s="70"/>
      <c r="AD207" s="70"/>
      <c r="AE207" s="70"/>
      <c r="AF207" s="70"/>
      <c r="AG207" s="70"/>
      <c r="AH207" s="70"/>
      <c r="AI207" s="70"/>
      <c r="AJ207" s="70"/>
      <c r="AK207" s="70"/>
      <c r="AL207" s="70"/>
      <c r="AM207" s="70"/>
      <c r="AN207" s="70"/>
      <c r="AO207" s="70"/>
    </row>
    <row r="208" ht="15.75" customHeight="1">
      <c r="AA208" s="70"/>
      <c r="AB208" s="70"/>
      <c r="AC208" s="70"/>
      <c r="AD208" s="70"/>
      <c r="AE208" s="70"/>
      <c r="AF208" s="70"/>
      <c r="AG208" s="70"/>
      <c r="AH208" s="70"/>
      <c r="AI208" s="70"/>
      <c r="AJ208" s="70"/>
      <c r="AK208" s="70"/>
      <c r="AL208" s="70"/>
      <c r="AM208" s="70"/>
      <c r="AN208" s="70"/>
      <c r="AO208" s="70"/>
    </row>
    <row r="209" ht="15.75" customHeight="1">
      <c r="AA209" s="70"/>
      <c r="AB209" s="70"/>
      <c r="AC209" s="70"/>
      <c r="AD209" s="70"/>
      <c r="AE209" s="70"/>
      <c r="AF209" s="70"/>
      <c r="AG209" s="70"/>
      <c r="AH209" s="70"/>
      <c r="AI209" s="70"/>
      <c r="AJ209" s="70"/>
      <c r="AK209" s="70"/>
      <c r="AL209" s="70"/>
      <c r="AM209" s="70"/>
      <c r="AN209" s="70"/>
      <c r="AO209" s="70"/>
    </row>
    <row r="210" ht="15.75" customHeight="1">
      <c r="AA210" s="70"/>
      <c r="AB210" s="70"/>
      <c r="AC210" s="70"/>
      <c r="AD210" s="70"/>
      <c r="AE210" s="70"/>
      <c r="AF210" s="70"/>
      <c r="AG210" s="70"/>
      <c r="AH210" s="70"/>
      <c r="AI210" s="70"/>
      <c r="AJ210" s="70"/>
      <c r="AK210" s="70"/>
      <c r="AL210" s="70"/>
      <c r="AM210" s="70"/>
      <c r="AN210" s="70"/>
      <c r="AO210" s="70"/>
    </row>
    <row r="211" ht="15.75" customHeight="1">
      <c r="AA211" s="70"/>
      <c r="AB211" s="70"/>
      <c r="AC211" s="70"/>
      <c r="AD211" s="70"/>
      <c r="AE211" s="70"/>
      <c r="AF211" s="70"/>
      <c r="AG211" s="70"/>
      <c r="AH211" s="70"/>
      <c r="AI211" s="70"/>
      <c r="AJ211" s="70"/>
      <c r="AK211" s="70"/>
      <c r="AL211" s="70"/>
      <c r="AM211" s="70"/>
      <c r="AN211" s="70"/>
      <c r="AO211" s="70"/>
    </row>
    <row r="212" ht="15.75" customHeight="1">
      <c r="AA212" s="70"/>
      <c r="AB212" s="70"/>
      <c r="AC212" s="70"/>
      <c r="AD212" s="70"/>
      <c r="AE212" s="70"/>
      <c r="AF212" s="70"/>
      <c r="AG212" s="70"/>
      <c r="AH212" s="70"/>
      <c r="AI212" s="70"/>
      <c r="AJ212" s="70"/>
      <c r="AK212" s="70"/>
      <c r="AL212" s="70"/>
      <c r="AM212" s="70"/>
      <c r="AN212" s="70"/>
      <c r="AO212" s="70"/>
    </row>
    <row r="213" ht="15.75" customHeight="1">
      <c r="AA213" s="70"/>
      <c r="AB213" s="70"/>
      <c r="AC213" s="70"/>
      <c r="AD213" s="70"/>
      <c r="AE213" s="70"/>
      <c r="AF213" s="70"/>
      <c r="AG213" s="70"/>
      <c r="AH213" s="70"/>
      <c r="AI213" s="70"/>
      <c r="AJ213" s="70"/>
      <c r="AK213" s="70"/>
      <c r="AL213" s="70"/>
      <c r="AM213" s="70"/>
      <c r="AN213" s="70"/>
      <c r="AO213" s="70"/>
    </row>
    <row r="214" ht="15.75" customHeight="1">
      <c r="AA214" s="70"/>
      <c r="AB214" s="70"/>
      <c r="AC214" s="70"/>
      <c r="AD214" s="70"/>
      <c r="AE214" s="70"/>
      <c r="AF214" s="70"/>
      <c r="AG214" s="70"/>
      <c r="AH214" s="70"/>
      <c r="AI214" s="70"/>
      <c r="AJ214" s="70"/>
      <c r="AK214" s="70"/>
      <c r="AL214" s="70"/>
      <c r="AM214" s="70"/>
      <c r="AN214" s="70"/>
      <c r="AO214" s="70"/>
    </row>
    <row r="215" ht="15.75" customHeight="1">
      <c r="AA215" s="70"/>
      <c r="AB215" s="70"/>
      <c r="AC215" s="70"/>
      <c r="AD215" s="70"/>
      <c r="AE215" s="70"/>
      <c r="AF215" s="70"/>
      <c r="AG215" s="70"/>
      <c r="AH215" s="70"/>
      <c r="AI215" s="70"/>
      <c r="AJ215" s="70"/>
      <c r="AK215" s="70"/>
      <c r="AL215" s="70"/>
      <c r="AM215" s="70"/>
      <c r="AN215" s="70"/>
      <c r="AO215" s="70"/>
    </row>
    <row r="216" ht="15.75" customHeight="1">
      <c r="AA216" s="70"/>
      <c r="AB216" s="70"/>
      <c r="AC216" s="70"/>
      <c r="AD216" s="70"/>
      <c r="AE216" s="70"/>
      <c r="AF216" s="70"/>
      <c r="AG216" s="70"/>
      <c r="AH216" s="70"/>
      <c r="AI216" s="70"/>
      <c r="AJ216" s="70"/>
      <c r="AK216" s="70"/>
      <c r="AL216" s="70"/>
      <c r="AM216" s="70"/>
      <c r="AN216" s="70"/>
      <c r="AO216" s="70"/>
    </row>
    <row r="217" ht="15.75" customHeight="1">
      <c r="AA217" s="70"/>
      <c r="AB217" s="70"/>
      <c r="AC217" s="70"/>
      <c r="AD217" s="70"/>
      <c r="AE217" s="70"/>
      <c r="AF217" s="70"/>
      <c r="AG217" s="70"/>
      <c r="AH217" s="70"/>
      <c r="AI217" s="70"/>
      <c r="AJ217" s="70"/>
      <c r="AK217" s="70"/>
      <c r="AL217" s="70"/>
      <c r="AM217" s="70"/>
      <c r="AN217" s="70"/>
      <c r="AO217" s="70"/>
    </row>
    <row r="218" ht="15.75" customHeight="1">
      <c r="AA218" s="70"/>
      <c r="AB218" s="70"/>
      <c r="AC218" s="70"/>
      <c r="AD218" s="70"/>
      <c r="AE218" s="70"/>
      <c r="AF218" s="70"/>
      <c r="AG218" s="70"/>
      <c r="AH218" s="70"/>
      <c r="AI218" s="70"/>
      <c r="AJ218" s="70"/>
      <c r="AK218" s="70"/>
      <c r="AL218" s="70"/>
      <c r="AM218" s="70"/>
      <c r="AN218" s="70"/>
      <c r="AO218" s="70"/>
    </row>
    <row r="219" ht="15.75" customHeight="1">
      <c r="AA219" s="70"/>
      <c r="AB219" s="70"/>
      <c r="AC219" s="70"/>
      <c r="AD219" s="70"/>
      <c r="AE219" s="70"/>
      <c r="AF219" s="70"/>
      <c r="AG219" s="70"/>
      <c r="AH219" s="70"/>
      <c r="AI219" s="70"/>
      <c r="AJ219" s="70"/>
      <c r="AK219" s="70"/>
      <c r="AL219" s="70"/>
      <c r="AM219" s="70"/>
      <c r="AN219" s="70"/>
      <c r="AO219" s="70"/>
    </row>
    <row r="220" ht="15.75" customHeight="1">
      <c r="AA220" s="70"/>
      <c r="AB220" s="70"/>
      <c r="AC220" s="70"/>
      <c r="AD220" s="70"/>
      <c r="AE220" s="70"/>
      <c r="AF220" s="70"/>
      <c r="AG220" s="70"/>
      <c r="AH220" s="70"/>
      <c r="AI220" s="70"/>
      <c r="AJ220" s="70"/>
      <c r="AK220" s="70"/>
      <c r="AL220" s="70"/>
      <c r="AM220" s="70"/>
      <c r="AN220" s="70"/>
      <c r="AO220" s="70"/>
    </row>
    <row r="221" ht="15.75" customHeight="1">
      <c r="AA221" s="70"/>
      <c r="AB221" s="70"/>
      <c r="AC221" s="70"/>
      <c r="AD221" s="70"/>
      <c r="AE221" s="70"/>
      <c r="AF221" s="70"/>
      <c r="AG221" s="70"/>
      <c r="AH221" s="70"/>
      <c r="AI221" s="70"/>
      <c r="AJ221" s="70"/>
      <c r="AK221" s="70"/>
      <c r="AL221" s="70"/>
      <c r="AM221" s="70"/>
      <c r="AN221" s="70"/>
      <c r="AO221" s="70"/>
    </row>
    <row r="222" ht="15.75" customHeight="1">
      <c r="AA222" s="70"/>
      <c r="AB222" s="70"/>
      <c r="AC222" s="70"/>
      <c r="AD222" s="70"/>
      <c r="AE222" s="70"/>
      <c r="AF222" s="70"/>
      <c r="AG222" s="70"/>
      <c r="AH222" s="70"/>
      <c r="AI222" s="70"/>
      <c r="AJ222" s="70"/>
      <c r="AK222" s="70"/>
      <c r="AL222" s="70"/>
      <c r="AM222" s="70"/>
      <c r="AN222" s="70"/>
      <c r="AO222" s="70"/>
    </row>
    <row r="223" ht="15.75" customHeight="1">
      <c r="AA223" s="70"/>
      <c r="AB223" s="70"/>
      <c r="AC223" s="70"/>
      <c r="AD223" s="70"/>
      <c r="AE223" s="70"/>
      <c r="AF223" s="70"/>
      <c r="AG223" s="70"/>
      <c r="AH223" s="70"/>
      <c r="AI223" s="70"/>
      <c r="AJ223" s="70"/>
      <c r="AK223" s="70"/>
      <c r="AL223" s="70"/>
      <c r="AM223" s="70"/>
      <c r="AN223" s="70"/>
      <c r="AO223" s="70"/>
    </row>
    <row r="224" ht="15.75" customHeight="1">
      <c r="AA224" s="70"/>
      <c r="AB224" s="70"/>
      <c r="AC224" s="70"/>
      <c r="AD224" s="70"/>
      <c r="AE224" s="70"/>
      <c r="AF224" s="70"/>
      <c r="AG224" s="70"/>
      <c r="AH224" s="70"/>
      <c r="AI224" s="70"/>
      <c r="AJ224" s="70"/>
      <c r="AK224" s="70"/>
      <c r="AL224" s="70"/>
      <c r="AM224" s="70"/>
      <c r="AN224" s="70"/>
      <c r="AO224" s="70"/>
    </row>
    <row r="225" ht="15.75" customHeight="1">
      <c r="AA225" s="70"/>
      <c r="AB225" s="70"/>
      <c r="AC225" s="70"/>
      <c r="AD225" s="70"/>
      <c r="AE225" s="70"/>
      <c r="AF225" s="70"/>
      <c r="AG225" s="70"/>
      <c r="AH225" s="70"/>
      <c r="AI225" s="70"/>
      <c r="AJ225" s="70"/>
      <c r="AK225" s="70"/>
      <c r="AL225" s="70"/>
      <c r="AM225" s="70"/>
      <c r="AN225" s="70"/>
      <c r="AO225" s="70"/>
    </row>
    <row r="226" ht="15.75" customHeight="1">
      <c r="AA226" s="70"/>
      <c r="AB226" s="70"/>
      <c r="AC226" s="70"/>
      <c r="AD226" s="70"/>
      <c r="AE226" s="70"/>
      <c r="AF226" s="70"/>
      <c r="AG226" s="70"/>
      <c r="AH226" s="70"/>
      <c r="AI226" s="70"/>
      <c r="AJ226" s="70"/>
      <c r="AK226" s="70"/>
      <c r="AL226" s="70"/>
      <c r="AM226" s="70"/>
      <c r="AN226" s="70"/>
      <c r="AO226" s="70"/>
    </row>
    <row r="227" ht="15.75" customHeight="1">
      <c r="AA227" s="70"/>
      <c r="AB227" s="70"/>
      <c r="AC227" s="70"/>
      <c r="AD227" s="70"/>
      <c r="AE227" s="70"/>
      <c r="AF227" s="70"/>
      <c r="AG227" s="70"/>
      <c r="AH227" s="70"/>
      <c r="AI227" s="70"/>
      <c r="AJ227" s="70"/>
      <c r="AK227" s="70"/>
      <c r="AL227" s="70"/>
      <c r="AM227" s="70"/>
      <c r="AN227" s="70"/>
      <c r="AO227" s="70"/>
    </row>
    <row r="228" ht="15.75" customHeight="1">
      <c r="AA228" s="70"/>
      <c r="AB228" s="70"/>
      <c r="AC228" s="70"/>
      <c r="AD228" s="70"/>
      <c r="AE228" s="70"/>
      <c r="AF228" s="70"/>
      <c r="AG228" s="70"/>
      <c r="AH228" s="70"/>
      <c r="AI228" s="70"/>
      <c r="AJ228" s="70"/>
      <c r="AK228" s="70"/>
      <c r="AL228" s="70"/>
      <c r="AM228" s="70"/>
      <c r="AN228" s="70"/>
      <c r="AO228" s="70"/>
    </row>
    <row r="229" ht="15.75" customHeight="1">
      <c r="AA229" s="70"/>
      <c r="AB229" s="70"/>
      <c r="AC229" s="70"/>
      <c r="AD229" s="70"/>
      <c r="AE229" s="70"/>
      <c r="AF229" s="70"/>
      <c r="AG229" s="70"/>
      <c r="AH229" s="70"/>
      <c r="AI229" s="70"/>
      <c r="AJ229" s="70"/>
      <c r="AK229" s="70"/>
      <c r="AL229" s="70"/>
      <c r="AM229" s="70"/>
      <c r="AN229" s="70"/>
      <c r="AO229" s="70"/>
    </row>
    <row r="230" ht="15.75" customHeight="1">
      <c r="AA230" s="70"/>
      <c r="AB230" s="70"/>
      <c r="AC230" s="70"/>
      <c r="AD230" s="70"/>
      <c r="AE230" s="70"/>
      <c r="AF230" s="70"/>
      <c r="AG230" s="70"/>
      <c r="AH230" s="70"/>
      <c r="AI230" s="70"/>
      <c r="AJ230" s="70"/>
      <c r="AK230" s="70"/>
      <c r="AL230" s="70"/>
      <c r="AM230" s="70"/>
      <c r="AN230" s="70"/>
      <c r="AO230" s="70"/>
    </row>
    <row r="231" ht="15.75" customHeight="1">
      <c r="AA231" s="70"/>
      <c r="AB231" s="70"/>
      <c r="AC231" s="70"/>
      <c r="AD231" s="70"/>
      <c r="AE231" s="70"/>
      <c r="AF231" s="70"/>
      <c r="AG231" s="70"/>
      <c r="AH231" s="70"/>
      <c r="AI231" s="70"/>
      <c r="AJ231" s="70"/>
      <c r="AK231" s="70"/>
      <c r="AL231" s="70"/>
      <c r="AM231" s="70"/>
      <c r="AN231" s="70"/>
      <c r="AO231" s="70"/>
    </row>
    <row r="232" ht="15.75" customHeight="1">
      <c r="AA232" s="70"/>
      <c r="AB232" s="70"/>
      <c r="AC232" s="70"/>
      <c r="AD232" s="70"/>
      <c r="AE232" s="70"/>
      <c r="AF232" s="70"/>
      <c r="AG232" s="70"/>
      <c r="AH232" s="70"/>
      <c r="AI232" s="70"/>
      <c r="AJ232" s="70"/>
      <c r="AK232" s="70"/>
      <c r="AL232" s="70"/>
      <c r="AM232" s="70"/>
      <c r="AN232" s="70"/>
      <c r="AO232" s="70"/>
    </row>
    <row r="233" ht="15.75" customHeight="1">
      <c r="AA233" s="70"/>
      <c r="AB233" s="70"/>
      <c r="AC233" s="70"/>
      <c r="AD233" s="70"/>
      <c r="AE233" s="70"/>
      <c r="AF233" s="70"/>
      <c r="AG233" s="70"/>
      <c r="AH233" s="70"/>
      <c r="AI233" s="70"/>
      <c r="AJ233" s="70"/>
      <c r="AK233" s="70"/>
      <c r="AL233" s="70"/>
      <c r="AM233" s="70"/>
      <c r="AN233" s="70"/>
      <c r="AO233" s="70"/>
    </row>
    <row r="234" ht="15.75" customHeight="1">
      <c r="AA234" s="70"/>
      <c r="AB234" s="70"/>
      <c r="AC234" s="70"/>
      <c r="AD234" s="70"/>
      <c r="AE234" s="70"/>
      <c r="AF234" s="70"/>
      <c r="AG234" s="70"/>
      <c r="AH234" s="70"/>
      <c r="AI234" s="70"/>
      <c r="AJ234" s="70"/>
      <c r="AK234" s="70"/>
      <c r="AL234" s="70"/>
      <c r="AM234" s="70"/>
      <c r="AN234" s="70"/>
      <c r="AO234" s="70"/>
    </row>
    <row r="235" ht="15.75" customHeight="1">
      <c r="AA235" s="70"/>
      <c r="AB235" s="70"/>
      <c r="AC235" s="70"/>
      <c r="AD235" s="70"/>
      <c r="AE235" s="70"/>
      <c r="AF235" s="70"/>
      <c r="AG235" s="70"/>
      <c r="AH235" s="70"/>
      <c r="AI235" s="70"/>
      <c r="AJ235" s="70"/>
      <c r="AK235" s="70"/>
      <c r="AL235" s="70"/>
      <c r="AM235" s="70"/>
      <c r="AN235" s="70"/>
      <c r="AO235" s="70"/>
    </row>
    <row r="236" ht="15.75" customHeight="1">
      <c r="AA236" s="70"/>
      <c r="AB236" s="70"/>
      <c r="AC236" s="70"/>
      <c r="AD236" s="70"/>
      <c r="AE236" s="70"/>
      <c r="AF236" s="70"/>
      <c r="AG236" s="70"/>
      <c r="AH236" s="70"/>
      <c r="AI236" s="70"/>
      <c r="AJ236" s="70"/>
      <c r="AK236" s="70"/>
      <c r="AL236" s="70"/>
      <c r="AM236" s="70"/>
      <c r="AN236" s="70"/>
      <c r="AO236" s="70"/>
    </row>
    <row r="237" ht="15.75" customHeight="1">
      <c r="AA237" s="70"/>
      <c r="AB237" s="70"/>
      <c r="AC237" s="70"/>
      <c r="AD237" s="70"/>
      <c r="AE237" s="70"/>
      <c r="AF237" s="70"/>
      <c r="AG237" s="70"/>
      <c r="AH237" s="70"/>
      <c r="AI237" s="70"/>
      <c r="AJ237" s="70"/>
      <c r="AK237" s="70"/>
      <c r="AL237" s="70"/>
      <c r="AM237" s="70"/>
      <c r="AN237" s="70"/>
      <c r="AO237" s="70"/>
    </row>
    <row r="238" ht="15.75" customHeight="1">
      <c r="AA238" s="70"/>
      <c r="AB238" s="70"/>
      <c r="AC238" s="70"/>
      <c r="AD238" s="70"/>
      <c r="AE238" s="70"/>
      <c r="AF238" s="70"/>
      <c r="AG238" s="70"/>
      <c r="AH238" s="70"/>
      <c r="AI238" s="70"/>
      <c r="AJ238" s="70"/>
      <c r="AK238" s="70"/>
      <c r="AL238" s="70"/>
      <c r="AM238" s="70"/>
      <c r="AN238" s="70"/>
      <c r="AO238" s="70"/>
    </row>
    <row r="239" ht="15.75" customHeight="1">
      <c r="AA239" s="70"/>
      <c r="AB239" s="70"/>
      <c r="AC239" s="70"/>
      <c r="AD239" s="70"/>
      <c r="AE239" s="70"/>
      <c r="AF239" s="70"/>
      <c r="AG239" s="70"/>
      <c r="AH239" s="70"/>
      <c r="AI239" s="70"/>
      <c r="AJ239" s="70"/>
      <c r="AK239" s="70"/>
      <c r="AL239" s="70"/>
      <c r="AM239" s="70"/>
      <c r="AN239" s="70"/>
      <c r="AO239" s="70"/>
    </row>
    <row r="240" ht="15.75" customHeight="1">
      <c r="AA240" s="70"/>
      <c r="AB240" s="70"/>
      <c r="AC240" s="70"/>
      <c r="AD240" s="70"/>
      <c r="AE240" s="70"/>
      <c r="AF240" s="70"/>
      <c r="AG240" s="70"/>
      <c r="AH240" s="70"/>
      <c r="AI240" s="70"/>
      <c r="AJ240" s="70"/>
      <c r="AK240" s="70"/>
      <c r="AL240" s="70"/>
      <c r="AM240" s="70"/>
      <c r="AN240" s="70"/>
      <c r="AO240" s="70"/>
    </row>
    <row r="241" ht="15.75" customHeight="1">
      <c r="AA241" s="70"/>
      <c r="AB241" s="70"/>
      <c r="AC241" s="70"/>
      <c r="AD241" s="70"/>
      <c r="AE241" s="70"/>
      <c r="AF241" s="70"/>
      <c r="AG241" s="70"/>
      <c r="AH241" s="70"/>
      <c r="AI241" s="70"/>
      <c r="AJ241" s="70"/>
      <c r="AK241" s="70"/>
      <c r="AL241" s="70"/>
      <c r="AM241" s="70"/>
      <c r="AN241" s="70"/>
      <c r="AO241" s="70"/>
    </row>
    <row r="242" ht="15.75" customHeight="1">
      <c r="AA242" s="70"/>
      <c r="AB242" s="70"/>
      <c r="AC242" s="70"/>
      <c r="AD242" s="70"/>
      <c r="AE242" s="70"/>
      <c r="AF242" s="70"/>
      <c r="AG242" s="70"/>
      <c r="AH242" s="70"/>
      <c r="AI242" s="70"/>
      <c r="AJ242" s="70"/>
      <c r="AK242" s="70"/>
      <c r="AL242" s="70"/>
      <c r="AM242" s="70"/>
      <c r="AN242" s="70"/>
      <c r="AO242" s="70"/>
    </row>
    <row r="243" ht="15.75" customHeight="1">
      <c r="AA243" s="70"/>
      <c r="AB243" s="70"/>
      <c r="AC243" s="70"/>
      <c r="AD243" s="70"/>
      <c r="AE243" s="70"/>
      <c r="AF243" s="70"/>
      <c r="AG243" s="70"/>
      <c r="AH243" s="70"/>
      <c r="AI243" s="70"/>
      <c r="AJ243" s="70"/>
      <c r="AK243" s="70"/>
      <c r="AL243" s="70"/>
      <c r="AM243" s="70"/>
      <c r="AN243" s="70"/>
      <c r="AO243" s="70"/>
    </row>
    <row r="244" ht="15.75" customHeight="1">
      <c r="AA244" s="70"/>
      <c r="AB244" s="70"/>
      <c r="AC244" s="70"/>
      <c r="AD244" s="70"/>
      <c r="AE244" s="70"/>
      <c r="AF244" s="70"/>
      <c r="AG244" s="70"/>
      <c r="AH244" s="70"/>
      <c r="AI244" s="70"/>
      <c r="AJ244" s="70"/>
      <c r="AK244" s="70"/>
      <c r="AL244" s="70"/>
      <c r="AM244" s="70"/>
      <c r="AN244" s="70"/>
      <c r="AO244" s="70"/>
    </row>
    <row r="245" ht="15.75" customHeight="1">
      <c r="AA245" s="70"/>
      <c r="AB245" s="70"/>
      <c r="AC245" s="70"/>
      <c r="AD245" s="70"/>
      <c r="AE245" s="70"/>
      <c r="AF245" s="70"/>
      <c r="AG245" s="70"/>
      <c r="AH245" s="70"/>
      <c r="AI245" s="70"/>
      <c r="AJ245" s="70"/>
      <c r="AK245" s="70"/>
      <c r="AL245" s="70"/>
      <c r="AM245" s="70"/>
      <c r="AN245" s="70"/>
      <c r="AO245" s="70"/>
    </row>
    <row r="246" ht="15.75" customHeight="1">
      <c r="AA246" s="70"/>
      <c r="AB246" s="70"/>
      <c r="AC246" s="70"/>
      <c r="AD246" s="70"/>
      <c r="AE246" s="70"/>
      <c r="AF246" s="70"/>
      <c r="AG246" s="70"/>
      <c r="AH246" s="70"/>
      <c r="AI246" s="70"/>
      <c r="AJ246" s="70"/>
      <c r="AK246" s="70"/>
      <c r="AL246" s="70"/>
      <c r="AM246" s="70"/>
      <c r="AN246" s="70"/>
      <c r="AO246" s="70"/>
    </row>
    <row r="247" ht="15.75" customHeight="1">
      <c r="AA247" s="70"/>
      <c r="AB247" s="70"/>
      <c r="AC247" s="70"/>
      <c r="AD247" s="70"/>
      <c r="AE247" s="70"/>
      <c r="AF247" s="70"/>
      <c r="AG247" s="70"/>
      <c r="AH247" s="70"/>
      <c r="AI247" s="70"/>
      <c r="AJ247" s="70"/>
      <c r="AK247" s="70"/>
      <c r="AL247" s="70"/>
      <c r="AM247" s="70"/>
      <c r="AN247" s="70"/>
      <c r="AO247" s="70"/>
    </row>
    <row r="248" ht="15.75" customHeight="1">
      <c r="AA248" s="70"/>
      <c r="AB248" s="70"/>
      <c r="AC248" s="70"/>
      <c r="AD248" s="70"/>
      <c r="AE248" s="70"/>
      <c r="AF248" s="70"/>
      <c r="AG248" s="70"/>
      <c r="AH248" s="70"/>
      <c r="AI248" s="70"/>
      <c r="AJ248" s="70"/>
      <c r="AK248" s="70"/>
      <c r="AL248" s="70"/>
      <c r="AM248" s="70"/>
      <c r="AN248" s="70"/>
      <c r="AO248" s="70"/>
    </row>
    <row r="249" ht="15.75" customHeight="1">
      <c r="AA249" s="70"/>
      <c r="AB249" s="70"/>
      <c r="AC249" s="70"/>
      <c r="AD249" s="70"/>
      <c r="AE249" s="70"/>
      <c r="AF249" s="70"/>
      <c r="AG249" s="70"/>
      <c r="AH249" s="70"/>
      <c r="AI249" s="70"/>
      <c r="AJ249" s="70"/>
      <c r="AK249" s="70"/>
      <c r="AL249" s="70"/>
      <c r="AM249" s="70"/>
      <c r="AN249" s="70"/>
      <c r="AO249" s="70"/>
    </row>
    <row r="250" ht="15.75" customHeight="1">
      <c r="AA250" s="70"/>
      <c r="AB250" s="70"/>
      <c r="AC250" s="70"/>
      <c r="AD250" s="70"/>
      <c r="AE250" s="70"/>
      <c r="AF250" s="70"/>
      <c r="AG250" s="70"/>
      <c r="AH250" s="70"/>
      <c r="AI250" s="70"/>
      <c r="AJ250" s="70"/>
      <c r="AK250" s="70"/>
      <c r="AL250" s="70"/>
      <c r="AM250" s="70"/>
      <c r="AN250" s="70"/>
      <c r="AO250" s="70"/>
    </row>
    <row r="251" ht="15.75" customHeight="1">
      <c r="AA251" s="70"/>
      <c r="AB251" s="70"/>
      <c r="AC251" s="70"/>
      <c r="AD251" s="70"/>
      <c r="AE251" s="70"/>
      <c r="AF251" s="70"/>
      <c r="AG251" s="70"/>
      <c r="AH251" s="70"/>
      <c r="AI251" s="70"/>
      <c r="AJ251" s="70"/>
      <c r="AK251" s="70"/>
      <c r="AL251" s="70"/>
      <c r="AM251" s="70"/>
      <c r="AN251" s="70"/>
      <c r="AO251" s="70"/>
    </row>
    <row r="252" ht="15.75" customHeight="1">
      <c r="AA252" s="70"/>
      <c r="AB252" s="70"/>
      <c r="AC252" s="70"/>
      <c r="AD252" s="70"/>
      <c r="AE252" s="70"/>
      <c r="AF252" s="70"/>
      <c r="AG252" s="70"/>
      <c r="AH252" s="70"/>
      <c r="AI252" s="70"/>
      <c r="AJ252" s="70"/>
      <c r="AK252" s="70"/>
      <c r="AL252" s="70"/>
      <c r="AM252" s="70"/>
      <c r="AN252" s="70"/>
      <c r="AO252" s="70"/>
    </row>
    <row r="253" ht="15.75" customHeight="1">
      <c r="AA253" s="70"/>
      <c r="AB253" s="70"/>
      <c r="AC253" s="70"/>
      <c r="AD253" s="70"/>
      <c r="AE253" s="70"/>
      <c r="AF253" s="70"/>
      <c r="AG253" s="70"/>
      <c r="AH253" s="70"/>
      <c r="AI253" s="70"/>
      <c r="AJ253" s="70"/>
      <c r="AK253" s="70"/>
      <c r="AL253" s="70"/>
      <c r="AM253" s="70"/>
      <c r="AN253" s="70"/>
      <c r="AO253" s="70"/>
    </row>
    <row r="254" ht="15.75" customHeight="1">
      <c r="AA254" s="70"/>
      <c r="AB254" s="70"/>
      <c r="AC254" s="70"/>
      <c r="AD254" s="70"/>
      <c r="AE254" s="70"/>
      <c r="AF254" s="70"/>
      <c r="AG254" s="70"/>
      <c r="AH254" s="70"/>
      <c r="AI254" s="70"/>
      <c r="AJ254" s="70"/>
      <c r="AK254" s="70"/>
      <c r="AL254" s="70"/>
      <c r="AM254" s="70"/>
      <c r="AN254" s="70"/>
      <c r="AO254" s="70"/>
    </row>
    <row r="255" ht="15.75" customHeight="1">
      <c r="AA255" s="70"/>
      <c r="AB255" s="70"/>
      <c r="AC255" s="70"/>
      <c r="AD255" s="70"/>
      <c r="AE255" s="70"/>
      <c r="AF255" s="70"/>
      <c r="AG255" s="70"/>
      <c r="AH255" s="70"/>
      <c r="AI255" s="70"/>
      <c r="AJ255" s="70"/>
      <c r="AK255" s="70"/>
      <c r="AL255" s="70"/>
      <c r="AM255" s="70"/>
      <c r="AN255" s="70"/>
      <c r="AO255" s="70"/>
    </row>
    <row r="256" ht="15.75" customHeight="1">
      <c r="AA256" s="70"/>
      <c r="AB256" s="70"/>
      <c r="AC256" s="70"/>
      <c r="AD256" s="70"/>
      <c r="AE256" s="70"/>
      <c r="AF256" s="70"/>
      <c r="AG256" s="70"/>
      <c r="AH256" s="70"/>
      <c r="AI256" s="70"/>
      <c r="AJ256" s="70"/>
      <c r="AK256" s="70"/>
      <c r="AL256" s="70"/>
      <c r="AM256" s="70"/>
      <c r="AN256" s="70"/>
      <c r="AO256" s="70"/>
    </row>
    <row r="257" ht="15.75" customHeight="1">
      <c r="AA257" s="70"/>
      <c r="AB257" s="70"/>
      <c r="AC257" s="70"/>
      <c r="AD257" s="70"/>
      <c r="AE257" s="70"/>
      <c r="AF257" s="70"/>
      <c r="AG257" s="70"/>
      <c r="AH257" s="70"/>
      <c r="AI257" s="70"/>
      <c r="AJ257" s="70"/>
      <c r="AK257" s="70"/>
      <c r="AL257" s="70"/>
      <c r="AM257" s="70"/>
      <c r="AN257" s="70"/>
      <c r="AO257" s="70"/>
    </row>
    <row r="258" ht="15.75" customHeight="1">
      <c r="AA258" s="70"/>
      <c r="AB258" s="70"/>
      <c r="AC258" s="70"/>
      <c r="AD258" s="70"/>
      <c r="AE258" s="70"/>
      <c r="AF258" s="70"/>
      <c r="AG258" s="70"/>
      <c r="AH258" s="70"/>
      <c r="AI258" s="70"/>
      <c r="AJ258" s="70"/>
      <c r="AK258" s="70"/>
      <c r="AL258" s="70"/>
      <c r="AM258" s="70"/>
      <c r="AN258" s="70"/>
      <c r="AO258" s="70"/>
    </row>
    <row r="259" ht="15.75" customHeight="1">
      <c r="AA259" s="70"/>
      <c r="AB259" s="70"/>
      <c r="AC259" s="70"/>
      <c r="AD259" s="70"/>
      <c r="AE259" s="70"/>
      <c r="AF259" s="70"/>
      <c r="AG259" s="70"/>
      <c r="AH259" s="70"/>
      <c r="AI259" s="70"/>
      <c r="AJ259" s="70"/>
      <c r="AK259" s="70"/>
      <c r="AL259" s="70"/>
      <c r="AM259" s="70"/>
      <c r="AN259" s="70"/>
      <c r="AO259" s="70"/>
    </row>
    <row r="260" ht="15.75" customHeight="1">
      <c r="AA260" s="70"/>
      <c r="AB260" s="70"/>
      <c r="AC260" s="70"/>
      <c r="AD260" s="70"/>
      <c r="AE260" s="70"/>
      <c r="AF260" s="70"/>
      <c r="AG260" s="70"/>
      <c r="AH260" s="70"/>
      <c r="AI260" s="70"/>
      <c r="AJ260" s="70"/>
      <c r="AK260" s="70"/>
      <c r="AL260" s="70"/>
      <c r="AM260" s="70"/>
      <c r="AN260" s="70"/>
      <c r="AO260" s="70"/>
    </row>
    <row r="261" ht="15.75" customHeight="1">
      <c r="AA261" s="70"/>
      <c r="AB261" s="70"/>
      <c r="AC261" s="70"/>
      <c r="AD261" s="70"/>
      <c r="AE261" s="70"/>
      <c r="AF261" s="70"/>
      <c r="AG261" s="70"/>
      <c r="AH261" s="70"/>
      <c r="AI261" s="70"/>
      <c r="AJ261" s="70"/>
      <c r="AK261" s="70"/>
      <c r="AL261" s="70"/>
      <c r="AM261" s="70"/>
      <c r="AN261" s="70"/>
      <c r="AO261" s="70"/>
    </row>
    <row r="262" ht="15.75" customHeight="1">
      <c r="AA262" s="70"/>
      <c r="AB262" s="70"/>
      <c r="AC262" s="70"/>
      <c r="AD262" s="70"/>
      <c r="AE262" s="70"/>
      <c r="AF262" s="70"/>
      <c r="AG262" s="70"/>
      <c r="AH262" s="70"/>
      <c r="AI262" s="70"/>
      <c r="AJ262" s="70"/>
      <c r="AK262" s="70"/>
      <c r="AL262" s="70"/>
      <c r="AM262" s="70"/>
      <c r="AN262" s="70"/>
      <c r="AO262" s="70"/>
    </row>
    <row r="263" ht="15.75" customHeight="1">
      <c r="AA263" s="70"/>
      <c r="AB263" s="70"/>
      <c r="AC263" s="70"/>
      <c r="AD263" s="70"/>
      <c r="AE263" s="70"/>
      <c r="AF263" s="70"/>
      <c r="AG263" s="70"/>
      <c r="AH263" s="70"/>
      <c r="AI263" s="70"/>
      <c r="AJ263" s="70"/>
      <c r="AK263" s="70"/>
      <c r="AL263" s="70"/>
      <c r="AM263" s="70"/>
      <c r="AN263" s="70"/>
      <c r="AO263" s="70"/>
    </row>
    <row r="264" ht="15.75" customHeight="1">
      <c r="AA264" s="70"/>
      <c r="AB264" s="70"/>
      <c r="AC264" s="70"/>
      <c r="AD264" s="70"/>
      <c r="AE264" s="70"/>
      <c r="AF264" s="70"/>
      <c r="AG264" s="70"/>
      <c r="AH264" s="70"/>
      <c r="AI264" s="70"/>
      <c r="AJ264" s="70"/>
      <c r="AK264" s="70"/>
      <c r="AL264" s="70"/>
      <c r="AM264" s="70"/>
      <c r="AN264" s="70"/>
      <c r="AO264" s="70"/>
    </row>
    <row r="265" ht="15.75" customHeight="1">
      <c r="AA265" s="70"/>
      <c r="AB265" s="70"/>
      <c r="AC265" s="70"/>
      <c r="AD265" s="70"/>
      <c r="AE265" s="70"/>
      <c r="AF265" s="70"/>
      <c r="AG265" s="70"/>
      <c r="AH265" s="70"/>
      <c r="AI265" s="70"/>
      <c r="AJ265" s="70"/>
      <c r="AK265" s="70"/>
      <c r="AL265" s="70"/>
      <c r="AM265" s="70"/>
      <c r="AN265" s="70"/>
      <c r="AO265" s="70"/>
    </row>
    <row r="266" ht="15.75" customHeight="1">
      <c r="AA266" s="70"/>
      <c r="AB266" s="70"/>
      <c r="AC266" s="70"/>
      <c r="AD266" s="70"/>
      <c r="AE266" s="70"/>
      <c r="AF266" s="70"/>
      <c r="AG266" s="70"/>
      <c r="AH266" s="70"/>
      <c r="AI266" s="70"/>
      <c r="AJ266" s="70"/>
      <c r="AK266" s="70"/>
      <c r="AL266" s="70"/>
      <c r="AM266" s="70"/>
      <c r="AN266" s="70"/>
      <c r="AO266" s="70"/>
    </row>
    <row r="267" ht="15.75" customHeight="1">
      <c r="AA267" s="70"/>
      <c r="AB267" s="70"/>
      <c r="AC267" s="70"/>
      <c r="AD267" s="70"/>
      <c r="AE267" s="70"/>
      <c r="AF267" s="70"/>
      <c r="AG267" s="70"/>
      <c r="AH267" s="70"/>
      <c r="AI267" s="70"/>
      <c r="AJ267" s="70"/>
      <c r="AK267" s="70"/>
      <c r="AL267" s="70"/>
      <c r="AM267" s="70"/>
      <c r="AN267" s="70"/>
      <c r="AO267" s="70"/>
    </row>
    <row r="268" ht="15.75" customHeight="1">
      <c r="AA268" s="70"/>
      <c r="AB268" s="70"/>
      <c r="AC268" s="70"/>
      <c r="AD268" s="70"/>
      <c r="AE268" s="70"/>
      <c r="AF268" s="70"/>
      <c r="AG268" s="70"/>
      <c r="AH268" s="70"/>
      <c r="AI268" s="70"/>
      <c r="AJ268" s="70"/>
      <c r="AK268" s="70"/>
      <c r="AL268" s="70"/>
      <c r="AM268" s="70"/>
      <c r="AN268" s="70"/>
      <c r="AO268" s="70"/>
    </row>
    <row r="269" ht="15.75" customHeight="1">
      <c r="AA269" s="70"/>
      <c r="AB269" s="70"/>
      <c r="AC269" s="70"/>
      <c r="AD269" s="70"/>
      <c r="AE269" s="70"/>
      <c r="AF269" s="70"/>
      <c r="AG269" s="70"/>
      <c r="AH269" s="70"/>
      <c r="AI269" s="70"/>
      <c r="AJ269" s="70"/>
      <c r="AK269" s="70"/>
      <c r="AL269" s="70"/>
      <c r="AM269" s="70"/>
      <c r="AN269" s="70"/>
      <c r="AO269" s="70"/>
    </row>
    <row r="270" ht="15.75" customHeight="1">
      <c r="AA270" s="70"/>
      <c r="AB270" s="70"/>
      <c r="AC270" s="70"/>
      <c r="AD270" s="70"/>
      <c r="AE270" s="70"/>
      <c r="AF270" s="70"/>
      <c r="AG270" s="70"/>
      <c r="AH270" s="70"/>
      <c r="AI270" s="70"/>
      <c r="AJ270" s="70"/>
      <c r="AK270" s="70"/>
      <c r="AL270" s="70"/>
      <c r="AM270" s="70"/>
      <c r="AN270" s="70"/>
      <c r="AO270" s="70"/>
    </row>
    <row r="271" ht="15.75" customHeight="1">
      <c r="AA271" s="70"/>
      <c r="AB271" s="70"/>
      <c r="AC271" s="70"/>
      <c r="AD271" s="70"/>
      <c r="AE271" s="70"/>
      <c r="AF271" s="70"/>
      <c r="AG271" s="70"/>
      <c r="AH271" s="70"/>
      <c r="AI271" s="70"/>
      <c r="AJ271" s="70"/>
      <c r="AK271" s="70"/>
      <c r="AL271" s="70"/>
      <c r="AM271" s="70"/>
      <c r="AN271" s="70"/>
      <c r="AO271" s="70"/>
    </row>
    <row r="272" ht="15.75" customHeight="1">
      <c r="AA272" s="70"/>
      <c r="AB272" s="70"/>
      <c r="AC272" s="70"/>
      <c r="AD272" s="70"/>
      <c r="AE272" s="70"/>
      <c r="AF272" s="70"/>
      <c r="AG272" s="70"/>
      <c r="AH272" s="70"/>
      <c r="AI272" s="70"/>
      <c r="AJ272" s="70"/>
      <c r="AK272" s="70"/>
      <c r="AL272" s="70"/>
      <c r="AM272" s="70"/>
      <c r="AN272" s="70"/>
      <c r="AO272" s="70"/>
    </row>
    <row r="273" ht="15.75" customHeight="1">
      <c r="AA273" s="70"/>
      <c r="AB273" s="70"/>
      <c r="AC273" s="70"/>
      <c r="AD273" s="70"/>
      <c r="AE273" s="70"/>
      <c r="AF273" s="70"/>
      <c r="AG273" s="70"/>
      <c r="AH273" s="70"/>
      <c r="AI273" s="70"/>
      <c r="AJ273" s="70"/>
      <c r="AK273" s="70"/>
      <c r="AL273" s="70"/>
      <c r="AM273" s="70"/>
      <c r="AN273" s="70"/>
      <c r="AO273" s="70"/>
    </row>
    <row r="274" ht="15.75" customHeight="1">
      <c r="AA274" s="70"/>
      <c r="AB274" s="70"/>
      <c r="AC274" s="70"/>
      <c r="AD274" s="70"/>
      <c r="AE274" s="70"/>
      <c r="AF274" s="70"/>
      <c r="AG274" s="70"/>
      <c r="AH274" s="70"/>
      <c r="AI274" s="70"/>
      <c r="AJ274" s="70"/>
      <c r="AK274" s="70"/>
      <c r="AL274" s="70"/>
      <c r="AM274" s="70"/>
      <c r="AN274" s="70"/>
      <c r="AO274" s="70"/>
    </row>
    <row r="275" ht="15.75" customHeight="1">
      <c r="AA275" s="70"/>
      <c r="AB275" s="70"/>
      <c r="AC275" s="70"/>
      <c r="AD275" s="70"/>
      <c r="AE275" s="70"/>
      <c r="AF275" s="70"/>
      <c r="AG275" s="70"/>
      <c r="AH275" s="70"/>
      <c r="AI275" s="70"/>
      <c r="AJ275" s="70"/>
      <c r="AK275" s="70"/>
      <c r="AL275" s="70"/>
      <c r="AM275" s="70"/>
      <c r="AN275" s="70"/>
      <c r="AO275" s="70"/>
    </row>
    <row r="276" ht="15.75" customHeight="1">
      <c r="AA276" s="70"/>
      <c r="AB276" s="70"/>
      <c r="AC276" s="70"/>
      <c r="AD276" s="70"/>
      <c r="AE276" s="70"/>
      <c r="AF276" s="70"/>
      <c r="AG276" s="70"/>
      <c r="AH276" s="70"/>
      <c r="AI276" s="70"/>
      <c r="AJ276" s="70"/>
      <c r="AK276" s="70"/>
      <c r="AL276" s="70"/>
      <c r="AM276" s="70"/>
      <c r="AN276" s="70"/>
      <c r="AO276" s="70"/>
    </row>
    <row r="277" ht="15.75" customHeight="1">
      <c r="AA277" s="70"/>
      <c r="AB277" s="70"/>
      <c r="AC277" s="70"/>
      <c r="AD277" s="70"/>
      <c r="AE277" s="70"/>
      <c r="AF277" s="70"/>
      <c r="AG277" s="70"/>
      <c r="AH277" s="70"/>
      <c r="AI277" s="70"/>
      <c r="AJ277" s="70"/>
      <c r="AK277" s="70"/>
      <c r="AL277" s="70"/>
      <c r="AM277" s="70"/>
      <c r="AN277" s="70"/>
      <c r="AO277" s="70"/>
    </row>
    <row r="278" ht="15.75" customHeight="1">
      <c r="AA278" s="70"/>
      <c r="AB278" s="70"/>
      <c r="AC278" s="70"/>
      <c r="AD278" s="70"/>
      <c r="AE278" s="70"/>
      <c r="AF278" s="70"/>
      <c r="AG278" s="70"/>
      <c r="AH278" s="70"/>
      <c r="AI278" s="70"/>
      <c r="AJ278" s="70"/>
      <c r="AK278" s="70"/>
      <c r="AL278" s="70"/>
      <c r="AM278" s="70"/>
      <c r="AN278" s="70"/>
      <c r="AO278" s="70"/>
    </row>
    <row r="279" ht="15.75" customHeight="1">
      <c r="AA279" s="70"/>
      <c r="AB279" s="70"/>
      <c r="AC279" s="70"/>
      <c r="AD279" s="70"/>
      <c r="AE279" s="70"/>
      <c r="AF279" s="70"/>
      <c r="AG279" s="70"/>
      <c r="AH279" s="70"/>
      <c r="AI279" s="70"/>
      <c r="AJ279" s="70"/>
      <c r="AK279" s="70"/>
      <c r="AL279" s="70"/>
      <c r="AM279" s="70"/>
      <c r="AN279" s="70"/>
      <c r="AO279" s="70"/>
    </row>
    <row r="280" ht="15.75" customHeight="1">
      <c r="AA280" s="70"/>
      <c r="AB280" s="70"/>
      <c r="AC280" s="70"/>
      <c r="AD280" s="70"/>
      <c r="AE280" s="70"/>
      <c r="AF280" s="70"/>
      <c r="AG280" s="70"/>
      <c r="AH280" s="70"/>
      <c r="AI280" s="70"/>
      <c r="AJ280" s="70"/>
      <c r="AK280" s="70"/>
      <c r="AL280" s="70"/>
      <c r="AM280" s="70"/>
      <c r="AN280" s="70"/>
      <c r="AO280" s="70"/>
    </row>
    <row r="281" ht="15.75" customHeight="1">
      <c r="AA281" s="70"/>
      <c r="AB281" s="70"/>
      <c r="AC281" s="70"/>
      <c r="AD281" s="70"/>
      <c r="AE281" s="70"/>
      <c r="AF281" s="70"/>
      <c r="AG281" s="70"/>
      <c r="AH281" s="70"/>
      <c r="AI281" s="70"/>
      <c r="AJ281" s="70"/>
      <c r="AK281" s="70"/>
      <c r="AL281" s="70"/>
      <c r="AM281" s="70"/>
      <c r="AN281" s="70"/>
      <c r="AO281" s="70"/>
    </row>
    <row r="282" ht="15.75" customHeight="1">
      <c r="AA282" s="70"/>
      <c r="AB282" s="70"/>
      <c r="AC282" s="70"/>
      <c r="AD282" s="70"/>
      <c r="AE282" s="70"/>
      <c r="AF282" s="70"/>
      <c r="AG282" s="70"/>
      <c r="AH282" s="70"/>
      <c r="AI282" s="70"/>
      <c r="AJ282" s="70"/>
      <c r="AK282" s="70"/>
      <c r="AL282" s="70"/>
      <c r="AM282" s="70"/>
      <c r="AN282" s="70"/>
      <c r="AO282" s="70"/>
    </row>
    <row r="283" ht="15.75" customHeight="1">
      <c r="AA283" s="70"/>
      <c r="AB283" s="70"/>
      <c r="AC283" s="70"/>
      <c r="AD283" s="70"/>
      <c r="AE283" s="70"/>
      <c r="AF283" s="70"/>
      <c r="AG283" s="70"/>
      <c r="AH283" s="70"/>
      <c r="AI283" s="70"/>
      <c r="AJ283" s="70"/>
      <c r="AK283" s="70"/>
      <c r="AL283" s="70"/>
      <c r="AM283" s="70"/>
      <c r="AN283" s="70"/>
      <c r="AO283" s="70"/>
    </row>
    <row r="284" ht="15.75" customHeight="1">
      <c r="AA284" s="70"/>
      <c r="AB284" s="70"/>
      <c r="AC284" s="70"/>
      <c r="AD284" s="70"/>
      <c r="AE284" s="70"/>
      <c r="AF284" s="70"/>
      <c r="AG284" s="70"/>
      <c r="AH284" s="70"/>
      <c r="AI284" s="70"/>
      <c r="AJ284" s="70"/>
      <c r="AK284" s="70"/>
      <c r="AL284" s="70"/>
      <c r="AM284" s="70"/>
      <c r="AN284" s="70"/>
      <c r="AO284" s="70"/>
    </row>
    <row r="285" ht="15.75" customHeight="1">
      <c r="AA285" s="70"/>
      <c r="AB285" s="70"/>
      <c r="AC285" s="70"/>
      <c r="AD285" s="70"/>
      <c r="AE285" s="70"/>
      <c r="AF285" s="70"/>
      <c r="AG285" s="70"/>
      <c r="AH285" s="70"/>
      <c r="AI285" s="70"/>
      <c r="AJ285" s="70"/>
      <c r="AK285" s="70"/>
      <c r="AL285" s="70"/>
      <c r="AM285" s="70"/>
      <c r="AN285" s="70"/>
      <c r="AO285" s="70"/>
    </row>
    <row r="286" ht="15.75" customHeight="1">
      <c r="AA286" s="70"/>
      <c r="AB286" s="70"/>
      <c r="AC286" s="70"/>
      <c r="AD286" s="70"/>
      <c r="AE286" s="70"/>
      <c r="AF286" s="70"/>
      <c r="AG286" s="70"/>
      <c r="AH286" s="70"/>
      <c r="AI286" s="70"/>
      <c r="AJ286" s="70"/>
      <c r="AK286" s="70"/>
      <c r="AL286" s="70"/>
      <c r="AM286" s="70"/>
      <c r="AN286" s="70"/>
      <c r="AO286" s="70"/>
    </row>
    <row r="287" ht="15.75" customHeight="1">
      <c r="AA287" s="70"/>
      <c r="AB287" s="70"/>
      <c r="AC287" s="70"/>
      <c r="AD287" s="70"/>
      <c r="AE287" s="70"/>
      <c r="AF287" s="70"/>
      <c r="AG287" s="70"/>
      <c r="AH287" s="70"/>
      <c r="AI287" s="70"/>
      <c r="AJ287" s="70"/>
      <c r="AK287" s="70"/>
      <c r="AL287" s="70"/>
      <c r="AM287" s="70"/>
      <c r="AN287" s="70"/>
      <c r="AO287" s="70"/>
    </row>
    <row r="288" ht="15.75" customHeight="1">
      <c r="AA288" s="70"/>
      <c r="AB288" s="70"/>
      <c r="AC288" s="70"/>
      <c r="AD288" s="70"/>
      <c r="AE288" s="70"/>
      <c r="AF288" s="70"/>
      <c r="AG288" s="70"/>
      <c r="AH288" s="70"/>
      <c r="AI288" s="70"/>
      <c r="AJ288" s="70"/>
      <c r="AK288" s="70"/>
      <c r="AL288" s="70"/>
      <c r="AM288" s="70"/>
      <c r="AN288" s="70"/>
      <c r="AO288" s="70"/>
    </row>
    <row r="289" ht="15.75" customHeight="1">
      <c r="AA289" s="70"/>
      <c r="AB289" s="70"/>
      <c r="AC289" s="70"/>
      <c r="AD289" s="70"/>
      <c r="AE289" s="70"/>
      <c r="AF289" s="70"/>
      <c r="AG289" s="70"/>
      <c r="AH289" s="70"/>
      <c r="AI289" s="70"/>
      <c r="AJ289" s="70"/>
      <c r="AK289" s="70"/>
      <c r="AL289" s="70"/>
      <c r="AM289" s="70"/>
      <c r="AN289" s="70"/>
      <c r="AO289" s="70"/>
    </row>
    <row r="290" ht="15.75" customHeight="1">
      <c r="AA290" s="70"/>
      <c r="AB290" s="70"/>
      <c r="AC290" s="70"/>
      <c r="AD290" s="70"/>
      <c r="AE290" s="70"/>
      <c r="AF290" s="70"/>
      <c r="AG290" s="70"/>
      <c r="AH290" s="70"/>
      <c r="AI290" s="70"/>
      <c r="AJ290" s="70"/>
      <c r="AK290" s="70"/>
      <c r="AL290" s="70"/>
      <c r="AM290" s="70"/>
      <c r="AN290" s="70"/>
      <c r="AO290" s="70"/>
    </row>
    <row r="291" ht="15.75" customHeight="1">
      <c r="AA291" s="70"/>
      <c r="AB291" s="70"/>
      <c r="AC291" s="70"/>
      <c r="AD291" s="70"/>
      <c r="AE291" s="70"/>
      <c r="AF291" s="70"/>
      <c r="AG291" s="70"/>
      <c r="AH291" s="70"/>
      <c r="AI291" s="70"/>
      <c r="AJ291" s="70"/>
      <c r="AK291" s="70"/>
      <c r="AL291" s="70"/>
      <c r="AM291" s="70"/>
      <c r="AN291" s="70"/>
      <c r="AO291" s="70"/>
    </row>
    <row r="292" ht="15.75" customHeight="1">
      <c r="AA292" s="70"/>
      <c r="AB292" s="70"/>
      <c r="AC292" s="70"/>
      <c r="AD292" s="70"/>
      <c r="AE292" s="70"/>
      <c r="AF292" s="70"/>
      <c r="AG292" s="70"/>
      <c r="AH292" s="70"/>
      <c r="AI292" s="70"/>
      <c r="AJ292" s="70"/>
      <c r="AK292" s="70"/>
      <c r="AL292" s="70"/>
      <c r="AM292" s="70"/>
      <c r="AN292" s="70"/>
      <c r="AO292" s="70"/>
    </row>
    <row r="293" ht="15.75" customHeight="1">
      <c r="AA293" s="70"/>
      <c r="AB293" s="70"/>
      <c r="AC293" s="70"/>
      <c r="AD293" s="70"/>
      <c r="AE293" s="70"/>
      <c r="AF293" s="70"/>
      <c r="AG293" s="70"/>
      <c r="AH293" s="70"/>
      <c r="AI293" s="70"/>
      <c r="AJ293" s="70"/>
      <c r="AK293" s="70"/>
      <c r="AL293" s="70"/>
      <c r="AM293" s="70"/>
      <c r="AN293" s="70"/>
      <c r="AO293" s="70"/>
    </row>
    <row r="294" ht="15.75" customHeight="1">
      <c r="AA294" s="70"/>
      <c r="AB294" s="70"/>
      <c r="AC294" s="70"/>
      <c r="AD294" s="70"/>
      <c r="AE294" s="70"/>
      <c r="AF294" s="70"/>
      <c r="AG294" s="70"/>
      <c r="AH294" s="70"/>
      <c r="AI294" s="70"/>
      <c r="AJ294" s="70"/>
      <c r="AK294" s="70"/>
      <c r="AL294" s="70"/>
      <c r="AM294" s="70"/>
      <c r="AN294" s="70"/>
      <c r="AO294" s="70"/>
    </row>
    <row r="295" ht="15.75" customHeight="1">
      <c r="AA295" s="70"/>
      <c r="AB295" s="70"/>
      <c r="AC295" s="70"/>
      <c r="AD295" s="70"/>
      <c r="AE295" s="70"/>
      <c r="AF295" s="70"/>
      <c r="AG295" s="70"/>
      <c r="AH295" s="70"/>
      <c r="AI295" s="70"/>
      <c r="AJ295" s="70"/>
      <c r="AK295" s="70"/>
      <c r="AL295" s="70"/>
      <c r="AM295" s="70"/>
      <c r="AN295" s="70"/>
      <c r="AO295" s="70"/>
    </row>
    <row r="296" ht="15.75" customHeight="1">
      <c r="AA296" s="70"/>
      <c r="AB296" s="70"/>
      <c r="AC296" s="70"/>
      <c r="AD296" s="70"/>
      <c r="AE296" s="70"/>
      <c r="AF296" s="70"/>
      <c r="AG296" s="70"/>
      <c r="AH296" s="70"/>
      <c r="AI296" s="70"/>
      <c r="AJ296" s="70"/>
      <c r="AK296" s="70"/>
      <c r="AL296" s="70"/>
      <c r="AM296" s="70"/>
      <c r="AN296" s="70"/>
      <c r="AO296" s="70"/>
    </row>
    <row r="297" ht="15.75" customHeight="1">
      <c r="AA297" s="70"/>
      <c r="AB297" s="70"/>
      <c r="AC297" s="70"/>
      <c r="AD297" s="70"/>
      <c r="AE297" s="70"/>
      <c r="AF297" s="70"/>
      <c r="AG297" s="70"/>
      <c r="AH297" s="70"/>
      <c r="AI297" s="70"/>
      <c r="AJ297" s="70"/>
      <c r="AK297" s="70"/>
      <c r="AL297" s="70"/>
      <c r="AM297" s="70"/>
      <c r="AN297" s="70"/>
      <c r="AO297" s="70"/>
    </row>
    <row r="298" ht="15.75" customHeight="1">
      <c r="AA298" s="70"/>
      <c r="AB298" s="70"/>
      <c r="AC298" s="70"/>
      <c r="AD298" s="70"/>
      <c r="AE298" s="70"/>
      <c r="AF298" s="70"/>
      <c r="AG298" s="70"/>
      <c r="AH298" s="70"/>
      <c r="AI298" s="70"/>
      <c r="AJ298" s="70"/>
      <c r="AK298" s="70"/>
      <c r="AL298" s="70"/>
      <c r="AM298" s="70"/>
      <c r="AN298" s="70"/>
      <c r="AO298" s="70"/>
    </row>
    <row r="299" ht="15.75" customHeight="1">
      <c r="AA299" s="70"/>
      <c r="AB299" s="70"/>
      <c r="AC299" s="70"/>
      <c r="AD299" s="70"/>
      <c r="AE299" s="70"/>
      <c r="AF299" s="70"/>
      <c r="AG299" s="70"/>
      <c r="AH299" s="70"/>
      <c r="AI299" s="70"/>
      <c r="AJ299" s="70"/>
      <c r="AK299" s="70"/>
      <c r="AL299" s="70"/>
      <c r="AM299" s="70"/>
      <c r="AN299" s="70"/>
      <c r="AO299" s="70"/>
    </row>
    <row r="300" ht="15.75" customHeight="1">
      <c r="AA300" s="70"/>
      <c r="AB300" s="70"/>
      <c r="AC300" s="70"/>
      <c r="AD300" s="70"/>
      <c r="AE300" s="70"/>
      <c r="AF300" s="70"/>
      <c r="AG300" s="70"/>
      <c r="AH300" s="70"/>
      <c r="AI300" s="70"/>
      <c r="AJ300" s="70"/>
      <c r="AK300" s="70"/>
      <c r="AL300" s="70"/>
      <c r="AM300" s="70"/>
      <c r="AN300" s="70"/>
      <c r="AO300" s="70"/>
    </row>
    <row r="301" ht="15.75" customHeight="1">
      <c r="AA301" s="70"/>
      <c r="AB301" s="70"/>
      <c r="AC301" s="70"/>
      <c r="AD301" s="70"/>
      <c r="AE301" s="70"/>
      <c r="AF301" s="70"/>
      <c r="AG301" s="70"/>
      <c r="AH301" s="70"/>
      <c r="AI301" s="70"/>
      <c r="AJ301" s="70"/>
      <c r="AK301" s="70"/>
      <c r="AL301" s="70"/>
      <c r="AM301" s="70"/>
      <c r="AN301" s="70"/>
      <c r="AO301" s="70"/>
    </row>
    <row r="302" ht="15.75" customHeight="1">
      <c r="AA302" s="70"/>
      <c r="AB302" s="70"/>
      <c r="AC302" s="70"/>
      <c r="AD302" s="70"/>
      <c r="AE302" s="70"/>
      <c r="AF302" s="70"/>
      <c r="AG302" s="70"/>
      <c r="AH302" s="70"/>
      <c r="AI302" s="70"/>
      <c r="AJ302" s="70"/>
      <c r="AK302" s="70"/>
      <c r="AL302" s="70"/>
      <c r="AM302" s="70"/>
      <c r="AN302" s="70"/>
      <c r="AO302" s="70"/>
    </row>
    <row r="303" ht="15.75" customHeight="1">
      <c r="AA303" s="70"/>
      <c r="AB303" s="70"/>
      <c r="AC303" s="70"/>
      <c r="AD303" s="70"/>
      <c r="AE303" s="70"/>
      <c r="AF303" s="70"/>
      <c r="AG303" s="70"/>
      <c r="AH303" s="70"/>
      <c r="AI303" s="70"/>
      <c r="AJ303" s="70"/>
      <c r="AK303" s="70"/>
      <c r="AL303" s="70"/>
      <c r="AM303" s="70"/>
      <c r="AN303" s="70"/>
      <c r="AO303" s="70"/>
    </row>
    <row r="304" ht="15.75" customHeight="1">
      <c r="AA304" s="70"/>
      <c r="AB304" s="70"/>
      <c r="AC304" s="70"/>
      <c r="AD304" s="70"/>
      <c r="AE304" s="70"/>
      <c r="AF304" s="70"/>
      <c r="AG304" s="70"/>
      <c r="AH304" s="70"/>
      <c r="AI304" s="70"/>
      <c r="AJ304" s="70"/>
      <c r="AK304" s="70"/>
      <c r="AL304" s="70"/>
      <c r="AM304" s="70"/>
      <c r="AN304" s="70"/>
      <c r="AO304" s="70"/>
    </row>
    <row r="305" ht="15.75" customHeight="1">
      <c r="AA305" s="70"/>
      <c r="AB305" s="70"/>
      <c r="AC305" s="70"/>
      <c r="AD305" s="70"/>
      <c r="AE305" s="70"/>
      <c r="AF305" s="70"/>
      <c r="AG305" s="70"/>
      <c r="AH305" s="70"/>
      <c r="AI305" s="70"/>
      <c r="AJ305" s="70"/>
      <c r="AK305" s="70"/>
      <c r="AL305" s="70"/>
      <c r="AM305" s="70"/>
      <c r="AN305" s="70"/>
      <c r="AO305" s="70"/>
    </row>
    <row r="306" ht="15.75" customHeight="1">
      <c r="AA306" s="70"/>
      <c r="AB306" s="70"/>
      <c r="AC306" s="70"/>
      <c r="AD306" s="70"/>
      <c r="AE306" s="70"/>
      <c r="AF306" s="70"/>
      <c r="AG306" s="70"/>
      <c r="AH306" s="70"/>
      <c r="AI306" s="70"/>
      <c r="AJ306" s="70"/>
      <c r="AK306" s="70"/>
      <c r="AL306" s="70"/>
      <c r="AM306" s="70"/>
      <c r="AN306" s="70"/>
      <c r="AO306" s="70"/>
    </row>
    <row r="307" ht="15.75" customHeight="1">
      <c r="AA307" s="70"/>
      <c r="AB307" s="70"/>
      <c r="AC307" s="70"/>
      <c r="AD307" s="70"/>
      <c r="AE307" s="70"/>
      <c r="AF307" s="70"/>
      <c r="AG307" s="70"/>
      <c r="AH307" s="70"/>
      <c r="AI307" s="70"/>
      <c r="AJ307" s="70"/>
      <c r="AK307" s="70"/>
      <c r="AL307" s="70"/>
      <c r="AM307" s="70"/>
      <c r="AN307" s="70"/>
      <c r="AO307" s="70"/>
    </row>
    <row r="308" ht="15.75" customHeight="1">
      <c r="AA308" s="70"/>
      <c r="AB308" s="70"/>
      <c r="AC308" s="70"/>
      <c r="AD308" s="70"/>
      <c r="AE308" s="70"/>
      <c r="AF308" s="70"/>
      <c r="AG308" s="70"/>
      <c r="AH308" s="70"/>
      <c r="AI308" s="70"/>
      <c r="AJ308" s="70"/>
      <c r="AK308" s="70"/>
      <c r="AL308" s="70"/>
      <c r="AM308" s="70"/>
      <c r="AN308" s="70"/>
      <c r="AO308" s="70"/>
    </row>
    <row r="309" ht="15.75" customHeight="1">
      <c r="AA309" s="70"/>
      <c r="AB309" s="70"/>
      <c r="AC309" s="70"/>
      <c r="AD309" s="70"/>
      <c r="AE309" s="70"/>
      <c r="AF309" s="70"/>
      <c r="AG309" s="70"/>
      <c r="AH309" s="70"/>
      <c r="AI309" s="70"/>
      <c r="AJ309" s="70"/>
      <c r="AK309" s="70"/>
      <c r="AL309" s="70"/>
      <c r="AM309" s="70"/>
      <c r="AN309" s="70"/>
      <c r="AO309" s="70"/>
    </row>
    <row r="310" ht="15.75" customHeight="1">
      <c r="AA310" s="70"/>
      <c r="AB310" s="70"/>
      <c r="AC310" s="70"/>
      <c r="AD310" s="70"/>
      <c r="AE310" s="70"/>
      <c r="AF310" s="70"/>
      <c r="AG310" s="70"/>
      <c r="AH310" s="70"/>
      <c r="AI310" s="70"/>
      <c r="AJ310" s="70"/>
      <c r="AK310" s="70"/>
      <c r="AL310" s="70"/>
      <c r="AM310" s="70"/>
      <c r="AN310" s="70"/>
      <c r="AO310" s="70"/>
    </row>
    <row r="311" ht="15.75" customHeight="1">
      <c r="AA311" s="70"/>
      <c r="AB311" s="70"/>
      <c r="AC311" s="70"/>
      <c r="AD311" s="70"/>
      <c r="AE311" s="70"/>
      <c r="AF311" s="70"/>
      <c r="AG311" s="70"/>
      <c r="AH311" s="70"/>
      <c r="AI311" s="70"/>
      <c r="AJ311" s="70"/>
      <c r="AK311" s="70"/>
      <c r="AL311" s="70"/>
      <c r="AM311" s="70"/>
      <c r="AN311" s="70"/>
      <c r="AO311" s="70"/>
    </row>
    <row r="312" ht="15.75" customHeight="1">
      <c r="AA312" s="70"/>
      <c r="AB312" s="70"/>
      <c r="AC312" s="70"/>
      <c r="AD312" s="70"/>
      <c r="AE312" s="70"/>
      <c r="AF312" s="70"/>
      <c r="AG312" s="70"/>
      <c r="AH312" s="70"/>
      <c r="AI312" s="70"/>
      <c r="AJ312" s="70"/>
      <c r="AK312" s="70"/>
      <c r="AL312" s="70"/>
      <c r="AM312" s="70"/>
      <c r="AN312" s="70"/>
      <c r="AO312" s="70"/>
    </row>
    <row r="313" ht="15.75" customHeight="1">
      <c r="AA313" s="70"/>
      <c r="AB313" s="70"/>
      <c r="AC313" s="70"/>
      <c r="AD313" s="70"/>
      <c r="AE313" s="70"/>
      <c r="AF313" s="70"/>
      <c r="AG313" s="70"/>
      <c r="AH313" s="70"/>
      <c r="AI313" s="70"/>
      <c r="AJ313" s="70"/>
      <c r="AK313" s="70"/>
      <c r="AL313" s="70"/>
      <c r="AM313" s="70"/>
      <c r="AN313" s="70"/>
      <c r="AO313" s="70"/>
    </row>
    <row r="314" ht="15.75" customHeight="1">
      <c r="AA314" s="70"/>
      <c r="AB314" s="70"/>
      <c r="AC314" s="70"/>
      <c r="AD314" s="70"/>
      <c r="AE314" s="70"/>
      <c r="AF314" s="70"/>
      <c r="AG314" s="70"/>
      <c r="AH314" s="70"/>
      <c r="AI314" s="70"/>
      <c r="AJ314" s="70"/>
      <c r="AK314" s="70"/>
      <c r="AL314" s="70"/>
      <c r="AM314" s="70"/>
      <c r="AN314" s="70"/>
      <c r="AO314" s="70"/>
    </row>
    <row r="315" ht="15.75" customHeight="1">
      <c r="AA315" s="70"/>
      <c r="AB315" s="70"/>
      <c r="AC315" s="70"/>
      <c r="AD315" s="70"/>
      <c r="AE315" s="70"/>
      <c r="AF315" s="70"/>
      <c r="AG315" s="70"/>
      <c r="AH315" s="70"/>
      <c r="AI315" s="70"/>
      <c r="AJ315" s="70"/>
      <c r="AK315" s="70"/>
      <c r="AL315" s="70"/>
      <c r="AM315" s="70"/>
      <c r="AN315" s="70"/>
      <c r="AO315" s="70"/>
    </row>
    <row r="316" ht="15.75" customHeight="1">
      <c r="AA316" s="70"/>
      <c r="AB316" s="70"/>
      <c r="AC316" s="70"/>
      <c r="AD316" s="70"/>
      <c r="AE316" s="70"/>
      <c r="AF316" s="70"/>
      <c r="AG316" s="70"/>
      <c r="AH316" s="70"/>
      <c r="AI316" s="70"/>
      <c r="AJ316" s="70"/>
      <c r="AK316" s="70"/>
      <c r="AL316" s="70"/>
      <c r="AM316" s="70"/>
      <c r="AN316" s="70"/>
      <c r="AO316" s="70"/>
    </row>
    <row r="317" ht="15.75" customHeight="1">
      <c r="AA317" s="70"/>
      <c r="AB317" s="70"/>
      <c r="AC317" s="70"/>
      <c r="AD317" s="70"/>
      <c r="AE317" s="70"/>
      <c r="AF317" s="70"/>
      <c r="AG317" s="70"/>
      <c r="AH317" s="70"/>
      <c r="AI317" s="70"/>
      <c r="AJ317" s="70"/>
      <c r="AK317" s="70"/>
      <c r="AL317" s="70"/>
      <c r="AM317" s="70"/>
      <c r="AN317" s="70"/>
      <c r="AO317" s="70"/>
    </row>
    <row r="318" ht="15.75" customHeight="1">
      <c r="AA318" s="70"/>
      <c r="AB318" s="70"/>
      <c r="AC318" s="70"/>
      <c r="AD318" s="70"/>
      <c r="AE318" s="70"/>
      <c r="AF318" s="70"/>
      <c r="AG318" s="70"/>
      <c r="AH318" s="70"/>
      <c r="AI318" s="70"/>
      <c r="AJ318" s="70"/>
      <c r="AK318" s="70"/>
      <c r="AL318" s="70"/>
      <c r="AM318" s="70"/>
      <c r="AN318" s="70"/>
      <c r="AO318" s="70"/>
    </row>
    <row r="319" ht="15.75" customHeight="1">
      <c r="AA319" s="70"/>
      <c r="AB319" s="70"/>
      <c r="AC319" s="70"/>
      <c r="AD319" s="70"/>
      <c r="AE319" s="70"/>
      <c r="AF319" s="70"/>
      <c r="AG319" s="70"/>
      <c r="AH319" s="70"/>
      <c r="AI319" s="70"/>
      <c r="AJ319" s="70"/>
      <c r="AK319" s="70"/>
      <c r="AL319" s="70"/>
      <c r="AM319" s="70"/>
      <c r="AN319" s="70"/>
      <c r="AO319" s="70"/>
    </row>
    <row r="320" ht="15.75" customHeight="1">
      <c r="AA320" s="70"/>
      <c r="AB320" s="70"/>
      <c r="AC320" s="70"/>
      <c r="AD320" s="70"/>
      <c r="AE320" s="70"/>
      <c r="AF320" s="70"/>
      <c r="AG320" s="70"/>
      <c r="AH320" s="70"/>
      <c r="AI320" s="70"/>
      <c r="AJ320" s="70"/>
      <c r="AK320" s="70"/>
      <c r="AL320" s="70"/>
      <c r="AM320" s="70"/>
      <c r="AN320" s="70"/>
      <c r="AO320" s="70"/>
    </row>
    <row r="321" ht="15.75" customHeight="1">
      <c r="AA321" s="70"/>
      <c r="AB321" s="70"/>
      <c r="AC321" s="70"/>
      <c r="AD321" s="70"/>
      <c r="AE321" s="70"/>
      <c r="AF321" s="70"/>
      <c r="AG321" s="70"/>
      <c r="AH321" s="70"/>
      <c r="AI321" s="70"/>
      <c r="AJ321" s="70"/>
      <c r="AK321" s="70"/>
      <c r="AL321" s="70"/>
      <c r="AM321" s="70"/>
      <c r="AN321" s="70"/>
      <c r="AO321" s="70"/>
    </row>
    <row r="322" ht="15.75" customHeight="1">
      <c r="AA322" s="70"/>
      <c r="AB322" s="70"/>
      <c r="AC322" s="70"/>
      <c r="AD322" s="70"/>
      <c r="AE322" s="70"/>
      <c r="AF322" s="70"/>
      <c r="AG322" s="70"/>
      <c r="AH322" s="70"/>
      <c r="AI322" s="70"/>
      <c r="AJ322" s="70"/>
      <c r="AK322" s="70"/>
      <c r="AL322" s="70"/>
      <c r="AM322" s="70"/>
      <c r="AN322" s="70"/>
      <c r="AO322" s="70"/>
    </row>
    <row r="323" ht="15.75" customHeight="1">
      <c r="AA323" s="70"/>
      <c r="AB323" s="70"/>
      <c r="AC323" s="70"/>
      <c r="AD323" s="70"/>
      <c r="AE323" s="70"/>
      <c r="AF323" s="70"/>
      <c r="AG323" s="70"/>
      <c r="AH323" s="70"/>
      <c r="AI323" s="70"/>
      <c r="AJ323" s="70"/>
      <c r="AK323" s="70"/>
      <c r="AL323" s="70"/>
      <c r="AM323" s="70"/>
      <c r="AN323" s="70"/>
      <c r="AO323" s="70"/>
    </row>
    <row r="324" ht="15.75" customHeight="1">
      <c r="AA324" s="70"/>
      <c r="AB324" s="70"/>
      <c r="AC324" s="70"/>
      <c r="AD324" s="70"/>
      <c r="AE324" s="70"/>
      <c r="AF324" s="70"/>
      <c r="AG324" s="70"/>
      <c r="AH324" s="70"/>
      <c r="AI324" s="70"/>
      <c r="AJ324" s="70"/>
      <c r="AK324" s="70"/>
      <c r="AL324" s="70"/>
      <c r="AM324" s="70"/>
      <c r="AN324" s="70"/>
      <c r="AO324" s="70"/>
    </row>
    <row r="325" ht="15.75" customHeight="1">
      <c r="AA325" s="70"/>
      <c r="AB325" s="70"/>
      <c r="AC325" s="70"/>
      <c r="AD325" s="70"/>
      <c r="AE325" s="70"/>
      <c r="AF325" s="70"/>
      <c r="AG325" s="70"/>
      <c r="AH325" s="70"/>
      <c r="AI325" s="70"/>
      <c r="AJ325" s="70"/>
      <c r="AK325" s="70"/>
      <c r="AL325" s="70"/>
      <c r="AM325" s="70"/>
      <c r="AN325" s="70"/>
      <c r="AO325" s="70"/>
    </row>
    <row r="326" ht="15.75" customHeight="1">
      <c r="AA326" s="70"/>
      <c r="AB326" s="70"/>
      <c r="AC326" s="70"/>
      <c r="AD326" s="70"/>
      <c r="AE326" s="70"/>
      <c r="AF326" s="70"/>
      <c r="AG326" s="70"/>
      <c r="AH326" s="70"/>
      <c r="AI326" s="70"/>
      <c r="AJ326" s="70"/>
      <c r="AK326" s="70"/>
      <c r="AL326" s="70"/>
      <c r="AM326" s="70"/>
      <c r="AN326" s="70"/>
      <c r="AO326" s="70"/>
    </row>
    <row r="327" ht="15.75" customHeight="1">
      <c r="AA327" s="70"/>
      <c r="AB327" s="70"/>
      <c r="AC327" s="70"/>
      <c r="AD327" s="70"/>
      <c r="AE327" s="70"/>
      <c r="AF327" s="70"/>
      <c r="AG327" s="70"/>
      <c r="AH327" s="70"/>
      <c r="AI327" s="70"/>
      <c r="AJ327" s="70"/>
      <c r="AK327" s="70"/>
      <c r="AL327" s="70"/>
      <c r="AM327" s="70"/>
      <c r="AN327" s="70"/>
      <c r="AO327" s="70"/>
    </row>
    <row r="328" ht="15.75" customHeight="1">
      <c r="AA328" s="70"/>
      <c r="AB328" s="70"/>
      <c r="AC328" s="70"/>
      <c r="AD328" s="70"/>
      <c r="AE328" s="70"/>
      <c r="AF328" s="70"/>
      <c r="AG328" s="70"/>
      <c r="AH328" s="70"/>
      <c r="AI328" s="70"/>
      <c r="AJ328" s="70"/>
      <c r="AK328" s="70"/>
      <c r="AL328" s="70"/>
      <c r="AM328" s="70"/>
      <c r="AN328" s="70"/>
      <c r="AO328" s="70"/>
    </row>
    <row r="329" ht="15.75" customHeight="1">
      <c r="AA329" s="70"/>
      <c r="AB329" s="70"/>
      <c r="AC329" s="70"/>
      <c r="AD329" s="70"/>
      <c r="AE329" s="70"/>
      <c r="AF329" s="70"/>
      <c r="AG329" s="70"/>
      <c r="AH329" s="70"/>
      <c r="AI329" s="70"/>
      <c r="AJ329" s="70"/>
      <c r="AK329" s="70"/>
      <c r="AL329" s="70"/>
      <c r="AM329" s="70"/>
      <c r="AN329" s="70"/>
      <c r="AO329" s="70"/>
    </row>
    <row r="330" ht="15.75" customHeight="1">
      <c r="AA330" s="70"/>
      <c r="AB330" s="70"/>
      <c r="AC330" s="70"/>
      <c r="AD330" s="70"/>
      <c r="AE330" s="70"/>
      <c r="AF330" s="70"/>
      <c r="AG330" s="70"/>
      <c r="AH330" s="70"/>
      <c r="AI330" s="70"/>
      <c r="AJ330" s="70"/>
      <c r="AK330" s="70"/>
      <c r="AL330" s="70"/>
      <c r="AM330" s="70"/>
      <c r="AN330" s="70"/>
      <c r="AO330" s="70"/>
    </row>
    <row r="331" ht="15.75" customHeight="1">
      <c r="AA331" s="70"/>
      <c r="AB331" s="70"/>
      <c r="AC331" s="70"/>
      <c r="AD331" s="70"/>
      <c r="AE331" s="70"/>
      <c r="AF331" s="70"/>
      <c r="AG331" s="70"/>
      <c r="AH331" s="70"/>
      <c r="AI331" s="70"/>
      <c r="AJ331" s="70"/>
      <c r="AK331" s="70"/>
      <c r="AL331" s="70"/>
      <c r="AM331" s="70"/>
      <c r="AN331" s="70"/>
      <c r="AO331" s="70"/>
    </row>
    <row r="332" ht="15.75" customHeight="1">
      <c r="AA332" s="70"/>
      <c r="AB332" s="70"/>
      <c r="AC332" s="70"/>
      <c r="AD332" s="70"/>
      <c r="AE332" s="70"/>
      <c r="AF332" s="70"/>
      <c r="AG332" s="70"/>
      <c r="AH332" s="70"/>
      <c r="AI332" s="70"/>
      <c r="AJ332" s="70"/>
      <c r="AK332" s="70"/>
      <c r="AL332" s="70"/>
      <c r="AM332" s="70"/>
      <c r="AN332" s="70"/>
      <c r="AO332" s="70"/>
    </row>
    <row r="333" ht="15.75" customHeight="1">
      <c r="AA333" s="70"/>
      <c r="AB333" s="70"/>
      <c r="AC333" s="70"/>
      <c r="AD333" s="70"/>
      <c r="AE333" s="70"/>
      <c r="AF333" s="70"/>
      <c r="AG333" s="70"/>
      <c r="AH333" s="70"/>
      <c r="AI333" s="70"/>
      <c r="AJ333" s="70"/>
      <c r="AK333" s="70"/>
      <c r="AL333" s="70"/>
      <c r="AM333" s="70"/>
      <c r="AN333" s="70"/>
      <c r="AO333" s="70"/>
    </row>
    <row r="334" ht="15.75" customHeight="1">
      <c r="AA334" s="70"/>
      <c r="AB334" s="70"/>
      <c r="AC334" s="70"/>
      <c r="AD334" s="70"/>
      <c r="AE334" s="70"/>
      <c r="AF334" s="70"/>
      <c r="AG334" s="70"/>
      <c r="AH334" s="70"/>
      <c r="AI334" s="70"/>
      <c r="AJ334" s="70"/>
      <c r="AK334" s="70"/>
      <c r="AL334" s="70"/>
      <c r="AM334" s="70"/>
      <c r="AN334" s="70"/>
      <c r="AO334" s="70"/>
    </row>
    <row r="335" ht="15.75" customHeight="1">
      <c r="AA335" s="70"/>
      <c r="AB335" s="70"/>
      <c r="AC335" s="70"/>
      <c r="AD335" s="70"/>
      <c r="AE335" s="70"/>
      <c r="AF335" s="70"/>
      <c r="AG335" s="70"/>
      <c r="AH335" s="70"/>
      <c r="AI335" s="70"/>
      <c r="AJ335" s="70"/>
      <c r="AK335" s="70"/>
      <c r="AL335" s="70"/>
      <c r="AM335" s="70"/>
      <c r="AN335" s="70"/>
      <c r="AO335" s="70"/>
    </row>
    <row r="336" ht="15.75" customHeight="1">
      <c r="AA336" s="70"/>
      <c r="AB336" s="70"/>
      <c r="AC336" s="70"/>
      <c r="AD336" s="70"/>
      <c r="AE336" s="70"/>
      <c r="AF336" s="70"/>
      <c r="AG336" s="70"/>
      <c r="AH336" s="70"/>
      <c r="AI336" s="70"/>
      <c r="AJ336" s="70"/>
      <c r="AK336" s="70"/>
      <c r="AL336" s="70"/>
      <c r="AM336" s="70"/>
      <c r="AN336" s="70"/>
      <c r="AO336" s="70"/>
    </row>
    <row r="337" ht="15.75" customHeight="1">
      <c r="AA337" s="70"/>
      <c r="AB337" s="70"/>
      <c r="AC337" s="70"/>
      <c r="AD337" s="70"/>
      <c r="AE337" s="70"/>
      <c r="AF337" s="70"/>
      <c r="AG337" s="70"/>
      <c r="AH337" s="70"/>
      <c r="AI337" s="70"/>
      <c r="AJ337" s="70"/>
      <c r="AK337" s="70"/>
      <c r="AL337" s="70"/>
      <c r="AM337" s="70"/>
      <c r="AN337" s="70"/>
      <c r="AO337" s="70"/>
    </row>
    <row r="338" ht="15.75" customHeight="1">
      <c r="AA338" s="70"/>
      <c r="AB338" s="70"/>
      <c r="AC338" s="70"/>
      <c r="AD338" s="70"/>
      <c r="AE338" s="70"/>
      <c r="AF338" s="70"/>
      <c r="AG338" s="70"/>
      <c r="AH338" s="70"/>
      <c r="AI338" s="70"/>
      <c r="AJ338" s="70"/>
      <c r="AK338" s="70"/>
      <c r="AL338" s="70"/>
      <c r="AM338" s="70"/>
      <c r="AN338" s="70"/>
      <c r="AO338" s="70"/>
    </row>
    <row r="339" ht="15.75" customHeight="1">
      <c r="AA339" s="70"/>
      <c r="AB339" s="70"/>
      <c r="AC339" s="70"/>
      <c r="AD339" s="70"/>
      <c r="AE339" s="70"/>
      <c r="AF339" s="70"/>
      <c r="AG339" s="70"/>
      <c r="AH339" s="70"/>
      <c r="AI339" s="70"/>
      <c r="AJ339" s="70"/>
      <c r="AK339" s="70"/>
      <c r="AL339" s="70"/>
      <c r="AM339" s="70"/>
      <c r="AN339" s="70"/>
      <c r="AO339" s="70"/>
    </row>
    <row r="340" ht="15.75" customHeight="1">
      <c r="AA340" s="70"/>
      <c r="AB340" s="70"/>
      <c r="AC340" s="70"/>
      <c r="AD340" s="70"/>
      <c r="AE340" s="70"/>
      <c r="AF340" s="70"/>
      <c r="AG340" s="70"/>
      <c r="AH340" s="70"/>
      <c r="AI340" s="70"/>
      <c r="AJ340" s="70"/>
      <c r="AK340" s="70"/>
      <c r="AL340" s="70"/>
      <c r="AM340" s="70"/>
      <c r="AN340" s="70"/>
      <c r="AO340" s="70"/>
    </row>
    <row r="341" ht="15.75" customHeight="1">
      <c r="AA341" s="70"/>
      <c r="AB341" s="70"/>
      <c r="AC341" s="70"/>
      <c r="AD341" s="70"/>
      <c r="AE341" s="70"/>
      <c r="AF341" s="70"/>
      <c r="AG341" s="70"/>
      <c r="AH341" s="70"/>
      <c r="AI341" s="70"/>
      <c r="AJ341" s="70"/>
      <c r="AK341" s="70"/>
      <c r="AL341" s="70"/>
      <c r="AM341" s="70"/>
      <c r="AN341" s="70"/>
      <c r="AO341" s="70"/>
    </row>
    <row r="342" ht="15.75" customHeight="1">
      <c r="AA342" s="70"/>
      <c r="AB342" s="70"/>
      <c r="AC342" s="70"/>
      <c r="AD342" s="70"/>
      <c r="AE342" s="70"/>
      <c r="AF342" s="70"/>
      <c r="AG342" s="70"/>
      <c r="AH342" s="70"/>
      <c r="AI342" s="70"/>
      <c r="AJ342" s="70"/>
      <c r="AK342" s="70"/>
      <c r="AL342" s="70"/>
      <c r="AM342" s="70"/>
      <c r="AN342" s="70"/>
      <c r="AO342" s="70"/>
    </row>
    <row r="343" ht="15.75" customHeight="1">
      <c r="AA343" s="70"/>
      <c r="AB343" s="70"/>
      <c r="AC343" s="70"/>
      <c r="AD343" s="70"/>
      <c r="AE343" s="70"/>
      <c r="AF343" s="70"/>
      <c r="AG343" s="70"/>
      <c r="AH343" s="70"/>
      <c r="AI343" s="70"/>
      <c r="AJ343" s="70"/>
      <c r="AK343" s="70"/>
      <c r="AL343" s="70"/>
      <c r="AM343" s="70"/>
      <c r="AN343" s="70"/>
      <c r="AO343" s="70"/>
    </row>
    <row r="344" ht="15.75" customHeight="1">
      <c r="AA344" s="70"/>
      <c r="AB344" s="70"/>
      <c r="AC344" s="70"/>
      <c r="AD344" s="70"/>
      <c r="AE344" s="70"/>
      <c r="AF344" s="70"/>
      <c r="AG344" s="70"/>
      <c r="AH344" s="70"/>
      <c r="AI344" s="70"/>
      <c r="AJ344" s="70"/>
      <c r="AK344" s="70"/>
      <c r="AL344" s="70"/>
      <c r="AM344" s="70"/>
      <c r="AN344" s="70"/>
      <c r="AO344" s="70"/>
    </row>
    <row r="345" ht="15.75" customHeight="1">
      <c r="AA345" s="70"/>
      <c r="AB345" s="70"/>
      <c r="AC345" s="70"/>
      <c r="AD345" s="70"/>
      <c r="AE345" s="70"/>
      <c r="AF345" s="70"/>
      <c r="AG345" s="70"/>
      <c r="AH345" s="70"/>
      <c r="AI345" s="70"/>
      <c r="AJ345" s="70"/>
      <c r="AK345" s="70"/>
      <c r="AL345" s="70"/>
      <c r="AM345" s="70"/>
      <c r="AN345" s="70"/>
      <c r="AO345" s="70"/>
    </row>
    <row r="346" ht="15.75" customHeight="1">
      <c r="AA346" s="70"/>
      <c r="AB346" s="70"/>
      <c r="AC346" s="70"/>
      <c r="AD346" s="70"/>
      <c r="AE346" s="70"/>
      <c r="AF346" s="70"/>
      <c r="AG346" s="70"/>
      <c r="AH346" s="70"/>
      <c r="AI346" s="70"/>
      <c r="AJ346" s="70"/>
      <c r="AK346" s="70"/>
      <c r="AL346" s="70"/>
      <c r="AM346" s="70"/>
      <c r="AN346" s="70"/>
      <c r="AO346" s="70"/>
    </row>
    <row r="347" ht="15.75" customHeight="1">
      <c r="AA347" s="70"/>
      <c r="AB347" s="70"/>
      <c r="AC347" s="70"/>
      <c r="AD347" s="70"/>
      <c r="AE347" s="70"/>
      <c r="AF347" s="70"/>
      <c r="AG347" s="70"/>
      <c r="AH347" s="70"/>
      <c r="AI347" s="70"/>
      <c r="AJ347" s="70"/>
      <c r="AK347" s="70"/>
      <c r="AL347" s="70"/>
      <c r="AM347" s="70"/>
      <c r="AN347" s="70"/>
      <c r="AO347" s="70"/>
    </row>
    <row r="348" ht="15.75" customHeight="1">
      <c r="AA348" s="70"/>
      <c r="AB348" s="70"/>
      <c r="AC348" s="70"/>
      <c r="AD348" s="70"/>
      <c r="AE348" s="70"/>
      <c r="AF348" s="70"/>
      <c r="AG348" s="70"/>
      <c r="AH348" s="70"/>
      <c r="AI348" s="70"/>
      <c r="AJ348" s="70"/>
      <c r="AK348" s="70"/>
      <c r="AL348" s="70"/>
      <c r="AM348" s="70"/>
      <c r="AN348" s="70"/>
      <c r="AO348" s="70"/>
    </row>
    <row r="349" ht="15.75" customHeight="1">
      <c r="AA349" s="70"/>
      <c r="AB349" s="70"/>
      <c r="AC349" s="70"/>
      <c r="AD349" s="70"/>
      <c r="AE349" s="70"/>
      <c r="AF349" s="70"/>
      <c r="AG349" s="70"/>
      <c r="AH349" s="70"/>
      <c r="AI349" s="70"/>
      <c r="AJ349" s="70"/>
      <c r="AK349" s="70"/>
      <c r="AL349" s="70"/>
      <c r="AM349" s="70"/>
      <c r="AN349" s="70"/>
      <c r="AO349" s="70"/>
    </row>
    <row r="350" ht="15.75" customHeight="1">
      <c r="AA350" s="70"/>
      <c r="AB350" s="70"/>
      <c r="AC350" s="70"/>
      <c r="AD350" s="70"/>
      <c r="AE350" s="70"/>
      <c r="AF350" s="70"/>
      <c r="AG350" s="70"/>
      <c r="AH350" s="70"/>
      <c r="AI350" s="70"/>
      <c r="AJ350" s="70"/>
      <c r="AK350" s="70"/>
      <c r="AL350" s="70"/>
      <c r="AM350" s="70"/>
      <c r="AN350" s="70"/>
      <c r="AO350" s="70"/>
    </row>
    <row r="351" ht="15.75" customHeight="1">
      <c r="AA351" s="70"/>
      <c r="AB351" s="70"/>
      <c r="AC351" s="70"/>
      <c r="AD351" s="70"/>
      <c r="AE351" s="70"/>
      <c r="AF351" s="70"/>
      <c r="AG351" s="70"/>
      <c r="AH351" s="70"/>
      <c r="AI351" s="70"/>
      <c r="AJ351" s="70"/>
      <c r="AK351" s="70"/>
      <c r="AL351" s="70"/>
      <c r="AM351" s="70"/>
      <c r="AN351" s="70"/>
      <c r="AO351" s="70"/>
    </row>
    <row r="352" ht="15.75" customHeight="1">
      <c r="AA352" s="70"/>
      <c r="AB352" s="70"/>
      <c r="AC352" s="70"/>
      <c r="AD352" s="70"/>
      <c r="AE352" s="70"/>
      <c r="AF352" s="70"/>
      <c r="AG352" s="70"/>
      <c r="AH352" s="70"/>
      <c r="AI352" s="70"/>
      <c r="AJ352" s="70"/>
      <c r="AK352" s="70"/>
      <c r="AL352" s="70"/>
      <c r="AM352" s="70"/>
      <c r="AN352" s="70"/>
      <c r="AO352" s="70"/>
    </row>
    <row r="353" ht="15.75" customHeight="1">
      <c r="AA353" s="70"/>
      <c r="AB353" s="70"/>
      <c r="AC353" s="70"/>
      <c r="AD353" s="70"/>
      <c r="AE353" s="70"/>
      <c r="AF353" s="70"/>
      <c r="AG353" s="70"/>
      <c r="AH353" s="70"/>
      <c r="AI353" s="70"/>
      <c r="AJ353" s="70"/>
      <c r="AK353" s="70"/>
      <c r="AL353" s="70"/>
      <c r="AM353" s="70"/>
      <c r="AN353" s="70"/>
      <c r="AO353" s="70"/>
    </row>
    <row r="354" ht="15.75" customHeight="1">
      <c r="AA354" s="70"/>
      <c r="AB354" s="70"/>
      <c r="AC354" s="70"/>
      <c r="AD354" s="70"/>
      <c r="AE354" s="70"/>
      <c r="AF354" s="70"/>
      <c r="AG354" s="70"/>
      <c r="AH354" s="70"/>
      <c r="AI354" s="70"/>
      <c r="AJ354" s="70"/>
      <c r="AK354" s="70"/>
      <c r="AL354" s="70"/>
      <c r="AM354" s="70"/>
      <c r="AN354" s="70"/>
      <c r="AO354" s="70"/>
    </row>
    <row r="355" ht="15.75" customHeight="1">
      <c r="AA355" s="70"/>
      <c r="AB355" s="70"/>
      <c r="AC355" s="70"/>
      <c r="AD355" s="70"/>
      <c r="AE355" s="70"/>
      <c r="AF355" s="70"/>
      <c r="AG355" s="70"/>
      <c r="AH355" s="70"/>
      <c r="AI355" s="70"/>
      <c r="AJ355" s="70"/>
      <c r="AK355" s="70"/>
      <c r="AL355" s="70"/>
      <c r="AM355" s="70"/>
      <c r="AN355" s="70"/>
      <c r="AO355" s="70"/>
    </row>
    <row r="356" ht="15.75" customHeight="1">
      <c r="AA356" s="70"/>
      <c r="AB356" s="70"/>
      <c r="AC356" s="70"/>
      <c r="AD356" s="70"/>
      <c r="AE356" s="70"/>
      <c r="AF356" s="70"/>
      <c r="AG356" s="70"/>
      <c r="AH356" s="70"/>
      <c r="AI356" s="70"/>
      <c r="AJ356" s="70"/>
      <c r="AK356" s="70"/>
      <c r="AL356" s="70"/>
      <c r="AM356" s="70"/>
      <c r="AN356" s="70"/>
      <c r="AO356" s="70"/>
    </row>
    <row r="357" ht="15.75" customHeight="1">
      <c r="AA357" s="70"/>
      <c r="AB357" s="70"/>
      <c r="AC357" s="70"/>
      <c r="AD357" s="70"/>
      <c r="AE357" s="70"/>
      <c r="AF357" s="70"/>
      <c r="AG357" s="70"/>
      <c r="AH357" s="70"/>
      <c r="AI357" s="70"/>
      <c r="AJ357" s="70"/>
      <c r="AK357" s="70"/>
      <c r="AL357" s="70"/>
      <c r="AM357" s="70"/>
      <c r="AN357" s="70"/>
      <c r="AO357" s="70"/>
    </row>
    <row r="358" ht="15.75" customHeight="1">
      <c r="AA358" s="70"/>
      <c r="AB358" s="70"/>
      <c r="AC358" s="70"/>
      <c r="AD358" s="70"/>
      <c r="AE358" s="70"/>
      <c r="AF358" s="70"/>
      <c r="AG358" s="70"/>
      <c r="AH358" s="70"/>
      <c r="AI358" s="70"/>
      <c r="AJ358" s="70"/>
      <c r="AK358" s="70"/>
      <c r="AL358" s="70"/>
      <c r="AM358" s="70"/>
      <c r="AN358" s="70"/>
      <c r="AO358" s="70"/>
    </row>
    <row r="359" ht="15.75" customHeight="1">
      <c r="AA359" s="70"/>
      <c r="AB359" s="70"/>
      <c r="AC359" s="70"/>
      <c r="AD359" s="70"/>
      <c r="AE359" s="70"/>
      <c r="AF359" s="70"/>
      <c r="AG359" s="70"/>
      <c r="AH359" s="70"/>
      <c r="AI359" s="70"/>
      <c r="AJ359" s="70"/>
      <c r="AK359" s="70"/>
      <c r="AL359" s="70"/>
      <c r="AM359" s="70"/>
      <c r="AN359" s="70"/>
      <c r="AO359" s="70"/>
    </row>
    <row r="360" ht="15.75" customHeight="1">
      <c r="AA360" s="70"/>
      <c r="AB360" s="70"/>
      <c r="AC360" s="70"/>
      <c r="AD360" s="70"/>
      <c r="AE360" s="70"/>
      <c r="AF360" s="70"/>
      <c r="AG360" s="70"/>
      <c r="AH360" s="70"/>
      <c r="AI360" s="70"/>
      <c r="AJ360" s="70"/>
      <c r="AK360" s="70"/>
      <c r="AL360" s="70"/>
      <c r="AM360" s="70"/>
      <c r="AN360" s="70"/>
      <c r="AO360" s="70"/>
    </row>
    <row r="361" ht="15.75" customHeight="1">
      <c r="AA361" s="70"/>
      <c r="AB361" s="70"/>
      <c r="AC361" s="70"/>
      <c r="AD361" s="70"/>
      <c r="AE361" s="70"/>
      <c r="AF361" s="70"/>
      <c r="AG361" s="70"/>
      <c r="AH361" s="70"/>
      <c r="AI361" s="70"/>
      <c r="AJ361" s="70"/>
      <c r="AK361" s="70"/>
      <c r="AL361" s="70"/>
      <c r="AM361" s="70"/>
      <c r="AN361" s="70"/>
      <c r="AO361" s="70"/>
    </row>
    <row r="362" ht="15.75" customHeight="1">
      <c r="AA362" s="70"/>
      <c r="AB362" s="70"/>
      <c r="AC362" s="70"/>
      <c r="AD362" s="70"/>
      <c r="AE362" s="70"/>
      <c r="AF362" s="70"/>
      <c r="AG362" s="70"/>
      <c r="AH362" s="70"/>
      <c r="AI362" s="70"/>
      <c r="AJ362" s="70"/>
      <c r="AK362" s="70"/>
      <c r="AL362" s="70"/>
      <c r="AM362" s="70"/>
      <c r="AN362" s="70"/>
      <c r="AO362" s="70"/>
    </row>
    <row r="363" ht="15.75" customHeight="1">
      <c r="AA363" s="70"/>
      <c r="AB363" s="70"/>
      <c r="AC363" s="70"/>
      <c r="AD363" s="70"/>
      <c r="AE363" s="70"/>
      <c r="AF363" s="70"/>
      <c r="AG363" s="70"/>
      <c r="AH363" s="70"/>
      <c r="AI363" s="70"/>
      <c r="AJ363" s="70"/>
      <c r="AK363" s="70"/>
      <c r="AL363" s="70"/>
      <c r="AM363" s="70"/>
      <c r="AN363" s="70"/>
      <c r="AO363" s="70"/>
    </row>
    <row r="364" ht="15.75" customHeight="1">
      <c r="AA364" s="70"/>
      <c r="AB364" s="70"/>
      <c r="AC364" s="70"/>
      <c r="AD364" s="70"/>
      <c r="AE364" s="70"/>
      <c r="AF364" s="70"/>
      <c r="AG364" s="70"/>
      <c r="AH364" s="70"/>
      <c r="AI364" s="70"/>
      <c r="AJ364" s="70"/>
      <c r="AK364" s="70"/>
      <c r="AL364" s="70"/>
      <c r="AM364" s="70"/>
      <c r="AN364" s="70"/>
      <c r="AO364" s="70"/>
    </row>
    <row r="365" ht="15.75" customHeight="1">
      <c r="AA365" s="70"/>
      <c r="AB365" s="70"/>
      <c r="AC365" s="70"/>
      <c r="AD365" s="70"/>
      <c r="AE365" s="70"/>
      <c r="AF365" s="70"/>
      <c r="AG365" s="70"/>
      <c r="AH365" s="70"/>
      <c r="AI365" s="70"/>
      <c r="AJ365" s="70"/>
      <c r="AK365" s="70"/>
      <c r="AL365" s="70"/>
      <c r="AM365" s="70"/>
      <c r="AN365" s="70"/>
      <c r="AO365" s="70"/>
    </row>
    <row r="366" ht="15.75" customHeight="1">
      <c r="AA366" s="70"/>
      <c r="AB366" s="70"/>
      <c r="AC366" s="70"/>
      <c r="AD366" s="70"/>
      <c r="AE366" s="70"/>
      <c r="AF366" s="70"/>
      <c r="AG366" s="70"/>
      <c r="AH366" s="70"/>
      <c r="AI366" s="70"/>
      <c r="AJ366" s="70"/>
      <c r="AK366" s="70"/>
      <c r="AL366" s="70"/>
      <c r="AM366" s="70"/>
      <c r="AN366" s="70"/>
      <c r="AO366" s="70"/>
    </row>
    <row r="367" ht="15.75" customHeight="1">
      <c r="AA367" s="70"/>
      <c r="AB367" s="70"/>
      <c r="AC367" s="70"/>
      <c r="AD367" s="70"/>
      <c r="AE367" s="70"/>
      <c r="AF367" s="70"/>
      <c r="AG367" s="70"/>
      <c r="AH367" s="70"/>
      <c r="AI367" s="70"/>
      <c r="AJ367" s="70"/>
      <c r="AK367" s="70"/>
      <c r="AL367" s="70"/>
      <c r="AM367" s="70"/>
      <c r="AN367" s="70"/>
      <c r="AO367" s="70"/>
    </row>
    <row r="368" ht="15.75" customHeight="1">
      <c r="AA368" s="70"/>
      <c r="AB368" s="70"/>
      <c r="AC368" s="70"/>
      <c r="AD368" s="70"/>
      <c r="AE368" s="70"/>
      <c r="AF368" s="70"/>
      <c r="AG368" s="70"/>
      <c r="AH368" s="70"/>
      <c r="AI368" s="70"/>
      <c r="AJ368" s="70"/>
      <c r="AK368" s="70"/>
      <c r="AL368" s="70"/>
      <c r="AM368" s="70"/>
      <c r="AN368" s="70"/>
      <c r="AO368" s="70"/>
    </row>
    <row r="369" ht="15.75" customHeight="1">
      <c r="AA369" s="70"/>
      <c r="AB369" s="70"/>
      <c r="AC369" s="70"/>
      <c r="AD369" s="70"/>
      <c r="AE369" s="70"/>
      <c r="AF369" s="70"/>
      <c r="AG369" s="70"/>
      <c r="AH369" s="70"/>
      <c r="AI369" s="70"/>
      <c r="AJ369" s="70"/>
      <c r="AK369" s="70"/>
      <c r="AL369" s="70"/>
      <c r="AM369" s="70"/>
      <c r="AN369" s="70"/>
      <c r="AO369" s="70"/>
    </row>
    <row r="370" ht="15.75" customHeight="1">
      <c r="AA370" s="70"/>
      <c r="AB370" s="70"/>
      <c r="AC370" s="70"/>
      <c r="AD370" s="70"/>
      <c r="AE370" s="70"/>
      <c r="AF370" s="70"/>
      <c r="AG370" s="70"/>
      <c r="AH370" s="70"/>
      <c r="AI370" s="70"/>
      <c r="AJ370" s="70"/>
      <c r="AK370" s="70"/>
      <c r="AL370" s="70"/>
      <c r="AM370" s="70"/>
      <c r="AN370" s="70"/>
      <c r="AO370" s="70"/>
    </row>
    <row r="371" ht="15.75" customHeight="1">
      <c r="AA371" s="70"/>
      <c r="AB371" s="70"/>
      <c r="AC371" s="70"/>
      <c r="AD371" s="70"/>
      <c r="AE371" s="70"/>
      <c r="AF371" s="70"/>
      <c r="AG371" s="70"/>
      <c r="AH371" s="70"/>
      <c r="AI371" s="70"/>
      <c r="AJ371" s="70"/>
      <c r="AK371" s="70"/>
      <c r="AL371" s="70"/>
      <c r="AM371" s="70"/>
      <c r="AN371" s="70"/>
      <c r="AO371" s="70"/>
    </row>
    <row r="372" ht="15.75" customHeight="1">
      <c r="AA372" s="70"/>
      <c r="AB372" s="70"/>
      <c r="AC372" s="70"/>
      <c r="AD372" s="70"/>
      <c r="AE372" s="70"/>
      <c r="AF372" s="70"/>
      <c r="AG372" s="70"/>
      <c r="AH372" s="70"/>
      <c r="AI372" s="70"/>
      <c r="AJ372" s="70"/>
      <c r="AK372" s="70"/>
      <c r="AL372" s="70"/>
      <c r="AM372" s="70"/>
      <c r="AN372" s="70"/>
      <c r="AO372" s="70"/>
    </row>
    <row r="373" ht="15.75" customHeight="1">
      <c r="AA373" s="70"/>
      <c r="AB373" s="70"/>
      <c r="AC373" s="70"/>
      <c r="AD373" s="70"/>
      <c r="AE373" s="70"/>
      <c r="AF373" s="70"/>
      <c r="AG373" s="70"/>
      <c r="AH373" s="70"/>
      <c r="AI373" s="70"/>
      <c r="AJ373" s="70"/>
      <c r="AK373" s="70"/>
      <c r="AL373" s="70"/>
      <c r="AM373" s="70"/>
      <c r="AN373" s="70"/>
      <c r="AO373" s="70"/>
    </row>
    <row r="374" ht="15.75" customHeight="1">
      <c r="AA374" s="70"/>
      <c r="AB374" s="70"/>
      <c r="AC374" s="70"/>
      <c r="AD374" s="70"/>
      <c r="AE374" s="70"/>
      <c r="AF374" s="70"/>
      <c r="AG374" s="70"/>
      <c r="AH374" s="70"/>
      <c r="AI374" s="70"/>
      <c r="AJ374" s="70"/>
      <c r="AK374" s="70"/>
      <c r="AL374" s="70"/>
      <c r="AM374" s="70"/>
      <c r="AN374" s="70"/>
      <c r="AO374" s="70"/>
    </row>
    <row r="375" ht="15.75" customHeight="1">
      <c r="AA375" s="70"/>
      <c r="AB375" s="70"/>
      <c r="AC375" s="70"/>
      <c r="AD375" s="70"/>
      <c r="AE375" s="70"/>
      <c r="AF375" s="70"/>
      <c r="AG375" s="70"/>
      <c r="AH375" s="70"/>
      <c r="AI375" s="70"/>
      <c r="AJ375" s="70"/>
      <c r="AK375" s="70"/>
      <c r="AL375" s="70"/>
      <c r="AM375" s="70"/>
      <c r="AN375" s="70"/>
      <c r="AO375" s="70"/>
    </row>
    <row r="376" ht="15.75" customHeight="1">
      <c r="AA376" s="70"/>
      <c r="AB376" s="70"/>
      <c r="AC376" s="70"/>
      <c r="AD376" s="70"/>
      <c r="AE376" s="70"/>
      <c r="AF376" s="70"/>
      <c r="AG376" s="70"/>
      <c r="AH376" s="70"/>
      <c r="AI376" s="70"/>
      <c r="AJ376" s="70"/>
      <c r="AK376" s="70"/>
      <c r="AL376" s="70"/>
      <c r="AM376" s="70"/>
      <c r="AN376" s="70"/>
      <c r="AO376" s="70"/>
    </row>
    <row r="377" ht="15.75" customHeight="1">
      <c r="AA377" s="70"/>
      <c r="AB377" s="70"/>
      <c r="AC377" s="70"/>
      <c r="AD377" s="70"/>
      <c r="AE377" s="70"/>
      <c r="AF377" s="70"/>
      <c r="AG377" s="70"/>
      <c r="AH377" s="70"/>
      <c r="AI377" s="70"/>
      <c r="AJ377" s="70"/>
      <c r="AK377" s="70"/>
      <c r="AL377" s="70"/>
      <c r="AM377" s="70"/>
      <c r="AN377" s="70"/>
      <c r="AO377" s="70"/>
    </row>
    <row r="378" ht="15.75" customHeight="1">
      <c r="AA378" s="70"/>
      <c r="AB378" s="70"/>
      <c r="AC378" s="70"/>
      <c r="AD378" s="70"/>
      <c r="AE378" s="70"/>
      <c r="AF378" s="70"/>
      <c r="AG378" s="70"/>
      <c r="AH378" s="70"/>
      <c r="AI378" s="70"/>
      <c r="AJ378" s="70"/>
      <c r="AK378" s="70"/>
      <c r="AL378" s="70"/>
      <c r="AM378" s="70"/>
      <c r="AN378" s="70"/>
      <c r="AO378" s="70"/>
    </row>
    <row r="379" ht="15.75" customHeight="1">
      <c r="AA379" s="70"/>
      <c r="AB379" s="70"/>
      <c r="AC379" s="70"/>
      <c r="AD379" s="70"/>
      <c r="AE379" s="70"/>
      <c r="AF379" s="70"/>
      <c r="AG379" s="70"/>
      <c r="AH379" s="70"/>
      <c r="AI379" s="70"/>
      <c r="AJ379" s="70"/>
      <c r="AK379" s="70"/>
      <c r="AL379" s="70"/>
      <c r="AM379" s="70"/>
      <c r="AN379" s="70"/>
      <c r="AO379" s="70"/>
    </row>
    <row r="380" ht="15.75" customHeight="1">
      <c r="AA380" s="70"/>
      <c r="AB380" s="70"/>
      <c r="AC380" s="70"/>
      <c r="AD380" s="70"/>
      <c r="AE380" s="70"/>
      <c r="AF380" s="70"/>
      <c r="AG380" s="70"/>
      <c r="AH380" s="70"/>
      <c r="AI380" s="70"/>
      <c r="AJ380" s="70"/>
      <c r="AK380" s="70"/>
      <c r="AL380" s="70"/>
      <c r="AM380" s="70"/>
      <c r="AN380" s="70"/>
      <c r="AO380" s="70"/>
    </row>
    <row r="381" ht="15.75" customHeight="1">
      <c r="AA381" s="70"/>
      <c r="AB381" s="70"/>
      <c r="AC381" s="70"/>
      <c r="AD381" s="70"/>
      <c r="AE381" s="70"/>
      <c r="AF381" s="70"/>
      <c r="AG381" s="70"/>
      <c r="AH381" s="70"/>
      <c r="AI381" s="70"/>
      <c r="AJ381" s="70"/>
      <c r="AK381" s="70"/>
      <c r="AL381" s="70"/>
      <c r="AM381" s="70"/>
      <c r="AN381" s="70"/>
      <c r="AO381" s="70"/>
    </row>
    <row r="382" ht="15.75" customHeight="1">
      <c r="AA382" s="70"/>
      <c r="AB382" s="70"/>
      <c r="AC382" s="70"/>
      <c r="AD382" s="70"/>
      <c r="AE382" s="70"/>
      <c r="AF382" s="70"/>
      <c r="AG382" s="70"/>
      <c r="AH382" s="70"/>
      <c r="AI382" s="70"/>
      <c r="AJ382" s="70"/>
      <c r="AK382" s="70"/>
      <c r="AL382" s="70"/>
      <c r="AM382" s="70"/>
      <c r="AN382" s="70"/>
      <c r="AO382" s="70"/>
    </row>
    <row r="383" ht="15.75" customHeight="1">
      <c r="AA383" s="70"/>
      <c r="AB383" s="70"/>
      <c r="AC383" s="70"/>
      <c r="AD383" s="70"/>
      <c r="AE383" s="70"/>
      <c r="AF383" s="70"/>
      <c r="AG383" s="70"/>
      <c r="AH383" s="70"/>
      <c r="AI383" s="70"/>
      <c r="AJ383" s="70"/>
      <c r="AK383" s="70"/>
      <c r="AL383" s="70"/>
      <c r="AM383" s="70"/>
      <c r="AN383" s="70"/>
      <c r="AO383" s="70"/>
    </row>
    <row r="384" ht="15.75" customHeight="1">
      <c r="AA384" s="70"/>
      <c r="AB384" s="70"/>
      <c r="AC384" s="70"/>
      <c r="AD384" s="70"/>
      <c r="AE384" s="70"/>
      <c r="AF384" s="70"/>
      <c r="AG384" s="70"/>
      <c r="AH384" s="70"/>
      <c r="AI384" s="70"/>
      <c r="AJ384" s="70"/>
      <c r="AK384" s="70"/>
      <c r="AL384" s="70"/>
      <c r="AM384" s="70"/>
      <c r="AN384" s="70"/>
      <c r="AO384" s="70"/>
    </row>
    <row r="385" ht="15.75" customHeight="1">
      <c r="AA385" s="70"/>
      <c r="AB385" s="70"/>
      <c r="AC385" s="70"/>
      <c r="AD385" s="70"/>
      <c r="AE385" s="70"/>
      <c r="AF385" s="70"/>
      <c r="AG385" s="70"/>
      <c r="AH385" s="70"/>
      <c r="AI385" s="70"/>
      <c r="AJ385" s="70"/>
      <c r="AK385" s="70"/>
      <c r="AL385" s="70"/>
      <c r="AM385" s="70"/>
      <c r="AN385" s="70"/>
      <c r="AO385" s="70"/>
    </row>
    <row r="386" ht="15.75" customHeight="1">
      <c r="AA386" s="70"/>
      <c r="AB386" s="70"/>
      <c r="AC386" s="70"/>
      <c r="AD386" s="70"/>
      <c r="AE386" s="70"/>
      <c r="AF386" s="70"/>
      <c r="AG386" s="70"/>
      <c r="AH386" s="70"/>
      <c r="AI386" s="70"/>
      <c r="AJ386" s="70"/>
      <c r="AK386" s="70"/>
      <c r="AL386" s="70"/>
      <c r="AM386" s="70"/>
      <c r="AN386" s="70"/>
      <c r="AO386" s="70"/>
    </row>
    <row r="387" ht="15.75" customHeight="1">
      <c r="AA387" s="70"/>
      <c r="AB387" s="70"/>
      <c r="AC387" s="70"/>
      <c r="AD387" s="70"/>
      <c r="AE387" s="70"/>
      <c r="AF387" s="70"/>
      <c r="AG387" s="70"/>
      <c r="AH387" s="70"/>
      <c r="AI387" s="70"/>
      <c r="AJ387" s="70"/>
      <c r="AK387" s="70"/>
      <c r="AL387" s="70"/>
      <c r="AM387" s="70"/>
      <c r="AN387" s="70"/>
      <c r="AO387" s="70"/>
    </row>
    <row r="388" ht="15.75" customHeight="1">
      <c r="AA388" s="70"/>
      <c r="AB388" s="70"/>
      <c r="AC388" s="70"/>
      <c r="AD388" s="70"/>
      <c r="AE388" s="70"/>
      <c r="AF388" s="70"/>
      <c r="AG388" s="70"/>
      <c r="AH388" s="70"/>
      <c r="AI388" s="70"/>
      <c r="AJ388" s="70"/>
      <c r="AK388" s="70"/>
      <c r="AL388" s="70"/>
      <c r="AM388" s="70"/>
      <c r="AN388" s="70"/>
      <c r="AO388" s="70"/>
    </row>
    <row r="389" ht="15.75" customHeight="1">
      <c r="AA389" s="70"/>
      <c r="AB389" s="70"/>
      <c r="AC389" s="70"/>
      <c r="AD389" s="70"/>
      <c r="AE389" s="70"/>
      <c r="AF389" s="70"/>
      <c r="AG389" s="70"/>
      <c r="AH389" s="70"/>
      <c r="AI389" s="70"/>
      <c r="AJ389" s="70"/>
      <c r="AK389" s="70"/>
      <c r="AL389" s="70"/>
      <c r="AM389" s="70"/>
      <c r="AN389" s="70"/>
      <c r="AO389" s="70"/>
    </row>
    <row r="390" ht="15.75" customHeight="1">
      <c r="AA390" s="70"/>
      <c r="AB390" s="70"/>
      <c r="AC390" s="70"/>
      <c r="AD390" s="70"/>
      <c r="AE390" s="70"/>
      <c r="AF390" s="70"/>
      <c r="AG390" s="70"/>
      <c r="AH390" s="70"/>
      <c r="AI390" s="70"/>
      <c r="AJ390" s="70"/>
      <c r="AK390" s="70"/>
      <c r="AL390" s="70"/>
      <c r="AM390" s="70"/>
      <c r="AN390" s="70"/>
      <c r="AO390" s="70"/>
    </row>
    <row r="391" ht="15.75" customHeight="1">
      <c r="AA391" s="70"/>
      <c r="AB391" s="70"/>
      <c r="AC391" s="70"/>
      <c r="AD391" s="70"/>
      <c r="AE391" s="70"/>
      <c r="AF391" s="70"/>
      <c r="AG391" s="70"/>
      <c r="AH391" s="70"/>
      <c r="AI391" s="70"/>
      <c r="AJ391" s="70"/>
      <c r="AK391" s="70"/>
      <c r="AL391" s="70"/>
      <c r="AM391" s="70"/>
      <c r="AN391" s="70"/>
      <c r="AO391" s="70"/>
    </row>
    <row r="392" ht="15.75" customHeight="1">
      <c r="AA392" s="70"/>
      <c r="AB392" s="70"/>
      <c r="AC392" s="70"/>
      <c r="AD392" s="70"/>
      <c r="AE392" s="70"/>
      <c r="AF392" s="70"/>
      <c r="AG392" s="70"/>
      <c r="AH392" s="70"/>
      <c r="AI392" s="70"/>
      <c r="AJ392" s="70"/>
      <c r="AK392" s="70"/>
      <c r="AL392" s="70"/>
      <c r="AM392" s="70"/>
      <c r="AN392" s="70"/>
      <c r="AO392" s="70"/>
    </row>
    <row r="393" ht="15.75" customHeight="1">
      <c r="AA393" s="70"/>
      <c r="AB393" s="70"/>
      <c r="AC393" s="70"/>
      <c r="AD393" s="70"/>
      <c r="AE393" s="70"/>
      <c r="AF393" s="70"/>
      <c r="AG393" s="70"/>
      <c r="AH393" s="70"/>
      <c r="AI393" s="70"/>
      <c r="AJ393" s="70"/>
      <c r="AK393" s="70"/>
      <c r="AL393" s="70"/>
      <c r="AM393" s="70"/>
      <c r="AN393" s="70"/>
      <c r="AO393" s="70"/>
    </row>
    <row r="394" ht="15.75" customHeight="1">
      <c r="AA394" s="70"/>
      <c r="AB394" s="70"/>
      <c r="AC394" s="70"/>
      <c r="AD394" s="70"/>
      <c r="AE394" s="70"/>
      <c r="AF394" s="70"/>
      <c r="AG394" s="70"/>
      <c r="AH394" s="70"/>
      <c r="AI394" s="70"/>
      <c r="AJ394" s="70"/>
      <c r="AK394" s="70"/>
      <c r="AL394" s="70"/>
      <c r="AM394" s="70"/>
      <c r="AN394" s="70"/>
      <c r="AO394" s="70"/>
    </row>
    <row r="395" ht="15.75" customHeight="1">
      <c r="AA395" s="70"/>
      <c r="AB395" s="70"/>
      <c r="AC395" s="70"/>
      <c r="AD395" s="70"/>
      <c r="AE395" s="70"/>
      <c r="AF395" s="70"/>
      <c r="AG395" s="70"/>
      <c r="AH395" s="70"/>
      <c r="AI395" s="70"/>
      <c r="AJ395" s="70"/>
      <c r="AK395" s="70"/>
      <c r="AL395" s="70"/>
      <c r="AM395" s="70"/>
      <c r="AN395" s="70"/>
      <c r="AO395" s="70"/>
    </row>
    <row r="396" ht="15.75" customHeight="1">
      <c r="AA396" s="70"/>
      <c r="AB396" s="70"/>
      <c r="AC396" s="70"/>
      <c r="AD396" s="70"/>
      <c r="AE396" s="70"/>
      <c r="AF396" s="70"/>
      <c r="AG396" s="70"/>
      <c r="AH396" s="70"/>
      <c r="AI396" s="70"/>
      <c r="AJ396" s="70"/>
      <c r="AK396" s="70"/>
      <c r="AL396" s="70"/>
      <c r="AM396" s="70"/>
      <c r="AN396" s="70"/>
      <c r="AO396" s="70"/>
    </row>
    <row r="397" ht="15.75" customHeight="1">
      <c r="AA397" s="70"/>
      <c r="AB397" s="70"/>
      <c r="AC397" s="70"/>
      <c r="AD397" s="70"/>
      <c r="AE397" s="70"/>
      <c r="AF397" s="70"/>
      <c r="AG397" s="70"/>
      <c r="AH397" s="70"/>
      <c r="AI397" s="70"/>
      <c r="AJ397" s="70"/>
      <c r="AK397" s="70"/>
      <c r="AL397" s="70"/>
      <c r="AM397" s="70"/>
      <c r="AN397" s="70"/>
      <c r="AO397" s="70"/>
    </row>
    <row r="398" ht="15.75" customHeight="1">
      <c r="AA398" s="70"/>
      <c r="AB398" s="70"/>
      <c r="AC398" s="70"/>
      <c r="AD398" s="70"/>
      <c r="AE398" s="70"/>
      <c r="AF398" s="70"/>
      <c r="AG398" s="70"/>
      <c r="AH398" s="70"/>
      <c r="AI398" s="70"/>
      <c r="AJ398" s="70"/>
      <c r="AK398" s="70"/>
      <c r="AL398" s="70"/>
      <c r="AM398" s="70"/>
      <c r="AN398" s="70"/>
      <c r="AO398" s="70"/>
    </row>
    <row r="399" ht="15.75" customHeight="1">
      <c r="AA399" s="70"/>
      <c r="AB399" s="70"/>
      <c r="AC399" s="70"/>
      <c r="AD399" s="70"/>
      <c r="AE399" s="70"/>
      <c r="AF399" s="70"/>
      <c r="AG399" s="70"/>
      <c r="AH399" s="70"/>
      <c r="AI399" s="70"/>
      <c r="AJ399" s="70"/>
      <c r="AK399" s="70"/>
      <c r="AL399" s="70"/>
      <c r="AM399" s="70"/>
      <c r="AN399" s="70"/>
      <c r="AO399" s="70"/>
    </row>
    <row r="400" ht="15.75" customHeight="1">
      <c r="AA400" s="70"/>
      <c r="AB400" s="70"/>
      <c r="AC400" s="70"/>
      <c r="AD400" s="70"/>
      <c r="AE400" s="70"/>
      <c r="AF400" s="70"/>
      <c r="AG400" s="70"/>
      <c r="AH400" s="70"/>
      <c r="AI400" s="70"/>
      <c r="AJ400" s="70"/>
      <c r="AK400" s="70"/>
      <c r="AL400" s="70"/>
      <c r="AM400" s="70"/>
      <c r="AN400" s="70"/>
      <c r="AO400" s="70"/>
    </row>
    <row r="401" ht="15.75" customHeight="1">
      <c r="AA401" s="70"/>
      <c r="AB401" s="70"/>
      <c r="AC401" s="70"/>
      <c r="AD401" s="70"/>
      <c r="AE401" s="70"/>
      <c r="AF401" s="70"/>
      <c r="AG401" s="70"/>
      <c r="AH401" s="70"/>
      <c r="AI401" s="70"/>
      <c r="AJ401" s="70"/>
      <c r="AK401" s="70"/>
      <c r="AL401" s="70"/>
      <c r="AM401" s="70"/>
      <c r="AN401" s="70"/>
      <c r="AO401" s="70"/>
    </row>
    <row r="402" ht="15.75" customHeight="1">
      <c r="AA402" s="70"/>
      <c r="AB402" s="70"/>
      <c r="AC402" s="70"/>
      <c r="AD402" s="70"/>
      <c r="AE402" s="70"/>
      <c r="AF402" s="70"/>
      <c r="AG402" s="70"/>
      <c r="AH402" s="70"/>
      <c r="AI402" s="70"/>
      <c r="AJ402" s="70"/>
      <c r="AK402" s="70"/>
      <c r="AL402" s="70"/>
      <c r="AM402" s="70"/>
      <c r="AN402" s="70"/>
      <c r="AO402" s="70"/>
    </row>
    <row r="403" ht="15.75" customHeight="1">
      <c r="AA403" s="70"/>
      <c r="AB403" s="70"/>
      <c r="AC403" s="70"/>
      <c r="AD403" s="70"/>
      <c r="AE403" s="70"/>
      <c r="AF403" s="70"/>
      <c r="AG403" s="70"/>
      <c r="AH403" s="70"/>
      <c r="AI403" s="70"/>
      <c r="AJ403" s="70"/>
      <c r="AK403" s="70"/>
      <c r="AL403" s="70"/>
      <c r="AM403" s="70"/>
      <c r="AN403" s="70"/>
      <c r="AO403" s="70"/>
    </row>
    <row r="404" ht="15.75" customHeight="1">
      <c r="AA404" s="70"/>
      <c r="AB404" s="70"/>
      <c r="AC404" s="70"/>
      <c r="AD404" s="70"/>
      <c r="AE404" s="70"/>
      <c r="AF404" s="70"/>
      <c r="AG404" s="70"/>
      <c r="AH404" s="70"/>
      <c r="AI404" s="70"/>
      <c r="AJ404" s="70"/>
      <c r="AK404" s="70"/>
      <c r="AL404" s="70"/>
      <c r="AM404" s="70"/>
      <c r="AN404" s="70"/>
      <c r="AO404" s="70"/>
    </row>
    <row r="405" ht="15.75" customHeight="1">
      <c r="AA405" s="70"/>
      <c r="AB405" s="70"/>
      <c r="AC405" s="70"/>
      <c r="AD405" s="70"/>
      <c r="AE405" s="70"/>
      <c r="AF405" s="70"/>
      <c r="AG405" s="70"/>
      <c r="AH405" s="70"/>
      <c r="AI405" s="70"/>
      <c r="AJ405" s="70"/>
      <c r="AK405" s="70"/>
      <c r="AL405" s="70"/>
      <c r="AM405" s="70"/>
      <c r="AN405" s="70"/>
      <c r="AO405" s="70"/>
    </row>
    <row r="406" ht="15.75" customHeight="1">
      <c r="AA406" s="70"/>
      <c r="AB406" s="70"/>
      <c r="AC406" s="70"/>
      <c r="AD406" s="70"/>
      <c r="AE406" s="70"/>
      <c r="AF406" s="70"/>
      <c r="AG406" s="70"/>
      <c r="AH406" s="70"/>
      <c r="AI406" s="70"/>
      <c r="AJ406" s="70"/>
      <c r="AK406" s="70"/>
      <c r="AL406" s="70"/>
      <c r="AM406" s="70"/>
      <c r="AN406" s="70"/>
      <c r="AO406" s="70"/>
    </row>
    <row r="407" ht="15.75" customHeight="1">
      <c r="AA407" s="70"/>
      <c r="AB407" s="70"/>
      <c r="AC407" s="70"/>
      <c r="AD407" s="70"/>
      <c r="AE407" s="70"/>
      <c r="AF407" s="70"/>
      <c r="AG407" s="70"/>
      <c r="AH407" s="70"/>
      <c r="AI407" s="70"/>
      <c r="AJ407" s="70"/>
      <c r="AK407" s="70"/>
      <c r="AL407" s="70"/>
      <c r="AM407" s="70"/>
      <c r="AN407" s="70"/>
      <c r="AO407" s="70"/>
    </row>
    <row r="408" ht="15.75" customHeight="1">
      <c r="AA408" s="70"/>
      <c r="AB408" s="70"/>
      <c r="AC408" s="70"/>
      <c r="AD408" s="70"/>
      <c r="AE408" s="70"/>
      <c r="AF408" s="70"/>
      <c r="AG408" s="70"/>
      <c r="AH408" s="70"/>
      <c r="AI408" s="70"/>
      <c r="AJ408" s="70"/>
      <c r="AK408" s="70"/>
      <c r="AL408" s="70"/>
      <c r="AM408" s="70"/>
      <c r="AN408" s="70"/>
      <c r="AO408" s="70"/>
    </row>
    <row r="409" ht="15.75" customHeight="1">
      <c r="AA409" s="70"/>
      <c r="AB409" s="70"/>
      <c r="AC409" s="70"/>
      <c r="AD409" s="70"/>
      <c r="AE409" s="70"/>
      <c r="AF409" s="70"/>
      <c r="AG409" s="70"/>
      <c r="AH409" s="70"/>
      <c r="AI409" s="70"/>
      <c r="AJ409" s="70"/>
      <c r="AK409" s="70"/>
      <c r="AL409" s="70"/>
      <c r="AM409" s="70"/>
      <c r="AN409" s="70"/>
      <c r="AO409" s="70"/>
    </row>
    <row r="410" ht="15.75" customHeight="1">
      <c r="AA410" s="70"/>
      <c r="AB410" s="70"/>
      <c r="AC410" s="70"/>
      <c r="AD410" s="70"/>
      <c r="AE410" s="70"/>
      <c r="AF410" s="70"/>
      <c r="AG410" s="70"/>
      <c r="AH410" s="70"/>
      <c r="AI410" s="70"/>
      <c r="AJ410" s="70"/>
      <c r="AK410" s="70"/>
      <c r="AL410" s="70"/>
      <c r="AM410" s="70"/>
      <c r="AN410" s="70"/>
      <c r="AO410" s="70"/>
    </row>
    <row r="411" ht="15.75" customHeight="1">
      <c r="AA411" s="70"/>
      <c r="AB411" s="70"/>
      <c r="AC411" s="70"/>
      <c r="AD411" s="70"/>
      <c r="AE411" s="70"/>
      <c r="AF411" s="70"/>
      <c r="AG411" s="70"/>
      <c r="AH411" s="70"/>
      <c r="AI411" s="70"/>
      <c r="AJ411" s="70"/>
      <c r="AK411" s="70"/>
      <c r="AL411" s="70"/>
      <c r="AM411" s="70"/>
      <c r="AN411" s="70"/>
      <c r="AO411" s="70"/>
    </row>
    <row r="412" ht="15.75" customHeight="1">
      <c r="AA412" s="70"/>
      <c r="AB412" s="70"/>
      <c r="AC412" s="70"/>
      <c r="AD412" s="70"/>
      <c r="AE412" s="70"/>
      <c r="AF412" s="70"/>
      <c r="AG412" s="70"/>
      <c r="AH412" s="70"/>
      <c r="AI412" s="70"/>
      <c r="AJ412" s="70"/>
      <c r="AK412" s="70"/>
      <c r="AL412" s="70"/>
      <c r="AM412" s="70"/>
      <c r="AN412" s="70"/>
      <c r="AO412" s="70"/>
    </row>
    <row r="413" ht="15.75" customHeight="1">
      <c r="AA413" s="70"/>
      <c r="AB413" s="70"/>
      <c r="AC413" s="70"/>
      <c r="AD413" s="70"/>
      <c r="AE413" s="70"/>
      <c r="AF413" s="70"/>
      <c r="AG413" s="70"/>
      <c r="AH413" s="70"/>
      <c r="AI413" s="70"/>
      <c r="AJ413" s="70"/>
      <c r="AK413" s="70"/>
      <c r="AL413" s="70"/>
      <c r="AM413" s="70"/>
      <c r="AN413" s="70"/>
      <c r="AO413" s="70"/>
    </row>
    <row r="414" ht="15.75" customHeight="1">
      <c r="AA414" s="70"/>
      <c r="AB414" s="70"/>
      <c r="AC414" s="70"/>
      <c r="AD414" s="70"/>
      <c r="AE414" s="70"/>
      <c r="AF414" s="70"/>
      <c r="AG414" s="70"/>
      <c r="AH414" s="70"/>
      <c r="AI414" s="70"/>
      <c r="AJ414" s="70"/>
      <c r="AK414" s="70"/>
      <c r="AL414" s="70"/>
      <c r="AM414" s="70"/>
      <c r="AN414" s="70"/>
      <c r="AO414" s="70"/>
    </row>
    <row r="415" ht="15.75" customHeight="1">
      <c r="AA415" s="70"/>
      <c r="AB415" s="70"/>
      <c r="AC415" s="70"/>
      <c r="AD415" s="70"/>
      <c r="AE415" s="70"/>
      <c r="AF415" s="70"/>
      <c r="AG415" s="70"/>
      <c r="AH415" s="70"/>
      <c r="AI415" s="70"/>
      <c r="AJ415" s="70"/>
      <c r="AK415" s="70"/>
      <c r="AL415" s="70"/>
      <c r="AM415" s="70"/>
      <c r="AN415" s="70"/>
      <c r="AO415" s="70"/>
    </row>
    <row r="416" ht="15.75" customHeight="1">
      <c r="AA416" s="70"/>
      <c r="AB416" s="70"/>
      <c r="AC416" s="70"/>
      <c r="AD416" s="70"/>
      <c r="AE416" s="70"/>
      <c r="AF416" s="70"/>
      <c r="AG416" s="70"/>
      <c r="AH416" s="70"/>
      <c r="AI416" s="70"/>
      <c r="AJ416" s="70"/>
      <c r="AK416" s="70"/>
      <c r="AL416" s="70"/>
      <c r="AM416" s="70"/>
      <c r="AN416" s="70"/>
      <c r="AO416" s="70"/>
    </row>
    <row r="417" ht="15.75" customHeight="1">
      <c r="AA417" s="70"/>
      <c r="AB417" s="70"/>
      <c r="AC417" s="70"/>
      <c r="AD417" s="70"/>
      <c r="AE417" s="70"/>
      <c r="AF417" s="70"/>
      <c r="AG417" s="70"/>
      <c r="AH417" s="70"/>
      <c r="AI417" s="70"/>
      <c r="AJ417" s="70"/>
      <c r="AK417" s="70"/>
      <c r="AL417" s="70"/>
      <c r="AM417" s="70"/>
      <c r="AN417" s="70"/>
      <c r="AO417" s="70"/>
    </row>
    <row r="418" ht="15.75" customHeight="1">
      <c r="AA418" s="70"/>
      <c r="AB418" s="70"/>
      <c r="AC418" s="70"/>
      <c r="AD418" s="70"/>
      <c r="AE418" s="70"/>
      <c r="AF418" s="70"/>
      <c r="AG418" s="70"/>
      <c r="AH418" s="70"/>
      <c r="AI418" s="70"/>
      <c r="AJ418" s="70"/>
      <c r="AK418" s="70"/>
      <c r="AL418" s="70"/>
      <c r="AM418" s="70"/>
      <c r="AN418" s="70"/>
      <c r="AO418" s="70"/>
    </row>
    <row r="419" ht="15.75" customHeight="1">
      <c r="AA419" s="70"/>
      <c r="AB419" s="70"/>
      <c r="AC419" s="70"/>
      <c r="AD419" s="70"/>
      <c r="AE419" s="70"/>
      <c r="AF419" s="70"/>
      <c r="AG419" s="70"/>
      <c r="AH419" s="70"/>
      <c r="AI419" s="70"/>
      <c r="AJ419" s="70"/>
      <c r="AK419" s="70"/>
      <c r="AL419" s="70"/>
      <c r="AM419" s="70"/>
      <c r="AN419" s="70"/>
      <c r="AO419" s="70"/>
    </row>
    <row r="420" ht="15.75" customHeight="1">
      <c r="AA420" s="70"/>
      <c r="AB420" s="70"/>
      <c r="AC420" s="70"/>
      <c r="AD420" s="70"/>
      <c r="AE420" s="70"/>
      <c r="AF420" s="70"/>
      <c r="AG420" s="70"/>
      <c r="AH420" s="70"/>
      <c r="AI420" s="70"/>
      <c r="AJ420" s="70"/>
      <c r="AK420" s="70"/>
      <c r="AL420" s="70"/>
      <c r="AM420" s="70"/>
      <c r="AN420" s="70"/>
      <c r="AO420" s="70"/>
    </row>
    <row r="421" ht="15.75" customHeight="1">
      <c r="AA421" s="70"/>
      <c r="AB421" s="70"/>
      <c r="AC421" s="70"/>
      <c r="AD421" s="70"/>
      <c r="AE421" s="70"/>
      <c r="AF421" s="70"/>
      <c r="AG421" s="70"/>
      <c r="AH421" s="70"/>
      <c r="AI421" s="70"/>
      <c r="AJ421" s="70"/>
      <c r="AK421" s="70"/>
      <c r="AL421" s="70"/>
      <c r="AM421" s="70"/>
      <c r="AN421" s="70"/>
      <c r="AO421" s="70"/>
    </row>
    <row r="422" ht="15.75" customHeight="1">
      <c r="AA422" s="70"/>
      <c r="AB422" s="70"/>
      <c r="AC422" s="70"/>
      <c r="AD422" s="70"/>
      <c r="AE422" s="70"/>
      <c r="AF422" s="70"/>
      <c r="AG422" s="70"/>
      <c r="AH422" s="70"/>
      <c r="AI422" s="70"/>
      <c r="AJ422" s="70"/>
      <c r="AK422" s="70"/>
      <c r="AL422" s="70"/>
      <c r="AM422" s="70"/>
      <c r="AN422" s="70"/>
      <c r="AO422" s="70"/>
    </row>
    <row r="423" ht="15.75" customHeight="1">
      <c r="AA423" s="70"/>
      <c r="AB423" s="70"/>
      <c r="AC423" s="70"/>
      <c r="AD423" s="70"/>
      <c r="AE423" s="70"/>
      <c r="AF423" s="70"/>
      <c r="AG423" s="70"/>
      <c r="AH423" s="70"/>
      <c r="AI423" s="70"/>
      <c r="AJ423" s="70"/>
      <c r="AK423" s="70"/>
      <c r="AL423" s="70"/>
      <c r="AM423" s="70"/>
      <c r="AN423" s="70"/>
      <c r="AO423" s="70"/>
    </row>
    <row r="424" ht="15.75" customHeight="1">
      <c r="AA424" s="70"/>
      <c r="AB424" s="70"/>
      <c r="AC424" s="70"/>
      <c r="AD424" s="70"/>
      <c r="AE424" s="70"/>
      <c r="AF424" s="70"/>
      <c r="AG424" s="70"/>
      <c r="AH424" s="70"/>
      <c r="AI424" s="70"/>
      <c r="AJ424" s="70"/>
      <c r="AK424" s="70"/>
      <c r="AL424" s="70"/>
      <c r="AM424" s="70"/>
      <c r="AN424" s="70"/>
      <c r="AO424" s="70"/>
    </row>
    <row r="425" ht="15.75" customHeight="1">
      <c r="AA425" s="70"/>
      <c r="AB425" s="70"/>
      <c r="AC425" s="70"/>
      <c r="AD425" s="70"/>
      <c r="AE425" s="70"/>
      <c r="AF425" s="70"/>
      <c r="AG425" s="70"/>
      <c r="AH425" s="70"/>
      <c r="AI425" s="70"/>
      <c r="AJ425" s="70"/>
      <c r="AK425" s="70"/>
      <c r="AL425" s="70"/>
      <c r="AM425" s="70"/>
      <c r="AN425" s="70"/>
      <c r="AO425" s="70"/>
    </row>
    <row r="426" ht="15.75" customHeight="1">
      <c r="AA426" s="70"/>
      <c r="AB426" s="70"/>
      <c r="AC426" s="70"/>
      <c r="AD426" s="70"/>
      <c r="AE426" s="70"/>
      <c r="AF426" s="70"/>
      <c r="AG426" s="70"/>
      <c r="AH426" s="70"/>
      <c r="AI426" s="70"/>
      <c r="AJ426" s="70"/>
      <c r="AK426" s="70"/>
      <c r="AL426" s="70"/>
      <c r="AM426" s="70"/>
      <c r="AN426" s="70"/>
      <c r="AO426" s="70"/>
    </row>
    <row r="427" ht="15.75" customHeight="1">
      <c r="AA427" s="70"/>
      <c r="AB427" s="70"/>
      <c r="AC427" s="70"/>
      <c r="AD427" s="70"/>
      <c r="AE427" s="70"/>
      <c r="AF427" s="70"/>
      <c r="AG427" s="70"/>
      <c r="AH427" s="70"/>
      <c r="AI427" s="70"/>
      <c r="AJ427" s="70"/>
      <c r="AK427" s="70"/>
      <c r="AL427" s="70"/>
      <c r="AM427" s="70"/>
      <c r="AN427" s="70"/>
      <c r="AO427" s="70"/>
    </row>
    <row r="428" ht="15.75" customHeight="1">
      <c r="AA428" s="70"/>
      <c r="AB428" s="70"/>
      <c r="AC428" s="70"/>
      <c r="AD428" s="70"/>
      <c r="AE428" s="70"/>
      <c r="AF428" s="70"/>
      <c r="AG428" s="70"/>
      <c r="AH428" s="70"/>
      <c r="AI428" s="70"/>
      <c r="AJ428" s="70"/>
      <c r="AK428" s="70"/>
      <c r="AL428" s="70"/>
      <c r="AM428" s="70"/>
      <c r="AN428" s="70"/>
      <c r="AO428" s="70"/>
    </row>
    <row r="429" ht="15.75" customHeight="1">
      <c r="AA429" s="70"/>
      <c r="AB429" s="70"/>
      <c r="AC429" s="70"/>
      <c r="AD429" s="70"/>
      <c r="AE429" s="70"/>
      <c r="AF429" s="70"/>
      <c r="AG429" s="70"/>
      <c r="AH429" s="70"/>
      <c r="AI429" s="70"/>
      <c r="AJ429" s="70"/>
      <c r="AK429" s="70"/>
      <c r="AL429" s="70"/>
      <c r="AM429" s="70"/>
      <c r="AN429" s="70"/>
      <c r="AO429" s="70"/>
    </row>
    <row r="430" ht="15.75" customHeight="1">
      <c r="AA430" s="70"/>
      <c r="AB430" s="70"/>
      <c r="AC430" s="70"/>
      <c r="AD430" s="70"/>
      <c r="AE430" s="70"/>
      <c r="AF430" s="70"/>
      <c r="AG430" s="70"/>
      <c r="AH430" s="70"/>
      <c r="AI430" s="70"/>
      <c r="AJ430" s="70"/>
      <c r="AK430" s="70"/>
      <c r="AL430" s="70"/>
      <c r="AM430" s="70"/>
      <c r="AN430" s="70"/>
      <c r="AO430" s="70"/>
    </row>
    <row r="431" ht="15.75" customHeight="1">
      <c r="AA431" s="70"/>
      <c r="AB431" s="70"/>
      <c r="AC431" s="70"/>
      <c r="AD431" s="70"/>
      <c r="AE431" s="70"/>
      <c r="AF431" s="70"/>
      <c r="AG431" s="70"/>
      <c r="AH431" s="70"/>
      <c r="AI431" s="70"/>
      <c r="AJ431" s="70"/>
      <c r="AK431" s="70"/>
      <c r="AL431" s="70"/>
      <c r="AM431" s="70"/>
      <c r="AN431" s="70"/>
      <c r="AO431" s="70"/>
    </row>
    <row r="432" ht="15.75" customHeight="1">
      <c r="AA432" s="70"/>
      <c r="AB432" s="70"/>
      <c r="AC432" s="70"/>
      <c r="AD432" s="70"/>
      <c r="AE432" s="70"/>
      <c r="AF432" s="70"/>
      <c r="AG432" s="70"/>
      <c r="AH432" s="70"/>
      <c r="AI432" s="70"/>
      <c r="AJ432" s="70"/>
      <c r="AK432" s="70"/>
      <c r="AL432" s="70"/>
      <c r="AM432" s="70"/>
      <c r="AN432" s="70"/>
      <c r="AO432" s="70"/>
    </row>
    <row r="433" ht="15.75" customHeight="1">
      <c r="AA433" s="70"/>
      <c r="AB433" s="70"/>
      <c r="AC433" s="70"/>
      <c r="AD433" s="70"/>
      <c r="AE433" s="70"/>
      <c r="AF433" s="70"/>
      <c r="AG433" s="70"/>
      <c r="AH433" s="70"/>
      <c r="AI433" s="70"/>
      <c r="AJ433" s="70"/>
      <c r="AK433" s="70"/>
      <c r="AL433" s="70"/>
      <c r="AM433" s="70"/>
      <c r="AN433" s="70"/>
      <c r="AO433" s="70"/>
    </row>
    <row r="434" ht="15.75" customHeight="1">
      <c r="AA434" s="70"/>
      <c r="AB434" s="70"/>
      <c r="AC434" s="70"/>
      <c r="AD434" s="70"/>
      <c r="AE434" s="70"/>
      <c r="AF434" s="70"/>
      <c r="AG434" s="70"/>
      <c r="AH434" s="70"/>
      <c r="AI434" s="70"/>
      <c r="AJ434" s="70"/>
      <c r="AK434" s="70"/>
      <c r="AL434" s="70"/>
      <c r="AM434" s="70"/>
      <c r="AN434" s="70"/>
      <c r="AO434" s="70"/>
    </row>
    <row r="435" ht="15.75" customHeight="1">
      <c r="AA435" s="70"/>
      <c r="AB435" s="70"/>
      <c r="AC435" s="70"/>
      <c r="AD435" s="70"/>
      <c r="AE435" s="70"/>
      <c r="AF435" s="70"/>
      <c r="AG435" s="70"/>
      <c r="AH435" s="70"/>
      <c r="AI435" s="70"/>
      <c r="AJ435" s="70"/>
      <c r="AK435" s="70"/>
      <c r="AL435" s="70"/>
      <c r="AM435" s="70"/>
      <c r="AN435" s="70"/>
      <c r="AO435" s="70"/>
    </row>
    <row r="436" ht="15.75" customHeight="1">
      <c r="AA436" s="70"/>
      <c r="AB436" s="70"/>
      <c r="AC436" s="70"/>
      <c r="AD436" s="70"/>
      <c r="AE436" s="70"/>
      <c r="AF436" s="70"/>
      <c r="AG436" s="70"/>
      <c r="AH436" s="70"/>
      <c r="AI436" s="70"/>
      <c r="AJ436" s="70"/>
      <c r="AK436" s="70"/>
      <c r="AL436" s="70"/>
      <c r="AM436" s="70"/>
      <c r="AN436" s="70"/>
      <c r="AO436" s="70"/>
    </row>
    <row r="437" ht="15.75" customHeight="1">
      <c r="AA437" s="70"/>
      <c r="AB437" s="70"/>
      <c r="AC437" s="70"/>
      <c r="AD437" s="70"/>
      <c r="AE437" s="70"/>
      <c r="AF437" s="70"/>
      <c r="AG437" s="70"/>
      <c r="AH437" s="70"/>
      <c r="AI437" s="70"/>
      <c r="AJ437" s="70"/>
      <c r="AK437" s="70"/>
      <c r="AL437" s="70"/>
      <c r="AM437" s="70"/>
      <c r="AN437" s="70"/>
      <c r="AO437" s="70"/>
    </row>
    <row r="438" ht="15.75" customHeight="1">
      <c r="AA438" s="70"/>
      <c r="AB438" s="70"/>
      <c r="AC438" s="70"/>
      <c r="AD438" s="70"/>
      <c r="AE438" s="70"/>
      <c r="AF438" s="70"/>
      <c r="AG438" s="70"/>
      <c r="AH438" s="70"/>
      <c r="AI438" s="70"/>
      <c r="AJ438" s="70"/>
      <c r="AK438" s="70"/>
      <c r="AL438" s="70"/>
      <c r="AM438" s="70"/>
      <c r="AN438" s="70"/>
      <c r="AO438" s="70"/>
    </row>
    <row r="439" ht="15.75" customHeight="1">
      <c r="AA439" s="70"/>
      <c r="AB439" s="70"/>
      <c r="AC439" s="70"/>
      <c r="AD439" s="70"/>
      <c r="AE439" s="70"/>
      <c r="AF439" s="70"/>
      <c r="AG439" s="70"/>
      <c r="AH439" s="70"/>
      <c r="AI439" s="70"/>
      <c r="AJ439" s="70"/>
      <c r="AK439" s="70"/>
      <c r="AL439" s="70"/>
      <c r="AM439" s="70"/>
      <c r="AN439" s="70"/>
      <c r="AO439" s="70"/>
    </row>
    <row r="440" ht="15.75" customHeight="1">
      <c r="AA440" s="70"/>
      <c r="AB440" s="70"/>
      <c r="AC440" s="70"/>
      <c r="AD440" s="70"/>
      <c r="AE440" s="70"/>
      <c r="AF440" s="70"/>
      <c r="AG440" s="70"/>
      <c r="AH440" s="70"/>
      <c r="AI440" s="70"/>
      <c r="AJ440" s="70"/>
      <c r="AK440" s="70"/>
      <c r="AL440" s="70"/>
      <c r="AM440" s="70"/>
      <c r="AN440" s="70"/>
      <c r="AO440" s="70"/>
    </row>
    <row r="441" ht="15.75" customHeight="1">
      <c r="AA441" s="70"/>
      <c r="AB441" s="70"/>
      <c r="AC441" s="70"/>
      <c r="AD441" s="70"/>
      <c r="AE441" s="70"/>
      <c r="AF441" s="70"/>
      <c r="AG441" s="70"/>
      <c r="AH441" s="70"/>
      <c r="AI441" s="70"/>
      <c r="AJ441" s="70"/>
      <c r="AK441" s="70"/>
      <c r="AL441" s="70"/>
      <c r="AM441" s="70"/>
      <c r="AN441" s="70"/>
      <c r="AO441" s="70"/>
    </row>
    <row r="442" ht="15.75" customHeight="1">
      <c r="AA442" s="70"/>
      <c r="AB442" s="70"/>
      <c r="AC442" s="70"/>
      <c r="AD442" s="70"/>
      <c r="AE442" s="70"/>
      <c r="AF442" s="70"/>
      <c r="AG442" s="70"/>
      <c r="AH442" s="70"/>
      <c r="AI442" s="70"/>
      <c r="AJ442" s="70"/>
      <c r="AK442" s="70"/>
      <c r="AL442" s="70"/>
      <c r="AM442" s="70"/>
      <c r="AN442" s="70"/>
      <c r="AO442" s="70"/>
    </row>
    <row r="443" ht="15.75" customHeight="1">
      <c r="AA443" s="70"/>
      <c r="AB443" s="70"/>
      <c r="AC443" s="70"/>
      <c r="AD443" s="70"/>
      <c r="AE443" s="70"/>
      <c r="AF443" s="70"/>
      <c r="AG443" s="70"/>
      <c r="AH443" s="70"/>
      <c r="AI443" s="70"/>
      <c r="AJ443" s="70"/>
      <c r="AK443" s="70"/>
      <c r="AL443" s="70"/>
      <c r="AM443" s="70"/>
      <c r="AN443" s="70"/>
      <c r="AO443" s="70"/>
    </row>
    <row r="444" ht="15.75" customHeight="1">
      <c r="AA444" s="70"/>
      <c r="AB444" s="70"/>
      <c r="AC444" s="70"/>
      <c r="AD444" s="70"/>
      <c r="AE444" s="70"/>
      <c r="AF444" s="70"/>
      <c r="AG444" s="70"/>
      <c r="AH444" s="70"/>
      <c r="AI444" s="70"/>
      <c r="AJ444" s="70"/>
      <c r="AK444" s="70"/>
      <c r="AL444" s="70"/>
      <c r="AM444" s="70"/>
      <c r="AN444" s="70"/>
      <c r="AO444" s="70"/>
    </row>
    <row r="445" ht="15.75" customHeight="1">
      <c r="AA445" s="70"/>
      <c r="AB445" s="70"/>
      <c r="AC445" s="70"/>
      <c r="AD445" s="70"/>
      <c r="AE445" s="70"/>
      <c r="AF445" s="70"/>
      <c r="AG445" s="70"/>
      <c r="AH445" s="70"/>
      <c r="AI445" s="70"/>
      <c r="AJ445" s="70"/>
      <c r="AK445" s="70"/>
      <c r="AL445" s="70"/>
      <c r="AM445" s="70"/>
      <c r="AN445" s="70"/>
      <c r="AO445" s="70"/>
    </row>
    <row r="446" ht="15.75" customHeight="1">
      <c r="AA446" s="70"/>
      <c r="AB446" s="70"/>
      <c r="AC446" s="70"/>
      <c r="AD446" s="70"/>
      <c r="AE446" s="70"/>
      <c r="AF446" s="70"/>
      <c r="AG446" s="70"/>
      <c r="AH446" s="70"/>
      <c r="AI446" s="70"/>
      <c r="AJ446" s="70"/>
      <c r="AK446" s="70"/>
      <c r="AL446" s="70"/>
      <c r="AM446" s="70"/>
      <c r="AN446" s="70"/>
      <c r="AO446" s="70"/>
    </row>
    <row r="447" ht="15.75" customHeight="1">
      <c r="AA447" s="70"/>
      <c r="AB447" s="70"/>
      <c r="AC447" s="70"/>
      <c r="AD447" s="70"/>
      <c r="AE447" s="70"/>
      <c r="AF447" s="70"/>
      <c r="AG447" s="70"/>
      <c r="AH447" s="70"/>
      <c r="AI447" s="70"/>
      <c r="AJ447" s="70"/>
      <c r="AK447" s="70"/>
      <c r="AL447" s="70"/>
      <c r="AM447" s="70"/>
      <c r="AN447" s="70"/>
      <c r="AO447" s="70"/>
    </row>
    <row r="448" ht="15.75" customHeight="1">
      <c r="AA448" s="70"/>
      <c r="AB448" s="70"/>
      <c r="AC448" s="70"/>
      <c r="AD448" s="70"/>
      <c r="AE448" s="70"/>
      <c r="AF448" s="70"/>
      <c r="AG448" s="70"/>
      <c r="AH448" s="70"/>
      <c r="AI448" s="70"/>
      <c r="AJ448" s="70"/>
      <c r="AK448" s="70"/>
      <c r="AL448" s="70"/>
      <c r="AM448" s="70"/>
      <c r="AN448" s="70"/>
      <c r="AO448" s="70"/>
    </row>
    <row r="449" ht="15.75" customHeight="1">
      <c r="AA449" s="70"/>
      <c r="AB449" s="70"/>
      <c r="AC449" s="70"/>
      <c r="AD449" s="70"/>
      <c r="AE449" s="70"/>
      <c r="AF449" s="70"/>
      <c r="AG449" s="70"/>
      <c r="AH449" s="70"/>
      <c r="AI449" s="70"/>
      <c r="AJ449" s="70"/>
      <c r="AK449" s="70"/>
      <c r="AL449" s="70"/>
      <c r="AM449" s="70"/>
      <c r="AN449" s="70"/>
      <c r="AO449" s="70"/>
    </row>
    <row r="450" ht="15.75" customHeight="1">
      <c r="AA450" s="70"/>
      <c r="AB450" s="70"/>
      <c r="AC450" s="70"/>
      <c r="AD450" s="70"/>
      <c r="AE450" s="70"/>
      <c r="AF450" s="70"/>
      <c r="AG450" s="70"/>
      <c r="AH450" s="70"/>
      <c r="AI450" s="70"/>
      <c r="AJ450" s="70"/>
      <c r="AK450" s="70"/>
      <c r="AL450" s="70"/>
      <c r="AM450" s="70"/>
      <c r="AN450" s="70"/>
      <c r="AO450" s="70"/>
    </row>
    <row r="451" ht="15.75" customHeight="1">
      <c r="AA451" s="70"/>
      <c r="AB451" s="70"/>
      <c r="AC451" s="70"/>
      <c r="AD451" s="70"/>
      <c r="AE451" s="70"/>
      <c r="AF451" s="70"/>
      <c r="AG451" s="70"/>
      <c r="AH451" s="70"/>
      <c r="AI451" s="70"/>
      <c r="AJ451" s="70"/>
      <c r="AK451" s="70"/>
      <c r="AL451" s="70"/>
      <c r="AM451" s="70"/>
      <c r="AN451" s="70"/>
      <c r="AO451" s="70"/>
    </row>
    <row r="452" ht="15.75" customHeight="1">
      <c r="AA452" s="70"/>
      <c r="AB452" s="70"/>
      <c r="AC452" s="70"/>
      <c r="AD452" s="70"/>
      <c r="AE452" s="70"/>
      <c r="AF452" s="70"/>
      <c r="AG452" s="70"/>
      <c r="AH452" s="70"/>
      <c r="AI452" s="70"/>
      <c r="AJ452" s="70"/>
      <c r="AK452" s="70"/>
      <c r="AL452" s="70"/>
      <c r="AM452" s="70"/>
      <c r="AN452" s="70"/>
      <c r="AO452" s="70"/>
    </row>
    <row r="453" ht="15.75" customHeight="1">
      <c r="AA453" s="70"/>
      <c r="AB453" s="70"/>
      <c r="AC453" s="70"/>
      <c r="AD453" s="70"/>
      <c r="AE453" s="70"/>
      <c r="AF453" s="70"/>
      <c r="AG453" s="70"/>
      <c r="AH453" s="70"/>
      <c r="AI453" s="70"/>
      <c r="AJ453" s="70"/>
      <c r="AK453" s="70"/>
      <c r="AL453" s="70"/>
      <c r="AM453" s="70"/>
      <c r="AN453" s="70"/>
      <c r="AO453" s="70"/>
    </row>
    <row r="454" ht="15.75" customHeight="1">
      <c r="AA454" s="70"/>
      <c r="AB454" s="70"/>
      <c r="AC454" s="70"/>
      <c r="AD454" s="70"/>
      <c r="AE454" s="70"/>
      <c r="AF454" s="70"/>
      <c r="AG454" s="70"/>
      <c r="AH454" s="70"/>
      <c r="AI454" s="70"/>
      <c r="AJ454" s="70"/>
      <c r="AK454" s="70"/>
      <c r="AL454" s="70"/>
      <c r="AM454" s="70"/>
      <c r="AN454" s="70"/>
      <c r="AO454" s="70"/>
    </row>
    <row r="455" ht="15.75" customHeight="1">
      <c r="AA455" s="70"/>
      <c r="AB455" s="70"/>
      <c r="AC455" s="70"/>
      <c r="AD455" s="70"/>
      <c r="AE455" s="70"/>
      <c r="AF455" s="70"/>
      <c r="AG455" s="70"/>
      <c r="AH455" s="70"/>
      <c r="AI455" s="70"/>
      <c r="AJ455" s="70"/>
      <c r="AK455" s="70"/>
      <c r="AL455" s="70"/>
      <c r="AM455" s="70"/>
      <c r="AN455" s="70"/>
      <c r="AO455" s="70"/>
    </row>
    <row r="456" ht="15.75" customHeight="1">
      <c r="AA456" s="70"/>
      <c r="AB456" s="70"/>
      <c r="AC456" s="70"/>
      <c r="AD456" s="70"/>
      <c r="AE456" s="70"/>
      <c r="AF456" s="70"/>
      <c r="AG456" s="70"/>
      <c r="AH456" s="70"/>
      <c r="AI456" s="70"/>
      <c r="AJ456" s="70"/>
      <c r="AK456" s="70"/>
      <c r="AL456" s="70"/>
      <c r="AM456" s="70"/>
      <c r="AN456" s="70"/>
      <c r="AO456" s="70"/>
    </row>
    <row r="457" ht="15.75" customHeight="1">
      <c r="AA457" s="70"/>
      <c r="AB457" s="70"/>
      <c r="AC457" s="70"/>
      <c r="AD457" s="70"/>
      <c r="AE457" s="70"/>
      <c r="AF457" s="70"/>
      <c r="AG457" s="70"/>
      <c r="AH457" s="70"/>
      <c r="AI457" s="70"/>
      <c r="AJ457" s="70"/>
      <c r="AK457" s="70"/>
      <c r="AL457" s="70"/>
      <c r="AM457" s="70"/>
      <c r="AN457" s="70"/>
      <c r="AO457" s="70"/>
    </row>
    <row r="458" ht="15.75" customHeight="1">
      <c r="AA458" s="70"/>
      <c r="AB458" s="70"/>
      <c r="AC458" s="70"/>
      <c r="AD458" s="70"/>
      <c r="AE458" s="70"/>
      <c r="AF458" s="70"/>
      <c r="AG458" s="70"/>
      <c r="AH458" s="70"/>
      <c r="AI458" s="70"/>
      <c r="AJ458" s="70"/>
      <c r="AK458" s="70"/>
      <c r="AL458" s="70"/>
      <c r="AM458" s="70"/>
      <c r="AN458" s="70"/>
      <c r="AO458" s="70"/>
    </row>
    <row r="459" ht="15.75" customHeight="1">
      <c r="AA459" s="70"/>
      <c r="AB459" s="70"/>
      <c r="AC459" s="70"/>
      <c r="AD459" s="70"/>
      <c r="AE459" s="70"/>
      <c r="AF459" s="70"/>
      <c r="AG459" s="70"/>
      <c r="AH459" s="70"/>
      <c r="AI459" s="70"/>
      <c r="AJ459" s="70"/>
      <c r="AK459" s="70"/>
      <c r="AL459" s="70"/>
      <c r="AM459" s="70"/>
      <c r="AN459" s="70"/>
      <c r="AO459" s="70"/>
    </row>
    <row r="460" ht="15.75" customHeight="1">
      <c r="AA460" s="70"/>
      <c r="AB460" s="70"/>
      <c r="AC460" s="70"/>
      <c r="AD460" s="70"/>
      <c r="AE460" s="70"/>
      <c r="AF460" s="70"/>
      <c r="AG460" s="70"/>
      <c r="AH460" s="70"/>
      <c r="AI460" s="70"/>
      <c r="AJ460" s="70"/>
      <c r="AK460" s="70"/>
      <c r="AL460" s="70"/>
      <c r="AM460" s="70"/>
      <c r="AN460" s="70"/>
      <c r="AO460" s="70"/>
    </row>
    <row r="461" ht="15.75" customHeight="1">
      <c r="AA461" s="70"/>
      <c r="AB461" s="70"/>
      <c r="AC461" s="70"/>
      <c r="AD461" s="70"/>
      <c r="AE461" s="70"/>
      <c r="AF461" s="70"/>
      <c r="AG461" s="70"/>
      <c r="AH461" s="70"/>
      <c r="AI461" s="70"/>
      <c r="AJ461" s="70"/>
      <c r="AK461" s="70"/>
      <c r="AL461" s="70"/>
      <c r="AM461" s="70"/>
      <c r="AN461" s="70"/>
      <c r="AO461" s="70"/>
    </row>
    <row r="462" ht="15.75" customHeight="1">
      <c r="AA462" s="70"/>
      <c r="AB462" s="70"/>
      <c r="AC462" s="70"/>
      <c r="AD462" s="70"/>
      <c r="AE462" s="70"/>
      <c r="AF462" s="70"/>
      <c r="AG462" s="70"/>
      <c r="AH462" s="70"/>
      <c r="AI462" s="70"/>
      <c r="AJ462" s="70"/>
      <c r="AK462" s="70"/>
      <c r="AL462" s="70"/>
      <c r="AM462" s="70"/>
      <c r="AN462" s="70"/>
      <c r="AO462" s="70"/>
    </row>
    <row r="463" ht="15.75" customHeight="1">
      <c r="AA463" s="70"/>
      <c r="AB463" s="70"/>
      <c r="AC463" s="70"/>
      <c r="AD463" s="70"/>
      <c r="AE463" s="70"/>
      <c r="AF463" s="70"/>
      <c r="AG463" s="70"/>
      <c r="AH463" s="70"/>
      <c r="AI463" s="70"/>
      <c r="AJ463" s="70"/>
      <c r="AK463" s="70"/>
      <c r="AL463" s="70"/>
      <c r="AM463" s="70"/>
      <c r="AN463" s="70"/>
      <c r="AO463" s="70"/>
    </row>
    <row r="464" ht="15.75" customHeight="1">
      <c r="AA464" s="70"/>
      <c r="AB464" s="70"/>
      <c r="AC464" s="70"/>
      <c r="AD464" s="70"/>
      <c r="AE464" s="70"/>
      <c r="AF464" s="70"/>
      <c r="AG464" s="70"/>
      <c r="AH464" s="70"/>
      <c r="AI464" s="70"/>
      <c r="AJ464" s="70"/>
      <c r="AK464" s="70"/>
      <c r="AL464" s="70"/>
      <c r="AM464" s="70"/>
      <c r="AN464" s="70"/>
      <c r="AO464" s="70"/>
    </row>
    <row r="465" ht="15.75" customHeight="1">
      <c r="AA465" s="70"/>
      <c r="AB465" s="70"/>
      <c r="AC465" s="70"/>
      <c r="AD465" s="70"/>
      <c r="AE465" s="70"/>
      <c r="AF465" s="70"/>
      <c r="AG465" s="70"/>
      <c r="AH465" s="70"/>
      <c r="AI465" s="70"/>
      <c r="AJ465" s="70"/>
      <c r="AK465" s="70"/>
      <c r="AL465" s="70"/>
      <c r="AM465" s="70"/>
      <c r="AN465" s="70"/>
      <c r="AO465" s="70"/>
    </row>
    <row r="466" ht="15.75" customHeight="1">
      <c r="AA466" s="70"/>
      <c r="AB466" s="70"/>
      <c r="AC466" s="70"/>
      <c r="AD466" s="70"/>
      <c r="AE466" s="70"/>
      <c r="AF466" s="70"/>
      <c r="AG466" s="70"/>
      <c r="AH466" s="70"/>
      <c r="AI466" s="70"/>
      <c r="AJ466" s="70"/>
      <c r="AK466" s="70"/>
      <c r="AL466" s="70"/>
      <c r="AM466" s="70"/>
      <c r="AN466" s="70"/>
      <c r="AO466" s="70"/>
    </row>
    <row r="467" ht="15.75" customHeight="1">
      <c r="AA467" s="70"/>
      <c r="AB467" s="70"/>
      <c r="AC467" s="70"/>
      <c r="AD467" s="70"/>
      <c r="AE467" s="70"/>
      <c r="AF467" s="70"/>
      <c r="AG467" s="70"/>
      <c r="AH467" s="70"/>
      <c r="AI467" s="70"/>
      <c r="AJ467" s="70"/>
      <c r="AK467" s="70"/>
      <c r="AL467" s="70"/>
      <c r="AM467" s="70"/>
      <c r="AN467" s="70"/>
      <c r="AO467" s="70"/>
    </row>
    <row r="468" ht="15.75" customHeight="1">
      <c r="AA468" s="70"/>
      <c r="AB468" s="70"/>
      <c r="AC468" s="70"/>
      <c r="AD468" s="70"/>
      <c r="AE468" s="70"/>
      <c r="AF468" s="70"/>
      <c r="AG468" s="70"/>
      <c r="AH468" s="70"/>
      <c r="AI468" s="70"/>
      <c r="AJ468" s="70"/>
      <c r="AK468" s="70"/>
      <c r="AL468" s="70"/>
      <c r="AM468" s="70"/>
      <c r="AN468" s="70"/>
      <c r="AO468" s="70"/>
    </row>
    <row r="469" ht="15.75" customHeight="1">
      <c r="AA469" s="70"/>
      <c r="AB469" s="70"/>
      <c r="AC469" s="70"/>
      <c r="AD469" s="70"/>
      <c r="AE469" s="70"/>
      <c r="AF469" s="70"/>
      <c r="AG469" s="70"/>
      <c r="AH469" s="70"/>
      <c r="AI469" s="70"/>
      <c r="AJ469" s="70"/>
      <c r="AK469" s="70"/>
      <c r="AL469" s="70"/>
      <c r="AM469" s="70"/>
      <c r="AN469" s="70"/>
      <c r="AO469" s="70"/>
    </row>
    <row r="470" ht="15.75" customHeight="1">
      <c r="AA470" s="70"/>
      <c r="AB470" s="70"/>
      <c r="AC470" s="70"/>
      <c r="AD470" s="70"/>
      <c r="AE470" s="70"/>
      <c r="AF470" s="70"/>
      <c r="AG470" s="70"/>
      <c r="AH470" s="70"/>
      <c r="AI470" s="70"/>
      <c r="AJ470" s="70"/>
      <c r="AK470" s="70"/>
      <c r="AL470" s="70"/>
      <c r="AM470" s="70"/>
      <c r="AN470" s="70"/>
      <c r="AO470" s="70"/>
    </row>
    <row r="471" ht="15.75" customHeight="1">
      <c r="AA471" s="70"/>
      <c r="AB471" s="70"/>
      <c r="AC471" s="70"/>
      <c r="AD471" s="70"/>
      <c r="AE471" s="70"/>
      <c r="AF471" s="70"/>
      <c r="AG471" s="70"/>
      <c r="AH471" s="70"/>
      <c r="AI471" s="70"/>
      <c r="AJ471" s="70"/>
      <c r="AK471" s="70"/>
      <c r="AL471" s="70"/>
      <c r="AM471" s="70"/>
      <c r="AN471" s="70"/>
      <c r="AO471" s="70"/>
    </row>
    <row r="472" ht="15.75" customHeight="1">
      <c r="AA472" s="70"/>
      <c r="AB472" s="70"/>
      <c r="AC472" s="70"/>
      <c r="AD472" s="70"/>
      <c r="AE472" s="70"/>
      <c r="AF472" s="70"/>
      <c r="AG472" s="70"/>
      <c r="AH472" s="70"/>
      <c r="AI472" s="70"/>
      <c r="AJ472" s="70"/>
      <c r="AK472" s="70"/>
      <c r="AL472" s="70"/>
      <c r="AM472" s="70"/>
      <c r="AN472" s="70"/>
      <c r="AO472" s="70"/>
    </row>
    <row r="473" ht="15.75" customHeight="1">
      <c r="AA473" s="70"/>
      <c r="AB473" s="70"/>
      <c r="AC473" s="70"/>
      <c r="AD473" s="70"/>
      <c r="AE473" s="70"/>
      <c r="AF473" s="70"/>
      <c r="AG473" s="70"/>
      <c r="AH473" s="70"/>
      <c r="AI473" s="70"/>
      <c r="AJ473" s="70"/>
      <c r="AK473" s="70"/>
      <c r="AL473" s="70"/>
      <c r="AM473" s="70"/>
      <c r="AN473" s="70"/>
      <c r="AO473" s="70"/>
    </row>
    <row r="474" ht="15.75" customHeight="1">
      <c r="AA474" s="70"/>
      <c r="AB474" s="70"/>
      <c r="AC474" s="70"/>
      <c r="AD474" s="70"/>
      <c r="AE474" s="70"/>
      <c r="AF474" s="70"/>
      <c r="AG474" s="70"/>
      <c r="AH474" s="70"/>
      <c r="AI474" s="70"/>
      <c r="AJ474" s="70"/>
      <c r="AK474" s="70"/>
      <c r="AL474" s="70"/>
      <c r="AM474" s="70"/>
      <c r="AN474" s="70"/>
      <c r="AO474" s="70"/>
    </row>
    <row r="475" ht="15.75" customHeight="1">
      <c r="AA475" s="70"/>
      <c r="AB475" s="70"/>
      <c r="AC475" s="70"/>
      <c r="AD475" s="70"/>
      <c r="AE475" s="70"/>
      <c r="AF475" s="70"/>
      <c r="AG475" s="70"/>
      <c r="AH475" s="70"/>
      <c r="AI475" s="70"/>
      <c r="AJ475" s="70"/>
      <c r="AK475" s="70"/>
      <c r="AL475" s="70"/>
      <c r="AM475" s="70"/>
      <c r="AN475" s="70"/>
      <c r="AO475" s="70"/>
    </row>
    <row r="476" ht="15.75" customHeight="1">
      <c r="AA476" s="70"/>
      <c r="AB476" s="70"/>
      <c r="AC476" s="70"/>
      <c r="AD476" s="70"/>
      <c r="AE476" s="70"/>
      <c r="AF476" s="70"/>
      <c r="AG476" s="70"/>
      <c r="AH476" s="70"/>
      <c r="AI476" s="70"/>
      <c r="AJ476" s="70"/>
      <c r="AK476" s="70"/>
      <c r="AL476" s="70"/>
      <c r="AM476" s="70"/>
      <c r="AN476" s="70"/>
      <c r="AO476" s="70"/>
    </row>
    <row r="477" ht="15.75" customHeight="1">
      <c r="AA477" s="70"/>
      <c r="AB477" s="70"/>
      <c r="AC477" s="70"/>
      <c r="AD477" s="70"/>
      <c r="AE477" s="70"/>
      <c r="AF477" s="70"/>
      <c r="AG477" s="70"/>
      <c r="AH477" s="70"/>
      <c r="AI477" s="70"/>
      <c r="AJ477" s="70"/>
      <c r="AK477" s="70"/>
      <c r="AL477" s="70"/>
      <c r="AM477" s="70"/>
      <c r="AN477" s="70"/>
      <c r="AO477" s="70"/>
    </row>
    <row r="478" ht="15.75" customHeight="1">
      <c r="AA478" s="70"/>
      <c r="AB478" s="70"/>
      <c r="AC478" s="70"/>
      <c r="AD478" s="70"/>
      <c r="AE478" s="70"/>
      <c r="AF478" s="70"/>
      <c r="AG478" s="70"/>
      <c r="AH478" s="70"/>
      <c r="AI478" s="70"/>
      <c r="AJ478" s="70"/>
      <c r="AK478" s="70"/>
      <c r="AL478" s="70"/>
      <c r="AM478" s="70"/>
      <c r="AN478" s="70"/>
      <c r="AO478" s="70"/>
    </row>
    <row r="479" ht="15.75" customHeight="1">
      <c r="AA479" s="70"/>
      <c r="AB479" s="70"/>
      <c r="AC479" s="70"/>
      <c r="AD479" s="70"/>
      <c r="AE479" s="70"/>
      <c r="AF479" s="70"/>
      <c r="AG479" s="70"/>
      <c r="AH479" s="70"/>
      <c r="AI479" s="70"/>
      <c r="AJ479" s="70"/>
      <c r="AK479" s="70"/>
      <c r="AL479" s="70"/>
      <c r="AM479" s="70"/>
      <c r="AN479" s="70"/>
      <c r="AO479" s="70"/>
    </row>
    <row r="480" ht="15.75" customHeight="1">
      <c r="AA480" s="70"/>
      <c r="AB480" s="70"/>
      <c r="AC480" s="70"/>
      <c r="AD480" s="70"/>
      <c r="AE480" s="70"/>
      <c r="AF480" s="70"/>
      <c r="AG480" s="70"/>
      <c r="AH480" s="70"/>
      <c r="AI480" s="70"/>
      <c r="AJ480" s="70"/>
      <c r="AK480" s="70"/>
      <c r="AL480" s="70"/>
      <c r="AM480" s="70"/>
      <c r="AN480" s="70"/>
      <c r="AO480" s="70"/>
    </row>
    <row r="481" ht="15.75" customHeight="1">
      <c r="AA481" s="70"/>
      <c r="AB481" s="70"/>
      <c r="AC481" s="70"/>
      <c r="AD481" s="70"/>
      <c r="AE481" s="70"/>
      <c r="AF481" s="70"/>
      <c r="AG481" s="70"/>
      <c r="AH481" s="70"/>
      <c r="AI481" s="70"/>
      <c r="AJ481" s="70"/>
      <c r="AK481" s="70"/>
      <c r="AL481" s="70"/>
      <c r="AM481" s="70"/>
      <c r="AN481" s="70"/>
      <c r="AO481" s="70"/>
    </row>
    <row r="482" ht="15.75" customHeight="1">
      <c r="AA482" s="70"/>
      <c r="AB482" s="70"/>
      <c r="AC482" s="70"/>
      <c r="AD482" s="70"/>
      <c r="AE482" s="70"/>
      <c r="AF482" s="70"/>
      <c r="AG482" s="70"/>
      <c r="AH482" s="70"/>
      <c r="AI482" s="70"/>
      <c r="AJ482" s="70"/>
      <c r="AK482" s="70"/>
      <c r="AL482" s="70"/>
      <c r="AM482" s="70"/>
      <c r="AN482" s="70"/>
      <c r="AO482" s="70"/>
    </row>
    <row r="483" ht="15.75" customHeight="1">
      <c r="AA483" s="70"/>
      <c r="AB483" s="70"/>
      <c r="AC483" s="70"/>
      <c r="AD483" s="70"/>
      <c r="AE483" s="70"/>
      <c r="AF483" s="70"/>
      <c r="AG483" s="70"/>
      <c r="AH483" s="70"/>
      <c r="AI483" s="70"/>
      <c r="AJ483" s="70"/>
      <c r="AK483" s="70"/>
      <c r="AL483" s="70"/>
      <c r="AM483" s="70"/>
      <c r="AN483" s="70"/>
      <c r="AO483" s="70"/>
    </row>
    <row r="484" ht="15.75" customHeight="1">
      <c r="AA484" s="70"/>
      <c r="AB484" s="70"/>
      <c r="AC484" s="70"/>
      <c r="AD484" s="70"/>
      <c r="AE484" s="70"/>
      <c r="AF484" s="70"/>
      <c r="AG484" s="70"/>
      <c r="AH484" s="70"/>
      <c r="AI484" s="70"/>
      <c r="AJ484" s="70"/>
      <c r="AK484" s="70"/>
      <c r="AL484" s="70"/>
      <c r="AM484" s="70"/>
      <c r="AN484" s="70"/>
      <c r="AO484" s="70"/>
    </row>
    <row r="485" ht="15.75" customHeight="1">
      <c r="AA485" s="70"/>
      <c r="AB485" s="70"/>
      <c r="AC485" s="70"/>
      <c r="AD485" s="70"/>
      <c r="AE485" s="70"/>
      <c r="AF485" s="70"/>
      <c r="AG485" s="70"/>
      <c r="AH485" s="70"/>
      <c r="AI485" s="70"/>
      <c r="AJ485" s="70"/>
      <c r="AK485" s="70"/>
      <c r="AL485" s="70"/>
      <c r="AM485" s="70"/>
      <c r="AN485" s="70"/>
      <c r="AO485" s="70"/>
    </row>
    <row r="486" ht="15.75" customHeight="1">
      <c r="AA486" s="70"/>
      <c r="AB486" s="70"/>
      <c r="AC486" s="70"/>
      <c r="AD486" s="70"/>
      <c r="AE486" s="70"/>
      <c r="AF486" s="70"/>
      <c r="AG486" s="70"/>
      <c r="AH486" s="70"/>
      <c r="AI486" s="70"/>
      <c r="AJ486" s="70"/>
      <c r="AK486" s="70"/>
      <c r="AL486" s="70"/>
      <c r="AM486" s="70"/>
      <c r="AN486" s="70"/>
      <c r="AO486" s="70"/>
    </row>
    <row r="487" ht="15.75" customHeight="1">
      <c r="AA487" s="70"/>
      <c r="AB487" s="70"/>
      <c r="AC487" s="70"/>
      <c r="AD487" s="70"/>
      <c r="AE487" s="70"/>
      <c r="AF487" s="70"/>
      <c r="AG487" s="70"/>
      <c r="AH487" s="70"/>
      <c r="AI487" s="70"/>
      <c r="AJ487" s="70"/>
      <c r="AK487" s="70"/>
      <c r="AL487" s="70"/>
      <c r="AM487" s="70"/>
      <c r="AN487" s="70"/>
      <c r="AO487" s="70"/>
    </row>
    <row r="488" ht="15.75" customHeight="1">
      <c r="AA488" s="70"/>
      <c r="AB488" s="70"/>
      <c r="AC488" s="70"/>
      <c r="AD488" s="70"/>
      <c r="AE488" s="70"/>
      <c r="AF488" s="70"/>
      <c r="AG488" s="70"/>
      <c r="AH488" s="70"/>
      <c r="AI488" s="70"/>
      <c r="AJ488" s="70"/>
      <c r="AK488" s="70"/>
      <c r="AL488" s="70"/>
      <c r="AM488" s="70"/>
      <c r="AN488" s="70"/>
      <c r="AO488" s="70"/>
    </row>
    <row r="489" ht="15.75" customHeight="1">
      <c r="AA489" s="70"/>
      <c r="AB489" s="70"/>
      <c r="AC489" s="70"/>
      <c r="AD489" s="70"/>
      <c r="AE489" s="70"/>
      <c r="AF489" s="70"/>
      <c r="AG489" s="70"/>
      <c r="AH489" s="70"/>
      <c r="AI489" s="70"/>
      <c r="AJ489" s="70"/>
      <c r="AK489" s="70"/>
      <c r="AL489" s="70"/>
      <c r="AM489" s="70"/>
      <c r="AN489" s="70"/>
      <c r="AO489" s="70"/>
    </row>
    <row r="490" ht="15.75" customHeight="1">
      <c r="AA490" s="70"/>
      <c r="AB490" s="70"/>
      <c r="AC490" s="70"/>
      <c r="AD490" s="70"/>
      <c r="AE490" s="70"/>
      <c r="AF490" s="70"/>
      <c r="AG490" s="70"/>
      <c r="AH490" s="70"/>
      <c r="AI490" s="70"/>
      <c r="AJ490" s="70"/>
      <c r="AK490" s="70"/>
      <c r="AL490" s="70"/>
      <c r="AM490" s="70"/>
      <c r="AN490" s="70"/>
      <c r="AO490" s="70"/>
    </row>
    <row r="491" ht="15.75" customHeight="1">
      <c r="AA491" s="70"/>
      <c r="AB491" s="70"/>
      <c r="AC491" s="70"/>
      <c r="AD491" s="70"/>
      <c r="AE491" s="70"/>
      <c r="AF491" s="70"/>
      <c r="AG491" s="70"/>
      <c r="AH491" s="70"/>
      <c r="AI491" s="70"/>
      <c r="AJ491" s="70"/>
      <c r="AK491" s="70"/>
      <c r="AL491" s="70"/>
      <c r="AM491" s="70"/>
      <c r="AN491" s="70"/>
      <c r="AO491" s="70"/>
    </row>
    <row r="492" ht="15.75" customHeight="1">
      <c r="AA492" s="70"/>
      <c r="AB492" s="70"/>
      <c r="AC492" s="70"/>
      <c r="AD492" s="70"/>
      <c r="AE492" s="70"/>
      <c r="AF492" s="70"/>
      <c r="AG492" s="70"/>
      <c r="AH492" s="70"/>
      <c r="AI492" s="70"/>
      <c r="AJ492" s="70"/>
      <c r="AK492" s="70"/>
      <c r="AL492" s="70"/>
      <c r="AM492" s="70"/>
      <c r="AN492" s="70"/>
      <c r="AO492" s="70"/>
    </row>
    <row r="493" ht="15.75" customHeight="1">
      <c r="AA493" s="70"/>
      <c r="AB493" s="70"/>
      <c r="AC493" s="70"/>
      <c r="AD493" s="70"/>
      <c r="AE493" s="70"/>
      <c r="AF493" s="70"/>
      <c r="AG493" s="70"/>
      <c r="AH493" s="70"/>
      <c r="AI493" s="70"/>
      <c r="AJ493" s="70"/>
      <c r="AK493" s="70"/>
      <c r="AL493" s="70"/>
      <c r="AM493" s="70"/>
      <c r="AN493" s="70"/>
      <c r="AO493" s="70"/>
    </row>
    <row r="494" ht="15.75" customHeight="1">
      <c r="AA494" s="70"/>
      <c r="AB494" s="70"/>
      <c r="AC494" s="70"/>
      <c r="AD494" s="70"/>
      <c r="AE494" s="70"/>
      <c r="AF494" s="70"/>
      <c r="AG494" s="70"/>
      <c r="AH494" s="70"/>
      <c r="AI494" s="70"/>
      <c r="AJ494" s="70"/>
      <c r="AK494" s="70"/>
      <c r="AL494" s="70"/>
      <c r="AM494" s="70"/>
      <c r="AN494" s="70"/>
      <c r="AO494" s="70"/>
    </row>
    <row r="495" ht="15.75" customHeight="1">
      <c r="AA495" s="70"/>
      <c r="AB495" s="70"/>
      <c r="AC495" s="70"/>
      <c r="AD495" s="70"/>
      <c r="AE495" s="70"/>
      <c r="AF495" s="70"/>
      <c r="AG495" s="70"/>
      <c r="AH495" s="70"/>
      <c r="AI495" s="70"/>
      <c r="AJ495" s="70"/>
      <c r="AK495" s="70"/>
      <c r="AL495" s="70"/>
      <c r="AM495" s="70"/>
      <c r="AN495" s="70"/>
      <c r="AO495" s="70"/>
    </row>
    <row r="496" ht="15.75" customHeight="1">
      <c r="AA496" s="70"/>
      <c r="AB496" s="70"/>
      <c r="AC496" s="70"/>
      <c r="AD496" s="70"/>
      <c r="AE496" s="70"/>
      <c r="AF496" s="70"/>
      <c r="AG496" s="70"/>
      <c r="AH496" s="70"/>
      <c r="AI496" s="70"/>
      <c r="AJ496" s="70"/>
      <c r="AK496" s="70"/>
      <c r="AL496" s="70"/>
      <c r="AM496" s="70"/>
      <c r="AN496" s="70"/>
      <c r="AO496" s="70"/>
    </row>
    <row r="497" ht="15.75" customHeight="1">
      <c r="AA497" s="70"/>
      <c r="AB497" s="70"/>
      <c r="AC497" s="70"/>
      <c r="AD497" s="70"/>
      <c r="AE497" s="70"/>
      <c r="AF497" s="70"/>
      <c r="AG497" s="70"/>
      <c r="AH497" s="70"/>
      <c r="AI497" s="70"/>
      <c r="AJ497" s="70"/>
      <c r="AK497" s="70"/>
      <c r="AL497" s="70"/>
      <c r="AM497" s="70"/>
      <c r="AN497" s="70"/>
      <c r="AO497" s="70"/>
    </row>
    <row r="498" ht="15.75" customHeight="1">
      <c r="AA498" s="70"/>
      <c r="AB498" s="70"/>
      <c r="AC498" s="70"/>
      <c r="AD498" s="70"/>
      <c r="AE498" s="70"/>
      <c r="AF498" s="70"/>
      <c r="AG498" s="70"/>
      <c r="AH498" s="70"/>
      <c r="AI498" s="70"/>
      <c r="AJ498" s="70"/>
      <c r="AK498" s="70"/>
      <c r="AL498" s="70"/>
      <c r="AM498" s="70"/>
      <c r="AN498" s="70"/>
      <c r="AO498" s="70"/>
    </row>
    <row r="499" ht="15.75" customHeight="1">
      <c r="AA499" s="70"/>
      <c r="AB499" s="70"/>
      <c r="AC499" s="70"/>
      <c r="AD499" s="70"/>
      <c r="AE499" s="70"/>
      <c r="AF499" s="70"/>
      <c r="AG499" s="70"/>
      <c r="AH499" s="70"/>
      <c r="AI499" s="70"/>
      <c r="AJ499" s="70"/>
      <c r="AK499" s="70"/>
      <c r="AL499" s="70"/>
      <c r="AM499" s="70"/>
      <c r="AN499" s="70"/>
      <c r="AO499" s="70"/>
    </row>
    <row r="500" ht="15.75" customHeight="1">
      <c r="AA500" s="70"/>
      <c r="AB500" s="70"/>
      <c r="AC500" s="70"/>
      <c r="AD500" s="70"/>
      <c r="AE500" s="70"/>
      <c r="AF500" s="70"/>
      <c r="AG500" s="70"/>
      <c r="AH500" s="70"/>
      <c r="AI500" s="70"/>
      <c r="AJ500" s="70"/>
      <c r="AK500" s="70"/>
      <c r="AL500" s="70"/>
      <c r="AM500" s="70"/>
      <c r="AN500" s="70"/>
      <c r="AO500" s="70"/>
    </row>
    <row r="501" ht="15.75" customHeight="1">
      <c r="AA501" s="70"/>
      <c r="AB501" s="70"/>
      <c r="AC501" s="70"/>
      <c r="AD501" s="70"/>
      <c r="AE501" s="70"/>
      <c r="AF501" s="70"/>
      <c r="AG501" s="70"/>
      <c r="AH501" s="70"/>
      <c r="AI501" s="70"/>
      <c r="AJ501" s="70"/>
      <c r="AK501" s="70"/>
      <c r="AL501" s="70"/>
      <c r="AM501" s="70"/>
      <c r="AN501" s="70"/>
      <c r="AO501" s="70"/>
    </row>
    <row r="502" ht="15.75" customHeight="1">
      <c r="AA502" s="70"/>
      <c r="AB502" s="70"/>
      <c r="AC502" s="70"/>
      <c r="AD502" s="70"/>
      <c r="AE502" s="70"/>
      <c r="AF502" s="70"/>
      <c r="AG502" s="70"/>
      <c r="AH502" s="70"/>
      <c r="AI502" s="70"/>
      <c r="AJ502" s="70"/>
      <c r="AK502" s="70"/>
      <c r="AL502" s="70"/>
      <c r="AM502" s="70"/>
      <c r="AN502" s="70"/>
      <c r="AO502" s="70"/>
    </row>
    <row r="503" ht="15.75" customHeight="1">
      <c r="AA503" s="70"/>
      <c r="AB503" s="70"/>
      <c r="AC503" s="70"/>
      <c r="AD503" s="70"/>
      <c r="AE503" s="70"/>
      <c r="AF503" s="70"/>
      <c r="AG503" s="70"/>
      <c r="AH503" s="70"/>
      <c r="AI503" s="70"/>
      <c r="AJ503" s="70"/>
      <c r="AK503" s="70"/>
      <c r="AL503" s="70"/>
      <c r="AM503" s="70"/>
      <c r="AN503" s="70"/>
      <c r="AO503" s="70"/>
    </row>
    <row r="504" ht="15.75" customHeight="1">
      <c r="AA504" s="70"/>
      <c r="AB504" s="70"/>
      <c r="AC504" s="70"/>
      <c r="AD504" s="70"/>
      <c r="AE504" s="70"/>
      <c r="AF504" s="70"/>
      <c r="AG504" s="70"/>
      <c r="AH504" s="70"/>
      <c r="AI504" s="70"/>
      <c r="AJ504" s="70"/>
      <c r="AK504" s="70"/>
      <c r="AL504" s="70"/>
      <c r="AM504" s="70"/>
      <c r="AN504" s="70"/>
      <c r="AO504" s="70"/>
    </row>
    <row r="505" ht="15.75" customHeight="1">
      <c r="AA505" s="70"/>
      <c r="AB505" s="70"/>
      <c r="AC505" s="70"/>
      <c r="AD505" s="70"/>
      <c r="AE505" s="70"/>
      <c r="AF505" s="70"/>
      <c r="AG505" s="70"/>
      <c r="AH505" s="70"/>
      <c r="AI505" s="70"/>
      <c r="AJ505" s="70"/>
      <c r="AK505" s="70"/>
      <c r="AL505" s="70"/>
      <c r="AM505" s="70"/>
      <c r="AN505" s="70"/>
      <c r="AO505" s="70"/>
    </row>
    <row r="506" ht="15.75" customHeight="1">
      <c r="AA506" s="70"/>
      <c r="AB506" s="70"/>
      <c r="AC506" s="70"/>
      <c r="AD506" s="70"/>
      <c r="AE506" s="70"/>
      <c r="AF506" s="70"/>
      <c r="AG506" s="70"/>
      <c r="AH506" s="70"/>
      <c r="AI506" s="70"/>
      <c r="AJ506" s="70"/>
      <c r="AK506" s="70"/>
      <c r="AL506" s="70"/>
      <c r="AM506" s="70"/>
      <c r="AN506" s="70"/>
      <c r="AO506" s="70"/>
    </row>
    <row r="507" ht="15.75" customHeight="1">
      <c r="AA507" s="70"/>
      <c r="AB507" s="70"/>
      <c r="AC507" s="70"/>
      <c r="AD507" s="70"/>
      <c r="AE507" s="70"/>
      <c r="AF507" s="70"/>
      <c r="AG507" s="70"/>
      <c r="AH507" s="70"/>
      <c r="AI507" s="70"/>
      <c r="AJ507" s="70"/>
      <c r="AK507" s="70"/>
      <c r="AL507" s="70"/>
      <c r="AM507" s="70"/>
      <c r="AN507" s="70"/>
      <c r="AO507" s="70"/>
    </row>
    <row r="508" ht="15.75" customHeight="1">
      <c r="AA508" s="70"/>
      <c r="AB508" s="70"/>
      <c r="AC508" s="70"/>
      <c r="AD508" s="70"/>
      <c r="AE508" s="70"/>
      <c r="AF508" s="70"/>
      <c r="AG508" s="70"/>
      <c r="AH508" s="70"/>
      <c r="AI508" s="70"/>
      <c r="AJ508" s="70"/>
      <c r="AK508" s="70"/>
      <c r="AL508" s="70"/>
      <c r="AM508" s="70"/>
      <c r="AN508" s="70"/>
      <c r="AO508" s="70"/>
    </row>
    <row r="509" ht="15.75" customHeight="1">
      <c r="AA509" s="70"/>
      <c r="AB509" s="70"/>
      <c r="AC509" s="70"/>
      <c r="AD509" s="70"/>
      <c r="AE509" s="70"/>
      <c r="AF509" s="70"/>
      <c r="AG509" s="70"/>
      <c r="AH509" s="70"/>
      <c r="AI509" s="70"/>
      <c r="AJ509" s="70"/>
      <c r="AK509" s="70"/>
      <c r="AL509" s="70"/>
      <c r="AM509" s="70"/>
      <c r="AN509" s="70"/>
      <c r="AO509" s="70"/>
    </row>
    <row r="510" ht="15.75" customHeight="1">
      <c r="AA510" s="70"/>
      <c r="AB510" s="70"/>
      <c r="AC510" s="70"/>
      <c r="AD510" s="70"/>
      <c r="AE510" s="70"/>
      <c r="AF510" s="70"/>
      <c r="AG510" s="70"/>
      <c r="AH510" s="70"/>
      <c r="AI510" s="70"/>
      <c r="AJ510" s="70"/>
      <c r="AK510" s="70"/>
      <c r="AL510" s="70"/>
      <c r="AM510" s="70"/>
      <c r="AN510" s="70"/>
      <c r="AO510" s="70"/>
    </row>
    <row r="511" ht="15.75" customHeight="1">
      <c r="AA511" s="70"/>
      <c r="AB511" s="70"/>
      <c r="AC511" s="70"/>
      <c r="AD511" s="70"/>
      <c r="AE511" s="70"/>
      <c r="AF511" s="70"/>
      <c r="AG511" s="70"/>
      <c r="AH511" s="70"/>
      <c r="AI511" s="70"/>
      <c r="AJ511" s="70"/>
      <c r="AK511" s="70"/>
      <c r="AL511" s="70"/>
      <c r="AM511" s="70"/>
      <c r="AN511" s="70"/>
      <c r="AO511" s="70"/>
    </row>
    <row r="512" ht="15.75" customHeight="1">
      <c r="AA512" s="70"/>
      <c r="AB512" s="70"/>
      <c r="AC512" s="70"/>
      <c r="AD512" s="70"/>
      <c r="AE512" s="70"/>
      <c r="AF512" s="70"/>
      <c r="AG512" s="70"/>
      <c r="AH512" s="70"/>
      <c r="AI512" s="70"/>
      <c r="AJ512" s="70"/>
      <c r="AK512" s="70"/>
      <c r="AL512" s="70"/>
      <c r="AM512" s="70"/>
      <c r="AN512" s="70"/>
      <c r="AO512" s="70"/>
    </row>
    <row r="513" ht="15.75" customHeight="1">
      <c r="AA513" s="70"/>
      <c r="AB513" s="70"/>
      <c r="AC513" s="70"/>
      <c r="AD513" s="70"/>
      <c r="AE513" s="70"/>
      <c r="AF513" s="70"/>
      <c r="AG513" s="70"/>
      <c r="AH513" s="70"/>
      <c r="AI513" s="70"/>
      <c r="AJ513" s="70"/>
      <c r="AK513" s="70"/>
      <c r="AL513" s="70"/>
      <c r="AM513" s="70"/>
      <c r="AN513" s="70"/>
      <c r="AO513" s="70"/>
    </row>
    <row r="514" ht="15.75" customHeight="1">
      <c r="AA514" s="70"/>
      <c r="AB514" s="70"/>
      <c r="AC514" s="70"/>
      <c r="AD514" s="70"/>
      <c r="AE514" s="70"/>
      <c r="AF514" s="70"/>
      <c r="AG514" s="70"/>
      <c r="AH514" s="70"/>
      <c r="AI514" s="70"/>
      <c r="AJ514" s="70"/>
      <c r="AK514" s="70"/>
      <c r="AL514" s="70"/>
      <c r="AM514" s="70"/>
      <c r="AN514" s="70"/>
      <c r="AO514" s="70"/>
    </row>
    <row r="515" ht="15.75" customHeight="1">
      <c r="AA515" s="70"/>
      <c r="AB515" s="70"/>
      <c r="AC515" s="70"/>
      <c r="AD515" s="70"/>
      <c r="AE515" s="70"/>
      <c r="AF515" s="70"/>
      <c r="AG515" s="70"/>
      <c r="AH515" s="70"/>
      <c r="AI515" s="70"/>
      <c r="AJ515" s="70"/>
      <c r="AK515" s="70"/>
      <c r="AL515" s="70"/>
      <c r="AM515" s="70"/>
      <c r="AN515" s="70"/>
      <c r="AO515" s="70"/>
    </row>
    <row r="516" ht="15.75" customHeight="1">
      <c r="AA516" s="70"/>
      <c r="AB516" s="70"/>
      <c r="AC516" s="70"/>
      <c r="AD516" s="70"/>
      <c r="AE516" s="70"/>
      <c r="AF516" s="70"/>
      <c r="AG516" s="70"/>
      <c r="AH516" s="70"/>
      <c r="AI516" s="70"/>
      <c r="AJ516" s="70"/>
      <c r="AK516" s="70"/>
      <c r="AL516" s="70"/>
      <c r="AM516" s="70"/>
      <c r="AN516" s="70"/>
      <c r="AO516" s="70"/>
    </row>
    <row r="517" ht="15.75" customHeight="1">
      <c r="AA517" s="70"/>
      <c r="AB517" s="70"/>
      <c r="AC517" s="70"/>
      <c r="AD517" s="70"/>
      <c r="AE517" s="70"/>
      <c r="AF517" s="70"/>
      <c r="AG517" s="70"/>
      <c r="AH517" s="70"/>
      <c r="AI517" s="70"/>
      <c r="AJ517" s="70"/>
      <c r="AK517" s="70"/>
      <c r="AL517" s="70"/>
      <c r="AM517" s="70"/>
      <c r="AN517" s="70"/>
      <c r="AO517" s="70"/>
    </row>
    <row r="518" ht="15.75" customHeight="1">
      <c r="AA518" s="70"/>
      <c r="AB518" s="70"/>
      <c r="AC518" s="70"/>
      <c r="AD518" s="70"/>
      <c r="AE518" s="70"/>
      <c r="AF518" s="70"/>
      <c r="AG518" s="70"/>
      <c r="AH518" s="70"/>
      <c r="AI518" s="70"/>
      <c r="AJ518" s="70"/>
      <c r="AK518" s="70"/>
      <c r="AL518" s="70"/>
      <c r="AM518" s="70"/>
      <c r="AN518" s="70"/>
      <c r="AO518" s="70"/>
    </row>
    <row r="519" ht="15.75" customHeight="1">
      <c r="AA519" s="70"/>
      <c r="AB519" s="70"/>
      <c r="AC519" s="70"/>
      <c r="AD519" s="70"/>
      <c r="AE519" s="70"/>
      <c r="AF519" s="70"/>
      <c r="AG519" s="70"/>
      <c r="AH519" s="70"/>
      <c r="AI519" s="70"/>
      <c r="AJ519" s="70"/>
      <c r="AK519" s="70"/>
      <c r="AL519" s="70"/>
      <c r="AM519" s="70"/>
      <c r="AN519" s="70"/>
      <c r="AO519" s="70"/>
    </row>
    <row r="520" ht="15.75" customHeight="1">
      <c r="AA520" s="70"/>
      <c r="AB520" s="70"/>
      <c r="AC520" s="70"/>
      <c r="AD520" s="70"/>
      <c r="AE520" s="70"/>
      <c r="AF520" s="70"/>
      <c r="AG520" s="70"/>
      <c r="AH520" s="70"/>
      <c r="AI520" s="70"/>
      <c r="AJ520" s="70"/>
      <c r="AK520" s="70"/>
      <c r="AL520" s="70"/>
      <c r="AM520" s="70"/>
      <c r="AN520" s="70"/>
      <c r="AO520" s="70"/>
    </row>
    <row r="521" ht="15.75" customHeight="1">
      <c r="AA521" s="70"/>
      <c r="AB521" s="70"/>
      <c r="AC521" s="70"/>
      <c r="AD521" s="70"/>
      <c r="AE521" s="70"/>
      <c r="AF521" s="70"/>
      <c r="AG521" s="70"/>
      <c r="AH521" s="70"/>
      <c r="AI521" s="70"/>
      <c r="AJ521" s="70"/>
      <c r="AK521" s="70"/>
      <c r="AL521" s="70"/>
      <c r="AM521" s="70"/>
      <c r="AN521" s="70"/>
      <c r="AO521" s="70"/>
    </row>
    <row r="522" ht="15.75" customHeight="1">
      <c r="AA522" s="70"/>
      <c r="AB522" s="70"/>
      <c r="AC522" s="70"/>
      <c r="AD522" s="70"/>
      <c r="AE522" s="70"/>
      <c r="AF522" s="70"/>
      <c r="AG522" s="70"/>
      <c r="AH522" s="70"/>
      <c r="AI522" s="70"/>
      <c r="AJ522" s="70"/>
      <c r="AK522" s="70"/>
      <c r="AL522" s="70"/>
      <c r="AM522" s="70"/>
      <c r="AN522" s="70"/>
      <c r="AO522" s="70"/>
    </row>
    <row r="523" ht="15.75" customHeight="1">
      <c r="AA523" s="70"/>
      <c r="AB523" s="70"/>
      <c r="AC523" s="70"/>
      <c r="AD523" s="70"/>
      <c r="AE523" s="70"/>
      <c r="AF523" s="70"/>
      <c r="AG523" s="70"/>
      <c r="AH523" s="70"/>
      <c r="AI523" s="70"/>
      <c r="AJ523" s="70"/>
      <c r="AK523" s="70"/>
      <c r="AL523" s="70"/>
      <c r="AM523" s="70"/>
      <c r="AN523" s="70"/>
      <c r="AO523" s="70"/>
    </row>
    <row r="524" ht="15.75" customHeight="1">
      <c r="AA524" s="70"/>
      <c r="AB524" s="70"/>
      <c r="AC524" s="70"/>
      <c r="AD524" s="70"/>
      <c r="AE524" s="70"/>
      <c r="AF524" s="70"/>
      <c r="AG524" s="70"/>
      <c r="AH524" s="70"/>
      <c r="AI524" s="70"/>
      <c r="AJ524" s="70"/>
      <c r="AK524" s="70"/>
      <c r="AL524" s="70"/>
      <c r="AM524" s="70"/>
      <c r="AN524" s="70"/>
      <c r="AO524" s="70"/>
    </row>
    <row r="525" ht="15.75" customHeight="1">
      <c r="AA525" s="70"/>
      <c r="AB525" s="70"/>
      <c r="AC525" s="70"/>
      <c r="AD525" s="70"/>
      <c r="AE525" s="70"/>
      <c r="AF525" s="70"/>
      <c r="AG525" s="70"/>
      <c r="AH525" s="70"/>
      <c r="AI525" s="70"/>
      <c r="AJ525" s="70"/>
      <c r="AK525" s="70"/>
      <c r="AL525" s="70"/>
      <c r="AM525" s="70"/>
      <c r="AN525" s="70"/>
      <c r="AO525" s="70"/>
    </row>
    <row r="526" ht="15.75" customHeight="1">
      <c r="AA526" s="70"/>
      <c r="AB526" s="70"/>
      <c r="AC526" s="70"/>
      <c r="AD526" s="70"/>
      <c r="AE526" s="70"/>
      <c r="AF526" s="70"/>
      <c r="AG526" s="70"/>
      <c r="AH526" s="70"/>
      <c r="AI526" s="70"/>
      <c r="AJ526" s="70"/>
      <c r="AK526" s="70"/>
      <c r="AL526" s="70"/>
      <c r="AM526" s="70"/>
      <c r="AN526" s="70"/>
      <c r="AO526" s="70"/>
    </row>
    <row r="527" ht="15.75" customHeight="1">
      <c r="AA527" s="70"/>
      <c r="AB527" s="70"/>
      <c r="AC527" s="70"/>
      <c r="AD527" s="70"/>
      <c r="AE527" s="70"/>
      <c r="AF527" s="70"/>
      <c r="AG527" s="70"/>
      <c r="AH527" s="70"/>
      <c r="AI527" s="70"/>
      <c r="AJ527" s="70"/>
      <c r="AK527" s="70"/>
      <c r="AL527" s="70"/>
      <c r="AM527" s="70"/>
      <c r="AN527" s="70"/>
      <c r="AO527" s="70"/>
    </row>
    <row r="528" ht="15.75" customHeight="1">
      <c r="AA528" s="70"/>
      <c r="AB528" s="70"/>
      <c r="AC528" s="70"/>
      <c r="AD528" s="70"/>
      <c r="AE528" s="70"/>
      <c r="AF528" s="70"/>
      <c r="AG528" s="70"/>
      <c r="AH528" s="70"/>
      <c r="AI528" s="70"/>
      <c r="AJ528" s="70"/>
      <c r="AK528" s="70"/>
      <c r="AL528" s="70"/>
      <c r="AM528" s="70"/>
      <c r="AN528" s="70"/>
      <c r="AO528" s="70"/>
    </row>
    <row r="529" ht="15.75" customHeight="1">
      <c r="AA529" s="70"/>
      <c r="AB529" s="70"/>
      <c r="AC529" s="70"/>
      <c r="AD529" s="70"/>
      <c r="AE529" s="70"/>
      <c r="AF529" s="70"/>
      <c r="AG529" s="70"/>
      <c r="AH529" s="70"/>
      <c r="AI529" s="70"/>
      <c r="AJ529" s="70"/>
      <c r="AK529" s="70"/>
      <c r="AL529" s="70"/>
      <c r="AM529" s="70"/>
      <c r="AN529" s="70"/>
      <c r="AO529" s="70"/>
    </row>
    <row r="530" ht="15.75" customHeight="1">
      <c r="AA530" s="70"/>
      <c r="AB530" s="70"/>
      <c r="AC530" s="70"/>
      <c r="AD530" s="70"/>
      <c r="AE530" s="70"/>
      <c r="AF530" s="70"/>
      <c r="AG530" s="70"/>
      <c r="AH530" s="70"/>
      <c r="AI530" s="70"/>
      <c r="AJ530" s="70"/>
      <c r="AK530" s="70"/>
      <c r="AL530" s="70"/>
      <c r="AM530" s="70"/>
      <c r="AN530" s="70"/>
      <c r="AO530" s="70"/>
    </row>
    <row r="531" ht="15.75" customHeight="1">
      <c r="AA531" s="70"/>
      <c r="AB531" s="70"/>
      <c r="AC531" s="70"/>
      <c r="AD531" s="70"/>
      <c r="AE531" s="70"/>
      <c r="AF531" s="70"/>
      <c r="AG531" s="70"/>
      <c r="AH531" s="70"/>
      <c r="AI531" s="70"/>
      <c r="AJ531" s="70"/>
      <c r="AK531" s="70"/>
      <c r="AL531" s="70"/>
      <c r="AM531" s="70"/>
      <c r="AN531" s="70"/>
      <c r="AO531" s="70"/>
    </row>
    <row r="532" ht="15.75" customHeight="1">
      <c r="AA532" s="70"/>
      <c r="AB532" s="70"/>
      <c r="AC532" s="70"/>
      <c r="AD532" s="70"/>
      <c r="AE532" s="70"/>
      <c r="AF532" s="70"/>
      <c r="AG532" s="70"/>
      <c r="AH532" s="70"/>
      <c r="AI532" s="70"/>
      <c r="AJ532" s="70"/>
      <c r="AK532" s="70"/>
      <c r="AL532" s="70"/>
      <c r="AM532" s="70"/>
      <c r="AN532" s="70"/>
      <c r="AO532" s="70"/>
    </row>
    <row r="533" ht="15.75" customHeight="1">
      <c r="AA533" s="70"/>
      <c r="AB533" s="70"/>
      <c r="AC533" s="70"/>
      <c r="AD533" s="70"/>
      <c r="AE533" s="70"/>
      <c r="AF533" s="70"/>
      <c r="AG533" s="70"/>
      <c r="AH533" s="70"/>
      <c r="AI533" s="70"/>
      <c r="AJ533" s="70"/>
      <c r="AK533" s="70"/>
      <c r="AL533" s="70"/>
      <c r="AM533" s="70"/>
      <c r="AN533" s="70"/>
      <c r="AO533" s="70"/>
    </row>
    <row r="534" ht="15.75" customHeight="1">
      <c r="AA534" s="70"/>
      <c r="AB534" s="70"/>
      <c r="AC534" s="70"/>
      <c r="AD534" s="70"/>
      <c r="AE534" s="70"/>
      <c r="AF534" s="70"/>
      <c r="AG534" s="70"/>
      <c r="AH534" s="70"/>
      <c r="AI534" s="70"/>
      <c r="AJ534" s="70"/>
      <c r="AK534" s="70"/>
      <c r="AL534" s="70"/>
      <c r="AM534" s="70"/>
      <c r="AN534" s="70"/>
      <c r="AO534" s="70"/>
    </row>
    <row r="535" ht="15.75" customHeight="1">
      <c r="AA535" s="70"/>
      <c r="AB535" s="70"/>
      <c r="AC535" s="70"/>
      <c r="AD535" s="70"/>
      <c r="AE535" s="70"/>
      <c r="AF535" s="70"/>
      <c r="AG535" s="70"/>
      <c r="AH535" s="70"/>
      <c r="AI535" s="70"/>
      <c r="AJ535" s="70"/>
      <c r="AK535" s="70"/>
      <c r="AL535" s="70"/>
      <c r="AM535" s="70"/>
      <c r="AN535" s="70"/>
      <c r="AO535" s="70"/>
    </row>
    <row r="536" ht="15.75" customHeight="1">
      <c r="AA536" s="70"/>
      <c r="AB536" s="70"/>
      <c r="AC536" s="70"/>
      <c r="AD536" s="70"/>
      <c r="AE536" s="70"/>
      <c r="AF536" s="70"/>
      <c r="AG536" s="70"/>
      <c r="AH536" s="70"/>
      <c r="AI536" s="70"/>
      <c r="AJ536" s="70"/>
      <c r="AK536" s="70"/>
      <c r="AL536" s="70"/>
      <c r="AM536" s="70"/>
      <c r="AN536" s="70"/>
      <c r="AO536" s="70"/>
    </row>
    <row r="537" ht="15.75" customHeight="1">
      <c r="AA537" s="70"/>
      <c r="AB537" s="70"/>
      <c r="AC537" s="70"/>
      <c r="AD537" s="70"/>
      <c r="AE537" s="70"/>
      <c r="AF537" s="70"/>
      <c r="AG537" s="70"/>
      <c r="AH537" s="70"/>
      <c r="AI537" s="70"/>
      <c r="AJ537" s="70"/>
      <c r="AK537" s="70"/>
      <c r="AL537" s="70"/>
      <c r="AM537" s="70"/>
      <c r="AN537" s="70"/>
      <c r="AO537" s="70"/>
    </row>
    <row r="538" ht="15.75" customHeight="1">
      <c r="AA538" s="70"/>
      <c r="AB538" s="70"/>
      <c r="AC538" s="70"/>
      <c r="AD538" s="70"/>
      <c r="AE538" s="70"/>
      <c r="AF538" s="70"/>
      <c r="AG538" s="70"/>
      <c r="AH538" s="70"/>
      <c r="AI538" s="70"/>
      <c r="AJ538" s="70"/>
      <c r="AK538" s="70"/>
      <c r="AL538" s="70"/>
      <c r="AM538" s="70"/>
      <c r="AN538" s="70"/>
      <c r="AO538" s="70"/>
    </row>
    <row r="539" ht="15.75" customHeight="1">
      <c r="AA539" s="70"/>
      <c r="AB539" s="70"/>
      <c r="AC539" s="70"/>
      <c r="AD539" s="70"/>
      <c r="AE539" s="70"/>
      <c r="AF539" s="70"/>
      <c r="AG539" s="70"/>
      <c r="AH539" s="70"/>
      <c r="AI539" s="70"/>
      <c r="AJ539" s="70"/>
      <c r="AK539" s="70"/>
      <c r="AL539" s="70"/>
      <c r="AM539" s="70"/>
      <c r="AN539" s="70"/>
      <c r="AO539" s="70"/>
    </row>
    <row r="540" ht="15.75" customHeight="1">
      <c r="AA540" s="70"/>
      <c r="AB540" s="70"/>
      <c r="AC540" s="70"/>
      <c r="AD540" s="70"/>
      <c r="AE540" s="70"/>
      <c r="AF540" s="70"/>
      <c r="AG540" s="70"/>
      <c r="AH540" s="70"/>
      <c r="AI540" s="70"/>
      <c r="AJ540" s="70"/>
      <c r="AK540" s="70"/>
      <c r="AL540" s="70"/>
      <c r="AM540" s="70"/>
      <c r="AN540" s="70"/>
      <c r="AO540" s="70"/>
    </row>
    <row r="541" ht="15.75" customHeight="1">
      <c r="AA541" s="70"/>
      <c r="AB541" s="70"/>
      <c r="AC541" s="70"/>
      <c r="AD541" s="70"/>
      <c r="AE541" s="70"/>
      <c r="AF541" s="70"/>
      <c r="AG541" s="70"/>
      <c r="AH541" s="70"/>
      <c r="AI541" s="70"/>
      <c r="AJ541" s="70"/>
      <c r="AK541" s="70"/>
      <c r="AL541" s="70"/>
      <c r="AM541" s="70"/>
      <c r="AN541" s="70"/>
      <c r="AO541" s="70"/>
    </row>
    <row r="542" ht="15.75" customHeight="1">
      <c r="AA542" s="70"/>
      <c r="AB542" s="70"/>
      <c r="AC542" s="70"/>
      <c r="AD542" s="70"/>
      <c r="AE542" s="70"/>
      <c r="AF542" s="70"/>
      <c r="AG542" s="70"/>
      <c r="AH542" s="70"/>
      <c r="AI542" s="70"/>
      <c r="AJ542" s="70"/>
      <c r="AK542" s="70"/>
      <c r="AL542" s="70"/>
      <c r="AM542" s="70"/>
      <c r="AN542" s="70"/>
      <c r="AO542" s="70"/>
    </row>
    <row r="543" ht="15.75" customHeight="1">
      <c r="AA543" s="70"/>
      <c r="AB543" s="70"/>
      <c r="AC543" s="70"/>
      <c r="AD543" s="70"/>
      <c r="AE543" s="70"/>
      <c r="AF543" s="70"/>
      <c r="AG543" s="70"/>
      <c r="AH543" s="70"/>
      <c r="AI543" s="70"/>
      <c r="AJ543" s="70"/>
      <c r="AK543" s="70"/>
      <c r="AL543" s="70"/>
      <c r="AM543" s="70"/>
      <c r="AN543" s="70"/>
      <c r="AO543" s="70"/>
    </row>
    <row r="544" ht="15.75" customHeight="1">
      <c r="AA544" s="70"/>
      <c r="AB544" s="70"/>
      <c r="AC544" s="70"/>
      <c r="AD544" s="70"/>
      <c r="AE544" s="70"/>
      <c r="AF544" s="70"/>
      <c r="AG544" s="70"/>
      <c r="AH544" s="70"/>
      <c r="AI544" s="70"/>
      <c r="AJ544" s="70"/>
      <c r="AK544" s="70"/>
      <c r="AL544" s="70"/>
      <c r="AM544" s="70"/>
      <c r="AN544" s="70"/>
      <c r="AO544" s="70"/>
    </row>
    <row r="545" ht="15.75" customHeight="1">
      <c r="AA545" s="70"/>
      <c r="AB545" s="70"/>
      <c r="AC545" s="70"/>
      <c r="AD545" s="70"/>
      <c r="AE545" s="70"/>
      <c r="AF545" s="70"/>
      <c r="AG545" s="70"/>
      <c r="AH545" s="70"/>
      <c r="AI545" s="70"/>
      <c r="AJ545" s="70"/>
      <c r="AK545" s="70"/>
      <c r="AL545" s="70"/>
      <c r="AM545" s="70"/>
      <c r="AN545" s="70"/>
      <c r="AO545" s="70"/>
    </row>
    <row r="546" ht="15.75" customHeight="1">
      <c r="AA546" s="70"/>
      <c r="AB546" s="70"/>
      <c r="AC546" s="70"/>
      <c r="AD546" s="70"/>
      <c r="AE546" s="70"/>
      <c r="AF546" s="70"/>
      <c r="AG546" s="70"/>
      <c r="AH546" s="70"/>
      <c r="AI546" s="70"/>
      <c r="AJ546" s="70"/>
      <c r="AK546" s="70"/>
      <c r="AL546" s="70"/>
      <c r="AM546" s="70"/>
      <c r="AN546" s="70"/>
      <c r="AO546" s="70"/>
    </row>
    <row r="547" ht="15.75" customHeight="1">
      <c r="AA547" s="70"/>
      <c r="AB547" s="70"/>
      <c r="AC547" s="70"/>
      <c r="AD547" s="70"/>
      <c r="AE547" s="70"/>
      <c r="AF547" s="70"/>
      <c r="AG547" s="70"/>
      <c r="AH547" s="70"/>
      <c r="AI547" s="70"/>
      <c r="AJ547" s="70"/>
      <c r="AK547" s="70"/>
      <c r="AL547" s="70"/>
      <c r="AM547" s="70"/>
      <c r="AN547" s="70"/>
      <c r="AO547" s="70"/>
    </row>
    <row r="548" ht="15.75" customHeight="1">
      <c r="AA548" s="70"/>
      <c r="AB548" s="70"/>
      <c r="AC548" s="70"/>
      <c r="AD548" s="70"/>
      <c r="AE548" s="70"/>
      <c r="AF548" s="70"/>
      <c r="AG548" s="70"/>
      <c r="AH548" s="70"/>
      <c r="AI548" s="70"/>
      <c r="AJ548" s="70"/>
      <c r="AK548" s="70"/>
      <c r="AL548" s="70"/>
      <c r="AM548" s="70"/>
      <c r="AN548" s="70"/>
      <c r="AO548" s="70"/>
    </row>
    <row r="549" ht="15.75" customHeight="1">
      <c r="AA549" s="70"/>
      <c r="AB549" s="70"/>
      <c r="AC549" s="70"/>
      <c r="AD549" s="70"/>
      <c r="AE549" s="70"/>
      <c r="AF549" s="70"/>
      <c r="AG549" s="70"/>
      <c r="AH549" s="70"/>
      <c r="AI549" s="70"/>
      <c r="AJ549" s="70"/>
      <c r="AK549" s="70"/>
      <c r="AL549" s="70"/>
      <c r="AM549" s="70"/>
      <c r="AN549" s="70"/>
      <c r="AO549" s="70"/>
    </row>
    <row r="550" ht="15.75" customHeight="1">
      <c r="AA550" s="70"/>
      <c r="AB550" s="70"/>
      <c r="AC550" s="70"/>
      <c r="AD550" s="70"/>
      <c r="AE550" s="70"/>
      <c r="AF550" s="70"/>
      <c r="AG550" s="70"/>
      <c r="AH550" s="70"/>
      <c r="AI550" s="70"/>
      <c r="AJ550" s="70"/>
      <c r="AK550" s="70"/>
      <c r="AL550" s="70"/>
      <c r="AM550" s="70"/>
      <c r="AN550" s="70"/>
      <c r="AO550" s="70"/>
    </row>
    <row r="551" ht="15.75" customHeight="1">
      <c r="AA551" s="70"/>
      <c r="AB551" s="70"/>
      <c r="AC551" s="70"/>
      <c r="AD551" s="70"/>
      <c r="AE551" s="70"/>
      <c r="AF551" s="70"/>
      <c r="AG551" s="70"/>
      <c r="AH551" s="70"/>
      <c r="AI551" s="70"/>
      <c r="AJ551" s="70"/>
      <c r="AK551" s="70"/>
      <c r="AL551" s="70"/>
      <c r="AM551" s="70"/>
      <c r="AN551" s="70"/>
      <c r="AO551" s="70"/>
    </row>
    <row r="552" ht="15.75" customHeight="1">
      <c r="AA552" s="70"/>
      <c r="AB552" s="70"/>
      <c r="AC552" s="70"/>
      <c r="AD552" s="70"/>
      <c r="AE552" s="70"/>
      <c r="AF552" s="70"/>
      <c r="AG552" s="70"/>
      <c r="AH552" s="70"/>
      <c r="AI552" s="70"/>
      <c r="AJ552" s="70"/>
      <c r="AK552" s="70"/>
      <c r="AL552" s="70"/>
      <c r="AM552" s="70"/>
      <c r="AN552" s="70"/>
      <c r="AO552" s="70"/>
    </row>
    <row r="553" ht="15.75" customHeight="1">
      <c r="AA553" s="70"/>
      <c r="AB553" s="70"/>
      <c r="AC553" s="70"/>
      <c r="AD553" s="70"/>
      <c r="AE553" s="70"/>
      <c r="AF553" s="70"/>
      <c r="AG553" s="70"/>
      <c r="AH553" s="70"/>
      <c r="AI553" s="70"/>
      <c r="AJ553" s="70"/>
      <c r="AK553" s="70"/>
      <c r="AL553" s="70"/>
      <c r="AM553" s="70"/>
      <c r="AN553" s="70"/>
      <c r="AO553" s="70"/>
    </row>
    <row r="554" ht="15.75" customHeight="1">
      <c r="AA554" s="70"/>
      <c r="AB554" s="70"/>
      <c r="AC554" s="70"/>
      <c r="AD554" s="70"/>
      <c r="AE554" s="70"/>
      <c r="AF554" s="70"/>
      <c r="AG554" s="70"/>
      <c r="AH554" s="70"/>
      <c r="AI554" s="70"/>
      <c r="AJ554" s="70"/>
      <c r="AK554" s="70"/>
      <c r="AL554" s="70"/>
      <c r="AM554" s="70"/>
      <c r="AN554" s="70"/>
      <c r="AO554" s="70"/>
    </row>
    <row r="555" ht="15.75" customHeight="1">
      <c r="AA555" s="70"/>
      <c r="AB555" s="70"/>
      <c r="AC555" s="70"/>
      <c r="AD555" s="70"/>
      <c r="AE555" s="70"/>
      <c r="AF555" s="70"/>
      <c r="AG555" s="70"/>
      <c r="AH555" s="70"/>
      <c r="AI555" s="70"/>
      <c r="AJ555" s="70"/>
      <c r="AK555" s="70"/>
      <c r="AL555" s="70"/>
      <c r="AM555" s="70"/>
      <c r="AN555" s="70"/>
      <c r="AO555" s="70"/>
    </row>
    <row r="556" ht="15.75" customHeight="1">
      <c r="AA556" s="70"/>
      <c r="AB556" s="70"/>
      <c r="AC556" s="70"/>
      <c r="AD556" s="70"/>
      <c r="AE556" s="70"/>
      <c r="AF556" s="70"/>
      <c r="AG556" s="70"/>
      <c r="AH556" s="70"/>
      <c r="AI556" s="70"/>
      <c r="AJ556" s="70"/>
      <c r="AK556" s="70"/>
      <c r="AL556" s="70"/>
      <c r="AM556" s="70"/>
      <c r="AN556" s="70"/>
      <c r="AO556" s="70"/>
    </row>
    <row r="557" ht="15.75" customHeight="1">
      <c r="AA557" s="70"/>
      <c r="AB557" s="70"/>
      <c r="AC557" s="70"/>
      <c r="AD557" s="70"/>
      <c r="AE557" s="70"/>
      <c r="AF557" s="70"/>
      <c r="AG557" s="70"/>
      <c r="AH557" s="70"/>
      <c r="AI557" s="70"/>
      <c r="AJ557" s="70"/>
      <c r="AK557" s="70"/>
      <c r="AL557" s="70"/>
      <c r="AM557" s="70"/>
      <c r="AN557" s="70"/>
      <c r="AO557" s="70"/>
    </row>
    <row r="558" ht="15.75" customHeight="1">
      <c r="AA558" s="70"/>
      <c r="AB558" s="70"/>
      <c r="AC558" s="70"/>
      <c r="AD558" s="70"/>
      <c r="AE558" s="70"/>
      <c r="AF558" s="70"/>
      <c r="AG558" s="70"/>
      <c r="AH558" s="70"/>
      <c r="AI558" s="70"/>
      <c r="AJ558" s="70"/>
      <c r="AK558" s="70"/>
      <c r="AL558" s="70"/>
      <c r="AM558" s="70"/>
      <c r="AN558" s="70"/>
      <c r="AO558" s="70"/>
    </row>
    <row r="559" ht="15.75" customHeight="1">
      <c r="AA559" s="70"/>
      <c r="AB559" s="70"/>
      <c r="AC559" s="70"/>
      <c r="AD559" s="70"/>
      <c r="AE559" s="70"/>
      <c r="AF559" s="70"/>
      <c r="AG559" s="70"/>
      <c r="AH559" s="70"/>
      <c r="AI559" s="70"/>
      <c r="AJ559" s="70"/>
      <c r="AK559" s="70"/>
      <c r="AL559" s="70"/>
      <c r="AM559" s="70"/>
      <c r="AN559" s="70"/>
      <c r="AO559" s="70"/>
    </row>
    <row r="560" ht="15.75" customHeight="1">
      <c r="AA560" s="70"/>
      <c r="AB560" s="70"/>
      <c r="AC560" s="70"/>
      <c r="AD560" s="70"/>
      <c r="AE560" s="70"/>
      <c r="AF560" s="70"/>
      <c r="AG560" s="70"/>
      <c r="AH560" s="70"/>
      <c r="AI560" s="70"/>
      <c r="AJ560" s="70"/>
      <c r="AK560" s="70"/>
      <c r="AL560" s="70"/>
      <c r="AM560" s="70"/>
      <c r="AN560" s="70"/>
      <c r="AO560" s="70"/>
    </row>
    <row r="561" ht="15.75" customHeight="1">
      <c r="AA561" s="70"/>
      <c r="AB561" s="70"/>
      <c r="AC561" s="70"/>
      <c r="AD561" s="70"/>
      <c r="AE561" s="70"/>
      <c r="AF561" s="70"/>
      <c r="AG561" s="70"/>
      <c r="AH561" s="70"/>
      <c r="AI561" s="70"/>
      <c r="AJ561" s="70"/>
      <c r="AK561" s="70"/>
      <c r="AL561" s="70"/>
      <c r="AM561" s="70"/>
      <c r="AN561" s="70"/>
      <c r="AO561" s="70"/>
    </row>
    <row r="562" ht="15.75" customHeight="1">
      <c r="AA562" s="70"/>
      <c r="AB562" s="70"/>
      <c r="AC562" s="70"/>
      <c r="AD562" s="70"/>
      <c r="AE562" s="70"/>
      <c r="AF562" s="70"/>
      <c r="AG562" s="70"/>
      <c r="AH562" s="70"/>
      <c r="AI562" s="70"/>
      <c r="AJ562" s="70"/>
      <c r="AK562" s="70"/>
      <c r="AL562" s="70"/>
      <c r="AM562" s="70"/>
      <c r="AN562" s="70"/>
      <c r="AO562" s="70"/>
    </row>
    <row r="563" ht="15.75" customHeight="1">
      <c r="AA563" s="70"/>
      <c r="AB563" s="70"/>
      <c r="AC563" s="70"/>
      <c r="AD563" s="70"/>
      <c r="AE563" s="70"/>
      <c r="AF563" s="70"/>
      <c r="AG563" s="70"/>
      <c r="AH563" s="70"/>
      <c r="AI563" s="70"/>
      <c r="AJ563" s="70"/>
      <c r="AK563" s="70"/>
      <c r="AL563" s="70"/>
      <c r="AM563" s="70"/>
      <c r="AN563" s="70"/>
      <c r="AO563" s="70"/>
    </row>
    <row r="564" ht="15.75" customHeight="1">
      <c r="AA564" s="70"/>
      <c r="AB564" s="70"/>
      <c r="AC564" s="70"/>
      <c r="AD564" s="70"/>
      <c r="AE564" s="70"/>
      <c r="AF564" s="70"/>
      <c r="AG564" s="70"/>
      <c r="AH564" s="70"/>
      <c r="AI564" s="70"/>
      <c r="AJ564" s="70"/>
      <c r="AK564" s="70"/>
      <c r="AL564" s="70"/>
      <c r="AM564" s="70"/>
      <c r="AN564" s="70"/>
      <c r="AO564" s="70"/>
    </row>
    <row r="565" ht="15.75" customHeight="1">
      <c r="AA565" s="70"/>
      <c r="AB565" s="70"/>
      <c r="AC565" s="70"/>
      <c r="AD565" s="70"/>
      <c r="AE565" s="70"/>
      <c r="AF565" s="70"/>
      <c r="AG565" s="70"/>
      <c r="AH565" s="70"/>
      <c r="AI565" s="70"/>
      <c r="AJ565" s="70"/>
      <c r="AK565" s="70"/>
      <c r="AL565" s="70"/>
      <c r="AM565" s="70"/>
      <c r="AN565" s="70"/>
      <c r="AO565" s="70"/>
    </row>
    <row r="566" ht="15.75" customHeight="1">
      <c r="AA566" s="70"/>
      <c r="AB566" s="70"/>
      <c r="AC566" s="70"/>
      <c r="AD566" s="70"/>
      <c r="AE566" s="70"/>
      <c r="AF566" s="70"/>
      <c r="AG566" s="70"/>
      <c r="AH566" s="70"/>
      <c r="AI566" s="70"/>
      <c r="AJ566" s="70"/>
      <c r="AK566" s="70"/>
      <c r="AL566" s="70"/>
      <c r="AM566" s="70"/>
      <c r="AN566" s="70"/>
      <c r="AO566" s="70"/>
    </row>
    <row r="567" ht="15.75" customHeight="1">
      <c r="AA567" s="70"/>
      <c r="AB567" s="70"/>
      <c r="AC567" s="70"/>
      <c r="AD567" s="70"/>
      <c r="AE567" s="70"/>
      <c r="AF567" s="70"/>
      <c r="AG567" s="70"/>
      <c r="AH567" s="70"/>
      <c r="AI567" s="70"/>
      <c r="AJ567" s="70"/>
      <c r="AK567" s="70"/>
      <c r="AL567" s="70"/>
      <c r="AM567" s="70"/>
      <c r="AN567" s="70"/>
      <c r="AO567" s="70"/>
    </row>
    <row r="568" ht="15.75" customHeight="1">
      <c r="AA568" s="70"/>
      <c r="AB568" s="70"/>
      <c r="AC568" s="70"/>
      <c r="AD568" s="70"/>
      <c r="AE568" s="70"/>
      <c r="AF568" s="70"/>
      <c r="AG568" s="70"/>
      <c r="AH568" s="70"/>
      <c r="AI568" s="70"/>
      <c r="AJ568" s="70"/>
      <c r="AK568" s="70"/>
      <c r="AL568" s="70"/>
      <c r="AM568" s="70"/>
      <c r="AN568" s="70"/>
      <c r="AO568" s="70"/>
    </row>
    <row r="569" ht="15.75" customHeight="1">
      <c r="AA569" s="70"/>
      <c r="AB569" s="70"/>
      <c r="AC569" s="70"/>
      <c r="AD569" s="70"/>
      <c r="AE569" s="70"/>
      <c r="AF569" s="70"/>
      <c r="AG569" s="70"/>
      <c r="AH569" s="70"/>
      <c r="AI569" s="70"/>
      <c r="AJ569" s="70"/>
      <c r="AK569" s="70"/>
      <c r="AL569" s="70"/>
      <c r="AM569" s="70"/>
      <c r="AN569" s="70"/>
      <c r="AO569" s="70"/>
    </row>
    <row r="570" ht="15.75" customHeight="1">
      <c r="AA570" s="70"/>
      <c r="AB570" s="70"/>
      <c r="AC570" s="70"/>
      <c r="AD570" s="70"/>
      <c r="AE570" s="70"/>
      <c r="AF570" s="70"/>
      <c r="AG570" s="70"/>
      <c r="AH570" s="70"/>
      <c r="AI570" s="70"/>
      <c r="AJ570" s="70"/>
      <c r="AK570" s="70"/>
      <c r="AL570" s="70"/>
      <c r="AM570" s="70"/>
      <c r="AN570" s="70"/>
      <c r="AO570" s="70"/>
    </row>
    <row r="571" ht="15.75" customHeight="1">
      <c r="AA571" s="70"/>
      <c r="AB571" s="70"/>
      <c r="AC571" s="70"/>
      <c r="AD571" s="70"/>
      <c r="AE571" s="70"/>
      <c r="AF571" s="70"/>
      <c r="AG571" s="70"/>
      <c r="AH571" s="70"/>
      <c r="AI571" s="70"/>
      <c r="AJ571" s="70"/>
      <c r="AK571" s="70"/>
      <c r="AL571" s="70"/>
      <c r="AM571" s="70"/>
      <c r="AN571" s="70"/>
      <c r="AO571" s="70"/>
    </row>
    <row r="572" ht="15.75" customHeight="1">
      <c r="AA572" s="70"/>
      <c r="AB572" s="70"/>
      <c r="AC572" s="70"/>
      <c r="AD572" s="70"/>
      <c r="AE572" s="70"/>
      <c r="AF572" s="70"/>
      <c r="AG572" s="70"/>
      <c r="AH572" s="70"/>
      <c r="AI572" s="70"/>
      <c r="AJ572" s="70"/>
      <c r="AK572" s="70"/>
      <c r="AL572" s="70"/>
      <c r="AM572" s="70"/>
      <c r="AN572" s="70"/>
      <c r="AO572" s="70"/>
    </row>
    <row r="573" ht="15.75" customHeight="1">
      <c r="AA573" s="70"/>
      <c r="AB573" s="70"/>
      <c r="AC573" s="70"/>
      <c r="AD573" s="70"/>
      <c r="AE573" s="70"/>
      <c r="AF573" s="70"/>
      <c r="AG573" s="70"/>
      <c r="AH573" s="70"/>
      <c r="AI573" s="70"/>
      <c r="AJ573" s="70"/>
      <c r="AK573" s="70"/>
      <c r="AL573" s="70"/>
      <c r="AM573" s="70"/>
      <c r="AN573" s="70"/>
      <c r="AO573" s="70"/>
    </row>
    <row r="574" ht="15.75" customHeight="1">
      <c r="AA574" s="70"/>
      <c r="AB574" s="70"/>
      <c r="AC574" s="70"/>
      <c r="AD574" s="70"/>
      <c r="AE574" s="70"/>
      <c r="AF574" s="70"/>
      <c r="AG574" s="70"/>
      <c r="AH574" s="70"/>
      <c r="AI574" s="70"/>
      <c r="AJ574" s="70"/>
      <c r="AK574" s="70"/>
      <c r="AL574" s="70"/>
      <c r="AM574" s="70"/>
      <c r="AN574" s="70"/>
      <c r="AO574" s="70"/>
    </row>
    <row r="575" ht="15.75" customHeight="1">
      <c r="AA575" s="70"/>
      <c r="AB575" s="70"/>
      <c r="AC575" s="70"/>
      <c r="AD575" s="70"/>
      <c r="AE575" s="70"/>
      <c r="AF575" s="70"/>
      <c r="AG575" s="70"/>
      <c r="AH575" s="70"/>
      <c r="AI575" s="70"/>
      <c r="AJ575" s="70"/>
      <c r="AK575" s="70"/>
      <c r="AL575" s="70"/>
      <c r="AM575" s="70"/>
      <c r="AN575" s="70"/>
      <c r="AO575" s="70"/>
    </row>
    <row r="576" ht="15.75" customHeight="1">
      <c r="AA576" s="70"/>
      <c r="AB576" s="70"/>
      <c r="AC576" s="70"/>
      <c r="AD576" s="70"/>
      <c r="AE576" s="70"/>
      <c r="AF576" s="70"/>
      <c r="AG576" s="70"/>
      <c r="AH576" s="70"/>
      <c r="AI576" s="70"/>
      <c r="AJ576" s="70"/>
      <c r="AK576" s="70"/>
      <c r="AL576" s="70"/>
      <c r="AM576" s="70"/>
      <c r="AN576" s="70"/>
      <c r="AO576" s="70"/>
    </row>
    <row r="577" ht="15.75" customHeight="1">
      <c r="AA577" s="70"/>
      <c r="AB577" s="70"/>
      <c r="AC577" s="70"/>
      <c r="AD577" s="70"/>
      <c r="AE577" s="70"/>
      <c r="AF577" s="70"/>
      <c r="AG577" s="70"/>
      <c r="AH577" s="70"/>
      <c r="AI577" s="70"/>
      <c r="AJ577" s="70"/>
      <c r="AK577" s="70"/>
      <c r="AL577" s="70"/>
      <c r="AM577" s="70"/>
      <c r="AN577" s="70"/>
      <c r="AO577" s="70"/>
    </row>
    <row r="578" ht="15.75" customHeight="1">
      <c r="AA578" s="70"/>
      <c r="AB578" s="70"/>
      <c r="AC578" s="70"/>
      <c r="AD578" s="70"/>
      <c r="AE578" s="70"/>
      <c r="AF578" s="70"/>
      <c r="AG578" s="70"/>
      <c r="AH578" s="70"/>
      <c r="AI578" s="70"/>
      <c r="AJ578" s="70"/>
      <c r="AK578" s="70"/>
      <c r="AL578" s="70"/>
      <c r="AM578" s="70"/>
      <c r="AN578" s="70"/>
      <c r="AO578" s="70"/>
    </row>
    <row r="579" ht="15.75" customHeight="1">
      <c r="AA579" s="70"/>
      <c r="AB579" s="70"/>
      <c r="AC579" s="70"/>
      <c r="AD579" s="70"/>
      <c r="AE579" s="70"/>
      <c r="AF579" s="70"/>
      <c r="AG579" s="70"/>
      <c r="AH579" s="70"/>
      <c r="AI579" s="70"/>
      <c r="AJ579" s="70"/>
      <c r="AK579" s="70"/>
      <c r="AL579" s="70"/>
      <c r="AM579" s="70"/>
      <c r="AN579" s="70"/>
      <c r="AO579" s="70"/>
    </row>
    <row r="580" ht="15.75" customHeight="1">
      <c r="AA580" s="70"/>
      <c r="AB580" s="70"/>
      <c r="AC580" s="70"/>
      <c r="AD580" s="70"/>
      <c r="AE580" s="70"/>
      <c r="AF580" s="70"/>
      <c r="AG580" s="70"/>
      <c r="AH580" s="70"/>
      <c r="AI580" s="70"/>
      <c r="AJ580" s="70"/>
      <c r="AK580" s="70"/>
      <c r="AL580" s="70"/>
      <c r="AM580" s="70"/>
      <c r="AN580" s="70"/>
      <c r="AO580" s="70"/>
    </row>
    <row r="581" ht="15.75" customHeight="1">
      <c r="AA581" s="70"/>
      <c r="AB581" s="70"/>
      <c r="AC581" s="70"/>
      <c r="AD581" s="70"/>
      <c r="AE581" s="70"/>
      <c r="AF581" s="70"/>
      <c r="AG581" s="70"/>
      <c r="AH581" s="70"/>
      <c r="AI581" s="70"/>
      <c r="AJ581" s="70"/>
      <c r="AK581" s="70"/>
      <c r="AL581" s="70"/>
      <c r="AM581" s="70"/>
      <c r="AN581" s="70"/>
      <c r="AO581" s="70"/>
    </row>
    <row r="582" ht="15.75" customHeight="1">
      <c r="AA582" s="70"/>
      <c r="AB582" s="70"/>
      <c r="AC582" s="70"/>
      <c r="AD582" s="70"/>
      <c r="AE582" s="70"/>
      <c r="AF582" s="70"/>
      <c r="AG582" s="70"/>
      <c r="AH582" s="70"/>
      <c r="AI582" s="70"/>
      <c r="AJ582" s="70"/>
      <c r="AK582" s="70"/>
      <c r="AL582" s="70"/>
      <c r="AM582" s="70"/>
      <c r="AN582" s="70"/>
      <c r="AO582" s="70"/>
    </row>
    <row r="583" ht="15.75" customHeight="1">
      <c r="AA583" s="70"/>
      <c r="AB583" s="70"/>
      <c r="AC583" s="70"/>
      <c r="AD583" s="70"/>
      <c r="AE583" s="70"/>
      <c r="AF583" s="70"/>
      <c r="AG583" s="70"/>
      <c r="AH583" s="70"/>
      <c r="AI583" s="70"/>
      <c r="AJ583" s="70"/>
      <c r="AK583" s="70"/>
      <c r="AL583" s="70"/>
      <c r="AM583" s="70"/>
      <c r="AN583" s="70"/>
      <c r="AO583" s="70"/>
    </row>
    <row r="584" ht="15.75" customHeight="1">
      <c r="AA584" s="70"/>
      <c r="AB584" s="70"/>
      <c r="AC584" s="70"/>
      <c r="AD584" s="70"/>
      <c r="AE584" s="70"/>
      <c r="AF584" s="70"/>
      <c r="AG584" s="70"/>
      <c r="AH584" s="70"/>
      <c r="AI584" s="70"/>
      <c r="AJ584" s="70"/>
      <c r="AK584" s="70"/>
      <c r="AL584" s="70"/>
      <c r="AM584" s="70"/>
      <c r="AN584" s="70"/>
      <c r="AO584" s="70"/>
    </row>
    <row r="585" ht="15.75" customHeight="1">
      <c r="AA585" s="70"/>
      <c r="AB585" s="70"/>
      <c r="AC585" s="70"/>
      <c r="AD585" s="70"/>
      <c r="AE585" s="70"/>
      <c r="AF585" s="70"/>
      <c r="AG585" s="70"/>
      <c r="AH585" s="70"/>
      <c r="AI585" s="70"/>
      <c r="AJ585" s="70"/>
      <c r="AK585" s="70"/>
      <c r="AL585" s="70"/>
      <c r="AM585" s="70"/>
      <c r="AN585" s="70"/>
      <c r="AO585" s="70"/>
    </row>
    <row r="586" ht="15.75" customHeight="1">
      <c r="AA586" s="70"/>
      <c r="AB586" s="70"/>
      <c r="AC586" s="70"/>
      <c r="AD586" s="70"/>
      <c r="AE586" s="70"/>
      <c r="AF586" s="70"/>
      <c r="AG586" s="70"/>
      <c r="AH586" s="70"/>
      <c r="AI586" s="70"/>
      <c r="AJ586" s="70"/>
      <c r="AK586" s="70"/>
      <c r="AL586" s="70"/>
      <c r="AM586" s="70"/>
      <c r="AN586" s="70"/>
      <c r="AO586" s="70"/>
    </row>
    <row r="587" ht="15.75" customHeight="1">
      <c r="AA587" s="70"/>
      <c r="AB587" s="70"/>
      <c r="AC587" s="70"/>
      <c r="AD587" s="70"/>
      <c r="AE587" s="70"/>
      <c r="AF587" s="70"/>
      <c r="AG587" s="70"/>
      <c r="AH587" s="70"/>
      <c r="AI587" s="70"/>
      <c r="AJ587" s="70"/>
      <c r="AK587" s="70"/>
      <c r="AL587" s="70"/>
      <c r="AM587" s="70"/>
      <c r="AN587" s="70"/>
      <c r="AO587" s="70"/>
    </row>
    <row r="588" ht="15.75" customHeight="1">
      <c r="AA588" s="70"/>
      <c r="AB588" s="70"/>
      <c r="AC588" s="70"/>
      <c r="AD588" s="70"/>
      <c r="AE588" s="70"/>
      <c r="AF588" s="70"/>
      <c r="AG588" s="70"/>
      <c r="AH588" s="70"/>
      <c r="AI588" s="70"/>
      <c r="AJ588" s="70"/>
      <c r="AK588" s="70"/>
      <c r="AL588" s="70"/>
      <c r="AM588" s="70"/>
      <c r="AN588" s="70"/>
      <c r="AO588" s="70"/>
    </row>
    <row r="589" ht="15.75" customHeight="1">
      <c r="AA589" s="70"/>
      <c r="AB589" s="70"/>
      <c r="AC589" s="70"/>
      <c r="AD589" s="70"/>
      <c r="AE589" s="70"/>
      <c r="AF589" s="70"/>
      <c r="AG589" s="70"/>
      <c r="AH589" s="70"/>
      <c r="AI589" s="70"/>
      <c r="AJ589" s="70"/>
      <c r="AK589" s="70"/>
      <c r="AL589" s="70"/>
      <c r="AM589" s="70"/>
      <c r="AN589" s="70"/>
      <c r="AO589" s="70"/>
    </row>
    <row r="590" ht="15.75" customHeight="1">
      <c r="AA590" s="70"/>
      <c r="AB590" s="70"/>
      <c r="AC590" s="70"/>
      <c r="AD590" s="70"/>
      <c r="AE590" s="70"/>
      <c r="AF590" s="70"/>
      <c r="AG590" s="70"/>
      <c r="AH590" s="70"/>
      <c r="AI590" s="70"/>
      <c r="AJ590" s="70"/>
      <c r="AK590" s="70"/>
      <c r="AL590" s="70"/>
      <c r="AM590" s="70"/>
      <c r="AN590" s="70"/>
      <c r="AO590" s="70"/>
    </row>
    <row r="591" ht="15.75" customHeight="1">
      <c r="AA591" s="70"/>
      <c r="AB591" s="70"/>
      <c r="AC591" s="70"/>
      <c r="AD591" s="70"/>
      <c r="AE591" s="70"/>
      <c r="AF591" s="70"/>
      <c r="AG591" s="70"/>
      <c r="AH591" s="70"/>
      <c r="AI591" s="70"/>
      <c r="AJ591" s="70"/>
      <c r="AK591" s="70"/>
      <c r="AL591" s="70"/>
      <c r="AM591" s="70"/>
      <c r="AN591" s="70"/>
      <c r="AO591" s="70"/>
    </row>
    <row r="592" ht="15.75" customHeight="1">
      <c r="AA592" s="70"/>
      <c r="AB592" s="70"/>
      <c r="AC592" s="70"/>
      <c r="AD592" s="70"/>
      <c r="AE592" s="70"/>
      <c r="AF592" s="70"/>
      <c r="AG592" s="70"/>
      <c r="AH592" s="70"/>
      <c r="AI592" s="70"/>
      <c r="AJ592" s="70"/>
      <c r="AK592" s="70"/>
      <c r="AL592" s="70"/>
      <c r="AM592" s="70"/>
      <c r="AN592" s="70"/>
      <c r="AO592" s="70"/>
    </row>
    <row r="593" ht="15.75" customHeight="1">
      <c r="AA593" s="70"/>
      <c r="AB593" s="70"/>
      <c r="AC593" s="70"/>
      <c r="AD593" s="70"/>
      <c r="AE593" s="70"/>
      <c r="AF593" s="70"/>
      <c r="AG593" s="70"/>
      <c r="AH593" s="70"/>
      <c r="AI593" s="70"/>
      <c r="AJ593" s="70"/>
      <c r="AK593" s="70"/>
      <c r="AL593" s="70"/>
      <c r="AM593" s="70"/>
      <c r="AN593" s="70"/>
      <c r="AO593" s="70"/>
    </row>
    <row r="594" ht="15.75" customHeight="1">
      <c r="AA594" s="70"/>
      <c r="AB594" s="70"/>
      <c r="AC594" s="70"/>
      <c r="AD594" s="70"/>
      <c r="AE594" s="70"/>
      <c r="AF594" s="70"/>
      <c r="AG594" s="70"/>
      <c r="AH594" s="70"/>
      <c r="AI594" s="70"/>
      <c r="AJ594" s="70"/>
      <c r="AK594" s="70"/>
      <c r="AL594" s="70"/>
      <c r="AM594" s="70"/>
      <c r="AN594" s="70"/>
      <c r="AO594" s="70"/>
    </row>
    <row r="595" ht="15.75" customHeight="1">
      <c r="AA595" s="70"/>
      <c r="AB595" s="70"/>
      <c r="AC595" s="70"/>
      <c r="AD595" s="70"/>
      <c r="AE595" s="70"/>
      <c r="AF595" s="70"/>
      <c r="AG595" s="70"/>
      <c r="AH595" s="70"/>
      <c r="AI595" s="70"/>
      <c r="AJ595" s="70"/>
      <c r="AK595" s="70"/>
      <c r="AL595" s="70"/>
      <c r="AM595" s="70"/>
      <c r="AN595" s="70"/>
      <c r="AO595" s="70"/>
    </row>
    <row r="596" ht="15.75" customHeight="1">
      <c r="AA596" s="70"/>
      <c r="AB596" s="70"/>
      <c r="AC596" s="70"/>
      <c r="AD596" s="70"/>
      <c r="AE596" s="70"/>
      <c r="AF596" s="70"/>
      <c r="AG596" s="70"/>
      <c r="AH596" s="70"/>
      <c r="AI596" s="70"/>
      <c r="AJ596" s="70"/>
      <c r="AK596" s="70"/>
      <c r="AL596" s="70"/>
      <c r="AM596" s="70"/>
      <c r="AN596" s="70"/>
      <c r="AO596" s="70"/>
    </row>
    <row r="597" ht="15.75" customHeight="1">
      <c r="AA597" s="70"/>
      <c r="AB597" s="70"/>
      <c r="AC597" s="70"/>
      <c r="AD597" s="70"/>
      <c r="AE597" s="70"/>
      <c r="AF597" s="70"/>
      <c r="AG597" s="70"/>
      <c r="AH597" s="70"/>
      <c r="AI597" s="70"/>
      <c r="AJ597" s="70"/>
      <c r="AK597" s="70"/>
      <c r="AL597" s="70"/>
      <c r="AM597" s="70"/>
      <c r="AN597" s="70"/>
      <c r="AO597" s="70"/>
    </row>
    <row r="598" ht="15.75" customHeight="1">
      <c r="AA598" s="70"/>
      <c r="AB598" s="70"/>
      <c r="AC598" s="70"/>
      <c r="AD598" s="70"/>
      <c r="AE598" s="70"/>
      <c r="AF598" s="70"/>
      <c r="AG598" s="70"/>
      <c r="AH598" s="70"/>
      <c r="AI598" s="70"/>
      <c r="AJ598" s="70"/>
      <c r="AK598" s="70"/>
      <c r="AL598" s="70"/>
      <c r="AM598" s="70"/>
      <c r="AN598" s="70"/>
      <c r="AO598" s="70"/>
    </row>
    <row r="599" ht="15.75" customHeight="1">
      <c r="AA599" s="70"/>
      <c r="AB599" s="70"/>
      <c r="AC599" s="70"/>
      <c r="AD599" s="70"/>
      <c r="AE599" s="70"/>
      <c r="AF599" s="70"/>
      <c r="AG599" s="70"/>
      <c r="AH599" s="70"/>
      <c r="AI599" s="70"/>
      <c r="AJ599" s="70"/>
      <c r="AK599" s="70"/>
      <c r="AL599" s="70"/>
      <c r="AM599" s="70"/>
      <c r="AN599" s="70"/>
      <c r="AO599" s="70"/>
    </row>
    <row r="600" ht="15.75" customHeight="1">
      <c r="AA600" s="70"/>
      <c r="AB600" s="70"/>
      <c r="AC600" s="70"/>
      <c r="AD600" s="70"/>
      <c r="AE600" s="70"/>
      <c r="AF600" s="70"/>
      <c r="AG600" s="70"/>
      <c r="AH600" s="70"/>
      <c r="AI600" s="70"/>
      <c r="AJ600" s="70"/>
      <c r="AK600" s="70"/>
      <c r="AL600" s="70"/>
      <c r="AM600" s="70"/>
      <c r="AN600" s="70"/>
      <c r="AO600" s="70"/>
    </row>
    <row r="601" ht="15.75" customHeight="1">
      <c r="AA601" s="70"/>
      <c r="AB601" s="70"/>
      <c r="AC601" s="70"/>
      <c r="AD601" s="70"/>
      <c r="AE601" s="70"/>
      <c r="AF601" s="70"/>
      <c r="AG601" s="70"/>
      <c r="AH601" s="70"/>
      <c r="AI601" s="70"/>
      <c r="AJ601" s="70"/>
      <c r="AK601" s="70"/>
      <c r="AL601" s="70"/>
      <c r="AM601" s="70"/>
      <c r="AN601" s="70"/>
      <c r="AO601" s="70"/>
    </row>
    <row r="602" ht="15.75" customHeight="1">
      <c r="AA602" s="70"/>
      <c r="AB602" s="70"/>
      <c r="AC602" s="70"/>
      <c r="AD602" s="70"/>
      <c r="AE602" s="70"/>
      <c r="AF602" s="70"/>
      <c r="AG602" s="70"/>
      <c r="AH602" s="70"/>
      <c r="AI602" s="70"/>
      <c r="AJ602" s="70"/>
      <c r="AK602" s="70"/>
      <c r="AL602" s="70"/>
      <c r="AM602" s="70"/>
      <c r="AN602" s="70"/>
      <c r="AO602" s="70"/>
    </row>
    <row r="603" ht="15.75" customHeight="1">
      <c r="AA603" s="70"/>
      <c r="AB603" s="70"/>
      <c r="AC603" s="70"/>
      <c r="AD603" s="70"/>
      <c r="AE603" s="70"/>
      <c r="AF603" s="70"/>
      <c r="AG603" s="70"/>
      <c r="AH603" s="70"/>
      <c r="AI603" s="70"/>
      <c r="AJ603" s="70"/>
      <c r="AK603" s="70"/>
      <c r="AL603" s="70"/>
      <c r="AM603" s="70"/>
      <c r="AN603" s="70"/>
      <c r="AO603" s="70"/>
    </row>
    <row r="604" ht="15.75" customHeight="1">
      <c r="AA604" s="70"/>
      <c r="AB604" s="70"/>
      <c r="AC604" s="70"/>
      <c r="AD604" s="70"/>
      <c r="AE604" s="70"/>
      <c r="AF604" s="70"/>
      <c r="AG604" s="70"/>
      <c r="AH604" s="70"/>
      <c r="AI604" s="70"/>
      <c r="AJ604" s="70"/>
      <c r="AK604" s="70"/>
      <c r="AL604" s="70"/>
      <c r="AM604" s="70"/>
      <c r="AN604" s="70"/>
      <c r="AO604" s="70"/>
    </row>
    <row r="605" ht="15.75" customHeight="1">
      <c r="AA605" s="70"/>
      <c r="AB605" s="70"/>
      <c r="AC605" s="70"/>
      <c r="AD605" s="70"/>
      <c r="AE605" s="70"/>
      <c r="AF605" s="70"/>
      <c r="AG605" s="70"/>
      <c r="AH605" s="70"/>
      <c r="AI605" s="70"/>
      <c r="AJ605" s="70"/>
      <c r="AK605" s="70"/>
      <c r="AL605" s="70"/>
      <c r="AM605" s="70"/>
      <c r="AN605" s="70"/>
      <c r="AO605" s="70"/>
    </row>
    <row r="606" ht="15.75" customHeight="1">
      <c r="AA606" s="70"/>
      <c r="AB606" s="70"/>
      <c r="AC606" s="70"/>
      <c r="AD606" s="70"/>
      <c r="AE606" s="70"/>
      <c r="AF606" s="70"/>
      <c r="AG606" s="70"/>
      <c r="AH606" s="70"/>
      <c r="AI606" s="70"/>
      <c r="AJ606" s="70"/>
      <c r="AK606" s="70"/>
      <c r="AL606" s="70"/>
      <c r="AM606" s="70"/>
      <c r="AN606" s="70"/>
      <c r="AO606" s="70"/>
    </row>
    <row r="607" ht="15.75" customHeight="1">
      <c r="AA607" s="70"/>
      <c r="AB607" s="70"/>
      <c r="AC607" s="70"/>
      <c r="AD607" s="70"/>
      <c r="AE607" s="70"/>
      <c r="AF607" s="70"/>
      <c r="AG607" s="70"/>
      <c r="AH607" s="70"/>
      <c r="AI607" s="70"/>
      <c r="AJ607" s="70"/>
      <c r="AK607" s="70"/>
      <c r="AL607" s="70"/>
      <c r="AM607" s="70"/>
      <c r="AN607" s="70"/>
      <c r="AO607" s="70"/>
    </row>
    <row r="608" ht="15.75" customHeight="1">
      <c r="AA608" s="70"/>
      <c r="AB608" s="70"/>
      <c r="AC608" s="70"/>
      <c r="AD608" s="70"/>
      <c r="AE608" s="70"/>
      <c r="AF608" s="70"/>
      <c r="AG608" s="70"/>
      <c r="AH608" s="70"/>
      <c r="AI608" s="70"/>
      <c r="AJ608" s="70"/>
      <c r="AK608" s="70"/>
      <c r="AL608" s="70"/>
      <c r="AM608" s="70"/>
      <c r="AN608" s="70"/>
      <c r="AO608" s="70"/>
    </row>
    <row r="609" ht="15.75" customHeight="1">
      <c r="AA609" s="70"/>
      <c r="AB609" s="70"/>
      <c r="AC609" s="70"/>
      <c r="AD609" s="70"/>
      <c r="AE609" s="70"/>
      <c r="AF609" s="70"/>
      <c r="AG609" s="70"/>
      <c r="AH609" s="70"/>
      <c r="AI609" s="70"/>
      <c r="AJ609" s="70"/>
      <c r="AK609" s="70"/>
      <c r="AL609" s="70"/>
      <c r="AM609" s="70"/>
      <c r="AN609" s="70"/>
      <c r="AO609" s="70"/>
    </row>
    <row r="610" ht="15.75" customHeight="1">
      <c r="AA610" s="70"/>
      <c r="AB610" s="70"/>
      <c r="AC610" s="70"/>
      <c r="AD610" s="70"/>
      <c r="AE610" s="70"/>
      <c r="AF610" s="70"/>
      <c r="AG610" s="70"/>
      <c r="AH610" s="70"/>
      <c r="AI610" s="70"/>
      <c r="AJ610" s="70"/>
      <c r="AK610" s="70"/>
      <c r="AL610" s="70"/>
      <c r="AM610" s="70"/>
      <c r="AN610" s="70"/>
      <c r="AO610" s="70"/>
    </row>
    <row r="611" ht="15.75" customHeight="1">
      <c r="AA611" s="70"/>
      <c r="AB611" s="70"/>
      <c r="AC611" s="70"/>
      <c r="AD611" s="70"/>
      <c r="AE611" s="70"/>
      <c r="AF611" s="70"/>
      <c r="AG611" s="70"/>
      <c r="AH611" s="70"/>
      <c r="AI611" s="70"/>
      <c r="AJ611" s="70"/>
      <c r="AK611" s="70"/>
      <c r="AL611" s="70"/>
      <c r="AM611" s="70"/>
      <c r="AN611" s="70"/>
      <c r="AO611" s="70"/>
    </row>
    <row r="612" ht="15.75" customHeight="1">
      <c r="AA612" s="70"/>
      <c r="AB612" s="70"/>
      <c r="AC612" s="70"/>
      <c r="AD612" s="70"/>
      <c r="AE612" s="70"/>
      <c r="AF612" s="70"/>
      <c r="AG612" s="70"/>
      <c r="AH612" s="70"/>
      <c r="AI612" s="70"/>
      <c r="AJ612" s="70"/>
      <c r="AK612" s="70"/>
      <c r="AL612" s="70"/>
      <c r="AM612" s="70"/>
      <c r="AN612" s="70"/>
      <c r="AO612" s="70"/>
    </row>
    <row r="613" ht="15.75" customHeight="1">
      <c r="AA613" s="70"/>
      <c r="AB613" s="70"/>
      <c r="AC613" s="70"/>
      <c r="AD613" s="70"/>
      <c r="AE613" s="70"/>
      <c r="AF613" s="70"/>
      <c r="AG613" s="70"/>
      <c r="AH613" s="70"/>
      <c r="AI613" s="70"/>
      <c r="AJ613" s="70"/>
      <c r="AK613" s="70"/>
      <c r="AL613" s="70"/>
      <c r="AM613" s="70"/>
      <c r="AN613" s="70"/>
      <c r="AO613" s="70"/>
    </row>
    <row r="614" ht="15.75" customHeight="1">
      <c r="AA614" s="70"/>
      <c r="AB614" s="70"/>
      <c r="AC614" s="70"/>
      <c r="AD614" s="70"/>
      <c r="AE614" s="70"/>
      <c r="AF614" s="70"/>
      <c r="AG614" s="70"/>
      <c r="AH614" s="70"/>
      <c r="AI614" s="70"/>
      <c r="AJ614" s="70"/>
      <c r="AK614" s="70"/>
      <c r="AL614" s="70"/>
      <c r="AM614" s="70"/>
      <c r="AN614" s="70"/>
      <c r="AO614" s="70"/>
    </row>
    <row r="615" ht="15.75" customHeight="1">
      <c r="AA615" s="70"/>
      <c r="AB615" s="70"/>
      <c r="AC615" s="70"/>
      <c r="AD615" s="70"/>
      <c r="AE615" s="70"/>
      <c r="AF615" s="70"/>
      <c r="AG615" s="70"/>
      <c r="AH615" s="70"/>
      <c r="AI615" s="70"/>
      <c r="AJ615" s="70"/>
      <c r="AK615" s="70"/>
      <c r="AL615" s="70"/>
      <c r="AM615" s="70"/>
      <c r="AN615" s="70"/>
      <c r="AO615" s="70"/>
    </row>
    <row r="616" ht="15.75" customHeight="1">
      <c r="AA616" s="70"/>
      <c r="AB616" s="70"/>
      <c r="AC616" s="70"/>
      <c r="AD616" s="70"/>
      <c r="AE616" s="70"/>
      <c r="AF616" s="70"/>
      <c r="AG616" s="70"/>
      <c r="AH616" s="70"/>
      <c r="AI616" s="70"/>
      <c r="AJ616" s="70"/>
      <c r="AK616" s="70"/>
      <c r="AL616" s="70"/>
      <c r="AM616" s="70"/>
      <c r="AN616" s="70"/>
      <c r="AO616" s="70"/>
    </row>
    <row r="617" ht="15.75" customHeight="1">
      <c r="AA617" s="70"/>
      <c r="AB617" s="70"/>
      <c r="AC617" s="70"/>
      <c r="AD617" s="70"/>
      <c r="AE617" s="70"/>
      <c r="AF617" s="70"/>
      <c r="AG617" s="70"/>
      <c r="AH617" s="70"/>
      <c r="AI617" s="70"/>
      <c r="AJ617" s="70"/>
      <c r="AK617" s="70"/>
      <c r="AL617" s="70"/>
      <c r="AM617" s="70"/>
      <c r="AN617" s="70"/>
      <c r="AO617" s="70"/>
    </row>
    <row r="618" ht="15.75" customHeight="1">
      <c r="AA618" s="70"/>
      <c r="AB618" s="70"/>
      <c r="AC618" s="70"/>
      <c r="AD618" s="70"/>
      <c r="AE618" s="70"/>
      <c r="AF618" s="70"/>
      <c r="AG618" s="70"/>
      <c r="AH618" s="70"/>
      <c r="AI618" s="70"/>
      <c r="AJ618" s="70"/>
      <c r="AK618" s="70"/>
      <c r="AL618" s="70"/>
      <c r="AM618" s="70"/>
      <c r="AN618" s="70"/>
      <c r="AO618" s="70"/>
    </row>
    <row r="619" ht="15.75" customHeight="1">
      <c r="AA619" s="70"/>
      <c r="AB619" s="70"/>
      <c r="AC619" s="70"/>
      <c r="AD619" s="70"/>
      <c r="AE619" s="70"/>
      <c r="AF619" s="70"/>
      <c r="AG619" s="70"/>
      <c r="AH619" s="70"/>
      <c r="AI619" s="70"/>
      <c r="AJ619" s="70"/>
      <c r="AK619" s="70"/>
      <c r="AL619" s="70"/>
      <c r="AM619" s="70"/>
      <c r="AN619" s="70"/>
      <c r="AO619" s="70"/>
    </row>
    <row r="620" ht="15.75" customHeight="1">
      <c r="AA620" s="70"/>
      <c r="AB620" s="70"/>
      <c r="AC620" s="70"/>
      <c r="AD620" s="70"/>
      <c r="AE620" s="70"/>
      <c r="AF620" s="70"/>
      <c r="AG620" s="70"/>
      <c r="AH620" s="70"/>
      <c r="AI620" s="70"/>
      <c r="AJ620" s="70"/>
      <c r="AK620" s="70"/>
      <c r="AL620" s="70"/>
      <c r="AM620" s="70"/>
      <c r="AN620" s="70"/>
      <c r="AO620" s="70"/>
    </row>
    <row r="621" ht="15.75" customHeight="1">
      <c r="AA621" s="70"/>
      <c r="AB621" s="70"/>
      <c r="AC621" s="70"/>
      <c r="AD621" s="70"/>
      <c r="AE621" s="70"/>
      <c r="AF621" s="70"/>
      <c r="AG621" s="70"/>
      <c r="AH621" s="70"/>
      <c r="AI621" s="70"/>
      <c r="AJ621" s="70"/>
      <c r="AK621" s="70"/>
      <c r="AL621" s="70"/>
      <c r="AM621" s="70"/>
      <c r="AN621" s="70"/>
      <c r="AO621" s="70"/>
    </row>
    <row r="622" ht="15.75" customHeight="1">
      <c r="AA622" s="70"/>
      <c r="AB622" s="70"/>
      <c r="AC622" s="70"/>
      <c r="AD622" s="70"/>
      <c r="AE622" s="70"/>
      <c r="AF622" s="70"/>
      <c r="AG622" s="70"/>
      <c r="AH622" s="70"/>
      <c r="AI622" s="70"/>
      <c r="AJ622" s="70"/>
      <c r="AK622" s="70"/>
      <c r="AL622" s="70"/>
      <c r="AM622" s="70"/>
      <c r="AN622" s="70"/>
      <c r="AO622" s="70"/>
    </row>
    <row r="623" ht="15.75" customHeight="1">
      <c r="AA623" s="70"/>
      <c r="AB623" s="70"/>
      <c r="AC623" s="70"/>
      <c r="AD623" s="70"/>
      <c r="AE623" s="70"/>
      <c r="AF623" s="70"/>
      <c r="AG623" s="70"/>
      <c r="AH623" s="70"/>
      <c r="AI623" s="70"/>
      <c r="AJ623" s="70"/>
      <c r="AK623" s="70"/>
      <c r="AL623" s="70"/>
      <c r="AM623" s="70"/>
      <c r="AN623" s="70"/>
      <c r="AO623" s="70"/>
    </row>
    <row r="624" ht="15.75" customHeight="1">
      <c r="AA624" s="70"/>
      <c r="AB624" s="70"/>
      <c r="AC624" s="70"/>
      <c r="AD624" s="70"/>
      <c r="AE624" s="70"/>
      <c r="AF624" s="70"/>
      <c r="AG624" s="70"/>
      <c r="AH624" s="70"/>
      <c r="AI624" s="70"/>
      <c r="AJ624" s="70"/>
      <c r="AK624" s="70"/>
      <c r="AL624" s="70"/>
      <c r="AM624" s="70"/>
      <c r="AN624" s="70"/>
      <c r="AO624" s="70"/>
    </row>
    <row r="625" ht="15.75" customHeight="1">
      <c r="AA625" s="70"/>
      <c r="AB625" s="70"/>
      <c r="AC625" s="70"/>
      <c r="AD625" s="70"/>
      <c r="AE625" s="70"/>
      <c r="AF625" s="70"/>
      <c r="AG625" s="70"/>
      <c r="AH625" s="70"/>
      <c r="AI625" s="70"/>
      <c r="AJ625" s="70"/>
      <c r="AK625" s="70"/>
      <c r="AL625" s="70"/>
      <c r="AM625" s="70"/>
      <c r="AN625" s="70"/>
      <c r="AO625" s="70"/>
    </row>
    <row r="626" ht="15.75" customHeight="1">
      <c r="AA626" s="70"/>
      <c r="AB626" s="70"/>
      <c r="AC626" s="70"/>
      <c r="AD626" s="70"/>
      <c r="AE626" s="70"/>
      <c r="AF626" s="70"/>
      <c r="AG626" s="70"/>
      <c r="AH626" s="70"/>
      <c r="AI626" s="70"/>
      <c r="AJ626" s="70"/>
      <c r="AK626" s="70"/>
      <c r="AL626" s="70"/>
      <c r="AM626" s="70"/>
      <c r="AN626" s="70"/>
      <c r="AO626" s="70"/>
    </row>
    <row r="627" ht="15.75" customHeight="1">
      <c r="AA627" s="70"/>
      <c r="AB627" s="70"/>
      <c r="AC627" s="70"/>
      <c r="AD627" s="70"/>
      <c r="AE627" s="70"/>
      <c r="AF627" s="70"/>
      <c r="AG627" s="70"/>
      <c r="AH627" s="70"/>
      <c r="AI627" s="70"/>
      <c r="AJ627" s="70"/>
      <c r="AK627" s="70"/>
      <c r="AL627" s="70"/>
      <c r="AM627" s="70"/>
      <c r="AN627" s="70"/>
      <c r="AO627" s="70"/>
    </row>
    <row r="628" ht="15.75" customHeight="1">
      <c r="AA628" s="70"/>
      <c r="AB628" s="70"/>
      <c r="AC628" s="70"/>
      <c r="AD628" s="70"/>
      <c r="AE628" s="70"/>
      <c r="AF628" s="70"/>
      <c r="AG628" s="70"/>
      <c r="AH628" s="70"/>
      <c r="AI628" s="70"/>
      <c r="AJ628" s="70"/>
      <c r="AK628" s="70"/>
      <c r="AL628" s="70"/>
      <c r="AM628" s="70"/>
      <c r="AN628" s="70"/>
      <c r="AO628" s="70"/>
    </row>
    <row r="629" ht="15.75" customHeight="1">
      <c r="AA629" s="70"/>
      <c r="AB629" s="70"/>
      <c r="AC629" s="70"/>
      <c r="AD629" s="70"/>
      <c r="AE629" s="70"/>
      <c r="AF629" s="70"/>
      <c r="AG629" s="70"/>
      <c r="AH629" s="70"/>
      <c r="AI629" s="70"/>
      <c r="AJ629" s="70"/>
      <c r="AK629" s="70"/>
      <c r="AL629" s="70"/>
      <c r="AM629" s="70"/>
      <c r="AN629" s="70"/>
      <c r="AO629" s="70"/>
    </row>
    <row r="630" ht="15.75" customHeight="1">
      <c r="AA630" s="70"/>
      <c r="AB630" s="70"/>
      <c r="AC630" s="70"/>
      <c r="AD630" s="70"/>
      <c r="AE630" s="70"/>
      <c r="AF630" s="70"/>
      <c r="AG630" s="70"/>
      <c r="AH630" s="70"/>
      <c r="AI630" s="70"/>
      <c r="AJ630" s="70"/>
      <c r="AK630" s="70"/>
      <c r="AL630" s="70"/>
      <c r="AM630" s="70"/>
      <c r="AN630" s="70"/>
      <c r="AO630" s="70"/>
    </row>
    <row r="631" ht="15.75" customHeight="1">
      <c r="AA631" s="70"/>
      <c r="AB631" s="70"/>
      <c r="AC631" s="70"/>
      <c r="AD631" s="70"/>
      <c r="AE631" s="70"/>
      <c r="AF631" s="70"/>
      <c r="AG631" s="70"/>
      <c r="AH631" s="70"/>
      <c r="AI631" s="70"/>
      <c r="AJ631" s="70"/>
      <c r="AK631" s="70"/>
      <c r="AL631" s="70"/>
      <c r="AM631" s="70"/>
      <c r="AN631" s="70"/>
      <c r="AO631" s="70"/>
    </row>
    <row r="632" ht="15.75" customHeight="1">
      <c r="AA632" s="70"/>
      <c r="AB632" s="70"/>
      <c r="AC632" s="70"/>
      <c r="AD632" s="70"/>
      <c r="AE632" s="70"/>
      <c r="AF632" s="70"/>
      <c r="AG632" s="70"/>
      <c r="AH632" s="70"/>
      <c r="AI632" s="70"/>
      <c r="AJ632" s="70"/>
      <c r="AK632" s="70"/>
      <c r="AL632" s="70"/>
      <c r="AM632" s="70"/>
      <c r="AN632" s="70"/>
      <c r="AO632" s="70"/>
    </row>
    <row r="633" ht="15.75" customHeight="1">
      <c r="AA633" s="70"/>
      <c r="AB633" s="70"/>
      <c r="AC633" s="70"/>
      <c r="AD633" s="70"/>
      <c r="AE633" s="70"/>
      <c r="AF633" s="70"/>
      <c r="AG633" s="70"/>
      <c r="AH633" s="70"/>
      <c r="AI633" s="70"/>
      <c r="AJ633" s="70"/>
      <c r="AK633" s="70"/>
      <c r="AL633" s="70"/>
      <c r="AM633" s="70"/>
      <c r="AN633" s="70"/>
      <c r="AO633" s="70"/>
    </row>
    <row r="634" ht="15.75" customHeight="1">
      <c r="AA634" s="70"/>
      <c r="AB634" s="70"/>
      <c r="AC634" s="70"/>
      <c r="AD634" s="70"/>
      <c r="AE634" s="70"/>
      <c r="AF634" s="70"/>
      <c r="AG634" s="70"/>
      <c r="AH634" s="70"/>
      <c r="AI634" s="70"/>
      <c r="AJ634" s="70"/>
      <c r="AK634" s="70"/>
      <c r="AL634" s="70"/>
      <c r="AM634" s="70"/>
      <c r="AN634" s="70"/>
      <c r="AO634" s="70"/>
    </row>
    <row r="635" ht="15.75" customHeight="1">
      <c r="AA635" s="70"/>
      <c r="AB635" s="70"/>
      <c r="AC635" s="70"/>
      <c r="AD635" s="70"/>
      <c r="AE635" s="70"/>
      <c r="AF635" s="70"/>
      <c r="AG635" s="70"/>
      <c r="AH635" s="70"/>
      <c r="AI635" s="70"/>
      <c r="AJ635" s="70"/>
      <c r="AK635" s="70"/>
      <c r="AL635" s="70"/>
      <c r="AM635" s="70"/>
      <c r="AN635" s="70"/>
      <c r="AO635" s="70"/>
    </row>
    <row r="636" ht="15.75" customHeight="1">
      <c r="AA636" s="70"/>
      <c r="AB636" s="70"/>
      <c r="AC636" s="70"/>
      <c r="AD636" s="70"/>
      <c r="AE636" s="70"/>
      <c r="AF636" s="70"/>
      <c r="AG636" s="70"/>
      <c r="AH636" s="70"/>
      <c r="AI636" s="70"/>
      <c r="AJ636" s="70"/>
      <c r="AK636" s="70"/>
      <c r="AL636" s="70"/>
      <c r="AM636" s="70"/>
      <c r="AN636" s="70"/>
      <c r="AO636" s="70"/>
    </row>
    <row r="637" ht="15.75" customHeight="1">
      <c r="AA637" s="70"/>
      <c r="AB637" s="70"/>
      <c r="AC637" s="70"/>
      <c r="AD637" s="70"/>
      <c r="AE637" s="70"/>
      <c r="AF637" s="70"/>
      <c r="AG637" s="70"/>
      <c r="AH637" s="70"/>
      <c r="AI637" s="70"/>
      <c r="AJ637" s="70"/>
      <c r="AK637" s="70"/>
      <c r="AL637" s="70"/>
      <c r="AM637" s="70"/>
      <c r="AN637" s="70"/>
      <c r="AO637" s="70"/>
    </row>
    <row r="638" ht="15.75" customHeight="1">
      <c r="AA638" s="70"/>
      <c r="AB638" s="70"/>
      <c r="AC638" s="70"/>
      <c r="AD638" s="70"/>
      <c r="AE638" s="70"/>
      <c r="AF638" s="70"/>
      <c r="AG638" s="70"/>
      <c r="AH638" s="70"/>
      <c r="AI638" s="70"/>
      <c r="AJ638" s="70"/>
      <c r="AK638" s="70"/>
      <c r="AL638" s="70"/>
      <c r="AM638" s="70"/>
      <c r="AN638" s="70"/>
      <c r="AO638" s="70"/>
    </row>
    <row r="639" ht="15.75" customHeight="1">
      <c r="AA639" s="70"/>
      <c r="AB639" s="70"/>
      <c r="AC639" s="70"/>
      <c r="AD639" s="70"/>
      <c r="AE639" s="70"/>
      <c r="AF639" s="70"/>
      <c r="AG639" s="70"/>
      <c r="AH639" s="70"/>
      <c r="AI639" s="70"/>
      <c r="AJ639" s="70"/>
      <c r="AK639" s="70"/>
      <c r="AL639" s="70"/>
      <c r="AM639" s="70"/>
      <c r="AN639" s="70"/>
      <c r="AO639" s="70"/>
    </row>
    <row r="640" ht="15.75" customHeight="1">
      <c r="AA640" s="70"/>
      <c r="AB640" s="70"/>
      <c r="AC640" s="70"/>
      <c r="AD640" s="70"/>
      <c r="AE640" s="70"/>
      <c r="AF640" s="70"/>
      <c r="AG640" s="70"/>
      <c r="AH640" s="70"/>
      <c r="AI640" s="70"/>
      <c r="AJ640" s="70"/>
      <c r="AK640" s="70"/>
      <c r="AL640" s="70"/>
      <c r="AM640" s="70"/>
      <c r="AN640" s="70"/>
      <c r="AO640" s="70"/>
    </row>
    <row r="641" ht="15.75" customHeight="1">
      <c r="AA641" s="70"/>
      <c r="AB641" s="70"/>
      <c r="AC641" s="70"/>
      <c r="AD641" s="70"/>
      <c r="AE641" s="70"/>
      <c r="AF641" s="70"/>
      <c r="AG641" s="70"/>
      <c r="AH641" s="70"/>
      <c r="AI641" s="70"/>
      <c r="AJ641" s="70"/>
      <c r="AK641" s="70"/>
      <c r="AL641" s="70"/>
      <c r="AM641" s="70"/>
      <c r="AN641" s="70"/>
      <c r="AO641" s="70"/>
    </row>
    <row r="642" ht="15.75" customHeight="1">
      <c r="AA642" s="70"/>
      <c r="AB642" s="70"/>
      <c r="AC642" s="70"/>
      <c r="AD642" s="70"/>
      <c r="AE642" s="70"/>
      <c r="AF642" s="70"/>
      <c r="AG642" s="70"/>
      <c r="AH642" s="70"/>
      <c r="AI642" s="70"/>
      <c r="AJ642" s="70"/>
      <c r="AK642" s="70"/>
      <c r="AL642" s="70"/>
      <c r="AM642" s="70"/>
      <c r="AN642" s="70"/>
      <c r="AO642" s="70"/>
    </row>
    <row r="643" ht="15.75" customHeight="1">
      <c r="AA643" s="70"/>
      <c r="AB643" s="70"/>
      <c r="AC643" s="70"/>
      <c r="AD643" s="70"/>
      <c r="AE643" s="70"/>
      <c r="AF643" s="70"/>
      <c r="AG643" s="70"/>
      <c r="AH643" s="70"/>
      <c r="AI643" s="70"/>
      <c r="AJ643" s="70"/>
      <c r="AK643" s="70"/>
      <c r="AL643" s="70"/>
      <c r="AM643" s="70"/>
      <c r="AN643" s="70"/>
      <c r="AO643" s="70"/>
    </row>
    <row r="644" ht="15.75" customHeight="1">
      <c r="AA644" s="70"/>
      <c r="AB644" s="70"/>
      <c r="AC644" s="70"/>
      <c r="AD644" s="70"/>
      <c r="AE644" s="70"/>
      <c r="AF644" s="70"/>
      <c r="AG644" s="70"/>
      <c r="AH644" s="70"/>
      <c r="AI644" s="70"/>
      <c r="AJ644" s="70"/>
      <c r="AK644" s="70"/>
      <c r="AL644" s="70"/>
      <c r="AM644" s="70"/>
      <c r="AN644" s="70"/>
      <c r="AO644" s="70"/>
    </row>
    <row r="645" ht="15.75" customHeight="1">
      <c r="AA645" s="70"/>
      <c r="AB645" s="70"/>
      <c r="AC645" s="70"/>
      <c r="AD645" s="70"/>
      <c r="AE645" s="70"/>
      <c r="AF645" s="70"/>
      <c r="AG645" s="70"/>
      <c r="AH645" s="70"/>
      <c r="AI645" s="70"/>
      <c r="AJ645" s="70"/>
      <c r="AK645" s="70"/>
      <c r="AL645" s="70"/>
      <c r="AM645" s="70"/>
      <c r="AN645" s="70"/>
      <c r="AO645" s="70"/>
    </row>
    <row r="646" ht="15.75" customHeight="1">
      <c r="AA646" s="70"/>
      <c r="AB646" s="70"/>
      <c r="AC646" s="70"/>
      <c r="AD646" s="70"/>
      <c r="AE646" s="70"/>
      <c r="AF646" s="70"/>
      <c r="AG646" s="70"/>
      <c r="AH646" s="70"/>
      <c r="AI646" s="70"/>
      <c r="AJ646" s="70"/>
      <c r="AK646" s="70"/>
      <c r="AL646" s="70"/>
      <c r="AM646" s="70"/>
      <c r="AN646" s="70"/>
      <c r="AO646" s="70"/>
    </row>
    <row r="647" ht="15.75" customHeight="1">
      <c r="AA647" s="70"/>
      <c r="AB647" s="70"/>
      <c r="AC647" s="70"/>
      <c r="AD647" s="70"/>
      <c r="AE647" s="70"/>
      <c r="AF647" s="70"/>
      <c r="AG647" s="70"/>
      <c r="AH647" s="70"/>
      <c r="AI647" s="70"/>
      <c r="AJ647" s="70"/>
      <c r="AK647" s="70"/>
      <c r="AL647" s="70"/>
      <c r="AM647" s="70"/>
      <c r="AN647" s="70"/>
      <c r="AO647" s="70"/>
    </row>
    <row r="648" ht="15.75" customHeight="1">
      <c r="AA648" s="70"/>
      <c r="AB648" s="70"/>
      <c r="AC648" s="70"/>
      <c r="AD648" s="70"/>
      <c r="AE648" s="70"/>
      <c r="AF648" s="70"/>
      <c r="AG648" s="70"/>
      <c r="AH648" s="70"/>
      <c r="AI648" s="70"/>
      <c r="AJ648" s="70"/>
      <c r="AK648" s="70"/>
      <c r="AL648" s="70"/>
      <c r="AM648" s="70"/>
      <c r="AN648" s="70"/>
      <c r="AO648" s="70"/>
    </row>
    <row r="649" ht="15.75" customHeight="1">
      <c r="AA649" s="70"/>
      <c r="AB649" s="70"/>
      <c r="AC649" s="70"/>
      <c r="AD649" s="70"/>
      <c r="AE649" s="70"/>
      <c r="AF649" s="70"/>
      <c r="AG649" s="70"/>
      <c r="AH649" s="70"/>
      <c r="AI649" s="70"/>
      <c r="AJ649" s="70"/>
      <c r="AK649" s="70"/>
      <c r="AL649" s="70"/>
      <c r="AM649" s="70"/>
      <c r="AN649" s="70"/>
      <c r="AO649" s="70"/>
    </row>
    <row r="650" ht="15.75" customHeight="1">
      <c r="AA650" s="70"/>
      <c r="AB650" s="70"/>
      <c r="AC650" s="70"/>
      <c r="AD650" s="70"/>
      <c r="AE650" s="70"/>
      <c r="AF650" s="70"/>
      <c r="AG650" s="70"/>
      <c r="AH650" s="70"/>
      <c r="AI650" s="70"/>
      <c r="AJ650" s="70"/>
      <c r="AK650" s="70"/>
      <c r="AL650" s="70"/>
      <c r="AM650" s="70"/>
      <c r="AN650" s="70"/>
      <c r="AO650" s="70"/>
    </row>
    <row r="651" ht="15.75" customHeight="1">
      <c r="AA651" s="70"/>
      <c r="AB651" s="70"/>
      <c r="AC651" s="70"/>
      <c r="AD651" s="70"/>
      <c r="AE651" s="70"/>
      <c r="AF651" s="70"/>
      <c r="AG651" s="70"/>
      <c r="AH651" s="70"/>
      <c r="AI651" s="70"/>
      <c r="AJ651" s="70"/>
      <c r="AK651" s="70"/>
      <c r="AL651" s="70"/>
      <c r="AM651" s="70"/>
      <c r="AN651" s="70"/>
      <c r="AO651" s="70"/>
    </row>
    <row r="652" ht="15.75" customHeight="1">
      <c r="AA652" s="70"/>
      <c r="AB652" s="70"/>
      <c r="AC652" s="70"/>
      <c r="AD652" s="70"/>
      <c r="AE652" s="70"/>
      <c r="AF652" s="70"/>
      <c r="AG652" s="70"/>
      <c r="AH652" s="70"/>
      <c r="AI652" s="70"/>
      <c r="AJ652" s="70"/>
      <c r="AK652" s="70"/>
      <c r="AL652" s="70"/>
      <c r="AM652" s="70"/>
      <c r="AN652" s="70"/>
      <c r="AO652" s="70"/>
    </row>
    <row r="653" ht="15.75" customHeight="1">
      <c r="AA653" s="70"/>
      <c r="AB653" s="70"/>
      <c r="AC653" s="70"/>
      <c r="AD653" s="70"/>
      <c r="AE653" s="70"/>
      <c r="AF653" s="70"/>
      <c r="AG653" s="70"/>
      <c r="AH653" s="70"/>
      <c r="AI653" s="70"/>
      <c r="AJ653" s="70"/>
      <c r="AK653" s="70"/>
      <c r="AL653" s="70"/>
      <c r="AM653" s="70"/>
      <c r="AN653" s="70"/>
      <c r="AO653" s="70"/>
    </row>
    <row r="654" ht="15.75" customHeight="1">
      <c r="AA654" s="70"/>
      <c r="AB654" s="70"/>
      <c r="AC654" s="70"/>
      <c r="AD654" s="70"/>
      <c r="AE654" s="70"/>
      <c r="AF654" s="70"/>
      <c r="AG654" s="70"/>
      <c r="AH654" s="70"/>
      <c r="AI654" s="70"/>
      <c r="AJ654" s="70"/>
      <c r="AK654" s="70"/>
      <c r="AL654" s="70"/>
      <c r="AM654" s="70"/>
      <c r="AN654" s="70"/>
      <c r="AO654" s="70"/>
    </row>
    <row r="655" ht="15.75" customHeight="1">
      <c r="AA655" s="70"/>
      <c r="AB655" s="70"/>
      <c r="AC655" s="70"/>
      <c r="AD655" s="70"/>
      <c r="AE655" s="70"/>
      <c r="AF655" s="70"/>
      <c r="AG655" s="70"/>
      <c r="AH655" s="70"/>
      <c r="AI655" s="70"/>
      <c r="AJ655" s="70"/>
      <c r="AK655" s="70"/>
      <c r="AL655" s="70"/>
      <c r="AM655" s="70"/>
      <c r="AN655" s="70"/>
      <c r="AO655" s="70"/>
    </row>
    <row r="656" ht="15.75" customHeight="1">
      <c r="AA656" s="70"/>
      <c r="AB656" s="70"/>
      <c r="AC656" s="70"/>
      <c r="AD656" s="70"/>
      <c r="AE656" s="70"/>
      <c r="AF656" s="70"/>
      <c r="AG656" s="70"/>
      <c r="AH656" s="70"/>
      <c r="AI656" s="70"/>
      <c r="AJ656" s="70"/>
      <c r="AK656" s="70"/>
      <c r="AL656" s="70"/>
      <c r="AM656" s="70"/>
      <c r="AN656" s="70"/>
      <c r="AO656" s="70"/>
    </row>
    <row r="657" ht="15.75" customHeight="1">
      <c r="AA657" s="70"/>
      <c r="AB657" s="70"/>
      <c r="AC657" s="70"/>
      <c r="AD657" s="70"/>
      <c r="AE657" s="70"/>
      <c r="AF657" s="70"/>
      <c r="AG657" s="70"/>
      <c r="AH657" s="70"/>
      <c r="AI657" s="70"/>
      <c r="AJ657" s="70"/>
      <c r="AK657" s="70"/>
      <c r="AL657" s="70"/>
      <c r="AM657" s="70"/>
      <c r="AN657" s="70"/>
      <c r="AO657" s="70"/>
    </row>
    <row r="658" ht="15.75" customHeight="1">
      <c r="AA658" s="70"/>
      <c r="AB658" s="70"/>
      <c r="AC658" s="70"/>
      <c r="AD658" s="70"/>
      <c r="AE658" s="70"/>
      <c r="AF658" s="70"/>
      <c r="AG658" s="70"/>
      <c r="AH658" s="70"/>
      <c r="AI658" s="70"/>
      <c r="AJ658" s="70"/>
      <c r="AK658" s="70"/>
      <c r="AL658" s="70"/>
      <c r="AM658" s="70"/>
      <c r="AN658" s="70"/>
      <c r="AO658" s="70"/>
    </row>
    <row r="659" ht="15.75" customHeight="1">
      <c r="AA659" s="70"/>
      <c r="AB659" s="70"/>
      <c r="AC659" s="70"/>
      <c r="AD659" s="70"/>
      <c r="AE659" s="70"/>
      <c r="AF659" s="70"/>
      <c r="AG659" s="70"/>
      <c r="AH659" s="70"/>
      <c r="AI659" s="70"/>
      <c r="AJ659" s="70"/>
      <c r="AK659" s="70"/>
      <c r="AL659" s="70"/>
      <c r="AM659" s="70"/>
      <c r="AN659" s="70"/>
      <c r="AO659" s="70"/>
    </row>
    <row r="660" ht="15.75" customHeight="1">
      <c r="AA660" s="70"/>
      <c r="AB660" s="70"/>
      <c r="AC660" s="70"/>
      <c r="AD660" s="70"/>
      <c r="AE660" s="70"/>
      <c r="AF660" s="70"/>
      <c r="AG660" s="70"/>
      <c r="AH660" s="70"/>
      <c r="AI660" s="70"/>
      <c r="AJ660" s="70"/>
      <c r="AK660" s="70"/>
      <c r="AL660" s="70"/>
      <c r="AM660" s="70"/>
      <c r="AN660" s="70"/>
      <c r="AO660" s="70"/>
    </row>
    <row r="661" ht="15.75" customHeight="1">
      <c r="AA661" s="70"/>
      <c r="AB661" s="70"/>
      <c r="AC661" s="70"/>
      <c r="AD661" s="70"/>
      <c r="AE661" s="70"/>
      <c r="AF661" s="70"/>
      <c r="AG661" s="70"/>
      <c r="AH661" s="70"/>
      <c r="AI661" s="70"/>
      <c r="AJ661" s="70"/>
      <c r="AK661" s="70"/>
      <c r="AL661" s="70"/>
      <c r="AM661" s="70"/>
      <c r="AN661" s="70"/>
      <c r="AO661" s="70"/>
    </row>
    <row r="662" ht="15.75" customHeight="1">
      <c r="AA662" s="70"/>
      <c r="AB662" s="70"/>
      <c r="AC662" s="70"/>
      <c r="AD662" s="70"/>
      <c r="AE662" s="70"/>
      <c r="AF662" s="70"/>
      <c r="AG662" s="70"/>
      <c r="AH662" s="70"/>
      <c r="AI662" s="70"/>
      <c r="AJ662" s="70"/>
      <c r="AK662" s="70"/>
      <c r="AL662" s="70"/>
      <c r="AM662" s="70"/>
      <c r="AN662" s="70"/>
      <c r="AO662" s="70"/>
    </row>
    <row r="663" ht="15.75" customHeight="1">
      <c r="AA663" s="70"/>
      <c r="AB663" s="70"/>
      <c r="AC663" s="70"/>
      <c r="AD663" s="70"/>
      <c r="AE663" s="70"/>
      <c r="AF663" s="70"/>
      <c r="AG663" s="70"/>
      <c r="AH663" s="70"/>
      <c r="AI663" s="70"/>
      <c r="AJ663" s="70"/>
      <c r="AK663" s="70"/>
      <c r="AL663" s="70"/>
      <c r="AM663" s="70"/>
      <c r="AN663" s="70"/>
      <c r="AO663" s="70"/>
    </row>
    <row r="664" ht="15.75" customHeight="1">
      <c r="AA664" s="70"/>
      <c r="AB664" s="70"/>
      <c r="AC664" s="70"/>
      <c r="AD664" s="70"/>
      <c r="AE664" s="70"/>
      <c r="AF664" s="70"/>
      <c r="AG664" s="70"/>
      <c r="AH664" s="70"/>
      <c r="AI664" s="70"/>
      <c r="AJ664" s="70"/>
      <c r="AK664" s="70"/>
      <c r="AL664" s="70"/>
      <c r="AM664" s="70"/>
      <c r="AN664" s="70"/>
      <c r="AO664" s="70"/>
    </row>
    <row r="665" ht="15.75" customHeight="1">
      <c r="AA665" s="70"/>
      <c r="AB665" s="70"/>
      <c r="AC665" s="70"/>
      <c r="AD665" s="70"/>
      <c r="AE665" s="70"/>
      <c r="AF665" s="70"/>
      <c r="AG665" s="70"/>
      <c r="AH665" s="70"/>
      <c r="AI665" s="70"/>
      <c r="AJ665" s="70"/>
      <c r="AK665" s="70"/>
      <c r="AL665" s="70"/>
      <c r="AM665" s="70"/>
      <c r="AN665" s="70"/>
      <c r="AO665" s="70"/>
    </row>
    <row r="666" ht="15.75" customHeight="1">
      <c r="AA666" s="70"/>
      <c r="AB666" s="70"/>
      <c r="AC666" s="70"/>
      <c r="AD666" s="70"/>
      <c r="AE666" s="70"/>
      <c r="AF666" s="70"/>
      <c r="AG666" s="70"/>
      <c r="AH666" s="70"/>
      <c r="AI666" s="70"/>
      <c r="AJ666" s="70"/>
      <c r="AK666" s="70"/>
      <c r="AL666" s="70"/>
      <c r="AM666" s="70"/>
      <c r="AN666" s="70"/>
      <c r="AO666" s="70"/>
    </row>
    <row r="667" ht="15.75" customHeight="1">
      <c r="AA667" s="70"/>
      <c r="AB667" s="70"/>
      <c r="AC667" s="70"/>
      <c r="AD667" s="70"/>
      <c r="AE667" s="70"/>
      <c r="AF667" s="70"/>
      <c r="AG667" s="70"/>
      <c r="AH667" s="70"/>
      <c r="AI667" s="70"/>
      <c r="AJ667" s="70"/>
      <c r="AK667" s="70"/>
      <c r="AL667" s="70"/>
      <c r="AM667" s="70"/>
      <c r="AN667" s="70"/>
      <c r="AO667" s="70"/>
    </row>
    <row r="668" ht="15.75" customHeight="1">
      <c r="AA668" s="70"/>
      <c r="AB668" s="70"/>
      <c r="AC668" s="70"/>
      <c r="AD668" s="70"/>
      <c r="AE668" s="70"/>
      <c r="AF668" s="70"/>
      <c r="AG668" s="70"/>
      <c r="AH668" s="70"/>
      <c r="AI668" s="70"/>
      <c r="AJ668" s="70"/>
      <c r="AK668" s="70"/>
      <c r="AL668" s="70"/>
      <c r="AM668" s="70"/>
      <c r="AN668" s="70"/>
      <c r="AO668" s="70"/>
    </row>
    <row r="669" ht="15.75" customHeight="1">
      <c r="AA669" s="70"/>
      <c r="AB669" s="70"/>
      <c r="AC669" s="70"/>
      <c r="AD669" s="70"/>
      <c r="AE669" s="70"/>
      <c r="AF669" s="70"/>
      <c r="AG669" s="70"/>
      <c r="AH669" s="70"/>
      <c r="AI669" s="70"/>
      <c r="AJ669" s="70"/>
      <c r="AK669" s="70"/>
      <c r="AL669" s="70"/>
      <c r="AM669" s="70"/>
      <c r="AN669" s="70"/>
      <c r="AO669" s="70"/>
    </row>
    <row r="670" ht="15.75" customHeight="1">
      <c r="AA670" s="70"/>
      <c r="AB670" s="70"/>
      <c r="AC670" s="70"/>
      <c r="AD670" s="70"/>
      <c r="AE670" s="70"/>
      <c r="AF670" s="70"/>
      <c r="AG670" s="70"/>
      <c r="AH670" s="70"/>
      <c r="AI670" s="70"/>
      <c r="AJ670" s="70"/>
      <c r="AK670" s="70"/>
      <c r="AL670" s="70"/>
      <c r="AM670" s="70"/>
      <c r="AN670" s="70"/>
      <c r="AO670" s="70"/>
    </row>
    <row r="671" ht="15.75" customHeight="1">
      <c r="AA671" s="70"/>
      <c r="AB671" s="70"/>
      <c r="AC671" s="70"/>
      <c r="AD671" s="70"/>
      <c r="AE671" s="70"/>
      <c r="AF671" s="70"/>
      <c r="AG671" s="70"/>
      <c r="AH671" s="70"/>
      <c r="AI671" s="70"/>
      <c r="AJ671" s="70"/>
      <c r="AK671" s="70"/>
      <c r="AL671" s="70"/>
      <c r="AM671" s="70"/>
      <c r="AN671" s="70"/>
      <c r="AO671" s="70"/>
    </row>
    <row r="672" ht="15.75" customHeight="1">
      <c r="AA672" s="70"/>
      <c r="AB672" s="70"/>
      <c r="AC672" s="70"/>
      <c r="AD672" s="70"/>
      <c r="AE672" s="70"/>
      <c r="AF672" s="70"/>
      <c r="AG672" s="70"/>
      <c r="AH672" s="70"/>
      <c r="AI672" s="70"/>
      <c r="AJ672" s="70"/>
      <c r="AK672" s="70"/>
      <c r="AL672" s="70"/>
      <c r="AM672" s="70"/>
      <c r="AN672" s="70"/>
      <c r="AO672" s="70"/>
    </row>
    <row r="673" ht="15.75" customHeight="1">
      <c r="AA673" s="70"/>
      <c r="AB673" s="70"/>
      <c r="AC673" s="70"/>
      <c r="AD673" s="70"/>
      <c r="AE673" s="70"/>
      <c r="AF673" s="70"/>
      <c r="AG673" s="70"/>
      <c r="AH673" s="70"/>
      <c r="AI673" s="70"/>
      <c r="AJ673" s="70"/>
      <c r="AK673" s="70"/>
      <c r="AL673" s="70"/>
      <c r="AM673" s="70"/>
      <c r="AN673" s="70"/>
      <c r="AO673" s="70"/>
    </row>
    <row r="674" ht="15.75" customHeight="1">
      <c r="AA674" s="70"/>
      <c r="AB674" s="70"/>
      <c r="AC674" s="70"/>
      <c r="AD674" s="70"/>
      <c r="AE674" s="70"/>
      <c r="AF674" s="70"/>
      <c r="AG674" s="70"/>
      <c r="AH674" s="70"/>
      <c r="AI674" s="70"/>
      <c r="AJ674" s="70"/>
      <c r="AK674" s="70"/>
      <c r="AL674" s="70"/>
      <c r="AM674" s="70"/>
      <c r="AN674" s="70"/>
      <c r="AO674" s="70"/>
    </row>
    <row r="675" ht="15.75" customHeight="1">
      <c r="AA675" s="70"/>
      <c r="AB675" s="70"/>
      <c r="AC675" s="70"/>
      <c r="AD675" s="70"/>
      <c r="AE675" s="70"/>
      <c r="AF675" s="70"/>
      <c r="AG675" s="70"/>
      <c r="AH675" s="70"/>
      <c r="AI675" s="70"/>
      <c r="AJ675" s="70"/>
      <c r="AK675" s="70"/>
      <c r="AL675" s="70"/>
      <c r="AM675" s="70"/>
      <c r="AN675" s="70"/>
      <c r="AO675" s="70"/>
    </row>
    <row r="676" ht="15.75" customHeight="1">
      <c r="AA676" s="70"/>
      <c r="AB676" s="70"/>
      <c r="AC676" s="70"/>
      <c r="AD676" s="70"/>
      <c r="AE676" s="70"/>
      <c r="AF676" s="70"/>
      <c r="AG676" s="70"/>
      <c r="AH676" s="70"/>
      <c r="AI676" s="70"/>
      <c r="AJ676" s="70"/>
      <c r="AK676" s="70"/>
      <c r="AL676" s="70"/>
      <c r="AM676" s="70"/>
      <c r="AN676" s="70"/>
      <c r="AO676" s="70"/>
    </row>
    <row r="677" ht="15.75" customHeight="1">
      <c r="AA677" s="70"/>
      <c r="AB677" s="70"/>
      <c r="AC677" s="70"/>
      <c r="AD677" s="70"/>
      <c r="AE677" s="70"/>
      <c r="AF677" s="70"/>
      <c r="AG677" s="70"/>
      <c r="AH677" s="70"/>
      <c r="AI677" s="70"/>
      <c r="AJ677" s="70"/>
      <c r="AK677" s="70"/>
      <c r="AL677" s="70"/>
      <c r="AM677" s="70"/>
      <c r="AN677" s="70"/>
      <c r="AO677" s="70"/>
    </row>
    <row r="678" ht="15.75" customHeight="1">
      <c r="AA678" s="70"/>
      <c r="AB678" s="70"/>
      <c r="AC678" s="70"/>
      <c r="AD678" s="70"/>
      <c r="AE678" s="70"/>
      <c r="AF678" s="70"/>
      <c r="AG678" s="70"/>
      <c r="AH678" s="70"/>
      <c r="AI678" s="70"/>
      <c r="AJ678" s="70"/>
      <c r="AK678" s="70"/>
      <c r="AL678" s="70"/>
      <c r="AM678" s="70"/>
      <c r="AN678" s="70"/>
      <c r="AO678" s="70"/>
    </row>
    <row r="679" ht="15.75" customHeight="1">
      <c r="AA679" s="70"/>
      <c r="AB679" s="70"/>
      <c r="AC679" s="70"/>
      <c r="AD679" s="70"/>
      <c r="AE679" s="70"/>
      <c r="AF679" s="70"/>
      <c r="AG679" s="70"/>
      <c r="AH679" s="70"/>
      <c r="AI679" s="70"/>
      <c r="AJ679" s="70"/>
      <c r="AK679" s="70"/>
      <c r="AL679" s="70"/>
      <c r="AM679" s="70"/>
      <c r="AN679" s="70"/>
      <c r="AO679" s="70"/>
    </row>
    <row r="680" ht="15.75" customHeight="1">
      <c r="AA680" s="70"/>
      <c r="AB680" s="70"/>
      <c r="AC680" s="70"/>
      <c r="AD680" s="70"/>
      <c r="AE680" s="70"/>
      <c r="AF680" s="70"/>
      <c r="AG680" s="70"/>
      <c r="AH680" s="70"/>
      <c r="AI680" s="70"/>
      <c r="AJ680" s="70"/>
      <c r="AK680" s="70"/>
      <c r="AL680" s="70"/>
      <c r="AM680" s="70"/>
      <c r="AN680" s="70"/>
      <c r="AO680" s="70"/>
    </row>
    <row r="681" ht="15.75" customHeight="1">
      <c r="AA681" s="70"/>
      <c r="AB681" s="70"/>
      <c r="AC681" s="70"/>
      <c r="AD681" s="70"/>
      <c r="AE681" s="70"/>
      <c r="AF681" s="70"/>
      <c r="AG681" s="70"/>
      <c r="AH681" s="70"/>
      <c r="AI681" s="70"/>
      <c r="AJ681" s="70"/>
      <c r="AK681" s="70"/>
      <c r="AL681" s="70"/>
      <c r="AM681" s="70"/>
      <c r="AN681" s="70"/>
      <c r="AO681" s="70"/>
    </row>
    <row r="682" ht="15.75" customHeight="1">
      <c r="AA682" s="70"/>
      <c r="AB682" s="70"/>
      <c r="AC682" s="70"/>
      <c r="AD682" s="70"/>
      <c r="AE682" s="70"/>
      <c r="AF682" s="70"/>
      <c r="AG682" s="70"/>
      <c r="AH682" s="70"/>
      <c r="AI682" s="70"/>
      <c r="AJ682" s="70"/>
      <c r="AK682" s="70"/>
      <c r="AL682" s="70"/>
      <c r="AM682" s="70"/>
      <c r="AN682" s="70"/>
      <c r="AO682" s="70"/>
    </row>
    <row r="683" ht="15.75" customHeight="1">
      <c r="AA683" s="70"/>
      <c r="AB683" s="70"/>
      <c r="AC683" s="70"/>
      <c r="AD683" s="70"/>
      <c r="AE683" s="70"/>
      <c r="AF683" s="70"/>
      <c r="AG683" s="70"/>
      <c r="AH683" s="70"/>
      <c r="AI683" s="70"/>
      <c r="AJ683" s="70"/>
      <c r="AK683" s="70"/>
      <c r="AL683" s="70"/>
      <c r="AM683" s="70"/>
      <c r="AN683" s="70"/>
      <c r="AO683" s="70"/>
    </row>
    <row r="684" ht="15.75" customHeight="1">
      <c r="AA684" s="70"/>
      <c r="AB684" s="70"/>
      <c r="AC684" s="70"/>
      <c r="AD684" s="70"/>
      <c r="AE684" s="70"/>
      <c r="AF684" s="70"/>
      <c r="AG684" s="70"/>
      <c r="AH684" s="70"/>
      <c r="AI684" s="70"/>
      <c r="AJ684" s="70"/>
      <c r="AK684" s="70"/>
      <c r="AL684" s="70"/>
      <c r="AM684" s="70"/>
      <c r="AN684" s="70"/>
      <c r="AO684" s="70"/>
    </row>
    <row r="685" ht="15.75" customHeight="1">
      <c r="AA685" s="70"/>
      <c r="AB685" s="70"/>
      <c r="AC685" s="70"/>
      <c r="AD685" s="70"/>
      <c r="AE685" s="70"/>
      <c r="AF685" s="70"/>
      <c r="AG685" s="70"/>
      <c r="AH685" s="70"/>
      <c r="AI685" s="70"/>
      <c r="AJ685" s="70"/>
      <c r="AK685" s="70"/>
      <c r="AL685" s="70"/>
      <c r="AM685" s="70"/>
      <c r="AN685" s="70"/>
      <c r="AO685" s="70"/>
    </row>
    <row r="686" ht="15.75" customHeight="1">
      <c r="AA686" s="70"/>
      <c r="AB686" s="70"/>
      <c r="AC686" s="70"/>
      <c r="AD686" s="70"/>
      <c r="AE686" s="70"/>
      <c r="AF686" s="70"/>
      <c r="AG686" s="70"/>
      <c r="AH686" s="70"/>
      <c r="AI686" s="70"/>
      <c r="AJ686" s="70"/>
      <c r="AK686" s="70"/>
      <c r="AL686" s="70"/>
      <c r="AM686" s="70"/>
      <c r="AN686" s="70"/>
      <c r="AO686" s="70"/>
    </row>
    <row r="687" ht="15.75" customHeight="1">
      <c r="AA687" s="70"/>
      <c r="AB687" s="70"/>
      <c r="AC687" s="70"/>
      <c r="AD687" s="70"/>
      <c r="AE687" s="70"/>
      <c r="AF687" s="70"/>
      <c r="AG687" s="70"/>
      <c r="AH687" s="70"/>
      <c r="AI687" s="70"/>
      <c r="AJ687" s="70"/>
      <c r="AK687" s="70"/>
      <c r="AL687" s="70"/>
      <c r="AM687" s="70"/>
      <c r="AN687" s="70"/>
      <c r="AO687" s="70"/>
    </row>
    <row r="688" ht="15.75" customHeight="1">
      <c r="AA688" s="70"/>
      <c r="AB688" s="70"/>
      <c r="AC688" s="70"/>
      <c r="AD688" s="70"/>
      <c r="AE688" s="70"/>
      <c r="AF688" s="70"/>
      <c r="AG688" s="70"/>
      <c r="AH688" s="70"/>
      <c r="AI688" s="70"/>
      <c r="AJ688" s="70"/>
      <c r="AK688" s="70"/>
      <c r="AL688" s="70"/>
      <c r="AM688" s="70"/>
      <c r="AN688" s="70"/>
      <c r="AO688" s="70"/>
    </row>
    <row r="689" ht="15.75" customHeight="1">
      <c r="AA689" s="70"/>
      <c r="AB689" s="70"/>
      <c r="AC689" s="70"/>
      <c r="AD689" s="70"/>
      <c r="AE689" s="70"/>
      <c r="AF689" s="70"/>
      <c r="AG689" s="70"/>
      <c r="AH689" s="70"/>
      <c r="AI689" s="70"/>
      <c r="AJ689" s="70"/>
      <c r="AK689" s="70"/>
      <c r="AL689" s="70"/>
      <c r="AM689" s="70"/>
      <c r="AN689" s="70"/>
      <c r="AO689" s="70"/>
    </row>
    <row r="690" ht="15.75" customHeight="1">
      <c r="AA690" s="70"/>
      <c r="AB690" s="70"/>
      <c r="AC690" s="70"/>
      <c r="AD690" s="70"/>
      <c r="AE690" s="70"/>
      <c r="AF690" s="70"/>
      <c r="AG690" s="70"/>
      <c r="AH690" s="70"/>
      <c r="AI690" s="70"/>
      <c r="AJ690" s="70"/>
      <c r="AK690" s="70"/>
      <c r="AL690" s="70"/>
      <c r="AM690" s="70"/>
      <c r="AN690" s="70"/>
      <c r="AO690" s="70"/>
    </row>
    <row r="691" ht="15.75" customHeight="1">
      <c r="AA691" s="70"/>
      <c r="AB691" s="70"/>
      <c r="AC691" s="70"/>
      <c r="AD691" s="70"/>
      <c r="AE691" s="70"/>
      <c r="AF691" s="70"/>
      <c r="AG691" s="70"/>
      <c r="AH691" s="70"/>
      <c r="AI691" s="70"/>
      <c r="AJ691" s="70"/>
      <c r="AK691" s="70"/>
      <c r="AL691" s="70"/>
      <c r="AM691" s="70"/>
      <c r="AN691" s="70"/>
      <c r="AO691" s="70"/>
    </row>
    <row r="692" ht="15.75" customHeight="1">
      <c r="AA692" s="70"/>
      <c r="AB692" s="70"/>
      <c r="AC692" s="70"/>
      <c r="AD692" s="70"/>
      <c r="AE692" s="70"/>
      <c r="AF692" s="70"/>
      <c r="AG692" s="70"/>
      <c r="AH692" s="70"/>
      <c r="AI692" s="70"/>
      <c r="AJ692" s="70"/>
      <c r="AK692" s="70"/>
      <c r="AL692" s="70"/>
      <c r="AM692" s="70"/>
      <c r="AN692" s="70"/>
      <c r="AO692" s="70"/>
    </row>
    <row r="693" ht="15.75" customHeight="1">
      <c r="AA693" s="70"/>
      <c r="AB693" s="70"/>
      <c r="AC693" s="70"/>
      <c r="AD693" s="70"/>
      <c r="AE693" s="70"/>
      <c r="AF693" s="70"/>
      <c r="AG693" s="70"/>
      <c r="AH693" s="70"/>
      <c r="AI693" s="70"/>
      <c r="AJ693" s="70"/>
      <c r="AK693" s="70"/>
      <c r="AL693" s="70"/>
      <c r="AM693" s="70"/>
      <c r="AN693" s="70"/>
      <c r="AO693" s="70"/>
    </row>
    <row r="694" ht="15.75" customHeight="1">
      <c r="AA694" s="70"/>
      <c r="AB694" s="70"/>
      <c r="AC694" s="70"/>
      <c r="AD694" s="70"/>
      <c r="AE694" s="70"/>
      <c r="AF694" s="70"/>
      <c r="AG694" s="70"/>
      <c r="AH694" s="70"/>
      <c r="AI694" s="70"/>
      <c r="AJ694" s="70"/>
      <c r="AK694" s="70"/>
      <c r="AL694" s="70"/>
      <c r="AM694" s="70"/>
      <c r="AN694" s="70"/>
      <c r="AO694" s="70"/>
    </row>
    <row r="695" ht="15.75" customHeight="1">
      <c r="AA695" s="70"/>
      <c r="AB695" s="70"/>
      <c r="AC695" s="70"/>
      <c r="AD695" s="70"/>
      <c r="AE695" s="70"/>
      <c r="AF695" s="70"/>
      <c r="AG695" s="70"/>
      <c r="AH695" s="70"/>
      <c r="AI695" s="70"/>
      <c r="AJ695" s="70"/>
      <c r="AK695" s="70"/>
      <c r="AL695" s="70"/>
      <c r="AM695" s="70"/>
      <c r="AN695" s="70"/>
      <c r="AO695" s="70"/>
    </row>
    <row r="696" ht="15.75" customHeight="1">
      <c r="AA696" s="70"/>
      <c r="AB696" s="70"/>
      <c r="AC696" s="70"/>
      <c r="AD696" s="70"/>
      <c r="AE696" s="70"/>
      <c r="AF696" s="70"/>
      <c r="AG696" s="70"/>
      <c r="AH696" s="70"/>
      <c r="AI696" s="70"/>
      <c r="AJ696" s="70"/>
      <c r="AK696" s="70"/>
      <c r="AL696" s="70"/>
      <c r="AM696" s="70"/>
      <c r="AN696" s="70"/>
      <c r="AO696" s="70"/>
    </row>
    <row r="697" ht="15.75" customHeight="1">
      <c r="AA697" s="70"/>
      <c r="AB697" s="70"/>
      <c r="AC697" s="70"/>
      <c r="AD697" s="70"/>
      <c r="AE697" s="70"/>
      <c r="AF697" s="70"/>
      <c r="AG697" s="70"/>
      <c r="AH697" s="70"/>
      <c r="AI697" s="70"/>
      <c r="AJ697" s="70"/>
      <c r="AK697" s="70"/>
      <c r="AL697" s="70"/>
      <c r="AM697" s="70"/>
      <c r="AN697" s="70"/>
      <c r="AO697" s="70"/>
    </row>
    <row r="698" ht="15.75" customHeight="1">
      <c r="AA698" s="70"/>
      <c r="AB698" s="70"/>
      <c r="AC698" s="70"/>
      <c r="AD698" s="70"/>
      <c r="AE698" s="70"/>
      <c r="AF698" s="70"/>
      <c r="AG698" s="70"/>
      <c r="AH698" s="70"/>
      <c r="AI698" s="70"/>
      <c r="AJ698" s="70"/>
      <c r="AK698" s="70"/>
      <c r="AL698" s="70"/>
      <c r="AM698" s="70"/>
      <c r="AN698" s="70"/>
      <c r="AO698" s="70"/>
    </row>
    <row r="699" ht="15.75" customHeight="1">
      <c r="AA699" s="70"/>
      <c r="AB699" s="70"/>
      <c r="AC699" s="70"/>
      <c r="AD699" s="70"/>
      <c r="AE699" s="70"/>
      <c r="AF699" s="70"/>
      <c r="AG699" s="70"/>
      <c r="AH699" s="70"/>
      <c r="AI699" s="70"/>
      <c r="AJ699" s="70"/>
      <c r="AK699" s="70"/>
      <c r="AL699" s="70"/>
      <c r="AM699" s="70"/>
      <c r="AN699" s="70"/>
      <c r="AO699" s="70"/>
    </row>
    <row r="700" ht="15.75" customHeight="1">
      <c r="AA700" s="70"/>
      <c r="AB700" s="70"/>
      <c r="AC700" s="70"/>
      <c r="AD700" s="70"/>
      <c r="AE700" s="70"/>
      <c r="AF700" s="70"/>
      <c r="AG700" s="70"/>
      <c r="AH700" s="70"/>
      <c r="AI700" s="70"/>
      <c r="AJ700" s="70"/>
      <c r="AK700" s="70"/>
      <c r="AL700" s="70"/>
      <c r="AM700" s="70"/>
      <c r="AN700" s="70"/>
      <c r="AO700" s="70"/>
    </row>
    <row r="701" ht="15.75" customHeight="1">
      <c r="AA701" s="70"/>
      <c r="AB701" s="70"/>
      <c r="AC701" s="70"/>
      <c r="AD701" s="70"/>
      <c r="AE701" s="70"/>
      <c r="AF701" s="70"/>
      <c r="AG701" s="70"/>
      <c r="AH701" s="70"/>
      <c r="AI701" s="70"/>
      <c r="AJ701" s="70"/>
      <c r="AK701" s="70"/>
      <c r="AL701" s="70"/>
      <c r="AM701" s="70"/>
      <c r="AN701" s="70"/>
      <c r="AO701" s="70"/>
    </row>
    <row r="702" ht="15.75" customHeight="1">
      <c r="AA702" s="70"/>
      <c r="AB702" s="70"/>
      <c r="AC702" s="70"/>
      <c r="AD702" s="70"/>
      <c r="AE702" s="70"/>
      <c r="AF702" s="70"/>
      <c r="AG702" s="70"/>
      <c r="AH702" s="70"/>
      <c r="AI702" s="70"/>
      <c r="AJ702" s="70"/>
      <c r="AK702" s="70"/>
      <c r="AL702" s="70"/>
      <c r="AM702" s="70"/>
      <c r="AN702" s="70"/>
      <c r="AO702" s="70"/>
    </row>
    <row r="703" ht="15.75" customHeight="1">
      <c r="AA703" s="70"/>
      <c r="AB703" s="70"/>
      <c r="AC703" s="70"/>
      <c r="AD703" s="70"/>
      <c r="AE703" s="70"/>
      <c r="AF703" s="70"/>
      <c r="AG703" s="70"/>
      <c r="AH703" s="70"/>
      <c r="AI703" s="70"/>
      <c r="AJ703" s="70"/>
      <c r="AK703" s="70"/>
      <c r="AL703" s="70"/>
      <c r="AM703" s="70"/>
      <c r="AN703" s="70"/>
      <c r="AO703" s="70"/>
    </row>
    <row r="704" ht="15.75" customHeight="1">
      <c r="AA704" s="70"/>
      <c r="AB704" s="70"/>
      <c r="AC704" s="70"/>
      <c r="AD704" s="70"/>
      <c r="AE704" s="70"/>
      <c r="AF704" s="70"/>
      <c r="AG704" s="70"/>
      <c r="AH704" s="70"/>
      <c r="AI704" s="70"/>
      <c r="AJ704" s="70"/>
      <c r="AK704" s="70"/>
      <c r="AL704" s="70"/>
      <c r="AM704" s="70"/>
      <c r="AN704" s="70"/>
      <c r="AO704" s="70"/>
    </row>
    <row r="705" ht="15.75" customHeight="1">
      <c r="AA705" s="70"/>
      <c r="AB705" s="70"/>
      <c r="AC705" s="70"/>
      <c r="AD705" s="70"/>
      <c r="AE705" s="70"/>
      <c r="AF705" s="70"/>
      <c r="AG705" s="70"/>
      <c r="AH705" s="70"/>
      <c r="AI705" s="70"/>
      <c r="AJ705" s="70"/>
      <c r="AK705" s="70"/>
      <c r="AL705" s="70"/>
      <c r="AM705" s="70"/>
      <c r="AN705" s="70"/>
      <c r="AO705" s="70"/>
    </row>
    <row r="706" ht="15.75" customHeight="1">
      <c r="AA706" s="70"/>
      <c r="AB706" s="70"/>
      <c r="AC706" s="70"/>
      <c r="AD706" s="70"/>
      <c r="AE706" s="70"/>
      <c r="AF706" s="70"/>
      <c r="AG706" s="70"/>
      <c r="AH706" s="70"/>
      <c r="AI706" s="70"/>
      <c r="AJ706" s="70"/>
      <c r="AK706" s="70"/>
      <c r="AL706" s="70"/>
      <c r="AM706" s="70"/>
      <c r="AN706" s="70"/>
      <c r="AO706" s="70"/>
    </row>
    <row r="707" ht="15.75" customHeight="1">
      <c r="AA707" s="70"/>
      <c r="AB707" s="70"/>
      <c r="AC707" s="70"/>
      <c r="AD707" s="70"/>
      <c r="AE707" s="70"/>
      <c r="AF707" s="70"/>
      <c r="AG707" s="70"/>
      <c r="AH707" s="70"/>
      <c r="AI707" s="70"/>
      <c r="AJ707" s="70"/>
      <c r="AK707" s="70"/>
      <c r="AL707" s="70"/>
      <c r="AM707" s="70"/>
      <c r="AN707" s="70"/>
      <c r="AO707" s="70"/>
    </row>
    <row r="708" ht="15.75" customHeight="1">
      <c r="AA708" s="70"/>
      <c r="AB708" s="70"/>
      <c r="AC708" s="70"/>
      <c r="AD708" s="70"/>
      <c r="AE708" s="70"/>
      <c r="AF708" s="70"/>
      <c r="AG708" s="70"/>
      <c r="AH708" s="70"/>
      <c r="AI708" s="70"/>
      <c r="AJ708" s="70"/>
      <c r="AK708" s="70"/>
      <c r="AL708" s="70"/>
      <c r="AM708" s="70"/>
      <c r="AN708" s="70"/>
      <c r="AO708" s="70"/>
    </row>
    <row r="709" ht="15.75" customHeight="1">
      <c r="AA709" s="70"/>
      <c r="AB709" s="70"/>
      <c r="AC709" s="70"/>
      <c r="AD709" s="70"/>
      <c r="AE709" s="70"/>
      <c r="AF709" s="70"/>
      <c r="AG709" s="70"/>
      <c r="AH709" s="70"/>
      <c r="AI709" s="70"/>
      <c r="AJ709" s="70"/>
      <c r="AK709" s="70"/>
      <c r="AL709" s="70"/>
      <c r="AM709" s="70"/>
      <c r="AN709" s="70"/>
      <c r="AO709" s="70"/>
    </row>
    <row r="710" ht="15.75" customHeight="1">
      <c r="AA710" s="70"/>
      <c r="AB710" s="70"/>
      <c r="AC710" s="70"/>
      <c r="AD710" s="70"/>
      <c r="AE710" s="70"/>
      <c r="AF710" s="70"/>
      <c r="AG710" s="70"/>
      <c r="AH710" s="70"/>
      <c r="AI710" s="70"/>
      <c r="AJ710" s="70"/>
      <c r="AK710" s="70"/>
      <c r="AL710" s="70"/>
      <c r="AM710" s="70"/>
      <c r="AN710" s="70"/>
      <c r="AO710" s="70"/>
    </row>
    <row r="711" ht="15.75" customHeight="1">
      <c r="AA711" s="70"/>
      <c r="AB711" s="70"/>
      <c r="AC711" s="70"/>
      <c r="AD711" s="70"/>
      <c r="AE711" s="70"/>
      <c r="AF711" s="70"/>
      <c r="AG711" s="70"/>
      <c r="AH711" s="70"/>
      <c r="AI711" s="70"/>
      <c r="AJ711" s="70"/>
      <c r="AK711" s="70"/>
      <c r="AL711" s="70"/>
      <c r="AM711" s="70"/>
      <c r="AN711" s="70"/>
      <c r="AO711" s="70"/>
    </row>
    <row r="712" ht="15.75" customHeight="1">
      <c r="AA712" s="70"/>
      <c r="AB712" s="70"/>
      <c r="AC712" s="70"/>
      <c r="AD712" s="70"/>
      <c r="AE712" s="70"/>
      <c r="AF712" s="70"/>
      <c r="AG712" s="70"/>
      <c r="AH712" s="70"/>
      <c r="AI712" s="70"/>
      <c r="AJ712" s="70"/>
      <c r="AK712" s="70"/>
      <c r="AL712" s="70"/>
      <c r="AM712" s="70"/>
      <c r="AN712" s="70"/>
      <c r="AO712" s="70"/>
    </row>
    <row r="713" ht="15.75" customHeight="1">
      <c r="AA713" s="70"/>
      <c r="AB713" s="70"/>
      <c r="AC713" s="70"/>
      <c r="AD713" s="70"/>
      <c r="AE713" s="70"/>
      <c r="AF713" s="70"/>
      <c r="AG713" s="70"/>
      <c r="AH713" s="70"/>
      <c r="AI713" s="70"/>
      <c r="AJ713" s="70"/>
      <c r="AK713" s="70"/>
      <c r="AL713" s="70"/>
      <c r="AM713" s="70"/>
      <c r="AN713" s="70"/>
      <c r="AO713" s="70"/>
    </row>
    <row r="714" ht="15.75" customHeight="1">
      <c r="AA714" s="70"/>
      <c r="AB714" s="70"/>
      <c r="AC714" s="70"/>
      <c r="AD714" s="70"/>
      <c r="AE714" s="70"/>
      <c r="AF714" s="70"/>
      <c r="AG714" s="70"/>
      <c r="AH714" s="70"/>
      <c r="AI714" s="70"/>
      <c r="AJ714" s="70"/>
      <c r="AK714" s="70"/>
      <c r="AL714" s="70"/>
      <c r="AM714" s="70"/>
      <c r="AN714" s="70"/>
      <c r="AO714" s="70"/>
    </row>
    <row r="715" ht="15.75" customHeight="1">
      <c r="AA715" s="70"/>
      <c r="AB715" s="70"/>
      <c r="AC715" s="70"/>
      <c r="AD715" s="70"/>
      <c r="AE715" s="70"/>
      <c r="AF715" s="70"/>
      <c r="AG715" s="70"/>
      <c r="AH715" s="70"/>
      <c r="AI715" s="70"/>
      <c r="AJ715" s="70"/>
      <c r="AK715" s="70"/>
      <c r="AL715" s="70"/>
      <c r="AM715" s="70"/>
      <c r="AN715" s="70"/>
      <c r="AO715" s="70"/>
    </row>
    <row r="716" ht="15.75" customHeight="1">
      <c r="AA716" s="70"/>
      <c r="AB716" s="70"/>
      <c r="AC716" s="70"/>
      <c r="AD716" s="70"/>
      <c r="AE716" s="70"/>
      <c r="AF716" s="70"/>
      <c r="AG716" s="70"/>
      <c r="AH716" s="70"/>
      <c r="AI716" s="70"/>
      <c r="AJ716" s="70"/>
      <c r="AK716" s="70"/>
      <c r="AL716" s="70"/>
      <c r="AM716" s="70"/>
      <c r="AN716" s="70"/>
      <c r="AO716" s="70"/>
    </row>
    <row r="717" ht="15.75" customHeight="1">
      <c r="AA717" s="70"/>
      <c r="AB717" s="70"/>
      <c r="AC717" s="70"/>
      <c r="AD717" s="70"/>
      <c r="AE717" s="70"/>
      <c r="AF717" s="70"/>
      <c r="AG717" s="70"/>
      <c r="AH717" s="70"/>
      <c r="AI717" s="70"/>
      <c r="AJ717" s="70"/>
      <c r="AK717" s="70"/>
      <c r="AL717" s="70"/>
      <c r="AM717" s="70"/>
      <c r="AN717" s="70"/>
      <c r="AO717" s="70"/>
    </row>
    <row r="718" ht="15.75" customHeight="1">
      <c r="AA718" s="70"/>
      <c r="AB718" s="70"/>
      <c r="AC718" s="70"/>
      <c r="AD718" s="70"/>
      <c r="AE718" s="70"/>
      <c r="AF718" s="70"/>
      <c r="AG718" s="70"/>
      <c r="AH718" s="70"/>
      <c r="AI718" s="70"/>
      <c r="AJ718" s="70"/>
      <c r="AK718" s="70"/>
      <c r="AL718" s="70"/>
      <c r="AM718" s="70"/>
      <c r="AN718" s="70"/>
      <c r="AO718" s="70"/>
    </row>
    <row r="719" ht="15.75" customHeight="1">
      <c r="AA719" s="70"/>
      <c r="AB719" s="70"/>
      <c r="AC719" s="70"/>
      <c r="AD719" s="70"/>
      <c r="AE719" s="70"/>
      <c r="AF719" s="70"/>
      <c r="AG719" s="70"/>
      <c r="AH719" s="70"/>
      <c r="AI719" s="70"/>
      <c r="AJ719" s="70"/>
      <c r="AK719" s="70"/>
      <c r="AL719" s="70"/>
      <c r="AM719" s="70"/>
      <c r="AN719" s="70"/>
      <c r="AO719" s="70"/>
    </row>
    <row r="720" ht="15.75" customHeight="1">
      <c r="AA720" s="70"/>
      <c r="AB720" s="70"/>
      <c r="AC720" s="70"/>
      <c r="AD720" s="70"/>
      <c r="AE720" s="70"/>
      <c r="AF720" s="70"/>
      <c r="AG720" s="70"/>
      <c r="AH720" s="70"/>
      <c r="AI720" s="70"/>
      <c r="AJ720" s="70"/>
      <c r="AK720" s="70"/>
      <c r="AL720" s="70"/>
      <c r="AM720" s="70"/>
      <c r="AN720" s="70"/>
      <c r="AO720" s="70"/>
    </row>
    <row r="721" ht="15.75" customHeight="1">
      <c r="AA721" s="70"/>
      <c r="AB721" s="70"/>
      <c r="AC721" s="70"/>
      <c r="AD721" s="70"/>
      <c r="AE721" s="70"/>
      <c r="AF721" s="70"/>
      <c r="AG721" s="70"/>
      <c r="AH721" s="70"/>
      <c r="AI721" s="70"/>
      <c r="AJ721" s="70"/>
      <c r="AK721" s="70"/>
      <c r="AL721" s="70"/>
      <c r="AM721" s="70"/>
      <c r="AN721" s="70"/>
      <c r="AO721" s="70"/>
    </row>
    <row r="722" ht="15.75" customHeight="1">
      <c r="AA722" s="70"/>
      <c r="AB722" s="70"/>
      <c r="AC722" s="70"/>
      <c r="AD722" s="70"/>
      <c r="AE722" s="70"/>
      <c r="AF722" s="70"/>
      <c r="AG722" s="70"/>
      <c r="AH722" s="70"/>
      <c r="AI722" s="70"/>
      <c r="AJ722" s="70"/>
      <c r="AK722" s="70"/>
      <c r="AL722" s="70"/>
      <c r="AM722" s="70"/>
      <c r="AN722" s="70"/>
      <c r="AO722" s="70"/>
    </row>
    <row r="723" ht="15.75" customHeight="1">
      <c r="AA723" s="70"/>
      <c r="AB723" s="70"/>
      <c r="AC723" s="70"/>
      <c r="AD723" s="70"/>
      <c r="AE723" s="70"/>
      <c r="AF723" s="70"/>
      <c r="AG723" s="70"/>
      <c r="AH723" s="70"/>
      <c r="AI723" s="70"/>
      <c r="AJ723" s="70"/>
      <c r="AK723" s="70"/>
      <c r="AL723" s="70"/>
      <c r="AM723" s="70"/>
      <c r="AN723" s="70"/>
      <c r="AO723" s="70"/>
    </row>
    <row r="724" ht="15.75" customHeight="1">
      <c r="AA724" s="70"/>
      <c r="AB724" s="70"/>
      <c r="AC724" s="70"/>
      <c r="AD724" s="70"/>
      <c r="AE724" s="70"/>
      <c r="AF724" s="70"/>
      <c r="AG724" s="70"/>
      <c r="AH724" s="70"/>
      <c r="AI724" s="70"/>
      <c r="AJ724" s="70"/>
      <c r="AK724" s="70"/>
      <c r="AL724" s="70"/>
      <c r="AM724" s="70"/>
      <c r="AN724" s="70"/>
      <c r="AO724" s="70"/>
    </row>
    <row r="725" ht="15.75" customHeight="1">
      <c r="AA725" s="70"/>
      <c r="AB725" s="70"/>
      <c r="AC725" s="70"/>
      <c r="AD725" s="70"/>
      <c r="AE725" s="70"/>
      <c r="AF725" s="70"/>
      <c r="AG725" s="70"/>
      <c r="AH725" s="70"/>
      <c r="AI725" s="70"/>
      <c r="AJ725" s="70"/>
      <c r="AK725" s="70"/>
      <c r="AL725" s="70"/>
      <c r="AM725" s="70"/>
      <c r="AN725" s="70"/>
      <c r="AO725" s="70"/>
    </row>
    <row r="726" ht="15.75" customHeight="1">
      <c r="AA726" s="70"/>
      <c r="AB726" s="70"/>
      <c r="AC726" s="70"/>
      <c r="AD726" s="70"/>
      <c r="AE726" s="70"/>
      <c r="AF726" s="70"/>
      <c r="AG726" s="70"/>
      <c r="AH726" s="70"/>
      <c r="AI726" s="70"/>
      <c r="AJ726" s="70"/>
      <c r="AK726" s="70"/>
      <c r="AL726" s="70"/>
      <c r="AM726" s="70"/>
      <c r="AN726" s="70"/>
      <c r="AO726" s="70"/>
    </row>
    <row r="727" ht="15.75" customHeight="1">
      <c r="AA727" s="70"/>
      <c r="AB727" s="70"/>
      <c r="AC727" s="70"/>
      <c r="AD727" s="70"/>
      <c r="AE727" s="70"/>
      <c r="AF727" s="70"/>
      <c r="AG727" s="70"/>
      <c r="AH727" s="70"/>
      <c r="AI727" s="70"/>
      <c r="AJ727" s="70"/>
      <c r="AK727" s="70"/>
      <c r="AL727" s="70"/>
      <c r="AM727" s="70"/>
      <c r="AN727" s="70"/>
      <c r="AO727" s="70"/>
    </row>
    <row r="728" ht="15.75" customHeight="1">
      <c r="AA728" s="70"/>
      <c r="AB728" s="70"/>
      <c r="AC728" s="70"/>
      <c r="AD728" s="70"/>
      <c r="AE728" s="70"/>
      <c r="AF728" s="70"/>
      <c r="AG728" s="70"/>
      <c r="AH728" s="70"/>
      <c r="AI728" s="70"/>
      <c r="AJ728" s="70"/>
      <c r="AK728" s="70"/>
      <c r="AL728" s="70"/>
      <c r="AM728" s="70"/>
      <c r="AN728" s="70"/>
      <c r="AO728" s="70"/>
    </row>
    <row r="729" ht="15.75" customHeight="1">
      <c r="AA729" s="70"/>
      <c r="AB729" s="70"/>
      <c r="AC729" s="70"/>
      <c r="AD729" s="70"/>
      <c r="AE729" s="70"/>
      <c r="AF729" s="70"/>
      <c r="AG729" s="70"/>
      <c r="AH729" s="70"/>
      <c r="AI729" s="70"/>
      <c r="AJ729" s="70"/>
      <c r="AK729" s="70"/>
      <c r="AL729" s="70"/>
      <c r="AM729" s="70"/>
      <c r="AN729" s="70"/>
      <c r="AO729" s="70"/>
    </row>
    <row r="730" ht="15.75" customHeight="1">
      <c r="AA730" s="70"/>
      <c r="AB730" s="70"/>
      <c r="AC730" s="70"/>
      <c r="AD730" s="70"/>
      <c r="AE730" s="70"/>
      <c r="AF730" s="70"/>
      <c r="AG730" s="70"/>
      <c r="AH730" s="70"/>
      <c r="AI730" s="70"/>
      <c r="AJ730" s="70"/>
      <c r="AK730" s="70"/>
      <c r="AL730" s="70"/>
      <c r="AM730" s="70"/>
      <c r="AN730" s="70"/>
      <c r="AO730" s="70"/>
    </row>
    <row r="731" ht="15.75" customHeight="1">
      <c r="AA731" s="70"/>
      <c r="AB731" s="70"/>
      <c r="AC731" s="70"/>
      <c r="AD731" s="70"/>
      <c r="AE731" s="70"/>
      <c r="AF731" s="70"/>
      <c r="AG731" s="70"/>
      <c r="AH731" s="70"/>
      <c r="AI731" s="70"/>
      <c r="AJ731" s="70"/>
      <c r="AK731" s="70"/>
      <c r="AL731" s="70"/>
      <c r="AM731" s="70"/>
      <c r="AN731" s="70"/>
      <c r="AO731" s="70"/>
    </row>
    <row r="732" ht="15.75" customHeight="1">
      <c r="AA732" s="70"/>
      <c r="AB732" s="70"/>
      <c r="AC732" s="70"/>
      <c r="AD732" s="70"/>
      <c r="AE732" s="70"/>
      <c r="AF732" s="70"/>
      <c r="AG732" s="70"/>
      <c r="AH732" s="70"/>
      <c r="AI732" s="70"/>
      <c r="AJ732" s="70"/>
      <c r="AK732" s="70"/>
      <c r="AL732" s="70"/>
      <c r="AM732" s="70"/>
      <c r="AN732" s="70"/>
      <c r="AO732" s="70"/>
    </row>
    <row r="733" ht="15.75" customHeight="1">
      <c r="AA733" s="70"/>
      <c r="AB733" s="70"/>
      <c r="AC733" s="70"/>
      <c r="AD733" s="70"/>
      <c r="AE733" s="70"/>
      <c r="AF733" s="70"/>
      <c r="AG733" s="70"/>
      <c r="AH733" s="70"/>
      <c r="AI733" s="70"/>
      <c r="AJ733" s="70"/>
      <c r="AK733" s="70"/>
      <c r="AL733" s="70"/>
      <c r="AM733" s="70"/>
      <c r="AN733" s="70"/>
      <c r="AO733" s="70"/>
    </row>
    <row r="734" ht="15.75" customHeight="1">
      <c r="AA734" s="70"/>
      <c r="AB734" s="70"/>
      <c r="AC734" s="70"/>
      <c r="AD734" s="70"/>
      <c r="AE734" s="70"/>
      <c r="AF734" s="70"/>
      <c r="AG734" s="70"/>
      <c r="AH734" s="70"/>
      <c r="AI734" s="70"/>
      <c r="AJ734" s="70"/>
      <c r="AK734" s="70"/>
      <c r="AL734" s="70"/>
      <c r="AM734" s="70"/>
      <c r="AN734" s="70"/>
      <c r="AO734" s="70"/>
    </row>
    <row r="735" ht="15.75" customHeight="1">
      <c r="AA735" s="70"/>
      <c r="AB735" s="70"/>
      <c r="AC735" s="70"/>
      <c r="AD735" s="70"/>
      <c r="AE735" s="70"/>
      <c r="AF735" s="70"/>
      <c r="AG735" s="70"/>
      <c r="AH735" s="70"/>
      <c r="AI735" s="70"/>
      <c r="AJ735" s="70"/>
      <c r="AK735" s="70"/>
      <c r="AL735" s="70"/>
      <c r="AM735" s="70"/>
      <c r="AN735" s="70"/>
      <c r="AO735" s="70"/>
    </row>
    <row r="736" ht="15.75" customHeight="1">
      <c r="AA736" s="70"/>
      <c r="AB736" s="70"/>
      <c r="AC736" s="70"/>
      <c r="AD736" s="70"/>
      <c r="AE736" s="70"/>
      <c r="AF736" s="70"/>
      <c r="AG736" s="70"/>
      <c r="AH736" s="70"/>
      <c r="AI736" s="70"/>
      <c r="AJ736" s="70"/>
      <c r="AK736" s="70"/>
      <c r="AL736" s="70"/>
      <c r="AM736" s="70"/>
      <c r="AN736" s="70"/>
      <c r="AO736" s="70"/>
    </row>
    <row r="737" ht="15.75" customHeight="1">
      <c r="AA737" s="70"/>
      <c r="AB737" s="70"/>
      <c r="AC737" s="70"/>
      <c r="AD737" s="70"/>
      <c r="AE737" s="70"/>
      <c r="AF737" s="70"/>
      <c r="AG737" s="70"/>
      <c r="AH737" s="70"/>
      <c r="AI737" s="70"/>
      <c r="AJ737" s="70"/>
      <c r="AK737" s="70"/>
      <c r="AL737" s="70"/>
      <c r="AM737" s="70"/>
      <c r="AN737" s="70"/>
      <c r="AO737" s="70"/>
    </row>
    <row r="738" ht="15.75" customHeight="1">
      <c r="AA738" s="70"/>
      <c r="AB738" s="70"/>
      <c r="AC738" s="70"/>
      <c r="AD738" s="70"/>
      <c r="AE738" s="70"/>
      <c r="AF738" s="70"/>
      <c r="AG738" s="70"/>
      <c r="AH738" s="70"/>
      <c r="AI738" s="70"/>
      <c r="AJ738" s="70"/>
      <c r="AK738" s="70"/>
      <c r="AL738" s="70"/>
      <c r="AM738" s="70"/>
      <c r="AN738" s="70"/>
      <c r="AO738" s="70"/>
    </row>
    <row r="739" ht="15.75" customHeight="1">
      <c r="AA739" s="70"/>
      <c r="AB739" s="70"/>
      <c r="AC739" s="70"/>
      <c r="AD739" s="70"/>
      <c r="AE739" s="70"/>
      <c r="AF739" s="70"/>
      <c r="AG739" s="70"/>
      <c r="AH739" s="70"/>
      <c r="AI739" s="70"/>
      <c r="AJ739" s="70"/>
      <c r="AK739" s="70"/>
      <c r="AL739" s="70"/>
      <c r="AM739" s="70"/>
      <c r="AN739" s="70"/>
      <c r="AO739" s="70"/>
    </row>
    <row r="740" ht="15.75" customHeight="1">
      <c r="AA740" s="70"/>
      <c r="AB740" s="70"/>
      <c r="AC740" s="70"/>
      <c r="AD740" s="70"/>
      <c r="AE740" s="70"/>
      <c r="AF740" s="70"/>
      <c r="AG740" s="70"/>
      <c r="AH740" s="70"/>
      <c r="AI740" s="70"/>
      <c r="AJ740" s="70"/>
      <c r="AK740" s="70"/>
      <c r="AL740" s="70"/>
      <c r="AM740" s="70"/>
      <c r="AN740" s="70"/>
      <c r="AO740" s="70"/>
    </row>
    <row r="741" ht="15.75" customHeight="1">
      <c r="AA741" s="70"/>
      <c r="AB741" s="70"/>
      <c r="AC741" s="70"/>
      <c r="AD741" s="70"/>
      <c r="AE741" s="70"/>
      <c r="AF741" s="70"/>
      <c r="AG741" s="70"/>
      <c r="AH741" s="70"/>
      <c r="AI741" s="70"/>
      <c r="AJ741" s="70"/>
      <c r="AK741" s="70"/>
      <c r="AL741" s="70"/>
      <c r="AM741" s="70"/>
      <c r="AN741" s="70"/>
      <c r="AO741" s="70"/>
    </row>
    <row r="742" ht="15.75" customHeight="1">
      <c r="AA742" s="70"/>
      <c r="AB742" s="70"/>
      <c r="AC742" s="70"/>
      <c r="AD742" s="70"/>
      <c r="AE742" s="70"/>
      <c r="AF742" s="70"/>
      <c r="AG742" s="70"/>
      <c r="AH742" s="70"/>
      <c r="AI742" s="70"/>
      <c r="AJ742" s="70"/>
      <c r="AK742" s="70"/>
      <c r="AL742" s="70"/>
      <c r="AM742" s="70"/>
      <c r="AN742" s="70"/>
      <c r="AO742" s="70"/>
    </row>
    <row r="743" ht="15.75" customHeight="1">
      <c r="AA743" s="70"/>
      <c r="AB743" s="70"/>
      <c r="AC743" s="70"/>
      <c r="AD743" s="70"/>
      <c r="AE743" s="70"/>
      <c r="AF743" s="70"/>
      <c r="AG743" s="70"/>
      <c r="AH743" s="70"/>
      <c r="AI743" s="70"/>
      <c r="AJ743" s="70"/>
      <c r="AK743" s="70"/>
      <c r="AL743" s="70"/>
      <c r="AM743" s="70"/>
      <c r="AN743" s="70"/>
      <c r="AO743" s="70"/>
    </row>
    <row r="744" ht="15.75" customHeight="1">
      <c r="AA744" s="70"/>
      <c r="AB744" s="70"/>
      <c r="AC744" s="70"/>
      <c r="AD744" s="70"/>
      <c r="AE744" s="70"/>
      <c r="AF744" s="70"/>
      <c r="AG744" s="70"/>
      <c r="AH744" s="70"/>
      <c r="AI744" s="70"/>
      <c r="AJ744" s="70"/>
      <c r="AK744" s="70"/>
      <c r="AL744" s="70"/>
      <c r="AM744" s="70"/>
      <c r="AN744" s="70"/>
      <c r="AO744" s="70"/>
    </row>
    <row r="745" ht="15.75" customHeight="1">
      <c r="AA745" s="70"/>
      <c r="AB745" s="70"/>
      <c r="AC745" s="70"/>
      <c r="AD745" s="70"/>
      <c r="AE745" s="70"/>
      <c r="AF745" s="70"/>
      <c r="AG745" s="70"/>
      <c r="AH745" s="70"/>
      <c r="AI745" s="70"/>
      <c r="AJ745" s="70"/>
      <c r="AK745" s="70"/>
      <c r="AL745" s="70"/>
      <c r="AM745" s="70"/>
      <c r="AN745" s="70"/>
      <c r="AO745" s="70"/>
    </row>
    <row r="746" ht="15.75" customHeight="1">
      <c r="AA746" s="70"/>
      <c r="AB746" s="70"/>
      <c r="AC746" s="70"/>
      <c r="AD746" s="70"/>
      <c r="AE746" s="70"/>
      <c r="AF746" s="70"/>
      <c r="AG746" s="70"/>
      <c r="AH746" s="70"/>
      <c r="AI746" s="70"/>
      <c r="AJ746" s="70"/>
      <c r="AK746" s="70"/>
      <c r="AL746" s="70"/>
      <c r="AM746" s="70"/>
      <c r="AN746" s="70"/>
      <c r="AO746" s="70"/>
    </row>
    <row r="747" ht="15.75" customHeight="1">
      <c r="AA747" s="70"/>
      <c r="AB747" s="70"/>
      <c r="AC747" s="70"/>
      <c r="AD747" s="70"/>
      <c r="AE747" s="70"/>
      <c r="AF747" s="70"/>
      <c r="AG747" s="70"/>
      <c r="AH747" s="70"/>
      <c r="AI747" s="70"/>
      <c r="AJ747" s="70"/>
      <c r="AK747" s="70"/>
      <c r="AL747" s="70"/>
      <c r="AM747" s="70"/>
      <c r="AN747" s="70"/>
      <c r="AO747" s="70"/>
    </row>
    <row r="748" ht="15.75" customHeight="1">
      <c r="AA748" s="70"/>
      <c r="AB748" s="70"/>
      <c r="AC748" s="70"/>
      <c r="AD748" s="70"/>
      <c r="AE748" s="70"/>
      <c r="AF748" s="70"/>
      <c r="AG748" s="70"/>
      <c r="AH748" s="70"/>
      <c r="AI748" s="70"/>
      <c r="AJ748" s="70"/>
      <c r="AK748" s="70"/>
      <c r="AL748" s="70"/>
      <c r="AM748" s="70"/>
      <c r="AN748" s="70"/>
      <c r="AO748" s="70"/>
    </row>
    <row r="749" ht="15.75" customHeight="1">
      <c r="AA749" s="70"/>
      <c r="AB749" s="70"/>
      <c r="AC749" s="70"/>
      <c r="AD749" s="70"/>
      <c r="AE749" s="70"/>
      <c r="AF749" s="70"/>
      <c r="AG749" s="70"/>
      <c r="AH749" s="70"/>
      <c r="AI749" s="70"/>
      <c r="AJ749" s="70"/>
      <c r="AK749" s="70"/>
      <c r="AL749" s="70"/>
      <c r="AM749" s="70"/>
      <c r="AN749" s="70"/>
      <c r="AO749" s="70"/>
    </row>
    <row r="750" ht="15.75" customHeight="1">
      <c r="AA750" s="70"/>
      <c r="AB750" s="70"/>
      <c r="AC750" s="70"/>
      <c r="AD750" s="70"/>
      <c r="AE750" s="70"/>
      <c r="AF750" s="70"/>
      <c r="AG750" s="70"/>
      <c r="AH750" s="70"/>
      <c r="AI750" s="70"/>
      <c r="AJ750" s="70"/>
      <c r="AK750" s="70"/>
      <c r="AL750" s="70"/>
      <c r="AM750" s="70"/>
      <c r="AN750" s="70"/>
      <c r="AO750" s="70"/>
    </row>
    <row r="751" ht="15.75" customHeight="1">
      <c r="AA751" s="70"/>
      <c r="AB751" s="70"/>
      <c r="AC751" s="70"/>
      <c r="AD751" s="70"/>
      <c r="AE751" s="70"/>
      <c r="AF751" s="70"/>
      <c r="AG751" s="70"/>
      <c r="AH751" s="70"/>
      <c r="AI751" s="70"/>
      <c r="AJ751" s="70"/>
      <c r="AK751" s="70"/>
      <c r="AL751" s="70"/>
      <c r="AM751" s="70"/>
      <c r="AN751" s="70"/>
      <c r="AO751" s="70"/>
    </row>
    <row r="752" ht="15.75" customHeight="1">
      <c r="AA752" s="70"/>
      <c r="AB752" s="70"/>
      <c r="AC752" s="70"/>
      <c r="AD752" s="70"/>
      <c r="AE752" s="70"/>
      <c r="AF752" s="70"/>
      <c r="AG752" s="70"/>
      <c r="AH752" s="70"/>
      <c r="AI752" s="70"/>
      <c r="AJ752" s="70"/>
      <c r="AK752" s="70"/>
      <c r="AL752" s="70"/>
      <c r="AM752" s="70"/>
      <c r="AN752" s="70"/>
      <c r="AO752" s="70"/>
    </row>
    <row r="753" ht="15.75" customHeight="1">
      <c r="AA753" s="70"/>
      <c r="AB753" s="70"/>
      <c r="AC753" s="70"/>
      <c r="AD753" s="70"/>
      <c r="AE753" s="70"/>
      <c r="AF753" s="70"/>
      <c r="AG753" s="70"/>
      <c r="AH753" s="70"/>
      <c r="AI753" s="70"/>
      <c r="AJ753" s="70"/>
      <c r="AK753" s="70"/>
      <c r="AL753" s="70"/>
      <c r="AM753" s="70"/>
      <c r="AN753" s="70"/>
      <c r="AO753" s="70"/>
    </row>
    <row r="754" ht="15.75" customHeight="1">
      <c r="AA754" s="70"/>
      <c r="AB754" s="70"/>
      <c r="AC754" s="70"/>
      <c r="AD754" s="70"/>
      <c r="AE754" s="70"/>
      <c r="AF754" s="70"/>
      <c r="AG754" s="70"/>
      <c r="AH754" s="70"/>
      <c r="AI754" s="70"/>
      <c r="AJ754" s="70"/>
      <c r="AK754" s="70"/>
      <c r="AL754" s="70"/>
      <c r="AM754" s="70"/>
      <c r="AN754" s="70"/>
      <c r="AO754" s="70"/>
    </row>
    <row r="755" ht="15.75" customHeight="1">
      <c r="AA755" s="70"/>
      <c r="AB755" s="70"/>
      <c r="AC755" s="70"/>
      <c r="AD755" s="70"/>
      <c r="AE755" s="70"/>
      <c r="AF755" s="70"/>
      <c r="AG755" s="70"/>
      <c r="AH755" s="70"/>
      <c r="AI755" s="70"/>
      <c r="AJ755" s="70"/>
      <c r="AK755" s="70"/>
      <c r="AL755" s="70"/>
      <c r="AM755" s="70"/>
      <c r="AN755" s="70"/>
      <c r="AO755" s="70"/>
    </row>
    <row r="756" ht="15.75" customHeight="1">
      <c r="AA756" s="70"/>
      <c r="AB756" s="70"/>
      <c r="AC756" s="70"/>
      <c r="AD756" s="70"/>
      <c r="AE756" s="70"/>
      <c r="AF756" s="70"/>
      <c r="AG756" s="70"/>
      <c r="AH756" s="70"/>
      <c r="AI756" s="70"/>
      <c r="AJ756" s="70"/>
      <c r="AK756" s="70"/>
      <c r="AL756" s="70"/>
      <c r="AM756" s="70"/>
      <c r="AN756" s="70"/>
      <c r="AO756" s="70"/>
    </row>
    <row r="757" ht="15.75" customHeight="1">
      <c r="AA757" s="70"/>
      <c r="AB757" s="70"/>
      <c r="AC757" s="70"/>
      <c r="AD757" s="70"/>
      <c r="AE757" s="70"/>
      <c r="AF757" s="70"/>
      <c r="AG757" s="70"/>
      <c r="AH757" s="70"/>
      <c r="AI757" s="70"/>
      <c r="AJ757" s="70"/>
      <c r="AK757" s="70"/>
      <c r="AL757" s="70"/>
      <c r="AM757" s="70"/>
      <c r="AN757" s="70"/>
      <c r="AO757" s="70"/>
    </row>
    <row r="758" ht="15.75" customHeight="1">
      <c r="AA758" s="70"/>
      <c r="AB758" s="70"/>
      <c r="AC758" s="70"/>
      <c r="AD758" s="70"/>
      <c r="AE758" s="70"/>
      <c r="AF758" s="70"/>
      <c r="AG758" s="70"/>
      <c r="AH758" s="70"/>
      <c r="AI758" s="70"/>
      <c r="AJ758" s="70"/>
      <c r="AK758" s="70"/>
      <c r="AL758" s="70"/>
      <c r="AM758" s="70"/>
      <c r="AN758" s="70"/>
      <c r="AO758" s="70"/>
    </row>
    <row r="759" ht="15.75" customHeight="1">
      <c r="AA759" s="70"/>
      <c r="AB759" s="70"/>
      <c r="AC759" s="70"/>
      <c r="AD759" s="70"/>
      <c r="AE759" s="70"/>
      <c r="AF759" s="70"/>
      <c r="AG759" s="70"/>
      <c r="AH759" s="70"/>
      <c r="AI759" s="70"/>
      <c r="AJ759" s="70"/>
      <c r="AK759" s="70"/>
      <c r="AL759" s="70"/>
      <c r="AM759" s="70"/>
      <c r="AN759" s="70"/>
      <c r="AO759" s="70"/>
    </row>
    <row r="760" ht="15.75" customHeight="1">
      <c r="AA760" s="70"/>
      <c r="AB760" s="70"/>
      <c r="AC760" s="70"/>
      <c r="AD760" s="70"/>
      <c r="AE760" s="70"/>
      <c r="AF760" s="70"/>
      <c r="AG760" s="70"/>
      <c r="AH760" s="70"/>
      <c r="AI760" s="70"/>
      <c r="AJ760" s="70"/>
      <c r="AK760" s="70"/>
      <c r="AL760" s="70"/>
      <c r="AM760" s="70"/>
      <c r="AN760" s="70"/>
      <c r="AO760" s="70"/>
    </row>
    <row r="761" ht="15.75" customHeight="1">
      <c r="AA761" s="70"/>
      <c r="AB761" s="70"/>
      <c r="AC761" s="70"/>
      <c r="AD761" s="70"/>
      <c r="AE761" s="70"/>
      <c r="AF761" s="70"/>
      <c r="AG761" s="70"/>
      <c r="AH761" s="70"/>
      <c r="AI761" s="70"/>
      <c r="AJ761" s="70"/>
      <c r="AK761" s="70"/>
      <c r="AL761" s="70"/>
      <c r="AM761" s="70"/>
      <c r="AN761" s="70"/>
      <c r="AO761" s="70"/>
    </row>
    <row r="762" ht="15.75" customHeight="1">
      <c r="AA762" s="70"/>
      <c r="AB762" s="70"/>
      <c r="AC762" s="70"/>
      <c r="AD762" s="70"/>
      <c r="AE762" s="70"/>
      <c r="AF762" s="70"/>
      <c r="AG762" s="70"/>
      <c r="AH762" s="70"/>
      <c r="AI762" s="70"/>
      <c r="AJ762" s="70"/>
      <c r="AK762" s="70"/>
      <c r="AL762" s="70"/>
      <c r="AM762" s="70"/>
      <c r="AN762" s="70"/>
      <c r="AO762" s="70"/>
    </row>
    <row r="763" ht="15.75" customHeight="1">
      <c r="AA763" s="70"/>
      <c r="AB763" s="70"/>
      <c r="AC763" s="70"/>
      <c r="AD763" s="70"/>
      <c r="AE763" s="70"/>
      <c r="AF763" s="70"/>
      <c r="AG763" s="70"/>
      <c r="AH763" s="70"/>
      <c r="AI763" s="70"/>
      <c r="AJ763" s="70"/>
      <c r="AK763" s="70"/>
      <c r="AL763" s="70"/>
      <c r="AM763" s="70"/>
      <c r="AN763" s="70"/>
      <c r="AO763" s="70"/>
    </row>
    <row r="764" ht="15.75" customHeight="1">
      <c r="AA764" s="70"/>
      <c r="AB764" s="70"/>
      <c r="AC764" s="70"/>
      <c r="AD764" s="70"/>
      <c r="AE764" s="70"/>
      <c r="AF764" s="70"/>
      <c r="AG764" s="70"/>
      <c r="AH764" s="70"/>
      <c r="AI764" s="70"/>
      <c r="AJ764" s="70"/>
      <c r="AK764" s="70"/>
      <c r="AL764" s="70"/>
      <c r="AM764" s="70"/>
      <c r="AN764" s="70"/>
      <c r="AO764" s="70"/>
    </row>
    <row r="765" ht="15.75" customHeight="1">
      <c r="AA765" s="70"/>
      <c r="AB765" s="70"/>
      <c r="AC765" s="70"/>
      <c r="AD765" s="70"/>
      <c r="AE765" s="70"/>
      <c r="AF765" s="70"/>
      <c r="AG765" s="70"/>
      <c r="AH765" s="70"/>
      <c r="AI765" s="70"/>
      <c r="AJ765" s="70"/>
      <c r="AK765" s="70"/>
      <c r="AL765" s="70"/>
      <c r="AM765" s="70"/>
      <c r="AN765" s="70"/>
      <c r="AO765" s="70"/>
    </row>
    <row r="766" ht="15.75" customHeight="1">
      <c r="AA766" s="70"/>
      <c r="AB766" s="70"/>
      <c r="AC766" s="70"/>
      <c r="AD766" s="70"/>
      <c r="AE766" s="70"/>
      <c r="AF766" s="70"/>
      <c r="AG766" s="70"/>
      <c r="AH766" s="70"/>
      <c r="AI766" s="70"/>
      <c r="AJ766" s="70"/>
      <c r="AK766" s="70"/>
      <c r="AL766" s="70"/>
      <c r="AM766" s="70"/>
      <c r="AN766" s="70"/>
      <c r="AO766" s="70"/>
    </row>
    <row r="767" ht="15.75" customHeight="1">
      <c r="AA767" s="70"/>
      <c r="AB767" s="70"/>
      <c r="AC767" s="70"/>
      <c r="AD767" s="70"/>
      <c r="AE767" s="70"/>
      <c r="AF767" s="70"/>
      <c r="AG767" s="70"/>
      <c r="AH767" s="70"/>
      <c r="AI767" s="70"/>
      <c r="AJ767" s="70"/>
      <c r="AK767" s="70"/>
      <c r="AL767" s="70"/>
      <c r="AM767" s="70"/>
      <c r="AN767" s="70"/>
      <c r="AO767" s="70"/>
    </row>
    <row r="768" ht="15.75" customHeight="1">
      <c r="AA768" s="70"/>
      <c r="AB768" s="70"/>
      <c r="AC768" s="70"/>
      <c r="AD768" s="70"/>
      <c r="AE768" s="70"/>
      <c r="AF768" s="70"/>
      <c r="AG768" s="70"/>
      <c r="AH768" s="70"/>
      <c r="AI768" s="70"/>
      <c r="AJ768" s="70"/>
      <c r="AK768" s="70"/>
      <c r="AL768" s="70"/>
      <c r="AM768" s="70"/>
      <c r="AN768" s="70"/>
      <c r="AO768" s="70"/>
    </row>
    <row r="769" ht="15.75" customHeight="1">
      <c r="AA769" s="70"/>
      <c r="AB769" s="70"/>
      <c r="AC769" s="70"/>
      <c r="AD769" s="70"/>
      <c r="AE769" s="70"/>
      <c r="AF769" s="70"/>
      <c r="AG769" s="70"/>
      <c r="AH769" s="70"/>
      <c r="AI769" s="70"/>
      <c r="AJ769" s="70"/>
      <c r="AK769" s="70"/>
      <c r="AL769" s="70"/>
      <c r="AM769" s="70"/>
      <c r="AN769" s="70"/>
      <c r="AO769" s="70"/>
    </row>
    <row r="770" ht="15.75" customHeight="1">
      <c r="AA770" s="70"/>
      <c r="AB770" s="70"/>
      <c r="AC770" s="70"/>
      <c r="AD770" s="70"/>
      <c r="AE770" s="70"/>
      <c r="AF770" s="70"/>
      <c r="AG770" s="70"/>
      <c r="AH770" s="70"/>
      <c r="AI770" s="70"/>
      <c r="AJ770" s="70"/>
      <c r="AK770" s="70"/>
      <c r="AL770" s="70"/>
      <c r="AM770" s="70"/>
      <c r="AN770" s="70"/>
      <c r="AO770" s="70"/>
    </row>
    <row r="771" ht="15.75" customHeight="1">
      <c r="AA771" s="70"/>
      <c r="AB771" s="70"/>
      <c r="AC771" s="70"/>
      <c r="AD771" s="70"/>
      <c r="AE771" s="70"/>
      <c r="AF771" s="70"/>
      <c r="AG771" s="70"/>
      <c r="AH771" s="70"/>
      <c r="AI771" s="70"/>
      <c r="AJ771" s="70"/>
      <c r="AK771" s="70"/>
      <c r="AL771" s="70"/>
      <c r="AM771" s="70"/>
      <c r="AN771" s="70"/>
      <c r="AO771" s="70"/>
    </row>
    <row r="772" ht="15.75" customHeight="1">
      <c r="AA772" s="70"/>
      <c r="AB772" s="70"/>
      <c r="AC772" s="70"/>
      <c r="AD772" s="70"/>
      <c r="AE772" s="70"/>
      <c r="AF772" s="70"/>
      <c r="AG772" s="70"/>
      <c r="AH772" s="70"/>
      <c r="AI772" s="70"/>
      <c r="AJ772" s="70"/>
      <c r="AK772" s="70"/>
      <c r="AL772" s="70"/>
      <c r="AM772" s="70"/>
      <c r="AN772" s="70"/>
      <c r="AO772" s="70"/>
    </row>
    <row r="773" ht="15.75" customHeight="1">
      <c r="AA773" s="70"/>
      <c r="AB773" s="70"/>
      <c r="AC773" s="70"/>
      <c r="AD773" s="70"/>
      <c r="AE773" s="70"/>
      <c r="AF773" s="70"/>
      <c r="AG773" s="70"/>
      <c r="AH773" s="70"/>
      <c r="AI773" s="70"/>
      <c r="AJ773" s="70"/>
      <c r="AK773" s="70"/>
      <c r="AL773" s="70"/>
      <c r="AM773" s="70"/>
      <c r="AN773" s="70"/>
      <c r="AO773" s="70"/>
    </row>
    <row r="774" ht="15.75" customHeight="1">
      <c r="AA774" s="70"/>
      <c r="AB774" s="70"/>
      <c r="AC774" s="70"/>
      <c r="AD774" s="70"/>
      <c r="AE774" s="70"/>
      <c r="AF774" s="70"/>
      <c r="AG774" s="70"/>
      <c r="AH774" s="70"/>
      <c r="AI774" s="70"/>
      <c r="AJ774" s="70"/>
      <c r="AK774" s="70"/>
      <c r="AL774" s="70"/>
      <c r="AM774" s="70"/>
      <c r="AN774" s="70"/>
      <c r="AO774" s="70"/>
    </row>
    <row r="775" ht="15.75" customHeight="1">
      <c r="AA775" s="70"/>
      <c r="AB775" s="70"/>
      <c r="AC775" s="70"/>
      <c r="AD775" s="70"/>
      <c r="AE775" s="70"/>
      <c r="AF775" s="70"/>
      <c r="AG775" s="70"/>
      <c r="AH775" s="70"/>
      <c r="AI775" s="70"/>
      <c r="AJ775" s="70"/>
      <c r="AK775" s="70"/>
      <c r="AL775" s="70"/>
      <c r="AM775" s="70"/>
      <c r="AN775" s="70"/>
      <c r="AO775" s="70"/>
    </row>
    <row r="776" ht="15.75" customHeight="1">
      <c r="AA776" s="70"/>
      <c r="AB776" s="70"/>
      <c r="AC776" s="70"/>
      <c r="AD776" s="70"/>
      <c r="AE776" s="70"/>
      <c r="AF776" s="70"/>
      <c r="AG776" s="70"/>
      <c r="AH776" s="70"/>
      <c r="AI776" s="70"/>
      <c r="AJ776" s="70"/>
      <c r="AK776" s="70"/>
      <c r="AL776" s="70"/>
      <c r="AM776" s="70"/>
      <c r="AN776" s="70"/>
      <c r="AO776" s="70"/>
    </row>
    <row r="777" ht="15.75" customHeight="1">
      <c r="AA777" s="70"/>
      <c r="AB777" s="70"/>
      <c r="AC777" s="70"/>
      <c r="AD777" s="70"/>
      <c r="AE777" s="70"/>
      <c r="AF777" s="70"/>
      <c r="AG777" s="70"/>
      <c r="AH777" s="70"/>
      <c r="AI777" s="70"/>
      <c r="AJ777" s="70"/>
      <c r="AK777" s="70"/>
      <c r="AL777" s="70"/>
      <c r="AM777" s="70"/>
      <c r="AN777" s="70"/>
      <c r="AO777" s="70"/>
    </row>
    <row r="778" ht="15.75" customHeight="1">
      <c r="AA778" s="70"/>
      <c r="AB778" s="70"/>
      <c r="AC778" s="70"/>
      <c r="AD778" s="70"/>
      <c r="AE778" s="70"/>
      <c r="AF778" s="70"/>
      <c r="AG778" s="70"/>
      <c r="AH778" s="70"/>
      <c r="AI778" s="70"/>
      <c r="AJ778" s="70"/>
      <c r="AK778" s="70"/>
      <c r="AL778" s="70"/>
      <c r="AM778" s="70"/>
      <c r="AN778" s="70"/>
      <c r="AO778" s="70"/>
    </row>
    <row r="779" ht="15.75" customHeight="1">
      <c r="AA779" s="70"/>
      <c r="AB779" s="70"/>
      <c r="AC779" s="70"/>
      <c r="AD779" s="70"/>
      <c r="AE779" s="70"/>
      <c r="AF779" s="70"/>
      <c r="AG779" s="70"/>
      <c r="AH779" s="70"/>
      <c r="AI779" s="70"/>
      <c r="AJ779" s="70"/>
      <c r="AK779" s="70"/>
      <c r="AL779" s="70"/>
      <c r="AM779" s="70"/>
      <c r="AN779" s="70"/>
      <c r="AO779" s="70"/>
    </row>
    <row r="780" ht="15.75" customHeight="1">
      <c r="AA780" s="70"/>
      <c r="AB780" s="70"/>
      <c r="AC780" s="70"/>
      <c r="AD780" s="70"/>
      <c r="AE780" s="70"/>
      <c r="AF780" s="70"/>
      <c r="AG780" s="70"/>
      <c r="AH780" s="70"/>
      <c r="AI780" s="70"/>
      <c r="AJ780" s="70"/>
      <c r="AK780" s="70"/>
      <c r="AL780" s="70"/>
      <c r="AM780" s="70"/>
      <c r="AN780" s="70"/>
      <c r="AO780" s="70"/>
    </row>
    <row r="781" ht="15.75" customHeight="1">
      <c r="AA781" s="70"/>
      <c r="AB781" s="70"/>
      <c r="AC781" s="70"/>
      <c r="AD781" s="70"/>
      <c r="AE781" s="70"/>
      <c r="AF781" s="70"/>
      <c r="AG781" s="70"/>
      <c r="AH781" s="70"/>
      <c r="AI781" s="70"/>
      <c r="AJ781" s="70"/>
      <c r="AK781" s="70"/>
      <c r="AL781" s="70"/>
      <c r="AM781" s="70"/>
      <c r="AN781" s="70"/>
      <c r="AO781" s="70"/>
    </row>
    <row r="782" ht="15.75" customHeight="1">
      <c r="AA782" s="70"/>
      <c r="AB782" s="70"/>
      <c r="AC782" s="70"/>
      <c r="AD782" s="70"/>
      <c r="AE782" s="70"/>
      <c r="AF782" s="70"/>
      <c r="AG782" s="70"/>
      <c r="AH782" s="70"/>
      <c r="AI782" s="70"/>
      <c r="AJ782" s="70"/>
      <c r="AK782" s="70"/>
      <c r="AL782" s="70"/>
      <c r="AM782" s="70"/>
      <c r="AN782" s="70"/>
      <c r="AO782" s="70"/>
    </row>
    <row r="783" ht="15.75" customHeight="1">
      <c r="AA783" s="70"/>
      <c r="AB783" s="70"/>
      <c r="AC783" s="70"/>
      <c r="AD783" s="70"/>
      <c r="AE783" s="70"/>
      <c r="AF783" s="70"/>
      <c r="AG783" s="70"/>
      <c r="AH783" s="70"/>
      <c r="AI783" s="70"/>
      <c r="AJ783" s="70"/>
      <c r="AK783" s="70"/>
      <c r="AL783" s="70"/>
      <c r="AM783" s="70"/>
      <c r="AN783" s="70"/>
      <c r="AO783" s="70"/>
    </row>
    <row r="784" ht="15.75" customHeight="1">
      <c r="AA784" s="70"/>
      <c r="AB784" s="70"/>
      <c r="AC784" s="70"/>
      <c r="AD784" s="70"/>
      <c r="AE784" s="70"/>
      <c r="AF784" s="70"/>
      <c r="AG784" s="70"/>
      <c r="AH784" s="70"/>
      <c r="AI784" s="70"/>
      <c r="AJ784" s="70"/>
      <c r="AK784" s="70"/>
      <c r="AL784" s="70"/>
      <c r="AM784" s="70"/>
      <c r="AN784" s="70"/>
      <c r="AO784" s="70"/>
    </row>
    <row r="785" ht="15.75" customHeight="1">
      <c r="AA785" s="70"/>
      <c r="AB785" s="70"/>
      <c r="AC785" s="70"/>
      <c r="AD785" s="70"/>
      <c r="AE785" s="70"/>
      <c r="AF785" s="70"/>
      <c r="AG785" s="70"/>
      <c r="AH785" s="70"/>
      <c r="AI785" s="70"/>
      <c r="AJ785" s="70"/>
      <c r="AK785" s="70"/>
      <c r="AL785" s="70"/>
      <c r="AM785" s="70"/>
      <c r="AN785" s="70"/>
      <c r="AO785" s="70"/>
    </row>
    <row r="786" ht="15.75" customHeight="1">
      <c r="AA786" s="70"/>
      <c r="AB786" s="70"/>
      <c r="AC786" s="70"/>
      <c r="AD786" s="70"/>
      <c r="AE786" s="70"/>
      <c r="AF786" s="70"/>
      <c r="AG786" s="70"/>
      <c r="AH786" s="70"/>
      <c r="AI786" s="70"/>
      <c r="AJ786" s="70"/>
      <c r="AK786" s="70"/>
      <c r="AL786" s="70"/>
      <c r="AM786" s="70"/>
      <c r="AN786" s="70"/>
      <c r="AO786" s="70"/>
    </row>
    <row r="787" ht="15.75" customHeight="1">
      <c r="AA787" s="70"/>
      <c r="AB787" s="70"/>
      <c r="AC787" s="70"/>
      <c r="AD787" s="70"/>
      <c r="AE787" s="70"/>
      <c r="AF787" s="70"/>
      <c r="AG787" s="70"/>
      <c r="AH787" s="70"/>
      <c r="AI787" s="70"/>
      <c r="AJ787" s="70"/>
      <c r="AK787" s="70"/>
      <c r="AL787" s="70"/>
      <c r="AM787" s="70"/>
      <c r="AN787" s="70"/>
      <c r="AO787" s="70"/>
    </row>
    <row r="788" ht="15.75" customHeight="1">
      <c r="AA788" s="70"/>
      <c r="AB788" s="70"/>
      <c r="AC788" s="70"/>
      <c r="AD788" s="70"/>
      <c r="AE788" s="70"/>
      <c r="AF788" s="70"/>
      <c r="AG788" s="70"/>
      <c r="AH788" s="70"/>
      <c r="AI788" s="70"/>
      <c r="AJ788" s="70"/>
      <c r="AK788" s="70"/>
      <c r="AL788" s="70"/>
      <c r="AM788" s="70"/>
      <c r="AN788" s="70"/>
      <c r="AO788" s="70"/>
    </row>
    <row r="789" ht="15.75" customHeight="1">
      <c r="AA789" s="70"/>
      <c r="AB789" s="70"/>
      <c r="AC789" s="70"/>
      <c r="AD789" s="70"/>
      <c r="AE789" s="70"/>
      <c r="AF789" s="70"/>
      <c r="AG789" s="70"/>
      <c r="AH789" s="70"/>
      <c r="AI789" s="70"/>
      <c r="AJ789" s="70"/>
      <c r="AK789" s="70"/>
      <c r="AL789" s="70"/>
      <c r="AM789" s="70"/>
      <c r="AN789" s="70"/>
      <c r="AO789" s="70"/>
    </row>
    <row r="790" ht="15.75" customHeight="1">
      <c r="AA790" s="70"/>
      <c r="AB790" s="70"/>
      <c r="AC790" s="70"/>
      <c r="AD790" s="70"/>
      <c r="AE790" s="70"/>
      <c r="AF790" s="70"/>
      <c r="AG790" s="70"/>
      <c r="AH790" s="70"/>
      <c r="AI790" s="70"/>
      <c r="AJ790" s="70"/>
      <c r="AK790" s="70"/>
      <c r="AL790" s="70"/>
      <c r="AM790" s="70"/>
      <c r="AN790" s="70"/>
      <c r="AO790" s="70"/>
    </row>
    <row r="791" ht="15.75" customHeight="1">
      <c r="AA791" s="70"/>
      <c r="AB791" s="70"/>
      <c r="AC791" s="70"/>
      <c r="AD791" s="70"/>
      <c r="AE791" s="70"/>
      <c r="AF791" s="70"/>
      <c r="AG791" s="70"/>
      <c r="AH791" s="70"/>
      <c r="AI791" s="70"/>
      <c r="AJ791" s="70"/>
      <c r="AK791" s="70"/>
      <c r="AL791" s="70"/>
      <c r="AM791" s="70"/>
      <c r="AN791" s="70"/>
      <c r="AO791" s="70"/>
    </row>
    <row r="792" ht="15.75" customHeight="1">
      <c r="AA792" s="70"/>
      <c r="AB792" s="70"/>
      <c r="AC792" s="70"/>
      <c r="AD792" s="70"/>
      <c r="AE792" s="70"/>
      <c r="AF792" s="70"/>
      <c r="AG792" s="70"/>
      <c r="AH792" s="70"/>
      <c r="AI792" s="70"/>
      <c r="AJ792" s="70"/>
      <c r="AK792" s="70"/>
      <c r="AL792" s="70"/>
      <c r="AM792" s="70"/>
      <c r="AN792" s="70"/>
      <c r="AO792" s="70"/>
    </row>
    <row r="793" ht="15.75" customHeight="1">
      <c r="AA793" s="70"/>
      <c r="AB793" s="70"/>
      <c r="AC793" s="70"/>
      <c r="AD793" s="70"/>
      <c r="AE793" s="70"/>
      <c r="AF793" s="70"/>
      <c r="AG793" s="70"/>
      <c r="AH793" s="70"/>
      <c r="AI793" s="70"/>
      <c r="AJ793" s="70"/>
      <c r="AK793" s="70"/>
      <c r="AL793" s="70"/>
      <c r="AM793" s="70"/>
      <c r="AN793" s="70"/>
      <c r="AO793" s="70"/>
    </row>
    <row r="794" ht="15.75" customHeight="1">
      <c r="AA794" s="70"/>
      <c r="AB794" s="70"/>
      <c r="AC794" s="70"/>
      <c r="AD794" s="70"/>
      <c r="AE794" s="70"/>
      <c r="AF794" s="70"/>
      <c r="AG794" s="70"/>
      <c r="AH794" s="70"/>
      <c r="AI794" s="70"/>
      <c r="AJ794" s="70"/>
      <c r="AK794" s="70"/>
      <c r="AL794" s="70"/>
      <c r="AM794" s="70"/>
      <c r="AN794" s="70"/>
      <c r="AO794" s="70"/>
    </row>
    <row r="795" ht="15.75" customHeight="1">
      <c r="AA795" s="70"/>
      <c r="AB795" s="70"/>
      <c r="AC795" s="70"/>
      <c r="AD795" s="70"/>
      <c r="AE795" s="70"/>
      <c r="AF795" s="70"/>
      <c r="AG795" s="70"/>
      <c r="AH795" s="70"/>
      <c r="AI795" s="70"/>
      <c r="AJ795" s="70"/>
      <c r="AK795" s="70"/>
      <c r="AL795" s="70"/>
      <c r="AM795" s="70"/>
      <c r="AN795" s="70"/>
      <c r="AO795" s="70"/>
    </row>
    <row r="796" ht="15.75" customHeight="1">
      <c r="AA796" s="70"/>
      <c r="AB796" s="70"/>
      <c r="AC796" s="70"/>
      <c r="AD796" s="70"/>
      <c r="AE796" s="70"/>
      <c r="AF796" s="70"/>
      <c r="AG796" s="70"/>
      <c r="AH796" s="70"/>
      <c r="AI796" s="70"/>
      <c r="AJ796" s="70"/>
      <c r="AK796" s="70"/>
      <c r="AL796" s="70"/>
      <c r="AM796" s="70"/>
      <c r="AN796" s="70"/>
      <c r="AO796" s="70"/>
    </row>
    <row r="797" ht="15.75" customHeight="1">
      <c r="AA797" s="70"/>
      <c r="AB797" s="70"/>
      <c r="AC797" s="70"/>
      <c r="AD797" s="70"/>
      <c r="AE797" s="70"/>
      <c r="AF797" s="70"/>
      <c r="AG797" s="70"/>
      <c r="AH797" s="70"/>
      <c r="AI797" s="70"/>
      <c r="AJ797" s="70"/>
      <c r="AK797" s="70"/>
      <c r="AL797" s="70"/>
      <c r="AM797" s="70"/>
      <c r="AN797" s="70"/>
      <c r="AO797" s="70"/>
    </row>
    <row r="798" ht="15.75" customHeight="1">
      <c r="AA798" s="70"/>
      <c r="AB798" s="70"/>
      <c r="AC798" s="70"/>
      <c r="AD798" s="70"/>
      <c r="AE798" s="70"/>
      <c r="AF798" s="70"/>
      <c r="AG798" s="70"/>
      <c r="AH798" s="70"/>
      <c r="AI798" s="70"/>
      <c r="AJ798" s="70"/>
      <c r="AK798" s="70"/>
      <c r="AL798" s="70"/>
      <c r="AM798" s="70"/>
      <c r="AN798" s="70"/>
      <c r="AO798" s="70"/>
    </row>
    <row r="799" ht="15.75" customHeight="1">
      <c r="AA799" s="70"/>
      <c r="AB799" s="70"/>
      <c r="AC799" s="70"/>
      <c r="AD799" s="70"/>
      <c r="AE799" s="70"/>
      <c r="AF799" s="70"/>
      <c r="AG799" s="70"/>
      <c r="AH799" s="70"/>
      <c r="AI799" s="70"/>
      <c r="AJ799" s="70"/>
      <c r="AK799" s="70"/>
      <c r="AL799" s="70"/>
      <c r="AM799" s="70"/>
      <c r="AN799" s="70"/>
      <c r="AO799" s="70"/>
    </row>
    <row r="800" ht="15.75" customHeight="1">
      <c r="AA800" s="70"/>
      <c r="AB800" s="70"/>
      <c r="AC800" s="70"/>
      <c r="AD800" s="70"/>
      <c r="AE800" s="70"/>
      <c r="AF800" s="70"/>
      <c r="AG800" s="70"/>
      <c r="AH800" s="70"/>
      <c r="AI800" s="70"/>
      <c r="AJ800" s="70"/>
      <c r="AK800" s="70"/>
      <c r="AL800" s="70"/>
      <c r="AM800" s="70"/>
      <c r="AN800" s="70"/>
      <c r="AO800" s="70"/>
    </row>
    <row r="801" ht="15.75" customHeight="1">
      <c r="AA801" s="70"/>
      <c r="AB801" s="70"/>
      <c r="AC801" s="70"/>
      <c r="AD801" s="70"/>
      <c r="AE801" s="70"/>
      <c r="AF801" s="70"/>
      <c r="AG801" s="70"/>
      <c r="AH801" s="70"/>
      <c r="AI801" s="70"/>
      <c r="AJ801" s="70"/>
      <c r="AK801" s="70"/>
      <c r="AL801" s="70"/>
      <c r="AM801" s="70"/>
      <c r="AN801" s="70"/>
      <c r="AO801" s="70"/>
    </row>
    <row r="802" ht="15.75" customHeight="1">
      <c r="AA802" s="70"/>
      <c r="AB802" s="70"/>
      <c r="AC802" s="70"/>
      <c r="AD802" s="70"/>
      <c r="AE802" s="70"/>
      <c r="AF802" s="70"/>
      <c r="AG802" s="70"/>
      <c r="AH802" s="70"/>
      <c r="AI802" s="70"/>
      <c r="AJ802" s="70"/>
      <c r="AK802" s="70"/>
      <c r="AL802" s="70"/>
      <c r="AM802" s="70"/>
      <c r="AN802" s="70"/>
      <c r="AO802" s="70"/>
    </row>
    <row r="803" ht="15.75" customHeight="1">
      <c r="AA803" s="70"/>
      <c r="AB803" s="70"/>
      <c r="AC803" s="70"/>
      <c r="AD803" s="70"/>
      <c r="AE803" s="70"/>
      <c r="AF803" s="70"/>
      <c r="AG803" s="70"/>
      <c r="AH803" s="70"/>
      <c r="AI803" s="70"/>
      <c r="AJ803" s="70"/>
      <c r="AK803" s="70"/>
      <c r="AL803" s="70"/>
      <c r="AM803" s="70"/>
      <c r="AN803" s="70"/>
      <c r="AO803" s="70"/>
    </row>
    <row r="804" ht="15.75" customHeight="1">
      <c r="AA804" s="70"/>
      <c r="AB804" s="70"/>
      <c r="AC804" s="70"/>
      <c r="AD804" s="70"/>
      <c r="AE804" s="70"/>
      <c r="AF804" s="70"/>
      <c r="AG804" s="70"/>
      <c r="AH804" s="70"/>
      <c r="AI804" s="70"/>
      <c r="AJ804" s="70"/>
      <c r="AK804" s="70"/>
      <c r="AL804" s="70"/>
      <c r="AM804" s="70"/>
      <c r="AN804" s="70"/>
      <c r="AO804" s="70"/>
    </row>
    <row r="805" ht="15.75" customHeight="1">
      <c r="AA805" s="70"/>
      <c r="AB805" s="70"/>
      <c r="AC805" s="70"/>
      <c r="AD805" s="70"/>
      <c r="AE805" s="70"/>
      <c r="AF805" s="70"/>
      <c r="AG805" s="70"/>
      <c r="AH805" s="70"/>
      <c r="AI805" s="70"/>
      <c r="AJ805" s="70"/>
      <c r="AK805" s="70"/>
      <c r="AL805" s="70"/>
      <c r="AM805" s="70"/>
      <c r="AN805" s="70"/>
      <c r="AO805" s="70"/>
    </row>
    <row r="806" ht="15.75" customHeight="1">
      <c r="AA806" s="70"/>
      <c r="AB806" s="70"/>
      <c r="AC806" s="70"/>
      <c r="AD806" s="70"/>
      <c r="AE806" s="70"/>
      <c r="AF806" s="70"/>
      <c r="AG806" s="70"/>
      <c r="AH806" s="70"/>
      <c r="AI806" s="70"/>
      <c r="AJ806" s="70"/>
      <c r="AK806" s="70"/>
      <c r="AL806" s="70"/>
      <c r="AM806" s="70"/>
      <c r="AN806" s="70"/>
      <c r="AO806" s="70"/>
    </row>
    <row r="807" ht="15.75" customHeight="1">
      <c r="AA807" s="70"/>
      <c r="AB807" s="70"/>
      <c r="AC807" s="70"/>
      <c r="AD807" s="70"/>
      <c r="AE807" s="70"/>
      <c r="AF807" s="70"/>
      <c r="AG807" s="70"/>
      <c r="AH807" s="70"/>
      <c r="AI807" s="70"/>
      <c r="AJ807" s="70"/>
      <c r="AK807" s="70"/>
      <c r="AL807" s="70"/>
      <c r="AM807" s="70"/>
      <c r="AN807" s="70"/>
      <c r="AO807" s="70"/>
    </row>
    <row r="808" ht="15.75" customHeight="1">
      <c r="AA808" s="70"/>
      <c r="AB808" s="70"/>
      <c r="AC808" s="70"/>
      <c r="AD808" s="70"/>
      <c r="AE808" s="70"/>
      <c r="AF808" s="70"/>
      <c r="AG808" s="70"/>
      <c r="AH808" s="70"/>
      <c r="AI808" s="70"/>
      <c r="AJ808" s="70"/>
      <c r="AK808" s="70"/>
      <c r="AL808" s="70"/>
      <c r="AM808" s="70"/>
      <c r="AN808" s="70"/>
      <c r="AO808" s="70"/>
    </row>
    <row r="809" ht="15.75" customHeight="1">
      <c r="AA809" s="70"/>
      <c r="AB809" s="70"/>
      <c r="AC809" s="70"/>
      <c r="AD809" s="70"/>
      <c r="AE809" s="70"/>
      <c r="AF809" s="70"/>
      <c r="AG809" s="70"/>
      <c r="AH809" s="70"/>
      <c r="AI809" s="70"/>
      <c r="AJ809" s="70"/>
      <c r="AK809" s="70"/>
      <c r="AL809" s="70"/>
      <c r="AM809" s="70"/>
      <c r="AN809" s="70"/>
      <c r="AO809" s="70"/>
    </row>
    <row r="810" ht="15.75" customHeight="1">
      <c r="AA810" s="70"/>
      <c r="AB810" s="70"/>
      <c r="AC810" s="70"/>
      <c r="AD810" s="70"/>
      <c r="AE810" s="70"/>
      <c r="AF810" s="70"/>
      <c r="AG810" s="70"/>
      <c r="AH810" s="70"/>
      <c r="AI810" s="70"/>
      <c r="AJ810" s="70"/>
      <c r="AK810" s="70"/>
      <c r="AL810" s="70"/>
      <c r="AM810" s="70"/>
      <c r="AN810" s="70"/>
      <c r="AO810" s="70"/>
    </row>
    <row r="811" ht="15.75" customHeight="1">
      <c r="AA811" s="70"/>
      <c r="AB811" s="70"/>
      <c r="AC811" s="70"/>
      <c r="AD811" s="70"/>
      <c r="AE811" s="70"/>
      <c r="AF811" s="70"/>
      <c r="AG811" s="70"/>
      <c r="AH811" s="70"/>
      <c r="AI811" s="70"/>
      <c r="AJ811" s="70"/>
      <c r="AK811" s="70"/>
      <c r="AL811" s="70"/>
      <c r="AM811" s="70"/>
      <c r="AN811" s="70"/>
      <c r="AO811" s="70"/>
    </row>
    <row r="812" ht="15.75" customHeight="1">
      <c r="AA812" s="70"/>
      <c r="AB812" s="70"/>
      <c r="AC812" s="70"/>
      <c r="AD812" s="70"/>
      <c r="AE812" s="70"/>
      <c r="AF812" s="70"/>
      <c r="AG812" s="70"/>
      <c r="AH812" s="70"/>
      <c r="AI812" s="70"/>
      <c r="AJ812" s="70"/>
      <c r="AK812" s="70"/>
      <c r="AL812" s="70"/>
      <c r="AM812" s="70"/>
      <c r="AN812" s="70"/>
      <c r="AO812" s="70"/>
    </row>
    <row r="813" ht="15.75" customHeight="1">
      <c r="AA813" s="70"/>
      <c r="AB813" s="70"/>
      <c r="AC813" s="70"/>
      <c r="AD813" s="70"/>
      <c r="AE813" s="70"/>
      <c r="AF813" s="70"/>
      <c r="AG813" s="70"/>
      <c r="AH813" s="70"/>
      <c r="AI813" s="70"/>
      <c r="AJ813" s="70"/>
      <c r="AK813" s="70"/>
      <c r="AL813" s="70"/>
      <c r="AM813" s="70"/>
      <c r="AN813" s="70"/>
      <c r="AO813" s="70"/>
    </row>
    <row r="814" ht="15.75" customHeight="1">
      <c r="AA814" s="70"/>
      <c r="AB814" s="70"/>
      <c r="AC814" s="70"/>
      <c r="AD814" s="70"/>
      <c r="AE814" s="70"/>
      <c r="AF814" s="70"/>
      <c r="AG814" s="70"/>
      <c r="AH814" s="70"/>
      <c r="AI814" s="70"/>
      <c r="AJ814" s="70"/>
      <c r="AK814" s="70"/>
      <c r="AL814" s="70"/>
      <c r="AM814" s="70"/>
      <c r="AN814" s="70"/>
      <c r="AO814" s="70"/>
    </row>
    <row r="815" ht="15.75" customHeight="1">
      <c r="AA815" s="70"/>
      <c r="AB815" s="70"/>
      <c r="AC815" s="70"/>
      <c r="AD815" s="70"/>
      <c r="AE815" s="70"/>
      <c r="AF815" s="70"/>
      <c r="AG815" s="70"/>
      <c r="AH815" s="70"/>
      <c r="AI815" s="70"/>
      <c r="AJ815" s="70"/>
      <c r="AK815" s="70"/>
      <c r="AL815" s="70"/>
      <c r="AM815" s="70"/>
      <c r="AN815" s="70"/>
      <c r="AO815" s="70"/>
    </row>
    <row r="816" ht="15.75" customHeight="1">
      <c r="AA816" s="70"/>
      <c r="AB816" s="70"/>
      <c r="AC816" s="70"/>
      <c r="AD816" s="70"/>
      <c r="AE816" s="70"/>
      <c r="AF816" s="70"/>
      <c r="AG816" s="70"/>
      <c r="AH816" s="70"/>
      <c r="AI816" s="70"/>
      <c r="AJ816" s="70"/>
      <c r="AK816" s="70"/>
      <c r="AL816" s="70"/>
      <c r="AM816" s="70"/>
      <c r="AN816" s="70"/>
      <c r="AO816" s="70"/>
    </row>
    <row r="817" ht="15.75" customHeight="1">
      <c r="AA817" s="70"/>
      <c r="AB817" s="70"/>
      <c r="AC817" s="70"/>
      <c r="AD817" s="70"/>
      <c r="AE817" s="70"/>
      <c r="AF817" s="70"/>
      <c r="AG817" s="70"/>
      <c r="AH817" s="70"/>
      <c r="AI817" s="70"/>
      <c r="AJ817" s="70"/>
      <c r="AK817" s="70"/>
      <c r="AL817" s="70"/>
      <c r="AM817" s="70"/>
      <c r="AN817" s="70"/>
      <c r="AO817" s="70"/>
    </row>
    <row r="818" ht="15.75" customHeight="1">
      <c r="AA818" s="70"/>
      <c r="AB818" s="70"/>
      <c r="AC818" s="70"/>
      <c r="AD818" s="70"/>
      <c r="AE818" s="70"/>
      <c r="AF818" s="70"/>
      <c r="AG818" s="70"/>
      <c r="AH818" s="70"/>
      <c r="AI818" s="70"/>
      <c r="AJ818" s="70"/>
      <c r="AK818" s="70"/>
      <c r="AL818" s="70"/>
      <c r="AM818" s="70"/>
      <c r="AN818" s="70"/>
      <c r="AO818" s="70"/>
    </row>
    <row r="819" ht="15.75" customHeight="1">
      <c r="AA819" s="70"/>
      <c r="AB819" s="70"/>
      <c r="AC819" s="70"/>
      <c r="AD819" s="70"/>
      <c r="AE819" s="70"/>
      <c r="AF819" s="70"/>
      <c r="AG819" s="70"/>
      <c r="AH819" s="70"/>
      <c r="AI819" s="70"/>
      <c r="AJ819" s="70"/>
      <c r="AK819" s="70"/>
      <c r="AL819" s="70"/>
      <c r="AM819" s="70"/>
      <c r="AN819" s="70"/>
      <c r="AO819" s="70"/>
    </row>
    <row r="820" ht="15.75" customHeight="1">
      <c r="AA820" s="70"/>
      <c r="AB820" s="70"/>
      <c r="AC820" s="70"/>
      <c r="AD820" s="70"/>
      <c r="AE820" s="70"/>
      <c r="AF820" s="70"/>
      <c r="AG820" s="70"/>
      <c r="AH820" s="70"/>
      <c r="AI820" s="70"/>
      <c r="AJ820" s="70"/>
      <c r="AK820" s="70"/>
      <c r="AL820" s="70"/>
      <c r="AM820" s="70"/>
      <c r="AN820" s="70"/>
      <c r="AO820" s="70"/>
    </row>
    <row r="821" ht="15.75" customHeight="1">
      <c r="AA821" s="70"/>
      <c r="AB821" s="70"/>
      <c r="AC821" s="70"/>
      <c r="AD821" s="70"/>
      <c r="AE821" s="70"/>
      <c r="AF821" s="70"/>
      <c r="AG821" s="70"/>
      <c r="AH821" s="70"/>
      <c r="AI821" s="70"/>
      <c r="AJ821" s="70"/>
      <c r="AK821" s="70"/>
      <c r="AL821" s="70"/>
      <c r="AM821" s="70"/>
      <c r="AN821" s="70"/>
      <c r="AO821" s="70"/>
    </row>
    <row r="822" ht="15.75" customHeight="1">
      <c r="AA822" s="70"/>
      <c r="AB822" s="70"/>
      <c r="AC822" s="70"/>
      <c r="AD822" s="70"/>
      <c r="AE822" s="70"/>
      <c r="AF822" s="70"/>
      <c r="AG822" s="70"/>
      <c r="AH822" s="70"/>
      <c r="AI822" s="70"/>
      <c r="AJ822" s="70"/>
      <c r="AK822" s="70"/>
      <c r="AL822" s="70"/>
      <c r="AM822" s="70"/>
      <c r="AN822" s="70"/>
      <c r="AO822" s="70"/>
    </row>
    <row r="823" ht="15.75" customHeight="1">
      <c r="AA823" s="70"/>
      <c r="AB823" s="70"/>
      <c r="AC823" s="70"/>
      <c r="AD823" s="70"/>
      <c r="AE823" s="70"/>
      <c r="AF823" s="70"/>
      <c r="AG823" s="70"/>
      <c r="AH823" s="70"/>
      <c r="AI823" s="70"/>
      <c r="AJ823" s="70"/>
      <c r="AK823" s="70"/>
      <c r="AL823" s="70"/>
      <c r="AM823" s="70"/>
      <c r="AN823" s="70"/>
      <c r="AO823" s="70"/>
    </row>
    <row r="824" ht="15.75" customHeight="1">
      <c r="AA824" s="70"/>
      <c r="AB824" s="70"/>
      <c r="AC824" s="70"/>
      <c r="AD824" s="70"/>
      <c r="AE824" s="70"/>
      <c r="AF824" s="70"/>
      <c r="AG824" s="70"/>
      <c r="AH824" s="70"/>
      <c r="AI824" s="70"/>
      <c r="AJ824" s="70"/>
      <c r="AK824" s="70"/>
      <c r="AL824" s="70"/>
      <c r="AM824" s="70"/>
      <c r="AN824" s="70"/>
      <c r="AO824" s="70"/>
    </row>
    <row r="825" ht="15.75" customHeight="1">
      <c r="AA825" s="70"/>
      <c r="AB825" s="70"/>
      <c r="AC825" s="70"/>
      <c r="AD825" s="70"/>
      <c r="AE825" s="70"/>
      <c r="AF825" s="70"/>
      <c r="AG825" s="70"/>
      <c r="AH825" s="70"/>
      <c r="AI825" s="70"/>
      <c r="AJ825" s="70"/>
      <c r="AK825" s="70"/>
      <c r="AL825" s="70"/>
      <c r="AM825" s="70"/>
      <c r="AN825" s="70"/>
      <c r="AO825" s="70"/>
    </row>
    <row r="826" ht="15.75" customHeight="1">
      <c r="AA826" s="70"/>
      <c r="AB826" s="70"/>
      <c r="AC826" s="70"/>
      <c r="AD826" s="70"/>
      <c r="AE826" s="70"/>
      <c r="AF826" s="70"/>
      <c r="AG826" s="70"/>
      <c r="AH826" s="70"/>
      <c r="AI826" s="70"/>
      <c r="AJ826" s="70"/>
      <c r="AK826" s="70"/>
      <c r="AL826" s="70"/>
      <c r="AM826" s="70"/>
      <c r="AN826" s="70"/>
      <c r="AO826" s="70"/>
    </row>
    <row r="827" ht="15.75" customHeight="1">
      <c r="AA827" s="70"/>
      <c r="AB827" s="70"/>
      <c r="AC827" s="70"/>
      <c r="AD827" s="70"/>
      <c r="AE827" s="70"/>
      <c r="AF827" s="70"/>
      <c r="AG827" s="70"/>
      <c r="AH827" s="70"/>
      <c r="AI827" s="70"/>
      <c r="AJ827" s="70"/>
      <c r="AK827" s="70"/>
      <c r="AL827" s="70"/>
      <c r="AM827" s="70"/>
      <c r="AN827" s="70"/>
      <c r="AO827" s="70"/>
    </row>
    <row r="828" ht="15.75" customHeight="1">
      <c r="AA828" s="70"/>
      <c r="AB828" s="70"/>
      <c r="AC828" s="70"/>
      <c r="AD828" s="70"/>
      <c r="AE828" s="70"/>
      <c r="AF828" s="70"/>
      <c r="AG828" s="70"/>
      <c r="AH828" s="70"/>
      <c r="AI828" s="70"/>
      <c r="AJ828" s="70"/>
      <c r="AK828" s="70"/>
      <c r="AL828" s="70"/>
      <c r="AM828" s="70"/>
      <c r="AN828" s="70"/>
      <c r="AO828" s="70"/>
    </row>
    <row r="829" ht="15.75" customHeight="1">
      <c r="AA829" s="70"/>
      <c r="AB829" s="70"/>
      <c r="AC829" s="70"/>
      <c r="AD829" s="70"/>
      <c r="AE829" s="70"/>
      <c r="AF829" s="70"/>
      <c r="AG829" s="70"/>
      <c r="AH829" s="70"/>
      <c r="AI829" s="70"/>
      <c r="AJ829" s="70"/>
      <c r="AK829" s="70"/>
      <c r="AL829" s="70"/>
      <c r="AM829" s="70"/>
      <c r="AN829" s="70"/>
      <c r="AO829" s="70"/>
    </row>
    <row r="830" ht="15.75" customHeight="1">
      <c r="AA830" s="70"/>
      <c r="AB830" s="70"/>
      <c r="AC830" s="70"/>
      <c r="AD830" s="70"/>
      <c r="AE830" s="70"/>
      <c r="AF830" s="70"/>
      <c r="AG830" s="70"/>
      <c r="AH830" s="70"/>
      <c r="AI830" s="70"/>
      <c r="AJ830" s="70"/>
      <c r="AK830" s="70"/>
      <c r="AL830" s="70"/>
      <c r="AM830" s="70"/>
      <c r="AN830" s="70"/>
      <c r="AO830" s="70"/>
    </row>
    <row r="831" ht="15.75" customHeight="1">
      <c r="AA831" s="70"/>
      <c r="AB831" s="70"/>
      <c r="AC831" s="70"/>
      <c r="AD831" s="70"/>
      <c r="AE831" s="70"/>
      <c r="AF831" s="70"/>
      <c r="AG831" s="70"/>
      <c r="AH831" s="70"/>
      <c r="AI831" s="70"/>
      <c r="AJ831" s="70"/>
      <c r="AK831" s="70"/>
      <c r="AL831" s="70"/>
      <c r="AM831" s="70"/>
      <c r="AN831" s="70"/>
      <c r="AO831" s="70"/>
    </row>
    <row r="832" ht="15.75" customHeight="1">
      <c r="AA832" s="70"/>
      <c r="AB832" s="70"/>
      <c r="AC832" s="70"/>
      <c r="AD832" s="70"/>
      <c r="AE832" s="70"/>
      <c r="AF832" s="70"/>
      <c r="AG832" s="70"/>
      <c r="AH832" s="70"/>
      <c r="AI832" s="70"/>
      <c r="AJ832" s="70"/>
      <c r="AK832" s="70"/>
      <c r="AL832" s="70"/>
      <c r="AM832" s="70"/>
      <c r="AN832" s="70"/>
      <c r="AO832" s="70"/>
    </row>
    <row r="833" ht="15.75" customHeight="1">
      <c r="AA833" s="70"/>
      <c r="AB833" s="70"/>
      <c r="AC833" s="70"/>
      <c r="AD833" s="70"/>
      <c r="AE833" s="70"/>
      <c r="AF833" s="70"/>
      <c r="AG833" s="70"/>
      <c r="AH833" s="70"/>
      <c r="AI833" s="70"/>
      <c r="AJ833" s="70"/>
      <c r="AK833" s="70"/>
      <c r="AL833" s="70"/>
      <c r="AM833" s="70"/>
      <c r="AN833" s="70"/>
      <c r="AO833" s="70"/>
    </row>
    <row r="834" ht="15.75" customHeight="1">
      <c r="AA834" s="70"/>
      <c r="AB834" s="70"/>
      <c r="AC834" s="70"/>
      <c r="AD834" s="70"/>
      <c r="AE834" s="70"/>
      <c r="AF834" s="70"/>
      <c r="AG834" s="70"/>
      <c r="AH834" s="70"/>
      <c r="AI834" s="70"/>
      <c r="AJ834" s="70"/>
      <c r="AK834" s="70"/>
      <c r="AL834" s="70"/>
      <c r="AM834" s="70"/>
      <c r="AN834" s="70"/>
      <c r="AO834" s="70"/>
    </row>
    <row r="835" ht="15.75" customHeight="1">
      <c r="AA835" s="70"/>
      <c r="AB835" s="70"/>
      <c r="AC835" s="70"/>
      <c r="AD835" s="70"/>
      <c r="AE835" s="70"/>
      <c r="AF835" s="70"/>
      <c r="AG835" s="70"/>
      <c r="AH835" s="70"/>
      <c r="AI835" s="70"/>
      <c r="AJ835" s="70"/>
      <c r="AK835" s="70"/>
      <c r="AL835" s="70"/>
      <c r="AM835" s="70"/>
      <c r="AN835" s="70"/>
      <c r="AO835" s="70"/>
    </row>
    <row r="836" ht="15.75" customHeight="1">
      <c r="AA836" s="70"/>
      <c r="AB836" s="70"/>
      <c r="AC836" s="70"/>
      <c r="AD836" s="70"/>
      <c r="AE836" s="70"/>
      <c r="AF836" s="70"/>
      <c r="AG836" s="70"/>
      <c r="AH836" s="70"/>
      <c r="AI836" s="70"/>
      <c r="AJ836" s="70"/>
      <c r="AK836" s="70"/>
      <c r="AL836" s="70"/>
      <c r="AM836" s="70"/>
      <c r="AN836" s="70"/>
      <c r="AO836" s="70"/>
    </row>
    <row r="837" ht="15.75" customHeight="1">
      <c r="AA837" s="70"/>
      <c r="AB837" s="70"/>
      <c r="AC837" s="70"/>
      <c r="AD837" s="70"/>
      <c r="AE837" s="70"/>
      <c r="AF837" s="70"/>
      <c r="AG837" s="70"/>
      <c r="AH837" s="70"/>
      <c r="AI837" s="70"/>
      <c r="AJ837" s="70"/>
      <c r="AK837" s="70"/>
      <c r="AL837" s="70"/>
      <c r="AM837" s="70"/>
      <c r="AN837" s="70"/>
      <c r="AO837" s="70"/>
    </row>
    <row r="838" ht="15.75" customHeight="1">
      <c r="AA838" s="70"/>
      <c r="AB838" s="70"/>
      <c r="AC838" s="70"/>
      <c r="AD838" s="70"/>
      <c r="AE838" s="70"/>
      <c r="AF838" s="70"/>
      <c r="AG838" s="70"/>
      <c r="AH838" s="70"/>
      <c r="AI838" s="70"/>
      <c r="AJ838" s="70"/>
      <c r="AK838" s="70"/>
      <c r="AL838" s="70"/>
      <c r="AM838" s="70"/>
      <c r="AN838" s="70"/>
      <c r="AO838" s="70"/>
    </row>
    <row r="839" ht="15.75" customHeight="1">
      <c r="AA839" s="70"/>
      <c r="AB839" s="70"/>
      <c r="AC839" s="70"/>
      <c r="AD839" s="70"/>
      <c r="AE839" s="70"/>
      <c r="AF839" s="70"/>
      <c r="AG839" s="70"/>
      <c r="AH839" s="70"/>
      <c r="AI839" s="70"/>
      <c r="AJ839" s="70"/>
      <c r="AK839" s="70"/>
      <c r="AL839" s="70"/>
      <c r="AM839" s="70"/>
      <c r="AN839" s="70"/>
      <c r="AO839" s="70"/>
    </row>
    <row r="840" ht="15.75" customHeight="1">
      <c r="AA840" s="70"/>
      <c r="AB840" s="70"/>
      <c r="AC840" s="70"/>
      <c r="AD840" s="70"/>
      <c r="AE840" s="70"/>
      <c r="AF840" s="70"/>
      <c r="AG840" s="70"/>
      <c r="AH840" s="70"/>
      <c r="AI840" s="70"/>
      <c r="AJ840" s="70"/>
      <c r="AK840" s="70"/>
      <c r="AL840" s="70"/>
      <c r="AM840" s="70"/>
      <c r="AN840" s="70"/>
      <c r="AO840" s="70"/>
    </row>
    <row r="841" ht="15.75" customHeight="1">
      <c r="AA841" s="70"/>
      <c r="AB841" s="70"/>
      <c r="AC841" s="70"/>
      <c r="AD841" s="70"/>
      <c r="AE841" s="70"/>
      <c r="AF841" s="70"/>
      <c r="AG841" s="70"/>
      <c r="AH841" s="70"/>
      <c r="AI841" s="70"/>
      <c r="AJ841" s="70"/>
      <c r="AK841" s="70"/>
      <c r="AL841" s="70"/>
      <c r="AM841" s="70"/>
      <c r="AN841" s="70"/>
      <c r="AO841" s="70"/>
    </row>
    <row r="842" ht="15.75" customHeight="1">
      <c r="AA842" s="70"/>
      <c r="AB842" s="70"/>
      <c r="AC842" s="70"/>
      <c r="AD842" s="70"/>
      <c r="AE842" s="70"/>
      <c r="AF842" s="70"/>
      <c r="AG842" s="70"/>
      <c r="AH842" s="70"/>
      <c r="AI842" s="70"/>
      <c r="AJ842" s="70"/>
      <c r="AK842" s="70"/>
      <c r="AL842" s="70"/>
      <c r="AM842" s="70"/>
      <c r="AN842" s="70"/>
      <c r="AO842" s="70"/>
    </row>
    <row r="843" ht="15.75" customHeight="1">
      <c r="AA843" s="70"/>
      <c r="AB843" s="70"/>
      <c r="AC843" s="70"/>
      <c r="AD843" s="70"/>
      <c r="AE843" s="70"/>
      <c r="AF843" s="70"/>
      <c r="AG843" s="70"/>
      <c r="AH843" s="70"/>
      <c r="AI843" s="70"/>
      <c r="AJ843" s="70"/>
      <c r="AK843" s="70"/>
      <c r="AL843" s="70"/>
      <c r="AM843" s="70"/>
      <c r="AN843" s="70"/>
      <c r="AO843" s="70"/>
    </row>
    <row r="844" ht="15.75" customHeight="1">
      <c r="AA844" s="70"/>
      <c r="AB844" s="70"/>
      <c r="AC844" s="70"/>
      <c r="AD844" s="70"/>
      <c r="AE844" s="70"/>
      <c r="AF844" s="70"/>
      <c r="AG844" s="70"/>
      <c r="AH844" s="70"/>
      <c r="AI844" s="70"/>
      <c r="AJ844" s="70"/>
      <c r="AK844" s="70"/>
      <c r="AL844" s="70"/>
      <c r="AM844" s="70"/>
      <c r="AN844" s="70"/>
      <c r="AO844" s="70"/>
    </row>
    <row r="845" ht="15.75" customHeight="1">
      <c r="AA845" s="70"/>
      <c r="AB845" s="70"/>
      <c r="AC845" s="70"/>
      <c r="AD845" s="70"/>
      <c r="AE845" s="70"/>
      <c r="AF845" s="70"/>
      <c r="AG845" s="70"/>
      <c r="AH845" s="70"/>
      <c r="AI845" s="70"/>
      <c r="AJ845" s="70"/>
      <c r="AK845" s="70"/>
      <c r="AL845" s="70"/>
      <c r="AM845" s="70"/>
      <c r="AN845" s="70"/>
      <c r="AO845" s="70"/>
    </row>
    <row r="846" ht="15.75" customHeight="1">
      <c r="AA846" s="70"/>
      <c r="AB846" s="70"/>
      <c r="AC846" s="70"/>
      <c r="AD846" s="70"/>
      <c r="AE846" s="70"/>
      <c r="AF846" s="70"/>
      <c r="AG846" s="70"/>
      <c r="AH846" s="70"/>
      <c r="AI846" s="70"/>
      <c r="AJ846" s="70"/>
      <c r="AK846" s="70"/>
      <c r="AL846" s="70"/>
      <c r="AM846" s="70"/>
      <c r="AN846" s="70"/>
      <c r="AO846" s="70"/>
    </row>
    <row r="847" ht="15.75" customHeight="1">
      <c r="AA847" s="70"/>
      <c r="AB847" s="70"/>
      <c r="AC847" s="70"/>
      <c r="AD847" s="70"/>
      <c r="AE847" s="70"/>
      <c r="AF847" s="70"/>
      <c r="AG847" s="70"/>
      <c r="AH847" s="70"/>
      <c r="AI847" s="70"/>
      <c r="AJ847" s="70"/>
      <c r="AK847" s="70"/>
      <c r="AL847" s="70"/>
      <c r="AM847" s="70"/>
      <c r="AN847" s="70"/>
      <c r="AO847" s="70"/>
    </row>
    <row r="848" ht="15.75" customHeight="1">
      <c r="AA848" s="70"/>
      <c r="AB848" s="70"/>
      <c r="AC848" s="70"/>
      <c r="AD848" s="70"/>
      <c r="AE848" s="70"/>
      <c r="AF848" s="70"/>
      <c r="AG848" s="70"/>
      <c r="AH848" s="70"/>
      <c r="AI848" s="70"/>
      <c r="AJ848" s="70"/>
      <c r="AK848" s="70"/>
      <c r="AL848" s="70"/>
      <c r="AM848" s="70"/>
      <c r="AN848" s="70"/>
      <c r="AO848" s="70"/>
    </row>
    <row r="849" ht="15.75" customHeight="1">
      <c r="AA849" s="70"/>
      <c r="AB849" s="70"/>
      <c r="AC849" s="70"/>
      <c r="AD849" s="70"/>
      <c r="AE849" s="70"/>
      <c r="AF849" s="70"/>
      <c r="AG849" s="70"/>
      <c r="AH849" s="70"/>
      <c r="AI849" s="70"/>
      <c r="AJ849" s="70"/>
      <c r="AK849" s="70"/>
      <c r="AL849" s="70"/>
      <c r="AM849" s="70"/>
      <c r="AN849" s="70"/>
      <c r="AO849" s="70"/>
    </row>
    <row r="850" ht="15.75" customHeight="1">
      <c r="AA850" s="70"/>
      <c r="AB850" s="70"/>
      <c r="AC850" s="70"/>
      <c r="AD850" s="70"/>
      <c r="AE850" s="70"/>
      <c r="AF850" s="70"/>
      <c r="AG850" s="70"/>
      <c r="AH850" s="70"/>
      <c r="AI850" s="70"/>
      <c r="AJ850" s="70"/>
      <c r="AK850" s="70"/>
      <c r="AL850" s="70"/>
      <c r="AM850" s="70"/>
      <c r="AN850" s="70"/>
      <c r="AO850" s="70"/>
    </row>
    <row r="851" ht="15.75" customHeight="1">
      <c r="AA851" s="70"/>
      <c r="AB851" s="70"/>
      <c r="AC851" s="70"/>
      <c r="AD851" s="70"/>
      <c r="AE851" s="70"/>
      <c r="AF851" s="70"/>
      <c r="AG851" s="70"/>
      <c r="AH851" s="70"/>
      <c r="AI851" s="70"/>
      <c r="AJ851" s="70"/>
      <c r="AK851" s="70"/>
      <c r="AL851" s="70"/>
      <c r="AM851" s="70"/>
      <c r="AN851" s="70"/>
      <c r="AO851" s="70"/>
    </row>
    <row r="852" ht="15.75" customHeight="1">
      <c r="AA852" s="70"/>
      <c r="AB852" s="70"/>
      <c r="AC852" s="70"/>
      <c r="AD852" s="70"/>
      <c r="AE852" s="70"/>
      <c r="AF852" s="70"/>
      <c r="AG852" s="70"/>
      <c r="AH852" s="70"/>
      <c r="AI852" s="70"/>
      <c r="AJ852" s="70"/>
      <c r="AK852" s="70"/>
      <c r="AL852" s="70"/>
      <c r="AM852" s="70"/>
      <c r="AN852" s="70"/>
      <c r="AO852" s="70"/>
    </row>
    <row r="853" ht="15.75" customHeight="1">
      <c r="AA853" s="70"/>
      <c r="AB853" s="70"/>
      <c r="AC853" s="70"/>
      <c r="AD853" s="70"/>
      <c r="AE853" s="70"/>
      <c r="AF853" s="70"/>
      <c r="AG853" s="70"/>
      <c r="AH853" s="70"/>
      <c r="AI853" s="70"/>
      <c r="AJ853" s="70"/>
      <c r="AK853" s="70"/>
      <c r="AL853" s="70"/>
      <c r="AM853" s="70"/>
      <c r="AN853" s="70"/>
      <c r="AO853" s="70"/>
    </row>
    <row r="854" ht="15.75" customHeight="1">
      <c r="AA854" s="70"/>
      <c r="AB854" s="70"/>
      <c r="AC854" s="70"/>
      <c r="AD854" s="70"/>
      <c r="AE854" s="70"/>
      <c r="AF854" s="70"/>
      <c r="AG854" s="70"/>
      <c r="AH854" s="70"/>
      <c r="AI854" s="70"/>
      <c r="AJ854" s="70"/>
      <c r="AK854" s="70"/>
      <c r="AL854" s="70"/>
      <c r="AM854" s="70"/>
      <c r="AN854" s="70"/>
      <c r="AO854" s="70"/>
    </row>
    <row r="855" ht="15.75" customHeight="1">
      <c r="AA855" s="70"/>
      <c r="AB855" s="70"/>
      <c r="AC855" s="70"/>
      <c r="AD855" s="70"/>
      <c r="AE855" s="70"/>
      <c r="AF855" s="70"/>
      <c r="AG855" s="70"/>
      <c r="AH855" s="70"/>
      <c r="AI855" s="70"/>
      <c r="AJ855" s="70"/>
      <c r="AK855" s="70"/>
      <c r="AL855" s="70"/>
      <c r="AM855" s="70"/>
      <c r="AN855" s="70"/>
      <c r="AO855" s="70"/>
    </row>
    <row r="856" ht="15.75" customHeight="1">
      <c r="AA856" s="70"/>
      <c r="AB856" s="70"/>
      <c r="AC856" s="70"/>
      <c r="AD856" s="70"/>
      <c r="AE856" s="70"/>
      <c r="AF856" s="70"/>
      <c r="AG856" s="70"/>
      <c r="AH856" s="70"/>
      <c r="AI856" s="70"/>
      <c r="AJ856" s="70"/>
      <c r="AK856" s="70"/>
      <c r="AL856" s="70"/>
      <c r="AM856" s="70"/>
      <c r="AN856" s="70"/>
      <c r="AO856" s="70"/>
    </row>
    <row r="857" ht="15.75" customHeight="1">
      <c r="AA857" s="70"/>
      <c r="AB857" s="70"/>
      <c r="AC857" s="70"/>
      <c r="AD857" s="70"/>
      <c r="AE857" s="70"/>
      <c r="AF857" s="70"/>
      <c r="AG857" s="70"/>
      <c r="AH857" s="70"/>
      <c r="AI857" s="70"/>
      <c r="AJ857" s="70"/>
      <c r="AK857" s="70"/>
      <c r="AL857" s="70"/>
      <c r="AM857" s="70"/>
      <c r="AN857" s="70"/>
      <c r="AO857" s="70"/>
    </row>
    <row r="858" ht="15.75" customHeight="1">
      <c r="AA858" s="70"/>
      <c r="AB858" s="70"/>
      <c r="AC858" s="70"/>
      <c r="AD858" s="70"/>
      <c r="AE858" s="70"/>
      <c r="AF858" s="70"/>
      <c r="AG858" s="70"/>
      <c r="AH858" s="70"/>
      <c r="AI858" s="70"/>
      <c r="AJ858" s="70"/>
      <c r="AK858" s="70"/>
      <c r="AL858" s="70"/>
      <c r="AM858" s="70"/>
      <c r="AN858" s="70"/>
      <c r="AO858" s="70"/>
    </row>
    <row r="859" ht="15.75" customHeight="1">
      <c r="AA859" s="70"/>
      <c r="AB859" s="70"/>
      <c r="AC859" s="70"/>
      <c r="AD859" s="70"/>
      <c r="AE859" s="70"/>
      <c r="AF859" s="70"/>
      <c r="AG859" s="70"/>
      <c r="AH859" s="70"/>
      <c r="AI859" s="70"/>
      <c r="AJ859" s="70"/>
      <c r="AK859" s="70"/>
      <c r="AL859" s="70"/>
      <c r="AM859" s="70"/>
      <c r="AN859" s="70"/>
      <c r="AO859" s="70"/>
    </row>
    <row r="860" ht="15.75" customHeight="1">
      <c r="AA860" s="70"/>
      <c r="AB860" s="70"/>
      <c r="AC860" s="70"/>
      <c r="AD860" s="70"/>
      <c r="AE860" s="70"/>
      <c r="AF860" s="70"/>
      <c r="AG860" s="70"/>
      <c r="AH860" s="70"/>
      <c r="AI860" s="70"/>
      <c r="AJ860" s="70"/>
      <c r="AK860" s="70"/>
      <c r="AL860" s="70"/>
      <c r="AM860" s="70"/>
      <c r="AN860" s="70"/>
      <c r="AO860" s="70"/>
    </row>
    <row r="861" ht="15.75" customHeight="1">
      <c r="AA861" s="70"/>
      <c r="AB861" s="70"/>
      <c r="AC861" s="70"/>
      <c r="AD861" s="70"/>
      <c r="AE861" s="70"/>
      <c r="AF861" s="70"/>
      <c r="AG861" s="70"/>
      <c r="AH861" s="70"/>
      <c r="AI861" s="70"/>
      <c r="AJ861" s="70"/>
      <c r="AK861" s="70"/>
      <c r="AL861" s="70"/>
      <c r="AM861" s="70"/>
      <c r="AN861" s="70"/>
      <c r="AO861" s="70"/>
    </row>
    <row r="862" ht="15.75" customHeight="1">
      <c r="AA862" s="70"/>
      <c r="AB862" s="70"/>
      <c r="AC862" s="70"/>
      <c r="AD862" s="70"/>
      <c r="AE862" s="70"/>
      <c r="AF862" s="70"/>
      <c r="AG862" s="70"/>
      <c r="AH862" s="70"/>
      <c r="AI862" s="70"/>
      <c r="AJ862" s="70"/>
      <c r="AK862" s="70"/>
      <c r="AL862" s="70"/>
      <c r="AM862" s="70"/>
      <c r="AN862" s="70"/>
      <c r="AO862" s="70"/>
    </row>
    <row r="863" ht="15.75" customHeight="1">
      <c r="AA863" s="70"/>
      <c r="AB863" s="70"/>
      <c r="AC863" s="70"/>
      <c r="AD863" s="70"/>
      <c r="AE863" s="70"/>
      <c r="AF863" s="70"/>
      <c r="AG863" s="70"/>
      <c r="AH863" s="70"/>
      <c r="AI863" s="70"/>
      <c r="AJ863" s="70"/>
      <c r="AK863" s="70"/>
      <c r="AL863" s="70"/>
      <c r="AM863" s="70"/>
      <c r="AN863" s="70"/>
      <c r="AO863" s="70"/>
    </row>
    <row r="864" ht="15.75" customHeight="1">
      <c r="AA864" s="70"/>
      <c r="AB864" s="70"/>
      <c r="AC864" s="70"/>
      <c r="AD864" s="70"/>
      <c r="AE864" s="70"/>
      <c r="AF864" s="70"/>
      <c r="AG864" s="70"/>
      <c r="AH864" s="70"/>
      <c r="AI864" s="70"/>
      <c r="AJ864" s="70"/>
      <c r="AK864" s="70"/>
      <c r="AL864" s="70"/>
      <c r="AM864" s="70"/>
      <c r="AN864" s="70"/>
      <c r="AO864" s="70"/>
    </row>
    <row r="865" ht="15.75" customHeight="1">
      <c r="AA865" s="70"/>
      <c r="AB865" s="70"/>
      <c r="AC865" s="70"/>
      <c r="AD865" s="70"/>
      <c r="AE865" s="70"/>
      <c r="AF865" s="70"/>
      <c r="AG865" s="70"/>
      <c r="AH865" s="70"/>
      <c r="AI865" s="70"/>
      <c r="AJ865" s="70"/>
      <c r="AK865" s="70"/>
      <c r="AL865" s="70"/>
      <c r="AM865" s="70"/>
      <c r="AN865" s="70"/>
      <c r="AO865" s="70"/>
    </row>
    <row r="866" ht="15.75" customHeight="1">
      <c r="AA866" s="70"/>
      <c r="AB866" s="70"/>
      <c r="AC866" s="70"/>
      <c r="AD866" s="70"/>
      <c r="AE866" s="70"/>
      <c r="AF866" s="70"/>
      <c r="AG866" s="70"/>
      <c r="AH866" s="70"/>
      <c r="AI866" s="70"/>
      <c r="AJ866" s="70"/>
      <c r="AK866" s="70"/>
      <c r="AL866" s="70"/>
      <c r="AM866" s="70"/>
      <c r="AN866" s="70"/>
      <c r="AO866" s="70"/>
    </row>
    <row r="867" ht="15.75" customHeight="1">
      <c r="AA867" s="70"/>
      <c r="AB867" s="70"/>
      <c r="AC867" s="70"/>
      <c r="AD867" s="70"/>
      <c r="AE867" s="70"/>
      <c r="AF867" s="70"/>
      <c r="AG867" s="70"/>
      <c r="AH867" s="70"/>
      <c r="AI867" s="70"/>
      <c r="AJ867" s="70"/>
      <c r="AK867" s="70"/>
      <c r="AL867" s="70"/>
      <c r="AM867" s="70"/>
      <c r="AN867" s="70"/>
      <c r="AO867" s="70"/>
    </row>
    <row r="868" ht="15.75" customHeight="1">
      <c r="AA868" s="70"/>
      <c r="AB868" s="70"/>
      <c r="AC868" s="70"/>
      <c r="AD868" s="70"/>
      <c r="AE868" s="70"/>
      <c r="AF868" s="70"/>
      <c r="AG868" s="70"/>
      <c r="AH868" s="70"/>
      <c r="AI868" s="70"/>
      <c r="AJ868" s="70"/>
      <c r="AK868" s="70"/>
      <c r="AL868" s="70"/>
      <c r="AM868" s="70"/>
      <c r="AN868" s="70"/>
      <c r="AO868" s="70"/>
    </row>
    <row r="869" ht="15.75" customHeight="1">
      <c r="AA869" s="70"/>
      <c r="AB869" s="70"/>
      <c r="AC869" s="70"/>
      <c r="AD869" s="70"/>
      <c r="AE869" s="70"/>
      <c r="AF869" s="70"/>
      <c r="AG869" s="70"/>
      <c r="AH869" s="70"/>
      <c r="AI869" s="70"/>
      <c r="AJ869" s="70"/>
      <c r="AK869" s="70"/>
      <c r="AL869" s="70"/>
      <c r="AM869" s="70"/>
      <c r="AN869" s="70"/>
      <c r="AO869" s="70"/>
    </row>
    <row r="870" ht="15.75" customHeight="1">
      <c r="AA870" s="70"/>
      <c r="AB870" s="70"/>
      <c r="AC870" s="70"/>
      <c r="AD870" s="70"/>
      <c r="AE870" s="70"/>
      <c r="AF870" s="70"/>
      <c r="AG870" s="70"/>
      <c r="AH870" s="70"/>
      <c r="AI870" s="70"/>
      <c r="AJ870" s="70"/>
      <c r="AK870" s="70"/>
      <c r="AL870" s="70"/>
      <c r="AM870" s="70"/>
      <c r="AN870" s="70"/>
      <c r="AO870" s="70"/>
    </row>
    <row r="871" ht="15.75" customHeight="1">
      <c r="AA871" s="70"/>
      <c r="AB871" s="70"/>
      <c r="AC871" s="70"/>
      <c r="AD871" s="70"/>
      <c r="AE871" s="70"/>
      <c r="AF871" s="70"/>
      <c r="AG871" s="70"/>
      <c r="AH871" s="70"/>
      <c r="AI871" s="70"/>
      <c r="AJ871" s="70"/>
      <c r="AK871" s="70"/>
      <c r="AL871" s="70"/>
      <c r="AM871" s="70"/>
      <c r="AN871" s="70"/>
      <c r="AO871" s="70"/>
    </row>
    <row r="872" ht="15.75" customHeight="1">
      <c r="AA872" s="70"/>
      <c r="AB872" s="70"/>
      <c r="AC872" s="70"/>
      <c r="AD872" s="70"/>
      <c r="AE872" s="70"/>
      <c r="AF872" s="70"/>
      <c r="AG872" s="70"/>
      <c r="AH872" s="70"/>
      <c r="AI872" s="70"/>
      <c r="AJ872" s="70"/>
      <c r="AK872" s="70"/>
      <c r="AL872" s="70"/>
      <c r="AM872" s="70"/>
      <c r="AN872" s="70"/>
      <c r="AO872" s="70"/>
    </row>
    <row r="873" ht="15.75" customHeight="1">
      <c r="AA873" s="70"/>
      <c r="AB873" s="70"/>
      <c r="AC873" s="70"/>
      <c r="AD873" s="70"/>
      <c r="AE873" s="70"/>
      <c r="AF873" s="70"/>
      <c r="AG873" s="70"/>
      <c r="AH873" s="70"/>
      <c r="AI873" s="70"/>
      <c r="AJ873" s="70"/>
      <c r="AK873" s="70"/>
      <c r="AL873" s="70"/>
      <c r="AM873" s="70"/>
      <c r="AN873" s="70"/>
      <c r="AO873" s="70"/>
    </row>
    <row r="874" ht="15.75" customHeight="1">
      <c r="AA874" s="70"/>
      <c r="AB874" s="70"/>
      <c r="AC874" s="70"/>
      <c r="AD874" s="70"/>
      <c r="AE874" s="70"/>
      <c r="AF874" s="70"/>
      <c r="AG874" s="70"/>
      <c r="AH874" s="70"/>
      <c r="AI874" s="70"/>
      <c r="AJ874" s="70"/>
      <c r="AK874" s="70"/>
      <c r="AL874" s="70"/>
      <c r="AM874" s="70"/>
      <c r="AN874" s="70"/>
      <c r="AO874" s="70"/>
    </row>
    <row r="875" ht="15.75" customHeight="1">
      <c r="AA875" s="70"/>
      <c r="AB875" s="70"/>
      <c r="AC875" s="70"/>
      <c r="AD875" s="70"/>
      <c r="AE875" s="70"/>
      <c r="AF875" s="70"/>
      <c r="AG875" s="70"/>
      <c r="AH875" s="70"/>
      <c r="AI875" s="70"/>
      <c r="AJ875" s="70"/>
      <c r="AK875" s="70"/>
      <c r="AL875" s="70"/>
      <c r="AM875" s="70"/>
      <c r="AN875" s="70"/>
      <c r="AO875" s="70"/>
    </row>
    <row r="876" ht="15.75" customHeight="1">
      <c r="AA876" s="70"/>
      <c r="AB876" s="70"/>
      <c r="AC876" s="70"/>
      <c r="AD876" s="70"/>
      <c r="AE876" s="70"/>
      <c r="AF876" s="70"/>
      <c r="AG876" s="70"/>
      <c r="AH876" s="70"/>
      <c r="AI876" s="70"/>
      <c r="AJ876" s="70"/>
      <c r="AK876" s="70"/>
      <c r="AL876" s="70"/>
      <c r="AM876" s="70"/>
      <c r="AN876" s="70"/>
      <c r="AO876" s="70"/>
    </row>
    <row r="877" ht="15.75" customHeight="1">
      <c r="AA877" s="70"/>
      <c r="AB877" s="70"/>
      <c r="AC877" s="70"/>
      <c r="AD877" s="70"/>
      <c r="AE877" s="70"/>
      <c r="AF877" s="70"/>
      <c r="AG877" s="70"/>
      <c r="AH877" s="70"/>
      <c r="AI877" s="70"/>
      <c r="AJ877" s="70"/>
      <c r="AK877" s="70"/>
      <c r="AL877" s="70"/>
      <c r="AM877" s="70"/>
      <c r="AN877" s="70"/>
      <c r="AO877" s="70"/>
    </row>
    <row r="878" ht="15.75" customHeight="1">
      <c r="AA878" s="70"/>
      <c r="AB878" s="70"/>
      <c r="AC878" s="70"/>
      <c r="AD878" s="70"/>
      <c r="AE878" s="70"/>
      <c r="AF878" s="70"/>
      <c r="AG878" s="70"/>
      <c r="AH878" s="70"/>
      <c r="AI878" s="70"/>
      <c r="AJ878" s="70"/>
      <c r="AK878" s="70"/>
      <c r="AL878" s="70"/>
      <c r="AM878" s="70"/>
      <c r="AN878" s="70"/>
      <c r="AO878" s="70"/>
    </row>
    <row r="879" ht="15.75" customHeight="1">
      <c r="AA879" s="70"/>
      <c r="AB879" s="70"/>
      <c r="AC879" s="70"/>
      <c r="AD879" s="70"/>
      <c r="AE879" s="70"/>
      <c r="AF879" s="70"/>
      <c r="AG879" s="70"/>
      <c r="AH879" s="70"/>
      <c r="AI879" s="70"/>
      <c r="AJ879" s="70"/>
      <c r="AK879" s="70"/>
      <c r="AL879" s="70"/>
      <c r="AM879" s="70"/>
      <c r="AN879" s="70"/>
      <c r="AO879" s="70"/>
    </row>
    <row r="880" ht="15.75" customHeight="1">
      <c r="AA880" s="70"/>
      <c r="AB880" s="70"/>
      <c r="AC880" s="70"/>
      <c r="AD880" s="70"/>
      <c r="AE880" s="70"/>
      <c r="AF880" s="70"/>
      <c r="AG880" s="70"/>
      <c r="AH880" s="70"/>
      <c r="AI880" s="70"/>
      <c r="AJ880" s="70"/>
      <c r="AK880" s="70"/>
      <c r="AL880" s="70"/>
      <c r="AM880" s="70"/>
      <c r="AN880" s="70"/>
      <c r="AO880" s="70"/>
    </row>
    <row r="881" ht="15.75" customHeight="1">
      <c r="AA881" s="70"/>
      <c r="AB881" s="70"/>
      <c r="AC881" s="70"/>
      <c r="AD881" s="70"/>
      <c r="AE881" s="70"/>
      <c r="AF881" s="70"/>
      <c r="AG881" s="70"/>
      <c r="AH881" s="70"/>
      <c r="AI881" s="70"/>
      <c r="AJ881" s="70"/>
      <c r="AK881" s="70"/>
      <c r="AL881" s="70"/>
      <c r="AM881" s="70"/>
      <c r="AN881" s="70"/>
      <c r="AO881" s="70"/>
    </row>
    <row r="882" ht="15.75" customHeight="1">
      <c r="AA882" s="70"/>
      <c r="AB882" s="70"/>
      <c r="AC882" s="70"/>
      <c r="AD882" s="70"/>
      <c r="AE882" s="70"/>
      <c r="AF882" s="70"/>
      <c r="AG882" s="70"/>
      <c r="AH882" s="70"/>
      <c r="AI882" s="70"/>
      <c r="AJ882" s="70"/>
      <c r="AK882" s="70"/>
      <c r="AL882" s="70"/>
      <c r="AM882" s="70"/>
      <c r="AN882" s="70"/>
      <c r="AO882" s="70"/>
    </row>
    <row r="883" ht="15.75" customHeight="1">
      <c r="AA883" s="70"/>
      <c r="AB883" s="70"/>
      <c r="AC883" s="70"/>
      <c r="AD883" s="70"/>
      <c r="AE883" s="70"/>
      <c r="AF883" s="70"/>
      <c r="AG883" s="70"/>
      <c r="AH883" s="70"/>
      <c r="AI883" s="70"/>
      <c r="AJ883" s="70"/>
      <c r="AK883" s="70"/>
      <c r="AL883" s="70"/>
      <c r="AM883" s="70"/>
      <c r="AN883" s="70"/>
      <c r="AO883" s="70"/>
    </row>
    <row r="884" ht="15.75" customHeight="1">
      <c r="AA884" s="70"/>
      <c r="AB884" s="70"/>
      <c r="AC884" s="70"/>
      <c r="AD884" s="70"/>
      <c r="AE884" s="70"/>
      <c r="AF884" s="70"/>
      <c r="AG884" s="70"/>
      <c r="AH884" s="70"/>
      <c r="AI884" s="70"/>
      <c r="AJ884" s="70"/>
      <c r="AK884" s="70"/>
      <c r="AL884" s="70"/>
      <c r="AM884" s="70"/>
      <c r="AN884" s="70"/>
      <c r="AO884" s="70"/>
    </row>
    <row r="885" ht="15.75" customHeight="1">
      <c r="AA885" s="70"/>
      <c r="AB885" s="70"/>
      <c r="AC885" s="70"/>
      <c r="AD885" s="70"/>
      <c r="AE885" s="70"/>
      <c r="AF885" s="70"/>
      <c r="AG885" s="70"/>
      <c r="AH885" s="70"/>
      <c r="AI885" s="70"/>
      <c r="AJ885" s="70"/>
      <c r="AK885" s="70"/>
      <c r="AL885" s="70"/>
      <c r="AM885" s="70"/>
      <c r="AN885" s="70"/>
      <c r="AO885" s="70"/>
    </row>
    <row r="886" ht="15.75" customHeight="1">
      <c r="AA886" s="70"/>
      <c r="AB886" s="70"/>
      <c r="AC886" s="70"/>
      <c r="AD886" s="70"/>
      <c r="AE886" s="70"/>
      <c r="AF886" s="70"/>
      <c r="AG886" s="70"/>
      <c r="AH886" s="70"/>
      <c r="AI886" s="70"/>
      <c r="AJ886" s="70"/>
      <c r="AK886" s="70"/>
      <c r="AL886" s="70"/>
      <c r="AM886" s="70"/>
      <c r="AN886" s="70"/>
      <c r="AO886" s="70"/>
    </row>
    <row r="887" ht="15.75" customHeight="1">
      <c r="AA887" s="70"/>
      <c r="AB887" s="70"/>
      <c r="AC887" s="70"/>
      <c r="AD887" s="70"/>
      <c r="AE887" s="70"/>
      <c r="AF887" s="70"/>
      <c r="AG887" s="70"/>
      <c r="AH887" s="70"/>
      <c r="AI887" s="70"/>
      <c r="AJ887" s="70"/>
      <c r="AK887" s="70"/>
      <c r="AL887" s="70"/>
      <c r="AM887" s="70"/>
      <c r="AN887" s="70"/>
      <c r="AO887" s="70"/>
    </row>
    <row r="888" ht="15.75" customHeight="1">
      <c r="AA888" s="70"/>
      <c r="AB888" s="70"/>
      <c r="AC888" s="70"/>
      <c r="AD888" s="70"/>
      <c r="AE888" s="70"/>
      <c r="AF888" s="70"/>
      <c r="AG888" s="70"/>
      <c r="AH888" s="70"/>
      <c r="AI888" s="70"/>
      <c r="AJ888" s="70"/>
      <c r="AK888" s="70"/>
      <c r="AL888" s="70"/>
      <c r="AM888" s="70"/>
      <c r="AN888" s="70"/>
      <c r="AO888" s="70"/>
    </row>
    <row r="889" ht="15.75" customHeight="1">
      <c r="AA889" s="70"/>
      <c r="AB889" s="70"/>
      <c r="AC889" s="70"/>
      <c r="AD889" s="70"/>
      <c r="AE889" s="70"/>
      <c r="AF889" s="70"/>
      <c r="AG889" s="70"/>
      <c r="AH889" s="70"/>
      <c r="AI889" s="70"/>
      <c r="AJ889" s="70"/>
      <c r="AK889" s="70"/>
      <c r="AL889" s="70"/>
      <c r="AM889" s="70"/>
      <c r="AN889" s="70"/>
      <c r="AO889" s="70"/>
    </row>
    <row r="890" ht="15.75" customHeight="1">
      <c r="AA890" s="70"/>
      <c r="AB890" s="70"/>
      <c r="AC890" s="70"/>
      <c r="AD890" s="70"/>
      <c r="AE890" s="70"/>
      <c r="AF890" s="70"/>
      <c r="AG890" s="70"/>
      <c r="AH890" s="70"/>
      <c r="AI890" s="70"/>
      <c r="AJ890" s="70"/>
      <c r="AK890" s="70"/>
      <c r="AL890" s="70"/>
      <c r="AM890" s="70"/>
      <c r="AN890" s="70"/>
      <c r="AO890" s="70"/>
    </row>
    <row r="891" ht="15.75" customHeight="1">
      <c r="AA891" s="70"/>
      <c r="AB891" s="70"/>
      <c r="AC891" s="70"/>
      <c r="AD891" s="70"/>
      <c r="AE891" s="70"/>
      <c r="AF891" s="70"/>
      <c r="AG891" s="70"/>
      <c r="AH891" s="70"/>
      <c r="AI891" s="70"/>
      <c r="AJ891" s="70"/>
      <c r="AK891" s="70"/>
      <c r="AL891" s="70"/>
      <c r="AM891" s="70"/>
      <c r="AN891" s="70"/>
      <c r="AO891" s="70"/>
    </row>
    <row r="892" ht="15.75" customHeight="1">
      <c r="AA892" s="70"/>
      <c r="AB892" s="70"/>
      <c r="AC892" s="70"/>
      <c r="AD892" s="70"/>
      <c r="AE892" s="70"/>
      <c r="AF892" s="70"/>
      <c r="AG892" s="70"/>
      <c r="AH892" s="70"/>
      <c r="AI892" s="70"/>
      <c r="AJ892" s="70"/>
      <c r="AK892" s="70"/>
      <c r="AL892" s="70"/>
      <c r="AM892" s="70"/>
      <c r="AN892" s="70"/>
      <c r="AO892" s="70"/>
    </row>
    <row r="893" ht="15.75" customHeight="1">
      <c r="AA893" s="70"/>
      <c r="AB893" s="70"/>
      <c r="AC893" s="70"/>
      <c r="AD893" s="70"/>
      <c r="AE893" s="70"/>
      <c r="AF893" s="70"/>
      <c r="AG893" s="70"/>
      <c r="AH893" s="70"/>
      <c r="AI893" s="70"/>
      <c r="AJ893" s="70"/>
      <c r="AK893" s="70"/>
      <c r="AL893" s="70"/>
      <c r="AM893" s="70"/>
      <c r="AN893" s="70"/>
      <c r="AO893" s="70"/>
    </row>
    <row r="894" ht="15.75" customHeight="1">
      <c r="AA894" s="70"/>
      <c r="AB894" s="70"/>
      <c r="AC894" s="70"/>
      <c r="AD894" s="70"/>
      <c r="AE894" s="70"/>
      <c r="AF894" s="70"/>
      <c r="AG894" s="70"/>
      <c r="AH894" s="70"/>
      <c r="AI894" s="70"/>
      <c r="AJ894" s="70"/>
      <c r="AK894" s="70"/>
      <c r="AL894" s="70"/>
      <c r="AM894" s="70"/>
      <c r="AN894" s="70"/>
      <c r="AO894" s="70"/>
    </row>
    <row r="895" ht="15.75" customHeight="1">
      <c r="AA895" s="70"/>
      <c r="AB895" s="70"/>
      <c r="AC895" s="70"/>
      <c r="AD895" s="70"/>
      <c r="AE895" s="70"/>
      <c r="AF895" s="70"/>
      <c r="AG895" s="70"/>
      <c r="AH895" s="70"/>
      <c r="AI895" s="70"/>
      <c r="AJ895" s="70"/>
      <c r="AK895" s="70"/>
      <c r="AL895" s="70"/>
      <c r="AM895" s="70"/>
      <c r="AN895" s="70"/>
      <c r="AO895" s="70"/>
    </row>
    <row r="896" ht="15.75" customHeight="1">
      <c r="AA896" s="70"/>
      <c r="AB896" s="70"/>
      <c r="AC896" s="70"/>
      <c r="AD896" s="70"/>
      <c r="AE896" s="70"/>
      <c r="AF896" s="70"/>
      <c r="AG896" s="70"/>
      <c r="AH896" s="70"/>
      <c r="AI896" s="70"/>
      <c r="AJ896" s="70"/>
      <c r="AK896" s="70"/>
      <c r="AL896" s="70"/>
      <c r="AM896" s="70"/>
      <c r="AN896" s="70"/>
      <c r="AO896" s="70"/>
    </row>
    <row r="897" ht="15.75" customHeight="1">
      <c r="AA897" s="70"/>
      <c r="AB897" s="70"/>
      <c r="AC897" s="70"/>
      <c r="AD897" s="70"/>
      <c r="AE897" s="70"/>
      <c r="AF897" s="70"/>
      <c r="AG897" s="70"/>
      <c r="AH897" s="70"/>
      <c r="AI897" s="70"/>
      <c r="AJ897" s="70"/>
      <c r="AK897" s="70"/>
      <c r="AL897" s="70"/>
      <c r="AM897" s="70"/>
      <c r="AN897" s="70"/>
      <c r="AO897" s="70"/>
    </row>
    <row r="898" ht="15.75" customHeight="1">
      <c r="AA898" s="70"/>
      <c r="AB898" s="70"/>
      <c r="AC898" s="70"/>
      <c r="AD898" s="70"/>
      <c r="AE898" s="70"/>
      <c r="AF898" s="70"/>
      <c r="AG898" s="70"/>
      <c r="AH898" s="70"/>
      <c r="AI898" s="70"/>
      <c r="AJ898" s="70"/>
      <c r="AK898" s="70"/>
      <c r="AL898" s="70"/>
      <c r="AM898" s="70"/>
      <c r="AN898" s="70"/>
      <c r="AO898" s="70"/>
    </row>
    <row r="899" ht="15.75" customHeight="1">
      <c r="AA899" s="70"/>
      <c r="AB899" s="70"/>
      <c r="AC899" s="70"/>
      <c r="AD899" s="70"/>
      <c r="AE899" s="70"/>
      <c r="AF899" s="70"/>
      <c r="AG899" s="70"/>
      <c r="AH899" s="70"/>
      <c r="AI899" s="70"/>
      <c r="AJ899" s="70"/>
      <c r="AK899" s="70"/>
      <c r="AL899" s="70"/>
      <c r="AM899" s="70"/>
      <c r="AN899" s="70"/>
      <c r="AO899" s="70"/>
    </row>
    <row r="900" ht="15.75" customHeight="1">
      <c r="AA900" s="70"/>
      <c r="AB900" s="70"/>
      <c r="AC900" s="70"/>
      <c r="AD900" s="70"/>
      <c r="AE900" s="70"/>
      <c r="AF900" s="70"/>
      <c r="AG900" s="70"/>
      <c r="AH900" s="70"/>
      <c r="AI900" s="70"/>
      <c r="AJ900" s="70"/>
      <c r="AK900" s="70"/>
      <c r="AL900" s="70"/>
      <c r="AM900" s="70"/>
      <c r="AN900" s="70"/>
      <c r="AO900" s="70"/>
    </row>
    <row r="901" ht="15.75" customHeight="1">
      <c r="AA901" s="70"/>
      <c r="AB901" s="70"/>
      <c r="AC901" s="70"/>
      <c r="AD901" s="70"/>
      <c r="AE901" s="70"/>
      <c r="AF901" s="70"/>
      <c r="AG901" s="70"/>
      <c r="AH901" s="70"/>
      <c r="AI901" s="70"/>
      <c r="AJ901" s="70"/>
      <c r="AK901" s="70"/>
      <c r="AL901" s="70"/>
      <c r="AM901" s="70"/>
      <c r="AN901" s="70"/>
      <c r="AO901" s="70"/>
    </row>
    <row r="902" ht="15.75" customHeight="1">
      <c r="AA902" s="70"/>
      <c r="AB902" s="70"/>
      <c r="AC902" s="70"/>
      <c r="AD902" s="70"/>
      <c r="AE902" s="70"/>
      <c r="AF902" s="70"/>
      <c r="AG902" s="70"/>
      <c r="AH902" s="70"/>
      <c r="AI902" s="70"/>
      <c r="AJ902" s="70"/>
      <c r="AK902" s="70"/>
      <c r="AL902" s="70"/>
      <c r="AM902" s="70"/>
      <c r="AN902" s="70"/>
      <c r="AO902" s="70"/>
    </row>
    <row r="903" ht="15.75" customHeight="1">
      <c r="AA903" s="70"/>
      <c r="AB903" s="70"/>
      <c r="AC903" s="70"/>
      <c r="AD903" s="70"/>
      <c r="AE903" s="70"/>
      <c r="AF903" s="70"/>
      <c r="AG903" s="70"/>
      <c r="AH903" s="70"/>
      <c r="AI903" s="70"/>
      <c r="AJ903" s="70"/>
      <c r="AK903" s="70"/>
      <c r="AL903" s="70"/>
      <c r="AM903" s="70"/>
      <c r="AN903" s="70"/>
      <c r="AO903" s="70"/>
    </row>
    <row r="904" ht="15.75" customHeight="1">
      <c r="AA904" s="70"/>
      <c r="AB904" s="70"/>
      <c r="AC904" s="70"/>
      <c r="AD904" s="70"/>
      <c r="AE904" s="70"/>
      <c r="AF904" s="70"/>
      <c r="AG904" s="70"/>
      <c r="AH904" s="70"/>
      <c r="AI904" s="70"/>
      <c r="AJ904" s="70"/>
      <c r="AK904" s="70"/>
      <c r="AL904" s="70"/>
      <c r="AM904" s="70"/>
      <c r="AN904" s="70"/>
      <c r="AO904" s="70"/>
    </row>
    <row r="905" ht="15.75" customHeight="1">
      <c r="AA905" s="70"/>
      <c r="AB905" s="70"/>
      <c r="AC905" s="70"/>
      <c r="AD905" s="70"/>
      <c r="AE905" s="70"/>
      <c r="AF905" s="70"/>
      <c r="AG905" s="70"/>
      <c r="AH905" s="70"/>
      <c r="AI905" s="70"/>
      <c r="AJ905" s="70"/>
      <c r="AK905" s="70"/>
      <c r="AL905" s="70"/>
      <c r="AM905" s="70"/>
      <c r="AN905" s="70"/>
      <c r="AO905" s="70"/>
    </row>
    <row r="906" ht="15.75" customHeight="1">
      <c r="AA906" s="70"/>
      <c r="AB906" s="70"/>
      <c r="AC906" s="70"/>
      <c r="AD906" s="70"/>
      <c r="AE906" s="70"/>
      <c r="AF906" s="70"/>
      <c r="AG906" s="70"/>
      <c r="AH906" s="70"/>
      <c r="AI906" s="70"/>
      <c r="AJ906" s="70"/>
      <c r="AK906" s="70"/>
      <c r="AL906" s="70"/>
      <c r="AM906" s="70"/>
      <c r="AN906" s="70"/>
      <c r="AO906" s="70"/>
    </row>
    <row r="907" ht="15.75" customHeight="1">
      <c r="AA907" s="70"/>
      <c r="AB907" s="70"/>
      <c r="AC907" s="70"/>
      <c r="AD907" s="70"/>
      <c r="AE907" s="70"/>
      <c r="AF907" s="70"/>
      <c r="AG907" s="70"/>
      <c r="AH907" s="70"/>
      <c r="AI907" s="70"/>
      <c r="AJ907" s="70"/>
      <c r="AK907" s="70"/>
      <c r="AL907" s="70"/>
      <c r="AM907" s="70"/>
      <c r="AN907" s="70"/>
      <c r="AO907" s="70"/>
    </row>
    <row r="908" ht="15.75" customHeight="1">
      <c r="AA908" s="70"/>
      <c r="AB908" s="70"/>
      <c r="AC908" s="70"/>
      <c r="AD908" s="70"/>
      <c r="AE908" s="70"/>
      <c r="AF908" s="70"/>
      <c r="AG908" s="70"/>
      <c r="AH908" s="70"/>
      <c r="AI908" s="70"/>
      <c r="AJ908" s="70"/>
      <c r="AK908" s="70"/>
      <c r="AL908" s="70"/>
      <c r="AM908" s="70"/>
      <c r="AN908" s="70"/>
      <c r="AO908" s="70"/>
    </row>
    <row r="909" ht="15.75" customHeight="1">
      <c r="AA909" s="70"/>
      <c r="AB909" s="70"/>
      <c r="AC909" s="70"/>
      <c r="AD909" s="70"/>
      <c r="AE909" s="70"/>
      <c r="AF909" s="70"/>
      <c r="AG909" s="70"/>
      <c r="AH909" s="70"/>
      <c r="AI909" s="70"/>
      <c r="AJ909" s="70"/>
      <c r="AK909" s="70"/>
      <c r="AL909" s="70"/>
      <c r="AM909" s="70"/>
      <c r="AN909" s="70"/>
      <c r="AO909" s="70"/>
    </row>
    <row r="910" ht="15.75" customHeight="1">
      <c r="AA910" s="70"/>
      <c r="AB910" s="70"/>
      <c r="AC910" s="70"/>
      <c r="AD910" s="70"/>
      <c r="AE910" s="70"/>
      <c r="AF910" s="70"/>
      <c r="AG910" s="70"/>
      <c r="AH910" s="70"/>
      <c r="AI910" s="70"/>
      <c r="AJ910" s="70"/>
      <c r="AK910" s="70"/>
      <c r="AL910" s="70"/>
      <c r="AM910" s="70"/>
      <c r="AN910" s="70"/>
      <c r="AO910" s="70"/>
    </row>
    <row r="911" ht="15.75" customHeight="1">
      <c r="AA911" s="70"/>
      <c r="AB911" s="70"/>
      <c r="AC911" s="70"/>
      <c r="AD911" s="70"/>
      <c r="AE911" s="70"/>
      <c r="AF911" s="70"/>
      <c r="AG911" s="70"/>
      <c r="AH911" s="70"/>
      <c r="AI911" s="70"/>
      <c r="AJ911" s="70"/>
      <c r="AK911" s="70"/>
      <c r="AL911" s="70"/>
      <c r="AM911" s="70"/>
      <c r="AN911" s="70"/>
      <c r="AO911" s="70"/>
    </row>
    <row r="912" ht="15.75" customHeight="1">
      <c r="AA912" s="70"/>
      <c r="AB912" s="70"/>
      <c r="AC912" s="70"/>
      <c r="AD912" s="70"/>
      <c r="AE912" s="70"/>
      <c r="AF912" s="70"/>
      <c r="AG912" s="70"/>
      <c r="AH912" s="70"/>
      <c r="AI912" s="70"/>
      <c r="AJ912" s="70"/>
      <c r="AK912" s="70"/>
      <c r="AL912" s="70"/>
      <c r="AM912" s="70"/>
      <c r="AN912" s="70"/>
      <c r="AO912" s="70"/>
    </row>
    <row r="913" ht="15.75" customHeight="1">
      <c r="AA913" s="70"/>
      <c r="AB913" s="70"/>
      <c r="AC913" s="70"/>
      <c r="AD913" s="70"/>
      <c r="AE913" s="70"/>
      <c r="AF913" s="70"/>
      <c r="AG913" s="70"/>
      <c r="AH913" s="70"/>
      <c r="AI913" s="70"/>
      <c r="AJ913" s="70"/>
      <c r="AK913" s="70"/>
      <c r="AL913" s="70"/>
      <c r="AM913" s="70"/>
      <c r="AN913" s="70"/>
      <c r="AO913" s="70"/>
    </row>
    <row r="914" ht="15.75" customHeight="1">
      <c r="AA914" s="70"/>
      <c r="AB914" s="70"/>
      <c r="AC914" s="70"/>
      <c r="AD914" s="70"/>
      <c r="AE914" s="70"/>
      <c r="AF914" s="70"/>
      <c r="AG914" s="70"/>
      <c r="AH914" s="70"/>
      <c r="AI914" s="70"/>
      <c r="AJ914" s="70"/>
      <c r="AK914" s="70"/>
      <c r="AL914" s="70"/>
      <c r="AM914" s="70"/>
      <c r="AN914" s="70"/>
      <c r="AO914" s="70"/>
    </row>
    <row r="915" ht="15.75" customHeight="1">
      <c r="AA915" s="70"/>
      <c r="AB915" s="70"/>
      <c r="AC915" s="70"/>
      <c r="AD915" s="70"/>
      <c r="AE915" s="70"/>
      <c r="AF915" s="70"/>
      <c r="AG915" s="70"/>
      <c r="AH915" s="70"/>
      <c r="AI915" s="70"/>
      <c r="AJ915" s="70"/>
      <c r="AK915" s="70"/>
      <c r="AL915" s="70"/>
      <c r="AM915" s="70"/>
      <c r="AN915" s="70"/>
      <c r="AO915" s="70"/>
    </row>
    <row r="916" ht="15.75" customHeight="1">
      <c r="AA916" s="70"/>
      <c r="AB916" s="70"/>
      <c r="AC916" s="70"/>
      <c r="AD916" s="70"/>
      <c r="AE916" s="70"/>
      <c r="AF916" s="70"/>
      <c r="AG916" s="70"/>
      <c r="AH916" s="70"/>
      <c r="AI916" s="70"/>
      <c r="AJ916" s="70"/>
      <c r="AK916" s="70"/>
      <c r="AL916" s="70"/>
      <c r="AM916" s="70"/>
      <c r="AN916" s="70"/>
      <c r="AO916" s="70"/>
    </row>
    <row r="917" ht="15.75" customHeight="1">
      <c r="AA917" s="70"/>
      <c r="AB917" s="70"/>
      <c r="AC917" s="70"/>
      <c r="AD917" s="70"/>
      <c r="AE917" s="70"/>
      <c r="AF917" s="70"/>
      <c r="AG917" s="70"/>
      <c r="AH917" s="70"/>
      <c r="AI917" s="70"/>
      <c r="AJ917" s="70"/>
      <c r="AK917" s="70"/>
      <c r="AL917" s="70"/>
      <c r="AM917" s="70"/>
      <c r="AN917" s="70"/>
      <c r="AO917" s="70"/>
    </row>
    <row r="918" ht="15.75" customHeight="1">
      <c r="AA918" s="70"/>
      <c r="AB918" s="70"/>
      <c r="AC918" s="70"/>
      <c r="AD918" s="70"/>
      <c r="AE918" s="70"/>
      <c r="AF918" s="70"/>
      <c r="AG918" s="70"/>
      <c r="AH918" s="70"/>
      <c r="AI918" s="70"/>
      <c r="AJ918" s="70"/>
      <c r="AK918" s="70"/>
      <c r="AL918" s="70"/>
      <c r="AM918" s="70"/>
      <c r="AN918" s="70"/>
      <c r="AO918" s="70"/>
    </row>
    <row r="919" ht="15.75" customHeight="1">
      <c r="AA919" s="70"/>
      <c r="AB919" s="70"/>
      <c r="AC919" s="70"/>
      <c r="AD919" s="70"/>
      <c r="AE919" s="70"/>
      <c r="AF919" s="70"/>
      <c r="AG919" s="70"/>
      <c r="AH919" s="70"/>
      <c r="AI919" s="70"/>
      <c r="AJ919" s="70"/>
      <c r="AK919" s="70"/>
      <c r="AL919" s="70"/>
      <c r="AM919" s="70"/>
      <c r="AN919" s="70"/>
      <c r="AO919" s="70"/>
    </row>
    <row r="920" ht="15.75" customHeight="1">
      <c r="AA920" s="70"/>
      <c r="AB920" s="70"/>
      <c r="AC920" s="70"/>
      <c r="AD920" s="70"/>
      <c r="AE920" s="70"/>
      <c r="AF920" s="70"/>
      <c r="AG920" s="70"/>
      <c r="AH920" s="70"/>
      <c r="AI920" s="70"/>
      <c r="AJ920" s="70"/>
      <c r="AK920" s="70"/>
      <c r="AL920" s="70"/>
      <c r="AM920" s="70"/>
      <c r="AN920" s="70"/>
      <c r="AO920" s="70"/>
    </row>
    <row r="921" ht="15.75" customHeight="1">
      <c r="AA921" s="70"/>
      <c r="AB921" s="70"/>
      <c r="AC921" s="70"/>
      <c r="AD921" s="70"/>
      <c r="AE921" s="70"/>
      <c r="AF921" s="70"/>
      <c r="AG921" s="70"/>
      <c r="AH921" s="70"/>
      <c r="AI921" s="70"/>
      <c r="AJ921" s="70"/>
      <c r="AK921" s="70"/>
      <c r="AL921" s="70"/>
      <c r="AM921" s="70"/>
      <c r="AN921" s="70"/>
      <c r="AO921" s="70"/>
    </row>
    <row r="922" ht="15.75" customHeight="1">
      <c r="AA922" s="70"/>
      <c r="AB922" s="70"/>
      <c r="AC922" s="70"/>
      <c r="AD922" s="70"/>
      <c r="AE922" s="70"/>
      <c r="AF922" s="70"/>
      <c r="AG922" s="70"/>
      <c r="AH922" s="70"/>
      <c r="AI922" s="70"/>
      <c r="AJ922" s="70"/>
      <c r="AK922" s="70"/>
      <c r="AL922" s="70"/>
      <c r="AM922" s="70"/>
      <c r="AN922" s="70"/>
      <c r="AO922" s="70"/>
    </row>
    <row r="923" ht="15.75" customHeight="1">
      <c r="AA923" s="70"/>
      <c r="AB923" s="70"/>
      <c r="AC923" s="70"/>
      <c r="AD923" s="70"/>
      <c r="AE923" s="70"/>
      <c r="AF923" s="70"/>
      <c r="AG923" s="70"/>
      <c r="AH923" s="70"/>
      <c r="AI923" s="70"/>
      <c r="AJ923" s="70"/>
      <c r="AK923" s="70"/>
      <c r="AL923" s="70"/>
      <c r="AM923" s="70"/>
      <c r="AN923" s="70"/>
      <c r="AO923" s="70"/>
    </row>
    <row r="924" ht="15.75" customHeight="1">
      <c r="AA924" s="70"/>
      <c r="AB924" s="70"/>
      <c r="AC924" s="70"/>
      <c r="AD924" s="70"/>
      <c r="AE924" s="70"/>
      <c r="AF924" s="70"/>
      <c r="AG924" s="70"/>
      <c r="AH924" s="70"/>
      <c r="AI924" s="70"/>
      <c r="AJ924" s="70"/>
      <c r="AK924" s="70"/>
      <c r="AL924" s="70"/>
      <c r="AM924" s="70"/>
      <c r="AN924" s="70"/>
      <c r="AO924" s="70"/>
    </row>
    <row r="925" ht="15.75" customHeight="1">
      <c r="AA925" s="70"/>
      <c r="AB925" s="70"/>
      <c r="AC925" s="70"/>
      <c r="AD925" s="70"/>
      <c r="AE925" s="70"/>
      <c r="AF925" s="70"/>
      <c r="AG925" s="70"/>
      <c r="AH925" s="70"/>
      <c r="AI925" s="70"/>
      <c r="AJ925" s="70"/>
      <c r="AK925" s="70"/>
      <c r="AL925" s="70"/>
      <c r="AM925" s="70"/>
      <c r="AN925" s="70"/>
      <c r="AO925" s="70"/>
    </row>
    <row r="926" ht="15.75" customHeight="1">
      <c r="AA926" s="70"/>
      <c r="AB926" s="70"/>
      <c r="AC926" s="70"/>
      <c r="AD926" s="70"/>
      <c r="AE926" s="70"/>
      <c r="AF926" s="70"/>
      <c r="AG926" s="70"/>
      <c r="AH926" s="70"/>
      <c r="AI926" s="70"/>
      <c r="AJ926" s="70"/>
      <c r="AK926" s="70"/>
      <c r="AL926" s="70"/>
      <c r="AM926" s="70"/>
      <c r="AN926" s="70"/>
      <c r="AO926" s="70"/>
    </row>
    <row r="927" ht="15.75" customHeight="1">
      <c r="AA927" s="70"/>
      <c r="AB927" s="70"/>
      <c r="AC927" s="70"/>
      <c r="AD927" s="70"/>
      <c r="AE927" s="70"/>
      <c r="AF927" s="70"/>
      <c r="AG927" s="70"/>
      <c r="AH927" s="70"/>
      <c r="AI927" s="70"/>
      <c r="AJ927" s="70"/>
      <c r="AK927" s="70"/>
      <c r="AL927" s="70"/>
      <c r="AM927" s="70"/>
      <c r="AN927" s="70"/>
      <c r="AO927" s="70"/>
    </row>
    <row r="928" ht="15.75" customHeight="1">
      <c r="AA928" s="70"/>
      <c r="AB928" s="70"/>
      <c r="AC928" s="70"/>
      <c r="AD928" s="70"/>
      <c r="AE928" s="70"/>
      <c r="AF928" s="70"/>
      <c r="AG928" s="70"/>
      <c r="AH928" s="70"/>
      <c r="AI928" s="70"/>
      <c r="AJ928" s="70"/>
      <c r="AK928" s="70"/>
      <c r="AL928" s="70"/>
      <c r="AM928" s="70"/>
      <c r="AN928" s="70"/>
      <c r="AO928" s="70"/>
    </row>
    <row r="929" ht="15.75" customHeight="1">
      <c r="AA929" s="70"/>
      <c r="AB929" s="70"/>
      <c r="AC929" s="70"/>
      <c r="AD929" s="70"/>
      <c r="AE929" s="70"/>
      <c r="AF929" s="70"/>
      <c r="AG929" s="70"/>
      <c r="AH929" s="70"/>
      <c r="AI929" s="70"/>
      <c r="AJ929" s="70"/>
      <c r="AK929" s="70"/>
      <c r="AL929" s="70"/>
      <c r="AM929" s="70"/>
      <c r="AN929" s="70"/>
      <c r="AO929" s="70"/>
    </row>
    <row r="930" ht="15.75" customHeight="1">
      <c r="AA930" s="70"/>
      <c r="AB930" s="70"/>
      <c r="AC930" s="70"/>
      <c r="AD930" s="70"/>
      <c r="AE930" s="70"/>
      <c r="AF930" s="70"/>
      <c r="AG930" s="70"/>
      <c r="AH930" s="70"/>
      <c r="AI930" s="70"/>
      <c r="AJ930" s="70"/>
      <c r="AK930" s="70"/>
      <c r="AL930" s="70"/>
      <c r="AM930" s="70"/>
      <c r="AN930" s="70"/>
      <c r="AO930" s="70"/>
    </row>
    <row r="931" ht="15.75" customHeight="1">
      <c r="AA931" s="70"/>
      <c r="AB931" s="70"/>
      <c r="AC931" s="70"/>
      <c r="AD931" s="70"/>
      <c r="AE931" s="70"/>
      <c r="AF931" s="70"/>
      <c r="AG931" s="70"/>
      <c r="AH931" s="70"/>
      <c r="AI931" s="70"/>
      <c r="AJ931" s="70"/>
      <c r="AK931" s="70"/>
      <c r="AL931" s="70"/>
      <c r="AM931" s="70"/>
      <c r="AN931" s="70"/>
      <c r="AO931" s="70"/>
    </row>
    <row r="932" ht="15.75" customHeight="1">
      <c r="AA932" s="70"/>
      <c r="AB932" s="70"/>
      <c r="AC932" s="70"/>
      <c r="AD932" s="70"/>
      <c r="AE932" s="70"/>
      <c r="AF932" s="70"/>
      <c r="AG932" s="70"/>
      <c r="AH932" s="70"/>
      <c r="AI932" s="70"/>
      <c r="AJ932" s="70"/>
      <c r="AK932" s="70"/>
      <c r="AL932" s="70"/>
      <c r="AM932" s="70"/>
      <c r="AN932" s="70"/>
      <c r="AO932" s="70"/>
    </row>
    <row r="933" ht="15.75" customHeight="1">
      <c r="AA933" s="70"/>
      <c r="AB933" s="70"/>
      <c r="AC933" s="70"/>
      <c r="AD933" s="70"/>
      <c r="AE933" s="70"/>
      <c r="AF933" s="70"/>
      <c r="AG933" s="70"/>
      <c r="AH933" s="70"/>
      <c r="AI933" s="70"/>
      <c r="AJ933" s="70"/>
      <c r="AK933" s="70"/>
      <c r="AL933" s="70"/>
      <c r="AM933" s="70"/>
      <c r="AN933" s="70"/>
      <c r="AO933" s="70"/>
    </row>
    <row r="934" ht="15.75" customHeight="1">
      <c r="AA934" s="70"/>
      <c r="AB934" s="70"/>
      <c r="AC934" s="70"/>
      <c r="AD934" s="70"/>
      <c r="AE934" s="70"/>
      <c r="AF934" s="70"/>
      <c r="AG934" s="70"/>
      <c r="AH934" s="70"/>
      <c r="AI934" s="70"/>
      <c r="AJ934" s="70"/>
      <c r="AK934" s="70"/>
      <c r="AL934" s="70"/>
      <c r="AM934" s="70"/>
      <c r="AN934" s="70"/>
      <c r="AO934" s="70"/>
    </row>
    <row r="935" ht="15.75" customHeight="1">
      <c r="AA935" s="70"/>
      <c r="AB935" s="70"/>
      <c r="AC935" s="70"/>
      <c r="AD935" s="70"/>
      <c r="AE935" s="70"/>
      <c r="AF935" s="70"/>
      <c r="AG935" s="70"/>
      <c r="AH935" s="70"/>
      <c r="AI935" s="70"/>
      <c r="AJ935" s="70"/>
      <c r="AK935" s="70"/>
      <c r="AL935" s="70"/>
      <c r="AM935" s="70"/>
      <c r="AN935" s="70"/>
      <c r="AO935" s="70"/>
    </row>
    <row r="936" ht="15.75" customHeight="1">
      <c r="AA936" s="70"/>
      <c r="AB936" s="70"/>
      <c r="AC936" s="70"/>
      <c r="AD936" s="70"/>
      <c r="AE936" s="70"/>
      <c r="AF936" s="70"/>
      <c r="AG936" s="70"/>
      <c r="AH936" s="70"/>
      <c r="AI936" s="70"/>
      <c r="AJ936" s="70"/>
      <c r="AK936" s="70"/>
      <c r="AL936" s="70"/>
      <c r="AM936" s="70"/>
      <c r="AN936" s="70"/>
      <c r="AO936" s="70"/>
    </row>
    <row r="937" ht="15.75" customHeight="1">
      <c r="AA937" s="70"/>
      <c r="AB937" s="70"/>
      <c r="AC937" s="70"/>
      <c r="AD937" s="70"/>
      <c r="AE937" s="70"/>
      <c r="AF937" s="70"/>
      <c r="AG937" s="70"/>
      <c r="AH937" s="70"/>
      <c r="AI937" s="70"/>
      <c r="AJ937" s="70"/>
      <c r="AK937" s="70"/>
      <c r="AL937" s="70"/>
      <c r="AM937" s="70"/>
      <c r="AN937" s="70"/>
      <c r="AO937" s="70"/>
    </row>
    <row r="938" ht="15.75" customHeight="1">
      <c r="AA938" s="70"/>
      <c r="AB938" s="70"/>
      <c r="AC938" s="70"/>
      <c r="AD938" s="70"/>
      <c r="AE938" s="70"/>
      <c r="AF938" s="70"/>
      <c r="AG938" s="70"/>
      <c r="AH938" s="70"/>
      <c r="AI938" s="70"/>
      <c r="AJ938" s="70"/>
      <c r="AK938" s="70"/>
      <c r="AL938" s="70"/>
      <c r="AM938" s="70"/>
      <c r="AN938" s="70"/>
      <c r="AO938" s="70"/>
    </row>
    <row r="939" ht="15.75" customHeight="1">
      <c r="AA939" s="70"/>
      <c r="AB939" s="70"/>
      <c r="AC939" s="70"/>
      <c r="AD939" s="70"/>
      <c r="AE939" s="70"/>
      <c r="AF939" s="70"/>
      <c r="AG939" s="70"/>
      <c r="AH939" s="70"/>
      <c r="AI939" s="70"/>
      <c r="AJ939" s="70"/>
      <c r="AK939" s="70"/>
      <c r="AL939" s="70"/>
      <c r="AM939" s="70"/>
      <c r="AN939" s="70"/>
      <c r="AO939" s="70"/>
    </row>
    <row r="940" ht="15.75" customHeight="1">
      <c r="AA940" s="70"/>
      <c r="AB940" s="70"/>
      <c r="AC940" s="70"/>
      <c r="AD940" s="70"/>
      <c r="AE940" s="70"/>
      <c r="AF940" s="70"/>
      <c r="AG940" s="70"/>
      <c r="AH940" s="70"/>
      <c r="AI940" s="70"/>
      <c r="AJ940" s="70"/>
      <c r="AK940" s="70"/>
      <c r="AL940" s="70"/>
      <c r="AM940" s="70"/>
      <c r="AN940" s="70"/>
      <c r="AO940" s="70"/>
    </row>
    <row r="941" ht="15.75" customHeight="1">
      <c r="AA941" s="70"/>
      <c r="AB941" s="70"/>
      <c r="AC941" s="70"/>
      <c r="AD941" s="70"/>
      <c r="AE941" s="70"/>
      <c r="AF941" s="70"/>
      <c r="AG941" s="70"/>
      <c r="AH941" s="70"/>
      <c r="AI941" s="70"/>
      <c r="AJ941" s="70"/>
      <c r="AK941" s="70"/>
      <c r="AL941" s="70"/>
      <c r="AM941" s="70"/>
      <c r="AN941" s="70"/>
      <c r="AO941" s="70"/>
    </row>
    <row r="942" ht="15.75" customHeight="1">
      <c r="AA942" s="70"/>
      <c r="AB942" s="70"/>
      <c r="AC942" s="70"/>
      <c r="AD942" s="70"/>
      <c r="AE942" s="70"/>
      <c r="AF942" s="70"/>
      <c r="AG942" s="70"/>
      <c r="AH942" s="70"/>
      <c r="AI942" s="70"/>
      <c r="AJ942" s="70"/>
      <c r="AK942" s="70"/>
      <c r="AL942" s="70"/>
      <c r="AM942" s="70"/>
      <c r="AN942" s="70"/>
      <c r="AO942" s="70"/>
    </row>
    <row r="943" ht="15.75" customHeight="1">
      <c r="AA943" s="70"/>
      <c r="AB943" s="70"/>
      <c r="AC943" s="70"/>
      <c r="AD943" s="70"/>
      <c r="AE943" s="70"/>
      <c r="AF943" s="70"/>
      <c r="AG943" s="70"/>
      <c r="AH943" s="70"/>
      <c r="AI943" s="70"/>
      <c r="AJ943" s="70"/>
      <c r="AK943" s="70"/>
      <c r="AL943" s="70"/>
      <c r="AM943" s="70"/>
      <c r="AN943" s="70"/>
      <c r="AO943" s="70"/>
    </row>
    <row r="944" ht="15.75" customHeight="1">
      <c r="AA944" s="70"/>
      <c r="AB944" s="70"/>
      <c r="AC944" s="70"/>
      <c r="AD944" s="70"/>
      <c r="AE944" s="70"/>
      <c r="AF944" s="70"/>
      <c r="AG944" s="70"/>
      <c r="AH944" s="70"/>
      <c r="AI944" s="70"/>
      <c r="AJ944" s="70"/>
      <c r="AK944" s="70"/>
      <c r="AL944" s="70"/>
      <c r="AM944" s="70"/>
      <c r="AN944" s="70"/>
      <c r="AO944" s="70"/>
    </row>
    <row r="945" ht="15.75" customHeight="1">
      <c r="AA945" s="70"/>
      <c r="AB945" s="70"/>
      <c r="AC945" s="70"/>
      <c r="AD945" s="70"/>
      <c r="AE945" s="70"/>
      <c r="AF945" s="70"/>
      <c r="AG945" s="70"/>
      <c r="AH945" s="70"/>
      <c r="AI945" s="70"/>
      <c r="AJ945" s="70"/>
      <c r="AK945" s="70"/>
      <c r="AL945" s="70"/>
      <c r="AM945" s="70"/>
      <c r="AN945" s="70"/>
      <c r="AO945" s="70"/>
    </row>
    <row r="946" ht="15.75" customHeight="1">
      <c r="AA946" s="70"/>
      <c r="AB946" s="70"/>
      <c r="AC946" s="70"/>
      <c r="AD946" s="70"/>
      <c r="AE946" s="70"/>
      <c r="AF946" s="70"/>
      <c r="AG946" s="70"/>
      <c r="AH946" s="70"/>
      <c r="AI946" s="70"/>
      <c r="AJ946" s="70"/>
      <c r="AK946" s="70"/>
      <c r="AL946" s="70"/>
      <c r="AM946" s="70"/>
      <c r="AN946" s="70"/>
      <c r="AO946" s="70"/>
    </row>
    <row r="947" ht="15.75" customHeight="1">
      <c r="AA947" s="70"/>
      <c r="AB947" s="70"/>
      <c r="AC947" s="70"/>
      <c r="AD947" s="70"/>
      <c r="AE947" s="70"/>
      <c r="AF947" s="70"/>
      <c r="AG947" s="70"/>
      <c r="AH947" s="70"/>
      <c r="AI947" s="70"/>
      <c r="AJ947" s="70"/>
      <c r="AK947" s="70"/>
      <c r="AL947" s="70"/>
      <c r="AM947" s="70"/>
      <c r="AN947" s="70"/>
      <c r="AO947" s="70"/>
    </row>
    <row r="948" ht="15.75" customHeight="1">
      <c r="AA948" s="70"/>
      <c r="AB948" s="70"/>
      <c r="AC948" s="70"/>
      <c r="AD948" s="70"/>
      <c r="AE948" s="70"/>
      <c r="AF948" s="70"/>
      <c r="AG948" s="70"/>
      <c r="AH948" s="70"/>
      <c r="AI948" s="70"/>
      <c r="AJ948" s="70"/>
      <c r="AK948" s="70"/>
      <c r="AL948" s="70"/>
      <c r="AM948" s="70"/>
      <c r="AN948" s="70"/>
      <c r="AO948" s="70"/>
    </row>
    <row r="949" ht="15.75" customHeight="1">
      <c r="AA949" s="70"/>
      <c r="AB949" s="70"/>
      <c r="AC949" s="70"/>
      <c r="AD949" s="70"/>
      <c r="AE949" s="70"/>
      <c r="AF949" s="70"/>
      <c r="AG949" s="70"/>
      <c r="AH949" s="70"/>
      <c r="AI949" s="70"/>
      <c r="AJ949" s="70"/>
      <c r="AK949" s="70"/>
      <c r="AL949" s="70"/>
      <c r="AM949" s="70"/>
      <c r="AN949" s="70"/>
      <c r="AO949" s="70"/>
    </row>
    <row r="950" ht="15.75" customHeight="1">
      <c r="AA950" s="70"/>
      <c r="AB950" s="70"/>
      <c r="AC950" s="70"/>
      <c r="AD950" s="70"/>
      <c r="AE950" s="70"/>
      <c r="AF950" s="70"/>
      <c r="AG950" s="70"/>
      <c r="AH950" s="70"/>
      <c r="AI950" s="70"/>
      <c r="AJ950" s="70"/>
      <c r="AK950" s="70"/>
      <c r="AL950" s="70"/>
      <c r="AM950" s="70"/>
      <c r="AN950" s="70"/>
      <c r="AO950" s="70"/>
    </row>
    <row r="951" ht="15.75" customHeight="1">
      <c r="AA951" s="70"/>
      <c r="AB951" s="70"/>
      <c r="AC951" s="70"/>
      <c r="AD951" s="70"/>
      <c r="AE951" s="70"/>
      <c r="AF951" s="70"/>
      <c r="AG951" s="70"/>
      <c r="AH951" s="70"/>
      <c r="AI951" s="70"/>
      <c r="AJ951" s="70"/>
      <c r="AK951" s="70"/>
      <c r="AL951" s="70"/>
      <c r="AM951" s="70"/>
      <c r="AN951" s="70"/>
      <c r="AO951" s="70"/>
    </row>
    <row r="952" ht="15.75" customHeight="1">
      <c r="AA952" s="70"/>
      <c r="AB952" s="70"/>
      <c r="AC952" s="70"/>
      <c r="AD952" s="70"/>
      <c r="AE952" s="70"/>
      <c r="AF952" s="70"/>
      <c r="AG952" s="70"/>
      <c r="AH952" s="70"/>
      <c r="AI952" s="70"/>
      <c r="AJ952" s="70"/>
      <c r="AK952" s="70"/>
      <c r="AL952" s="70"/>
      <c r="AM952" s="70"/>
      <c r="AN952" s="70"/>
      <c r="AO952" s="70"/>
    </row>
    <row r="953" ht="15.75" customHeight="1">
      <c r="AA953" s="70"/>
      <c r="AB953" s="70"/>
      <c r="AC953" s="70"/>
      <c r="AD953" s="70"/>
      <c r="AE953" s="70"/>
      <c r="AF953" s="70"/>
      <c r="AG953" s="70"/>
      <c r="AH953" s="70"/>
      <c r="AI953" s="70"/>
      <c r="AJ953" s="70"/>
      <c r="AK953" s="70"/>
      <c r="AL953" s="70"/>
      <c r="AM953" s="70"/>
      <c r="AN953" s="70"/>
      <c r="AO953" s="70"/>
    </row>
    <row r="954" ht="15.75" customHeight="1">
      <c r="AA954" s="70"/>
      <c r="AB954" s="70"/>
      <c r="AC954" s="70"/>
      <c r="AD954" s="70"/>
      <c r="AE954" s="70"/>
      <c r="AF954" s="70"/>
      <c r="AG954" s="70"/>
      <c r="AH954" s="70"/>
      <c r="AI954" s="70"/>
      <c r="AJ954" s="70"/>
      <c r="AK954" s="70"/>
      <c r="AL954" s="70"/>
      <c r="AM954" s="70"/>
      <c r="AN954" s="70"/>
      <c r="AO954" s="70"/>
    </row>
    <row r="955" ht="15.75" customHeight="1">
      <c r="AA955" s="70"/>
      <c r="AB955" s="70"/>
      <c r="AC955" s="70"/>
      <c r="AD955" s="70"/>
      <c r="AE955" s="70"/>
      <c r="AF955" s="70"/>
      <c r="AG955" s="70"/>
      <c r="AH955" s="70"/>
      <c r="AI955" s="70"/>
      <c r="AJ955" s="70"/>
      <c r="AK955" s="70"/>
      <c r="AL955" s="70"/>
      <c r="AM955" s="70"/>
      <c r="AN955" s="70"/>
      <c r="AO955" s="70"/>
    </row>
    <row r="956" ht="15.75" customHeight="1">
      <c r="AA956" s="70"/>
      <c r="AB956" s="70"/>
      <c r="AC956" s="70"/>
      <c r="AD956" s="70"/>
      <c r="AE956" s="70"/>
      <c r="AF956" s="70"/>
      <c r="AG956" s="70"/>
      <c r="AH956" s="70"/>
      <c r="AI956" s="70"/>
      <c r="AJ956" s="70"/>
      <c r="AK956" s="70"/>
      <c r="AL956" s="70"/>
      <c r="AM956" s="70"/>
      <c r="AN956" s="70"/>
      <c r="AO956" s="70"/>
    </row>
    <row r="957" ht="15.75" customHeight="1">
      <c r="AA957" s="70"/>
      <c r="AB957" s="70"/>
      <c r="AC957" s="70"/>
      <c r="AD957" s="70"/>
      <c r="AE957" s="70"/>
      <c r="AF957" s="70"/>
      <c r="AG957" s="70"/>
      <c r="AH957" s="70"/>
      <c r="AI957" s="70"/>
      <c r="AJ957" s="70"/>
      <c r="AK957" s="70"/>
      <c r="AL957" s="70"/>
      <c r="AM957" s="70"/>
      <c r="AN957" s="70"/>
      <c r="AO957" s="70"/>
    </row>
    <row r="958" ht="15.75" customHeight="1">
      <c r="AA958" s="70"/>
      <c r="AB958" s="70"/>
      <c r="AC958" s="70"/>
      <c r="AD958" s="70"/>
      <c r="AE958" s="70"/>
      <c r="AF958" s="70"/>
      <c r="AG958" s="70"/>
      <c r="AH958" s="70"/>
      <c r="AI958" s="70"/>
      <c r="AJ958" s="70"/>
      <c r="AK958" s="70"/>
      <c r="AL958" s="70"/>
      <c r="AM958" s="70"/>
      <c r="AN958" s="70"/>
      <c r="AO958" s="70"/>
    </row>
    <row r="959" ht="15.75" customHeight="1">
      <c r="AA959" s="70"/>
      <c r="AB959" s="70"/>
      <c r="AC959" s="70"/>
      <c r="AD959" s="70"/>
      <c r="AE959" s="70"/>
      <c r="AF959" s="70"/>
      <c r="AG959" s="70"/>
      <c r="AH959" s="70"/>
      <c r="AI959" s="70"/>
      <c r="AJ959" s="70"/>
      <c r="AK959" s="70"/>
      <c r="AL959" s="70"/>
      <c r="AM959" s="70"/>
      <c r="AN959" s="70"/>
      <c r="AO959" s="70"/>
    </row>
    <row r="960" ht="15.75" customHeight="1">
      <c r="AA960" s="70"/>
      <c r="AB960" s="70"/>
      <c r="AC960" s="70"/>
      <c r="AD960" s="70"/>
      <c r="AE960" s="70"/>
      <c r="AF960" s="70"/>
      <c r="AG960" s="70"/>
      <c r="AH960" s="70"/>
      <c r="AI960" s="70"/>
      <c r="AJ960" s="70"/>
      <c r="AK960" s="70"/>
      <c r="AL960" s="70"/>
      <c r="AM960" s="70"/>
      <c r="AN960" s="70"/>
      <c r="AO960" s="70"/>
    </row>
    <row r="961" ht="15.75" customHeight="1">
      <c r="AA961" s="70"/>
      <c r="AB961" s="70"/>
      <c r="AC961" s="70"/>
      <c r="AD961" s="70"/>
      <c r="AE961" s="70"/>
      <c r="AF961" s="70"/>
      <c r="AG961" s="70"/>
      <c r="AH961" s="70"/>
      <c r="AI961" s="70"/>
      <c r="AJ961" s="70"/>
      <c r="AK961" s="70"/>
      <c r="AL961" s="70"/>
      <c r="AM961" s="70"/>
      <c r="AN961" s="70"/>
      <c r="AO961" s="70"/>
    </row>
    <row r="962" ht="15.75" customHeight="1">
      <c r="AA962" s="70"/>
      <c r="AB962" s="70"/>
      <c r="AC962" s="70"/>
      <c r="AD962" s="70"/>
      <c r="AE962" s="70"/>
      <c r="AF962" s="70"/>
      <c r="AG962" s="70"/>
      <c r="AH962" s="70"/>
      <c r="AI962" s="70"/>
      <c r="AJ962" s="70"/>
      <c r="AK962" s="70"/>
      <c r="AL962" s="70"/>
      <c r="AM962" s="70"/>
      <c r="AN962" s="70"/>
      <c r="AO962" s="70"/>
    </row>
    <row r="963" ht="15.75" customHeight="1">
      <c r="AA963" s="70"/>
      <c r="AB963" s="70"/>
      <c r="AC963" s="70"/>
      <c r="AD963" s="70"/>
      <c r="AE963" s="70"/>
      <c r="AF963" s="70"/>
      <c r="AG963" s="70"/>
      <c r="AH963" s="70"/>
      <c r="AI963" s="70"/>
      <c r="AJ963" s="70"/>
      <c r="AK963" s="70"/>
      <c r="AL963" s="70"/>
      <c r="AM963" s="70"/>
      <c r="AN963" s="70"/>
      <c r="AO963" s="70"/>
    </row>
    <row r="964" ht="15.75" customHeight="1">
      <c r="AA964" s="70"/>
      <c r="AB964" s="70"/>
      <c r="AC964" s="70"/>
      <c r="AD964" s="70"/>
      <c r="AE964" s="70"/>
      <c r="AF964" s="70"/>
      <c r="AG964" s="70"/>
      <c r="AH964" s="70"/>
      <c r="AI964" s="70"/>
      <c r="AJ964" s="70"/>
      <c r="AK964" s="70"/>
      <c r="AL964" s="70"/>
      <c r="AM964" s="70"/>
      <c r="AN964" s="70"/>
      <c r="AO964" s="70"/>
    </row>
    <row r="965" ht="15.75" customHeight="1">
      <c r="AA965" s="70"/>
      <c r="AB965" s="70"/>
      <c r="AC965" s="70"/>
      <c r="AD965" s="70"/>
      <c r="AE965" s="70"/>
      <c r="AF965" s="70"/>
      <c r="AG965" s="70"/>
      <c r="AH965" s="70"/>
      <c r="AI965" s="70"/>
      <c r="AJ965" s="70"/>
      <c r="AK965" s="70"/>
      <c r="AL965" s="70"/>
      <c r="AM965" s="70"/>
      <c r="AN965" s="70"/>
      <c r="AO965" s="70"/>
    </row>
    <row r="966" ht="15.75" customHeight="1">
      <c r="AA966" s="70"/>
      <c r="AB966" s="70"/>
      <c r="AC966" s="70"/>
      <c r="AD966" s="70"/>
      <c r="AE966" s="70"/>
      <c r="AF966" s="70"/>
      <c r="AG966" s="70"/>
      <c r="AH966" s="70"/>
      <c r="AI966" s="70"/>
      <c r="AJ966" s="70"/>
      <c r="AK966" s="70"/>
      <c r="AL966" s="70"/>
      <c r="AM966" s="70"/>
      <c r="AN966" s="70"/>
      <c r="AO966" s="70"/>
    </row>
    <row r="967" ht="15.75" customHeight="1">
      <c r="AA967" s="70"/>
      <c r="AB967" s="70"/>
      <c r="AC967" s="70"/>
      <c r="AD967" s="70"/>
      <c r="AE967" s="70"/>
      <c r="AF967" s="70"/>
      <c r="AG967" s="70"/>
      <c r="AH967" s="70"/>
      <c r="AI967" s="70"/>
      <c r="AJ967" s="70"/>
      <c r="AK967" s="70"/>
      <c r="AL967" s="70"/>
      <c r="AM967" s="70"/>
      <c r="AN967" s="70"/>
      <c r="AO967" s="70"/>
    </row>
    <row r="968" ht="15.75" customHeight="1">
      <c r="AA968" s="70"/>
      <c r="AB968" s="70"/>
      <c r="AC968" s="70"/>
      <c r="AD968" s="70"/>
      <c r="AE968" s="70"/>
      <c r="AF968" s="70"/>
      <c r="AG968" s="70"/>
      <c r="AH968" s="70"/>
      <c r="AI968" s="70"/>
      <c r="AJ968" s="70"/>
      <c r="AK968" s="70"/>
      <c r="AL968" s="70"/>
      <c r="AM968" s="70"/>
      <c r="AN968" s="70"/>
      <c r="AO968" s="70"/>
    </row>
    <row r="969" ht="15.75" customHeight="1">
      <c r="AA969" s="70"/>
      <c r="AB969" s="70"/>
      <c r="AC969" s="70"/>
      <c r="AD969" s="70"/>
      <c r="AE969" s="70"/>
      <c r="AF969" s="70"/>
      <c r="AG969" s="70"/>
      <c r="AH969" s="70"/>
      <c r="AI969" s="70"/>
      <c r="AJ969" s="70"/>
      <c r="AK969" s="70"/>
      <c r="AL969" s="70"/>
      <c r="AM969" s="70"/>
      <c r="AN969" s="70"/>
      <c r="AO969" s="70"/>
    </row>
    <row r="970" ht="15.75" customHeight="1">
      <c r="AA970" s="70"/>
      <c r="AB970" s="70"/>
      <c r="AC970" s="70"/>
      <c r="AD970" s="70"/>
      <c r="AE970" s="70"/>
      <c r="AF970" s="70"/>
      <c r="AG970" s="70"/>
      <c r="AH970" s="70"/>
      <c r="AI970" s="70"/>
      <c r="AJ970" s="70"/>
      <c r="AK970" s="70"/>
      <c r="AL970" s="70"/>
      <c r="AM970" s="70"/>
      <c r="AN970" s="70"/>
      <c r="AO970" s="70"/>
    </row>
    <row r="971" ht="15.75" customHeight="1">
      <c r="AA971" s="70"/>
      <c r="AB971" s="70"/>
      <c r="AC971" s="70"/>
      <c r="AD971" s="70"/>
      <c r="AE971" s="70"/>
      <c r="AF971" s="70"/>
      <c r="AG971" s="70"/>
      <c r="AH971" s="70"/>
      <c r="AI971" s="70"/>
      <c r="AJ971" s="70"/>
      <c r="AK971" s="70"/>
      <c r="AL971" s="70"/>
      <c r="AM971" s="70"/>
      <c r="AN971" s="70"/>
      <c r="AO971" s="70"/>
    </row>
    <row r="972" ht="15.75" customHeight="1">
      <c r="AA972" s="70"/>
      <c r="AB972" s="70"/>
      <c r="AC972" s="70"/>
      <c r="AD972" s="70"/>
      <c r="AE972" s="70"/>
      <c r="AF972" s="70"/>
      <c r="AG972" s="70"/>
      <c r="AH972" s="70"/>
      <c r="AI972" s="70"/>
      <c r="AJ972" s="70"/>
      <c r="AK972" s="70"/>
      <c r="AL972" s="70"/>
      <c r="AM972" s="70"/>
      <c r="AN972" s="70"/>
      <c r="AO972" s="70"/>
    </row>
    <row r="973" ht="15.75" customHeight="1">
      <c r="AA973" s="70"/>
      <c r="AB973" s="70"/>
      <c r="AC973" s="70"/>
      <c r="AD973" s="70"/>
      <c r="AE973" s="70"/>
      <c r="AF973" s="70"/>
      <c r="AG973" s="70"/>
      <c r="AH973" s="70"/>
      <c r="AI973" s="70"/>
      <c r="AJ973" s="70"/>
      <c r="AK973" s="70"/>
      <c r="AL973" s="70"/>
      <c r="AM973" s="70"/>
      <c r="AN973" s="70"/>
      <c r="AO973" s="70"/>
    </row>
    <row r="974" ht="15.75" customHeight="1">
      <c r="AA974" s="70"/>
      <c r="AB974" s="70"/>
      <c r="AC974" s="70"/>
      <c r="AD974" s="70"/>
      <c r="AE974" s="70"/>
      <c r="AF974" s="70"/>
      <c r="AG974" s="70"/>
      <c r="AH974" s="70"/>
      <c r="AI974" s="70"/>
      <c r="AJ974" s="70"/>
      <c r="AK974" s="70"/>
      <c r="AL974" s="70"/>
      <c r="AM974" s="70"/>
      <c r="AN974" s="70"/>
      <c r="AO974" s="70"/>
    </row>
    <row r="975" ht="15.75" customHeight="1">
      <c r="AA975" s="70"/>
      <c r="AB975" s="70"/>
      <c r="AC975" s="70"/>
      <c r="AD975" s="70"/>
      <c r="AE975" s="70"/>
      <c r="AF975" s="70"/>
      <c r="AG975" s="70"/>
      <c r="AH975" s="70"/>
      <c r="AI975" s="70"/>
      <c r="AJ975" s="70"/>
      <c r="AK975" s="70"/>
      <c r="AL975" s="70"/>
      <c r="AM975" s="70"/>
      <c r="AN975" s="70"/>
      <c r="AO975" s="70"/>
    </row>
    <row r="976" ht="15.75" customHeight="1">
      <c r="AA976" s="70"/>
      <c r="AB976" s="70"/>
      <c r="AC976" s="70"/>
      <c r="AD976" s="70"/>
      <c r="AE976" s="70"/>
      <c r="AF976" s="70"/>
      <c r="AG976" s="70"/>
      <c r="AH976" s="70"/>
      <c r="AI976" s="70"/>
      <c r="AJ976" s="70"/>
      <c r="AK976" s="70"/>
      <c r="AL976" s="70"/>
      <c r="AM976" s="70"/>
      <c r="AN976" s="70"/>
      <c r="AO976" s="70"/>
    </row>
    <row r="977" ht="15.75" customHeight="1">
      <c r="AA977" s="70"/>
      <c r="AB977" s="70"/>
      <c r="AC977" s="70"/>
      <c r="AD977" s="70"/>
      <c r="AE977" s="70"/>
      <c r="AF977" s="70"/>
      <c r="AG977" s="70"/>
      <c r="AH977" s="70"/>
      <c r="AI977" s="70"/>
      <c r="AJ977" s="70"/>
      <c r="AK977" s="70"/>
      <c r="AL977" s="70"/>
      <c r="AM977" s="70"/>
      <c r="AN977" s="70"/>
      <c r="AO977" s="70"/>
    </row>
    <row r="978" ht="15.75" customHeight="1">
      <c r="AA978" s="70"/>
      <c r="AB978" s="70"/>
      <c r="AC978" s="70"/>
      <c r="AD978" s="70"/>
      <c r="AE978" s="70"/>
      <c r="AF978" s="70"/>
      <c r="AG978" s="70"/>
      <c r="AH978" s="70"/>
      <c r="AI978" s="70"/>
      <c r="AJ978" s="70"/>
      <c r="AK978" s="70"/>
      <c r="AL978" s="70"/>
      <c r="AM978" s="70"/>
      <c r="AN978" s="70"/>
      <c r="AO978" s="70"/>
    </row>
    <row r="979" ht="15.75" customHeight="1">
      <c r="AA979" s="70"/>
      <c r="AB979" s="70"/>
      <c r="AC979" s="70"/>
      <c r="AD979" s="70"/>
      <c r="AE979" s="70"/>
      <c r="AF979" s="70"/>
      <c r="AG979" s="70"/>
      <c r="AH979" s="70"/>
      <c r="AI979" s="70"/>
      <c r="AJ979" s="70"/>
      <c r="AK979" s="70"/>
      <c r="AL979" s="70"/>
      <c r="AM979" s="70"/>
      <c r="AN979" s="70"/>
      <c r="AO979" s="70"/>
    </row>
    <row r="980" ht="15.75" customHeight="1">
      <c r="AA980" s="70"/>
      <c r="AB980" s="70"/>
      <c r="AC980" s="70"/>
      <c r="AD980" s="70"/>
      <c r="AE980" s="70"/>
      <c r="AF980" s="70"/>
      <c r="AG980" s="70"/>
      <c r="AH980" s="70"/>
      <c r="AI980" s="70"/>
      <c r="AJ980" s="70"/>
      <c r="AK980" s="70"/>
      <c r="AL980" s="70"/>
      <c r="AM980" s="70"/>
      <c r="AN980" s="70"/>
      <c r="AO980" s="70"/>
    </row>
    <row r="981" ht="15.75" customHeight="1">
      <c r="AA981" s="70"/>
      <c r="AB981" s="70"/>
      <c r="AC981" s="70"/>
      <c r="AD981" s="70"/>
      <c r="AE981" s="70"/>
      <c r="AF981" s="70"/>
      <c r="AG981" s="70"/>
      <c r="AH981" s="70"/>
      <c r="AI981" s="70"/>
      <c r="AJ981" s="70"/>
      <c r="AK981" s="70"/>
      <c r="AL981" s="70"/>
      <c r="AM981" s="70"/>
      <c r="AN981" s="70"/>
      <c r="AO981" s="70"/>
    </row>
    <row r="982" ht="15.75" customHeight="1">
      <c r="AA982" s="70"/>
      <c r="AB982" s="70"/>
      <c r="AC982" s="70"/>
      <c r="AD982" s="70"/>
      <c r="AE982" s="70"/>
      <c r="AF982" s="70"/>
      <c r="AG982" s="70"/>
      <c r="AH982" s="70"/>
      <c r="AI982" s="70"/>
      <c r="AJ982" s="70"/>
      <c r="AK982" s="70"/>
      <c r="AL982" s="70"/>
      <c r="AM982" s="70"/>
      <c r="AN982" s="70"/>
      <c r="AO982" s="70"/>
    </row>
    <row r="983" ht="15.75" customHeight="1">
      <c r="AA983" s="70"/>
      <c r="AB983" s="70"/>
      <c r="AC983" s="70"/>
      <c r="AD983" s="70"/>
      <c r="AE983" s="70"/>
      <c r="AF983" s="70"/>
      <c r="AG983" s="70"/>
      <c r="AH983" s="70"/>
      <c r="AI983" s="70"/>
      <c r="AJ983" s="70"/>
      <c r="AK983" s="70"/>
      <c r="AL983" s="70"/>
      <c r="AM983" s="70"/>
      <c r="AN983" s="70"/>
      <c r="AO983" s="70"/>
    </row>
    <row r="984" ht="15.75" customHeight="1">
      <c r="AA984" s="70"/>
      <c r="AB984" s="70"/>
      <c r="AC984" s="70"/>
      <c r="AD984" s="70"/>
      <c r="AE984" s="70"/>
      <c r="AF984" s="70"/>
      <c r="AG984" s="70"/>
      <c r="AH984" s="70"/>
      <c r="AI984" s="70"/>
      <c r="AJ984" s="70"/>
      <c r="AK984" s="70"/>
      <c r="AL984" s="70"/>
      <c r="AM984" s="70"/>
      <c r="AN984" s="70"/>
      <c r="AO984" s="70"/>
    </row>
    <row r="985" ht="15.75" customHeight="1">
      <c r="AA985" s="70"/>
      <c r="AB985" s="70"/>
      <c r="AC985" s="70"/>
      <c r="AD985" s="70"/>
      <c r="AE985" s="70"/>
      <c r="AF985" s="70"/>
      <c r="AG985" s="70"/>
      <c r="AH985" s="70"/>
      <c r="AI985" s="70"/>
      <c r="AJ985" s="70"/>
      <c r="AK985" s="70"/>
      <c r="AL985" s="70"/>
      <c r="AM985" s="70"/>
      <c r="AN985" s="70"/>
      <c r="AO985" s="70"/>
    </row>
    <row r="986" ht="15.75" customHeight="1">
      <c r="AA986" s="70"/>
      <c r="AB986" s="70"/>
      <c r="AC986" s="70"/>
      <c r="AD986" s="70"/>
      <c r="AE986" s="70"/>
      <c r="AF986" s="70"/>
      <c r="AG986" s="70"/>
      <c r="AH986" s="70"/>
      <c r="AI986" s="70"/>
      <c r="AJ986" s="70"/>
      <c r="AK986" s="70"/>
      <c r="AL986" s="70"/>
      <c r="AM986" s="70"/>
      <c r="AN986" s="70"/>
      <c r="AO986" s="70"/>
    </row>
    <row r="987" ht="15.75" customHeight="1">
      <c r="AA987" s="70"/>
      <c r="AB987" s="70"/>
      <c r="AC987" s="70"/>
      <c r="AD987" s="70"/>
      <c r="AE987" s="70"/>
      <c r="AF987" s="70"/>
      <c r="AG987" s="70"/>
      <c r="AH987" s="70"/>
      <c r="AI987" s="70"/>
      <c r="AJ987" s="70"/>
      <c r="AK987" s="70"/>
      <c r="AL987" s="70"/>
      <c r="AM987" s="70"/>
      <c r="AN987" s="70"/>
      <c r="AO987" s="70"/>
    </row>
    <row r="988" ht="15.75" customHeight="1">
      <c r="AA988" s="70"/>
      <c r="AB988" s="70"/>
      <c r="AC988" s="70"/>
      <c r="AD988" s="70"/>
      <c r="AE988" s="70"/>
      <c r="AF988" s="70"/>
      <c r="AG988" s="70"/>
      <c r="AH988" s="70"/>
      <c r="AI988" s="70"/>
      <c r="AJ988" s="70"/>
      <c r="AK988" s="70"/>
      <c r="AL988" s="70"/>
      <c r="AM988" s="70"/>
      <c r="AN988" s="70"/>
      <c r="AO988" s="70"/>
    </row>
    <row r="989" ht="15.75" customHeight="1">
      <c r="AA989" s="70"/>
      <c r="AB989" s="70"/>
      <c r="AC989" s="70"/>
      <c r="AD989" s="70"/>
      <c r="AE989" s="70"/>
      <c r="AF989" s="70"/>
      <c r="AG989" s="70"/>
      <c r="AH989" s="70"/>
      <c r="AI989" s="70"/>
      <c r="AJ989" s="70"/>
      <c r="AK989" s="70"/>
      <c r="AL989" s="70"/>
      <c r="AM989" s="70"/>
      <c r="AN989" s="70"/>
      <c r="AO989" s="70"/>
    </row>
    <row r="990" ht="15.75" customHeight="1">
      <c r="AA990" s="70"/>
      <c r="AB990" s="70"/>
      <c r="AC990" s="70"/>
      <c r="AD990" s="70"/>
      <c r="AE990" s="70"/>
      <c r="AF990" s="70"/>
      <c r="AG990" s="70"/>
      <c r="AH990" s="70"/>
      <c r="AI990" s="70"/>
      <c r="AJ990" s="70"/>
      <c r="AK990" s="70"/>
      <c r="AL990" s="70"/>
      <c r="AM990" s="70"/>
      <c r="AN990" s="70"/>
      <c r="AO990" s="70"/>
    </row>
    <row r="991" ht="15.75" customHeight="1">
      <c r="AA991" s="70"/>
      <c r="AB991" s="70"/>
      <c r="AC991" s="70"/>
      <c r="AD991" s="70"/>
      <c r="AE991" s="70"/>
      <c r="AF991" s="70"/>
      <c r="AG991" s="70"/>
      <c r="AH991" s="70"/>
      <c r="AI991" s="70"/>
      <c r="AJ991" s="70"/>
      <c r="AK991" s="70"/>
      <c r="AL991" s="70"/>
      <c r="AM991" s="70"/>
      <c r="AN991" s="70"/>
      <c r="AO991" s="70"/>
    </row>
    <row r="992" ht="15.75" customHeight="1">
      <c r="AA992" s="70"/>
      <c r="AB992" s="70"/>
      <c r="AC992" s="70"/>
      <c r="AD992" s="70"/>
      <c r="AE992" s="70"/>
      <c r="AF992" s="70"/>
      <c r="AG992" s="70"/>
      <c r="AH992" s="70"/>
      <c r="AI992" s="70"/>
      <c r="AJ992" s="70"/>
      <c r="AK992" s="70"/>
      <c r="AL992" s="70"/>
      <c r="AM992" s="70"/>
      <c r="AN992" s="70"/>
      <c r="AO992" s="70"/>
    </row>
    <row r="993" ht="15.75" customHeight="1">
      <c r="AA993" s="70"/>
      <c r="AB993" s="70"/>
      <c r="AC993" s="70"/>
      <c r="AD993" s="70"/>
      <c r="AE993" s="70"/>
      <c r="AF993" s="70"/>
      <c r="AG993" s="70"/>
      <c r="AH993" s="70"/>
      <c r="AI993" s="70"/>
      <c r="AJ993" s="70"/>
      <c r="AK993" s="70"/>
      <c r="AL993" s="70"/>
      <c r="AM993" s="70"/>
      <c r="AN993" s="70"/>
      <c r="AO993" s="70"/>
    </row>
    <row r="994" ht="15.75" customHeight="1">
      <c r="AA994" s="70"/>
      <c r="AB994" s="70"/>
      <c r="AC994" s="70"/>
      <c r="AD994" s="70"/>
      <c r="AE994" s="70"/>
      <c r="AF994" s="70"/>
      <c r="AG994" s="70"/>
      <c r="AH994" s="70"/>
      <c r="AI994" s="70"/>
      <c r="AJ994" s="70"/>
      <c r="AK994" s="70"/>
      <c r="AL994" s="70"/>
      <c r="AM994" s="70"/>
      <c r="AN994" s="70"/>
      <c r="AO994" s="70"/>
    </row>
    <row r="995" ht="15.75" customHeight="1">
      <c r="AA995" s="70"/>
      <c r="AB995" s="70"/>
      <c r="AC995" s="70"/>
      <c r="AD995" s="70"/>
      <c r="AE995" s="70"/>
      <c r="AF995" s="70"/>
      <c r="AG995" s="70"/>
      <c r="AH995" s="70"/>
      <c r="AI995" s="70"/>
      <c r="AJ995" s="70"/>
      <c r="AK995" s="70"/>
      <c r="AL995" s="70"/>
      <c r="AM995" s="70"/>
      <c r="AN995" s="70"/>
      <c r="AO995" s="70"/>
    </row>
    <row r="996" ht="15.75" customHeight="1">
      <c r="AA996" s="70"/>
      <c r="AB996" s="70"/>
      <c r="AC996" s="70"/>
      <c r="AD996" s="70"/>
      <c r="AE996" s="70"/>
      <c r="AF996" s="70"/>
      <c r="AG996" s="70"/>
      <c r="AH996" s="70"/>
      <c r="AI996" s="70"/>
      <c r="AJ996" s="70"/>
      <c r="AK996" s="70"/>
      <c r="AL996" s="70"/>
      <c r="AM996" s="70"/>
      <c r="AN996" s="70"/>
      <c r="AO996" s="70"/>
    </row>
    <row r="997" ht="15.75" customHeight="1">
      <c r="AA997" s="70"/>
      <c r="AB997" s="70"/>
      <c r="AC997" s="70"/>
      <c r="AD997" s="70"/>
      <c r="AE997" s="70"/>
      <c r="AF997" s="70"/>
      <c r="AG997" s="70"/>
      <c r="AH997" s="70"/>
      <c r="AI997" s="70"/>
      <c r="AJ997" s="70"/>
      <c r="AK997" s="70"/>
      <c r="AL997" s="70"/>
      <c r="AM997" s="70"/>
      <c r="AN997" s="70"/>
      <c r="AO997" s="70"/>
    </row>
    <row r="998" ht="15.75" customHeight="1">
      <c r="AA998" s="70"/>
      <c r="AB998" s="70"/>
      <c r="AC998" s="70"/>
      <c r="AD998" s="70"/>
      <c r="AE998" s="70"/>
      <c r="AF998" s="70"/>
      <c r="AG998" s="70"/>
      <c r="AH998" s="70"/>
      <c r="AI998" s="70"/>
      <c r="AJ998" s="70"/>
      <c r="AK998" s="70"/>
      <c r="AL998" s="70"/>
      <c r="AM998" s="70"/>
      <c r="AN998" s="70"/>
      <c r="AO998" s="70"/>
    </row>
    <row r="999" ht="15.75" customHeight="1">
      <c r="AA999" s="70"/>
      <c r="AB999" s="70"/>
      <c r="AC999" s="70"/>
      <c r="AD999" s="70"/>
      <c r="AE999" s="70"/>
      <c r="AF999" s="70"/>
      <c r="AG999" s="70"/>
      <c r="AH999" s="70"/>
      <c r="AI999" s="70"/>
      <c r="AJ999" s="70"/>
      <c r="AK999" s="70"/>
      <c r="AL999" s="70"/>
      <c r="AM999" s="70"/>
      <c r="AN999" s="70"/>
      <c r="AO999" s="70"/>
    </row>
    <row r="1000" ht="15.75" customHeight="1">
      <c r="AA1000" s="70"/>
      <c r="AB1000" s="70"/>
      <c r="AC1000" s="70"/>
      <c r="AD1000" s="70"/>
      <c r="AE1000" s="70"/>
      <c r="AF1000" s="70"/>
      <c r="AG1000" s="70"/>
      <c r="AH1000" s="70"/>
      <c r="AI1000" s="70"/>
      <c r="AJ1000" s="70"/>
      <c r="AK1000" s="70"/>
      <c r="AL1000" s="70"/>
      <c r="AM1000" s="70"/>
      <c r="AN1000" s="70"/>
      <c r="AO1000" s="70"/>
    </row>
  </sheetData>
  <mergeCells count="104">
    <mergeCell ref="B1:E1"/>
    <mergeCell ref="M2:N2"/>
    <mergeCell ref="O2:T2"/>
    <mergeCell ref="K3:L3"/>
    <mergeCell ref="M3:Q3"/>
    <mergeCell ref="B5:E5"/>
    <mergeCell ref="M5:Q5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D11:E11"/>
    <mergeCell ref="D12:E12"/>
    <mergeCell ref="D13:E13"/>
    <mergeCell ref="D14:E14"/>
    <mergeCell ref="D15:E15"/>
    <mergeCell ref="B17:B18"/>
    <mergeCell ref="B19:B20"/>
    <mergeCell ref="B21:B22"/>
    <mergeCell ref="B23:B24"/>
    <mergeCell ref="B25:B26"/>
    <mergeCell ref="B27:B28"/>
    <mergeCell ref="B29:B30"/>
    <mergeCell ref="B31:B32"/>
    <mergeCell ref="B11:B12"/>
    <mergeCell ref="C11:C12"/>
    <mergeCell ref="B13:B14"/>
    <mergeCell ref="C13:C14"/>
    <mergeCell ref="B15:B16"/>
    <mergeCell ref="C15:C16"/>
    <mergeCell ref="C17:C18"/>
    <mergeCell ref="D16:E16"/>
    <mergeCell ref="D17:E17"/>
    <mergeCell ref="D18:E18"/>
    <mergeCell ref="D19:E19"/>
    <mergeCell ref="D20:E20"/>
    <mergeCell ref="D21:E21"/>
    <mergeCell ref="D22:E22"/>
    <mergeCell ref="D32:E32"/>
    <mergeCell ref="F40:T40"/>
    <mergeCell ref="E41:T41"/>
    <mergeCell ref="C19:C20"/>
    <mergeCell ref="C21:C22"/>
    <mergeCell ref="C23:C24"/>
    <mergeCell ref="C25:C26"/>
    <mergeCell ref="C27:C28"/>
    <mergeCell ref="C29:C30"/>
    <mergeCell ref="C31:C32"/>
    <mergeCell ref="C64:C65"/>
    <mergeCell ref="D64:D65"/>
    <mergeCell ref="B66:B67"/>
    <mergeCell ref="C66:C67"/>
    <mergeCell ref="D66:D67"/>
    <mergeCell ref="B60:B61"/>
    <mergeCell ref="C60:C61"/>
    <mergeCell ref="D60:D61"/>
    <mergeCell ref="B62:B63"/>
    <mergeCell ref="C62:C63"/>
    <mergeCell ref="D62:D63"/>
    <mergeCell ref="B64:B65"/>
    <mergeCell ref="D23:E23"/>
    <mergeCell ref="D24:E24"/>
    <mergeCell ref="D25:E25"/>
    <mergeCell ref="D26:E26"/>
    <mergeCell ref="D27:E27"/>
    <mergeCell ref="D28:E28"/>
    <mergeCell ref="D29:E29"/>
    <mergeCell ref="D30:E30"/>
    <mergeCell ref="D31:E31"/>
    <mergeCell ref="B38:E38"/>
    <mergeCell ref="B39:E39"/>
    <mergeCell ref="B40:E40"/>
    <mergeCell ref="C42:C43"/>
    <mergeCell ref="D42:D43"/>
    <mergeCell ref="B42:B43"/>
    <mergeCell ref="B44:B45"/>
    <mergeCell ref="C44:C45"/>
    <mergeCell ref="D44:D45"/>
    <mergeCell ref="B46:B47"/>
    <mergeCell ref="C46:C47"/>
    <mergeCell ref="D46:D47"/>
    <mergeCell ref="C52:C53"/>
    <mergeCell ref="D52:D53"/>
    <mergeCell ref="B48:B49"/>
    <mergeCell ref="C48:C49"/>
    <mergeCell ref="D48:D49"/>
    <mergeCell ref="B50:B51"/>
    <mergeCell ref="C50:C51"/>
    <mergeCell ref="D50:D51"/>
    <mergeCell ref="B52:B53"/>
    <mergeCell ref="C58:C59"/>
    <mergeCell ref="D58:D59"/>
    <mergeCell ref="B54:B55"/>
    <mergeCell ref="C54:C55"/>
    <mergeCell ref="D54:D55"/>
    <mergeCell ref="B56:B57"/>
    <mergeCell ref="C56:C57"/>
    <mergeCell ref="D56:D57"/>
    <mergeCell ref="B58:B59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orientation="landscape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8.71"/>
    <col customWidth="1" min="2" max="2" width="7.14"/>
    <col customWidth="1" min="3" max="3" width="11.43"/>
    <col customWidth="1" min="4" max="4" width="21.43"/>
    <col customWidth="1" min="5" max="5" width="10.71"/>
    <col customWidth="1" min="6" max="16" width="8.29"/>
    <col customWidth="1" min="17" max="26" width="8.71"/>
    <col customWidth="1" hidden="1" min="27" max="38" width="8.71"/>
    <col customWidth="1" min="39" max="44" width="8.71"/>
  </cols>
  <sheetData>
    <row r="1" ht="46.5" customHeight="1">
      <c r="B1" s="67"/>
      <c r="F1" s="68" t="s">
        <v>96</v>
      </c>
      <c r="I1" s="69" t="s">
        <v>97</v>
      </c>
      <c r="AA1" s="70"/>
      <c r="AB1" s="70"/>
      <c r="AC1" s="70"/>
      <c r="AD1" s="70"/>
      <c r="AE1" s="70"/>
      <c r="AF1" s="70"/>
      <c r="AG1" s="70"/>
      <c r="AH1" s="70"/>
      <c r="AI1" s="70"/>
      <c r="AJ1" s="70"/>
      <c r="AK1" s="70"/>
      <c r="AL1" s="70"/>
    </row>
    <row r="2">
      <c r="B2" s="37" t="s">
        <v>193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80"/>
      <c r="P2" s="80"/>
      <c r="AA2" s="70"/>
      <c r="AB2" s="70"/>
      <c r="AC2" s="70"/>
      <c r="AD2" s="70"/>
      <c r="AE2" s="70"/>
      <c r="AF2" s="70"/>
      <c r="AG2" s="70"/>
      <c r="AH2" s="70"/>
      <c r="AI2" s="70"/>
      <c r="AJ2" s="70"/>
      <c r="AK2" s="70"/>
      <c r="AL2" s="70"/>
    </row>
    <row r="3" ht="27.75" customHeight="1">
      <c r="B3" s="75" t="s">
        <v>99</v>
      </c>
      <c r="C3" s="76"/>
      <c r="D3" s="77"/>
      <c r="E3" s="77"/>
      <c r="F3" s="46"/>
      <c r="G3" s="46"/>
      <c r="H3" s="8"/>
      <c r="I3" s="78" t="s">
        <v>131</v>
      </c>
      <c r="J3" s="79"/>
      <c r="K3" s="78" t="s">
        <v>169</v>
      </c>
      <c r="L3" s="48"/>
      <c r="M3" s="48"/>
      <c r="N3" s="48"/>
      <c r="O3" s="48"/>
      <c r="P3" s="79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</row>
    <row r="4" ht="25.5" customHeight="1">
      <c r="B4" s="81" t="s">
        <v>103</v>
      </c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73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</row>
    <row r="5" ht="31.5" customHeight="1">
      <c r="B5" s="155" t="s">
        <v>194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8"/>
      <c r="AN5" s="8"/>
      <c r="AO5" s="8"/>
      <c r="AP5" s="8"/>
      <c r="AQ5" s="8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8"/>
      <c r="AN6" s="8"/>
      <c r="AO6" s="8"/>
      <c r="AP6" s="8"/>
      <c r="AQ6" s="8"/>
    </row>
    <row r="7">
      <c r="B7" s="132">
        <v>2.0</v>
      </c>
      <c r="C7" s="98">
        <v>100.0</v>
      </c>
      <c r="D7" s="164" t="s">
        <v>112</v>
      </c>
      <c r="E7" s="101">
        <f t="shared" ref="E7:P7" si="1">ROUND(AA7-(AA7*$J$5),0)</f>
        <v>12440</v>
      </c>
      <c r="F7" s="101">
        <f t="shared" si="1"/>
        <v>13382</v>
      </c>
      <c r="G7" s="101">
        <f t="shared" si="1"/>
        <v>14689</v>
      </c>
      <c r="H7" s="101">
        <f t="shared" si="1"/>
        <v>15549</v>
      </c>
      <c r="I7" s="101">
        <f t="shared" si="1"/>
        <v>17021</v>
      </c>
      <c r="J7" s="101">
        <f t="shared" si="1"/>
        <v>17467</v>
      </c>
      <c r="K7" s="101">
        <f t="shared" si="1"/>
        <v>18527</v>
      </c>
      <c r="L7" s="101">
        <f t="shared" si="1"/>
        <v>20051</v>
      </c>
      <c r="M7" s="101">
        <f t="shared" si="1"/>
        <v>23833</v>
      </c>
      <c r="N7" s="101">
        <f t="shared" si="1"/>
        <v>24306</v>
      </c>
      <c r="O7" s="101">
        <f t="shared" si="1"/>
        <v>29624</v>
      </c>
      <c r="P7" s="102">
        <f t="shared" si="1"/>
        <v>34944</v>
      </c>
      <c r="AA7" s="103">
        <f>ROUND(VLOOKUP(CONCATENATE("Q40 ",E$6," H",$B7),'Основа'!$A$1:$O3561,15,FALSE),0)</f>
        <v>12440</v>
      </c>
      <c r="AB7" s="103">
        <f>ROUND(VLOOKUP(CONCATENATE("Q40 ",F$6," H",$B7),'Основа'!$A$1:$O3561,15,FALSE),0)</f>
        <v>13382</v>
      </c>
      <c r="AC7" s="103">
        <f>ROUND(VLOOKUP(CONCATENATE("Q40 ",G$6," H",$B7),'Основа'!$A$1:$O3561,15,FALSE),0)</f>
        <v>14689</v>
      </c>
      <c r="AD7" s="103">
        <f>ROUND(VLOOKUP(CONCATENATE("Q40 ",H$6," H",$B7),'Основа'!$A$1:$O3561,15,FALSE),0)</f>
        <v>15549</v>
      </c>
      <c r="AE7" s="103">
        <f>ROUND(VLOOKUP(CONCATENATE("Q40 ",I$6," H",$B7),'Основа'!$A$1:$O3561,15,FALSE),0)</f>
        <v>17021</v>
      </c>
      <c r="AF7" s="103">
        <f>ROUND(VLOOKUP(CONCATENATE("Q40 ",J$6," H",$B7),'Основа'!$A$1:$O3561,15,FALSE),0)</f>
        <v>17467</v>
      </c>
      <c r="AG7" s="103">
        <f>ROUND(VLOOKUP(CONCATENATE("Q40 ",K$6," H",$B7),'Основа'!$A$1:$O3561,15,FALSE),0)</f>
        <v>18527</v>
      </c>
      <c r="AH7" s="103">
        <f>ROUND(VLOOKUP(CONCATENATE("Q40 ",L$6," H",$B7),'Основа'!$A$1:$O3561,15,FALSE),0)</f>
        <v>20051</v>
      </c>
      <c r="AI7" s="103">
        <f>ROUND(VLOOKUP(CONCATENATE("Q40 ",M$6," H",$B7),'Основа'!$A$1:$O3561,15,FALSE),0)</f>
        <v>23833</v>
      </c>
      <c r="AJ7" s="103">
        <f>ROUND(VLOOKUP(CONCATENATE("Q40 ",N$6," H",$B7),'Основа'!$A$1:$O3561,15,FALSE),0)</f>
        <v>24306</v>
      </c>
      <c r="AK7" s="103">
        <f>ROUND(VLOOKUP(CONCATENATE("Q40 ",O$6," H",$B7),'Основа'!$A$1:$O3561,15,FALSE),0)</f>
        <v>29624</v>
      </c>
      <c r="AL7" s="103">
        <f>ROUND(VLOOKUP(CONCATENATE("Q40 ",P$6," H",$B7),'Основа'!$A$1:$O3561,15,FALSE),0)</f>
        <v>34944</v>
      </c>
      <c r="AM7" s="8"/>
      <c r="AN7" s="8"/>
      <c r="AO7" s="8"/>
      <c r="AP7" s="8"/>
      <c r="AQ7" s="8"/>
      <c r="AR7" s="8"/>
    </row>
    <row r="8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119</v>
      </c>
      <c r="F8" s="166">
        <f t="shared" si="2"/>
        <v>130</v>
      </c>
      <c r="G8" s="166">
        <f t="shared" si="2"/>
        <v>176</v>
      </c>
      <c r="H8" s="166">
        <f t="shared" si="2"/>
        <v>238</v>
      </c>
      <c r="I8" s="166">
        <f t="shared" si="2"/>
        <v>294</v>
      </c>
      <c r="J8" s="166">
        <f t="shared" si="2"/>
        <v>355</v>
      </c>
      <c r="K8" s="166">
        <f t="shared" si="2"/>
        <v>412</v>
      </c>
      <c r="L8" s="166">
        <f t="shared" si="2"/>
        <v>475</v>
      </c>
      <c r="M8" s="166">
        <f t="shared" si="2"/>
        <v>522</v>
      </c>
      <c r="N8" s="166">
        <f t="shared" si="2"/>
        <v>531</v>
      </c>
      <c r="O8" s="166">
        <f t="shared" si="2"/>
        <v>594</v>
      </c>
      <c r="P8" s="167">
        <f t="shared" si="2"/>
        <v>713</v>
      </c>
      <c r="AA8" s="103">
        <f>VLOOKUP(CONCATENATE("Q40 ",E$6," H",$B7),'Основа'!$A$1:$O3561,8,FALSE)</f>
        <v>119.3223</v>
      </c>
      <c r="AB8" s="103">
        <f>VLOOKUP(CONCATENATE("Q40 ",F$6," H",$B7),'Основа'!$A$1:$O3561,8,FALSE)</f>
        <v>130.2693</v>
      </c>
      <c r="AC8" s="103">
        <f>VLOOKUP(CONCATENATE("Q40 ",G$6," H",$B7),'Основа'!$A$1:$O3561,8,FALSE)</f>
        <v>176.2467</v>
      </c>
      <c r="AD8" s="103">
        <f>VLOOKUP(CONCATENATE("Q40 ",H$6," H",$B7),'Основа'!$A$1:$O3561,8,FALSE)</f>
        <v>237.5499</v>
      </c>
      <c r="AE8" s="103">
        <f>VLOOKUP(CONCATENATE("Q40 ",I$6," H",$B7),'Основа'!$A$1:$O3561,8,FALSE)</f>
        <v>294.4743</v>
      </c>
      <c r="AF8" s="103">
        <f>VLOOKUP(CONCATENATE("Q40 ",J$6," H",$B7),'Основа'!$A$1:$O3561,8,FALSE)</f>
        <v>354.6828</v>
      </c>
      <c r="AG8" s="103">
        <f>VLOOKUP(CONCATENATE("Q40 ",K$6," H",$B7),'Основа'!$A$1:$O3561,8,FALSE)</f>
        <v>411.6072</v>
      </c>
      <c r="AH8" s="103">
        <f>VLOOKUP(CONCATENATE("Q40 ",L$6," H",$B7),'Основа'!$A$1:$O3561,8,FALSE)</f>
        <v>475.0998</v>
      </c>
      <c r="AI8" s="103">
        <f>VLOOKUP(CONCATENATE("Q40 ",M$6," H",$B7),'Основа'!$A$1:$O3561,8,FALSE)</f>
        <v>522.1719</v>
      </c>
      <c r="AJ8" s="103">
        <f>VLOOKUP(CONCATENATE("Q40 ",N$6," H",$B7),'Основа'!$A$1:$O3561,8,FALSE)</f>
        <v>530.9295</v>
      </c>
      <c r="AK8" s="103">
        <f>VLOOKUP(CONCATENATE("Q40 ",O$6," H",$B7),'Основа'!$A$1:$O3561,8,FALSE)</f>
        <v>594.4221</v>
      </c>
      <c r="AL8" s="103">
        <f>VLOOKUP(CONCATENATE("Q40 ",P$6," H",$B7),'Основа'!$A$1:$O3561,8,FALSE)</f>
        <v>712.6497</v>
      </c>
      <c r="AM8" s="8"/>
      <c r="AN8" s="8"/>
      <c r="AO8" s="8"/>
      <c r="AP8" s="8"/>
      <c r="AQ8" s="8"/>
      <c r="AR8" s="8"/>
    </row>
    <row r="9">
      <c r="B9" s="132">
        <v>3.0</v>
      </c>
      <c r="C9" s="98">
        <v>160.0</v>
      </c>
      <c r="D9" s="164" t="s">
        <v>112</v>
      </c>
      <c r="E9" s="101">
        <f t="shared" ref="E9:P9" si="3">ROUND(AA9-(AA9*$J$5),0)</f>
        <v>14642</v>
      </c>
      <c r="F9" s="101">
        <f t="shared" si="3"/>
        <v>15802</v>
      </c>
      <c r="G9" s="101">
        <f t="shared" si="3"/>
        <v>17695</v>
      </c>
      <c r="H9" s="101">
        <f t="shared" si="3"/>
        <v>18984</v>
      </c>
      <c r="I9" s="101">
        <f t="shared" si="3"/>
        <v>21195</v>
      </c>
      <c r="J9" s="101">
        <f t="shared" si="3"/>
        <v>21868</v>
      </c>
      <c r="K9" s="101">
        <f t="shared" si="3"/>
        <v>23460</v>
      </c>
      <c r="L9" s="101">
        <f t="shared" si="3"/>
        <v>25742</v>
      </c>
      <c r="M9" s="101">
        <f t="shared" si="3"/>
        <v>30789</v>
      </c>
      <c r="N9" s="101">
        <f t="shared" si="3"/>
        <v>31419</v>
      </c>
      <c r="O9" s="101">
        <f t="shared" si="3"/>
        <v>38518</v>
      </c>
      <c r="P9" s="102">
        <f t="shared" si="3"/>
        <v>45615</v>
      </c>
      <c r="AA9" s="103">
        <f>ROUND(VLOOKUP(CONCATENATE("Q40 ",E$6," H",$B9),'Основа'!$A$1:$O3563,15,FALSE),0)</f>
        <v>14642</v>
      </c>
      <c r="AB9" s="103">
        <f>ROUND(VLOOKUP(CONCATENATE("Q40 ",F$6," H",$B9),'Основа'!$A$1:$O3563,15,FALSE),0)</f>
        <v>15802</v>
      </c>
      <c r="AC9" s="103">
        <f>ROUND(VLOOKUP(CONCATENATE("Q40 ",G$6," H",$B9),'Основа'!$A$1:$O3563,15,FALSE),0)</f>
        <v>17695</v>
      </c>
      <c r="AD9" s="103">
        <f>ROUND(VLOOKUP(CONCATENATE("Q40 ",H$6," H",$B9),'Основа'!$A$1:$O3563,15,FALSE),0)</f>
        <v>18984</v>
      </c>
      <c r="AE9" s="103">
        <f>ROUND(VLOOKUP(CONCATENATE("Q40 ",I$6," H",$B9),'Основа'!$A$1:$O3563,15,FALSE),0)</f>
        <v>21195</v>
      </c>
      <c r="AF9" s="103">
        <f>ROUND(VLOOKUP(CONCATENATE("Q40 ",J$6," H",$B9),'Основа'!$A$1:$O3563,15,FALSE),0)</f>
        <v>21868</v>
      </c>
      <c r="AG9" s="103">
        <f>ROUND(VLOOKUP(CONCATENATE("Q40 ",K$6," H",$B9),'Основа'!$A$1:$O3563,15,FALSE),0)</f>
        <v>23460</v>
      </c>
      <c r="AH9" s="103">
        <f>ROUND(VLOOKUP(CONCATENATE("Q40 ",L$6," H",$B9),'Основа'!$A$1:$O3563,15,FALSE),0)</f>
        <v>25742</v>
      </c>
      <c r="AI9" s="103">
        <f>ROUND(VLOOKUP(CONCATENATE("Q40 ",M$6," H",$B9),'Основа'!$A$1:$O3563,15,FALSE),0)</f>
        <v>30789</v>
      </c>
      <c r="AJ9" s="103">
        <f>ROUND(VLOOKUP(CONCATENATE("Q40 ",N$6," H",$B9),'Основа'!$A$1:$O3563,15,FALSE),0)</f>
        <v>31419</v>
      </c>
      <c r="AK9" s="103">
        <f>ROUND(VLOOKUP(CONCATENATE("Q40 ",O$6," H",$B9),'Основа'!$A$1:$O3563,15,FALSE),0)</f>
        <v>38518</v>
      </c>
      <c r="AL9" s="103">
        <f>ROUND(VLOOKUP(CONCATENATE("Q40 ",P$6," H",$B9),'Основа'!$A$1:$O3563,15,FALSE),0)</f>
        <v>45615</v>
      </c>
      <c r="AM9" s="8"/>
      <c r="AN9" s="8"/>
      <c r="AO9" s="8"/>
      <c r="AP9" s="8"/>
      <c r="AQ9" s="8"/>
      <c r="AR9" s="8"/>
    </row>
    <row r="10">
      <c r="B10" s="110"/>
      <c r="C10" s="111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178</v>
      </c>
      <c r="F10" s="166">
        <f t="shared" si="4"/>
        <v>196</v>
      </c>
      <c r="G10" s="166">
        <f t="shared" si="4"/>
        <v>264</v>
      </c>
      <c r="H10" s="166">
        <f t="shared" si="4"/>
        <v>357</v>
      </c>
      <c r="I10" s="166">
        <f t="shared" si="4"/>
        <v>442</v>
      </c>
      <c r="J10" s="166">
        <f t="shared" si="4"/>
        <v>532</v>
      </c>
      <c r="K10" s="166">
        <f t="shared" si="4"/>
        <v>617</v>
      </c>
      <c r="L10" s="166">
        <f t="shared" si="4"/>
        <v>713</v>
      </c>
      <c r="M10" s="166">
        <f t="shared" si="4"/>
        <v>784</v>
      </c>
      <c r="N10" s="166">
        <f t="shared" si="4"/>
        <v>796</v>
      </c>
      <c r="O10" s="166">
        <f t="shared" si="4"/>
        <v>891</v>
      </c>
      <c r="P10" s="167">
        <f t="shared" si="4"/>
        <v>1070</v>
      </c>
      <c r="AA10" s="103">
        <f>VLOOKUP(CONCATENATE("Q40 ",E$6," H",$B9),'Основа'!$A$1:$O3563,8,FALSE)</f>
        <v>178.4361</v>
      </c>
      <c r="AB10" s="103">
        <f>VLOOKUP(CONCATENATE("Q40 ",F$6," H",$B9),'Основа'!$A$1:$O3563,8,FALSE)</f>
        <v>195.9513</v>
      </c>
      <c r="AC10" s="103">
        <f>VLOOKUP(CONCATENATE("Q40 ",G$6," H",$B9),'Основа'!$A$1:$O3563,8,FALSE)</f>
        <v>263.8227</v>
      </c>
      <c r="AD10" s="103">
        <f>VLOOKUP(CONCATENATE("Q40 ",H$6," H",$B9),'Основа'!$A$1:$O3563,8,FALSE)</f>
        <v>356.8722</v>
      </c>
      <c r="AE10" s="103">
        <f>VLOOKUP(CONCATENATE("Q40 ",I$6," H",$B9),'Основа'!$A$1:$O3563,8,FALSE)</f>
        <v>442.2588</v>
      </c>
      <c r="AF10" s="103">
        <f>VLOOKUP(CONCATENATE("Q40 ",J$6," H",$B9),'Основа'!$A$1:$O3563,8,FALSE)</f>
        <v>532.0242</v>
      </c>
      <c r="AG10" s="103">
        <f>VLOOKUP(CONCATENATE("Q40 ",K$6," H",$B9),'Основа'!$A$1:$O3563,8,FALSE)</f>
        <v>617.4108</v>
      </c>
      <c r="AH10" s="103">
        <f>VLOOKUP(CONCATENATE("Q40 ",L$6," H",$B9),'Основа'!$A$1:$O3563,8,FALSE)</f>
        <v>712.6497</v>
      </c>
      <c r="AI10" s="103">
        <f>VLOOKUP(CONCATENATE("Q40 ",M$6," H",$B9),'Основа'!$A$1:$O3563,8,FALSE)</f>
        <v>783.8052</v>
      </c>
      <c r="AJ10" s="103">
        <f>VLOOKUP(CONCATENATE("Q40 ",N$6," H",$B9),'Основа'!$A$1:$O3563,8,FALSE)</f>
        <v>795.8469</v>
      </c>
      <c r="AK10" s="103">
        <f>VLOOKUP(CONCATENATE("Q40 ",O$6," H",$B9),'Основа'!$A$1:$O3563,8,FALSE)</f>
        <v>891.0858</v>
      </c>
      <c r="AL10" s="103">
        <f>VLOOKUP(CONCATENATE("Q40 ",P$6," H",$B9),'Основа'!$A$1:$O3563,8,FALSE)</f>
        <v>1069.5219</v>
      </c>
      <c r="AM10" s="8"/>
      <c r="AN10" s="8"/>
      <c r="AO10" s="8"/>
      <c r="AP10" s="8"/>
      <c r="AQ10" s="8"/>
      <c r="AR10" s="8"/>
    </row>
    <row r="11">
      <c r="B11" s="141">
        <v>4.0</v>
      </c>
      <c r="C11" s="168">
        <v>220.0</v>
      </c>
      <c r="D11" s="164" t="s">
        <v>112</v>
      </c>
      <c r="E11" s="101">
        <f t="shared" ref="E11:P11" si="5">ROUND(AA11-(AA11*$J$5),0)</f>
        <v>16850</v>
      </c>
      <c r="F11" s="101">
        <f t="shared" si="5"/>
        <v>18231</v>
      </c>
      <c r="G11" s="101">
        <f t="shared" si="5"/>
        <v>20704</v>
      </c>
      <c r="H11" s="101">
        <f t="shared" si="5"/>
        <v>22428</v>
      </c>
      <c r="I11" s="101">
        <f t="shared" si="5"/>
        <v>25376</v>
      </c>
      <c r="J11" s="101">
        <f t="shared" si="5"/>
        <v>26279</v>
      </c>
      <c r="K11" s="101">
        <f t="shared" si="5"/>
        <v>28403</v>
      </c>
      <c r="L11" s="101">
        <f t="shared" si="5"/>
        <v>31445</v>
      </c>
      <c r="M11" s="101">
        <f t="shared" si="5"/>
        <v>37760</v>
      </c>
      <c r="N11" s="101">
        <f t="shared" si="5"/>
        <v>38548</v>
      </c>
      <c r="O11" s="101">
        <f t="shared" si="5"/>
        <v>47429</v>
      </c>
      <c r="P11" s="102">
        <f t="shared" si="5"/>
        <v>56308</v>
      </c>
      <c r="AA11" s="103">
        <f>ROUND(VLOOKUP(CONCATENATE("Q40 ",E$6," H",$B11),'Основа'!$A$1:$O3565,15,FALSE),0)</f>
        <v>16850</v>
      </c>
      <c r="AB11" s="103">
        <f>ROUND(VLOOKUP(CONCATENATE("Q40 ",F$6," H",$B11),'Основа'!$A$1:$O3565,15,FALSE),0)</f>
        <v>18231</v>
      </c>
      <c r="AC11" s="103">
        <f>ROUND(VLOOKUP(CONCATENATE("Q40 ",G$6," H",$B11),'Основа'!$A$1:$O3565,15,FALSE),0)</f>
        <v>20704</v>
      </c>
      <c r="AD11" s="103">
        <f>ROUND(VLOOKUP(CONCATENATE("Q40 ",H$6," H",$B11),'Основа'!$A$1:$O3565,15,FALSE),0)</f>
        <v>22428</v>
      </c>
      <c r="AE11" s="103">
        <f>ROUND(VLOOKUP(CONCATENATE("Q40 ",I$6," H",$B11),'Основа'!$A$1:$O3565,15,FALSE),0)</f>
        <v>25376</v>
      </c>
      <c r="AF11" s="103">
        <f>ROUND(VLOOKUP(CONCATENATE("Q40 ",J$6," H",$B11),'Основа'!$A$1:$O3565,15,FALSE),0)</f>
        <v>26279</v>
      </c>
      <c r="AG11" s="103">
        <f>ROUND(VLOOKUP(CONCATENATE("Q40 ",K$6," H",$B11),'Основа'!$A$1:$O3565,15,FALSE),0)</f>
        <v>28403</v>
      </c>
      <c r="AH11" s="103">
        <f>ROUND(VLOOKUP(CONCATENATE("Q40 ",L$6," H",$B11),'Основа'!$A$1:$O3565,15,FALSE),0)</f>
        <v>31445</v>
      </c>
      <c r="AI11" s="103">
        <f>ROUND(VLOOKUP(CONCATENATE("Q40 ",M$6," H",$B11),'Основа'!$A$1:$O3565,15,FALSE),0)</f>
        <v>37760</v>
      </c>
      <c r="AJ11" s="103">
        <f>ROUND(VLOOKUP(CONCATENATE("Q40 ",N$6," H",$B11),'Основа'!$A$1:$O3565,15,FALSE),0)</f>
        <v>38548</v>
      </c>
      <c r="AK11" s="103">
        <f>ROUND(VLOOKUP(CONCATENATE("Q40 ",O$6," H",$B11),'Основа'!$A$1:$O3565,15,FALSE),0)</f>
        <v>47429</v>
      </c>
      <c r="AL11" s="103">
        <f>ROUND(VLOOKUP(CONCATENATE("Q40 ",P$6," H",$B11),'Основа'!$A$1:$O3565,15,FALSE),0)</f>
        <v>56308</v>
      </c>
      <c r="AM11" s="8"/>
      <c r="AN11" s="8"/>
      <c r="AO11" s="8"/>
      <c r="AP11" s="8"/>
      <c r="AQ11" s="8"/>
      <c r="AR11" s="8"/>
    </row>
    <row r="12">
      <c r="B12" s="104"/>
      <c r="C12" s="105"/>
      <c r="D12" s="165" t="str">
        <f>RIGHT($K$5,21)</f>
        <v>ΔТ=70⁰С (95/85/20) Вт</v>
      </c>
      <c r="E12" s="166">
        <f t="shared" ref="E12:P12" si="6">ROUND(IF($D12="ΔТ=70⁰С (95/85/20) Вт",AA12,(IF($D12="ΔТ=60⁰С (90/70/20) Вт",AA12*0.818,AA12*0.646))),0)</f>
        <v>238</v>
      </c>
      <c r="F12" s="166">
        <f t="shared" si="6"/>
        <v>262</v>
      </c>
      <c r="G12" s="166">
        <f t="shared" si="6"/>
        <v>352</v>
      </c>
      <c r="H12" s="166">
        <f t="shared" si="6"/>
        <v>475</v>
      </c>
      <c r="I12" s="166">
        <f t="shared" si="6"/>
        <v>590</v>
      </c>
      <c r="J12" s="166">
        <f t="shared" si="6"/>
        <v>708</v>
      </c>
      <c r="K12" s="166">
        <f t="shared" si="6"/>
        <v>823</v>
      </c>
      <c r="L12" s="166">
        <f t="shared" si="6"/>
        <v>950</v>
      </c>
      <c r="M12" s="166">
        <f t="shared" si="6"/>
        <v>1045</v>
      </c>
      <c r="N12" s="166">
        <f t="shared" si="6"/>
        <v>1061</v>
      </c>
      <c r="O12" s="166">
        <f t="shared" si="6"/>
        <v>1188</v>
      </c>
      <c r="P12" s="167">
        <f t="shared" si="6"/>
        <v>1425</v>
      </c>
      <c r="AA12" s="103">
        <f>VLOOKUP(CONCATENATE("Q40 ",E$6," H",$B11),'Основа'!$A$1:$O3565,8,FALSE)</f>
        <v>237.5499</v>
      </c>
      <c r="AB12" s="103">
        <f>VLOOKUP(CONCATENATE("Q40 ",F$6," H",$B11),'Основа'!$A$1:$O3565,8,FALSE)</f>
        <v>261.6333</v>
      </c>
      <c r="AC12" s="103">
        <f>VLOOKUP(CONCATENATE("Q40 ",G$6," H",$B11),'Основа'!$A$1:$O3565,8,FALSE)</f>
        <v>352.4934</v>
      </c>
      <c r="AD12" s="103">
        <f>VLOOKUP(CONCATENATE("Q40 ",H$6," H",$B11),'Основа'!$A$1:$O3565,8,FALSE)</f>
        <v>475.0998</v>
      </c>
      <c r="AE12" s="103">
        <f>VLOOKUP(CONCATENATE("Q40 ",I$6," H",$B11),'Основа'!$A$1:$O3565,8,FALSE)</f>
        <v>590.0433</v>
      </c>
      <c r="AF12" s="103">
        <f>VLOOKUP(CONCATENATE("Q40 ",J$6," H",$B11),'Основа'!$A$1:$O3565,8,FALSE)</f>
        <v>708.2709</v>
      </c>
      <c r="AG12" s="103">
        <f>VLOOKUP(CONCATENATE("Q40 ",K$6," H",$B11),'Основа'!$A$1:$O3565,8,FALSE)</f>
        <v>823.2144</v>
      </c>
      <c r="AH12" s="103">
        <f>VLOOKUP(CONCATENATE("Q40 ",L$6," H",$B11),'Основа'!$A$1:$O3565,8,FALSE)</f>
        <v>950.1996</v>
      </c>
      <c r="AI12" s="103">
        <f>VLOOKUP(CONCATENATE("Q40 ",M$6," H",$B11),'Основа'!$A$1:$O3565,8,FALSE)</f>
        <v>1045.4385</v>
      </c>
      <c r="AJ12" s="103">
        <f>VLOOKUP(CONCATENATE("Q40 ",N$6," H",$B11),'Основа'!$A$1:$O3565,8,FALSE)</f>
        <v>1060.7643</v>
      </c>
      <c r="AK12" s="103">
        <f>VLOOKUP(CONCATENATE("Q40 ",O$6," H",$B11),'Основа'!$A$1:$O3565,8,FALSE)</f>
        <v>1187.7495</v>
      </c>
      <c r="AL12" s="103">
        <f>VLOOKUP(CONCATENATE("Q40 ",P$6," H",$B11),'Основа'!$A$1:$O3565,8,FALSE)</f>
        <v>1425.2994</v>
      </c>
      <c r="AM12" s="8"/>
      <c r="AN12" s="8"/>
      <c r="AO12" s="8"/>
      <c r="AP12" s="8"/>
      <c r="AQ12" s="8"/>
      <c r="AR12" s="8"/>
    </row>
    <row r="13">
      <c r="B13" s="132">
        <v>5.0</v>
      </c>
      <c r="C13" s="98">
        <v>280.0</v>
      </c>
      <c r="D13" s="164" t="s">
        <v>112</v>
      </c>
      <c r="E13" s="101">
        <f t="shared" ref="E13:P13" si="7">ROUND(AA13-(AA13*$J$5),0)</f>
        <v>19061</v>
      </c>
      <c r="F13" s="101">
        <f t="shared" si="7"/>
        <v>20665</v>
      </c>
      <c r="G13" s="101">
        <f t="shared" si="7"/>
        <v>23722</v>
      </c>
      <c r="H13" s="101">
        <f t="shared" si="7"/>
        <v>25878</v>
      </c>
      <c r="I13" s="101">
        <f t="shared" si="7"/>
        <v>29567</v>
      </c>
      <c r="J13" s="101">
        <f t="shared" si="7"/>
        <v>30699</v>
      </c>
      <c r="K13" s="101">
        <f t="shared" si="7"/>
        <v>33358</v>
      </c>
      <c r="L13" s="101">
        <f t="shared" si="7"/>
        <v>37160</v>
      </c>
      <c r="M13" s="101">
        <f t="shared" si="7"/>
        <v>44745</v>
      </c>
      <c r="N13" s="101">
        <f t="shared" si="7"/>
        <v>45693</v>
      </c>
      <c r="O13" s="101">
        <f t="shared" si="7"/>
        <v>56359</v>
      </c>
      <c r="P13" s="102">
        <f t="shared" si="7"/>
        <v>67023</v>
      </c>
      <c r="AA13" s="103">
        <f>ROUND(VLOOKUP(CONCATENATE("Q40 ",E$6," H",$B13),'Основа'!$A$1:$O3567,15,FALSE),0)</f>
        <v>19061</v>
      </c>
      <c r="AB13" s="103">
        <f>ROUND(VLOOKUP(CONCATENATE("Q40 ",F$6," H",$B13),'Основа'!$A$1:$O3567,15,FALSE),0)</f>
        <v>20665</v>
      </c>
      <c r="AC13" s="103">
        <f>ROUND(VLOOKUP(CONCATENATE("Q40 ",G$6," H",$B13),'Основа'!$A$1:$O3567,15,FALSE),0)</f>
        <v>23722</v>
      </c>
      <c r="AD13" s="103">
        <f>ROUND(VLOOKUP(CONCATENATE("Q40 ",H$6," H",$B13),'Основа'!$A$1:$O3567,15,FALSE),0)</f>
        <v>25878</v>
      </c>
      <c r="AE13" s="103">
        <f>ROUND(VLOOKUP(CONCATENATE("Q40 ",I$6," H",$B13),'Основа'!$A$1:$O3567,15,FALSE),0)</f>
        <v>29567</v>
      </c>
      <c r="AF13" s="103">
        <f>ROUND(VLOOKUP(CONCATENATE("Q40 ",J$6," H",$B13),'Основа'!$A$1:$O3567,15,FALSE),0)</f>
        <v>30699</v>
      </c>
      <c r="AG13" s="103">
        <f>ROUND(VLOOKUP(CONCATENATE("Q40 ",K$6," H",$B13),'Основа'!$A$1:$O3567,15,FALSE),0)</f>
        <v>33358</v>
      </c>
      <c r="AH13" s="103">
        <f>ROUND(VLOOKUP(CONCATENATE("Q40 ",L$6," H",$B13),'Основа'!$A$1:$O3567,15,FALSE),0)</f>
        <v>37160</v>
      </c>
      <c r="AI13" s="103">
        <f>ROUND(VLOOKUP(CONCATENATE("Q40 ",M$6," H",$B13),'Основа'!$A$1:$O3567,15,FALSE),0)</f>
        <v>44745</v>
      </c>
      <c r="AJ13" s="103">
        <f>ROUND(VLOOKUP(CONCATENATE("Q40 ",N$6," H",$B13),'Основа'!$A$1:$O3567,15,FALSE),0)</f>
        <v>45693</v>
      </c>
      <c r="AK13" s="103">
        <f>ROUND(VLOOKUP(CONCATENATE("Q40 ",O$6," H",$B13),'Основа'!$A$1:$O3567,15,FALSE),0)</f>
        <v>56359</v>
      </c>
      <c r="AL13" s="103">
        <f>ROUND(VLOOKUP(CONCATENATE("Q40 ",P$6," H",$B13),'Основа'!$A$1:$O3567,15,FALSE),0)</f>
        <v>67023</v>
      </c>
      <c r="AM13" s="8"/>
      <c r="AN13" s="8"/>
      <c r="AO13" s="8"/>
      <c r="AP13" s="8"/>
      <c r="AQ13" s="8"/>
      <c r="AR13" s="8"/>
    </row>
    <row r="14">
      <c r="B14" s="110"/>
      <c r="C14" s="111"/>
      <c r="D14" s="165" t="str">
        <f>RIGHT($K$5,21)</f>
        <v>ΔТ=70⁰С (95/85/20) Вт</v>
      </c>
      <c r="E14" s="166">
        <f t="shared" ref="E14:P14" si="8">ROUND(IF($D14="ΔТ=70⁰С (95/85/20) Вт",AA14,(IF($D14="ΔТ=60⁰С (90/70/20) Вт",AA14*0.818,AA14*0.646))),0)</f>
        <v>297</v>
      </c>
      <c r="F14" s="166">
        <f t="shared" si="8"/>
        <v>326</v>
      </c>
      <c r="G14" s="166">
        <f t="shared" si="8"/>
        <v>440</v>
      </c>
      <c r="H14" s="166">
        <f t="shared" si="8"/>
        <v>594</v>
      </c>
      <c r="I14" s="166">
        <f t="shared" si="8"/>
        <v>738</v>
      </c>
      <c r="J14" s="166">
        <f t="shared" si="8"/>
        <v>886</v>
      </c>
      <c r="K14" s="166">
        <f t="shared" si="8"/>
        <v>1029</v>
      </c>
      <c r="L14" s="166">
        <f t="shared" si="8"/>
        <v>1188</v>
      </c>
      <c r="M14" s="166">
        <f t="shared" si="8"/>
        <v>1307</v>
      </c>
      <c r="N14" s="166">
        <f t="shared" si="8"/>
        <v>1327</v>
      </c>
      <c r="O14" s="166">
        <f t="shared" si="8"/>
        <v>1484</v>
      </c>
      <c r="P14" s="167">
        <f t="shared" si="8"/>
        <v>1782</v>
      </c>
      <c r="AA14" s="103">
        <f>VLOOKUP(CONCATENATE("Q40 ",E$6," H",$B13),'Основа'!$A$1:$O3567,8,FALSE)</f>
        <v>296.6637</v>
      </c>
      <c r="AB14" s="103">
        <f>VLOOKUP(CONCATENATE("Q40 ",F$6," H",$B13),'Основа'!$A$1:$O3567,8,FALSE)</f>
        <v>326.2206</v>
      </c>
      <c r="AC14" s="103">
        <f>VLOOKUP(CONCATENATE("Q40 ",G$6," H",$B13),'Основа'!$A$1:$O3567,8,FALSE)</f>
        <v>440.0694</v>
      </c>
      <c r="AD14" s="103">
        <f>VLOOKUP(CONCATENATE("Q40 ",H$6," H",$B13),'Основа'!$A$1:$O3567,8,FALSE)</f>
        <v>594.4221</v>
      </c>
      <c r="AE14" s="103">
        <f>VLOOKUP(CONCATENATE("Q40 ",I$6," H",$B13),'Основа'!$A$1:$O3567,8,FALSE)</f>
        <v>737.8278</v>
      </c>
      <c r="AF14" s="103">
        <f>VLOOKUP(CONCATENATE("Q40 ",J$6," H",$B13),'Основа'!$A$1:$O3567,8,FALSE)</f>
        <v>885.6123</v>
      </c>
      <c r="AG14" s="103">
        <f>VLOOKUP(CONCATENATE("Q40 ",K$6," H",$B13),'Основа'!$A$1:$O3567,8,FALSE)</f>
        <v>1029.018</v>
      </c>
      <c r="AH14" s="103">
        <f>VLOOKUP(CONCATENATE("Q40 ",L$6," H",$B13),'Основа'!$A$1:$O3567,8,FALSE)</f>
        <v>1187.7495</v>
      </c>
      <c r="AI14" s="103">
        <f>VLOOKUP(CONCATENATE("Q40 ",M$6," H",$B13),'Основа'!$A$1:$O3567,8,FALSE)</f>
        <v>1307.0718</v>
      </c>
      <c r="AJ14" s="103">
        <f>VLOOKUP(CONCATENATE("Q40 ",N$6," H",$B13),'Основа'!$A$1:$O3567,8,FALSE)</f>
        <v>1326.7764</v>
      </c>
      <c r="AK14" s="103">
        <f>VLOOKUP(CONCATENATE("Q40 ",O$6," H",$B13),'Основа'!$A$1:$O3567,8,FALSE)</f>
        <v>1484.4132</v>
      </c>
      <c r="AL14" s="103">
        <f>VLOOKUP(CONCATENATE("Q40 ",P$6," H",$B13),'Основа'!$A$1:$O3567,8,FALSE)</f>
        <v>1782.1716</v>
      </c>
      <c r="AM14" s="8"/>
      <c r="AN14" s="8"/>
      <c r="AO14" s="8"/>
      <c r="AP14" s="8"/>
      <c r="AQ14" s="8"/>
      <c r="AR14" s="8"/>
    </row>
    <row r="15">
      <c r="B15" s="141">
        <v>6.0</v>
      </c>
      <c r="C15" s="168">
        <v>340.0</v>
      </c>
      <c r="D15" s="164" t="s">
        <v>112</v>
      </c>
      <c r="E15" s="101">
        <f t="shared" ref="E15:P15" si="9">ROUND(AA15-(AA15*$J$5),0)</f>
        <v>21278</v>
      </c>
      <c r="F15" s="101">
        <f t="shared" si="9"/>
        <v>23102</v>
      </c>
      <c r="G15" s="101">
        <f t="shared" si="9"/>
        <v>26744</v>
      </c>
      <c r="H15" s="101">
        <f t="shared" si="9"/>
        <v>29335</v>
      </c>
      <c r="I15" s="101">
        <f t="shared" si="9"/>
        <v>33766</v>
      </c>
      <c r="J15" s="101">
        <f t="shared" si="9"/>
        <v>35125</v>
      </c>
      <c r="K15" s="101">
        <f t="shared" si="9"/>
        <v>38323</v>
      </c>
      <c r="L15" s="101">
        <f t="shared" si="9"/>
        <v>42887</v>
      </c>
      <c r="M15" s="101">
        <f t="shared" si="9"/>
        <v>51744</v>
      </c>
      <c r="N15" s="101">
        <f t="shared" si="9"/>
        <v>52852</v>
      </c>
      <c r="O15" s="101">
        <f t="shared" si="9"/>
        <v>65307</v>
      </c>
      <c r="P15" s="102">
        <f t="shared" si="9"/>
        <v>77761</v>
      </c>
      <c r="AA15" s="103">
        <f>ROUND(VLOOKUP(CONCATENATE("Q40 ",E$6," H",$B15),'Основа'!$A$1:$O3569,15,FALSE),0)</f>
        <v>21278</v>
      </c>
      <c r="AB15" s="103">
        <f>ROUND(VLOOKUP(CONCATENATE("Q40 ",F$6," H",$B15),'Основа'!$A$1:$O3569,15,FALSE),0)</f>
        <v>23102</v>
      </c>
      <c r="AC15" s="103">
        <f>ROUND(VLOOKUP(CONCATENATE("Q40 ",G$6," H",$B15),'Основа'!$A$1:$O3569,15,FALSE),0)</f>
        <v>26744</v>
      </c>
      <c r="AD15" s="103">
        <f>ROUND(VLOOKUP(CONCATENATE("Q40 ",H$6," H",$B15),'Основа'!$A$1:$O3569,15,FALSE),0)</f>
        <v>29335</v>
      </c>
      <c r="AE15" s="103">
        <f>ROUND(VLOOKUP(CONCATENATE("Q40 ",I$6," H",$B15),'Основа'!$A$1:$O3569,15,FALSE),0)</f>
        <v>33766</v>
      </c>
      <c r="AF15" s="103">
        <f>ROUND(VLOOKUP(CONCATENATE("Q40 ",J$6," H",$B15),'Основа'!$A$1:$O3569,15,FALSE),0)</f>
        <v>35125</v>
      </c>
      <c r="AG15" s="103">
        <f>ROUND(VLOOKUP(CONCATENATE("Q40 ",K$6," H",$B15),'Основа'!$A$1:$O3569,15,FALSE),0)</f>
        <v>38323</v>
      </c>
      <c r="AH15" s="103">
        <f>ROUND(VLOOKUP(CONCATENATE("Q40 ",L$6," H",$B15),'Основа'!$A$1:$O3569,15,FALSE),0)</f>
        <v>42887</v>
      </c>
      <c r="AI15" s="103">
        <f>ROUND(VLOOKUP(CONCATENATE("Q40 ",M$6," H",$B15),'Основа'!$A$1:$O3569,15,FALSE),0)</f>
        <v>51744</v>
      </c>
      <c r="AJ15" s="103">
        <f>ROUND(VLOOKUP(CONCATENATE("Q40 ",N$6," H",$B15),'Основа'!$A$1:$O3569,15,FALSE),0)</f>
        <v>52852</v>
      </c>
      <c r="AK15" s="103">
        <f>ROUND(VLOOKUP(CONCATENATE("Q40 ",O$6," H",$B15),'Основа'!$A$1:$O3569,15,FALSE),0)</f>
        <v>65307</v>
      </c>
      <c r="AL15" s="103">
        <f>ROUND(VLOOKUP(CONCATENATE("Q40 ",P$6," H",$B15),'Основа'!$A$1:$O3569,15,FALSE),0)</f>
        <v>77761</v>
      </c>
      <c r="AM15" s="8"/>
      <c r="AN15" s="8"/>
      <c r="AO15" s="8"/>
      <c r="AP15" s="8"/>
      <c r="AQ15" s="8"/>
      <c r="AR15" s="8"/>
    </row>
    <row r="16">
      <c r="B16" s="104"/>
      <c r="C16" s="105"/>
      <c r="D16" s="165" t="str">
        <f>RIGHT($K$5,21)</f>
        <v>ΔТ=70⁰С (95/85/20) Вт</v>
      </c>
      <c r="E16" s="166">
        <f t="shared" ref="E16:P16" si="10">ROUND(IF($D16="ΔТ=70⁰С (95/85/20) Вт",AA16,(IF($D16="ΔТ=60⁰С (90/70/20) Вт",AA16*0.818,AA16*0.646))),0)</f>
        <v>357</v>
      </c>
      <c r="F16" s="166">
        <f t="shared" si="10"/>
        <v>392</v>
      </c>
      <c r="G16" s="166">
        <f t="shared" si="10"/>
        <v>529</v>
      </c>
      <c r="H16" s="166">
        <f t="shared" si="10"/>
        <v>713</v>
      </c>
      <c r="I16" s="166">
        <f t="shared" si="10"/>
        <v>885</v>
      </c>
      <c r="J16" s="166">
        <f t="shared" si="10"/>
        <v>1063</v>
      </c>
      <c r="K16" s="166">
        <f t="shared" si="10"/>
        <v>1235</v>
      </c>
      <c r="L16" s="166">
        <f t="shared" si="10"/>
        <v>1425</v>
      </c>
      <c r="M16" s="166">
        <f t="shared" si="10"/>
        <v>1568</v>
      </c>
      <c r="N16" s="166">
        <f t="shared" si="10"/>
        <v>1592</v>
      </c>
      <c r="O16" s="166">
        <f t="shared" si="10"/>
        <v>1781</v>
      </c>
      <c r="P16" s="167">
        <f t="shared" si="10"/>
        <v>2138</v>
      </c>
      <c r="AA16" s="103">
        <f>VLOOKUP(CONCATENATE("Q40 ",E$6," H",$B15),'Основа'!$A$1:$O3569,8,FALSE)</f>
        <v>356.8722</v>
      </c>
      <c r="AB16" s="103">
        <f>VLOOKUP(CONCATENATE("Q40 ",F$6," H",$B15),'Основа'!$A$1:$O3569,8,FALSE)</f>
        <v>391.9026</v>
      </c>
      <c r="AC16" s="103">
        <f>VLOOKUP(CONCATENATE("Q40 ",G$6," H",$B15),'Основа'!$A$1:$O3569,8,FALSE)</f>
        <v>528.7401</v>
      </c>
      <c r="AD16" s="103">
        <f>VLOOKUP(CONCATENATE("Q40 ",H$6," H",$B15),'Основа'!$A$1:$O3569,8,FALSE)</f>
        <v>712.6497</v>
      </c>
      <c r="AE16" s="103">
        <f>VLOOKUP(CONCATENATE("Q40 ",I$6," H",$B15),'Основа'!$A$1:$O3569,8,FALSE)</f>
        <v>884.5176</v>
      </c>
      <c r="AF16" s="103">
        <f>VLOOKUP(CONCATENATE("Q40 ",J$6," H",$B15),'Основа'!$A$1:$O3569,8,FALSE)</f>
        <v>1062.9537</v>
      </c>
      <c r="AG16" s="103">
        <f>VLOOKUP(CONCATENATE("Q40 ",K$6," H",$B15),'Основа'!$A$1:$O3569,8,FALSE)</f>
        <v>1234.8216</v>
      </c>
      <c r="AH16" s="103">
        <f>VLOOKUP(CONCATENATE("Q40 ",L$6," H",$B15),'Основа'!$A$1:$O3569,8,FALSE)</f>
        <v>1425.2994</v>
      </c>
      <c r="AI16" s="103">
        <f>VLOOKUP(CONCATENATE("Q40 ",M$6," H",$B15),'Основа'!$A$1:$O3569,8,FALSE)</f>
        <v>1567.6104</v>
      </c>
      <c r="AJ16" s="103">
        <f>VLOOKUP(CONCATENATE("Q40 ",N$6," H",$B15),'Основа'!$A$1:$O3569,8,FALSE)</f>
        <v>1591.6938</v>
      </c>
      <c r="AK16" s="103">
        <f>VLOOKUP(CONCATENATE("Q40 ",O$6," H",$B15),'Основа'!$A$1:$O3569,8,FALSE)</f>
        <v>1781.0769</v>
      </c>
      <c r="AL16" s="103">
        <f>VLOOKUP(CONCATENATE("Q40 ",P$6," H",$B15),'Основа'!$A$1:$O3569,8,FALSE)</f>
        <v>2137.9491</v>
      </c>
      <c r="AM16" s="8"/>
      <c r="AN16" s="8"/>
      <c r="AO16" s="8"/>
      <c r="AP16" s="8"/>
      <c r="AQ16" s="8"/>
      <c r="AR16" s="8"/>
    </row>
    <row r="17">
      <c r="B17" s="132">
        <v>7.0</v>
      </c>
      <c r="C17" s="98">
        <v>400.0</v>
      </c>
      <c r="D17" s="164" t="s">
        <v>112</v>
      </c>
      <c r="E17" s="101">
        <f t="shared" ref="E17:P17" si="11">ROUND(AA17-(AA17*$J$5),0)</f>
        <v>23498</v>
      </c>
      <c r="F17" s="101">
        <f t="shared" si="11"/>
        <v>25546</v>
      </c>
      <c r="G17" s="101">
        <f t="shared" si="11"/>
        <v>29774</v>
      </c>
      <c r="H17" s="101">
        <f t="shared" si="11"/>
        <v>32800</v>
      </c>
      <c r="I17" s="101">
        <f t="shared" si="11"/>
        <v>37973</v>
      </c>
      <c r="J17" s="101">
        <f t="shared" si="11"/>
        <v>39564</v>
      </c>
      <c r="K17" s="101">
        <f t="shared" si="11"/>
        <v>43298</v>
      </c>
      <c r="L17" s="101">
        <f t="shared" si="11"/>
        <v>48627</v>
      </c>
      <c r="M17" s="101">
        <f t="shared" si="11"/>
        <v>58759</v>
      </c>
      <c r="N17" s="101">
        <f t="shared" si="11"/>
        <v>60025</v>
      </c>
      <c r="O17" s="101">
        <f t="shared" si="11"/>
        <v>74273</v>
      </c>
      <c r="P17" s="102">
        <f t="shared" si="11"/>
        <v>88523</v>
      </c>
      <c r="AA17" s="103">
        <f>ROUND(VLOOKUP(CONCATENATE("Q40 ",E$6," H",$B17),'Основа'!$A$1:$O3572,15,FALSE),0)</f>
        <v>23498</v>
      </c>
      <c r="AB17" s="103">
        <f>ROUND(VLOOKUP(CONCATENATE("Q40 ",F$6," H",$B17),'Основа'!$A$1:$O3572,15,FALSE),0)</f>
        <v>25546</v>
      </c>
      <c r="AC17" s="103">
        <f>ROUND(VLOOKUP(CONCATENATE("Q40 ",G$6," H",$B17),'Основа'!$A$1:$O3572,15,FALSE),0)</f>
        <v>29774</v>
      </c>
      <c r="AD17" s="103">
        <f>ROUND(VLOOKUP(CONCATENATE("Q40 ",H$6," H",$B17),'Основа'!$A$1:$O3572,15,FALSE),0)</f>
        <v>32800</v>
      </c>
      <c r="AE17" s="103">
        <f>ROUND(VLOOKUP(CONCATENATE("Q40 ",I$6," H",$B17),'Основа'!$A$1:$O3572,15,FALSE),0)</f>
        <v>37973</v>
      </c>
      <c r="AF17" s="103">
        <f>ROUND(VLOOKUP(CONCATENATE("Q40 ",J$6," H",$B17),'Основа'!$A$1:$O3572,15,FALSE),0)</f>
        <v>39564</v>
      </c>
      <c r="AG17" s="103">
        <f>ROUND(VLOOKUP(CONCATENATE("Q40 ",K$6," H",$B17),'Основа'!$A$1:$O3572,15,FALSE),0)</f>
        <v>43298</v>
      </c>
      <c r="AH17" s="103">
        <f>ROUND(VLOOKUP(CONCATENATE("Q40 ",L$6," H",$B17),'Основа'!$A$1:$O3572,15,FALSE),0)</f>
        <v>48627</v>
      </c>
      <c r="AI17" s="103">
        <f>ROUND(VLOOKUP(CONCATENATE("Q40 ",M$6," H",$B17),'Основа'!$A$1:$O3572,15,FALSE),0)</f>
        <v>58759</v>
      </c>
      <c r="AJ17" s="103">
        <f>ROUND(VLOOKUP(CONCATENATE("Q40 ",N$6," H",$B17),'Основа'!$A$1:$O3572,15,FALSE),0)</f>
        <v>60025</v>
      </c>
      <c r="AK17" s="103">
        <f>ROUND(VLOOKUP(CONCATENATE("Q40 ",O$6," H",$B17),'Основа'!$A$1:$O3572,15,FALSE),0)</f>
        <v>74273</v>
      </c>
      <c r="AL17" s="103">
        <f>ROUND(VLOOKUP(CONCATENATE("Q40 ",P$6," H",$B17),'Основа'!$A$1:$O3572,15,FALSE),0)</f>
        <v>88523</v>
      </c>
      <c r="AM17" s="8"/>
      <c r="AN17" s="8"/>
      <c r="AO17" s="8"/>
      <c r="AP17" s="8"/>
      <c r="AQ17" s="8"/>
      <c r="AR17" s="8"/>
    </row>
    <row r="18">
      <c r="B18" s="110"/>
      <c r="C18" s="111"/>
      <c r="D18" s="165" t="str">
        <f>RIGHT($K$5,21)</f>
        <v>ΔТ=70⁰С (95/85/20) Вт</v>
      </c>
      <c r="E18" s="166">
        <f t="shared" ref="E18:P18" si="12">ROUND(IF($D18="ΔТ=70⁰С (95/85/20) Вт",AA18,(IF($D18="ΔТ=60⁰С (90/70/20) Вт",AA18*0.818,AA18*0.646))),0)</f>
        <v>416</v>
      </c>
      <c r="F18" s="166">
        <f t="shared" si="12"/>
        <v>458</v>
      </c>
      <c r="G18" s="166">
        <f t="shared" si="12"/>
        <v>616</v>
      </c>
      <c r="H18" s="166">
        <f t="shared" si="12"/>
        <v>832</v>
      </c>
      <c r="I18" s="166">
        <f t="shared" si="12"/>
        <v>1032</v>
      </c>
      <c r="J18" s="166">
        <f t="shared" si="12"/>
        <v>1240</v>
      </c>
      <c r="K18" s="166">
        <f t="shared" si="12"/>
        <v>1441</v>
      </c>
      <c r="L18" s="166">
        <f t="shared" si="12"/>
        <v>1663</v>
      </c>
      <c r="M18" s="166">
        <f t="shared" si="12"/>
        <v>1828</v>
      </c>
      <c r="N18" s="166">
        <f t="shared" si="12"/>
        <v>1857</v>
      </c>
      <c r="O18" s="166">
        <f t="shared" si="12"/>
        <v>2078</v>
      </c>
      <c r="P18" s="167">
        <f t="shared" si="12"/>
        <v>2495</v>
      </c>
      <c r="AA18" s="103">
        <f>VLOOKUP(CONCATENATE("Q40 ",E$6," H",$B17),'Основа'!$A$1:$O3572,8,FALSE)</f>
        <v>415.986</v>
      </c>
      <c r="AB18" s="103">
        <f>VLOOKUP(CONCATENATE("Q40 ",F$6," H",$B17),'Основа'!$A$1:$O3572,8,FALSE)</f>
        <v>457.5846</v>
      </c>
      <c r="AC18" s="103">
        <f>VLOOKUP(CONCATENATE("Q40 ",G$6," H",$B17),'Основа'!$A$1:$O3572,8,FALSE)</f>
        <v>616.3161</v>
      </c>
      <c r="AD18" s="103">
        <f>VLOOKUP(CONCATENATE("Q40 ",H$6," H",$B17),'Основа'!$A$1:$O3572,8,FALSE)</f>
        <v>831.972</v>
      </c>
      <c r="AE18" s="103">
        <f>VLOOKUP(CONCATENATE("Q40 ",I$6," H",$B17),'Основа'!$A$1:$O3572,8,FALSE)</f>
        <v>1032.3021</v>
      </c>
      <c r="AF18" s="103">
        <f>VLOOKUP(CONCATENATE("Q40 ",J$6," H",$B17),'Основа'!$A$1:$O3572,8,FALSE)</f>
        <v>1240.2951</v>
      </c>
      <c r="AG18" s="103">
        <f>VLOOKUP(CONCATENATE("Q40 ",K$6," H",$B17),'Основа'!$A$1:$O3572,8,FALSE)</f>
        <v>1440.6252</v>
      </c>
      <c r="AH18" s="103">
        <f>VLOOKUP(CONCATENATE("Q40 ",L$6," H",$B17),'Основа'!$A$1:$O3572,8,FALSE)</f>
        <v>1662.8493</v>
      </c>
      <c r="AI18" s="103">
        <f>VLOOKUP(CONCATENATE("Q40 ",M$6," H",$B17),'Основа'!$A$1:$O3572,8,FALSE)</f>
        <v>1828.149</v>
      </c>
      <c r="AJ18" s="103">
        <f>VLOOKUP(CONCATENATE("Q40 ",N$6," H",$B17),'Основа'!$A$1:$O3572,8,FALSE)</f>
        <v>1856.6112</v>
      </c>
      <c r="AK18" s="103">
        <f>VLOOKUP(CONCATENATE("Q40 ",O$6," H",$B17),'Основа'!$A$1:$O3572,8,FALSE)</f>
        <v>2077.7406</v>
      </c>
      <c r="AL18" s="103">
        <f>VLOOKUP(CONCATENATE("Q40 ",P$6," H",$B17),'Основа'!$A$1:$O3572,8,FALSE)</f>
        <v>2494.8213</v>
      </c>
      <c r="AM18" s="8"/>
      <c r="AN18" s="8"/>
      <c r="AO18" s="8"/>
      <c r="AP18" s="8"/>
      <c r="AQ18" s="8"/>
      <c r="AR18" s="8"/>
    </row>
    <row r="19">
      <c r="B19" s="141">
        <v>8.0</v>
      </c>
      <c r="C19" s="168">
        <v>460.0</v>
      </c>
      <c r="D19" s="164" t="s">
        <v>112</v>
      </c>
      <c r="E19" s="101">
        <f t="shared" ref="E19:P19" si="13">ROUND(AA19-(AA19*$J$5),0)</f>
        <v>25725</v>
      </c>
      <c r="F19" s="101">
        <f t="shared" si="13"/>
        <v>27994</v>
      </c>
      <c r="G19" s="101">
        <f t="shared" si="13"/>
        <v>32810</v>
      </c>
      <c r="H19" s="101">
        <f t="shared" si="13"/>
        <v>36271</v>
      </c>
      <c r="I19" s="101">
        <f t="shared" si="13"/>
        <v>42192</v>
      </c>
      <c r="J19" s="101">
        <f t="shared" si="13"/>
        <v>44009</v>
      </c>
      <c r="K19" s="101">
        <f t="shared" si="13"/>
        <v>48278</v>
      </c>
      <c r="L19" s="101">
        <f t="shared" si="13"/>
        <v>54379</v>
      </c>
      <c r="M19" s="101">
        <f t="shared" si="13"/>
        <v>65790</v>
      </c>
      <c r="N19" s="101">
        <f t="shared" si="13"/>
        <v>67217</v>
      </c>
      <c r="O19" s="101">
        <f t="shared" si="13"/>
        <v>83262</v>
      </c>
      <c r="P19" s="102">
        <f t="shared" si="13"/>
        <v>99309</v>
      </c>
      <c r="AA19" s="103">
        <f>ROUND(VLOOKUP(CONCATENATE("Q40 ",E$6," H",$B19),'Основа'!$A$1:$O3574,15,FALSE),0)</f>
        <v>25725</v>
      </c>
      <c r="AB19" s="103">
        <f>ROUND(VLOOKUP(CONCATENATE("Q40 ",F$6," H",$B19),'Основа'!$A$1:$O3574,15,FALSE),0)</f>
        <v>27994</v>
      </c>
      <c r="AC19" s="103">
        <f>ROUND(VLOOKUP(CONCATENATE("Q40 ",G$6," H",$B19),'Основа'!$A$1:$O3574,15,FALSE),0)</f>
        <v>32810</v>
      </c>
      <c r="AD19" s="103">
        <f>ROUND(VLOOKUP(CONCATENATE("Q40 ",H$6," H",$B19),'Основа'!$A$1:$O3574,15,FALSE),0)</f>
        <v>36271</v>
      </c>
      <c r="AE19" s="103">
        <f>ROUND(VLOOKUP(CONCATENATE("Q40 ",I$6," H",$B19),'Основа'!$A$1:$O3574,15,FALSE),0)</f>
        <v>42192</v>
      </c>
      <c r="AF19" s="103">
        <f>ROUND(VLOOKUP(CONCATENATE("Q40 ",J$6," H",$B19),'Основа'!$A$1:$O3574,15,FALSE),0)</f>
        <v>44009</v>
      </c>
      <c r="AG19" s="103">
        <f>ROUND(VLOOKUP(CONCATENATE("Q40 ",K$6," H",$B19),'Основа'!$A$1:$O3574,15,FALSE),0)</f>
        <v>48278</v>
      </c>
      <c r="AH19" s="103">
        <f>ROUND(VLOOKUP(CONCATENATE("Q40 ",L$6," H",$B19),'Основа'!$A$1:$O3574,15,FALSE),0)</f>
        <v>54379</v>
      </c>
      <c r="AI19" s="103">
        <f>ROUND(VLOOKUP(CONCATENATE("Q40 ",M$6," H",$B19),'Основа'!$A$1:$O3574,15,FALSE),0)</f>
        <v>65790</v>
      </c>
      <c r="AJ19" s="103">
        <f>ROUND(VLOOKUP(CONCATENATE("Q40 ",N$6," H",$B19),'Основа'!$A$1:$O3574,15,FALSE),0)</f>
        <v>67217</v>
      </c>
      <c r="AK19" s="103">
        <f>ROUND(VLOOKUP(CONCATENATE("Q40 ",O$6," H",$B19),'Основа'!$A$1:$O3574,15,FALSE),0)</f>
        <v>83262</v>
      </c>
      <c r="AL19" s="103">
        <f>ROUND(VLOOKUP(CONCATENATE("Q40 ",P$6," H",$B19),'Основа'!$A$1:$O3574,15,FALSE),0)</f>
        <v>99309</v>
      </c>
      <c r="AM19" s="8"/>
      <c r="AN19" s="8"/>
      <c r="AO19" s="8"/>
      <c r="AP19" s="8"/>
      <c r="AQ19" s="8"/>
      <c r="AR19" s="8"/>
    </row>
    <row r="20">
      <c r="B20" s="104"/>
      <c r="C20" s="105"/>
      <c r="D20" s="165" t="str">
        <f>RIGHT($K$5,21)</f>
        <v>ΔТ=70⁰С (95/85/20) Вт</v>
      </c>
      <c r="E20" s="166">
        <f t="shared" ref="E20:P20" si="14">ROUND(IF($D20="ΔТ=70⁰С (95/85/20) Вт",AA20,(IF($D20="ΔТ=60⁰С (90/70/20) Вт",AA20*0.818,AA20*0.646))),0)</f>
        <v>475</v>
      </c>
      <c r="F20" s="166">
        <f t="shared" si="14"/>
        <v>522</v>
      </c>
      <c r="G20" s="166">
        <f t="shared" si="14"/>
        <v>704</v>
      </c>
      <c r="H20" s="166">
        <f t="shared" si="14"/>
        <v>950</v>
      </c>
      <c r="I20" s="166">
        <f t="shared" si="14"/>
        <v>1180</v>
      </c>
      <c r="J20" s="166">
        <f t="shared" si="14"/>
        <v>1418</v>
      </c>
      <c r="K20" s="166">
        <f t="shared" si="14"/>
        <v>1648</v>
      </c>
      <c r="L20" s="166">
        <f t="shared" si="14"/>
        <v>1900</v>
      </c>
      <c r="M20" s="166">
        <f t="shared" si="14"/>
        <v>2091</v>
      </c>
      <c r="N20" s="166">
        <f t="shared" si="14"/>
        <v>2123</v>
      </c>
      <c r="O20" s="166">
        <f t="shared" si="14"/>
        <v>2375</v>
      </c>
      <c r="P20" s="167">
        <f t="shared" si="14"/>
        <v>2851</v>
      </c>
      <c r="AA20" s="103">
        <f>VLOOKUP(CONCATENATE("Q40 ",E$6," H",$B19),'Основа'!$A$1:$O3574,8,FALSE)</f>
        <v>475.0998</v>
      </c>
      <c r="AB20" s="103">
        <f>VLOOKUP(CONCATENATE("Q40 ",F$6," H",$B19),'Основа'!$A$1:$O3574,8,FALSE)</f>
        <v>522.1719</v>
      </c>
      <c r="AC20" s="103">
        <f>VLOOKUP(CONCATENATE("Q40 ",G$6," H",$B19),'Основа'!$A$1:$O3574,8,FALSE)</f>
        <v>703.8921</v>
      </c>
      <c r="AD20" s="103">
        <f>VLOOKUP(CONCATENATE("Q40 ",H$6," H",$B19),'Основа'!$A$1:$O3574,8,FALSE)</f>
        <v>950.1996</v>
      </c>
      <c r="AE20" s="103">
        <f>VLOOKUP(CONCATENATE("Q40 ",I$6," H",$B19),'Основа'!$A$1:$O3574,8,FALSE)</f>
        <v>1180.0866</v>
      </c>
      <c r="AF20" s="103">
        <f>VLOOKUP(CONCATENATE("Q40 ",J$6," H",$B19),'Основа'!$A$1:$O3574,8,FALSE)</f>
        <v>1417.6365</v>
      </c>
      <c r="AG20" s="103">
        <f>VLOOKUP(CONCATENATE("Q40 ",K$6," H",$B19),'Основа'!$A$1:$O3574,8,FALSE)</f>
        <v>1647.5235</v>
      </c>
      <c r="AH20" s="103">
        <f>VLOOKUP(CONCATENATE("Q40 ",L$6," H",$B19),'Основа'!$A$1:$O3574,8,FALSE)</f>
        <v>1900.3992</v>
      </c>
      <c r="AI20" s="103">
        <f>VLOOKUP(CONCATENATE("Q40 ",M$6," H",$B19),'Основа'!$A$1:$O3574,8,FALSE)</f>
        <v>2090.877</v>
      </c>
      <c r="AJ20" s="103">
        <f>VLOOKUP(CONCATENATE("Q40 ",N$6," H",$B19),'Основа'!$A$1:$O3574,8,FALSE)</f>
        <v>2122.6233</v>
      </c>
      <c r="AK20" s="103">
        <f>VLOOKUP(CONCATENATE("Q40 ",O$6," H",$B19),'Основа'!$A$1:$O3574,8,FALSE)</f>
        <v>2375.499</v>
      </c>
      <c r="AL20" s="103">
        <f>VLOOKUP(CONCATENATE("Q40 ",P$6," H",$B19),'Основа'!$A$1:$O3574,8,FALSE)</f>
        <v>2850.5988</v>
      </c>
      <c r="AM20" s="8"/>
      <c r="AN20" s="8"/>
      <c r="AO20" s="8"/>
      <c r="AP20" s="8"/>
      <c r="AQ20" s="8"/>
      <c r="AR20" s="8"/>
    </row>
    <row r="21" ht="15.75" customHeight="1">
      <c r="B21" s="132">
        <v>9.0</v>
      </c>
      <c r="C21" s="98">
        <v>520.0</v>
      </c>
      <c r="D21" s="164" t="s">
        <v>112</v>
      </c>
      <c r="E21" s="101">
        <f t="shared" ref="E21:P21" si="15">ROUND(AA21-(AA21*$J$5),0)</f>
        <v>27954</v>
      </c>
      <c r="F21" s="101">
        <f t="shared" si="15"/>
        <v>30447</v>
      </c>
      <c r="G21" s="101">
        <f t="shared" si="15"/>
        <v>35852</v>
      </c>
      <c r="H21" s="101">
        <f t="shared" si="15"/>
        <v>39751</v>
      </c>
      <c r="I21" s="101">
        <f t="shared" si="15"/>
        <v>46418</v>
      </c>
      <c r="J21" s="101">
        <f t="shared" si="15"/>
        <v>48466</v>
      </c>
      <c r="K21" s="101">
        <f t="shared" si="15"/>
        <v>53273</v>
      </c>
      <c r="L21" s="101">
        <f t="shared" si="15"/>
        <v>60141</v>
      </c>
      <c r="M21" s="101">
        <f t="shared" si="15"/>
        <v>72833</v>
      </c>
      <c r="N21" s="101">
        <f t="shared" si="15"/>
        <v>74419</v>
      </c>
      <c r="O21" s="101">
        <f t="shared" si="15"/>
        <v>92267</v>
      </c>
      <c r="P21" s="102">
        <f t="shared" si="15"/>
        <v>110114</v>
      </c>
      <c r="AA21" s="103">
        <f>ROUND(VLOOKUP(CONCATENATE("Q40 ",E$6," H",$B21),'Основа'!$A$1:$O3576,15,FALSE),0)</f>
        <v>27954</v>
      </c>
      <c r="AB21" s="103">
        <f>ROUND(VLOOKUP(CONCATENATE("Q40 ",F$6," H",$B21),'Основа'!$A$1:$O3576,15,FALSE),0)</f>
        <v>30447</v>
      </c>
      <c r="AC21" s="103">
        <f>ROUND(VLOOKUP(CONCATENATE("Q40 ",G$6," H",$B21),'Основа'!$A$1:$O3576,15,FALSE),0)</f>
        <v>35852</v>
      </c>
      <c r="AD21" s="103">
        <f>ROUND(VLOOKUP(CONCATENATE("Q40 ",H$6," H",$B21),'Основа'!$A$1:$O3576,15,FALSE),0)</f>
        <v>39751</v>
      </c>
      <c r="AE21" s="103">
        <f>ROUND(VLOOKUP(CONCATENATE("Q40 ",I$6," H",$B21),'Основа'!$A$1:$O3576,15,FALSE),0)</f>
        <v>46418</v>
      </c>
      <c r="AF21" s="103">
        <f>ROUND(VLOOKUP(CONCATENATE("Q40 ",J$6," H",$B21),'Основа'!$A$1:$O3576,15,FALSE),0)</f>
        <v>48466</v>
      </c>
      <c r="AG21" s="103">
        <f>ROUND(VLOOKUP(CONCATENATE("Q40 ",K$6," H",$B21),'Основа'!$A$1:$O3576,15,FALSE),0)</f>
        <v>53273</v>
      </c>
      <c r="AH21" s="103">
        <f>ROUND(VLOOKUP(CONCATENATE("Q40 ",L$6," H",$B21),'Основа'!$A$1:$O3576,15,FALSE),0)</f>
        <v>60141</v>
      </c>
      <c r="AI21" s="103">
        <f>ROUND(VLOOKUP(CONCATENATE("Q40 ",M$6," H",$B21),'Основа'!$A$1:$O3576,15,FALSE),0)</f>
        <v>72833</v>
      </c>
      <c r="AJ21" s="103">
        <f>ROUND(VLOOKUP(CONCATENATE("Q40 ",N$6," H",$B21),'Основа'!$A$1:$O3576,15,FALSE),0)</f>
        <v>74419</v>
      </c>
      <c r="AK21" s="103">
        <f>ROUND(VLOOKUP(CONCATENATE("Q40 ",O$6," H",$B21),'Основа'!$A$1:$O3576,15,FALSE),0)</f>
        <v>92267</v>
      </c>
      <c r="AL21" s="103">
        <f>ROUND(VLOOKUP(CONCATENATE("Q40 ",P$6," H",$B21),'Основа'!$A$1:$O3576,15,FALSE),0)</f>
        <v>110114</v>
      </c>
      <c r="AM21" s="8"/>
      <c r="AN21" s="8"/>
      <c r="AO21" s="8"/>
      <c r="AP21" s="8"/>
      <c r="AQ21" s="8"/>
      <c r="AR21" s="8"/>
    </row>
    <row r="22" ht="15.75" customHeight="1">
      <c r="B22" s="110"/>
      <c r="C22" s="111"/>
      <c r="D22" s="165" t="str">
        <f>RIGHT($K$5,21)</f>
        <v>ΔТ=70⁰С (95/85/20) Вт</v>
      </c>
      <c r="E22" s="166">
        <f t="shared" ref="E22:P22" si="16">ROUND(IF($D22="ΔТ=70⁰С (95/85/20) Вт",AA22,(IF($D22="ΔТ=60⁰С (90/70/20) Вт",AA22*0.818,AA22*0.646))),0)</f>
        <v>534</v>
      </c>
      <c r="F22" s="166">
        <f t="shared" si="16"/>
        <v>588</v>
      </c>
      <c r="G22" s="166">
        <f t="shared" si="16"/>
        <v>793</v>
      </c>
      <c r="H22" s="166">
        <f t="shared" si="16"/>
        <v>1070</v>
      </c>
      <c r="I22" s="166">
        <f t="shared" si="16"/>
        <v>1328</v>
      </c>
      <c r="J22" s="166">
        <f t="shared" si="16"/>
        <v>1595</v>
      </c>
      <c r="K22" s="166">
        <f t="shared" si="16"/>
        <v>1853</v>
      </c>
      <c r="L22" s="166">
        <f t="shared" si="16"/>
        <v>2138</v>
      </c>
      <c r="M22" s="166">
        <f t="shared" si="16"/>
        <v>2351</v>
      </c>
      <c r="N22" s="166">
        <f t="shared" si="16"/>
        <v>2388</v>
      </c>
      <c r="O22" s="166">
        <f t="shared" si="16"/>
        <v>2672</v>
      </c>
      <c r="P22" s="167">
        <f t="shared" si="16"/>
        <v>3207</v>
      </c>
      <c r="AA22" s="103">
        <f>VLOOKUP(CONCATENATE("Q40 ",E$6," H",$B21),'Основа'!$A$1:$O3576,8,FALSE)</f>
        <v>534.2136</v>
      </c>
      <c r="AB22" s="103">
        <f>VLOOKUP(CONCATENATE("Q40 ",F$6," H",$B21),'Основа'!$A$1:$O3576,8,FALSE)</f>
        <v>587.8539</v>
      </c>
      <c r="AC22" s="103">
        <f>VLOOKUP(CONCATENATE("Q40 ",G$6," H",$B21),'Основа'!$A$1:$O3576,8,FALSE)</f>
        <v>792.5628</v>
      </c>
      <c r="AD22" s="103">
        <f>VLOOKUP(CONCATENATE("Q40 ",H$6," H",$B21),'Основа'!$A$1:$O3576,8,FALSE)</f>
        <v>1069.5219</v>
      </c>
      <c r="AE22" s="103">
        <f>VLOOKUP(CONCATENATE("Q40 ",I$6," H",$B21),'Основа'!$A$1:$O3576,8,FALSE)</f>
        <v>1327.8711</v>
      </c>
      <c r="AF22" s="103">
        <f>VLOOKUP(CONCATENATE("Q40 ",J$6," H",$B21),'Основа'!$A$1:$O3576,8,FALSE)</f>
        <v>1594.9779</v>
      </c>
      <c r="AG22" s="103">
        <f>VLOOKUP(CONCATENATE("Q40 ",K$6," H",$B21),'Основа'!$A$1:$O3576,8,FALSE)</f>
        <v>1853.3271</v>
      </c>
      <c r="AH22" s="103">
        <f>VLOOKUP(CONCATENATE("Q40 ",L$6," H",$B21),'Основа'!$A$1:$O3576,8,FALSE)</f>
        <v>2137.9491</v>
      </c>
      <c r="AI22" s="103">
        <f>VLOOKUP(CONCATENATE("Q40 ",M$6," H",$B21),'Основа'!$A$1:$O3576,8,FALSE)</f>
        <v>2351.4156</v>
      </c>
      <c r="AJ22" s="103">
        <f>VLOOKUP(CONCATENATE("Q40 ",N$6," H",$B21),'Основа'!$A$1:$O3576,8,FALSE)</f>
        <v>2387.5407</v>
      </c>
      <c r="AK22" s="103">
        <f>VLOOKUP(CONCATENATE("Q40 ",O$6," H",$B21),'Основа'!$A$1:$O3576,8,FALSE)</f>
        <v>2672.1627</v>
      </c>
      <c r="AL22" s="103">
        <f>VLOOKUP(CONCATENATE("Q40 ",P$6," H",$B21),'Основа'!$A$1:$O3576,8,FALSE)</f>
        <v>3207.471</v>
      </c>
      <c r="AM22" s="8"/>
      <c r="AN22" s="8"/>
      <c r="AO22" s="8"/>
      <c r="AP22" s="8"/>
      <c r="AQ22" s="8"/>
      <c r="AR22" s="8"/>
    </row>
    <row r="23" ht="15.75" customHeight="1">
      <c r="B23" s="141">
        <v>10.0</v>
      </c>
      <c r="C23" s="168">
        <v>580.0</v>
      </c>
      <c r="D23" s="164" t="s">
        <v>112</v>
      </c>
      <c r="E23" s="101">
        <f t="shared" ref="E23:P23" si="17">ROUND(AA23-(AA23*$J$5),0)</f>
        <v>30190</v>
      </c>
      <c r="F23" s="101">
        <f t="shared" si="17"/>
        <v>32905</v>
      </c>
      <c r="G23" s="101">
        <f t="shared" si="17"/>
        <v>38900</v>
      </c>
      <c r="H23" s="101">
        <f t="shared" si="17"/>
        <v>43239</v>
      </c>
      <c r="I23" s="101">
        <f t="shared" si="17"/>
        <v>50655</v>
      </c>
      <c r="J23" s="101">
        <f t="shared" si="17"/>
        <v>52930</v>
      </c>
      <c r="K23" s="101">
        <f t="shared" si="17"/>
        <v>58279</v>
      </c>
      <c r="L23" s="101">
        <f t="shared" si="17"/>
        <v>65921</v>
      </c>
      <c r="M23" s="101">
        <f t="shared" si="17"/>
        <v>79896</v>
      </c>
      <c r="N23" s="101">
        <f t="shared" si="17"/>
        <v>81643</v>
      </c>
      <c r="O23" s="101">
        <f t="shared" si="17"/>
        <v>101296</v>
      </c>
      <c r="P23" s="102">
        <f t="shared" si="17"/>
        <v>120949</v>
      </c>
      <c r="AA23" s="103">
        <f>ROUND(VLOOKUP(CONCATENATE("Q40 ",E$6," H",$B23),'Основа'!$A$1:$O3578,15,FALSE),0)</f>
        <v>30190</v>
      </c>
      <c r="AB23" s="103">
        <f>ROUND(VLOOKUP(CONCATENATE("Q40 ",F$6," H",$B23),'Основа'!$A$1:$O3578,15,FALSE),0)</f>
        <v>32905</v>
      </c>
      <c r="AC23" s="103">
        <f>ROUND(VLOOKUP(CONCATENATE("Q40 ",G$6," H",$B23),'Основа'!$A$1:$O3578,15,FALSE),0)</f>
        <v>38900</v>
      </c>
      <c r="AD23" s="103">
        <f>ROUND(VLOOKUP(CONCATENATE("Q40 ",H$6," H",$B23),'Основа'!$A$1:$O3578,15,FALSE),0)</f>
        <v>43239</v>
      </c>
      <c r="AE23" s="103">
        <f>ROUND(VLOOKUP(CONCATENATE("Q40 ",I$6," H",$B23),'Основа'!$A$1:$O3578,15,FALSE),0)</f>
        <v>50655</v>
      </c>
      <c r="AF23" s="103">
        <f>ROUND(VLOOKUP(CONCATENATE("Q40 ",J$6," H",$B23),'Основа'!$A$1:$O3578,15,FALSE),0)</f>
        <v>52930</v>
      </c>
      <c r="AG23" s="103">
        <f>ROUND(VLOOKUP(CONCATENATE("Q40 ",K$6," H",$B23),'Основа'!$A$1:$O3578,15,FALSE),0)</f>
        <v>58279</v>
      </c>
      <c r="AH23" s="103">
        <f>ROUND(VLOOKUP(CONCATENATE("Q40 ",L$6," H",$B23),'Основа'!$A$1:$O3578,15,FALSE),0)</f>
        <v>65921</v>
      </c>
      <c r="AI23" s="103">
        <f>ROUND(VLOOKUP(CONCATENATE("Q40 ",M$6," H",$B23),'Основа'!$A$1:$O3578,15,FALSE),0)</f>
        <v>79896</v>
      </c>
      <c r="AJ23" s="103">
        <f>ROUND(VLOOKUP(CONCATENATE("Q40 ",N$6," H",$B23),'Основа'!$A$1:$O3578,15,FALSE),0)</f>
        <v>81643</v>
      </c>
      <c r="AK23" s="103">
        <f>ROUND(VLOOKUP(CONCATENATE("Q40 ",O$6," H",$B23),'Основа'!$A$1:$O3578,15,FALSE),0)</f>
        <v>101296</v>
      </c>
      <c r="AL23" s="103">
        <f>ROUND(VLOOKUP(CONCATENATE("Q40 ",P$6," H",$B23),'Основа'!$A$1:$O3578,15,FALSE),0)</f>
        <v>120949</v>
      </c>
      <c r="AM23" s="8"/>
      <c r="AN23" s="8"/>
      <c r="AO23" s="8"/>
      <c r="AP23" s="8"/>
      <c r="AQ23" s="8"/>
      <c r="AR23" s="8"/>
    </row>
    <row r="24" ht="15.75" customHeight="1">
      <c r="B24" s="104"/>
      <c r="C24" s="105"/>
      <c r="D24" s="165" t="str">
        <f>RIGHT($K$5,21)</f>
        <v>ΔТ=70⁰С (95/85/20) Вт</v>
      </c>
      <c r="E24" s="166">
        <f t="shared" ref="E24:P24" si="18">ROUND(IF($D24="ΔТ=70⁰С (95/85/20) Вт",AA24,(IF($D24="ΔТ=60⁰С (90/70/20) Вт",AA24*0.818,AA24*0.646))),0)</f>
        <v>594</v>
      </c>
      <c r="F24" s="166">
        <f t="shared" si="18"/>
        <v>654</v>
      </c>
      <c r="G24" s="166">
        <f t="shared" si="18"/>
        <v>881</v>
      </c>
      <c r="H24" s="166">
        <f t="shared" si="18"/>
        <v>1188</v>
      </c>
      <c r="I24" s="166">
        <f t="shared" si="18"/>
        <v>1475</v>
      </c>
      <c r="J24" s="166">
        <f t="shared" si="18"/>
        <v>1772</v>
      </c>
      <c r="K24" s="166">
        <f t="shared" si="18"/>
        <v>2059</v>
      </c>
      <c r="L24" s="166">
        <f t="shared" si="18"/>
        <v>2375</v>
      </c>
      <c r="M24" s="166">
        <f t="shared" si="18"/>
        <v>2613</v>
      </c>
      <c r="N24" s="166">
        <f t="shared" si="18"/>
        <v>2652</v>
      </c>
      <c r="O24" s="166">
        <f t="shared" si="18"/>
        <v>2970</v>
      </c>
      <c r="P24" s="167">
        <f t="shared" si="18"/>
        <v>3563</v>
      </c>
      <c r="AA24" s="103">
        <f>VLOOKUP(CONCATENATE("Q40 ",E$6," H",$B23),'Основа'!$A$1:$O3578,8,FALSE)</f>
        <v>594.4221</v>
      </c>
      <c r="AB24" s="103">
        <f>VLOOKUP(CONCATENATE("Q40 ",F$6," H",$B23),'Основа'!$A$1:$O3578,8,FALSE)</f>
        <v>653.5359</v>
      </c>
      <c r="AC24" s="103">
        <f>VLOOKUP(CONCATENATE("Q40 ",G$6," H",$B23),'Основа'!$A$1:$O3578,8,FALSE)</f>
        <v>881.2335</v>
      </c>
      <c r="AD24" s="103">
        <f>VLOOKUP(CONCATENATE("Q40 ",H$6," H",$B23),'Основа'!$A$1:$O3578,8,FALSE)</f>
        <v>1187.7495</v>
      </c>
      <c r="AE24" s="103">
        <f>VLOOKUP(CONCATENATE("Q40 ",I$6," H",$B23),'Основа'!$A$1:$O3578,8,FALSE)</f>
        <v>1474.5609</v>
      </c>
      <c r="AF24" s="103">
        <f>VLOOKUP(CONCATENATE("Q40 ",J$6," H",$B23),'Основа'!$A$1:$O3578,8,FALSE)</f>
        <v>1772.3193</v>
      </c>
      <c r="AG24" s="103">
        <f>VLOOKUP(CONCATENATE("Q40 ",K$6," H",$B23),'Основа'!$A$1:$O3578,8,FALSE)</f>
        <v>2059.1307</v>
      </c>
      <c r="AH24" s="103">
        <f>VLOOKUP(CONCATENATE("Q40 ",L$6," H",$B23),'Основа'!$A$1:$O3578,8,FALSE)</f>
        <v>2375.499</v>
      </c>
      <c r="AI24" s="103">
        <f>VLOOKUP(CONCATENATE("Q40 ",M$6," H",$B23),'Основа'!$A$1:$O3578,8,FALSE)</f>
        <v>2613.0489</v>
      </c>
      <c r="AJ24" s="103">
        <f>VLOOKUP(CONCATENATE("Q40 ",N$6," H",$B23),'Основа'!$A$1:$O3578,8,FALSE)</f>
        <v>2652.4581</v>
      </c>
      <c r="AK24" s="103">
        <f>VLOOKUP(CONCATENATE("Q40 ",O$6," H",$B23),'Основа'!$A$1:$O3578,8,FALSE)</f>
        <v>2969.9211</v>
      </c>
      <c r="AL24" s="103">
        <f>VLOOKUP(CONCATENATE("Q40 ",P$6," H",$B23),'Основа'!$A$1:$O3578,8,FALSE)</f>
        <v>3563.2485</v>
      </c>
      <c r="AM24" s="8"/>
      <c r="AN24" s="8"/>
      <c r="AO24" s="8"/>
      <c r="AP24" s="8"/>
      <c r="AQ24" s="8"/>
      <c r="AR24" s="8"/>
    </row>
    <row r="25" ht="15.75" customHeight="1">
      <c r="B25" s="132">
        <v>11.0</v>
      </c>
      <c r="C25" s="98">
        <v>640.0</v>
      </c>
      <c r="D25" s="164" t="s">
        <v>112</v>
      </c>
      <c r="E25" s="101">
        <f t="shared" ref="E25:P25" si="19">ROUND(AA25-(AA25*$J$5),0)</f>
        <v>32426</v>
      </c>
      <c r="F25" s="101">
        <f t="shared" si="19"/>
        <v>35366</v>
      </c>
      <c r="G25" s="101">
        <f t="shared" si="19"/>
        <v>41955</v>
      </c>
      <c r="H25" s="101">
        <f t="shared" si="19"/>
        <v>46732</v>
      </c>
      <c r="I25" s="101">
        <f t="shared" si="19"/>
        <v>54898</v>
      </c>
      <c r="J25" s="101">
        <f t="shared" si="19"/>
        <v>57405</v>
      </c>
      <c r="K25" s="101">
        <f t="shared" si="19"/>
        <v>63295</v>
      </c>
      <c r="L25" s="101">
        <f t="shared" si="19"/>
        <v>71707</v>
      </c>
      <c r="M25" s="101">
        <f t="shared" si="19"/>
        <v>86968</v>
      </c>
      <c r="N25" s="101">
        <f t="shared" si="19"/>
        <v>88877</v>
      </c>
      <c r="O25" s="101">
        <f t="shared" si="19"/>
        <v>110338</v>
      </c>
      <c r="P25" s="102">
        <f t="shared" si="19"/>
        <v>131800</v>
      </c>
      <c r="AA25" s="103">
        <f>ROUND(VLOOKUP(CONCATENATE("Q40 ",E$6," H",$B25),'Основа'!$A$1:$O3580,15,FALSE),0)</f>
        <v>32426</v>
      </c>
      <c r="AB25" s="103">
        <f>ROUND(VLOOKUP(CONCATENATE("Q40 ",F$6," H",$B25),'Основа'!$A$1:$O3580,15,FALSE),0)</f>
        <v>35366</v>
      </c>
      <c r="AC25" s="103">
        <f>ROUND(VLOOKUP(CONCATENATE("Q40 ",G$6," H",$B25),'Основа'!$A$1:$O3580,15,FALSE),0)</f>
        <v>41955</v>
      </c>
      <c r="AD25" s="103">
        <f>ROUND(VLOOKUP(CONCATENATE("Q40 ",H$6," H",$B25),'Основа'!$A$1:$O3580,15,FALSE),0)</f>
        <v>46732</v>
      </c>
      <c r="AE25" s="103">
        <f>ROUND(VLOOKUP(CONCATENATE("Q40 ",I$6," H",$B25),'Основа'!$A$1:$O3580,15,FALSE),0)</f>
        <v>54898</v>
      </c>
      <c r="AF25" s="103">
        <f>ROUND(VLOOKUP(CONCATENATE("Q40 ",J$6," H",$B25),'Основа'!$A$1:$O3580,15,FALSE),0)</f>
        <v>57405</v>
      </c>
      <c r="AG25" s="103">
        <f>ROUND(VLOOKUP(CONCATENATE("Q40 ",K$6," H",$B25),'Основа'!$A$1:$O3580,15,FALSE),0)</f>
        <v>63295</v>
      </c>
      <c r="AH25" s="103">
        <f>ROUND(VLOOKUP(CONCATENATE("Q40 ",L$6," H",$B25),'Основа'!$A$1:$O3580,15,FALSE),0)</f>
        <v>71707</v>
      </c>
      <c r="AI25" s="103">
        <f>ROUND(VLOOKUP(CONCATENATE("Q40 ",M$6," H",$B25),'Основа'!$A$1:$O3580,15,FALSE),0)</f>
        <v>86968</v>
      </c>
      <c r="AJ25" s="103">
        <f>ROUND(VLOOKUP(CONCATENATE("Q40 ",N$6," H",$B25),'Основа'!$A$1:$O3580,15,FALSE),0)</f>
        <v>88877</v>
      </c>
      <c r="AK25" s="103">
        <f>ROUND(VLOOKUP(CONCATENATE("Q40 ",O$6," H",$B25),'Основа'!$A$1:$O3580,15,FALSE),0)</f>
        <v>110338</v>
      </c>
      <c r="AL25" s="103">
        <f>ROUND(VLOOKUP(CONCATENATE("Q40 ",P$6," H",$B25),'Основа'!$A$1:$O3580,15,FALSE),0)</f>
        <v>131800</v>
      </c>
      <c r="AM25" s="8"/>
      <c r="AN25" s="8"/>
      <c r="AO25" s="8"/>
      <c r="AP25" s="8"/>
      <c r="AQ25" s="8"/>
      <c r="AR25" s="8"/>
    </row>
    <row r="26" ht="15.75" customHeight="1">
      <c r="B26" s="110"/>
      <c r="C26" s="111"/>
      <c r="D26" s="165" t="str">
        <f>RIGHT($K$5,21)</f>
        <v>ΔТ=70⁰С (95/85/20) Вт</v>
      </c>
      <c r="E26" s="166">
        <f t="shared" ref="E26:P26" si="20">ROUND(IF($D26="ΔТ=70⁰С (95/85/20) Вт",AA26,(IF($D26="ΔТ=60⁰С (90/70/20) Вт",AA26*0.818,AA26*0.646))),0)</f>
        <v>654</v>
      </c>
      <c r="F26" s="166">
        <f t="shared" si="20"/>
        <v>718</v>
      </c>
      <c r="G26" s="166">
        <f t="shared" si="20"/>
        <v>969</v>
      </c>
      <c r="H26" s="166">
        <f t="shared" si="20"/>
        <v>1307</v>
      </c>
      <c r="I26" s="166">
        <f t="shared" si="20"/>
        <v>1622</v>
      </c>
      <c r="J26" s="166">
        <f t="shared" si="20"/>
        <v>1949</v>
      </c>
      <c r="K26" s="166">
        <f t="shared" si="20"/>
        <v>2265</v>
      </c>
      <c r="L26" s="166">
        <f t="shared" si="20"/>
        <v>2613</v>
      </c>
      <c r="M26" s="166">
        <f t="shared" si="20"/>
        <v>2875</v>
      </c>
      <c r="N26" s="166">
        <f t="shared" si="20"/>
        <v>2918</v>
      </c>
      <c r="O26" s="166">
        <f t="shared" si="20"/>
        <v>3267</v>
      </c>
      <c r="P26" s="167">
        <f t="shared" si="20"/>
        <v>3920</v>
      </c>
      <c r="AA26" s="103">
        <f>VLOOKUP(CONCATENATE("Q40 ",E$6," H",$B25),'Основа'!$A$1:$O3580,8,FALSE)</f>
        <v>653.5359</v>
      </c>
      <c r="AB26" s="103">
        <f>VLOOKUP(CONCATENATE("Q40 ",F$6," H",$B25),'Основа'!$A$1:$O3580,8,FALSE)</f>
        <v>718.1232</v>
      </c>
      <c r="AC26" s="103">
        <f>VLOOKUP(CONCATENATE("Q40 ",G$6," H",$B25),'Основа'!$A$1:$O3580,8,FALSE)</f>
        <v>968.8095</v>
      </c>
      <c r="AD26" s="103">
        <f>VLOOKUP(CONCATENATE("Q40 ",H$6," H",$B25),'Основа'!$A$1:$O3580,8,FALSE)</f>
        <v>1307.0718</v>
      </c>
      <c r="AE26" s="103">
        <f>VLOOKUP(CONCATENATE("Q40 ",I$6," H",$B25),'Основа'!$A$1:$O3580,8,FALSE)</f>
        <v>1622.3454</v>
      </c>
      <c r="AF26" s="103">
        <f>VLOOKUP(CONCATENATE("Q40 ",J$6," H",$B25),'Основа'!$A$1:$O3580,8,FALSE)</f>
        <v>1948.566</v>
      </c>
      <c r="AG26" s="103">
        <f>VLOOKUP(CONCATENATE("Q40 ",K$6," H",$B25),'Основа'!$A$1:$O3580,8,FALSE)</f>
        <v>2264.9343</v>
      </c>
      <c r="AH26" s="103">
        <f>VLOOKUP(CONCATENATE("Q40 ",L$6," H",$B25),'Основа'!$A$1:$O3580,8,FALSE)</f>
        <v>2613.0489</v>
      </c>
      <c r="AI26" s="103">
        <f>VLOOKUP(CONCATENATE("Q40 ",M$6," H",$B25),'Основа'!$A$1:$O3580,8,FALSE)</f>
        <v>2874.6822</v>
      </c>
      <c r="AJ26" s="103">
        <f>VLOOKUP(CONCATENATE("Q40 ",N$6," H",$B25),'Основа'!$A$1:$O3580,8,FALSE)</f>
        <v>2918.4702</v>
      </c>
      <c r="AK26" s="103">
        <f>VLOOKUP(CONCATENATE("Q40 ",O$6," H",$B25),'Основа'!$A$1:$O3580,8,FALSE)</f>
        <v>3266.5848</v>
      </c>
      <c r="AL26" s="103">
        <f>VLOOKUP(CONCATENATE("Q40 ",P$6," H",$B25),'Основа'!$A$1:$O3580,8,FALSE)</f>
        <v>3920.1207</v>
      </c>
      <c r="AM26" s="8"/>
      <c r="AN26" s="8"/>
      <c r="AO26" s="8"/>
      <c r="AP26" s="8"/>
      <c r="AQ26" s="8"/>
      <c r="AR26" s="8"/>
    </row>
    <row r="27" ht="15.75" customHeight="1">
      <c r="B27" s="141">
        <v>12.0</v>
      </c>
      <c r="C27" s="168">
        <v>700.0</v>
      </c>
      <c r="D27" s="164" t="s">
        <v>112</v>
      </c>
      <c r="E27" s="101">
        <f t="shared" ref="E27:P27" si="21">ROUND(AA27-(AA27*$J$5),0)</f>
        <v>34638</v>
      </c>
      <c r="F27" s="101">
        <f t="shared" si="21"/>
        <v>37799</v>
      </c>
      <c r="G27" s="101">
        <f t="shared" si="21"/>
        <v>44976</v>
      </c>
      <c r="H27" s="101">
        <f t="shared" si="21"/>
        <v>50184</v>
      </c>
      <c r="I27" s="101">
        <f t="shared" si="21"/>
        <v>59093</v>
      </c>
      <c r="J27" s="101">
        <f t="shared" si="21"/>
        <v>61821</v>
      </c>
      <c r="K27" s="101">
        <f t="shared" si="21"/>
        <v>68251</v>
      </c>
      <c r="L27" s="101">
        <f t="shared" si="21"/>
        <v>77428</v>
      </c>
      <c r="M27" s="101">
        <f t="shared" si="21"/>
        <v>93961</v>
      </c>
      <c r="N27" s="101">
        <f t="shared" si="21"/>
        <v>96028</v>
      </c>
      <c r="O27" s="101">
        <f t="shared" si="21"/>
        <v>119277</v>
      </c>
      <c r="P27" s="102">
        <f t="shared" si="21"/>
        <v>142526</v>
      </c>
      <c r="AA27" s="103">
        <f>ROUND(VLOOKUP(CONCATENATE("Q40 ",E$6," H",$B27),'Основа'!$A$1:$O3582,15,FALSE),0)</f>
        <v>34638</v>
      </c>
      <c r="AB27" s="103">
        <f>ROUND(VLOOKUP(CONCATENATE("Q40 ",F$6," H",$B27),'Основа'!$A$1:$O3582,15,FALSE),0)</f>
        <v>37799</v>
      </c>
      <c r="AC27" s="103">
        <f>ROUND(VLOOKUP(CONCATENATE("Q40 ",G$6," H",$B27),'Основа'!$A$1:$O3582,15,FALSE),0)</f>
        <v>44976</v>
      </c>
      <c r="AD27" s="103">
        <f>ROUND(VLOOKUP(CONCATENATE("Q40 ",H$6," H",$B27),'Основа'!$A$1:$O3582,15,FALSE),0)</f>
        <v>50184</v>
      </c>
      <c r="AE27" s="103">
        <f>ROUND(VLOOKUP(CONCATENATE("Q40 ",I$6," H",$B27),'Основа'!$A$1:$O3582,15,FALSE),0)</f>
        <v>59093</v>
      </c>
      <c r="AF27" s="103">
        <f>ROUND(VLOOKUP(CONCATENATE("Q40 ",J$6," H",$B27),'Основа'!$A$1:$O3582,15,FALSE),0)</f>
        <v>61821</v>
      </c>
      <c r="AG27" s="103">
        <f>ROUND(VLOOKUP(CONCATENATE("Q40 ",K$6," H",$B27),'Основа'!$A$1:$O3582,15,FALSE),0)</f>
        <v>68251</v>
      </c>
      <c r="AH27" s="103">
        <f>ROUND(VLOOKUP(CONCATENATE("Q40 ",L$6," H",$B27),'Основа'!$A$1:$O3582,15,FALSE),0)</f>
        <v>77428</v>
      </c>
      <c r="AI27" s="103">
        <f>ROUND(VLOOKUP(CONCATENATE("Q40 ",M$6," H",$B27),'Основа'!$A$1:$O3582,15,FALSE),0)</f>
        <v>93961</v>
      </c>
      <c r="AJ27" s="103">
        <f>ROUND(VLOOKUP(CONCATENATE("Q40 ",N$6," H",$B27),'Основа'!$A$1:$O3582,15,FALSE),0)</f>
        <v>96028</v>
      </c>
      <c r="AK27" s="103">
        <f>ROUND(VLOOKUP(CONCATENATE("Q40 ",O$6," H",$B27),'Основа'!$A$1:$O3582,15,FALSE),0)</f>
        <v>119277</v>
      </c>
      <c r="AL27" s="103">
        <f>ROUND(VLOOKUP(CONCATENATE("Q40 ",P$6," H",$B27),'Основа'!$A$1:$O3582,15,FALSE),0)</f>
        <v>142526</v>
      </c>
      <c r="AM27" s="8"/>
      <c r="AN27" s="8"/>
      <c r="AO27" s="8"/>
      <c r="AP27" s="8"/>
      <c r="AQ27" s="8"/>
      <c r="AR27" s="8"/>
    </row>
    <row r="28" ht="15.75" customHeight="1">
      <c r="B28" s="104"/>
      <c r="C28" s="105"/>
      <c r="D28" s="165" t="str">
        <f>RIGHT($K$5,21)</f>
        <v>ΔТ=70⁰С (95/85/20) Вт</v>
      </c>
      <c r="E28" s="166">
        <f t="shared" ref="E28:P28" si="22">ROUND(IF($D28="ΔТ=70⁰С (95/85/20) Вт",AA28,(IF($D28="ΔТ=60⁰С (90/70/20) Вт",AA28*0.818,AA28*0.646))),0)</f>
        <v>713</v>
      </c>
      <c r="F28" s="166">
        <f t="shared" si="22"/>
        <v>784</v>
      </c>
      <c r="G28" s="166">
        <f t="shared" si="22"/>
        <v>1057</v>
      </c>
      <c r="H28" s="166">
        <f t="shared" si="22"/>
        <v>1425</v>
      </c>
      <c r="I28" s="166">
        <f t="shared" si="22"/>
        <v>1770</v>
      </c>
      <c r="J28" s="166">
        <f t="shared" si="22"/>
        <v>2126</v>
      </c>
      <c r="K28" s="166">
        <f t="shared" si="22"/>
        <v>2471</v>
      </c>
      <c r="L28" s="166">
        <f t="shared" si="22"/>
        <v>2851</v>
      </c>
      <c r="M28" s="166">
        <f t="shared" si="22"/>
        <v>3136</v>
      </c>
      <c r="N28" s="166">
        <f t="shared" si="22"/>
        <v>3183</v>
      </c>
      <c r="O28" s="166">
        <f t="shared" si="22"/>
        <v>3563</v>
      </c>
      <c r="P28" s="167">
        <f t="shared" si="22"/>
        <v>4276</v>
      </c>
      <c r="AA28" s="103">
        <f>VLOOKUP(CONCATENATE("Q40 ",E$6," H",$B27),'Основа'!$A$1:$O3582,8,FALSE)</f>
        <v>712.6497</v>
      </c>
      <c r="AB28" s="103">
        <f>VLOOKUP(CONCATENATE("Q40 ",F$6," H",$B27),'Основа'!$A$1:$O3582,8,FALSE)</f>
        <v>783.8052</v>
      </c>
      <c r="AC28" s="103">
        <f>VLOOKUP(CONCATENATE("Q40 ",G$6," H",$B27),'Основа'!$A$1:$O3582,8,FALSE)</f>
        <v>1057.4802</v>
      </c>
      <c r="AD28" s="103">
        <f>VLOOKUP(CONCATENATE("Q40 ",H$6," H",$B27),'Основа'!$A$1:$O3582,8,FALSE)</f>
        <v>1425.2994</v>
      </c>
      <c r="AE28" s="103">
        <f>VLOOKUP(CONCATENATE("Q40 ",I$6," H",$B27),'Основа'!$A$1:$O3582,8,FALSE)</f>
        <v>1770.1299</v>
      </c>
      <c r="AF28" s="103">
        <f>VLOOKUP(CONCATENATE("Q40 ",J$6," H",$B27),'Основа'!$A$1:$O3582,8,FALSE)</f>
        <v>2125.9074</v>
      </c>
      <c r="AG28" s="103">
        <f>VLOOKUP(CONCATENATE("Q40 ",K$6," H",$B27),'Основа'!$A$1:$O3582,8,FALSE)</f>
        <v>2470.7379</v>
      </c>
      <c r="AH28" s="103">
        <f>VLOOKUP(CONCATENATE("Q40 ",L$6," H",$B27),'Основа'!$A$1:$O3582,8,FALSE)</f>
        <v>2850.5988</v>
      </c>
      <c r="AI28" s="103">
        <f>VLOOKUP(CONCATENATE("Q40 ",M$6," H",$B27),'Основа'!$A$1:$O3582,8,FALSE)</f>
        <v>3136.3155</v>
      </c>
      <c r="AJ28" s="103">
        <f>VLOOKUP(CONCATENATE("Q40 ",N$6," H",$B27),'Основа'!$A$1:$O3582,8,FALSE)</f>
        <v>3183.3876</v>
      </c>
      <c r="AK28" s="103">
        <f>VLOOKUP(CONCATENATE("Q40 ",O$6," H",$B27),'Основа'!$A$1:$O3582,8,FALSE)</f>
        <v>3563.2485</v>
      </c>
      <c r="AL28" s="103">
        <f>VLOOKUP(CONCATENATE("Q40 ",P$6," H",$B27),'Основа'!$A$1:$O3582,8,FALSE)</f>
        <v>4275.8982</v>
      </c>
      <c r="AM28" s="8"/>
      <c r="AN28" s="8"/>
      <c r="AO28" s="8"/>
      <c r="AP28" s="8"/>
      <c r="AQ28" s="8"/>
      <c r="AR28" s="8"/>
    </row>
    <row r="29" ht="15.75" customHeight="1">
      <c r="B29" s="132">
        <v>13.0</v>
      </c>
      <c r="C29" s="98">
        <v>760.0</v>
      </c>
      <c r="D29" s="164" t="s">
        <v>112</v>
      </c>
      <c r="E29" s="101">
        <f t="shared" ref="E29:P29" si="23">ROUND(AA29-(AA29*$J$5),0)</f>
        <v>36849</v>
      </c>
      <c r="F29" s="101">
        <f t="shared" si="23"/>
        <v>40231</v>
      </c>
      <c r="G29" s="101">
        <f t="shared" si="23"/>
        <v>47993</v>
      </c>
      <c r="H29" s="101">
        <f t="shared" si="23"/>
        <v>53636</v>
      </c>
      <c r="I29" s="101">
        <f t="shared" si="23"/>
        <v>63286</v>
      </c>
      <c r="J29" s="101">
        <f t="shared" si="23"/>
        <v>66244</v>
      </c>
      <c r="K29" s="101">
        <f t="shared" si="23"/>
        <v>73208</v>
      </c>
      <c r="L29" s="101">
        <f t="shared" si="23"/>
        <v>83149</v>
      </c>
      <c r="M29" s="101">
        <f t="shared" si="23"/>
        <v>100954</v>
      </c>
      <c r="N29" s="101">
        <f t="shared" si="23"/>
        <v>103179</v>
      </c>
      <c r="O29" s="101">
        <f t="shared" si="23"/>
        <v>128216</v>
      </c>
      <c r="P29" s="102">
        <f t="shared" si="23"/>
        <v>153253</v>
      </c>
      <c r="AA29" s="103">
        <f>ROUND(VLOOKUP(CONCATENATE("Q40 ",E$6," H",$B29),'Основа'!$A$1:$O3597,15,FALSE),0)</f>
        <v>36849</v>
      </c>
      <c r="AB29" s="103">
        <f>ROUND(VLOOKUP(CONCATENATE("Q40 ",F$6," H",$B29),'Основа'!$A$1:$O3597,15,FALSE),0)</f>
        <v>40231</v>
      </c>
      <c r="AC29" s="103">
        <f>ROUND(VLOOKUP(CONCATENATE("Q40 ",G$6," H",$B29),'Основа'!$A$1:$O3597,15,FALSE),0)</f>
        <v>47993</v>
      </c>
      <c r="AD29" s="103">
        <f>ROUND(VLOOKUP(CONCATENATE("Q40 ",H$6," H",$B29),'Основа'!$A$1:$O3597,15,FALSE),0)</f>
        <v>53636</v>
      </c>
      <c r="AE29" s="103">
        <f>ROUND(VLOOKUP(CONCATENATE("Q40 ",I$6," H",$B29),'Основа'!$A$1:$O3597,15,FALSE),0)</f>
        <v>63286</v>
      </c>
      <c r="AF29" s="103">
        <f>ROUND(VLOOKUP(CONCATENATE("Q40 ",J$6," H",$B29),'Основа'!$A$1:$O3597,15,FALSE),0)</f>
        <v>66244</v>
      </c>
      <c r="AG29" s="103">
        <f>ROUND(VLOOKUP(CONCATENATE("Q40 ",K$6," H",$B29),'Основа'!$A$1:$O3597,15,FALSE),0)</f>
        <v>73208</v>
      </c>
      <c r="AH29" s="103">
        <f>ROUND(VLOOKUP(CONCATENATE("Q40 ",L$6," H",$B29),'Основа'!$A$1:$O3597,15,FALSE),0)</f>
        <v>83149</v>
      </c>
      <c r="AI29" s="103">
        <f>ROUND(VLOOKUP(CONCATENATE("Q40 ",M$6," H",$B29),'Основа'!$A$1:$O3597,15,FALSE),0)</f>
        <v>100954</v>
      </c>
      <c r="AJ29" s="103">
        <f>ROUND(VLOOKUP(CONCATENATE("Q40 ",N$6," H",$B29),'Основа'!$A$1:$O3597,15,FALSE),0)</f>
        <v>103179</v>
      </c>
      <c r="AK29" s="103">
        <f>ROUND(VLOOKUP(CONCATENATE("Q40 ",O$6," H",$B29),'Основа'!$A$1:$O3597,15,FALSE),0)</f>
        <v>128216</v>
      </c>
      <c r="AL29" s="103">
        <f>ROUND(VLOOKUP(CONCATENATE("Q40 ",P$6," H",$B29),'Основа'!$A$1:$O3597,15,FALSE),0)</f>
        <v>153253</v>
      </c>
      <c r="AM29" s="8"/>
      <c r="AN29" s="8"/>
      <c r="AO29" s="8"/>
      <c r="AP29" s="8"/>
      <c r="AQ29" s="8"/>
      <c r="AR29" s="8"/>
    </row>
    <row r="30" ht="15.75" customHeight="1">
      <c r="B30" s="104"/>
      <c r="C30" s="105"/>
      <c r="D30" s="165" t="str">
        <f>RIGHT($K$5,21)</f>
        <v>ΔТ=70⁰С (95/85/20) Вт</v>
      </c>
      <c r="E30" s="166">
        <f t="shared" ref="E30:P30" si="24">ROUND(IF($D30="ΔТ=70⁰С (95/85/20) Вт",AA30,(IF($D30="ΔТ=60⁰С (90/70/20) Вт",AA30*0.818,AA30*0.646))),0)</f>
        <v>772</v>
      </c>
      <c r="F30" s="166">
        <f t="shared" si="24"/>
        <v>849</v>
      </c>
      <c r="G30" s="166">
        <f t="shared" si="24"/>
        <v>1145</v>
      </c>
      <c r="H30" s="166">
        <f t="shared" si="24"/>
        <v>1545</v>
      </c>
      <c r="I30" s="166">
        <f t="shared" si="24"/>
        <v>1917</v>
      </c>
      <c r="J30" s="166">
        <f t="shared" si="24"/>
        <v>2303</v>
      </c>
      <c r="K30" s="166">
        <f t="shared" si="24"/>
        <v>2677</v>
      </c>
      <c r="L30" s="166">
        <f t="shared" si="24"/>
        <v>3088</v>
      </c>
      <c r="M30" s="166">
        <f t="shared" si="24"/>
        <v>3397</v>
      </c>
      <c r="N30" s="166">
        <f t="shared" si="24"/>
        <v>3448</v>
      </c>
      <c r="O30" s="166">
        <f t="shared" si="24"/>
        <v>3860</v>
      </c>
      <c r="P30" s="167">
        <f t="shared" si="24"/>
        <v>4633</v>
      </c>
      <c r="AA30" s="103">
        <f>VLOOKUP(CONCATENATE("Q40 ",E$6," H",$B29),'Основа'!$A$1:$O3597,8,FALSE)</f>
        <v>771.7635</v>
      </c>
      <c r="AB30" s="103">
        <f>VLOOKUP(CONCATENATE("Q40 ",F$6," H",$B29),'Основа'!$A$1:$O3597,8,FALSE)</f>
        <v>849.4872</v>
      </c>
      <c r="AC30" s="103">
        <f>VLOOKUP(CONCATENATE("Q40 ",G$6," H",$B29),'Основа'!$A$1:$O3597,8,FALSE)</f>
        <v>1145.0562</v>
      </c>
      <c r="AD30" s="103">
        <f>VLOOKUP(CONCATENATE("Q40 ",H$6," H",$B29),'Основа'!$A$1:$O3597,8,FALSE)</f>
        <v>1544.6217</v>
      </c>
      <c r="AE30" s="103">
        <f>VLOOKUP(CONCATENATE("Q40 ",I$6," H",$B29),'Основа'!$A$1:$O3597,8,FALSE)</f>
        <v>1916.8197</v>
      </c>
      <c r="AF30" s="103">
        <f>VLOOKUP(CONCATENATE("Q40 ",J$6," H",$B29),'Основа'!$A$1:$O3597,8,FALSE)</f>
        <v>2303.2488</v>
      </c>
      <c r="AG30" s="103">
        <f>VLOOKUP(CONCATENATE("Q40 ",K$6," H",$B29),'Основа'!$A$1:$O3597,8,FALSE)</f>
        <v>2676.5415</v>
      </c>
      <c r="AH30" s="103">
        <f>VLOOKUP(CONCATENATE("Q40 ",L$6," H",$B29),'Основа'!$A$1:$O3597,8,FALSE)</f>
        <v>3088.1487</v>
      </c>
      <c r="AI30" s="103">
        <f>VLOOKUP(CONCATENATE("Q40 ",M$6," H",$B29),'Основа'!$A$1:$O3597,8,FALSE)</f>
        <v>3396.8541</v>
      </c>
      <c r="AJ30" s="103">
        <f>VLOOKUP(CONCATENATE("Q40 ",N$6," H",$B29),'Основа'!$A$1:$O3597,8,FALSE)</f>
        <v>3448.305</v>
      </c>
      <c r="AK30" s="103">
        <f>VLOOKUP(CONCATENATE("Q40 ",O$6," H",$B29),'Основа'!$A$1:$O3597,8,FALSE)</f>
        <v>3859.9122</v>
      </c>
      <c r="AL30" s="103">
        <f>VLOOKUP(CONCATENATE("Q40 ",P$6," H",$B29),'Основа'!$A$1:$O3597,8,FALSE)</f>
        <v>4632.7704</v>
      </c>
      <c r="AM30" s="8"/>
      <c r="AN30" s="8"/>
      <c r="AO30" s="8"/>
      <c r="AP30" s="8"/>
      <c r="AQ30" s="8"/>
      <c r="AR30" s="8"/>
    </row>
    <row r="31" ht="15.75" customHeight="1">
      <c r="B31" s="132">
        <v>14.0</v>
      </c>
      <c r="C31" s="98">
        <v>820.0</v>
      </c>
      <c r="D31" s="164" t="s">
        <v>112</v>
      </c>
      <c r="E31" s="101">
        <f t="shared" ref="E31:P31" si="25">ROUND(AA31-(AA31*$J$5),0)</f>
        <v>39285</v>
      </c>
      <c r="F31" s="101">
        <f t="shared" si="25"/>
        <v>42910</v>
      </c>
      <c r="G31" s="101">
        <f t="shared" si="25"/>
        <v>51010</v>
      </c>
      <c r="H31" s="101">
        <f t="shared" si="25"/>
        <v>57088</v>
      </c>
      <c r="I31" s="101">
        <f t="shared" si="25"/>
        <v>67480</v>
      </c>
      <c r="J31" s="101">
        <f t="shared" si="25"/>
        <v>70667</v>
      </c>
      <c r="K31" s="101">
        <f t="shared" si="25"/>
        <v>78167</v>
      </c>
      <c r="L31" s="101">
        <f t="shared" si="25"/>
        <v>88870</v>
      </c>
      <c r="M31" s="101">
        <f t="shared" si="25"/>
        <v>107946</v>
      </c>
      <c r="N31" s="101">
        <f t="shared" si="25"/>
        <v>110330</v>
      </c>
      <c r="O31" s="101">
        <f t="shared" si="25"/>
        <v>137155</v>
      </c>
      <c r="P31" s="102">
        <f t="shared" si="25"/>
        <v>163980</v>
      </c>
      <c r="AA31" s="103">
        <f>ROUND(VLOOKUP(CONCATENATE("Q40 ",E$6," H",$B31),'Основа'!$A$1:$O3599,15,FALSE),0)</f>
        <v>39285</v>
      </c>
      <c r="AB31" s="103">
        <f>ROUND(VLOOKUP(CONCATENATE("Q40 ",F$6," H",$B31),'Основа'!$A$1:$O3599,15,FALSE),0)</f>
        <v>42910</v>
      </c>
      <c r="AC31" s="103">
        <f>ROUND(VLOOKUP(CONCATENATE("Q40 ",G$6," H",$B31),'Основа'!$A$1:$O3599,15,FALSE),0)</f>
        <v>51010</v>
      </c>
      <c r="AD31" s="103">
        <f>ROUND(VLOOKUP(CONCATENATE("Q40 ",H$6," H",$B31),'Основа'!$A$1:$O3599,15,FALSE),0)</f>
        <v>57088</v>
      </c>
      <c r="AE31" s="103">
        <f>ROUND(VLOOKUP(CONCATENATE("Q40 ",I$6," H",$B31),'Основа'!$A$1:$O3599,15,FALSE),0)</f>
        <v>67480</v>
      </c>
      <c r="AF31" s="103">
        <f>ROUND(VLOOKUP(CONCATENATE("Q40 ",J$6," H",$B31),'Основа'!$A$1:$O3599,15,FALSE),0)</f>
        <v>70667</v>
      </c>
      <c r="AG31" s="103">
        <f>ROUND(VLOOKUP(CONCATENATE("Q40 ",K$6," H",$B31),'Основа'!$A$1:$O3599,15,FALSE),0)</f>
        <v>78167</v>
      </c>
      <c r="AH31" s="103">
        <f>ROUND(VLOOKUP(CONCATENATE("Q40 ",L$6," H",$B31),'Основа'!$A$1:$O3599,15,FALSE),0)</f>
        <v>88870</v>
      </c>
      <c r="AI31" s="103">
        <f>ROUND(VLOOKUP(CONCATENATE("Q40 ",M$6," H",$B31),'Основа'!$A$1:$O3599,15,FALSE),0)</f>
        <v>107946</v>
      </c>
      <c r="AJ31" s="103">
        <f>ROUND(VLOOKUP(CONCATENATE("Q40 ",N$6," H",$B31),'Основа'!$A$1:$O3599,15,FALSE),0)</f>
        <v>110330</v>
      </c>
      <c r="AK31" s="103">
        <f>ROUND(VLOOKUP(CONCATENATE("Q40 ",O$6," H",$B31),'Основа'!$A$1:$O3599,15,FALSE),0)</f>
        <v>137155</v>
      </c>
      <c r="AL31" s="103">
        <f>ROUND(VLOOKUP(CONCATENATE("Q40 ",P$6," H",$B31),'Основа'!$A$1:$O3599,15,FALSE),0)</f>
        <v>163980</v>
      </c>
      <c r="AM31" s="8"/>
      <c r="AN31" s="8"/>
      <c r="AO31" s="8"/>
      <c r="AP31" s="8"/>
      <c r="AQ31" s="8"/>
      <c r="AR31" s="8"/>
    </row>
    <row r="32" ht="15.75" customHeight="1">
      <c r="B32" s="110"/>
      <c r="C32" s="111"/>
      <c r="D32" s="165" t="str">
        <f>RIGHT($K$5,21)</f>
        <v>ΔТ=70⁰С (95/85/20) Вт</v>
      </c>
      <c r="E32" s="166">
        <f t="shared" ref="E32:P32" si="26">ROUND(IF($D32="ΔТ=70⁰С (95/85/20) Вт",AA32,(IF($D32="ΔТ=60⁰С (90/70/20) Вт",AA32*0.818,AA32*0.646))),0)</f>
        <v>832</v>
      </c>
      <c r="F32" s="166">
        <f t="shared" si="26"/>
        <v>914</v>
      </c>
      <c r="G32" s="166">
        <f t="shared" si="26"/>
        <v>1234</v>
      </c>
      <c r="H32" s="166">
        <f t="shared" si="26"/>
        <v>1663</v>
      </c>
      <c r="I32" s="166">
        <f t="shared" si="26"/>
        <v>2065</v>
      </c>
      <c r="J32" s="166">
        <f t="shared" si="26"/>
        <v>2481</v>
      </c>
      <c r="K32" s="166">
        <f t="shared" si="26"/>
        <v>2882</v>
      </c>
      <c r="L32" s="166">
        <f t="shared" si="26"/>
        <v>3326</v>
      </c>
      <c r="M32" s="166">
        <f t="shared" si="26"/>
        <v>3658</v>
      </c>
      <c r="N32" s="166">
        <f t="shared" si="26"/>
        <v>3714</v>
      </c>
      <c r="O32" s="166">
        <f t="shared" si="26"/>
        <v>4158</v>
      </c>
      <c r="P32" s="167">
        <f t="shared" si="26"/>
        <v>4989</v>
      </c>
      <c r="AA32" s="103">
        <f>VLOOKUP(CONCATENATE("Q40 ",E$6," H",$B31),'Основа'!$A$1:$O3599,8,FALSE)</f>
        <v>831.972</v>
      </c>
      <c r="AB32" s="103">
        <f>VLOOKUP(CONCATENATE("Q40 ",F$6," H",$B31),'Основа'!$A$1:$O3599,8,FALSE)</f>
        <v>914.0745</v>
      </c>
      <c r="AC32" s="103">
        <f>VLOOKUP(CONCATENATE("Q40 ",G$6," H",$B31),'Основа'!$A$1:$O3599,8,FALSE)</f>
        <v>1233.7269</v>
      </c>
      <c r="AD32" s="103">
        <f>VLOOKUP(CONCATENATE("Q40 ",H$6," H",$B31),'Основа'!$A$1:$O3599,8,FALSE)</f>
        <v>1662.8493</v>
      </c>
      <c r="AE32" s="103">
        <f>VLOOKUP(CONCATENATE("Q40 ",I$6," H",$B31),'Основа'!$A$1:$O3599,8,FALSE)</f>
        <v>2064.6042</v>
      </c>
      <c r="AF32" s="103">
        <f>VLOOKUP(CONCATENATE("Q40 ",J$6," H",$B31),'Основа'!$A$1:$O3599,8,FALSE)</f>
        <v>2480.5902</v>
      </c>
      <c r="AG32" s="103">
        <f>VLOOKUP(CONCATENATE("Q40 ",K$6," H",$B31),'Основа'!$A$1:$O3599,8,FALSE)</f>
        <v>2882.3451</v>
      </c>
      <c r="AH32" s="103">
        <f>VLOOKUP(CONCATENATE("Q40 ",L$6," H",$B31),'Основа'!$A$1:$O3599,8,FALSE)</f>
        <v>3325.6986</v>
      </c>
      <c r="AI32" s="103">
        <f>VLOOKUP(CONCATENATE("Q40 ",M$6," H",$B31),'Основа'!$A$1:$O3599,8,FALSE)</f>
        <v>3658.4874</v>
      </c>
      <c r="AJ32" s="103">
        <f>VLOOKUP(CONCATENATE("Q40 ",N$6," H",$B31),'Основа'!$A$1:$O3599,8,FALSE)</f>
        <v>3714.3171</v>
      </c>
      <c r="AK32" s="103">
        <f>VLOOKUP(CONCATENATE("Q40 ",O$6," H",$B31),'Основа'!$A$1:$O3599,8,FALSE)</f>
        <v>4157.6706</v>
      </c>
      <c r="AL32" s="103">
        <f>VLOOKUP(CONCATENATE("Q40 ",P$6," H",$B31),'Основа'!$A$1:$O3599,8,FALSE)</f>
        <v>4988.5479</v>
      </c>
      <c r="AM32" s="8"/>
      <c r="AN32" s="8"/>
      <c r="AO32" s="8"/>
      <c r="AP32" s="8"/>
      <c r="AQ32" s="8"/>
      <c r="AR32" s="8"/>
    </row>
    <row r="33" ht="15.75" customHeight="1">
      <c r="B33" s="8"/>
      <c r="C33" s="8"/>
      <c r="D33" s="8"/>
      <c r="E33" s="118" t="s">
        <v>113</v>
      </c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AA33" s="70"/>
      <c r="AB33" s="70"/>
      <c r="AC33" s="70"/>
      <c r="AD33" s="70"/>
      <c r="AE33" s="70"/>
      <c r="AF33" s="70"/>
      <c r="AG33" s="70"/>
      <c r="AH33" s="70"/>
      <c r="AI33" s="70"/>
      <c r="AJ33" s="70"/>
      <c r="AK33" s="70"/>
      <c r="AL33" s="70"/>
      <c r="AM33" s="8"/>
      <c r="AN33" s="8"/>
      <c r="AO33" s="8"/>
      <c r="AP33" s="8"/>
      <c r="AQ33" s="8"/>
      <c r="AR33" s="8"/>
    </row>
    <row r="34" ht="15.0" customHeight="1">
      <c r="B34" s="119" t="s">
        <v>109</v>
      </c>
      <c r="C34" s="5"/>
      <c r="D34" s="100"/>
      <c r="E34" s="121">
        <v>500.0</v>
      </c>
      <c r="F34" s="121">
        <v>550.0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2200.0</v>
      </c>
      <c r="N34" s="121">
        <v>2250.0</v>
      </c>
      <c r="O34" s="121">
        <v>2500.0</v>
      </c>
      <c r="P34" s="122">
        <v>3000.0</v>
      </c>
      <c r="AA34" s="70"/>
      <c r="AB34" s="70"/>
      <c r="AC34" s="70"/>
      <c r="AD34" s="70"/>
      <c r="AE34" s="70"/>
      <c r="AF34" s="70"/>
      <c r="AG34" s="70"/>
      <c r="AH34" s="70"/>
      <c r="AI34" s="70"/>
      <c r="AJ34" s="70"/>
      <c r="AK34" s="70"/>
      <c r="AL34" s="70"/>
      <c r="AM34" s="8"/>
      <c r="AN34" s="8"/>
      <c r="AO34" s="8"/>
      <c r="AP34" s="8"/>
      <c r="AQ34" s="8"/>
      <c r="AR34" s="8"/>
    </row>
    <row r="35" ht="15.0" customHeight="1">
      <c r="B35" s="123" t="s">
        <v>134</v>
      </c>
      <c r="C35" s="48"/>
      <c r="D35" s="79"/>
      <c r="E35" s="61">
        <v>430.0</v>
      </c>
      <c r="F35" s="61">
        <v>480.0</v>
      </c>
      <c r="G35" s="61">
        <v>680.0</v>
      </c>
      <c r="H35" s="61">
        <v>930.0</v>
      </c>
      <c r="I35" s="61">
        <v>1180.0</v>
      </c>
      <c r="J35" s="61">
        <v>1430.0</v>
      </c>
      <c r="K35" s="61">
        <v>1680.0</v>
      </c>
      <c r="L35" s="61">
        <v>1930.0</v>
      </c>
      <c r="M35" s="61">
        <v>2130.0</v>
      </c>
      <c r="N35" s="61">
        <v>2180.0</v>
      </c>
      <c r="O35" s="61">
        <v>2430.0</v>
      </c>
      <c r="P35" s="124">
        <v>2930.0</v>
      </c>
      <c r="AA35" s="70"/>
      <c r="AB35" s="70"/>
      <c r="AC35" s="70"/>
      <c r="AD35" s="70"/>
      <c r="AE35" s="70"/>
      <c r="AF35" s="70"/>
      <c r="AG35" s="70"/>
      <c r="AH35" s="70"/>
      <c r="AI35" s="70"/>
      <c r="AJ35" s="70"/>
      <c r="AK35" s="70"/>
      <c r="AL35" s="70"/>
      <c r="AM35" s="8"/>
      <c r="AN35" s="8"/>
      <c r="AO35" s="8"/>
      <c r="AP35" s="8"/>
      <c r="AQ35" s="8"/>
      <c r="AR35" s="8"/>
    </row>
    <row r="36" ht="15.0" customHeight="1">
      <c r="B36" s="170" t="s">
        <v>117</v>
      </c>
      <c r="C36" s="48"/>
      <c r="D36" s="79"/>
      <c r="E36" s="61">
        <f t="shared" ref="E36:P36" si="27">(E34/2)-25</f>
        <v>225</v>
      </c>
      <c r="F36" s="61">
        <f t="shared" si="27"/>
        <v>250</v>
      </c>
      <c r="G36" s="61">
        <f t="shared" si="27"/>
        <v>350</v>
      </c>
      <c r="H36" s="61">
        <f t="shared" si="27"/>
        <v>475</v>
      </c>
      <c r="I36" s="61">
        <f t="shared" si="27"/>
        <v>600</v>
      </c>
      <c r="J36" s="61">
        <f t="shared" si="27"/>
        <v>725</v>
      </c>
      <c r="K36" s="61">
        <f t="shared" si="27"/>
        <v>850</v>
      </c>
      <c r="L36" s="61">
        <f t="shared" si="27"/>
        <v>975</v>
      </c>
      <c r="M36" s="61">
        <f t="shared" si="27"/>
        <v>1075</v>
      </c>
      <c r="N36" s="61">
        <f t="shared" si="27"/>
        <v>1100</v>
      </c>
      <c r="O36" s="61">
        <f t="shared" si="27"/>
        <v>1225</v>
      </c>
      <c r="P36" s="124">
        <f t="shared" si="27"/>
        <v>1475</v>
      </c>
      <c r="AA36" s="70"/>
      <c r="AB36" s="70"/>
      <c r="AC36" s="70"/>
      <c r="AD36" s="70"/>
      <c r="AE36" s="70"/>
      <c r="AF36" s="70"/>
      <c r="AG36" s="70"/>
      <c r="AH36" s="70"/>
      <c r="AI36" s="70"/>
      <c r="AJ36" s="70"/>
      <c r="AK36" s="70"/>
      <c r="AL36" s="70"/>
      <c r="AM36" s="8"/>
      <c r="AN36" s="8"/>
      <c r="AO36" s="8"/>
      <c r="AP36" s="8"/>
      <c r="AQ36" s="8"/>
      <c r="AR36" s="8"/>
    </row>
    <row r="37" ht="15.0" customHeight="1">
      <c r="B37" s="170" t="s">
        <v>115</v>
      </c>
      <c r="C37" s="48"/>
      <c r="D37" s="79"/>
      <c r="E37" s="171">
        <v>67.0</v>
      </c>
      <c r="F37" s="48"/>
      <c r="G37" s="48"/>
      <c r="H37" s="48"/>
      <c r="I37" s="48"/>
      <c r="J37" s="48"/>
      <c r="K37" s="48"/>
      <c r="L37" s="48"/>
      <c r="M37" s="48"/>
      <c r="N37" s="48"/>
      <c r="O37" s="48"/>
      <c r="P37" s="126"/>
      <c r="AA37" s="70"/>
      <c r="AB37" s="70"/>
      <c r="AC37" s="70"/>
      <c r="AD37" s="70"/>
      <c r="AE37" s="70"/>
      <c r="AF37" s="70"/>
      <c r="AG37" s="70"/>
      <c r="AH37" s="70"/>
      <c r="AI37" s="70"/>
      <c r="AJ37" s="70"/>
      <c r="AK37" s="70"/>
      <c r="AL37" s="70"/>
      <c r="AM37" s="8"/>
      <c r="AN37" s="8"/>
      <c r="AO37" s="8"/>
      <c r="AP37" s="8"/>
      <c r="AQ37" s="8"/>
      <c r="AR37" s="8"/>
    </row>
    <row r="38" ht="42.75" customHeight="1">
      <c r="B38" s="127" t="s">
        <v>7</v>
      </c>
      <c r="C38" s="128" t="s">
        <v>114</v>
      </c>
      <c r="D38" s="129" t="s">
        <v>118</v>
      </c>
      <c r="E38" s="130"/>
      <c r="F38" s="130"/>
      <c r="G38" s="130"/>
      <c r="H38" s="130"/>
      <c r="I38" s="130"/>
      <c r="J38" s="130"/>
      <c r="K38" s="130"/>
      <c r="L38" s="130"/>
      <c r="M38" s="130"/>
      <c r="N38" s="130"/>
      <c r="O38" s="130"/>
      <c r="P38" s="131"/>
      <c r="AA38" s="70"/>
      <c r="AB38" s="70"/>
      <c r="AC38" s="70"/>
      <c r="AD38" s="70"/>
      <c r="AE38" s="70"/>
      <c r="AF38" s="70"/>
      <c r="AG38" s="70"/>
      <c r="AH38" s="70"/>
      <c r="AI38" s="70"/>
      <c r="AJ38" s="70"/>
      <c r="AK38" s="70"/>
      <c r="AL38" s="70"/>
      <c r="AM38" s="8"/>
      <c r="AN38" s="8"/>
      <c r="AO38" s="8"/>
      <c r="AP38" s="8"/>
      <c r="AQ38" s="8"/>
      <c r="AR38" s="8"/>
    </row>
    <row r="39" ht="15.75" customHeight="1">
      <c r="A39" s="66" t="s">
        <v>195</v>
      </c>
      <c r="B39" s="132">
        <v>2.0</v>
      </c>
      <c r="C39" s="133">
        <v>60.0</v>
      </c>
      <c r="D39" s="134" t="s">
        <v>119</v>
      </c>
      <c r="E39" s="253">
        <v>4.77</v>
      </c>
      <c r="F39" s="253">
        <v>4.95</v>
      </c>
      <c r="G39" s="253">
        <v>6.3</v>
      </c>
      <c r="H39" s="253">
        <v>8.01</v>
      </c>
      <c r="I39" s="253">
        <v>9.72</v>
      </c>
      <c r="J39" s="253">
        <v>11.43</v>
      </c>
      <c r="K39" s="253">
        <v>13.14</v>
      </c>
      <c r="L39" s="253">
        <v>14.76</v>
      </c>
      <c r="M39" s="253">
        <v>16.236</v>
      </c>
      <c r="N39" s="253">
        <v>16.470000000000002</v>
      </c>
      <c r="O39" s="253">
        <v>18.18</v>
      </c>
      <c r="P39" s="254">
        <v>22.14</v>
      </c>
      <c r="AA39" s="70"/>
      <c r="AB39" s="70"/>
      <c r="AC39" s="70"/>
      <c r="AD39" s="70"/>
      <c r="AE39" s="70"/>
      <c r="AF39" s="70"/>
      <c r="AG39" s="70"/>
      <c r="AH39" s="70"/>
      <c r="AI39" s="70"/>
      <c r="AJ39" s="70"/>
      <c r="AK39" s="70"/>
      <c r="AL39" s="70"/>
      <c r="AM39" s="8"/>
      <c r="AN39" s="8"/>
      <c r="AO39" s="8"/>
      <c r="AP39" s="8"/>
      <c r="AQ39" s="8"/>
      <c r="AR39" s="8"/>
    </row>
    <row r="40" ht="15.75" customHeight="1">
      <c r="B40" s="110"/>
      <c r="C40" s="111"/>
      <c r="D40" s="137" t="s">
        <v>120</v>
      </c>
      <c r="E40" s="255">
        <v>1.4</v>
      </c>
      <c r="F40" s="255">
        <v>1.5</v>
      </c>
      <c r="G40" s="255">
        <v>2.0</v>
      </c>
      <c r="H40" s="255">
        <v>2.6</v>
      </c>
      <c r="I40" s="255">
        <v>3.2</v>
      </c>
      <c r="J40" s="255">
        <v>3.8</v>
      </c>
      <c r="K40" s="255">
        <v>4.4</v>
      </c>
      <c r="L40" s="255">
        <v>5.0</v>
      </c>
      <c r="M40" s="255">
        <v>5.5</v>
      </c>
      <c r="N40" s="255">
        <v>5.6</v>
      </c>
      <c r="O40" s="255">
        <v>6.3</v>
      </c>
      <c r="P40" s="256">
        <v>7.5</v>
      </c>
      <c r="AA40" s="70"/>
      <c r="AB40" s="70"/>
      <c r="AC40" s="70"/>
      <c r="AD40" s="70"/>
      <c r="AE40" s="70"/>
      <c r="AF40" s="70"/>
      <c r="AG40" s="70"/>
      <c r="AH40" s="70"/>
      <c r="AI40" s="70"/>
      <c r="AJ40" s="70"/>
      <c r="AK40" s="70"/>
      <c r="AL40" s="70"/>
      <c r="AM40" s="8"/>
      <c r="AN40" s="8"/>
      <c r="AO40" s="8"/>
      <c r="AP40" s="8"/>
      <c r="AQ40" s="8"/>
      <c r="AR40" s="8"/>
    </row>
    <row r="41" ht="15.75" customHeight="1">
      <c r="B41" s="132">
        <v>3.0</v>
      </c>
      <c r="C41" s="133">
        <f>C39+60</f>
        <v>120</v>
      </c>
      <c r="D41" s="134" t="s">
        <v>119</v>
      </c>
      <c r="E41" s="253">
        <v>6.84</v>
      </c>
      <c r="F41" s="253">
        <v>7.29</v>
      </c>
      <c r="G41" s="253">
        <v>9.360000000000001</v>
      </c>
      <c r="H41" s="253">
        <v>11.97</v>
      </c>
      <c r="I41" s="253">
        <v>14.490000000000002</v>
      </c>
      <c r="J41" s="253">
        <v>17.009999999999998</v>
      </c>
      <c r="K41" s="253">
        <v>19.53</v>
      </c>
      <c r="L41" s="253">
        <v>22.05</v>
      </c>
      <c r="M41" s="253">
        <v>24.26</v>
      </c>
      <c r="N41" s="253">
        <v>24.66</v>
      </c>
      <c r="O41" s="253">
        <v>27.18</v>
      </c>
      <c r="P41" s="254">
        <v>33.08</v>
      </c>
      <c r="AA41" s="70"/>
      <c r="AB41" s="70"/>
      <c r="AC41" s="70"/>
      <c r="AD41" s="70"/>
      <c r="AE41" s="70"/>
      <c r="AF41" s="70"/>
      <c r="AG41" s="70"/>
      <c r="AH41" s="70"/>
      <c r="AI41" s="70"/>
      <c r="AJ41" s="70"/>
      <c r="AK41" s="70"/>
      <c r="AL41" s="70"/>
      <c r="AM41" s="8"/>
      <c r="AN41" s="8"/>
      <c r="AO41" s="8"/>
      <c r="AP41" s="8"/>
      <c r="AQ41" s="8"/>
      <c r="AR41" s="8"/>
    </row>
    <row r="42" ht="15.75" customHeight="1">
      <c r="B42" s="110"/>
      <c r="C42" s="111"/>
      <c r="D42" s="137" t="s">
        <v>120</v>
      </c>
      <c r="E42" s="257">
        <v>2.1</v>
      </c>
      <c r="F42" s="257">
        <v>2.2</v>
      </c>
      <c r="G42" s="257">
        <v>3.0</v>
      </c>
      <c r="H42" s="257">
        <v>3.9</v>
      </c>
      <c r="I42" s="257">
        <v>4.8</v>
      </c>
      <c r="J42" s="257">
        <v>5.7</v>
      </c>
      <c r="K42" s="257">
        <v>6.7</v>
      </c>
      <c r="L42" s="257">
        <v>7.6</v>
      </c>
      <c r="M42" s="257">
        <v>8.3</v>
      </c>
      <c r="N42" s="257">
        <v>8.5</v>
      </c>
      <c r="O42" s="257">
        <v>9.4</v>
      </c>
      <c r="P42" s="258">
        <v>11.2</v>
      </c>
      <c r="AA42" s="70"/>
      <c r="AB42" s="70"/>
      <c r="AC42" s="70"/>
      <c r="AD42" s="70"/>
      <c r="AE42" s="70"/>
      <c r="AF42" s="70"/>
      <c r="AG42" s="70"/>
      <c r="AH42" s="70"/>
      <c r="AI42" s="70"/>
      <c r="AJ42" s="70"/>
      <c r="AK42" s="70"/>
      <c r="AL42" s="70"/>
      <c r="AM42" s="8"/>
      <c r="AN42" s="8"/>
      <c r="AO42" s="8"/>
      <c r="AP42" s="8"/>
      <c r="AQ42" s="8"/>
      <c r="AR42" s="8"/>
    </row>
    <row r="43" ht="15.75" customHeight="1">
      <c r="B43" s="141">
        <v>4.0</v>
      </c>
      <c r="C43" s="133">
        <f>C41+60</f>
        <v>180</v>
      </c>
      <c r="D43" s="143" t="s">
        <v>119</v>
      </c>
      <c r="E43" s="259">
        <v>9.09</v>
      </c>
      <c r="F43" s="259">
        <v>9.72</v>
      </c>
      <c r="G43" s="259">
        <v>12.420000000000002</v>
      </c>
      <c r="H43" s="259">
        <v>15.840000000000002</v>
      </c>
      <c r="I43" s="259">
        <v>19.17</v>
      </c>
      <c r="J43" s="259">
        <v>22.68</v>
      </c>
      <c r="K43" s="259">
        <v>26.009999999999998</v>
      </c>
      <c r="L43" s="259">
        <v>29.430000000000003</v>
      </c>
      <c r="M43" s="259">
        <v>32.373000000000005</v>
      </c>
      <c r="N43" s="259">
        <v>32.76</v>
      </c>
      <c r="O43" s="259">
        <v>36.18000000000001</v>
      </c>
      <c r="P43" s="260">
        <v>44.14500000000001</v>
      </c>
      <c r="AA43" s="70"/>
      <c r="AB43" s="70"/>
      <c r="AC43" s="70"/>
      <c r="AD43" s="70"/>
      <c r="AE43" s="70"/>
      <c r="AF43" s="70"/>
      <c r="AG43" s="70"/>
      <c r="AH43" s="70"/>
      <c r="AI43" s="70"/>
      <c r="AJ43" s="70"/>
      <c r="AK43" s="70"/>
      <c r="AL43" s="70"/>
      <c r="AM43" s="8"/>
      <c r="AN43" s="8"/>
      <c r="AO43" s="8"/>
      <c r="AP43" s="8"/>
      <c r="AQ43" s="8"/>
      <c r="AR43" s="8"/>
    </row>
    <row r="44" ht="15.75" customHeight="1">
      <c r="B44" s="110"/>
      <c r="C44" s="111"/>
      <c r="D44" s="137" t="s">
        <v>120</v>
      </c>
      <c r="E44" s="255">
        <v>2.8</v>
      </c>
      <c r="F44" s="255">
        <v>3.0</v>
      </c>
      <c r="G44" s="255">
        <v>4.0</v>
      </c>
      <c r="H44" s="255">
        <v>5.2</v>
      </c>
      <c r="I44" s="255">
        <v>6.4</v>
      </c>
      <c r="J44" s="255">
        <v>7.7</v>
      </c>
      <c r="K44" s="255">
        <v>8.9</v>
      </c>
      <c r="L44" s="255">
        <v>10.1</v>
      </c>
      <c r="M44" s="255">
        <v>11.1</v>
      </c>
      <c r="N44" s="255">
        <v>11.3</v>
      </c>
      <c r="O44" s="255">
        <v>12.6</v>
      </c>
      <c r="P44" s="256">
        <v>15.0</v>
      </c>
      <c r="AA44" s="70"/>
      <c r="AB44" s="70"/>
      <c r="AC44" s="70"/>
      <c r="AD44" s="70"/>
      <c r="AE44" s="70"/>
      <c r="AF44" s="70"/>
      <c r="AG44" s="70"/>
      <c r="AH44" s="70"/>
      <c r="AI44" s="70"/>
      <c r="AJ44" s="70"/>
      <c r="AK44" s="70"/>
      <c r="AL44" s="70"/>
      <c r="AM44" s="8"/>
      <c r="AN44" s="8"/>
      <c r="AO44" s="8"/>
      <c r="AP44" s="8"/>
      <c r="AQ44" s="8"/>
      <c r="AR44" s="8"/>
    </row>
    <row r="45" ht="15.75" customHeight="1">
      <c r="B45" s="141">
        <v>5.0</v>
      </c>
      <c r="C45" s="133">
        <f>C43+60</f>
        <v>240</v>
      </c>
      <c r="D45" s="143" t="s">
        <v>119</v>
      </c>
      <c r="E45" s="253">
        <v>11.25</v>
      </c>
      <c r="F45" s="253">
        <v>12.06</v>
      </c>
      <c r="G45" s="253">
        <v>15.48</v>
      </c>
      <c r="H45" s="253">
        <v>19.71</v>
      </c>
      <c r="I45" s="253">
        <v>24.03</v>
      </c>
      <c r="J45" s="253">
        <v>28.259999999999998</v>
      </c>
      <c r="K45" s="253">
        <v>32.49</v>
      </c>
      <c r="L45" s="253">
        <v>36.72</v>
      </c>
      <c r="M45" s="253">
        <v>40.391999999999996</v>
      </c>
      <c r="N45" s="253">
        <v>40.95</v>
      </c>
      <c r="O45" s="253">
        <v>45.18000000000001</v>
      </c>
      <c r="P45" s="254">
        <v>55.07999999999999</v>
      </c>
      <c r="AA45" s="70"/>
      <c r="AB45" s="70"/>
      <c r="AC45" s="70"/>
      <c r="AD45" s="70"/>
      <c r="AE45" s="70"/>
      <c r="AF45" s="70"/>
      <c r="AG45" s="70"/>
      <c r="AH45" s="70"/>
      <c r="AI45" s="70"/>
      <c r="AJ45" s="70"/>
      <c r="AK45" s="70"/>
      <c r="AL45" s="70"/>
      <c r="AM45" s="8"/>
      <c r="AN45" s="8"/>
      <c r="AO45" s="8"/>
      <c r="AP45" s="8"/>
      <c r="AQ45" s="8"/>
      <c r="AR45" s="8"/>
    </row>
    <row r="46" ht="15.75" customHeight="1">
      <c r="B46" s="104"/>
      <c r="C46" s="111"/>
      <c r="D46" s="144" t="s">
        <v>120</v>
      </c>
      <c r="E46" s="257">
        <v>3.5</v>
      </c>
      <c r="F46" s="257">
        <v>3.8</v>
      </c>
      <c r="G46" s="257">
        <v>5.0</v>
      </c>
      <c r="H46" s="257">
        <v>6.5</v>
      </c>
      <c r="I46" s="257">
        <v>8.1</v>
      </c>
      <c r="J46" s="257">
        <v>9.6</v>
      </c>
      <c r="K46" s="257">
        <v>11.1</v>
      </c>
      <c r="L46" s="257">
        <v>12.7</v>
      </c>
      <c r="M46" s="257">
        <v>13.9</v>
      </c>
      <c r="N46" s="257">
        <v>14.2</v>
      </c>
      <c r="O46" s="257">
        <v>15.7</v>
      </c>
      <c r="P46" s="258">
        <v>18.8</v>
      </c>
      <c r="AA46" s="70"/>
      <c r="AB46" s="70"/>
      <c r="AC46" s="70"/>
      <c r="AD46" s="70"/>
      <c r="AE46" s="70"/>
      <c r="AF46" s="70"/>
      <c r="AG46" s="70"/>
      <c r="AH46" s="70"/>
      <c r="AI46" s="70"/>
      <c r="AJ46" s="70"/>
      <c r="AK46" s="70"/>
      <c r="AL46" s="70"/>
      <c r="AM46" s="8"/>
      <c r="AN46" s="8"/>
      <c r="AO46" s="8"/>
      <c r="AP46" s="8"/>
      <c r="AQ46" s="8"/>
      <c r="AR46" s="8"/>
    </row>
    <row r="47" ht="15.75" customHeight="1">
      <c r="B47" s="132">
        <v>6.0</v>
      </c>
      <c r="C47" s="133">
        <f>C45+60</f>
        <v>300</v>
      </c>
      <c r="D47" s="134" t="s">
        <v>119</v>
      </c>
      <c r="E47" s="259">
        <v>13.5</v>
      </c>
      <c r="F47" s="259">
        <v>14.490000000000002</v>
      </c>
      <c r="G47" s="259">
        <v>18.63</v>
      </c>
      <c r="H47" s="259">
        <v>23.67</v>
      </c>
      <c r="I47" s="259">
        <v>28.71</v>
      </c>
      <c r="J47" s="259">
        <v>33.84</v>
      </c>
      <c r="K47" s="259">
        <v>38.97</v>
      </c>
      <c r="L47" s="259">
        <v>44.01</v>
      </c>
      <c r="M47" s="259">
        <v>48.411</v>
      </c>
      <c r="N47" s="259">
        <v>49.050000000000004</v>
      </c>
      <c r="O47" s="259">
        <v>54.18000000000001</v>
      </c>
      <c r="P47" s="260">
        <v>66.015</v>
      </c>
      <c r="AA47" s="70"/>
      <c r="AB47" s="70"/>
      <c r="AC47" s="70"/>
      <c r="AD47" s="70"/>
      <c r="AE47" s="70"/>
      <c r="AF47" s="70"/>
      <c r="AG47" s="70"/>
      <c r="AH47" s="70"/>
      <c r="AI47" s="70"/>
      <c r="AJ47" s="70"/>
      <c r="AK47" s="70"/>
      <c r="AL47" s="70"/>
      <c r="AM47" s="8"/>
      <c r="AN47" s="8"/>
      <c r="AO47" s="8"/>
      <c r="AP47" s="8"/>
      <c r="AQ47" s="8"/>
      <c r="AR47" s="8"/>
    </row>
    <row r="48" ht="15.75" customHeight="1">
      <c r="B48" s="110"/>
      <c r="C48" s="111"/>
      <c r="D48" s="137" t="s">
        <v>120</v>
      </c>
      <c r="E48" s="255">
        <v>4.2</v>
      </c>
      <c r="F48" s="255">
        <v>4.5</v>
      </c>
      <c r="G48" s="255">
        <v>6.0</v>
      </c>
      <c r="H48" s="255">
        <v>7.8</v>
      </c>
      <c r="I48" s="255">
        <v>9.7</v>
      </c>
      <c r="J48" s="255">
        <v>11.5</v>
      </c>
      <c r="K48" s="255">
        <v>13.4</v>
      </c>
      <c r="L48" s="255">
        <v>15.2</v>
      </c>
      <c r="M48" s="255">
        <v>16.7</v>
      </c>
      <c r="N48" s="255">
        <v>17.0</v>
      </c>
      <c r="O48" s="255">
        <v>18.9</v>
      </c>
      <c r="P48" s="256">
        <v>22.5</v>
      </c>
      <c r="AA48" s="70"/>
      <c r="AB48" s="70"/>
      <c r="AC48" s="70"/>
      <c r="AD48" s="70"/>
      <c r="AE48" s="70"/>
      <c r="AF48" s="70"/>
      <c r="AG48" s="70"/>
      <c r="AH48" s="70"/>
      <c r="AI48" s="70"/>
      <c r="AJ48" s="70"/>
      <c r="AK48" s="70"/>
      <c r="AL48" s="70"/>
      <c r="AM48" s="8"/>
      <c r="AN48" s="8"/>
      <c r="AO48" s="8"/>
      <c r="AP48" s="8"/>
      <c r="AQ48" s="8"/>
      <c r="AR48" s="8"/>
    </row>
    <row r="49" ht="15.75" customHeight="1">
      <c r="B49" s="141">
        <v>7.0</v>
      </c>
      <c r="C49" s="133">
        <f>C47+60</f>
        <v>360</v>
      </c>
      <c r="D49" s="143" t="s">
        <v>119</v>
      </c>
      <c r="E49" s="253">
        <v>15.75</v>
      </c>
      <c r="F49" s="253">
        <v>16.83</v>
      </c>
      <c r="G49" s="253">
        <v>21.69</v>
      </c>
      <c r="H49" s="253">
        <v>27.540000000000003</v>
      </c>
      <c r="I49" s="253">
        <v>33.480000000000004</v>
      </c>
      <c r="J49" s="253">
        <v>39.51</v>
      </c>
      <c r="K49" s="253">
        <v>45.36</v>
      </c>
      <c r="L49" s="253">
        <v>51.300000000000004</v>
      </c>
      <c r="M49" s="253">
        <v>56.43000000000001</v>
      </c>
      <c r="N49" s="253">
        <v>57.24</v>
      </c>
      <c r="O49" s="253">
        <v>63.18000000000001</v>
      </c>
      <c r="P49" s="254">
        <v>76.95</v>
      </c>
      <c r="AA49" s="70"/>
      <c r="AB49" s="70"/>
      <c r="AC49" s="70"/>
      <c r="AD49" s="70"/>
      <c r="AE49" s="70"/>
      <c r="AF49" s="70"/>
      <c r="AG49" s="70"/>
      <c r="AH49" s="70"/>
      <c r="AI49" s="70"/>
      <c r="AJ49" s="70"/>
      <c r="AK49" s="70"/>
      <c r="AL49" s="70"/>
      <c r="AM49" s="8"/>
      <c r="AN49" s="8"/>
      <c r="AO49" s="8"/>
      <c r="AP49" s="8"/>
      <c r="AQ49" s="8"/>
      <c r="AR49" s="8"/>
    </row>
    <row r="50" ht="15.75" customHeight="1">
      <c r="B50" s="104"/>
      <c r="C50" s="111"/>
      <c r="D50" s="144" t="s">
        <v>120</v>
      </c>
      <c r="E50" s="261">
        <v>4.9</v>
      </c>
      <c r="F50" s="261">
        <v>5.3</v>
      </c>
      <c r="G50" s="261">
        <v>7.0</v>
      </c>
      <c r="H50" s="261">
        <v>9.2</v>
      </c>
      <c r="I50" s="261">
        <v>11.3</v>
      </c>
      <c r="J50" s="261">
        <v>13.4</v>
      </c>
      <c r="K50" s="261">
        <v>15.6</v>
      </c>
      <c r="L50" s="261">
        <v>17.7</v>
      </c>
      <c r="M50" s="261">
        <v>19.4</v>
      </c>
      <c r="N50" s="261">
        <v>19.9</v>
      </c>
      <c r="O50" s="261">
        <v>22.0</v>
      </c>
      <c r="P50" s="262">
        <v>26.3</v>
      </c>
      <c r="AA50" s="70"/>
      <c r="AB50" s="70"/>
      <c r="AC50" s="70"/>
      <c r="AD50" s="70"/>
      <c r="AE50" s="70"/>
      <c r="AF50" s="70"/>
      <c r="AG50" s="70"/>
      <c r="AH50" s="70"/>
      <c r="AI50" s="70"/>
      <c r="AJ50" s="70"/>
      <c r="AK50" s="70"/>
      <c r="AL50" s="70"/>
      <c r="AM50" s="8"/>
      <c r="AN50" s="8"/>
      <c r="AO50" s="8"/>
      <c r="AP50" s="8"/>
      <c r="AQ50" s="8"/>
      <c r="AR50" s="8"/>
    </row>
    <row r="51" ht="15.75" customHeight="1">
      <c r="B51" s="132">
        <v>8.0</v>
      </c>
      <c r="C51" s="133">
        <f>C49+60</f>
        <v>420</v>
      </c>
      <c r="D51" s="134" t="s">
        <v>119</v>
      </c>
      <c r="E51" s="253">
        <v>17.91</v>
      </c>
      <c r="F51" s="253">
        <v>19.259999999999998</v>
      </c>
      <c r="G51" s="253">
        <v>24.75</v>
      </c>
      <c r="H51" s="253">
        <v>31.5</v>
      </c>
      <c r="I51" s="253">
        <v>38.25</v>
      </c>
      <c r="J51" s="253">
        <v>45.09</v>
      </c>
      <c r="K51" s="253">
        <v>51.84</v>
      </c>
      <c r="L51" s="253">
        <v>58.68000000000001</v>
      </c>
      <c r="M51" s="253">
        <v>64.54800000000002</v>
      </c>
      <c r="N51" s="253">
        <v>65.43</v>
      </c>
      <c r="O51" s="253">
        <v>72.27</v>
      </c>
      <c r="P51" s="254">
        <v>88.02000000000001</v>
      </c>
      <c r="AA51" s="70"/>
      <c r="AB51" s="70"/>
      <c r="AC51" s="70"/>
      <c r="AD51" s="70"/>
      <c r="AE51" s="70"/>
      <c r="AF51" s="70"/>
      <c r="AG51" s="70"/>
      <c r="AH51" s="70"/>
      <c r="AI51" s="70"/>
      <c r="AJ51" s="70"/>
      <c r="AK51" s="70"/>
      <c r="AL51" s="70"/>
      <c r="AM51" s="8"/>
      <c r="AN51" s="8"/>
      <c r="AO51" s="8"/>
      <c r="AP51" s="8"/>
      <c r="AQ51" s="8"/>
      <c r="AR51" s="8"/>
    </row>
    <row r="52" ht="15.75" customHeight="1">
      <c r="B52" s="110"/>
      <c r="C52" s="111"/>
      <c r="D52" s="137" t="s">
        <v>120</v>
      </c>
      <c r="E52" s="257">
        <v>5.6</v>
      </c>
      <c r="F52" s="257">
        <v>6.1</v>
      </c>
      <c r="G52" s="257">
        <v>8.0</v>
      </c>
      <c r="H52" s="257">
        <v>10.5</v>
      </c>
      <c r="I52" s="257">
        <v>12.9</v>
      </c>
      <c r="J52" s="257">
        <v>15.4</v>
      </c>
      <c r="K52" s="257">
        <v>17.8</v>
      </c>
      <c r="L52" s="257">
        <v>20.3</v>
      </c>
      <c r="M52" s="257">
        <v>22.2</v>
      </c>
      <c r="N52" s="257">
        <v>22.7</v>
      </c>
      <c r="O52" s="257">
        <v>25.2</v>
      </c>
      <c r="P52" s="258">
        <v>30.1</v>
      </c>
      <c r="AA52" s="70"/>
      <c r="AB52" s="70"/>
      <c r="AC52" s="70"/>
      <c r="AD52" s="70"/>
      <c r="AE52" s="70"/>
      <c r="AF52" s="70"/>
      <c r="AG52" s="70"/>
      <c r="AH52" s="70"/>
      <c r="AI52" s="70"/>
      <c r="AJ52" s="70"/>
      <c r="AK52" s="70"/>
      <c r="AL52" s="70"/>
    </row>
    <row r="53" ht="15.75" customHeight="1">
      <c r="B53" s="141">
        <v>9.0</v>
      </c>
      <c r="C53" s="133">
        <f>C51+60</f>
        <v>480</v>
      </c>
      <c r="D53" s="143" t="s">
        <v>119</v>
      </c>
      <c r="E53" s="253">
        <v>20.16</v>
      </c>
      <c r="F53" s="253">
        <v>21.6</v>
      </c>
      <c r="G53" s="253">
        <v>27.81</v>
      </c>
      <c r="H53" s="253">
        <v>35.37</v>
      </c>
      <c r="I53" s="253">
        <v>43.019999999999996</v>
      </c>
      <c r="J53" s="253">
        <v>50.67</v>
      </c>
      <c r="K53" s="253">
        <v>58.32</v>
      </c>
      <c r="L53" s="253">
        <v>65.97</v>
      </c>
      <c r="M53" s="253">
        <v>72.56700000000001</v>
      </c>
      <c r="N53" s="253">
        <v>73.53</v>
      </c>
      <c r="O53" s="253">
        <v>81.27</v>
      </c>
      <c r="P53" s="254">
        <v>98.955</v>
      </c>
      <c r="AA53" s="70"/>
      <c r="AB53" s="70"/>
      <c r="AC53" s="70"/>
      <c r="AD53" s="70"/>
      <c r="AE53" s="70"/>
      <c r="AF53" s="70"/>
      <c r="AG53" s="70"/>
      <c r="AH53" s="70"/>
      <c r="AI53" s="70"/>
      <c r="AJ53" s="70"/>
      <c r="AK53" s="70"/>
      <c r="AL53" s="70"/>
    </row>
    <row r="54" ht="15.75" customHeight="1">
      <c r="B54" s="104"/>
      <c r="C54" s="111"/>
      <c r="D54" s="144" t="s">
        <v>120</v>
      </c>
      <c r="E54" s="255">
        <v>6.3</v>
      </c>
      <c r="F54" s="255">
        <v>6.8</v>
      </c>
      <c r="G54" s="255">
        <v>9.0</v>
      </c>
      <c r="H54" s="255">
        <v>11.8</v>
      </c>
      <c r="I54" s="255">
        <v>14.5</v>
      </c>
      <c r="J54" s="255">
        <v>17.3</v>
      </c>
      <c r="K54" s="255">
        <v>20.0</v>
      </c>
      <c r="L54" s="255">
        <v>22.8</v>
      </c>
      <c r="M54" s="255">
        <v>25.0</v>
      </c>
      <c r="N54" s="255">
        <v>25.6</v>
      </c>
      <c r="O54" s="255">
        <v>28.3</v>
      </c>
      <c r="P54" s="256">
        <v>33.8</v>
      </c>
      <c r="AA54" s="70"/>
      <c r="AB54" s="70"/>
      <c r="AC54" s="70"/>
      <c r="AD54" s="70"/>
      <c r="AE54" s="70"/>
      <c r="AF54" s="70"/>
      <c r="AG54" s="70"/>
      <c r="AH54" s="70"/>
      <c r="AI54" s="70"/>
      <c r="AJ54" s="70"/>
      <c r="AK54" s="70"/>
      <c r="AL54" s="70"/>
    </row>
    <row r="55" ht="15.75" customHeight="1">
      <c r="B55" s="132">
        <v>10.0</v>
      </c>
      <c r="C55" s="133">
        <f>C53+60</f>
        <v>540</v>
      </c>
      <c r="D55" s="134" t="s">
        <v>119</v>
      </c>
      <c r="E55" s="253">
        <v>22.41</v>
      </c>
      <c r="F55" s="253">
        <v>24.03</v>
      </c>
      <c r="G55" s="253">
        <v>30.869999999999997</v>
      </c>
      <c r="H55" s="253">
        <v>39.330000000000005</v>
      </c>
      <c r="I55" s="253">
        <v>47.79</v>
      </c>
      <c r="J55" s="253">
        <v>56.34</v>
      </c>
      <c r="K55" s="253">
        <v>64.8</v>
      </c>
      <c r="L55" s="253">
        <v>73.26</v>
      </c>
      <c r="M55" s="253">
        <v>80.58600000000001</v>
      </c>
      <c r="N55" s="253">
        <v>81.72</v>
      </c>
      <c r="O55" s="253">
        <v>90.27</v>
      </c>
      <c r="P55" s="254">
        <v>109.89000000000001</v>
      </c>
      <c r="AA55" s="70"/>
      <c r="AB55" s="70"/>
      <c r="AC55" s="70"/>
      <c r="AD55" s="70"/>
      <c r="AE55" s="70"/>
      <c r="AF55" s="70"/>
      <c r="AG55" s="70"/>
      <c r="AH55" s="70"/>
      <c r="AI55" s="70"/>
      <c r="AJ55" s="70"/>
      <c r="AK55" s="70"/>
      <c r="AL55" s="70"/>
    </row>
    <row r="56" ht="15.75" customHeight="1">
      <c r="B56" s="110"/>
      <c r="C56" s="111"/>
      <c r="D56" s="137" t="s">
        <v>120</v>
      </c>
      <c r="E56" s="257">
        <v>7.0</v>
      </c>
      <c r="F56" s="257">
        <v>7.6</v>
      </c>
      <c r="G56" s="257">
        <v>10.0</v>
      </c>
      <c r="H56" s="257">
        <v>13.1</v>
      </c>
      <c r="I56" s="257">
        <v>16.2</v>
      </c>
      <c r="J56" s="257">
        <v>19.2</v>
      </c>
      <c r="K56" s="257">
        <v>22.3</v>
      </c>
      <c r="L56" s="257">
        <v>25.3</v>
      </c>
      <c r="M56" s="257">
        <v>27.8</v>
      </c>
      <c r="N56" s="257">
        <v>28.4</v>
      </c>
      <c r="O56" s="257">
        <v>31.5</v>
      </c>
      <c r="P56" s="258">
        <v>37.6</v>
      </c>
      <c r="AA56" s="70"/>
      <c r="AB56" s="70"/>
      <c r="AC56" s="70"/>
      <c r="AD56" s="70"/>
      <c r="AE56" s="70"/>
      <c r="AF56" s="70"/>
      <c r="AG56" s="70"/>
      <c r="AH56" s="70"/>
      <c r="AI56" s="70"/>
      <c r="AJ56" s="70"/>
      <c r="AK56" s="70"/>
      <c r="AL56" s="70"/>
    </row>
    <row r="57" ht="15.75" customHeight="1">
      <c r="B57" s="132">
        <v>11.0</v>
      </c>
      <c r="C57" s="133">
        <f>C55+60</f>
        <v>600</v>
      </c>
      <c r="D57" s="134" t="s">
        <v>119</v>
      </c>
      <c r="E57" s="259">
        <v>24.66</v>
      </c>
      <c r="F57" s="259">
        <v>26.37</v>
      </c>
      <c r="G57" s="259">
        <v>33.93000000000001</v>
      </c>
      <c r="H57" s="259">
        <v>43.2</v>
      </c>
      <c r="I57" s="259">
        <v>52.56</v>
      </c>
      <c r="J57" s="259">
        <v>61.92</v>
      </c>
      <c r="K57" s="259">
        <v>71.28</v>
      </c>
      <c r="L57" s="259">
        <v>80.55</v>
      </c>
      <c r="M57" s="259">
        <v>88.60499999999999</v>
      </c>
      <c r="N57" s="259">
        <v>89.82</v>
      </c>
      <c r="O57" s="259">
        <v>99.27</v>
      </c>
      <c r="P57" s="260">
        <v>120.82499999999999</v>
      </c>
      <c r="AA57" s="70"/>
      <c r="AB57" s="70"/>
      <c r="AC57" s="70"/>
      <c r="AD57" s="70"/>
      <c r="AE57" s="70"/>
      <c r="AF57" s="70"/>
      <c r="AG57" s="70"/>
      <c r="AH57" s="70"/>
      <c r="AI57" s="70"/>
      <c r="AJ57" s="70"/>
      <c r="AK57" s="70"/>
      <c r="AL57" s="70"/>
    </row>
    <row r="58" ht="15.75" customHeight="1">
      <c r="B58" s="110"/>
      <c r="C58" s="111"/>
      <c r="D58" s="137" t="s">
        <v>120</v>
      </c>
      <c r="E58" s="255">
        <v>7.7</v>
      </c>
      <c r="F58" s="255">
        <v>8.3</v>
      </c>
      <c r="G58" s="255">
        <v>11.0</v>
      </c>
      <c r="H58" s="255">
        <v>14.4</v>
      </c>
      <c r="I58" s="255">
        <v>17.8</v>
      </c>
      <c r="J58" s="255">
        <v>21.1</v>
      </c>
      <c r="K58" s="255">
        <v>24.5</v>
      </c>
      <c r="L58" s="255">
        <v>27.9</v>
      </c>
      <c r="M58" s="255">
        <v>30.6</v>
      </c>
      <c r="N58" s="255">
        <v>31.2</v>
      </c>
      <c r="O58" s="255">
        <v>34.6</v>
      </c>
      <c r="P58" s="256">
        <v>41.4</v>
      </c>
      <c r="AA58" s="70"/>
      <c r="AB58" s="70"/>
      <c r="AC58" s="70"/>
      <c r="AD58" s="70"/>
      <c r="AE58" s="70"/>
      <c r="AF58" s="70"/>
      <c r="AG58" s="70"/>
      <c r="AH58" s="70"/>
      <c r="AI58" s="70"/>
      <c r="AJ58" s="70"/>
      <c r="AK58" s="70"/>
      <c r="AL58" s="70"/>
    </row>
    <row r="59" ht="15.75" customHeight="1">
      <c r="B59" s="141">
        <v>12.0</v>
      </c>
      <c r="C59" s="133">
        <f>C57+60</f>
        <v>660</v>
      </c>
      <c r="D59" s="143" t="s">
        <v>119</v>
      </c>
      <c r="E59" s="253">
        <v>26.82</v>
      </c>
      <c r="F59" s="253">
        <v>28.8</v>
      </c>
      <c r="G59" s="253">
        <v>36.99</v>
      </c>
      <c r="H59" s="253">
        <v>47.16</v>
      </c>
      <c r="I59" s="253">
        <v>57.330000000000005</v>
      </c>
      <c r="J59" s="253">
        <v>67.5</v>
      </c>
      <c r="K59" s="253">
        <v>77.76</v>
      </c>
      <c r="L59" s="253">
        <v>87.84</v>
      </c>
      <c r="M59" s="253">
        <v>96.624</v>
      </c>
      <c r="N59" s="253">
        <v>98.01</v>
      </c>
      <c r="O59" s="253">
        <v>108.27</v>
      </c>
      <c r="P59" s="254">
        <v>131.76</v>
      </c>
      <c r="AA59" s="70"/>
      <c r="AB59" s="70"/>
      <c r="AC59" s="70"/>
      <c r="AD59" s="70"/>
      <c r="AE59" s="70"/>
      <c r="AF59" s="70"/>
      <c r="AG59" s="70"/>
      <c r="AH59" s="70"/>
      <c r="AI59" s="70"/>
      <c r="AJ59" s="70"/>
      <c r="AK59" s="70"/>
      <c r="AL59" s="70"/>
    </row>
    <row r="60" ht="15.75" customHeight="1">
      <c r="B60" s="104"/>
      <c r="C60" s="111"/>
      <c r="D60" s="144" t="s">
        <v>120</v>
      </c>
      <c r="E60" s="255">
        <v>8.4</v>
      </c>
      <c r="F60" s="255">
        <v>9.1</v>
      </c>
      <c r="G60" s="255">
        <v>12.0</v>
      </c>
      <c r="H60" s="255">
        <v>15.7</v>
      </c>
      <c r="I60" s="255">
        <v>19.4</v>
      </c>
      <c r="J60" s="255">
        <v>23.1</v>
      </c>
      <c r="K60" s="255">
        <v>26.7</v>
      </c>
      <c r="L60" s="255">
        <v>30.4</v>
      </c>
      <c r="M60" s="255">
        <v>33.4</v>
      </c>
      <c r="N60" s="255">
        <v>34.1</v>
      </c>
      <c r="O60" s="255">
        <v>37.8</v>
      </c>
      <c r="P60" s="256">
        <v>45.1</v>
      </c>
      <c r="AA60" s="70"/>
      <c r="AB60" s="70"/>
      <c r="AC60" s="70"/>
      <c r="AD60" s="70"/>
      <c r="AE60" s="70"/>
      <c r="AF60" s="70"/>
      <c r="AG60" s="70"/>
      <c r="AH60" s="70"/>
      <c r="AI60" s="70"/>
      <c r="AJ60" s="70"/>
      <c r="AK60" s="70"/>
      <c r="AL60" s="70"/>
    </row>
    <row r="61" ht="15.75" customHeight="1">
      <c r="B61" s="132">
        <v>13.0</v>
      </c>
      <c r="C61" s="133">
        <f>C59+60</f>
        <v>720</v>
      </c>
      <c r="D61" s="134" t="s">
        <v>119</v>
      </c>
      <c r="E61" s="253">
        <v>29.069999999999997</v>
      </c>
      <c r="F61" s="253">
        <v>31.14</v>
      </c>
      <c r="G61" s="253">
        <v>40.050000000000004</v>
      </c>
      <c r="H61" s="253">
        <v>51.03</v>
      </c>
      <c r="I61" s="253">
        <v>62.1</v>
      </c>
      <c r="J61" s="253">
        <v>73.17</v>
      </c>
      <c r="K61" s="253">
        <v>84.15</v>
      </c>
      <c r="L61" s="253">
        <v>95.13000000000001</v>
      </c>
      <c r="M61" s="253">
        <v>104.643</v>
      </c>
      <c r="N61" s="253">
        <v>106.2</v>
      </c>
      <c r="O61" s="253">
        <v>117.27000000000001</v>
      </c>
      <c r="P61" s="254">
        <v>142.69500000000002</v>
      </c>
      <c r="AA61" s="103"/>
      <c r="AB61" s="103"/>
      <c r="AC61" s="103"/>
      <c r="AD61" s="103"/>
      <c r="AE61" s="103"/>
      <c r="AF61" s="103"/>
      <c r="AG61" s="103"/>
      <c r="AH61" s="103"/>
      <c r="AI61" s="103"/>
      <c r="AJ61" s="103"/>
      <c r="AK61" s="103"/>
      <c r="AL61" s="103"/>
    </row>
    <row r="62" ht="15.75" customHeight="1">
      <c r="B62" s="110"/>
      <c r="C62" s="111"/>
      <c r="D62" s="137" t="s">
        <v>120</v>
      </c>
      <c r="E62" s="255">
        <v>9.1</v>
      </c>
      <c r="F62" s="255">
        <v>9.9</v>
      </c>
      <c r="G62" s="255">
        <v>13.0</v>
      </c>
      <c r="H62" s="255">
        <v>17.0</v>
      </c>
      <c r="I62" s="255">
        <v>21.0</v>
      </c>
      <c r="J62" s="255">
        <v>25.0</v>
      </c>
      <c r="K62" s="255">
        <v>29.0</v>
      </c>
      <c r="L62" s="255">
        <v>33.0</v>
      </c>
      <c r="M62" s="255">
        <v>36.1</v>
      </c>
      <c r="N62" s="255">
        <v>36.9</v>
      </c>
      <c r="O62" s="255">
        <v>40.9</v>
      </c>
      <c r="P62" s="256">
        <v>48.9</v>
      </c>
      <c r="AA62" s="103"/>
      <c r="AB62" s="103"/>
      <c r="AC62" s="103"/>
      <c r="AD62" s="103"/>
      <c r="AE62" s="103"/>
      <c r="AF62" s="103"/>
      <c r="AG62" s="103"/>
      <c r="AH62" s="103"/>
      <c r="AI62" s="103"/>
      <c r="AJ62" s="103"/>
      <c r="AK62" s="103"/>
      <c r="AL62" s="103"/>
    </row>
    <row r="63" ht="15.75" customHeight="1">
      <c r="B63" s="132">
        <v>14.0</v>
      </c>
      <c r="C63" s="133">
        <f>C61+60</f>
        <v>780</v>
      </c>
      <c r="D63" s="134" t="s">
        <v>119</v>
      </c>
      <c r="E63" s="253">
        <v>31.319999999999997</v>
      </c>
      <c r="F63" s="253">
        <v>33.57</v>
      </c>
      <c r="G63" s="253">
        <v>43.11</v>
      </c>
      <c r="H63" s="253">
        <v>54.9</v>
      </c>
      <c r="I63" s="253">
        <v>66.78</v>
      </c>
      <c r="J63" s="253">
        <v>78.75</v>
      </c>
      <c r="K63" s="253">
        <v>90.63000000000001</v>
      </c>
      <c r="L63" s="253">
        <v>102.51</v>
      </c>
      <c r="M63" s="253">
        <v>112.76100000000001</v>
      </c>
      <c r="N63" s="253">
        <v>114.3</v>
      </c>
      <c r="O63" s="253">
        <v>126.27000000000001</v>
      </c>
      <c r="P63" s="254">
        <v>153.76500000000001</v>
      </c>
      <c r="AA63" s="103"/>
      <c r="AB63" s="103"/>
      <c r="AC63" s="103"/>
      <c r="AD63" s="103"/>
      <c r="AE63" s="103"/>
      <c r="AF63" s="103"/>
      <c r="AG63" s="103"/>
      <c r="AH63" s="103"/>
      <c r="AI63" s="103"/>
      <c r="AJ63" s="103"/>
      <c r="AK63" s="103"/>
      <c r="AL63" s="103"/>
    </row>
    <row r="64" ht="15.75" customHeight="1">
      <c r="B64" s="110"/>
      <c r="C64" s="111"/>
      <c r="D64" s="137" t="s">
        <v>120</v>
      </c>
      <c r="E64" s="257">
        <v>9.8</v>
      </c>
      <c r="F64" s="257">
        <v>10.6</v>
      </c>
      <c r="G64" s="257">
        <v>14.1</v>
      </c>
      <c r="H64" s="257">
        <v>18.3</v>
      </c>
      <c r="I64" s="257">
        <v>22.6</v>
      </c>
      <c r="J64" s="257">
        <v>26.9</v>
      </c>
      <c r="K64" s="257">
        <v>31.2</v>
      </c>
      <c r="L64" s="257">
        <v>35.5</v>
      </c>
      <c r="M64" s="257">
        <v>38.9</v>
      </c>
      <c r="N64" s="257">
        <v>39.8</v>
      </c>
      <c r="O64" s="257">
        <v>44.1</v>
      </c>
      <c r="P64" s="258">
        <v>52.6</v>
      </c>
      <c r="AA64" s="103"/>
      <c r="AB64" s="103"/>
      <c r="AC64" s="103"/>
      <c r="AD64" s="103"/>
      <c r="AE64" s="103"/>
      <c r="AF64" s="103"/>
      <c r="AG64" s="103"/>
      <c r="AH64" s="103"/>
      <c r="AI64" s="103"/>
      <c r="AJ64" s="103"/>
      <c r="AK64" s="103"/>
      <c r="AL64" s="103"/>
    </row>
    <row r="65" ht="15.75" customHeight="1">
      <c r="AA65" s="103"/>
      <c r="AB65" s="103"/>
      <c r="AC65" s="103"/>
      <c r="AD65" s="103"/>
      <c r="AE65" s="103"/>
      <c r="AF65" s="103"/>
      <c r="AG65" s="103"/>
      <c r="AH65" s="103"/>
      <c r="AI65" s="103"/>
      <c r="AJ65" s="103"/>
      <c r="AK65" s="103"/>
      <c r="AL65" s="103"/>
    </row>
    <row r="66" ht="15.75" customHeight="1">
      <c r="AA66" s="103"/>
      <c r="AB66" s="103"/>
      <c r="AC66" s="103"/>
      <c r="AD66" s="103"/>
      <c r="AE66" s="103"/>
      <c r="AF66" s="103"/>
      <c r="AG66" s="103"/>
      <c r="AH66" s="103"/>
      <c r="AI66" s="103"/>
      <c r="AJ66" s="103"/>
      <c r="AK66" s="103"/>
      <c r="AL66" s="103"/>
    </row>
    <row r="67" ht="15.75" customHeight="1">
      <c r="AA67" s="103"/>
      <c r="AB67" s="103"/>
      <c r="AC67" s="103"/>
      <c r="AD67" s="103"/>
      <c r="AE67" s="103"/>
      <c r="AF67" s="103"/>
      <c r="AG67" s="103"/>
      <c r="AH67" s="103"/>
      <c r="AI67" s="103"/>
      <c r="AJ67" s="103"/>
      <c r="AK67" s="103"/>
      <c r="AL67" s="103"/>
    </row>
    <row r="68" ht="15.75" customHeight="1">
      <c r="AA68" s="103"/>
      <c r="AB68" s="103"/>
      <c r="AC68" s="103"/>
      <c r="AD68" s="103"/>
      <c r="AE68" s="103"/>
      <c r="AF68" s="103"/>
      <c r="AG68" s="103"/>
      <c r="AH68" s="103"/>
      <c r="AI68" s="103"/>
      <c r="AJ68" s="103"/>
      <c r="AK68" s="103"/>
      <c r="AL68" s="103"/>
    </row>
    <row r="69" ht="15.75" customHeight="1">
      <c r="AA69" s="103"/>
      <c r="AB69" s="103"/>
      <c r="AC69" s="103"/>
      <c r="AD69" s="103"/>
      <c r="AE69" s="103"/>
      <c r="AF69" s="103"/>
      <c r="AG69" s="103"/>
      <c r="AH69" s="103"/>
      <c r="AI69" s="103"/>
      <c r="AJ69" s="103"/>
      <c r="AK69" s="103"/>
      <c r="AL69" s="103"/>
    </row>
    <row r="70" ht="15.75" customHeight="1">
      <c r="AA70" s="103"/>
      <c r="AB70" s="103"/>
      <c r="AC70" s="103"/>
      <c r="AD70" s="103"/>
      <c r="AE70" s="103"/>
      <c r="AF70" s="103"/>
      <c r="AG70" s="103"/>
      <c r="AH70" s="103"/>
      <c r="AI70" s="103"/>
      <c r="AJ70" s="103"/>
      <c r="AK70" s="103"/>
      <c r="AL70" s="103"/>
    </row>
    <row r="71" ht="15.75" customHeight="1">
      <c r="AA71" s="103"/>
      <c r="AB71" s="103"/>
      <c r="AC71" s="103"/>
      <c r="AD71" s="103"/>
      <c r="AE71" s="103"/>
      <c r="AF71" s="103"/>
      <c r="AG71" s="103"/>
      <c r="AH71" s="103"/>
      <c r="AI71" s="103"/>
      <c r="AJ71" s="103"/>
      <c r="AK71" s="103"/>
      <c r="AL71" s="103"/>
    </row>
    <row r="72" ht="15.75" customHeight="1">
      <c r="AA72" s="103"/>
      <c r="AB72" s="103"/>
      <c r="AC72" s="103"/>
      <c r="AD72" s="103"/>
      <c r="AE72" s="103"/>
      <c r="AF72" s="103"/>
      <c r="AG72" s="103"/>
      <c r="AH72" s="103"/>
      <c r="AI72" s="103"/>
      <c r="AJ72" s="103"/>
      <c r="AK72" s="103"/>
      <c r="AL72" s="103"/>
    </row>
    <row r="73" ht="15.75" customHeight="1">
      <c r="AA73" s="103"/>
      <c r="AB73" s="103"/>
      <c r="AC73" s="103"/>
      <c r="AD73" s="103"/>
      <c r="AE73" s="103"/>
      <c r="AF73" s="103"/>
      <c r="AG73" s="103"/>
      <c r="AH73" s="103"/>
      <c r="AI73" s="103"/>
      <c r="AJ73" s="103"/>
      <c r="AK73" s="103"/>
      <c r="AL73" s="103"/>
    </row>
    <row r="74" ht="15.75" customHeight="1">
      <c r="AA74" s="103"/>
      <c r="AB74" s="103"/>
      <c r="AC74" s="103"/>
      <c r="AD74" s="103"/>
      <c r="AE74" s="103"/>
      <c r="AF74" s="103"/>
      <c r="AG74" s="103"/>
      <c r="AH74" s="103"/>
      <c r="AI74" s="103"/>
      <c r="AJ74" s="103"/>
      <c r="AK74" s="103"/>
      <c r="AL74" s="103"/>
    </row>
    <row r="75" ht="15.75" customHeight="1">
      <c r="AA75" s="103"/>
      <c r="AB75" s="103"/>
      <c r="AC75" s="103"/>
      <c r="AD75" s="103"/>
      <c r="AE75" s="103"/>
      <c r="AF75" s="103"/>
      <c r="AG75" s="103"/>
      <c r="AH75" s="103"/>
      <c r="AI75" s="103"/>
      <c r="AJ75" s="103"/>
      <c r="AK75" s="103"/>
      <c r="AL75" s="103"/>
    </row>
    <row r="76" ht="15.75" customHeight="1">
      <c r="AA76" s="103"/>
      <c r="AB76" s="103"/>
      <c r="AC76" s="103"/>
      <c r="AD76" s="103"/>
      <c r="AE76" s="103"/>
      <c r="AF76" s="103"/>
      <c r="AG76" s="103"/>
      <c r="AH76" s="103"/>
      <c r="AI76" s="103"/>
      <c r="AJ76" s="103"/>
      <c r="AK76" s="103"/>
      <c r="AL76" s="103"/>
    </row>
    <row r="77" ht="15.75" customHeight="1">
      <c r="AA77" s="103"/>
      <c r="AB77" s="103"/>
      <c r="AC77" s="103"/>
      <c r="AD77" s="103"/>
      <c r="AE77" s="103"/>
      <c r="AF77" s="103"/>
      <c r="AG77" s="103"/>
      <c r="AH77" s="103"/>
      <c r="AI77" s="103"/>
      <c r="AJ77" s="103"/>
      <c r="AK77" s="103"/>
      <c r="AL77" s="103"/>
    </row>
    <row r="78" ht="15.75" customHeight="1">
      <c r="AA78" s="103"/>
      <c r="AB78" s="103"/>
      <c r="AC78" s="103"/>
      <c r="AD78" s="103"/>
      <c r="AE78" s="103"/>
      <c r="AF78" s="103"/>
      <c r="AG78" s="103"/>
      <c r="AH78" s="103"/>
      <c r="AI78" s="103"/>
      <c r="AJ78" s="103"/>
      <c r="AK78" s="103"/>
      <c r="AL78" s="103"/>
    </row>
    <row r="79" ht="15.75" customHeight="1">
      <c r="AA79" s="103"/>
      <c r="AB79" s="103"/>
      <c r="AC79" s="103"/>
      <c r="AD79" s="103"/>
      <c r="AE79" s="103"/>
      <c r="AF79" s="103"/>
      <c r="AG79" s="103"/>
      <c r="AH79" s="103"/>
      <c r="AI79" s="103"/>
      <c r="AJ79" s="103"/>
      <c r="AK79" s="103"/>
      <c r="AL79" s="103"/>
    </row>
    <row r="80" ht="15.75" customHeight="1">
      <c r="AA80" s="103"/>
      <c r="AB80" s="103"/>
      <c r="AC80" s="103"/>
      <c r="AD80" s="103"/>
      <c r="AE80" s="103"/>
      <c r="AF80" s="103"/>
      <c r="AG80" s="103"/>
      <c r="AH80" s="103"/>
      <c r="AI80" s="103"/>
      <c r="AJ80" s="103"/>
      <c r="AK80" s="103"/>
      <c r="AL80" s="103"/>
    </row>
    <row r="81" ht="15.75" customHeight="1">
      <c r="AA81" s="103"/>
      <c r="AB81" s="103"/>
      <c r="AC81" s="103"/>
      <c r="AD81" s="103"/>
      <c r="AE81" s="103"/>
      <c r="AF81" s="103"/>
      <c r="AG81" s="103"/>
      <c r="AH81" s="103"/>
      <c r="AI81" s="103"/>
      <c r="AJ81" s="103"/>
      <c r="AK81" s="103"/>
      <c r="AL81" s="103"/>
    </row>
    <row r="82" ht="15.75" customHeight="1">
      <c r="AA82" s="103"/>
      <c r="AB82" s="103"/>
      <c r="AC82" s="103"/>
      <c r="AD82" s="103"/>
      <c r="AE82" s="103"/>
      <c r="AF82" s="103"/>
      <c r="AG82" s="103"/>
      <c r="AH82" s="103"/>
      <c r="AI82" s="103"/>
      <c r="AJ82" s="103"/>
      <c r="AK82" s="103"/>
      <c r="AL82" s="103"/>
    </row>
    <row r="83" ht="15.75" customHeight="1">
      <c r="AA83" s="103"/>
      <c r="AB83" s="103"/>
      <c r="AC83" s="103"/>
      <c r="AD83" s="103"/>
      <c r="AE83" s="103"/>
      <c r="AF83" s="103"/>
      <c r="AG83" s="103"/>
      <c r="AH83" s="103"/>
      <c r="AI83" s="103"/>
      <c r="AJ83" s="103"/>
      <c r="AK83" s="103"/>
      <c r="AL83" s="103"/>
    </row>
    <row r="84" ht="15.75" customHeight="1">
      <c r="AA84" s="103"/>
      <c r="AB84" s="103"/>
      <c r="AC84" s="103"/>
      <c r="AD84" s="103"/>
      <c r="AE84" s="103"/>
      <c r="AF84" s="103"/>
      <c r="AG84" s="103"/>
      <c r="AH84" s="103"/>
      <c r="AI84" s="103"/>
      <c r="AJ84" s="103"/>
      <c r="AK84" s="103"/>
      <c r="AL84" s="103"/>
    </row>
    <row r="85" ht="15.75" customHeight="1">
      <c r="AA85" s="103"/>
      <c r="AB85" s="103"/>
      <c r="AC85" s="103"/>
      <c r="AD85" s="103"/>
      <c r="AE85" s="103"/>
      <c r="AF85" s="103"/>
      <c r="AG85" s="103"/>
      <c r="AH85" s="103"/>
      <c r="AI85" s="103"/>
      <c r="AJ85" s="103"/>
      <c r="AK85" s="103"/>
      <c r="AL85" s="103"/>
    </row>
    <row r="86" ht="15.75" customHeight="1">
      <c r="AA86" s="103"/>
      <c r="AB86" s="103"/>
      <c r="AC86" s="103"/>
      <c r="AD86" s="103"/>
      <c r="AE86" s="103"/>
      <c r="AF86" s="103"/>
      <c r="AG86" s="103"/>
      <c r="AH86" s="103"/>
      <c r="AI86" s="103"/>
      <c r="AJ86" s="103"/>
      <c r="AK86" s="103"/>
      <c r="AL86" s="103"/>
    </row>
    <row r="87" ht="15.75" customHeight="1">
      <c r="AA87" s="70"/>
      <c r="AB87" s="70"/>
      <c r="AC87" s="70"/>
      <c r="AD87" s="70"/>
      <c r="AE87" s="70"/>
      <c r="AF87" s="70"/>
      <c r="AG87" s="70"/>
      <c r="AH87" s="70"/>
      <c r="AI87" s="70"/>
      <c r="AJ87" s="70"/>
      <c r="AK87" s="70"/>
      <c r="AL87" s="70"/>
    </row>
    <row r="88" ht="15.75" customHeight="1">
      <c r="AA88" s="70"/>
      <c r="AB88" s="70"/>
      <c r="AC88" s="70"/>
      <c r="AD88" s="70"/>
      <c r="AE88" s="70"/>
      <c r="AF88" s="70"/>
      <c r="AG88" s="70"/>
      <c r="AH88" s="70"/>
      <c r="AI88" s="70"/>
      <c r="AJ88" s="70"/>
      <c r="AK88" s="70"/>
      <c r="AL88" s="70"/>
    </row>
    <row r="89" ht="15.75" customHeight="1">
      <c r="AA89" s="70"/>
      <c r="AB89" s="70"/>
      <c r="AC89" s="70"/>
      <c r="AD89" s="70"/>
      <c r="AE89" s="70"/>
      <c r="AF89" s="70"/>
      <c r="AG89" s="70"/>
      <c r="AH89" s="70"/>
      <c r="AI89" s="70"/>
      <c r="AJ89" s="70"/>
      <c r="AK89" s="70"/>
      <c r="AL89" s="70"/>
    </row>
    <row r="90" ht="15.75" customHeight="1">
      <c r="AA90" s="70"/>
      <c r="AB90" s="70"/>
      <c r="AC90" s="70"/>
      <c r="AD90" s="70"/>
      <c r="AE90" s="70"/>
      <c r="AF90" s="70"/>
      <c r="AG90" s="70"/>
      <c r="AH90" s="70"/>
      <c r="AI90" s="70"/>
      <c r="AJ90" s="70"/>
      <c r="AK90" s="70"/>
      <c r="AL90" s="70"/>
    </row>
    <row r="91" ht="15.75" customHeight="1">
      <c r="AA91" s="70"/>
      <c r="AB91" s="70"/>
      <c r="AC91" s="70"/>
      <c r="AD91" s="70"/>
      <c r="AE91" s="70"/>
      <c r="AF91" s="70"/>
      <c r="AG91" s="70"/>
      <c r="AH91" s="70"/>
      <c r="AI91" s="70"/>
      <c r="AJ91" s="70"/>
      <c r="AK91" s="70"/>
      <c r="AL91" s="70"/>
    </row>
    <row r="92" ht="15.75" customHeight="1">
      <c r="AA92" s="70"/>
      <c r="AB92" s="70"/>
      <c r="AC92" s="70"/>
      <c r="AD92" s="70"/>
      <c r="AE92" s="70"/>
      <c r="AF92" s="70"/>
      <c r="AG92" s="70"/>
      <c r="AH92" s="70"/>
      <c r="AI92" s="70"/>
      <c r="AJ92" s="70"/>
      <c r="AK92" s="70"/>
      <c r="AL92" s="70"/>
    </row>
    <row r="93" ht="15.75" customHeight="1">
      <c r="AA93" s="70"/>
      <c r="AB93" s="70"/>
      <c r="AC93" s="70"/>
      <c r="AD93" s="70"/>
      <c r="AE93" s="70"/>
      <c r="AF93" s="70"/>
      <c r="AG93" s="70"/>
      <c r="AH93" s="70"/>
      <c r="AI93" s="70"/>
      <c r="AJ93" s="70"/>
      <c r="AK93" s="70"/>
      <c r="AL93" s="70"/>
    </row>
    <row r="94" ht="15.75" customHeight="1">
      <c r="AA94" s="70"/>
      <c r="AB94" s="70"/>
      <c r="AC94" s="70"/>
      <c r="AD94" s="70"/>
      <c r="AE94" s="70"/>
      <c r="AF94" s="70"/>
      <c r="AG94" s="70"/>
      <c r="AH94" s="70"/>
      <c r="AI94" s="70"/>
      <c r="AJ94" s="70"/>
      <c r="AK94" s="70"/>
      <c r="AL94" s="70"/>
    </row>
    <row r="95" ht="15.75" customHeight="1">
      <c r="AA95" s="70"/>
      <c r="AB95" s="70"/>
      <c r="AC95" s="70"/>
      <c r="AD95" s="70"/>
      <c r="AE95" s="70"/>
      <c r="AF95" s="70"/>
      <c r="AG95" s="70"/>
      <c r="AH95" s="70"/>
      <c r="AI95" s="70"/>
      <c r="AJ95" s="70"/>
      <c r="AK95" s="70"/>
      <c r="AL95" s="70"/>
    </row>
    <row r="96" ht="15.75" customHeight="1">
      <c r="AA96" s="70"/>
      <c r="AB96" s="70"/>
      <c r="AC96" s="70"/>
      <c r="AD96" s="70"/>
      <c r="AE96" s="70"/>
      <c r="AF96" s="70"/>
      <c r="AG96" s="70"/>
      <c r="AH96" s="70"/>
      <c r="AI96" s="70"/>
      <c r="AJ96" s="70"/>
      <c r="AK96" s="70"/>
      <c r="AL96" s="70"/>
    </row>
    <row r="97" ht="15.75" customHeight="1">
      <c r="AA97" s="70"/>
      <c r="AB97" s="70"/>
      <c r="AC97" s="70"/>
      <c r="AD97" s="70"/>
      <c r="AE97" s="70"/>
      <c r="AF97" s="70"/>
      <c r="AG97" s="70"/>
      <c r="AH97" s="70"/>
      <c r="AI97" s="70"/>
      <c r="AJ97" s="70"/>
      <c r="AK97" s="70"/>
      <c r="AL97" s="70"/>
    </row>
    <row r="98" ht="15.75" customHeight="1">
      <c r="AA98" s="70"/>
      <c r="AB98" s="70"/>
      <c r="AC98" s="70"/>
      <c r="AD98" s="70"/>
      <c r="AE98" s="70"/>
      <c r="AF98" s="70"/>
      <c r="AG98" s="70"/>
      <c r="AH98" s="70"/>
      <c r="AI98" s="70"/>
      <c r="AJ98" s="70"/>
      <c r="AK98" s="70"/>
      <c r="AL98" s="70"/>
    </row>
    <row r="99" ht="15.75" customHeight="1">
      <c r="AA99" s="70"/>
      <c r="AB99" s="70"/>
      <c r="AC99" s="70"/>
      <c r="AD99" s="70"/>
      <c r="AE99" s="70"/>
      <c r="AF99" s="70"/>
      <c r="AG99" s="70"/>
      <c r="AH99" s="70"/>
      <c r="AI99" s="70"/>
      <c r="AJ99" s="70"/>
      <c r="AK99" s="70"/>
      <c r="AL99" s="70"/>
    </row>
    <row r="100" ht="15.75" customHeight="1">
      <c r="AA100" s="70"/>
      <c r="AB100" s="70"/>
      <c r="AC100" s="70"/>
      <c r="AD100" s="70"/>
      <c r="AE100" s="70"/>
      <c r="AF100" s="70"/>
      <c r="AG100" s="70"/>
      <c r="AH100" s="70"/>
      <c r="AI100" s="70"/>
      <c r="AJ100" s="70"/>
      <c r="AK100" s="70"/>
      <c r="AL100" s="70"/>
    </row>
    <row r="101" ht="15.75" customHeight="1">
      <c r="AA101" s="70"/>
      <c r="AB101" s="70"/>
      <c r="AC101" s="70"/>
      <c r="AD101" s="70"/>
      <c r="AE101" s="70"/>
      <c r="AF101" s="70"/>
      <c r="AG101" s="70"/>
      <c r="AH101" s="70"/>
      <c r="AI101" s="70"/>
      <c r="AJ101" s="70"/>
      <c r="AK101" s="70"/>
      <c r="AL101" s="70"/>
    </row>
    <row r="102" ht="15.75" customHeight="1">
      <c r="AA102" s="70"/>
      <c r="AB102" s="70"/>
      <c r="AC102" s="70"/>
      <c r="AD102" s="70"/>
      <c r="AE102" s="70"/>
      <c r="AF102" s="70"/>
      <c r="AG102" s="70"/>
      <c r="AH102" s="70"/>
      <c r="AI102" s="70"/>
      <c r="AJ102" s="70"/>
      <c r="AK102" s="70"/>
      <c r="AL102" s="70"/>
    </row>
    <row r="103" ht="15.75" customHeight="1">
      <c r="AA103" s="70"/>
      <c r="AB103" s="70"/>
      <c r="AC103" s="70"/>
      <c r="AD103" s="70"/>
      <c r="AE103" s="70"/>
      <c r="AF103" s="70"/>
      <c r="AG103" s="70"/>
      <c r="AH103" s="70"/>
      <c r="AI103" s="70"/>
      <c r="AJ103" s="70"/>
      <c r="AK103" s="70"/>
      <c r="AL103" s="70"/>
    </row>
    <row r="104" ht="15.75" customHeight="1">
      <c r="AA104" s="70"/>
      <c r="AB104" s="70"/>
      <c r="AC104" s="70"/>
      <c r="AD104" s="70"/>
      <c r="AE104" s="70"/>
      <c r="AF104" s="70"/>
      <c r="AG104" s="70"/>
      <c r="AH104" s="70"/>
      <c r="AI104" s="70"/>
      <c r="AJ104" s="70"/>
      <c r="AK104" s="70"/>
      <c r="AL104" s="70"/>
    </row>
    <row r="105" ht="15.75" customHeight="1">
      <c r="AA105" s="70"/>
      <c r="AB105" s="70"/>
      <c r="AC105" s="70"/>
      <c r="AD105" s="70"/>
      <c r="AE105" s="70"/>
      <c r="AF105" s="70"/>
      <c r="AG105" s="70"/>
      <c r="AH105" s="70"/>
      <c r="AI105" s="70"/>
      <c r="AJ105" s="70"/>
      <c r="AK105" s="70"/>
      <c r="AL105" s="70"/>
    </row>
    <row r="106" ht="15.75" customHeight="1">
      <c r="AA106" s="70"/>
      <c r="AB106" s="70"/>
      <c r="AC106" s="70"/>
      <c r="AD106" s="70"/>
      <c r="AE106" s="70"/>
      <c r="AF106" s="70"/>
      <c r="AG106" s="70"/>
      <c r="AH106" s="70"/>
      <c r="AI106" s="70"/>
      <c r="AJ106" s="70"/>
      <c r="AK106" s="70"/>
      <c r="AL106" s="70"/>
    </row>
    <row r="107" ht="15.75" customHeight="1">
      <c r="AA107" s="70"/>
      <c r="AB107" s="70"/>
      <c r="AC107" s="70"/>
      <c r="AD107" s="70"/>
      <c r="AE107" s="70"/>
      <c r="AF107" s="70"/>
      <c r="AG107" s="70"/>
      <c r="AH107" s="70"/>
      <c r="AI107" s="70"/>
      <c r="AJ107" s="70"/>
      <c r="AK107" s="70"/>
      <c r="AL107" s="70"/>
    </row>
    <row r="108" ht="15.75" customHeight="1">
      <c r="AA108" s="70"/>
      <c r="AB108" s="70"/>
      <c r="AC108" s="70"/>
      <c r="AD108" s="70"/>
      <c r="AE108" s="70"/>
      <c r="AF108" s="70"/>
      <c r="AG108" s="70"/>
      <c r="AH108" s="70"/>
      <c r="AI108" s="70"/>
      <c r="AJ108" s="70"/>
      <c r="AK108" s="70"/>
      <c r="AL108" s="70"/>
    </row>
    <row r="109" ht="15.75" customHeight="1">
      <c r="AA109" s="70"/>
      <c r="AB109" s="70"/>
      <c r="AC109" s="70"/>
      <c r="AD109" s="70"/>
      <c r="AE109" s="70"/>
      <c r="AF109" s="70"/>
      <c r="AG109" s="70"/>
      <c r="AH109" s="70"/>
      <c r="AI109" s="70"/>
      <c r="AJ109" s="70"/>
      <c r="AK109" s="70"/>
      <c r="AL109" s="70"/>
    </row>
    <row r="110" ht="15.75" customHeight="1">
      <c r="AA110" s="70"/>
      <c r="AB110" s="70"/>
      <c r="AC110" s="70"/>
      <c r="AD110" s="70"/>
      <c r="AE110" s="70"/>
      <c r="AF110" s="70"/>
      <c r="AG110" s="70"/>
      <c r="AH110" s="70"/>
      <c r="AI110" s="70"/>
      <c r="AJ110" s="70"/>
      <c r="AK110" s="70"/>
      <c r="AL110" s="70"/>
    </row>
    <row r="111" ht="15.75" customHeight="1">
      <c r="AA111" s="70"/>
      <c r="AB111" s="70"/>
      <c r="AC111" s="70"/>
      <c r="AD111" s="70"/>
      <c r="AE111" s="70"/>
      <c r="AF111" s="70"/>
      <c r="AG111" s="70"/>
      <c r="AH111" s="70"/>
      <c r="AI111" s="70"/>
      <c r="AJ111" s="70"/>
      <c r="AK111" s="70"/>
      <c r="AL111" s="70"/>
    </row>
    <row r="112" ht="15.75" customHeight="1">
      <c r="AA112" s="70"/>
      <c r="AB112" s="70"/>
      <c r="AC112" s="70"/>
      <c r="AD112" s="70"/>
      <c r="AE112" s="70"/>
      <c r="AF112" s="70"/>
      <c r="AG112" s="70"/>
      <c r="AH112" s="70"/>
      <c r="AI112" s="70"/>
      <c r="AJ112" s="70"/>
      <c r="AK112" s="70"/>
      <c r="AL112" s="70"/>
    </row>
    <row r="113" ht="15.75" customHeight="1">
      <c r="AA113" s="70"/>
      <c r="AB113" s="70"/>
      <c r="AC113" s="70"/>
      <c r="AD113" s="70"/>
      <c r="AE113" s="70"/>
      <c r="AF113" s="70"/>
      <c r="AG113" s="70"/>
      <c r="AH113" s="70"/>
      <c r="AI113" s="70"/>
      <c r="AJ113" s="70"/>
      <c r="AK113" s="70"/>
      <c r="AL113" s="70"/>
    </row>
    <row r="114" ht="15.75" customHeight="1">
      <c r="AA114" s="70"/>
      <c r="AB114" s="70"/>
      <c r="AC114" s="70"/>
      <c r="AD114" s="70"/>
      <c r="AE114" s="70"/>
      <c r="AF114" s="70"/>
      <c r="AG114" s="70"/>
      <c r="AH114" s="70"/>
      <c r="AI114" s="70"/>
      <c r="AJ114" s="70"/>
      <c r="AK114" s="70"/>
      <c r="AL114" s="70"/>
    </row>
    <row r="115" ht="15.75" customHeight="1">
      <c r="AA115" s="70"/>
      <c r="AB115" s="70"/>
      <c r="AC115" s="70"/>
      <c r="AD115" s="70"/>
      <c r="AE115" s="70"/>
      <c r="AF115" s="70"/>
      <c r="AG115" s="70"/>
      <c r="AH115" s="70"/>
      <c r="AI115" s="70"/>
      <c r="AJ115" s="70"/>
      <c r="AK115" s="70"/>
      <c r="AL115" s="70"/>
    </row>
    <row r="116" ht="15.75" customHeight="1">
      <c r="AA116" s="70"/>
      <c r="AB116" s="70"/>
      <c r="AC116" s="70"/>
      <c r="AD116" s="70"/>
      <c r="AE116" s="70"/>
      <c r="AF116" s="70"/>
      <c r="AG116" s="70"/>
      <c r="AH116" s="70"/>
      <c r="AI116" s="70"/>
      <c r="AJ116" s="70"/>
      <c r="AK116" s="70"/>
      <c r="AL116" s="70"/>
    </row>
    <row r="117" ht="15.75" customHeight="1">
      <c r="AA117" s="70"/>
      <c r="AB117" s="70"/>
      <c r="AC117" s="70"/>
      <c r="AD117" s="70"/>
      <c r="AE117" s="70"/>
      <c r="AF117" s="70"/>
      <c r="AG117" s="70"/>
      <c r="AH117" s="70"/>
      <c r="AI117" s="70"/>
      <c r="AJ117" s="70"/>
      <c r="AK117" s="70"/>
      <c r="AL117" s="70"/>
    </row>
    <row r="118" ht="15.75" customHeight="1">
      <c r="AA118" s="70"/>
      <c r="AB118" s="70"/>
      <c r="AC118" s="70"/>
      <c r="AD118" s="70"/>
      <c r="AE118" s="70"/>
      <c r="AF118" s="70"/>
      <c r="AG118" s="70"/>
      <c r="AH118" s="70"/>
      <c r="AI118" s="70"/>
      <c r="AJ118" s="70"/>
      <c r="AK118" s="70"/>
      <c r="AL118" s="70"/>
    </row>
    <row r="119" ht="15.75" customHeight="1">
      <c r="AA119" s="70"/>
      <c r="AB119" s="70"/>
      <c r="AC119" s="70"/>
      <c r="AD119" s="70"/>
      <c r="AE119" s="70"/>
      <c r="AF119" s="70"/>
      <c r="AG119" s="70"/>
      <c r="AH119" s="70"/>
      <c r="AI119" s="70"/>
      <c r="AJ119" s="70"/>
      <c r="AK119" s="70"/>
      <c r="AL119" s="70"/>
    </row>
    <row r="120" ht="15.75" customHeight="1">
      <c r="AA120" s="70"/>
      <c r="AB120" s="70"/>
      <c r="AC120" s="70"/>
      <c r="AD120" s="70"/>
      <c r="AE120" s="70"/>
      <c r="AF120" s="70"/>
      <c r="AG120" s="70"/>
      <c r="AH120" s="70"/>
      <c r="AI120" s="70"/>
      <c r="AJ120" s="70"/>
      <c r="AK120" s="70"/>
      <c r="AL120" s="70"/>
    </row>
    <row r="121" ht="15.75" customHeight="1">
      <c r="AA121" s="70"/>
      <c r="AB121" s="70"/>
      <c r="AC121" s="70"/>
      <c r="AD121" s="70"/>
      <c r="AE121" s="70"/>
      <c r="AF121" s="70"/>
      <c r="AG121" s="70"/>
      <c r="AH121" s="70"/>
      <c r="AI121" s="70"/>
      <c r="AJ121" s="70"/>
      <c r="AK121" s="70"/>
      <c r="AL121" s="70"/>
    </row>
    <row r="122" ht="15.75" customHeight="1">
      <c r="AA122" s="70"/>
      <c r="AB122" s="70"/>
      <c r="AC122" s="70"/>
      <c r="AD122" s="70"/>
      <c r="AE122" s="70"/>
      <c r="AF122" s="70"/>
      <c r="AG122" s="70"/>
      <c r="AH122" s="70"/>
      <c r="AI122" s="70"/>
      <c r="AJ122" s="70"/>
      <c r="AK122" s="70"/>
      <c r="AL122" s="70"/>
    </row>
    <row r="123" ht="15.75" customHeight="1">
      <c r="AA123" s="70"/>
      <c r="AB123" s="70"/>
      <c r="AC123" s="70"/>
      <c r="AD123" s="70"/>
      <c r="AE123" s="70"/>
      <c r="AF123" s="70"/>
      <c r="AG123" s="70"/>
      <c r="AH123" s="70"/>
      <c r="AI123" s="70"/>
      <c r="AJ123" s="70"/>
      <c r="AK123" s="70"/>
      <c r="AL123" s="70"/>
    </row>
    <row r="124" ht="15.75" customHeight="1">
      <c r="AA124" s="70"/>
      <c r="AB124" s="70"/>
      <c r="AC124" s="70"/>
      <c r="AD124" s="70"/>
      <c r="AE124" s="70"/>
      <c r="AF124" s="70"/>
      <c r="AG124" s="70"/>
      <c r="AH124" s="70"/>
      <c r="AI124" s="70"/>
      <c r="AJ124" s="70"/>
      <c r="AK124" s="70"/>
      <c r="AL124" s="70"/>
    </row>
    <row r="125" ht="15.75" customHeight="1">
      <c r="AA125" s="70"/>
      <c r="AB125" s="70"/>
      <c r="AC125" s="70"/>
      <c r="AD125" s="70"/>
      <c r="AE125" s="70"/>
      <c r="AF125" s="70"/>
      <c r="AG125" s="70"/>
      <c r="AH125" s="70"/>
      <c r="AI125" s="70"/>
      <c r="AJ125" s="70"/>
      <c r="AK125" s="70"/>
      <c r="AL125" s="70"/>
    </row>
    <row r="126" ht="15.75" customHeight="1">
      <c r="AA126" s="70"/>
      <c r="AB126" s="70"/>
      <c r="AC126" s="70"/>
      <c r="AD126" s="70"/>
      <c r="AE126" s="70"/>
      <c r="AF126" s="70"/>
      <c r="AG126" s="70"/>
      <c r="AH126" s="70"/>
      <c r="AI126" s="70"/>
      <c r="AJ126" s="70"/>
      <c r="AK126" s="70"/>
      <c r="AL126" s="70"/>
    </row>
    <row r="127" ht="15.75" customHeight="1">
      <c r="AA127" s="70"/>
      <c r="AB127" s="70"/>
      <c r="AC127" s="70"/>
      <c r="AD127" s="70"/>
      <c r="AE127" s="70"/>
      <c r="AF127" s="70"/>
      <c r="AG127" s="70"/>
      <c r="AH127" s="70"/>
      <c r="AI127" s="70"/>
      <c r="AJ127" s="70"/>
      <c r="AK127" s="70"/>
      <c r="AL127" s="70"/>
    </row>
    <row r="128" ht="15.75" customHeight="1">
      <c r="AA128" s="70"/>
      <c r="AB128" s="70"/>
      <c r="AC128" s="70"/>
      <c r="AD128" s="70"/>
      <c r="AE128" s="70"/>
      <c r="AF128" s="70"/>
      <c r="AG128" s="70"/>
      <c r="AH128" s="70"/>
      <c r="AI128" s="70"/>
      <c r="AJ128" s="70"/>
      <c r="AK128" s="70"/>
      <c r="AL128" s="70"/>
    </row>
    <row r="129" ht="15.75" customHeight="1">
      <c r="AA129" s="70"/>
      <c r="AB129" s="70"/>
      <c r="AC129" s="70"/>
      <c r="AD129" s="70"/>
      <c r="AE129" s="70"/>
      <c r="AF129" s="70"/>
      <c r="AG129" s="70"/>
      <c r="AH129" s="70"/>
      <c r="AI129" s="70"/>
      <c r="AJ129" s="70"/>
      <c r="AK129" s="70"/>
      <c r="AL129" s="70"/>
    </row>
    <row r="130" ht="15.75" customHeight="1">
      <c r="AA130" s="70"/>
      <c r="AB130" s="70"/>
      <c r="AC130" s="70"/>
      <c r="AD130" s="70"/>
      <c r="AE130" s="70"/>
      <c r="AF130" s="70"/>
      <c r="AG130" s="70"/>
      <c r="AH130" s="70"/>
      <c r="AI130" s="70"/>
      <c r="AJ130" s="70"/>
      <c r="AK130" s="70"/>
      <c r="AL130" s="70"/>
    </row>
    <row r="131" ht="15.75" customHeight="1">
      <c r="AA131" s="70"/>
      <c r="AB131" s="70"/>
      <c r="AC131" s="70"/>
      <c r="AD131" s="70"/>
      <c r="AE131" s="70"/>
      <c r="AF131" s="70"/>
      <c r="AG131" s="70"/>
      <c r="AH131" s="70"/>
      <c r="AI131" s="70"/>
      <c r="AJ131" s="70"/>
      <c r="AK131" s="70"/>
      <c r="AL131" s="70"/>
    </row>
    <row r="132" ht="15.75" customHeight="1">
      <c r="AA132" s="70"/>
      <c r="AB132" s="70"/>
      <c r="AC132" s="70"/>
      <c r="AD132" s="70"/>
      <c r="AE132" s="70"/>
      <c r="AF132" s="70"/>
      <c r="AG132" s="70"/>
      <c r="AH132" s="70"/>
      <c r="AI132" s="70"/>
      <c r="AJ132" s="70"/>
      <c r="AK132" s="70"/>
      <c r="AL132" s="70"/>
    </row>
    <row r="133" ht="15.75" customHeight="1">
      <c r="AA133" s="70"/>
      <c r="AB133" s="70"/>
      <c r="AC133" s="70"/>
      <c r="AD133" s="70"/>
      <c r="AE133" s="70"/>
      <c r="AF133" s="70"/>
      <c r="AG133" s="70"/>
      <c r="AH133" s="70"/>
      <c r="AI133" s="70"/>
      <c r="AJ133" s="70"/>
      <c r="AK133" s="70"/>
      <c r="AL133" s="70"/>
    </row>
    <row r="134" ht="15.75" customHeight="1">
      <c r="AA134" s="70"/>
      <c r="AB134" s="70"/>
      <c r="AC134" s="70"/>
      <c r="AD134" s="70"/>
      <c r="AE134" s="70"/>
      <c r="AF134" s="70"/>
      <c r="AG134" s="70"/>
      <c r="AH134" s="70"/>
      <c r="AI134" s="70"/>
      <c r="AJ134" s="70"/>
      <c r="AK134" s="70"/>
      <c r="AL134" s="70"/>
    </row>
    <row r="135" ht="15.75" customHeight="1">
      <c r="AA135" s="70"/>
      <c r="AB135" s="70"/>
      <c r="AC135" s="70"/>
      <c r="AD135" s="70"/>
      <c r="AE135" s="70"/>
      <c r="AF135" s="70"/>
      <c r="AG135" s="70"/>
      <c r="AH135" s="70"/>
      <c r="AI135" s="70"/>
      <c r="AJ135" s="70"/>
      <c r="AK135" s="70"/>
      <c r="AL135" s="70"/>
    </row>
    <row r="136" ht="15.75" customHeight="1">
      <c r="AA136" s="70"/>
      <c r="AB136" s="70"/>
      <c r="AC136" s="70"/>
      <c r="AD136" s="70"/>
      <c r="AE136" s="70"/>
      <c r="AF136" s="70"/>
      <c r="AG136" s="70"/>
      <c r="AH136" s="70"/>
      <c r="AI136" s="70"/>
      <c r="AJ136" s="70"/>
      <c r="AK136" s="70"/>
      <c r="AL136" s="70"/>
    </row>
    <row r="137" ht="15.75" customHeight="1">
      <c r="AA137" s="70"/>
      <c r="AB137" s="70"/>
      <c r="AC137" s="70"/>
      <c r="AD137" s="70"/>
      <c r="AE137" s="70"/>
      <c r="AF137" s="70"/>
      <c r="AG137" s="70"/>
      <c r="AH137" s="70"/>
      <c r="AI137" s="70"/>
      <c r="AJ137" s="70"/>
      <c r="AK137" s="70"/>
      <c r="AL137" s="70"/>
    </row>
    <row r="138" ht="15.75" customHeight="1">
      <c r="AA138" s="70"/>
      <c r="AB138" s="70"/>
      <c r="AC138" s="70"/>
      <c r="AD138" s="70"/>
      <c r="AE138" s="70"/>
      <c r="AF138" s="70"/>
      <c r="AG138" s="70"/>
      <c r="AH138" s="70"/>
      <c r="AI138" s="70"/>
      <c r="AJ138" s="70"/>
      <c r="AK138" s="70"/>
      <c r="AL138" s="70"/>
    </row>
    <row r="139" ht="15.75" customHeight="1">
      <c r="AA139" s="70"/>
      <c r="AB139" s="70"/>
      <c r="AC139" s="70"/>
      <c r="AD139" s="70"/>
      <c r="AE139" s="70"/>
      <c r="AF139" s="70"/>
      <c r="AG139" s="70"/>
      <c r="AH139" s="70"/>
      <c r="AI139" s="70"/>
      <c r="AJ139" s="70"/>
      <c r="AK139" s="70"/>
      <c r="AL139" s="70"/>
    </row>
    <row r="140" ht="15.75" customHeight="1">
      <c r="AA140" s="70"/>
      <c r="AB140" s="70"/>
      <c r="AC140" s="70"/>
      <c r="AD140" s="70"/>
      <c r="AE140" s="70"/>
      <c r="AF140" s="70"/>
      <c r="AG140" s="70"/>
      <c r="AH140" s="70"/>
      <c r="AI140" s="70"/>
      <c r="AJ140" s="70"/>
      <c r="AK140" s="70"/>
      <c r="AL140" s="70"/>
    </row>
    <row r="141" ht="15.75" customHeight="1">
      <c r="AA141" s="70"/>
      <c r="AB141" s="70"/>
      <c r="AC141" s="70"/>
      <c r="AD141" s="70"/>
      <c r="AE141" s="70"/>
      <c r="AF141" s="70"/>
      <c r="AG141" s="70"/>
      <c r="AH141" s="70"/>
      <c r="AI141" s="70"/>
      <c r="AJ141" s="70"/>
      <c r="AK141" s="70"/>
      <c r="AL141" s="70"/>
    </row>
    <row r="142" ht="15.75" customHeight="1">
      <c r="AA142" s="70"/>
      <c r="AB142" s="70"/>
      <c r="AC142" s="70"/>
      <c r="AD142" s="70"/>
      <c r="AE142" s="70"/>
      <c r="AF142" s="70"/>
      <c r="AG142" s="70"/>
      <c r="AH142" s="70"/>
      <c r="AI142" s="70"/>
      <c r="AJ142" s="70"/>
      <c r="AK142" s="70"/>
      <c r="AL142" s="70"/>
    </row>
    <row r="143" ht="15.75" customHeight="1">
      <c r="AA143" s="70"/>
      <c r="AB143" s="70"/>
      <c r="AC143" s="70"/>
      <c r="AD143" s="70"/>
      <c r="AE143" s="70"/>
      <c r="AF143" s="70"/>
      <c r="AG143" s="70"/>
      <c r="AH143" s="70"/>
      <c r="AI143" s="70"/>
      <c r="AJ143" s="70"/>
      <c r="AK143" s="70"/>
      <c r="AL143" s="70"/>
    </row>
    <row r="144" ht="15.75" customHeight="1">
      <c r="AA144" s="70"/>
      <c r="AB144" s="70"/>
      <c r="AC144" s="70"/>
      <c r="AD144" s="70"/>
      <c r="AE144" s="70"/>
      <c r="AF144" s="70"/>
      <c r="AG144" s="70"/>
      <c r="AH144" s="70"/>
      <c r="AI144" s="70"/>
      <c r="AJ144" s="70"/>
      <c r="AK144" s="70"/>
      <c r="AL144" s="70"/>
    </row>
    <row r="145" ht="15.75" customHeight="1">
      <c r="AA145" s="70"/>
      <c r="AB145" s="70"/>
      <c r="AC145" s="70"/>
      <c r="AD145" s="70"/>
      <c r="AE145" s="70"/>
      <c r="AF145" s="70"/>
      <c r="AG145" s="70"/>
      <c r="AH145" s="70"/>
      <c r="AI145" s="70"/>
      <c r="AJ145" s="70"/>
      <c r="AK145" s="70"/>
      <c r="AL145" s="70"/>
    </row>
    <row r="146" ht="15.75" customHeight="1">
      <c r="AA146" s="70"/>
      <c r="AB146" s="70"/>
      <c r="AC146" s="70"/>
      <c r="AD146" s="70"/>
      <c r="AE146" s="70"/>
      <c r="AF146" s="70"/>
      <c r="AG146" s="70"/>
      <c r="AH146" s="70"/>
      <c r="AI146" s="70"/>
      <c r="AJ146" s="70"/>
      <c r="AK146" s="70"/>
      <c r="AL146" s="70"/>
    </row>
    <row r="147" ht="15.75" customHeight="1">
      <c r="AA147" s="70"/>
      <c r="AB147" s="70"/>
      <c r="AC147" s="70"/>
      <c r="AD147" s="70"/>
      <c r="AE147" s="70"/>
      <c r="AF147" s="70"/>
      <c r="AG147" s="70"/>
      <c r="AH147" s="70"/>
      <c r="AI147" s="70"/>
      <c r="AJ147" s="70"/>
      <c r="AK147" s="70"/>
      <c r="AL147" s="70"/>
    </row>
    <row r="148" ht="15.75" customHeight="1">
      <c r="AA148" s="70"/>
      <c r="AB148" s="70"/>
      <c r="AC148" s="70"/>
      <c r="AD148" s="70"/>
      <c r="AE148" s="70"/>
      <c r="AF148" s="70"/>
      <c r="AG148" s="70"/>
      <c r="AH148" s="70"/>
      <c r="AI148" s="70"/>
      <c r="AJ148" s="70"/>
      <c r="AK148" s="70"/>
      <c r="AL148" s="70"/>
    </row>
    <row r="149" ht="15.75" customHeight="1">
      <c r="AA149" s="70"/>
      <c r="AB149" s="70"/>
      <c r="AC149" s="70"/>
      <c r="AD149" s="70"/>
      <c r="AE149" s="70"/>
      <c r="AF149" s="70"/>
      <c r="AG149" s="70"/>
      <c r="AH149" s="70"/>
      <c r="AI149" s="70"/>
      <c r="AJ149" s="70"/>
      <c r="AK149" s="70"/>
      <c r="AL149" s="70"/>
    </row>
    <row r="150" ht="15.75" customHeight="1">
      <c r="AA150" s="70"/>
      <c r="AB150" s="70"/>
      <c r="AC150" s="70"/>
      <c r="AD150" s="70"/>
      <c r="AE150" s="70"/>
      <c r="AF150" s="70"/>
      <c r="AG150" s="70"/>
      <c r="AH150" s="70"/>
      <c r="AI150" s="70"/>
      <c r="AJ150" s="70"/>
      <c r="AK150" s="70"/>
      <c r="AL150" s="70"/>
    </row>
    <row r="151" ht="15.75" customHeight="1">
      <c r="AA151" s="70"/>
      <c r="AB151" s="70"/>
      <c r="AC151" s="70"/>
      <c r="AD151" s="70"/>
      <c r="AE151" s="70"/>
      <c r="AF151" s="70"/>
      <c r="AG151" s="70"/>
      <c r="AH151" s="70"/>
      <c r="AI151" s="70"/>
      <c r="AJ151" s="70"/>
      <c r="AK151" s="70"/>
      <c r="AL151" s="70"/>
    </row>
    <row r="152" ht="15.75" customHeight="1">
      <c r="AA152" s="70"/>
      <c r="AB152" s="70"/>
      <c r="AC152" s="70"/>
      <c r="AD152" s="70"/>
      <c r="AE152" s="70"/>
      <c r="AF152" s="70"/>
      <c r="AG152" s="70"/>
      <c r="AH152" s="70"/>
      <c r="AI152" s="70"/>
      <c r="AJ152" s="70"/>
      <c r="AK152" s="70"/>
      <c r="AL152" s="70"/>
    </row>
    <row r="153" ht="15.75" customHeight="1">
      <c r="AA153" s="70"/>
      <c r="AB153" s="70"/>
      <c r="AC153" s="70"/>
      <c r="AD153" s="70"/>
      <c r="AE153" s="70"/>
      <c r="AF153" s="70"/>
      <c r="AG153" s="70"/>
      <c r="AH153" s="70"/>
      <c r="AI153" s="70"/>
      <c r="AJ153" s="70"/>
      <c r="AK153" s="70"/>
      <c r="AL153" s="70"/>
    </row>
    <row r="154" ht="15.75" customHeight="1">
      <c r="AA154" s="70"/>
      <c r="AB154" s="70"/>
      <c r="AC154" s="70"/>
      <c r="AD154" s="70"/>
      <c r="AE154" s="70"/>
      <c r="AF154" s="70"/>
      <c r="AG154" s="70"/>
      <c r="AH154" s="70"/>
      <c r="AI154" s="70"/>
      <c r="AJ154" s="70"/>
      <c r="AK154" s="70"/>
      <c r="AL154" s="70"/>
    </row>
    <row r="155" ht="15.75" customHeight="1">
      <c r="AA155" s="70"/>
      <c r="AB155" s="70"/>
      <c r="AC155" s="70"/>
      <c r="AD155" s="70"/>
      <c r="AE155" s="70"/>
      <c r="AF155" s="70"/>
      <c r="AG155" s="70"/>
      <c r="AH155" s="70"/>
      <c r="AI155" s="70"/>
      <c r="AJ155" s="70"/>
      <c r="AK155" s="70"/>
      <c r="AL155" s="70"/>
    </row>
    <row r="156" ht="15.75" customHeight="1">
      <c r="AA156" s="70"/>
      <c r="AB156" s="70"/>
      <c r="AC156" s="70"/>
      <c r="AD156" s="70"/>
      <c r="AE156" s="70"/>
      <c r="AF156" s="70"/>
      <c r="AG156" s="70"/>
      <c r="AH156" s="70"/>
      <c r="AI156" s="70"/>
      <c r="AJ156" s="70"/>
      <c r="AK156" s="70"/>
      <c r="AL156" s="70"/>
    </row>
    <row r="157" ht="15.75" customHeight="1">
      <c r="AA157" s="70"/>
      <c r="AB157" s="70"/>
      <c r="AC157" s="70"/>
      <c r="AD157" s="70"/>
      <c r="AE157" s="70"/>
      <c r="AF157" s="70"/>
      <c r="AG157" s="70"/>
      <c r="AH157" s="70"/>
      <c r="AI157" s="70"/>
      <c r="AJ157" s="70"/>
      <c r="AK157" s="70"/>
      <c r="AL157" s="70"/>
    </row>
    <row r="158" ht="15.75" customHeight="1">
      <c r="AA158" s="70"/>
      <c r="AB158" s="70"/>
      <c r="AC158" s="70"/>
      <c r="AD158" s="70"/>
      <c r="AE158" s="70"/>
      <c r="AF158" s="70"/>
      <c r="AG158" s="70"/>
      <c r="AH158" s="70"/>
      <c r="AI158" s="70"/>
      <c r="AJ158" s="70"/>
      <c r="AK158" s="70"/>
      <c r="AL158" s="70"/>
    </row>
    <row r="159" ht="15.75" customHeight="1">
      <c r="AA159" s="70"/>
      <c r="AB159" s="70"/>
      <c r="AC159" s="70"/>
      <c r="AD159" s="70"/>
      <c r="AE159" s="70"/>
      <c r="AF159" s="70"/>
      <c r="AG159" s="70"/>
      <c r="AH159" s="70"/>
      <c r="AI159" s="70"/>
      <c r="AJ159" s="70"/>
      <c r="AK159" s="70"/>
      <c r="AL159" s="70"/>
    </row>
    <row r="160" ht="15.75" customHeight="1">
      <c r="AA160" s="70"/>
      <c r="AB160" s="70"/>
      <c r="AC160" s="70"/>
      <c r="AD160" s="70"/>
      <c r="AE160" s="70"/>
      <c r="AF160" s="70"/>
      <c r="AG160" s="70"/>
      <c r="AH160" s="70"/>
      <c r="AI160" s="70"/>
      <c r="AJ160" s="70"/>
      <c r="AK160" s="70"/>
      <c r="AL160" s="70"/>
    </row>
    <row r="161" ht="15.75" customHeight="1">
      <c r="AA161" s="70"/>
      <c r="AB161" s="70"/>
      <c r="AC161" s="70"/>
      <c r="AD161" s="70"/>
      <c r="AE161" s="70"/>
      <c r="AF161" s="70"/>
      <c r="AG161" s="70"/>
      <c r="AH161" s="70"/>
      <c r="AI161" s="70"/>
      <c r="AJ161" s="70"/>
      <c r="AK161" s="70"/>
      <c r="AL161" s="70"/>
    </row>
    <row r="162" ht="15.75" customHeight="1">
      <c r="AA162" s="70"/>
      <c r="AB162" s="70"/>
      <c r="AC162" s="70"/>
      <c r="AD162" s="70"/>
      <c r="AE162" s="70"/>
      <c r="AF162" s="70"/>
      <c r="AG162" s="70"/>
      <c r="AH162" s="70"/>
      <c r="AI162" s="70"/>
      <c r="AJ162" s="70"/>
      <c r="AK162" s="70"/>
      <c r="AL162" s="70"/>
    </row>
    <row r="163" ht="15.75" customHeight="1">
      <c r="AA163" s="70"/>
      <c r="AB163" s="70"/>
      <c r="AC163" s="70"/>
      <c r="AD163" s="70"/>
      <c r="AE163" s="70"/>
      <c r="AF163" s="70"/>
      <c r="AG163" s="70"/>
      <c r="AH163" s="70"/>
      <c r="AI163" s="70"/>
      <c r="AJ163" s="70"/>
      <c r="AK163" s="70"/>
      <c r="AL163" s="70"/>
    </row>
    <row r="164" ht="15.75" customHeight="1">
      <c r="AA164" s="70"/>
      <c r="AB164" s="70"/>
      <c r="AC164" s="70"/>
      <c r="AD164" s="70"/>
      <c r="AE164" s="70"/>
      <c r="AF164" s="70"/>
      <c r="AG164" s="70"/>
      <c r="AH164" s="70"/>
      <c r="AI164" s="70"/>
      <c r="AJ164" s="70"/>
      <c r="AK164" s="70"/>
      <c r="AL164" s="70"/>
    </row>
    <row r="165" ht="15.75" customHeight="1">
      <c r="AA165" s="70"/>
      <c r="AB165" s="70"/>
      <c r="AC165" s="70"/>
      <c r="AD165" s="70"/>
      <c r="AE165" s="70"/>
      <c r="AF165" s="70"/>
      <c r="AG165" s="70"/>
      <c r="AH165" s="70"/>
      <c r="AI165" s="70"/>
      <c r="AJ165" s="70"/>
      <c r="AK165" s="70"/>
      <c r="AL165" s="70"/>
    </row>
    <row r="166" ht="15.75" customHeight="1">
      <c r="AA166" s="70"/>
      <c r="AB166" s="70"/>
      <c r="AC166" s="70"/>
      <c r="AD166" s="70"/>
      <c r="AE166" s="70"/>
      <c r="AF166" s="70"/>
      <c r="AG166" s="70"/>
      <c r="AH166" s="70"/>
      <c r="AI166" s="70"/>
      <c r="AJ166" s="70"/>
      <c r="AK166" s="70"/>
      <c r="AL166" s="70"/>
    </row>
    <row r="167" ht="15.75" customHeight="1">
      <c r="AA167" s="70"/>
      <c r="AB167" s="70"/>
      <c r="AC167" s="70"/>
      <c r="AD167" s="70"/>
      <c r="AE167" s="70"/>
      <c r="AF167" s="70"/>
      <c r="AG167" s="70"/>
      <c r="AH167" s="70"/>
      <c r="AI167" s="70"/>
      <c r="AJ167" s="70"/>
      <c r="AK167" s="70"/>
      <c r="AL167" s="70"/>
    </row>
    <row r="168" ht="15.75" customHeight="1">
      <c r="AA168" s="70"/>
      <c r="AB168" s="70"/>
      <c r="AC168" s="70"/>
      <c r="AD168" s="70"/>
      <c r="AE168" s="70"/>
      <c r="AF168" s="70"/>
      <c r="AG168" s="70"/>
      <c r="AH168" s="70"/>
      <c r="AI168" s="70"/>
      <c r="AJ168" s="70"/>
      <c r="AK168" s="70"/>
      <c r="AL168" s="70"/>
    </row>
    <row r="169" ht="15.75" customHeight="1">
      <c r="AA169" s="70"/>
      <c r="AB169" s="70"/>
      <c r="AC169" s="70"/>
      <c r="AD169" s="70"/>
      <c r="AE169" s="70"/>
      <c r="AF169" s="70"/>
      <c r="AG169" s="70"/>
      <c r="AH169" s="70"/>
      <c r="AI169" s="70"/>
      <c r="AJ169" s="70"/>
      <c r="AK169" s="70"/>
      <c r="AL169" s="70"/>
    </row>
    <row r="170" ht="15.75" customHeight="1">
      <c r="AA170" s="70"/>
      <c r="AB170" s="70"/>
      <c r="AC170" s="70"/>
      <c r="AD170" s="70"/>
      <c r="AE170" s="70"/>
      <c r="AF170" s="70"/>
      <c r="AG170" s="70"/>
      <c r="AH170" s="70"/>
      <c r="AI170" s="70"/>
      <c r="AJ170" s="70"/>
      <c r="AK170" s="70"/>
      <c r="AL170" s="70"/>
    </row>
    <row r="171" ht="15.75" customHeight="1">
      <c r="AA171" s="70"/>
      <c r="AB171" s="70"/>
      <c r="AC171" s="70"/>
      <c r="AD171" s="70"/>
      <c r="AE171" s="70"/>
      <c r="AF171" s="70"/>
      <c r="AG171" s="70"/>
      <c r="AH171" s="70"/>
      <c r="AI171" s="70"/>
      <c r="AJ171" s="70"/>
      <c r="AK171" s="70"/>
      <c r="AL171" s="70"/>
    </row>
    <row r="172" ht="15.75" customHeight="1">
      <c r="AA172" s="70"/>
      <c r="AB172" s="70"/>
      <c r="AC172" s="70"/>
      <c r="AD172" s="70"/>
      <c r="AE172" s="70"/>
      <c r="AF172" s="70"/>
      <c r="AG172" s="70"/>
      <c r="AH172" s="70"/>
      <c r="AI172" s="70"/>
      <c r="AJ172" s="70"/>
      <c r="AK172" s="70"/>
      <c r="AL172" s="70"/>
    </row>
    <row r="173" ht="15.75" customHeight="1">
      <c r="AA173" s="70"/>
      <c r="AB173" s="70"/>
      <c r="AC173" s="70"/>
      <c r="AD173" s="70"/>
      <c r="AE173" s="70"/>
      <c r="AF173" s="70"/>
      <c r="AG173" s="70"/>
      <c r="AH173" s="70"/>
      <c r="AI173" s="70"/>
      <c r="AJ173" s="70"/>
      <c r="AK173" s="70"/>
      <c r="AL173" s="70"/>
    </row>
    <row r="174" ht="15.75" customHeight="1">
      <c r="AA174" s="70"/>
      <c r="AB174" s="70"/>
      <c r="AC174" s="70"/>
      <c r="AD174" s="70"/>
      <c r="AE174" s="70"/>
      <c r="AF174" s="70"/>
      <c r="AG174" s="70"/>
      <c r="AH174" s="70"/>
      <c r="AI174" s="70"/>
      <c r="AJ174" s="70"/>
      <c r="AK174" s="70"/>
      <c r="AL174" s="70"/>
    </row>
    <row r="175" ht="15.75" customHeight="1">
      <c r="AA175" s="70"/>
      <c r="AB175" s="70"/>
      <c r="AC175" s="70"/>
      <c r="AD175" s="70"/>
      <c r="AE175" s="70"/>
      <c r="AF175" s="70"/>
      <c r="AG175" s="70"/>
      <c r="AH175" s="70"/>
      <c r="AI175" s="70"/>
      <c r="AJ175" s="70"/>
      <c r="AK175" s="70"/>
      <c r="AL175" s="70"/>
    </row>
    <row r="176" ht="15.75" customHeight="1">
      <c r="AA176" s="70"/>
      <c r="AB176" s="70"/>
      <c r="AC176" s="70"/>
      <c r="AD176" s="70"/>
      <c r="AE176" s="70"/>
      <c r="AF176" s="70"/>
      <c r="AG176" s="70"/>
      <c r="AH176" s="70"/>
      <c r="AI176" s="70"/>
      <c r="AJ176" s="70"/>
      <c r="AK176" s="70"/>
      <c r="AL176" s="70"/>
    </row>
    <row r="177" ht="15.75" customHeight="1">
      <c r="AA177" s="70"/>
      <c r="AB177" s="70"/>
      <c r="AC177" s="70"/>
      <c r="AD177" s="70"/>
      <c r="AE177" s="70"/>
      <c r="AF177" s="70"/>
      <c r="AG177" s="70"/>
      <c r="AH177" s="70"/>
      <c r="AI177" s="70"/>
      <c r="AJ177" s="70"/>
      <c r="AK177" s="70"/>
      <c r="AL177" s="70"/>
    </row>
    <row r="178" ht="15.75" customHeight="1">
      <c r="AA178" s="70"/>
      <c r="AB178" s="70"/>
      <c r="AC178" s="70"/>
      <c r="AD178" s="70"/>
      <c r="AE178" s="70"/>
      <c r="AF178" s="70"/>
      <c r="AG178" s="70"/>
      <c r="AH178" s="70"/>
      <c r="AI178" s="70"/>
      <c r="AJ178" s="70"/>
      <c r="AK178" s="70"/>
      <c r="AL178" s="70"/>
    </row>
    <row r="179" ht="15.75" customHeight="1">
      <c r="AA179" s="70"/>
      <c r="AB179" s="70"/>
      <c r="AC179" s="70"/>
      <c r="AD179" s="70"/>
      <c r="AE179" s="70"/>
      <c r="AF179" s="70"/>
      <c r="AG179" s="70"/>
      <c r="AH179" s="70"/>
      <c r="AI179" s="70"/>
      <c r="AJ179" s="70"/>
      <c r="AK179" s="70"/>
      <c r="AL179" s="70"/>
    </row>
    <row r="180" ht="15.75" customHeight="1">
      <c r="AA180" s="70"/>
      <c r="AB180" s="70"/>
      <c r="AC180" s="70"/>
      <c r="AD180" s="70"/>
      <c r="AE180" s="70"/>
      <c r="AF180" s="70"/>
      <c r="AG180" s="70"/>
      <c r="AH180" s="70"/>
      <c r="AI180" s="70"/>
      <c r="AJ180" s="70"/>
      <c r="AK180" s="70"/>
      <c r="AL180" s="70"/>
    </row>
    <row r="181" ht="15.75" customHeight="1">
      <c r="AA181" s="70"/>
      <c r="AB181" s="70"/>
      <c r="AC181" s="70"/>
      <c r="AD181" s="70"/>
      <c r="AE181" s="70"/>
      <c r="AF181" s="70"/>
      <c r="AG181" s="70"/>
      <c r="AH181" s="70"/>
      <c r="AI181" s="70"/>
      <c r="AJ181" s="70"/>
      <c r="AK181" s="70"/>
      <c r="AL181" s="70"/>
    </row>
    <row r="182" ht="15.75" customHeight="1">
      <c r="AA182" s="70"/>
      <c r="AB182" s="70"/>
      <c r="AC182" s="70"/>
      <c r="AD182" s="70"/>
      <c r="AE182" s="70"/>
      <c r="AF182" s="70"/>
      <c r="AG182" s="70"/>
      <c r="AH182" s="70"/>
      <c r="AI182" s="70"/>
      <c r="AJ182" s="70"/>
      <c r="AK182" s="70"/>
      <c r="AL182" s="70"/>
    </row>
    <row r="183" ht="15.75" customHeight="1">
      <c r="AA183" s="70"/>
      <c r="AB183" s="70"/>
      <c r="AC183" s="70"/>
      <c r="AD183" s="70"/>
      <c r="AE183" s="70"/>
      <c r="AF183" s="70"/>
      <c r="AG183" s="70"/>
      <c r="AH183" s="70"/>
      <c r="AI183" s="70"/>
      <c r="AJ183" s="70"/>
      <c r="AK183" s="70"/>
      <c r="AL183" s="70"/>
    </row>
    <row r="184" ht="15.75" customHeight="1">
      <c r="AA184" s="70"/>
      <c r="AB184" s="70"/>
      <c r="AC184" s="70"/>
      <c r="AD184" s="70"/>
      <c r="AE184" s="70"/>
      <c r="AF184" s="70"/>
      <c r="AG184" s="70"/>
      <c r="AH184" s="70"/>
      <c r="AI184" s="70"/>
      <c r="AJ184" s="70"/>
      <c r="AK184" s="70"/>
      <c r="AL184" s="70"/>
    </row>
    <row r="185" ht="15.75" customHeight="1">
      <c r="AA185" s="70"/>
      <c r="AB185" s="70"/>
      <c r="AC185" s="70"/>
      <c r="AD185" s="70"/>
      <c r="AE185" s="70"/>
      <c r="AF185" s="70"/>
      <c r="AG185" s="70"/>
      <c r="AH185" s="70"/>
      <c r="AI185" s="70"/>
      <c r="AJ185" s="70"/>
      <c r="AK185" s="70"/>
      <c r="AL185" s="70"/>
    </row>
    <row r="186" ht="15.75" customHeight="1">
      <c r="AA186" s="70"/>
      <c r="AB186" s="70"/>
      <c r="AC186" s="70"/>
      <c r="AD186" s="70"/>
      <c r="AE186" s="70"/>
      <c r="AF186" s="70"/>
      <c r="AG186" s="70"/>
      <c r="AH186" s="70"/>
      <c r="AI186" s="70"/>
      <c r="AJ186" s="70"/>
      <c r="AK186" s="70"/>
      <c r="AL186" s="70"/>
    </row>
    <row r="187" ht="15.75" customHeight="1">
      <c r="AA187" s="70"/>
      <c r="AB187" s="70"/>
      <c r="AC187" s="70"/>
      <c r="AD187" s="70"/>
      <c r="AE187" s="70"/>
      <c r="AF187" s="70"/>
      <c r="AG187" s="70"/>
      <c r="AH187" s="70"/>
      <c r="AI187" s="70"/>
      <c r="AJ187" s="70"/>
      <c r="AK187" s="70"/>
      <c r="AL187" s="70"/>
    </row>
    <row r="188" ht="15.75" customHeight="1">
      <c r="AA188" s="70"/>
      <c r="AB188" s="70"/>
      <c r="AC188" s="70"/>
      <c r="AD188" s="70"/>
      <c r="AE188" s="70"/>
      <c r="AF188" s="70"/>
      <c r="AG188" s="70"/>
      <c r="AH188" s="70"/>
      <c r="AI188" s="70"/>
      <c r="AJ188" s="70"/>
      <c r="AK188" s="70"/>
      <c r="AL188" s="70"/>
    </row>
    <row r="189" ht="15.75" customHeight="1">
      <c r="AA189" s="70"/>
      <c r="AB189" s="70"/>
      <c r="AC189" s="70"/>
      <c r="AD189" s="70"/>
      <c r="AE189" s="70"/>
      <c r="AF189" s="70"/>
      <c r="AG189" s="70"/>
      <c r="AH189" s="70"/>
      <c r="AI189" s="70"/>
      <c r="AJ189" s="70"/>
      <c r="AK189" s="70"/>
      <c r="AL189" s="70"/>
    </row>
    <row r="190" ht="15.75" customHeight="1">
      <c r="AA190" s="70"/>
      <c r="AB190" s="70"/>
      <c r="AC190" s="70"/>
      <c r="AD190" s="70"/>
      <c r="AE190" s="70"/>
      <c r="AF190" s="70"/>
      <c r="AG190" s="70"/>
      <c r="AH190" s="70"/>
      <c r="AI190" s="70"/>
      <c r="AJ190" s="70"/>
      <c r="AK190" s="70"/>
      <c r="AL190" s="70"/>
    </row>
    <row r="191" ht="15.75" customHeight="1">
      <c r="AA191" s="70"/>
      <c r="AB191" s="70"/>
      <c r="AC191" s="70"/>
      <c r="AD191" s="70"/>
      <c r="AE191" s="70"/>
      <c r="AF191" s="70"/>
      <c r="AG191" s="70"/>
      <c r="AH191" s="70"/>
      <c r="AI191" s="70"/>
      <c r="AJ191" s="70"/>
      <c r="AK191" s="70"/>
      <c r="AL191" s="70"/>
    </row>
    <row r="192" ht="15.75" customHeight="1">
      <c r="AA192" s="70"/>
      <c r="AB192" s="70"/>
      <c r="AC192" s="70"/>
      <c r="AD192" s="70"/>
      <c r="AE192" s="70"/>
      <c r="AF192" s="70"/>
      <c r="AG192" s="70"/>
      <c r="AH192" s="70"/>
      <c r="AI192" s="70"/>
      <c r="AJ192" s="70"/>
      <c r="AK192" s="70"/>
      <c r="AL192" s="70"/>
    </row>
    <row r="193" ht="15.75" customHeight="1">
      <c r="AA193" s="70"/>
      <c r="AB193" s="70"/>
      <c r="AC193" s="70"/>
      <c r="AD193" s="70"/>
      <c r="AE193" s="70"/>
      <c r="AF193" s="70"/>
      <c r="AG193" s="70"/>
      <c r="AH193" s="70"/>
      <c r="AI193" s="70"/>
      <c r="AJ193" s="70"/>
      <c r="AK193" s="70"/>
      <c r="AL193" s="70"/>
    </row>
    <row r="194" ht="15.75" customHeight="1">
      <c r="AA194" s="70"/>
      <c r="AB194" s="70"/>
      <c r="AC194" s="70"/>
      <c r="AD194" s="70"/>
      <c r="AE194" s="70"/>
      <c r="AF194" s="70"/>
      <c r="AG194" s="70"/>
      <c r="AH194" s="70"/>
      <c r="AI194" s="70"/>
      <c r="AJ194" s="70"/>
      <c r="AK194" s="70"/>
      <c r="AL194" s="70"/>
    </row>
    <row r="195" ht="15.75" customHeight="1">
      <c r="AA195" s="70"/>
      <c r="AB195" s="70"/>
      <c r="AC195" s="70"/>
      <c r="AD195" s="70"/>
      <c r="AE195" s="70"/>
      <c r="AF195" s="70"/>
      <c r="AG195" s="70"/>
      <c r="AH195" s="70"/>
      <c r="AI195" s="70"/>
      <c r="AJ195" s="70"/>
      <c r="AK195" s="70"/>
      <c r="AL195" s="70"/>
    </row>
    <row r="196" ht="15.75" customHeight="1">
      <c r="AA196" s="70"/>
      <c r="AB196" s="70"/>
      <c r="AC196" s="70"/>
      <c r="AD196" s="70"/>
      <c r="AE196" s="70"/>
      <c r="AF196" s="70"/>
      <c r="AG196" s="70"/>
      <c r="AH196" s="70"/>
      <c r="AI196" s="70"/>
      <c r="AJ196" s="70"/>
      <c r="AK196" s="70"/>
      <c r="AL196" s="70"/>
    </row>
    <row r="197" ht="15.75" customHeight="1">
      <c r="AA197" s="70"/>
      <c r="AB197" s="70"/>
      <c r="AC197" s="70"/>
      <c r="AD197" s="70"/>
      <c r="AE197" s="70"/>
      <c r="AF197" s="70"/>
      <c r="AG197" s="70"/>
      <c r="AH197" s="70"/>
      <c r="AI197" s="70"/>
      <c r="AJ197" s="70"/>
      <c r="AK197" s="70"/>
      <c r="AL197" s="70"/>
    </row>
    <row r="198" ht="15.75" customHeight="1">
      <c r="AA198" s="70"/>
      <c r="AB198" s="70"/>
      <c r="AC198" s="70"/>
      <c r="AD198" s="70"/>
      <c r="AE198" s="70"/>
      <c r="AF198" s="70"/>
      <c r="AG198" s="70"/>
      <c r="AH198" s="70"/>
      <c r="AI198" s="70"/>
      <c r="AJ198" s="70"/>
      <c r="AK198" s="70"/>
      <c r="AL198" s="70"/>
    </row>
    <row r="199" ht="15.75" customHeight="1">
      <c r="AA199" s="70"/>
      <c r="AB199" s="70"/>
      <c r="AC199" s="70"/>
      <c r="AD199" s="70"/>
      <c r="AE199" s="70"/>
      <c r="AF199" s="70"/>
      <c r="AG199" s="70"/>
      <c r="AH199" s="70"/>
      <c r="AI199" s="70"/>
      <c r="AJ199" s="70"/>
      <c r="AK199" s="70"/>
      <c r="AL199" s="70"/>
    </row>
    <row r="200" ht="15.75" customHeight="1">
      <c r="AA200" s="70"/>
      <c r="AB200" s="70"/>
      <c r="AC200" s="70"/>
      <c r="AD200" s="70"/>
      <c r="AE200" s="70"/>
      <c r="AF200" s="70"/>
      <c r="AG200" s="70"/>
      <c r="AH200" s="70"/>
      <c r="AI200" s="70"/>
      <c r="AJ200" s="70"/>
      <c r="AK200" s="70"/>
      <c r="AL200" s="70"/>
    </row>
    <row r="201" ht="15.75" customHeight="1">
      <c r="AA201" s="70"/>
      <c r="AB201" s="70"/>
      <c r="AC201" s="70"/>
      <c r="AD201" s="70"/>
      <c r="AE201" s="70"/>
      <c r="AF201" s="70"/>
      <c r="AG201" s="70"/>
      <c r="AH201" s="70"/>
      <c r="AI201" s="70"/>
      <c r="AJ201" s="70"/>
      <c r="AK201" s="70"/>
      <c r="AL201" s="70"/>
    </row>
    <row r="202" ht="15.75" customHeight="1">
      <c r="AA202" s="70"/>
      <c r="AB202" s="70"/>
      <c r="AC202" s="70"/>
      <c r="AD202" s="70"/>
      <c r="AE202" s="70"/>
      <c r="AF202" s="70"/>
      <c r="AG202" s="70"/>
      <c r="AH202" s="70"/>
      <c r="AI202" s="70"/>
      <c r="AJ202" s="70"/>
      <c r="AK202" s="70"/>
      <c r="AL202" s="70"/>
    </row>
    <row r="203" ht="15.75" customHeight="1">
      <c r="AA203" s="70"/>
      <c r="AB203" s="70"/>
      <c r="AC203" s="70"/>
      <c r="AD203" s="70"/>
      <c r="AE203" s="70"/>
      <c r="AF203" s="70"/>
      <c r="AG203" s="70"/>
      <c r="AH203" s="70"/>
      <c r="AI203" s="70"/>
      <c r="AJ203" s="70"/>
      <c r="AK203" s="70"/>
      <c r="AL203" s="70"/>
    </row>
    <row r="204" ht="15.75" customHeight="1">
      <c r="AA204" s="70"/>
      <c r="AB204" s="70"/>
      <c r="AC204" s="70"/>
      <c r="AD204" s="70"/>
      <c r="AE204" s="70"/>
      <c r="AF204" s="70"/>
      <c r="AG204" s="70"/>
      <c r="AH204" s="70"/>
      <c r="AI204" s="70"/>
      <c r="AJ204" s="70"/>
      <c r="AK204" s="70"/>
      <c r="AL204" s="70"/>
    </row>
    <row r="205" ht="15.75" customHeight="1">
      <c r="AA205" s="70"/>
      <c r="AB205" s="70"/>
      <c r="AC205" s="70"/>
      <c r="AD205" s="70"/>
      <c r="AE205" s="70"/>
      <c r="AF205" s="70"/>
      <c r="AG205" s="70"/>
      <c r="AH205" s="70"/>
      <c r="AI205" s="70"/>
      <c r="AJ205" s="70"/>
      <c r="AK205" s="70"/>
      <c r="AL205" s="70"/>
    </row>
    <row r="206" ht="15.75" customHeight="1">
      <c r="AA206" s="70"/>
      <c r="AB206" s="70"/>
      <c r="AC206" s="70"/>
      <c r="AD206" s="70"/>
      <c r="AE206" s="70"/>
      <c r="AF206" s="70"/>
      <c r="AG206" s="70"/>
      <c r="AH206" s="70"/>
      <c r="AI206" s="70"/>
      <c r="AJ206" s="70"/>
      <c r="AK206" s="70"/>
      <c r="AL206" s="70"/>
    </row>
    <row r="207" ht="15.75" customHeight="1">
      <c r="AA207" s="70"/>
      <c r="AB207" s="70"/>
      <c r="AC207" s="70"/>
      <c r="AD207" s="70"/>
      <c r="AE207" s="70"/>
      <c r="AF207" s="70"/>
      <c r="AG207" s="70"/>
      <c r="AH207" s="70"/>
      <c r="AI207" s="70"/>
      <c r="AJ207" s="70"/>
      <c r="AK207" s="70"/>
      <c r="AL207" s="70"/>
    </row>
    <row r="208" ht="15.75" customHeight="1">
      <c r="AA208" s="70"/>
      <c r="AB208" s="70"/>
      <c r="AC208" s="70"/>
      <c r="AD208" s="70"/>
      <c r="AE208" s="70"/>
      <c r="AF208" s="70"/>
      <c r="AG208" s="70"/>
      <c r="AH208" s="70"/>
      <c r="AI208" s="70"/>
      <c r="AJ208" s="70"/>
      <c r="AK208" s="70"/>
      <c r="AL208" s="70"/>
    </row>
    <row r="209" ht="15.75" customHeight="1">
      <c r="AA209" s="70"/>
      <c r="AB209" s="70"/>
      <c r="AC209" s="70"/>
      <c r="AD209" s="70"/>
      <c r="AE209" s="70"/>
      <c r="AF209" s="70"/>
      <c r="AG209" s="70"/>
      <c r="AH209" s="70"/>
      <c r="AI209" s="70"/>
      <c r="AJ209" s="70"/>
      <c r="AK209" s="70"/>
      <c r="AL209" s="70"/>
    </row>
    <row r="210" ht="15.75" customHeight="1">
      <c r="AA210" s="70"/>
      <c r="AB210" s="70"/>
      <c r="AC210" s="70"/>
      <c r="AD210" s="70"/>
      <c r="AE210" s="70"/>
      <c r="AF210" s="70"/>
      <c r="AG210" s="70"/>
      <c r="AH210" s="70"/>
      <c r="AI210" s="70"/>
      <c r="AJ210" s="70"/>
      <c r="AK210" s="70"/>
      <c r="AL210" s="70"/>
    </row>
    <row r="211" ht="15.75" customHeight="1">
      <c r="AA211" s="70"/>
      <c r="AB211" s="70"/>
      <c r="AC211" s="70"/>
      <c r="AD211" s="70"/>
      <c r="AE211" s="70"/>
      <c r="AF211" s="70"/>
      <c r="AG211" s="70"/>
      <c r="AH211" s="70"/>
      <c r="AI211" s="70"/>
      <c r="AJ211" s="70"/>
      <c r="AK211" s="70"/>
      <c r="AL211" s="70"/>
    </row>
    <row r="212" ht="15.75" customHeight="1">
      <c r="AA212" s="70"/>
      <c r="AB212" s="70"/>
      <c r="AC212" s="70"/>
      <c r="AD212" s="70"/>
      <c r="AE212" s="70"/>
      <c r="AF212" s="70"/>
      <c r="AG212" s="70"/>
      <c r="AH212" s="70"/>
      <c r="AI212" s="70"/>
      <c r="AJ212" s="70"/>
      <c r="AK212" s="70"/>
      <c r="AL212" s="70"/>
    </row>
    <row r="213" ht="15.75" customHeight="1">
      <c r="AA213" s="70"/>
      <c r="AB213" s="70"/>
      <c r="AC213" s="70"/>
      <c r="AD213" s="70"/>
      <c r="AE213" s="70"/>
      <c r="AF213" s="70"/>
      <c r="AG213" s="70"/>
      <c r="AH213" s="70"/>
      <c r="AI213" s="70"/>
      <c r="AJ213" s="70"/>
      <c r="AK213" s="70"/>
      <c r="AL213" s="70"/>
    </row>
    <row r="214" ht="15.75" customHeight="1">
      <c r="AA214" s="70"/>
      <c r="AB214" s="70"/>
      <c r="AC214" s="70"/>
      <c r="AD214" s="70"/>
      <c r="AE214" s="70"/>
      <c r="AF214" s="70"/>
      <c r="AG214" s="70"/>
      <c r="AH214" s="70"/>
      <c r="AI214" s="70"/>
      <c r="AJ214" s="70"/>
      <c r="AK214" s="70"/>
      <c r="AL214" s="70"/>
    </row>
    <row r="215" ht="15.75" customHeight="1">
      <c r="AA215" s="70"/>
      <c r="AB215" s="70"/>
      <c r="AC215" s="70"/>
      <c r="AD215" s="70"/>
      <c r="AE215" s="70"/>
      <c r="AF215" s="70"/>
      <c r="AG215" s="70"/>
      <c r="AH215" s="70"/>
      <c r="AI215" s="70"/>
      <c r="AJ215" s="70"/>
      <c r="AK215" s="70"/>
      <c r="AL215" s="70"/>
    </row>
    <row r="216" ht="15.75" customHeight="1">
      <c r="AA216" s="70"/>
      <c r="AB216" s="70"/>
      <c r="AC216" s="70"/>
      <c r="AD216" s="70"/>
      <c r="AE216" s="70"/>
      <c r="AF216" s="70"/>
      <c r="AG216" s="70"/>
      <c r="AH216" s="70"/>
      <c r="AI216" s="70"/>
      <c r="AJ216" s="70"/>
      <c r="AK216" s="70"/>
      <c r="AL216" s="70"/>
    </row>
    <row r="217" ht="15.75" customHeight="1">
      <c r="AA217" s="70"/>
      <c r="AB217" s="70"/>
      <c r="AC217" s="70"/>
      <c r="AD217" s="70"/>
      <c r="AE217" s="70"/>
      <c r="AF217" s="70"/>
      <c r="AG217" s="70"/>
      <c r="AH217" s="70"/>
      <c r="AI217" s="70"/>
      <c r="AJ217" s="70"/>
      <c r="AK217" s="70"/>
      <c r="AL217" s="70"/>
    </row>
    <row r="218" ht="15.75" customHeight="1">
      <c r="AA218" s="70"/>
      <c r="AB218" s="70"/>
      <c r="AC218" s="70"/>
      <c r="AD218" s="70"/>
      <c r="AE218" s="70"/>
      <c r="AF218" s="70"/>
      <c r="AG218" s="70"/>
      <c r="AH218" s="70"/>
      <c r="AI218" s="70"/>
      <c r="AJ218" s="70"/>
      <c r="AK218" s="70"/>
      <c r="AL218" s="70"/>
    </row>
    <row r="219" ht="15.75" customHeight="1">
      <c r="AA219" s="70"/>
      <c r="AB219" s="70"/>
      <c r="AC219" s="70"/>
      <c r="AD219" s="70"/>
      <c r="AE219" s="70"/>
      <c r="AF219" s="70"/>
      <c r="AG219" s="70"/>
      <c r="AH219" s="70"/>
      <c r="AI219" s="70"/>
      <c r="AJ219" s="70"/>
      <c r="AK219" s="70"/>
      <c r="AL219" s="70"/>
    </row>
    <row r="220" ht="15.75" customHeight="1">
      <c r="AA220" s="70"/>
      <c r="AB220" s="70"/>
      <c r="AC220" s="70"/>
      <c r="AD220" s="70"/>
      <c r="AE220" s="70"/>
      <c r="AF220" s="70"/>
      <c r="AG220" s="70"/>
      <c r="AH220" s="70"/>
      <c r="AI220" s="70"/>
      <c r="AJ220" s="70"/>
      <c r="AK220" s="70"/>
      <c r="AL220" s="70"/>
    </row>
    <row r="221" ht="15.75" customHeight="1">
      <c r="AA221" s="70"/>
      <c r="AB221" s="70"/>
      <c r="AC221" s="70"/>
      <c r="AD221" s="70"/>
      <c r="AE221" s="70"/>
      <c r="AF221" s="70"/>
      <c r="AG221" s="70"/>
      <c r="AH221" s="70"/>
      <c r="AI221" s="70"/>
      <c r="AJ221" s="70"/>
      <c r="AK221" s="70"/>
      <c r="AL221" s="70"/>
    </row>
    <row r="222" ht="15.75" customHeight="1">
      <c r="AA222" s="70"/>
      <c r="AB222" s="70"/>
      <c r="AC222" s="70"/>
      <c r="AD222" s="70"/>
      <c r="AE222" s="70"/>
      <c r="AF222" s="70"/>
      <c r="AG222" s="70"/>
      <c r="AH222" s="70"/>
      <c r="AI222" s="70"/>
      <c r="AJ222" s="70"/>
      <c r="AK222" s="70"/>
      <c r="AL222" s="70"/>
    </row>
    <row r="223" ht="15.75" customHeight="1">
      <c r="AA223" s="70"/>
      <c r="AB223" s="70"/>
      <c r="AC223" s="70"/>
      <c r="AD223" s="70"/>
      <c r="AE223" s="70"/>
      <c r="AF223" s="70"/>
      <c r="AG223" s="70"/>
      <c r="AH223" s="70"/>
      <c r="AI223" s="70"/>
      <c r="AJ223" s="70"/>
      <c r="AK223" s="70"/>
      <c r="AL223" s="70"/>
    </row>
    <row r="224" ht="15.75" customHeight="1">
      <c r="AA224" s="70"/>
      <c r="AB224" s="70"/>
      <c r="AC224" s="70"/>
      <c r="AD224" s="70"/>
      <c r="AE224" s="70"/>
      <c r="AF224" s="70"/>
      <c r="AG224" s="70"/>
      <c r="AH224" s="70"/>
      <c r="AI224" s="70"/>
      <c r="AJ224" s="70"/>
      <c r="AK224" s="70"/>
      <c r="AL224" s="70"/>
    </row>
    <row r="225" ht="15.75" customHeight="1">
      <c r="AA225" s="70"/>
      <c r="AB225" s="70"/>
      <c r="AC225" s="70"/>
      <c r="AD225" s="70"/>
      <c r="AE225" s="70"/>
      <c r="AF225" s="70"/>
      <c r="AG225" s="70"/>
      <c r="AH225" s="70"/>
      <c r="AI225" s="70"/>
      <c r="AJ225" s="70"/>
      <c r="AK225" s="70"/>
      <c r="AL225" s="70"/>
    </row>
    <row r="226" ht="15.75" customHeight="1">
      <c r="AA226" s="70"/>
      <c r="AB226" s="70"/>
      <c r="AC226" s="70"/>
      <c r="AD226" s="70"/>
      <c r="AE226" s="70"/>
      <c r="AF226" s="70"/>
      <c r="AG226" s="70"/>
      <c r="AH226" s="70"/>
      <c r="AI226" s="70"/>
      <c r="AJ226" s="70"/>
      <c r="AK226" s="70"/>
      <c r="AL226" s="70"/>
    </row>
    <row r="227" ht="15.75" customHeight="1">
      <c r="AA227" s="70"/>
      <c r="AB227" s="70"/>
      <c r="AC227" s="70"/>
      <c r="AD227" s="70"/>
      <c r="AE227" s="70"/>
      <c r="AF227" s="70"/>
      <c r="AG227" s="70"/>
      <c r="AH227" s="70"/>
      <c r="AI227" s="70"/>
      <c r="AJ227" s="70"/>
      <c r="AK227" s="70"/>
      <c r="AL227" s="70"/>
    </row>
    <row r="228" ht="15.75" customHeight="1">
      <c r="AA228" s="70"/>
      <c r="AB228" s="70"/>
      <c r="AC228" s="70"/>
      <c r="AD228" s="70"/>
      <c r="AE228" s="70"/>
      <c r="AF228" s="70"/>
      <c r="AG228" s="70"/>
      <c r="AH228" s="70"/>
      <c r="AI228" s="70"/>
      <c r="AJ228" s="70"/>
      <c r="AK228" s="70"/>
      <c r="AL228" s="70"/>
    </row>
    <row r="229" ht="15.75" customHeight="1">
      <c r="AA229" s="70"/>
      <c r="AB229" s="70"/>
      <c r="AC229" s="70"/>
      <c r="AD229" s="70"/>
      <c r="AE229" s="70"/>
      <c r="AF229" s="70"/>
      <c r="AG229" s="70"/>
      <c r="AH229" s="70"/>
      <c r="AI229" s="70"/>
      <c r="AJ229" s="70"/>
      <c r="AK229" s="70"/>
      <c r="AL229" s="70"/>
    </row>
    <row r="230" ht="15.75" customHeight="1">
      <c r="AA230" s="70"/>
      <c r="AB230" s="70"/>
      <c r="AC230" s="70"/>
      <c r="AD230" s="70"/>
      <c r="AE230" s="70"/>
      <c r="AF230" s="70"/>
      <c r="AG230" s="70"/>
      <c r="AH230" s="70"/>
      <c r="AI230" s="70"/>
      <c r="AJ230" s="70"/>
      <c r="AK230" s="70"/>
      <c r="AL230" s="70"/>
    </row>
    <row r="231" ht="15.75" customHeight="1">
      <c r="AA231" s="70"/>
      <c r="AB231" s="70"/>
      <c r="AC231" s="70"/>
      <c r="AD231" s="70"/>
      <c r="AE231" s="70"/>
      <c r="AF231" s="70"/>
      <c r="AG231" s="70"/>
      <c r="AH231" s="70"/>
      <c r="AI231" s="70"/>
      <c r="AJ231" s="70"/>
      <c r="AK231" s="70"/>
      <c r="AL231" s="70"/>
    </row>
    <row r="232" ht="15.75" customHeight="1">
      <c r="AA232" s="70"/>
      <c r="AB232" s="70"/>
      <c r="AC232" s="70"/>
      <c r="AD232" s="70"/>
      <c r="AE232" s="70"/>
      <c r="AF232" s="70"/>
      <c r="AG232" s="70"/>
      <c r="AH232" s="70"/>
      <c r="AI232" s="70"/>
      <c r="AJ232" s="70"/>
      <c r="AK232" s="70"/>
      <c r="AL232" s="70"/>
    </row>
    <row r="233" ht="15.75" customHeight="1">
      <c r="AA233" s="70"/>
      <c r="AB233" s="70"/>
      <c r="AC233" s="70"/>
      <c r="AD233" s="70"/>
      <c r="AE233" s="70"/>
      <c r="AF233" s="70"/>
      <c r="AG233" s="70"/>
      <c r="AH233" s="70"/>
      <c r="AI233" s="70"/>
      <c r="AJ233" s="70"/>
      <c r="AK233" s="70"/>
      <c r="AL233" s="70"/>
    </row>
    <row r="234" ht="15.75" customHeight="1">
      <c r="AA234" s="70"/>
      <c r="AB234" s="70"/>
      <c r="AC234" s="70"/>
      <c r="AD234" s="70"/>
      <c r="AE234" s="70"/>
      <c r="AF234" s="70"/>
      <c r="AG234" s="70"/>
      <c r="AH234" s="70"/>
      <c r="AI234" s="70"/>
      <c r="AJ234" s="70"/>
      <c r="AK234" s="70"/>
      <c r="AL234" s="70"/>
    </row>
    <row r="235" ht="15.75" customHeight="1">
      <c r="AA235" s="70"/>
      <c r="AB235" s="70"/>
      <c r="AC235" s="70"/>
      <c r="AD235" s="70"/>
      <c r="AE235" s="70"/>
      <c r="AF235" s="70"/>
      <c r="AG235" s="70"/>
      <c r="AH235" s="70"/>
      <c r="AI235" s="70"/>
      <c r="AJ235" s="70"/>
      <c r="AK235" s="70"/>
      <c r="AL235" s="70"/>
    </row>
    <row r="236" ht="15.75" customHeight="1">
      <c r="AA236" s="70"/>
      <c r="AB236" s="70"/>
      <c r="AC236" s="70"/>
      <c r="AD236" s="70"/>
      <c r="AE236" s="70"/>
      <c r="AF236" s="70"/>
      <c r="AG236" s="70"/>
      <c r="AH236" s="70"/>
      <c r="AI236" s="70"/>
      <c r="AJ236" s="70"/>
      <c r="AK236" s="70"/>
      <c r="AL236" s="70"/>
    </row>
    <row r="237" ht="15.75" customHeight="1">
      <c r="AA237" s="70"/>
      <c r="AB237" s="70"/>
      <c r="AC237" s="70"/>
      <c r="AD237" s="70"/>
      <c r="AE237" s="70"/>
      <c r="AF237" s="70"/>
      <c r="AG237" s="70"/>
      <c r="AH237" s="70"/>
      <c r="AI237" s="70"/>
      <c r="AJ237" s="70"/>
      <c r="AK237" s="70"/>
      <c r="AL237" s="70"/>
    </row>
    <row r="238" ht="15.75" customHeight="1">
      <c r="AA238" s="70"/>
      <c r="AB238" s="70"/>
      <c r="AC238" s="70"/>
      <c r="AD238" s="70"/>
      <c r="AE238" s="70"/>
      <c r="AF238" s="70"/>
      <c r="AG238" s="70"/>
      <c r="AH238" s="70"/>
      <c r="AI238" s="70"/>
      <c r="AJ238" s="70"/>
      <c r="AK238" s="70"/>
      <c r="AL238" s="70"/>
    </row>
    <row r="239" ht="15.75" customHeight="1">
      <c r="AA239" s="70"/>
      <c r="AB239" s="70"/>
      <c r="AC239" s="70"/>
      <c r="AD239" s="70"/>
      <c r="AE239" s="70"/>
      <c r="AF239" s="70"/>
      <c r="AG239" s="70"/>
      <c r="AH239" s="70"/>
      <c r="AI239" s="70"/>
      <c r="AJ239" s="70"/>
      <c r="AK239" s="70"/>
      <c r="AL239" s="70"/>
    </row>
    <row r="240" ht="15.75" customHeight="1">
      <c r="AA240" s="70"/>
      <c r="AB240" s="70"/>
      <c r="AC240" s="70"/>
      <c r="AD240" s="70"/>
      <c r="AE240" s="70"/>
      <c r="AF240" s="70"/>
      <c r="AG240" s="70"/>
      <c r="AH240" s="70"/>
      <c r="AI240" s="70"/>
      <c r="AJ240" s="70"/>
      <c r="AK240" s="70"/>
      <c r="AL240" s="70"/>
    </row>
    <row r="241" ht="15.75" customHeight="1">
      <c r="AA241" s="70"/>
      <c r="AB241" s="70"/>
      <c r="AC241" s="70"/>
      <c r="AD241" s="70"/>
      <c r="AE241" s="70"/>
      <c r="AF241" s="70"/>
      <c r="AG241" s="70"/>
      <c r="AH241" s="70"/>
      <c r="AI241" s="70"/>
      <c r="AJ241" s="70"/>
      <c r="AK241" s="70"/>
      <c r="AL241" s="70"/>
    </row>
    <row r="242" ht="15.75" customHeight="1">
      <c r="AA242" s="70"/>
      <c r="AB242" s="70"/>
      <c r="AC242" s="70"/>
      <c r="AD242" s="70"/>
      <c r="AE242" s="70"/>
      <c r="AF242" s="70"/>
      <c r="AG242" s="70"/>
      <c r="AH242" s="70"/>
      <c r="AI242" s="70"/>
      <c r="AJ242" s="70"/>
      <c r="AK242" s="70"/>
      <c r="AL242" s="70"/>
    </row>
    <row r="243" ht="15.75" customHeight="1">
      <c r="AA243" s="70"/>
      <c r="AB243" s="70"/>
      <c r="AC243" s="70"/>
      <c r="AD243" s="70"/>
      <c r="AE243" s="70"/>
      <c r="AF243" s="70"/>
      <c r="AG243" s="70"/>
      <c r="AH243" s="70"/>
      <c r="AI243" s="70"/>
      <c r="AJ243" s="70"/>
      <c r="AK243" s="70"/>
      <c r="AL243" s="70"/>
    </row>
    <row r="244" ht="15.75" customHeight="1">
      <c r="AA244" s="70"/>
      <c r="AB244" s="70"/>
      <c r="AC244" s="70"/>
      <c r="AD244" s="70"/>
      <c r="AE244" s="70"/>
      <c r="AF244" s="70"/>
      <c r="AG244" s="70"/>
      <c r="AH244" s="70"/>
      <c r="AI244" s="70"/>
      <c r="AJ244" s="70"/>
      <c r="AK244" s="70"/>
      <c r="AL244" s="70"/>
    </row>
    <row r="245" ht="15.75" customHeight="1">
      <c r="AA245" s="70"/>
      <c r="AB245" s="70"/>
      <c r="AC245" s="70"/>
      <c r="AD245" s="70"/>
      <c r="AE245" s="70"/>
      <c r="AF245" s="70"/>
      <c r="AG245" s="70"/>
      <c r="AH245" s="70"/>
      <c r="AI245" s="70"/>
      <c r="AJ245" s="70"/>
      <c r="AK245" s="70"/>
      <c r="AL245" s="70"/>
    </row>
    <row r="246" ht="15.75" customHeight="1">
      <c r="AA246" s="70"/>
      <c r="AB246" s="70"/>
      <c r="AC246" s="70"/>
      <c r="AD246" s="70"/>
      <c r="AE246" s="70"/>
      <c r="AF246" s="70"/>
      <c r="AG246" s="70"/>
      <c r="AH246" s="70"/>
      <c r="AI246" s="70"/>
      <c r="AJ246" s="70"/>
      <c r="AK246" s="70"/>
      <c r="AL246" s="70"/>
    </row>
    <row r="247" ht="15.75" customHeight="1">
      <c r="AA247" s="70"/>
      <c r="AB247" s="70"/>
      <c r="AC247" s="70"/>
      <c r="AD247" s="70"/>
      <c r="AE247" s="70"/>
      <c r="AF247" s="70"/>
      <c r="AG247" s="70"/>
      <c r="AH247" s="70"/>
      <c r="AI247" s="70"/>
      <c r="AJ247" s="70"/>
      <c r="AK247" s="70"/>
      <c r="AL247" s="70"/>
    </row>
    <row r="248" ht="15.75" customHeight="1">
      <c r="AA248" s="70"/>
      <c r="AB248" s="70"/>
      <c r="AC248" s="70"/>
      <c r="AD248" s="70"/>
      <c r="AE248" s="70"/>
      <c r="AF248" s="70"/>
      <c r="AG248" s="70"/>
      <c r="AH248" s="70"/>
      <c r="AI248" s="70"/>
      <c r="AJ248" s="70"/>
      <c r="AK248" s="70"/>
      <c r="AL248" s="70"/>
    </row>
    <row r="249" ht="15.75" customHeight="1">
      <c r="AA249" s="70"/>
      <c r="AB249" s="70"/>
      <c r="AC249" s="70"/>
      <c r="AD249" s="70"/>
      <c r="AE249" s="70"/>
      <c r="AF249" s="70"/>
      <c r="AG249" s="70"/>
      <c r="AH249" s="70"/>
      <c r="AI249" s="70"/>
      <c r="AJ249" s="70"/>
      <c r="AK249" s="70"/>
      <c r="AL249" s="70"/>
    </row>
    <row r="250" ht="15.75" customHeight="1">
      <c r="AA250" s="70"/>
      <c r="AB250" s="70"/>
      <c r="AC250" s="70"/>
      <c r="AD250" s="70"/>
      <c r="AE250" s="70"/>
      <c r="AF250" s="70"/>
      <c r="AG250" s="70"/>
      <c r="AH250" s="70"/>
      <c r="AI250" s="70"/>
      <c r="AJ250" s="70"/>
      <c r="AK250" s="70"/>
      <c r="AL250" s="70"/>
    </row>
    <row r="251" ht="15.75" customHeight="1">
      <c r="AA251" s="70"/>
      <c r="AB251" s="70"/>
      <c r="AC251" s="70"/>
      <c r="AD251" s="70"/>
      <c r="AE251" s="70"/>
      <c r="AF251" s="70"/>
      <c r="AG251" s="70"/>
      <c r="AH251" s="70"/>
      <c r="AI251" s="70"/>
      <c r="AJ251" s="70"/>
      <c r="AK251" s="70"/>
      <c r="AL251" s="70"/>
    </row>
    <row r="252" ht="15.75" customHeight="1">
      <c r="AA252" s="70"/>
      <c r="AB252" s="70"/>
      <c r="AC252" s="70"/>
      <c r="AD252" s="70"/>
      <c r="AE252" s="70"/>
      <c r="AF252" s="70"/>
      <c r="AG252" s="70"/>
      <c r="AH252" s="70"/>
      <c r="AI252" s="70"/>
      <c r="AJ252" s="70"/>
      <c r="AK252" s="70"/>
      <c r="AL252" s="70"/>
    </row>
    <row r="253" ht="15.75" customHeight="1">
      <c r="AA253" s="70"/>
      <c r="AB253" s="70"/>
      <c r="AC253" s="70"/>
      <c r="AD253" s="70"/>
      <c r="AE253" s="70"/>
      <c r="AF253" s="70"/>
      <c r="AG253" s="70"/>
      <c r="AH253" s="70"/>
      <c r="AI253" s="70"/>
      <c r="AJ253" s="70"/>
      <c r="AK253" s="70"/>
      <c r="AL253" s="70"/>
    </row>
    <row r="254" ht="15.75" customHeight="1">
      <c r="AA254" s="70"/>
      <c r="AB254" s="70"/>
      <c r="AC254" s="70"/>
      <c r="AD254" s="70"/>
      <c r="AE254" s="70"/>
      <c r="AF254" s="70"/>
      <c r="AG254" s="70"/>
      <c r="AH254" s="70"/>
      <c r="AI254" s="70"/>
      <c r="AJ254" s="70"/>
      <c r="AK254" s="70"/>
      <c r="AL254" s="70"/>
    </row>
    <row r="255" ht="15.75" customHeight="1">
      <c r="AA255" s="70"/>
      <c r="AB255" s="70"/>
      <c r="AC255" s="70"/>
      <c r="AD255" s="70"/>
      <c r="AE255" s="70"/>
      <c r="AF255" s="70"/>
      <c r="AG255" s="70"/>
      <c r="AH255" s="70"/>
      <c r="AI255" s="70"/>
      <c r="AJ255" s="70"/>
      <c r="AK255" s="70"/>
      <c r="AL255" s="70"/>
    </row>
    <row r="256" ht="15.75" customHeight="1">
      <c r="AA256" s="70"/>
      <c r="AB256" s="70"/>
      <c r="AC256" s="70"/>
      <c r="AD256" s="70"/>
      <c r="AE256" s="70"/>
      <c r="AF256" s="70"/>
      <c r="AG256" s="70"/>
      <c r="AH256" s="70"/>
      <c r="AI256" s="70"/>
      <c r="AJ256" s="70"/>
      <c r="AK256" s="70"/>
      <c r="AL256" s="70"/>
    </row>
    <row r="257" ht="15.75" customHeight="1">
      <c r="AA257" s="70"/>
      <c r="AB257" s="70"/>
      <c r="AC257" s="70"/>
      <c r="AD257" s="70"/>
      <c r="AE257" s="70"/>
      <c r="AF257" s="70"/>
      <c r="AG257" s="70"/>
      <c r="AH257" s="70"/>
      <c r="AI257" s="70"/>
      <c r="AJ257" s="70"/>
      <c r="AK257" s="70"/>
      <c r="AL257" s="70"/>
    </row>
    <row r="258" ht="15.75" customHeight="1">
      <c r="AA258" s="70"/>
      <c r="AB258" s="70"/>
      <c r="AC258" s="70"/>
      <c r="AD258" s="70"/>
      <c r="AE258" s="70"/>
      <c r="AF258" s="70"/>
      <c r="AG258" s="70"/>
      <c r="AH258" s="70"/>
      <c r="AI258" s="70"/>
      <c r="AJ258" s="70"/>
      <c r="AK258" s="70"/>
      <c r="AL258" s="70"/>
    </row>
    <row r="259" ht="15.75" customHeight="1">
      <c r="AA259" s="70"/>
      <c r="AB259" s="70"/>
      <c r="AC259" s="70"/>
      <c r="AD259" s="70"/>
      <c r="AE259" s="70"/>
      <c r="AF259" s="70"/>
      <c r="AG259" s="70"/>
      <c r="AH259" s="70"/>
      <c r="AI259" s="70"/>
      <c r="AJ259" s="70"/>
      <c r="AK259" s="70"/>
      <c r="AL259" s="70"/>
    </row>
    <row r="260" ht="15.75" customHeight="1">
      <c r="AA260" s="70"/>
      <c r="AB260" s="70"/>
      <c r="AC260" s="70"/>
      <c r="AD260" s="70"/>
      <c r="AE260" s="70"/>
      <c r="AF260" s="70"/>
      <c r="AG260" s="70"/>
      <c r="AH260" s="70"/>
      <c r="AI260" s="70"/>
      <c r="AJ260" s="70"/>
      <c r="AK260" s="70"/>
      <c r="AL260" s="70"/>
    </row>
    <row r="261" ht="15.75" customHeight="1">
      <c r="AA261" s="70"/>
      <c r="AB261" s="70"/>
      <c r="AC261" s="70"/>
      <c r="AD261" s="70"/>
      <c r="AE261" s="70"/>
      <c r="AF261" s="70"/>
      <c r="AG261" s="70"/>
      <c r="AH261" s="70"/>
      <c r="AI261" s="70"/>
      <c r="AJ261" s="70"/>
      <c r="AK261" s="70"/>
      <c r="AL261" s="70"/>
    </row>
    <row r="262" ht="15.75" customHeight="1">
      <c r="AA262" s="70"/>
      <c r="AB262" s="70"/>
      <c r="AC262" s="70"/>
      <c r="AD262" s="70"/>
      <c r="AE262" s="70"/>
      <c r="AF262" s="70"/>
      <c r="AG262" s="70"/>
      <c r="AH262" s="70"/>
      <c r="AI262" s="70"/>
      <c r="AJ262" s="70"/>
      <c r="AK262" s="70"/>
      <c r="AL262" s="70"/>
    </row>
    <row r="263" ht="15.75" customHeight="1">
      <c r="AA263" s="70"/>
      <c r="AB263" s="70"/>
      <c r="AC263" s="70"/>
      <c r="AD263" s="70"/>
      <c r="AE263" s="70"/>
      <c r="AF263" s="70"/>
      <c r="AG263" s="70"/>
      <c r="AH263" s="70"/>
      <c r="AI263" s="70"/>
      <c r="AJ263" s="70"/>
      <c r="AK263" s="70"/>
      <c r="AL263" s="70"/>
    </row>
    <row r="264" ht="15.75" customHeight="1">
      <c r="AA264" s="70"/>
      <c r="AB264" s="70"/>
      <c r="AC264" s="70"/>
      <c r="AD264" s="70"/>
      <c r="AE264" s="70"/>
      <c r="AF264" s="70"/>
      <c r="AG264" s="70"/>
      <c r="AH264" s="70"/>
      <c r="AI264" s="70"/>
      <c r="AJ264" s="70"/>
      <c r="AK264" s="70"/>
      <c r="AL264" s="70"/>
    </row>
    <row r="265" ht="15.75" customHeight="1">
      <c r="AA265" s="70"/>
      <c r="AB265" s="70"/>
      <c r="AC265" s="70"/>
      <c r="AD265" s="70"/>
      <c r="AE265" s="70"/>
      <c r="AF265" s="70"/>
      <c r="AG265" s="70"/>
      <c r="AH265" s="70"/>
      <c r="AI265" s="70"/>
      <c r="AJ265" s="70"/>
      <c r="AK265" s="70"/>
      <c r="AL265" s="70"/>
    </row>
    <row r="266" ht="15.75" customHeight="1">
      <c r="AA266" s="70"/>
      <c r="AB266" s="70"/>
      <c r="AC266" s="70"/>
      <c r="AD266" s="70"/>
      <c r="AE266" s="70"/>
      <c r="AF266" s="70"/>
      <c r="AG266" s="70"/>
      <c r="AH266" s="70"/>
      <c r="AI266" s="70"/>
      <c r="AJ266" s="70"/>
      <c r="AK266" s="70"/>
      <c r="AL266" s="70"/>
    </row>
    <row r="267" ht="15.75" customHeight="1">
      <c r="AA267" s="70"/>
      <c r="AB267" s="70"/>
      <c r="AC267" s="70"/>
      <c r="AD267" s="70"/>
      <c r="AE267" s="70"/>
      <c r="AF267" s="70"/>
      <c r="AG267" s="70"/>
      <c r="AH267" s="70"/>
      <c r="AI267" s="70"/>
      <c r="AJ267" s="70"/>
      <c r="AK267" s="70"/>
      <c r="AL267" s="70"/>
    </row>
    <row r="268" ht="15.75" customHeight="1">
      <c r="AA268" s="70"/>
      <c r="AB268" s="70"/>
      <c r="AC268" s="70"/>
      <c r="AD268" s="70"/>
      <c r="AE268" s="70"/>
      <c r="AF268" s="70"/>
      <c r="AG268" s="70"/>
      <c r="AH268" s="70"/>
      <c r="AI268" s="70"/>
      <c r="AJ268" s="70"/>
      <c r="AK268" s="70"/>
      <c r="AL268" s="70"/>
    </row>
    <row r="269" ht="15.75" customHeight="1">
      <c r="AA269" s="70"/>
      <c r="AB269" s="70"/>
      <c r="AC269" s="70"/>
      <c r="AD269" s="70"/>
      <c r="AE269" s="70"/>
      <c r="AF269" s="70"/>
      <c r="AG269" s="70"/>
      <c r="AH269" s="70"/>
      <c r="AI269" s="70"/>
      <c r="AJ269" s="70"/>
      <c r="AK269" s="70"/>
      <c r="AL269" s="70"/>
    </row>
    <row r="270" ht="15.75" customHeight="1">
      <c r="AA270" s="70"/>
      <c r="AB270" s="70"/>
      <c r="AC270" s="70"/>
      <c r="AD270" s="70"/>
      <c r="AE270" s="70"/>
      <c r="AF270" s="70"/>
      <c r="AG270" s="70"/>
      <c r="AH270" s="70"/>
      <c r="AI270" s="70"/>
      <c r="AJ270" s="70"/>
      <c r="AK270" s="70"/>
      <c r="AL270" s="70"/>
    </row>
    <row r="271" ht="15.75" customHeight="1">
      <c r="AA271" s="70"/>
      <c r="AB271" s="70"/>
      <c r="AC271" s="70"/>
      <c r="AD271" s="70"/>
      <c r="AE271" s="70"/>
      <c r="AF271" s="70"/>
      <c r="AG271" s="70"/>
      <c r="AH271" s="70"/>
      <c r="AI271" s="70"/>
      <c r="AJ271" s="70"/>
      <c r="AK271" s="70"/>
      <c r="AL271" s="70"/>
    </row>
    <row r="272" ht="15.75" customHeight="1">
      <c r="AA272" s="70"/>
      <c r="AB272" s="70"/>
      <c r="AC272" s="70"/>
      <c r="AD272" s="70"/>
      <c r="AE272" s="70"/>
      <c r="AF272" s="70"/>
      <c r="AG272" s="70"/>
      <c r="AH272" s="70"/>
      <c r="AI272" s="70"/>
      <c r="AJ272" s="70"/>
      <c r="AK272" s="70"/>
      <c r="AL272" s="70"/>
    </row>
    <row r="273" ht="15.75" customHeight="1">
      <c r="AA273" s="70"/>
      <c r="AB273" s="70"/>
      <c r="AC273" s="70"/>
      <c r="AD273" s="70"/>
      <c r="AE273" s="70"/>
      <c r="AF273" s="70"/>
      <c r="AG273" s="70"/>
      <c r="AH273" s="70"/>
      <c r="AI273" s="70"/>
      <c r="AJ273" s="70"/>
      <c r="AK273" s="70"/>
      <c r="AL273" s="70"/>
    </row>
    <row r="274" ht="15.75" customHeight="1">
      <c r="AA274" s="70"/>
      <c r="AB274" s="70"/>
      <c r="AC274" s="70"/>
      <c r="AD274" s="70"/>
      <c r="AE274" s="70"/>
      <c r="AF274" s="70"/>
      <c r="AG274" s="70"/>
      <c r="AH274" s="70"/>
      <c r="AI274" s="70"/>
      <c r="AJ274" s="70"/>
      <c r="AK274" s="70"/>
      <c r="AL274" s="70"/>
    </row>
    <row r="275" ht="15.75" customHeight="1">
      <c r="AA275" s="70"/>
      <c r="AB275" s="70"/>
      <c r="AC275" s="70"/>
      <c r="AD275" s="70"/>
      <c r="AE275" s="70"/>
      <c r="AF275" s="70"/>
      <c r="AG275" s="70"/>
      <c r="AH275" s="70"/>
      <c r="AI275" s="70"/>
      <c r="AJ275" s="70"/>
      <c r="AK275" s="70"/>
      <c r="AL275" s="70"/>
    </row>
    <row r="276" ht="15.75" customHeight="1">
      <c r="AA276" s="70"/>
      <c r="AB276" s="70"/>
      <c r="AC276" s="70"/>
      <c r="AD276" s="70"/>
      <c r="AE276" s="70"/>
      <c r="AF276" s="70"/>
      <c r="AG276" s="70"/>
      <c r="AH276" s="70"/>
      <c r="AI276" s="70"/>
      <c r="AJ276" s="70"/>
      <c r="AK276" s="70"/>
      <c r="AL276" s="70"/>
    </row>
    <row r="277" ht="15.75" customHeight="1">
      <c r="AA277" s="70"/>
      <c r="AB277" s="70"/>
      <c r="AC277" s="70"/>
      <c r="AD277" s="70"/>
      <c r="AE277" s="70"/>
      <c r="AF277" s="70"/>
      <c r="AG277" s="70"/>
      <c r="AH277" s="70"/>
      <c r="AI277" s="70"/>
      <c r="AJ277" s="70"/>
      <c r="AK277" s="70"/>
      <c r="AL277" s="70"/>
    </row>
    <row r="278" ht="15.75" customHeight="1">
      <c r="AA278" s="70"/>
      <c r="AB278" s="70"/>
      <c r="AC278" s="70"/>
      <c r="AD278" s="70"/>
      <c r="AE278" s="70"/>
      <c r="AF278" s="70"/>
      <c r="AG278" s="70"/>
      <c r="AH278" s="70"/>
      <c r="AI278" s="70"/>
      <c r="AJ278" s="70"/>
      <c r="AK278" s="70"/>
      <c r="AL278" s="70"/>
    </row>
    <row r="279" ht="15.75" customHeight="1">
      <c r="AA279" s="70"/>
      <c r="AB279" s="70"/>
      <c r="AC279" s="70"/>
      <c r="AD279" s="70"/>
      <c r="AE279" s="70"/>
      <c r="AF279" s="70"/>
      <c r="AG279" s="70"/>
      <c r="AH279" s="70"/>
      <c r="AI279" s="70"/>
      <c r="AJ279" s="70"/>
      <c r="AK279" s="70"/>
      <c r="AL279" s="70"/>
    </row>
    <row r="280" ht="15.75" customHeight="1">
      <c r="AA280" s="70"/>
      <c r="AB280" s="70"/>
      <c r="AC280" s="70"/>
      <c r="AD280" s="70"/>
      <c r="AE280" s="70"/>
      <c r="AF280" s="70"/>
      <c r="AG280" s="70"/>
      <c r="AH280" s="70"/>
      <c r="AI280" s="70"/>
      <c r="AJ280" s="70"/>
      <c r="AK280" s="70"/>
      <c r="AL280" s="70"/>
    </row>
    <row r="281" ht="15.75" customHeight="1">
      <c r="AA281" s="70"/>
      <c r="AB281" s="70"/>
      <c r="AC281" s="70"/>
      <c r="AD281" s="70"/>
      <c r="AE281" s="70"/>
      <c r="AF281" s="70"/>
      <c r="AG281" s="70"/>
      <c r="AH281" s="70"/>
      <c r="AI281" s="70"/>
      <c r="AJ281" s="70"/>
      <c r="AK281" s="70"/>
      <c r="AL281" s="70"/>
    </row>
    <row r="282" ht="15.75" customHeight="1">
      <c r="AA282" s="70"/>
      <c r="AB282" s="70"/>
      <c r="AC282" s="70"/>
      <c r="AD282" s="70"/>
      <c r="AE282" s="70"/>
      <c r="AF282" s="70"/>
      <c r="AG282" s="70"/>
      <c r="AH282" s="70"/>
      <c r="AI282" s="70"/>
      <c r="AJ282" s="70"/>
      <c r="AK282" s="70"/>
      <c r="AL282" s="70"/>
    </row>
    <row r="283" ht="15.75" customHeight="1">
      <c r="AA283" s="70"/>
      <c r="AB283" s="70"/>
      <c r="AC283" s="70"/>
      <c r="AD283" s="70"/>
      <c r="AE283" s="70"/>
      <c r="AF283" s="70"/>
      <c r="AG283" s="70"/>
      <c r="AH283" s="70"/>
      <c r="AI283" s="70"/>
      <c r="AJ283" s="70"/>
      <c r="AK283" s="70"/>
      <c r="AL283" s="70"/>
    </row>
    <row r="284" ht="15.75" customHeight="1">
      <c r="AA284" s="70"/>
      <c r="AB284" s="70"/>
      <c r="AC284" s="70"/>
      <c r="AD284" s="70"/>
      <c r="AE284" s="70"/>
      <c r="AF284" s="70"/>
      <c r="AG284" s="70"/>
      <c r="AH284" s="70"/>
      <c r="AI284" s="70"/>
      <c r="AJ284" s="70"/>
      <c r="AK284" s="70"/>
      <c r="AL284" s="70"/>
    </row>
    <row r="285" ht="15.75" customHeight="1">
      <c r="AA285" s="70"/>
      <c r="AB285" s="70"/>
      <c r="AC285" s="70"/>
      <c r="AD285" s="70"/>
      <c r="AE285" s="70"/>
      <c r="AF285" s="70"/>
      <c r="AG285" s="70"/>
      <c r="AH285" s="70"/>
      <c r="AI285" s="70"/>
      <c r="AJ285" s="70"/>
      <c r="AK285" s="70"/>
      <c r="AL285" s="70"/>
    </row>
    <row r="286" ht="15.75" customHeight="1">
      <c r="AA286" s="70"/>
      <c r="AB286" s="70"/>
      <c r="AC286" s="70"/>
      <c r="AD286" s="70"/>
      <c r="AE286" s="70"/>
      <c r="AF286" s="70"/>
      <c r="AG286" s="70"/>
      <c r="AH286" s="70"/>
      <c r="AI286" s="70"/>
      <c r="AJ286" s="70"/>
      <c r="AK286" s="70"/>
      <c r="AL286" s="70"/>
    </row>
    <row r="287" ht="15.75" customHeight="1">
      <c r="AA287" s="70"/>
      <c r="AB287" s="70"/>
      <c r="AC287" s="70"/>
      <c r="AD287" s="70"/>
      <c r="AE287" s="70"/>
      <c r="AF287" s="70"/>
      <c r="AG287" s="70"/>
      <c r="AH287" s="70"/>
      <c r="AI287" s="70"/>
      <c r="AJ287" s="70"/>
      <c r="AK287" s="70"/>
      <c r="AL287" s="70"/>
    </row>
    <row r="288" ht="15.75" customHeight="1">
      <c r="AA288" s="70"/>
      <c r="AB288" s="70"/>
      <c r="AC288" s="70"/>
      <c r="AD288" s="70"/>
      <c r="AE288" s="70"/>
      <c r="AF288" s="70"/>
      <c r="AG288" s="70"/>
      <c r="AH288" s="70"/>
      <c r="AI288" s="70"/>
      <c r="AJ288" s="70"/>
      <c r="AK288" s="70"/>
      <c r="AL288" s="70"/>
    </row>
    <row r="289" ht="15.75" customHeight="1">
      <c r="AA289" s="70"/>
      <c r="AB289" s="70"/>
      <c r="AC289" s="70"/>
      <c r="AD289" s="70"/>
      <c r="AE289" s="70"/>
      <c r="AF289" s="70"/>
      <c r="AG289" s="70"/>
      <c r="AH289" s="70"/>
      <c r="AI289" s="70"/>
      <c r="AJ289" s="70"/>
      <c r="AK289" s="70"/>
      <c r="AL289" s="70"/>
    </row>
    <row r="290" ht="15.75" customHeight="1">
      <c r="AA290" s="70"/>
      <c r="AB290" s="70"/>
      <c r="AC290" s="70"/>
      <c r="AD290" s="70"/>
      <c r="AE290" s="70"/>
      <c r="AF290" s="70"/>
      <c r="AG290" s="70"/>
      <c r="AH290" s="70"/>
      <c r="AI290" s="70"/>
      <c r="AJ290" s="70"/>
      <c r="AK290" s="70"/>
      <c r="AL290" s="70"/>
    </row>
    <row r="291" ht="15.75" customHeight="1">
      <c r="AA291" s="70"/>
      <c r="AB291" s="70"/>
      <c r="AC291" s="70"/>
      <c r="AD291" s="70"/>
      <c r="AE291" s="70"/>
      <c r="AF291" s="70"/>
      <c r="AG291" s="70"/>
      <c r="AH291" s="70"/>
      <c r="AI291" s="70"/>
      <c r="AJ291" s="70"/>
      <c r="AK291" s="70"/>
      <c r="AL291" s="70"/>
    </row>
    <row r="292" ht="15.75" customHeight="1">
      <c r="AA292" s="70"/>
      <c r="AB292" s="70"/>
      <c r="AC292" s="70"/>
      <c r="AD292" s="70"/>
      <c r="AE292" s="70"/>
      <c r="AF292" s="70"/>
      <c r="AG292" s="70"/>
      <c r="AH292" s="70"/>
      <c r="AI292" s="70"/>
      <c r="AJ292" s="70"/>
      <c r="AK292" s="70"/>
      <c r="AL292" s="70"/>
    </row>
    <row r="293" ht="15.75" customHeight="1">
      <c r="AA293" s="70"/>
      <c r="AB293" s="70"/>
      <c r="AC293" s="70"/>
      <c r="AD293" s="70"/>
      <c r="AE293" s="70"/>
      <c r="AF293" s="70"/>
      <c r="AG293" s="70"/>
      <c r="AH293" s="70"/>
      <c r="AI293" s="70"/>
      <c r="AJ293" s="70"/>
      <c r="AK293" s="70"/>
      <c r="AL293" s="70"/>
    </row>
    <row r="294" ht="15.75" customHeight="1">
      <c r="AA294" s="70"/>
      <c r="AB294" s="70"/>
      <c r="AC294" s="70"/>
      <c r="AD294" s="70"/>
      <c r="AE294" s="70"/>
      <c r="AF294" s="70"/>
      <c r="AG294" s="70"/>
      <c r="AH294" s="70"/>
      <c r="AI294" s="70"/>
      <c r="AJ294" s="70"/>
      <c r="AK294" s="70"/>
      <c r="AL294" s="70"/>
    </row>
    <row r="295" ht="15.75" customHeight="1">
      <c r="AA295" s="70"/>
      <c r="AB295" s="70"/>
      <c r="AC295" s="70"/>
      <c r="AD295" s="70"/>
      <c r="AE295" s="70"/>
      <c r="AF295" s="70"/>
      <c r="AG295" s="70"/>
      <c r="AH295" s="70"/>
      <c r="AI295" s="70"/>
      <c r="AJ295" s="70"/>
      <c r="AK295" s="70"/>
      <c r="AL295" s="70"/>
    </row>
    <row r="296" ht="15.75" customHeight="1">
      <c r="AA296" s="70"/>
      <c r="AB296" s="70"/>
      <c r="AC296" s="70"/>
      <c r="AD296" s="70"/>
      <c r="AE296" s="70"/>
      <c r="AF296" s="70"/>
      <c r="AG296" s="70"/>
      <c r="AH296" s="70"/>
      <c r="AI296" s="70"/>
      <c r="AJ296" s="70"/>
      <c r="AK296" s="70"/>
      <c r="AL296" s="70"/>
    </row>
    <row r="297" ht="15.75" customHeight="1">
      <c r="AA297" s="70"/>
      <c r="AB297" s="70"/>
      <c r="AC297" s="70"/>
      <c r="AD297" s="70"/>
      <c r="AE297" s="70"/>
      <c r="AF297" s="70"/>
      <c r="AG297" s="70"/>
      <c r="AH297" s="70"/>
      <c r="AI297" s="70"/>
      <c r="AJ297" s="70"/>
      <c r="AK297" s="70"/>
      <c r="AL297" s="70"/>
    </row>
    <row r="298" ht="15.75" customHeight="1">
      <c r="AA298" s="70"/>
      <c r="AB298" s="70"/>
      <c r="AC298" s="70"/>
      <c r="AD298" s="70"/>
      <c r="AE298" s="70"/>
      <c r="AF298" s="70"/>
      <c r="AG298" s="70"/>
      <c r="AH298" s="70"/>
      <c r="AI298" s="70"/>
      <c r="AJ298" s="70"/>
      <c r="AK298" s="70"/>
      <c r="AL298" s="70"/>
    </row>
    <row r="299" ht="15.75" customHeight="1">
      <c r="AA299" s="70"/>
      <c r="AB299" s="70"/>
      <c r="AC299" s="70"/>
      <c r="AD299" s="70"/>
      <c r="AE299" s="70"/>
      <c r="AF299" s="70"/>
      <c r="AG299" s="70"/>
      <c r="AH299" s="70"/>
      <c r="AI299" s="70"/>
      <c r="AJ299" s="70"/>
      <c r="AK299" s="70"/>
      <c r="AL299" s="70"/>
    </row>
    <row r="300" ht="15.75" customHeight="1">
      <c r="AA300" s="70"/>
      <c r="AB300" s="70"/>
      <c r="AC300" s="70"/>
      <c r="AD300" s="70"/>
      <c r="AE300" s="70"/>
      <c r="AF300" s="70"/>
      <c r="AG300" s="70"/>
      <c r="AH300" s="70"/>
      <c r="AI300" s="70"/>
      <c r="AJ300" s="70"/>
      <c r="AK300" s="70"/>
      <c r="AL300" s="70"/>
    </row>
    <row r="301" ht="15.75" customHeight="1">
      <c r="AA301" s="70"/>
      <c r="AB301" s="70"/>
      <c r="AC301" s="70"/>
      <c r="AD301" s="70"/>
      <c r="AE301" s="70"/>
      <c r="AF301" s="70"/>
      <c r="AG301" s="70"/>
      <c r="AH301" s="70"/>
      <c r="AI301" s="70"/>
      <c r="AJ301" s="70"/>
      <c r="AK301" s="70"/>
      <c r="AL301" s="70"/>
    </row>
    <row r="302" ht="15.75" customHeight="1">
      <c r="AA302" s="70"/>
      <c r="AB302" s="70"/>
      <c r="AC302" s="70"/>
      <c r="AD302" s="70"/>
      <c r="AE302" s="70"/>
      <c r="AF302" s="70"/>
      <c r="AG302" s="70"/>
      <c r="AH302" s="70"/>
      <c r="AI302" s="70"/>
      <c r="AJ302" s="70"/>
      <c r="AK302" s="70"/>
      <c r="AL302" s="70"/>
    </row>
    <row r="303" ht="15.75" customHeight="1">
      <c r="AA303" s="70"/>
      <c r="AB303" s="70"/>
      <c r="AC303" s="70"/>
      <c r="AD303" s="70"/>
      <c r="AE303" s="70"/>
      <c r="AF303" s="70"/>
      <c r="AG303" s="70"/>
      <c r="AH303" s="70"/>
      <c r="AI303" s="70"/>
      <c r="AJ303" s="70"/>
      <c r="AK303" s="70"/>
      <c r="AL303" s="70"/>
    </row>
    <row r="304" ht="15.75" customHeight="1">
      <c r="AA304" s="70"/>
      <c r="AB304" s="70"/>
      <c r="AC304" s="70"/>
      <c r="AD304" s="70"/>
      <c r="AE304" s="70"/>
      <c r="AF304" s="70"/>
      <c r="AG304" s="70"/>
      <c r="AH304" s="70"/>
      <c r="AI304" s="70"/>
      <c r="AJ304" s="70"/>
      <c r="AK304" s="70"/>
      <c r="AL304" s="70"/>
    </row>
    <row r="305" ht="15.75" customHeight="1">
      <c r="AA305" s="70"/>
      <c r="AB305" s="70"/>
      <c r="AC305" s="70"/>
      <c r="AD305" s="70"/>
      <c r="AE305" s="70"/>
      <c r="AF305" s="70"/>
      <c r="AG305" s="70"/>
      <c r="AH305" s="70"/>
      <c r="AI305" s="70"/>
      <c r="AJ305" s="70"/>
      <c r="AK305" s="70"/>
      <c r="AL305" s="70"/>
    </row>
    <row r="306" ht="15.75" customHeight="1">
      <c r="AA306" s="70"/>
      <c r="AB306" s="70"/>
      <c r="AC306" s="70"/>
      <c r="AD306" s="70"/>
      <c r="AE306" s="70"/>
      <c r="AF306" s="70"/>
      <c r="AG306" s="70"/>
      <c r="AH306" s="70"/>
      <c r="AI306" s="70"/>
      <c r="AJ306" s="70"/>
      <c r="AK306" s="70"/>
      <c r="AL306" s="70"/>
    </row>
    <row r="307" ht="15.75" customHeight="1">
      <c r="AA307" s="70"/>
      <c r="AB307" s="70"/>
      <c r="AC307" s="70"/>
      <c r="AD307" s="70"/>
      <c r="AE307" s="70"/>
      <c r="AF307" s="70"/>
      <c r="AG307" s="70"/>
      <c r="AH307" s="70"/>
      <c r="AI307" s="70"/>
      <c r="AJ307" s="70"/>
      <c r="AK307" s="70"/>
      <c r="AL307" s="70"/>
    </row>
    <row r="308" ht="15.75" customHeight="1">
      <c r="AA308" s="70"/>
      <c r="AB308" s="70"/>
      <c r="AC308" s="70"/>
      <c r="AD308" s="70"/>
      <c r="AE308" s="70"/>
      <c r="AF308" s="70"/>
      <c r="AG308" s="70"/>
      <c r="AH308" s="70"/>
      <c r="AI308" s="70"/>
      <c r="AJ308" s="70"/>
      <c r="AK308" s="70"/>
      <c r="AL308" s="70"/>
    </row>
    <row r="309" ht="15.75" customHeight="1">
      <c r="AA309" s="70"/>
      <c r="AB309" s="70"/>
      <c r="AC309" s="70"/>
      <c r="AD309" s="70"/>
      <c r="AE309" s="70"/>
      <c r="AF309" s="70"/>
      <c r="AG309" s="70"/>
      <c r="AH309" s="70"/>
      <c r="AI309" s="70"/>
      <c r="AJ309" s="70"/>
      <c r="AK309" s="70"/>
      <c r="AL309" s="70"/>
    </row>
    <row r="310" ht="15.75" customHeight="1">
      <c r="AA310" s="70"/>
      <c r="AB310" s="70"/>
      <c r="AC310" s="70"/>
      <c r="AD310" s="70"/>
      <c r="AE310" s="70"/>
      <c r="AF310" s="70"/>
      <c r="AG310" s="70"/>
      <c r="AH310" s="70"/>
      <c r="AI310" s="70"/>
      <c r="AJ310" s="70"/>
      <c r="AK310" s="70"/>
      <c r="AL310" s="70"/>
    </row>
    <row r="311" ht="15.75" customHeight="1">
      <c r="AA311" s="70"/>
      <c r="AB311" s="70"/>
      <c r="AC311" s="70"/>
      <c r="AD311" s="70"/>
      <c r="AE311" s="70"/>
      <c r="AF311" s="70"/>
      <c r="AG311" s="70"/>
      <c r="AH311" s="70"/>
      <c r="AI311" s="70"/>
      <c r="AJ311" s="70"/>
      <c r="AK311" s="70"/>
      <c r="AL311" s="70"/>
    </row>
    <row r="312" ht="15.75" customHeight="1">
      <c r="AA312" s="70"/>
      <c r="AB312" s="70"/>
      <c r="AC312" s="70"/>
      <c r="AD312" s="70"/>
      <c r="AE312" s="70"/>
      <c r="AF312" s="70"/>
      <c r="AG312" s="70"/>
      <c r="AH312" s="70"/>
      <c r="AI312" s="70"/>
      <c r="AJ312" s="70"/>
      <c r="AK312" s="70"/>
      <c r="AL312" s="70"/>
    </row>
    <row r="313" ht="15.75" customHeight="1">
      <c r="AA313" s="70"/>
      <c r="AB313" s="70"/>
      <c r="AC313" s="70"/>
      <c r="AD313" s="70"/>
      <c r="AE313" s="70"/>
      <c r="AF313" s="70"/>
      <c r="AG313" s="70"/>
      <c r="AH313" s="70"/>
      <c r="AI313" s="70"/>
      <c r="AJ313" s="70"/>
      <c r="AK313" s="70"/>
      <c r="AL313" s="70"/>
    </row>
    <row r="314" ht="15.75" customHeight="1">
      <c r="AA314" s="70"/>
      <c r="AB314" s="70"/>
      <c r="AC314" s="70"/>
      <c r="AD314" s="70"/>
      <c r="AE314" s="70"/>
      <c r="AF314" s="70"/>
      <c r="AG314" s="70"/>
      <c r="AH314" s="70"/>
      <c r="AI314" s="70"/>
      <c r="AJ314" s="70"/>
      <c r="AK314" s="70"/>
      <c r="AL314" s="70"/>
    </row>
    <row r="315" ht="15.75" customHeight="1">
      <c r="AA315" s="70"/>
      <c r="AB315" s="70"/>
      <c r="AC315" s="70"/>
      <c r="AD315" s="70"/>
      <c r="AE315" s="70"/>
      <c r="AF315" s="70"/>
      <c r="AG315" s="70"/>
      <c r="AH315" s="70"/>
      <c r="AI315" s="70"/>
      <c r="AJ315" s="70"/>
      <c r="AK315" s="70"/>
      <c r="AL315" s="70"/>
    </row>
    <row r="316" ht="15.75" customHeight="1">
      <c r="AA316" s="70"/>
      <c r="AB316" s="70"/>
      <c r="AC316" s="70"/>
      <c r="AD316" s="70"/>
      <c r="AE316" s="70"/>
      <c r="AF316" s="70"/>
      <c r="AG316" s="70"/>
      <c r="AH316" s="70"/>
      <c r="AI316" s="70"/>
      <c r="AJ316" s="70"/>
      <c r="AK316" s="70"/>
      <c r="AL316" s="70"/>
    </row>
    <row r="317" ht="15.75" customHeight="1">
      <c r="AA317" s="70"/>
      <c r="AB317" s="70"/>
      <c r="AC317" s="70"/>
      <c r="AD317" s="70"/>
      <c r="AE317" s="70"/>
      <c r="AF317" s="70"/>
      <c r="AG317" s="70"/>
      <c r="AH317" s="70"/>
      <c r="AI317" s="70"/>
      <c r="AJ317" s="70"/>
      <c r="AK317" s="70"/>
      <c r="AL317" s="70"/>
    </row>
    <row r="318" ht="15.75" customHeight="1">
      <c r="AA318" s="70"/>
      <c r="AB318" s="70"/>
      <c r="AC318" s="70"/>
      <c r="AD318" s="70"/>
      <c r="AE318" s="70"/>
      <c r="AF318" s="70"/>
      <c r="AG318" s="70"/>
      <c r="AH318" s="70"/>
      <c r="AI318" s="70"/>
      <c r="AJ318" s="70"/>
      <c r="AK318" s="70"/>
      <c r="AL318" s="70"/>
    </row>
    <row r="319" ht="15.75" customHeight="1">
      <c r="AA319" s="70"/>
      <c r="AB319" s="70"/>
      <c r="AC319" s="70"/>
      <c r="AD319" s="70"/>
      <c r="AE319" s="70"/>
      <c r="AF319" s="70"/>
      <c r="AG319" s="70"/>
      <c r="AH319" s="70"/>
      <c r="AI319" s="70"/>
      <c r="AJ319" s="70"/>
      <c r="AK319" s="70"/>
      <c r="AL319" s="70"/>
    </row>
    <row r="320" ht="15.75" customHeight="1">
      <c r="AA320" s="70"/>
      <c r="AB320" s="70"/>
      <c r="AC320" s="70"/>
      <c r="AD320" s="70"/>
      <c r="AE320" s="70"/>
      <c r="AF320" s="70"/>
      <c r="AG320" s="70"/>
      <c r="AH320" s="70"/>
      <c r="AI320" s="70"/>
      <c r="AJ320" s="70"/>
      <c r="AK320" s="70"/>
      <c r="AL320" s="70"/>
    </row>
    <row r="321" ht="15.75" customHeight="1">
      <c r="AA321" s="70"/>
      <c r="AB321" s="70"/>
      <c r="AC321" s="70"/>
      <c r="AD321" s="70"/>
      <c r="AE321" s="70"/>
      <c r="AF321" s="70"/>
      <c r="AG321" s="70"/>
      <c r="AH321" s="70"/>
      <c r="AI321" s="70"/>
      <c r="AJ321" s="70"/>
      <c r="AK321" s="70"/>
      <c r="AL321" s="70"/>
    </row>
    <row r="322" ht="15.75" customHeight="1">
      <c r="AA322" s="70"/>
      <c r="AB322" s="70"/>
      <c r="AC322" s="70"/>
      <c r="AD322" s="70"/>
      <c r="AE322" s="70"/>
      <c r="AF322" s="70"/>
      <c r="AG322" s="70"/>
      <c r="AH322" s="70"/>
      <c r="AI322" s="70"/>
      <c r="AJ322" s="70"/>
      <c r="AK322" s="70"/>
      <c r="AL322" s="70"/>
    </row>
    <row r="323" ht="15.75" customHeight="1">
      <c r="AA323" s="70"/>
      <c r="AB323" s="70"/>
      <c r="AC323" s="70"/>
      <c r="AD323" s="70"/>
      <c r="AE323" s="70"/>
      <c r="AF323" s="70"/>
      <c r="AG323" s="70"/>
      <c r="AH323" s="70"/>
      <c r="AI323" s="70"/>
      <c r="AJ323" s="70"/>
      <c r="AK323" s="70"/>
      <c r="AL323" s="70"/>
    </row>
    <row r="324" ht="15.75" customHeight="1">
      <c r="AA324" s="70"/>
      <c r="AB324" s="70"/>
      <c r="AC324" s="70"/>
      <c r="AD324" s="70"/>
      <c r="AE324" s="70"/>
      <c r="AF324" s="70"/>
      <c r="AG324" s="70"/>
      <c r="AH324" s="70"/>
      <c r="AI324" s="70"/>
      <c r="AJ324" s="70"/>
      <c r="AK324" s="70"/>
      <c r="AL324" s="70"/>
    </row>
    <row r="325" ht="15.75" customHeight="1">
      <c r="AA325" s="70"/>
      <c r="AB325" s="70"/>
      <c r="AC325" s="70"/>
      <c r="AD325" s="70"/>
      <c r="AE325" s="70"/>
      <c r="AF325" s="70"/>
      <c r="AG325" s="70"/>
      <c r="AH325" s="70"/>
      <c r="AI325" s="70"/>
      <c r="AJ325" s="70"/>
      <c r="AK325" s="70"/>
      <c r="AL325" s="70"/>
    </row>
    <row r="326" ht="15.75" customHeight="1">
      <c r="AA326" s="70"/>
      <c r="AB326" s="70"/>
      <c r="AC326" s="70"/>
      <c r="AD326" s="70"/>
      <c r="AE326" s="70"/>
      <c r="AF326" s="70"/>
      <c r="AG326" s="70"/>
      <c r="AH326" s="70"/>
      <c r="AI326" s="70"/>
      <c r="AJ326" s="70"/>
      <c r="AK326" s="70"/>
      <c r="AL326" s="70"/>
    </row>
    <row r="327" ht="15.75" customHeight="1">
      <c r="AA327" s="70"/>
      <c r="AB327" s="70"/>
      <c r="AC327" s="70"/>
      <c r="AD327" s="70"/>
      <c r="AE327" s="70"/>
      <c r="AF327" s="70"/>
      <c r="AG327" s="70"/>
      <c r="AH327" s="70"/>
      <c r="AI327" s="70"/>
      <c r="AJ327" s="70"/>
      <c r="AK327" s="70"/>
      <c r="AL327" s="70"/>
    </row>
    <row r="328" ht="15.75" customHeight="1">
      <c r="AA328" s="70"/>
      <c r="AB328" s="70"/>
      <c r="AC328" s="70"/>
      <c r="AD328" s="70"/>
      <c r="AE328" s="70"/>
      <c r="AF328" s="70"/>
      <c r="AG328" s="70"/>
      <c r="AH328" s="70"/>
      <c r="AI328" s="70"/>
      <c r="AJ328" s="70"/>
      <c r="AK328" s="70"/>
      <c r="AL328" s="70"/>
    </row>
    <row r="329" ht="15.75" customHeight="1">
      <c r="AA329" s="70"/>
      <c r="AB329" s="70"/>
      <c r="AC329" s="70"/>
      <c r="AD329" s="70"/>
      <c r="AE329" s="70"/>
      <c r="AF329" s="70"/>
      <c r="AG329" s="70"/>
      <c r="AH329" s="70"/>
      <c r="AI329" s="70"/>
      <c r="AJ329" s="70"/>
      <c r="AK329" s="70"/>
      <c r="AL329" s="70"/>
    </row>
    <row r="330" ht="15.75" customHeight="1">
      <c r="AA330" s="70"/>
      <c r="AB330" s="70"/>
      <c r="AC330" s="70"/>
      <c r="AD330" s="70"/>
      <c r="AE330" s="70"/>
      <c r="AF330" s="70"/>
      <c r="AG330" s="70"/>
      <c r="AH330" s="70"/>
      <c r="AI330" s="70"/>
      <c r="AJ330" s="70"/>
      <c r="AK330" s="70"/>
      <c r="AL330" s="70"/>
    </row>
    <row r="331" ht="15.75" customHeight="1">
      <c r="AA331" s="70"/>
      <c r="AB331" s="70"/>
      <c r="AC331" s="70"/>
      <c r="AD331" s="70"/>
      <c r="AE331" s="70"/>
      <c r="AF331" s="70"/>
      <c r="AG331" s="70"/>
      <c r="AH331" s="70"/>
      <c r="AI331" s="70"/>
      <c r="AJ331" s="70"/>
      <c r="AK331" s="70"/>
      <c r="AL331" s="70"/>
    </row>
    <row r="332" ht="15.75" customHeight="1">
      <c r="AA332" s="70"/>
      <c r="AB332" s="70"/>
      <c r="AC332" s="70"/>
      <c r="AD332" s="70"/>
      <c r="AE332" s="70"/>
      <c r="AF332" s="70"/>
      <c r="AG332" s="70"/>
      <c r="AH332" s="70"/>
      <c r="AI332" s="70"/>
      <c r="AJ332" s="70"/>
      <c r="AK332" s="70"/>
      <c r="AL332" s="70"/>
    </row>
    <row r="333" ht="15.75" customHeight="1">
      <c r="AA333" s="70"/>
      <c r="AB333" s="70"/>
      <c r="AC333" s="70"/>
      <c r="AD333" s="70"/>
      <c r="AE333" s="70"/>
      <c r="AF333" s="70"/>
      <c r="AG333" s="70"/>
      <c r="AH333" s="70"/>
      <c r="AI333" s="70"/>
      <c r="AJ333" s="70"/>
      <c r="AK333" s="70"/>
      <c r="AL333" s="70"/>
    </row>
    <row r="334" ht="15.75" customHeight="1">
      <c r="AA334" s="70"/>
      <c r="AB334" s="70"/>
      <c r="AC334" s="70"/>
      <c r="AD334" s="70"/>
      <c r="AE334" s="70"/>
      <c r="AF334" s="70"/>
      <c r="AG334" s="70"/>
      <c r="AH334" s="70"/>
      <c r="AI334" s="70"/>
      <c r="AJ334" s="70"/>
      <c r="AK334" s="70"/>
      <c r="AL334" s="70"/>
    </row>
    <row r="335" ht="15.75" customHeight="1">
      <c r="AA335" s="70"/>
      <c r="AB335" s="70"/>
      <c r="AC335" s="70"/>
      <c r="AD335" s="70"/>
      <c r="AE335" s="70"/>
      <c r="AF335" s="70"/>
      <c r="AG335" s="70"/>
      <c r="AH335" s="70"/>
      <c r="AI335" s="70"/>
      <c r="AJ335" s="70"/>
      <c r="AK335" s="70"/>
      <c r="AL335" s="70"/>
    </row>
    <row r="336" ht="15.75" customHeight="1">
      <c r="AA336" s="70"/>
      <c r="AB336" s="70"/>
      <c r="AC336" s="70"/>
      <c r="AD336" s="70"/>
      <c r="AE336" s="70"/>
      <c r="AF336" s="70"/>
      <c r="AG336" s="70"/>
      <c r="AH336" s="70"/>
      <c r="AI336" s="70"/>
      <c r="AJ336" s="70"/>
      <c r="AK336" s="70"/>
      <c r="AL336" s="70"/>
    </row>
    <row r="337" ht="15.75" customHeight="1">
      <c r="AA337" s="70"/>
      <c r="AB337" s="70"/>
      <c r="AC337" s="70"/>
      <c r="AD337" s="70"/>
      <c r="AE337" s="70"/>
      <c r="AF337" s="70"/>
      <c r="AG337" s="70"/>
      <c r="AH337" s="70"/>
      <c r="AI337" s="70"/>
      <c r="AJ337" s="70"/>
      <c r="AK337" s="70"/>
      <c r="AL337" s="70"/>
    </row>
    <row r="338" ht="15.75" customHeight="1">
      <c r="AA338" s="70"/>
      <c r="AB338" s="70"/>
      <c r="AC338" s="70"/>
      <c r="AD338" s="70"/>
      <c r="AE338" s="70"/>
      <c r="AF338" s="70"/>
      <c r="AG338" s="70"/>
      <c r="AH338" s="70"/>
      <c r="AI338" s="70"/>
      <c r="AJ338" s="70"/>
      <c r="AK338" s="70"/>
      <c r="AL338" s="70"/>
    </row>
    <row r="339" ht="15.75" customHeight="1">
      <c r="AA339" s="70"/>
      <c r="AB339" s="70"/>
      <c r="AC339" s="70"/>
      <c r="AD339" s="70"/>
      <c r="AE339" s="70"/>
      <c r="AF339" s="70"/>
      <c r="AG339" s="70"/>
      <c r="AH339" s="70"/>
      <c r="AI339" s="70"/>
      <c r="AJ339" s="70"/>
      <c r="AK339" s="70"/>
      <c r="AL339" s="70"/>
    </row>
    <row r="340" ht="15.75" customHeight="1">
      <c r="AA340" s="70"/>
      <c r="AB340" s="70"/>
      <c r="AC340" s="70"/>
      <c r="AD340" s="70"/>
      <c r="AE340" s="70"/>
      <c r="AF340" s="70"/>
      <c r="AG340" s="70"/>
      <c r="AH340" s="70"/>
      <c r="AI340" s="70"/>
      <c r="AJ340" s="70"/>
      <c r="AK340" s="70"/>
      <c r="AL340" s="70"/>
    </row>
    <row r="341" ht="15.75" customHeight="1">
      <c r="AA341" s="70"/>
      <c r="AB341" s="70"/>
      <c r="AC341" s="70"/>
      <c r="AD341" s="70"/>
      <c r="AE341" s="70"/>
      <c r="AF341" s="70"/>
      <c r="AG341" s="70"/>
      <c r="AH341" s="70"/>
      <c r="AI341" s="70"/>
      <c r="AJ341" s="70"/>
      <c r="AK341" s="70"/>
      <c r="AL341" s="70"/>
    </row>
    <row r="342" ht="15.75" customHeight="1">
      <c r="AA342" s="70"/>
      <c r="AB342" s="70"/>
      <c r="AC342" s="70"/>
      <c r="AD342" s="70"/>
      <c r="AE342" s="70"/>
      <c r="AF342" s="70"/>
      <c r="AG342" s="70"/>
      <c r="AH342" s="70"/>
      <c r="AI342" s="70"/>
      <c r="AJ342" s="70"/>
      <c r="AK342" s="70"/>
      <c r="AL342" s="70"/>
    </row>
    <row r="343" ht="15.75" customHeight="1">
      <c r="AA343" s="70"/>
      <c r="AB343" s="70"/>
      <c r="AC343" s="70"/>
      <c r="AD343" s="70"/>
      <c r="AE343" s="70"/>
      <c r="AF343" s="70"/>
      <c r="AG343" s="70"/>
      <c r="AH343" s="70"/>
      <c r="AI343" s="70"/>
      <c r="AJ343" s="70"/>
      <c r="AK343" s="70"/>
      <c r="AL343" s="70"/>
    </row>
    <row r="344" ht="15.75" customHeight="1">
      <c r="AA344" s="70"/>
      <c r="AB344" s="70"/>
      <c r="AC344" s="70"/>
      <c r="AD344" s="70"/>
      <c r="AE344" s="70"/>
      <c r="AF344" s="70"/>
      <c r="AG344" s="70"/>
      <c r="AH344" s="70"/>
      <c r="AI344" s="70"/>
      <c r="AJ344" s="70"/>
      <c r="AK344" s="70"/>
      <c r="AL344" s="70"/>
    </row>
    <row r="345" ht="15.75" customHeight="1">
      <c r="AA345" s="70"/>
      <c r="AB345" s="70"/>
      <c r="AC345" s="70"/>
      <c r="AD345" s="70"/>
      <c r="AE345" s="70"/>
      <c r="AF345" s="70"/>
      <c r="AG345" s="70"/>
      <c r="AH345" s="70"/>
      <c r="AI345" s="70"/>
      <c r="AJ345" s="70"/>
      <c r="AK345" s="70"/>
      <c r="AL345" s="70"/>
    </row>
    <row r="346" ht="15.75" customHeight="1">
      <c r="AA346" s="70"/>
      <c r="AB346" s="70"/>
      <c r="AC346" s="70"/>
      <c r="AD346" s="70"/>
      <c r="AE346" s="70"/>
      <c r="AF346" s="70"/>
      <c r="AG346" s="70"/>
      <c r="AH346" s="70"/>
      <c r="AI346" s="70"/>
      <c r="AJ346" s="70"/>
      <c r="AK346" s="70"/>
      <c r="AL346" s="70"/>
    </row>
    <row r="347" ht="15.75" customHeight="1">
      <c r="AA347" s="70"/>
      <c r="AB347" s="70"/>
      <c r="AC347" s="70"/>
      <c r="AD347" s="70"/>
      <c r="AE347" s="70"/>
      <c r="AF347" s="70"/>
      <c r="AG347" s="70"/>
      <c r="AH347" s="70"/>
      <c r="AI347" s="70"/>
      <c r="AJ347" s="70"/>
      <c r="AK347" s="70"/>
      <c r="AL347" s="70"/>
    </row>
    <row r="348" ht="15.75" customHeight="1">
      <c r="AA348" s="70"/>
      <c r="AB348" s="70"/>
      <c r="AC348" s="70"/>
      <c r="AD348" s="70"/>
      <c r="AE348" s="70"/>
      <c r="AF348" s="70"/>
      <c r="AG348" s="70"/>
      <c r="AH348" s="70"/>
      <c r="AI348" s="70"/>
      <c r="AJ348" s="70"/>
      <c r="AK348" s="70"/>
      <c r="AL348" s="70"/>
    </row>
    <row r="349" ht="15.75" customHeight="1">
      <c r="AA349" s="70"/>
      <c r="AB349" s="70"/>
      <c r="AC349" s="70"/>
      <c r="AD349" s="70"/>
      <c r="AE349" s="70"/>
      <c r="AF349" s="70"/>
      <c r="AG349" s="70"/>
      <c r="AH349" s="70"/>
      <c r="AI349" s="70"/>
      <c r="AJ349" s="70"/>
      <c r="AK349" s="70"/>
      <c r="AL349" s="70"/>
    </row>
    <row r="350" ht="15.75" customHeight="1">
      <c r="AA350" s="70"/>
      <c r="AB350" s="70"/>
      <c r="AC350" s="70"/>
      <c r="AD350" s="70"/>
      <c r="AE350" s="70"/>
      <c r="AF350" s="70"/>
      <c r="AG350" s="70"/>
      <c r="AH350" s="70"/>
      <c r="AI350" s="70"/>
      <c r="AJ350" s="70"/>
      <c r="AK350" s="70"/>
      <c r="AL350" s="70"/>
    </row>
    <row r="351" ht="15.75" customHeight="1">
      <c r="AA351" s="70"/>
      <c r="AB351" s="70"/>
      <c r="AC351" s="70"/>
      <c r="AD351" s="70"/>
      <c r="AE351" s="70"/>
      <c r="AF351" s="70"/>
      <c r="AG351" s="70"/>
      <c r="AH351" s="70"/>
      <c r="AI351" s="70"/>
      <c r="AJ351" s="70"/>
      <c r="AK351" s="70"/>
      <c r="AL351" s="70"/>
    </row>
    <row r="352" ht="15.75" customHeight="1">
      <c r="AA352" s="70"/>
      <c r="AB352" s="70"/>
      <c r="AC352" s="70"/>
      <c r="AD352" s="70"/>
      <c r="AE352" s="70"/>
      <c r="AF352" s="70"/>
      <c r="AG352" s="70"/>
      <c r="AH352" s="70"/>
      <c r="AI352" s="70"/>
      <c r="AJ352" s="70"/>
      <c r="AK352" s="70"/>
      <c r="AL352" s="70"/>
    </row>
    <row r="353" ht="15.75" customHeight="1">
      <c r="AA353" s="70"/>
      <c r="AB353" s="70"/>
      <c r="AC353" s="70"/>
      <c r="AD353" s="70"/>
      <c r="AE353" s="70"/>
      <c r="AF353" s="70"/>
      <c r="AG353" s="70"/>
      <c r="AH353" s="70"/>
      <c r="AI353" s="70"/>
      <c r="AJ353" s="70"/>
      <c r="AK353" s="70"/>
      <c r="AL353" s="70"/>
    </row>
    <row r="354" ht="15.75" customHeight="1">
      <c r="AA354" s="70"/>
      <c r="AB354" s="70"/>
      <c r="AC354" s="70"/>
      <c r="AD354" s="70"/>
      <c r="AE354" s="70"/>
      <c r="AF354" s="70"/>
      <c r="AG354" s="70"/>
      <c r="AH354" s="70"/>
      <c r="AI354" s="70"/>
      <c r="AJ354" s="70"/>
      <c r="AK354" s="70"/>
      <c r="AL354" s="70"/>
    </row>
    <row r="355" ht="15.75" customHeight="1">
      <c r="AA355" s="70"/>
      <c r="AB355" s="70"/>
      <c r="AC355" s="70"/>
      <c r="AD355" s="70"/>
      <c r="AE355" s="70"/>
      <c r="AF355" s="70"/>
      <c r="AG355" s="70"/>
      <c r="AH355" s="70"/>
      <c r="AI355" s="70"/>
      <c r="AJ355" s="70"/>
      <c r="AK355" s="70"/>
      <c r="AL355" s="70"/>
    </row>
    <row r="356" ht="15.75" customHeight="1">
      <c r="AA356" s="70"/>
      <c r="AB356" s="70"/>
      <c r="AC356" s="70"/>
      <c r="AD356" s="70"/>
      <c r="AE356" s="70"/>
      <c r="AF356" s="70"/>
      <c r="AG356" s="70"/>
      <c r="AH356" s="70"/>
      <c r="AI356" s="70"/>
      <c r="AJ356" s="70"/>
      <c r="AK356" s="70"/>
      <c r="AL356" s="70"/>
    </row>
    <row r="357" ht="15.75" customHeight="1">
      <c r="AA357" s="70"/>
      <c r="AB357" s="70"/>
      <c r="AC357" s="70"/>
      <c r="AD357" s="70"/>
      <c r="AE357" s="70"/>
      <c r="AF357" s="70"/>
      <c r="AG357" s="70"/>
      <c r="AH357" s="70"/>
      <c r="AI357" s="70"/>
      <c r="AJ357" s="70"/>
      <c r="AK357" s="70"/>
      <c r="AL357" s="70"/>
    </row>
    <row r="358" ht="15.75" customHeight="1">
      <c r="AA358" s="70"/>
      <c r="AB358" s="70"/>
      <c r="AC358" s="70"/>
      <c r="AD358" s="70"/>
      <c r="AE358" s="70"/>
      <c r="AF358" s="70"/>
      <c r="AG358" s="70"/>
      <c r="AH358" s="70"/>
      <c r="AI358" s="70"/>
      <c r="AJ358" s="70"/>
      <c r="AK358" s="70"/>
      <c r="AL358" s="70"/>
    </row>
    <row r="359" ht="15.75" customHeight="1">
      <c r="AA359" s="70"/>
      <c r="AB359" s="70"/>
      <c r="AC359" s="70"/>
      <c r="AD359" s="70"/>
      <c r="AE359" s="70"/>
      <c r="AF359" s="70"/>
      <c r="AG359" s="70"/>
      <c r="AH359" s="70"/>
      <c r="AI359" s="70"/>
      <c r="AJ359" s="70"/>
      <c r="AK359" s="70"/>
      <c r="AL359" s="70"/>
    </row>
    <row r="360" ht="15.75" customHeight="1">
      <c r="AA360" s="70"/>
      <c r="AB360" s="70"/>
      <c r="AC360" s="70"/>
      <c r="AD360" s="70"/>
      <c r="AE360" s="70"/>
      <c r="AF360" s="70"/>
      <c r="AG360" s="70"/>
      <c r="AH360" s="70"/>
      <c r="AI360" s="70"/>
      <c r="AJ360" s="70"/>
      <c r="AK360" s="70"/>
      <c r="AL360" s="70"/>
    </row>
    <row r="361" ht="15.75" customHeight="1">
      <c r="AA361" s="70"/>
      <c r="AB361" s="70"/>
      <c r="AC361" s="70"/>
      <c r="AD361" s="70"/>
      <c r="AE361" s="70"/>
      <c r="AF361" s="70"/>
      <c r="AG361" s="70"/>
      <c r="AH361" s="70"/>
      <c r="AI361" s="70"/>
      <c r="AJ361" s="70"/>
      <c r="AK361" s="70"/>
      <c r="AL361" s="70"/>
    </row>
    <row r="362" ht="15.75" customHeight="1">
      <c r="AA362" s="70"/>
      <c r="AB362" s="70"/>
      <c r="AC362" s="70"/>
      <c r="AD362" s="70"/>
      <c r="AE362" s="70"/>
      <c r="AF362" s="70"/>
      <c r="AG362" s="70"/>
      <c r="AH362" s="70"/>
      <c r="AI362" s="70"/>
      <c r="AJ362" s="70"/>
      <c r="AK362" s="70"/>
      <c r="AL362" s="70"/>
    </row>
    <row r="363" ht="15.75" customHeight="1">
      <c r="AA363" s="70"/>
      <c r="AB363" s="70"/>
      <c r="AC363" s="70"/>
      <c r="AD363" s="70"/>
      <c r="AE363" s="70"/>
      <c r="AF363" s="70"/>
      <c r="AG363" s="70"/>
      <c r="AH363" s="70"/>
      <c r="AI363" s="70"/>
      <c r="AJ363" s="70"/>
      <c r="AK363" s="70"/>
      <c r="AL363" s="70"/>
    </row>
    <row r="364" ht="15.75" customHeight="1">
      <c r="AA364" s="70"/>
      <c r="AB364" s="70"/>
      <c r="AC364" s="70"/>
      <c r="AD364" s="70"/>
      <c r="AE364" s="70"/>
      <c r="AF364" s="70"/>
      <c r="AG364" s="70"/>
      <c r="AH364" s="70"/>
      <c r="AI364" s="70"/>
      <c r="AJ364" s="70"/>
      <c r="AK364" s="70"/>
      <c r="AL364" s="70"/>
    </row>
    <row r="365" ht="15.75" customHeight="1">
      <c r="AA365" s="70"/>
      <c r="AB365" s="70"/>
      <c r="AC365" s="70"/>
      <c r="AD365" s="70"/>
      <c r="AE365" s="70"/>
      <c r="AF365" s="70"/>
      <c r="AG365" s="70"/>
      <c r="AH365" s="70"/>
      <c r="AI365" s="70"/>
      <c r="AJ365" s="70"/>
      <c r="AK365" s="70"/>
      <c r="AL365" s="70"/>
    </row>
    <row r="366" ht="15.75" customHeight="1">
      <c r="AA366" s="70"/>
      <c r="AB366" s="70"/>
      <c r="AC366" s="70"/>
      <c r="AD366" s="70"/>
      <c r="AE366" s="70"/>
      <c r="AF366" s="70"/>
      <c r="AG366" s="70"/>
      <c r="AH366" s="70"/>
      <c r="AI366" s="70"/>
      <c r="AJ366" s="70"/>
      <c r="AK366" s="70"/>
      <c r="AL366" s="70"/>
    </row>
    <row r="367" ht="15.75" customHeight="1">
      <c r="AA367" s="70"/>
      <c r="AB367" s="70"/>
      <c r="AC367" s="70"/>
      <c r="AD367" s="70"/>
      <c r="AE367" s="70"/>
      <c r="AF367" s="70"/>
      <c r="AG367" s="70"/>
      <c r="AH367" s="70"/>
      <c r="AI367" s="70"/>
      <c r="AJ367" s="70"/>
      <c r="AK367" s="70"/>
      <c r="AL367" s="70"/>
    </row>
    <row r="368" ht="15.75" customHeight="1">
      <c r="AA368" s="70"/>
      <c r="AB368" s="70"/>
      <c r="AC368" s="70"/>
      <c r="AD368" s="70"/>
      <c r="AE368" s="70"/>
      <c r="AF368" s="70"/>
      <c r="AG368" s="70"/>
      <c r="AH368" s="70"/>
      <c r="AI368" s="70"/>
      <c r="AJ368" s="70"/>
      <c r="AK368" s="70"/>
      <c r="AL368" s="70"/>
    </row>
    <row r="369" ht="15.75" customHeight="1">
      <c r="AA369" s="70"/>
      <c r="AB369" s="70"/>
      <c r="AC369" s="70"/>
      <c r="AD369" s="70"/>
      <c r="AE369" s="70"/>
      <c r="AF369" s="70"/>
      <c r="AG369" s="70"/>
      <c r="AH369" s="70"/>
      <c r="AI369" s="70"/>
      <c r="AJ369" s="70"/>
      <c r="AK369" s="70"/>
      <c r="AL369" s="70"/>
    </row>
    <row r="370" ht="15.75" customHeight="1">
      <c r="AA370" s="70"/>
      <c r="AB370" s="70"/>
      <c r="AC370" s="70"/>
      <c r="AD370" s="70"/>
      <c r="AE370" s="70"/>
      <c r="AF370" s="70"/>
      <c r="AG370" s="70"/>
      <c r="AH370" s="70"/>
      <c r="AI370" s="70"/>
      <c r="AJ370" s="70"/>
      <c r="AK370" s="70"/>
      <c r="AL370" s="70"/>
    </row>
    <row r="371" ht="15.75" customHeight="1">
      <c r="AA371" s="70"/>
      <c r="AB371" s="70"/>
      <c r="AC371" s="70"/>
      <c r="AD371" s="70"/>
      <c r="AE371" s="70"/>
      <c r="AF371" s="70"/>
      <c r="AG371" s="70"/>
      <c r="AH371" s="70"/>
      <c r="AI371" s="70"/>
      <c r="AJ371" s="70"/>
      <c r="AK371" s="70"/>
      <c r="AL371" s="70"/>
    </row>
    <row r="372" ht="15.75" customHeight="1">
      <c r="AA372" s="70"/>
      <c r="AB372" s="70"/>
      <c r="AC372" s="70"/>
      <c r="AD372" s="70"/>
      <c r="AE372" s="70"/>
      <c r="AF372" s="70"/>
      <c r="AG372" s="70"/>
      <c r="AH372" s="70"/>
      <c r="AI372" s="70"/>
      <c r="AJ372" s="70"/>
      <c r="AK372" s="70"/>
      <c r="AL372" s="70"/>
    </row>
    <row r="373" ht="15.75" customHeight="1">
      <c r="AA373" s="70"/>
      <c r="AB373" s="70"/>
      <c r="AC373" s="70"/>
      <c r="AD373" s="70"/>
      <c r="AE373" s="70"/>
      <c r="AF373" s="70"/>
      <c r="AG373" s="70"/>
      <c r="AH373" s="70"/>
      <c r="AI373" s="70"/>
      <c r="AJ373" s="70"/>
      <c r="AK373" s="70"/>
      <c r="AL373" s="70"/>
    </row>
    <row r="374" ht="15.75" customHeight="1">
      <c r="AA374" s="70"/>
      <c r="AB374" s="70"/>
      <c r="AC374" s="70"/>
      <c r="AD374" s="70"/>
      <c r="AE374" s="70"/>
      <c r="AF374" s="70"/>
      <c r="AG374" s="70"/>
      <c r="AH374" s="70"/>
      <c r="AI374" s="70"/>
      <c r="AJ374" s="70"/>
      <c r="AK374" s="70"/>
      <c r="AL374" s="70"/>
    </row>
    <row r="375" ht="15.75" customHeight="1">
      <c r="AA375" s="70"/>
      <c r="AB375" s="70"/>
      <c r="AC375" s="70"/>
      <c r="AD375" s="70"/>
      <c r="AE375" s="70"/>
      <c r="AF375" s="70"/>
      <c r="AG375" s="70"/>
      <c r="AH375" s="70"/>
      <c r="AI375" s="70"/>
      <c r="AJ375" s="70"/>
      <c r="AK375" s="70"/>
      <c r="AL375" s="70"/>
    </row>
    <row r="376" ht="15.75" customHeight="1">
      <c r="AA376" s="70"/>
      <c r="AB376" s="70"/>
      <c r="AC376" s="70"/>
      <c r="AD376" s="70"/>
      <c r="AE376" s="70"/>
      <c r="AF376" s="70"/>
      <c r="AG376" s="70"/>
      <c r="AH376" s="70"/>
      <c r="AI376" s="70"/>
      <c r="AJ376" s="70"/>
      <c r="AK376" s="70"/>
      <c r="AL376" s="70"/>
    </row>
    <row r="377" ht="15.75" customHeight="1">
      <c r="AA377" s="70"/>
      <c r="AB377" s="70"/>
      <c r="AC377" s="70"/>
      <c r="AD377" s="70"/>
      <c r="AE377" s="70"/>
      <c r="AF377" s="70"/>
      <c r="AG377" s="70"/>
      <c r="AH377" s="70"/>
      <c r="AI377" s="70"/>
      <c r="AJ377" s="70"/>
      <c r="AK377" s="70"/>
      <c r="AL377" s="70"/>
    </row>
    <row r="378" ht="15.75" customHeight="1">
      <c r="AA378" s="70"/>
      <c r="AB378" s="70"/>
      <c r="AC378" s="70"/>
      <c r="AD378" s="70"/>
      <c r="AE378" s="70"/>
      <c r="AF378" s="70"/>
      <c r="AG378" s="70"/>
      <c r="AH378" s="70"/>
      <c r="AI378" s="70"/>
      <c r="AJ378" s="70"/>
      <c r="AK378" s="70"/>
      <c r="AL378" s="70"/>
    </row>
    <row r="379" ht="15.75" customHeight="1">
      <c r="AA379" s="70"/>
      <c r="AB379" s="70"/>
      <c r="AC379" s="70"/>
      <c r="AD379" s="70"/>
      <c r="AE379" s="70"/>
      <c r="AF379" s="70"/>
      <c r="AG379" s="70"/>
      <c r="AH379" s="70"/>
      <c r="AI379" s="70"/>
      <c r="AJ379" s="70"/>
      <c r="AK379" s="70"/>
      <c r="AL379" s="70"/>
    </row>
    <row r="380" ht="15.75" customHeight="1">
      <c r="AA380" s="70"/>
      <c r="AB380" s="70"/>
      <c r="AC380" s="70"/>
      <c r="AD380" s="70"/>
      <c r="AE380" s="70"/>
      <c r="AF380" s="70"/>
      <c r="AG380" s="70"/>
      <c r="AH380" s="70"/>
      <c r="AI380" s="70"/>
      <c r="AJ380" s="70"/>
      <c r="AK380" s="70"/>
      <c r="AL380" s="70"/>
    </row>
    <row r="381" ht="15.75" customHeight="1">
      <c r="AA381" s="70"/>
      <c r="AB381" s="70"/>
      <c r="AC381" s="70"/>
      <c r="AD381" s="70"/>
      <c r="AE381" s="70"/>
      <c r="AF381" s="70"/>
      <c r="AG381" s="70"/>
      <c r="AH381" s="70"/>
      <c r="AI381" s="70"/>
      <c r="AJ381" s="70"/>
      <c r="AK381" s="70"/>
      <c r="AL381" s="70"/>
    </row>
    <row r="382" ht="15.75" customHeight="1">
      <c r="AA382" s="70"/>
      <c r="AB382" s="70"/>
      <c r="AC382" s="70"/>
      <c r="AD382" s="70"/>
      <c r="AE382" s="70"/>
      <c r="AF382" s="70"/>
      <c r="AG382" s="70"/>
      <c r="AH382" s="70"/>
      <c r="AI382" s="70"/>
      <c r="AJ382" s="70"/>
      <c r="AK382" s="70"/>
      <c r="AL382" s="70"/>
    </row>
    <row r="383" ht="15.75" customHeight="1">
      <c r="AA383" s="70"/>
      <c r="AB383" s="70"/>
      <c r="AC383" s="70"/>
      <c r="AD383" s="70"/>
      <c r="AE383" s="70"/>
      <c r="AF383" s="70"/>
      <c r="AG383" s="70"/>
      <c r="AH383" s="70"/>
      <c r="AI383" s="70"/>
      <c r="AJ383" s="70"/>
      <c r="AK383" s="70"/>
      <c r="AL383" s="70"/>
    </row>
    <row r="384" ht="15.75" customHeight="1">
      <c r="AA384" s="70"/>
      <c r="AB384" s="70"/>
      <c r="AC384" s="70"/>
      <c r="AD384" s="70"/>
      <c r="AE384" s="70"/>
      <c r="AF384" s="70"/>
      <c r="AG384" s="70"/>
      <c r="AH384" s="70"/>
      <c r="AI384" s="70"/>
      <c r="AJ384" s="70"/>
      <c r="AK384" s="70"/>
      <c r="AL384" s="70"/>
    </row>
    <row r="385" ht="15.75" customHeight="1">
      <c r="AA385" s="70"/>
      <c r="AB385" s="70"/>
      <c r="AC385" s="70"/>
      <c r="AD385" s="70"/>
      <c r="AE385" s="70"/>
      <c r="AF385" s="70"/>
      <c r="AG385" s="70"/>
      <c r="AH385" s="70"/>
      <c r="AI385" s="70"/>
      <c r="AJ385" s="70"/>
      <c r="AK385" s="70"/>
      <c r="AL385" s="70"/>
    </row>
    <row r="386" ht="15.75" customHeight="1">
      <c r="AA386" s="70"/>
      <c r="AB386" s="70"/>
      <c r="AC386" s="70"/>
      <c r="AD386" s="70"/>
      <c r="AE386" s="70"/>
      <c r="AF386" s="70"/>
      <c r="AG386" s="70"/>
      <c r="AH386" s="70"/>
      <c r="AI386" s="70"/>
      <c r="AJ386" s="70"/>
      <c r="AK386" s="70"/>
      <c r="AL386" s="70"/>
    </row>
    <row r="387" ht="15.75" customHeight="1">
      <c r="AA387" s="70"/>
      <c r="AB387" s="70"/>
      <c r="AC387" s="70"/>
      <c r="AD387" s="70"/>
      <c r="AE387" s="70"/>
      <c r="AF387" s="70"/>
      <c r="AG387" s="70"/>
      <c r="AH387" s="70"/>
      <c r="AI387" s="70"/>
      <c r="AJ387" s="70"/>
      <c r="AK387" s="70"/>
      <c r="AL387" s="70"/>
    </row>
    <row r="388" ht="15.75" customHeight="1">
      <c r="AA388" s="70"/>
      <c r="AB388" s="70"/>
      <c r="AC388" s="70"/>
      <c r="AD388" s="70"/>
      <c r="AE388" s="70"/>
      <c r="AF388" s="70"/>
      <c r="AG388" s="70"/>
      <c r="AH388" s="70"/>
      <c r="AI388" s="70"/>
      <c r="AJ388" s="70"/>
      <c r="AK388" s="70"/>
      <c r="AL388" s="70"/>
    </row>
    <row r="389" ht="15.75" customHeight="1">
      <c r="AA389" s="70"/>
      <c r="AB389" s="70"/>
      <c r="AC389" s="70"/>
      <c r="AD389" s="70"/>
      <c r="AE389" s="70"/>
      <c r="AF389" s="70"/>
      <c r="AG389" s="70"/>
      <c r="AH389" s="70"/>
      <c r="AI389" s="70"/>
      <c r="AJ389" s="70"/>
      <c r="AK389" s="70"/>
      <c r="AL389" s="70"/>
    </row>
    <row r="390" ht="15.75" customHeight="1">
      <c r="AA390" s="70"/>
      <c r="AB390" s="70"/>
      <c r="AC390" s="70"/>
      <c r="AD390" s="70"/>
      <c r="AE390" s="70"/>
      <c r="AF390" s="70"/>
      <c r="AG390" s="70"/>
      <c r="AH390" s="70"/>
      <c r="AI390" s="70"/>
      <c r="AJ390" s="70"/>
      <c r="AK390" s="70"/>
      <c r="AL390" s="70"/>
    </row>
    <row r="391" ht="15.75" customHeight="1">
      <c r="AA391" s="70"/>
      <c r="AB391" s="70"/>
      <c r="AC391" s="70"/>
      <c r="AD391" s="70"/>
      <c r="AE391" s="70"/>
      <c r="AF391" s="70"/>
      <c r="AG391" s="70"/>
      <c r="AH391" s="70"/>
      <c r="AI391" s="70"/>
      <c r="AJ391" s="70"/>
      <c r="AK391" s="70"/>
      <c r="AL391" s="70"/>
    </row>
    <row r="392" ht="15.75" customHeight="1">
      <c r="AA392" s="70"/>
      <c r="AB392" s="70"/>
      <c r="AC392" s="70"/>
      <c r="AD392" s="70"/>
      <c r="AE392" s="70"/>
      <c r="AF392" s="70"/>
      <c r="AG392" s="70"/>
      <c r="AH392" s="70"/>
      <c r="AI392" s="70"/>
      <c r="AJ392" s="70"/>
      <c r="AK392" s="70"/>
      <c r="AL392" s="70"/>
    </row>
    <row r="393" ht="15.75" customHeight="1">
      <c r="AA393" s="70"/>
      <c r="AB393" s="70"/>
      <c r="AC393" s="70"/>
      <c r="AD393" s="70"/>
      <c r="AE393" s="70"/>
      <c r="AF393" s="70"/>
      <c r="AG393" s="70"/>
      <c r="AH393" s="70"/>
      <c r="AI393" s="70"/>
      <c r="AJ393" s="70"/>
      <c r="AK393" s="70"/>
      <c r="AL393" s="70"/>
    </row>
    <row r="394" ht="15.75" customHeight="1">
      <c r="AA394" s="70"/>
      <c r="AB394" s="70"/>
      <c r="AC394" s="70"/>
      <c r="AD394" s="70"/>
      <c r="AE394" s="70"/>
      <c r="AF394" s="70"/>
      <c r="AG394" s="70"/>
      <c r="AH394" s="70"/>
      <c r="AI394" s="70"/>
      <c r="AJ394" s="70"/>
      <c r="AK394" s="70"/>
      <c r="AL394" s="70"/>
    </row>
    <row r="395" ht="15.75" customHeight="1">
      <c r="AA395" s="70"/>
      <c r="AB395" s="70"/>
      <c r="AC395" s="70"/>
      <c r="AD395" s="70"/>
      <c r="AE395" s="70"/>
      <c r="AF395" s="70"/>
      <c r="AG395" s="70"/>
      <c r="AH395" s="70"/>
      <c r="AI395" s="70"/>
      <c r="AJ395" s="70"/>
      <c r="AK395" s="70"/>
      <c r="AL395" s="70"/>
    </row>
    <row r="396" ht="15.75" customHeight="1">
      <c r="AA396" s="70"/>
      <c r="AB396" s="70"/>
      <c r="AC396" s="70"/>
      <c r="AD396" s="70"/>
      <c r="AE396" s="70"/>
      <c r="AF396" s="70"/>
      <c r="AG396" s="70"/>
      <c r="AH396" s="70"/>
      <c r="AI396" s="70"/>
      <c r="AJ396" s="70"/>
      <c r="AK396" s="70"/>
      <c r="AL396" s="70"/>
    </row>
    <row r="397" ht="15.75" customHeight="1">
      <c r="AA397" s="70"/>
      <c r="AB397" s="70"/>
      <c r="AC397" s="70"/>
      <c r="AD397" s="70"/>
      <c r="AE397" s="70"/>
      <c r="AF397" s="70"/>
      <c r="AG397" s="70"/>
      <c r="AH397" s="70"/>
      <c r="AI397" s="70"/>
      <c r="AJ397" s="70"/>
      <c r="AK397" s="70"/>
      <c r="AL397" s="70"/>
    </row>
    <row r="398" ht="15.75" customHeight="1">
      <c r="AA398" s="70"/>
      <c r="AB398" s="70"/>
      <c r="AC398" s="70"/>
      <c r="AD398" s="70"/>
      <c r="AE398" s="70"/>
      <c r="AF398" s="70"/>
      <c r="AG398" s="70"/>
      <c r="AH398" s="70"/>
      <c r="AI398" s="70"/>
      <c r="AJ398" s="70"/>
      <c r="AK398" s="70"/>
      <c r="AL398" s="70"/>
    </row>
    <row r="399" ht="15.75" customHeight="1">
      <c r="AA399" s="70"/>
      <c r="AB399" s="70"/>
      <c r="AC399" s="70"/>
      <c r="AD399" s="70"/>
      <c r="AE399" s="70"/>
      <c r="AF399" s="70"/>
      <c r="AG399" s="70"/>
      <c r="AH399" s="70"/>
      <c r="AI399" s="70"/>
      <c r="AJ399" s="70"/>
      <c r="AK399" s="70"/>
      <c r="AL399" s="70"/>
    </row>
    <row r="400" ht="15.75" customHeight="1">
      <c r="AA400" s="70"/>
      <c r="AB400" s="70"/>
      <c r="AC400" s="70"/>
      <c r="AD400" s="70"/>
      <c r="AE400" s="70"/>
      <c r="AF400" s="70"/>
      <c r="AG400" s="70"/>
      <c r="AH400" s="70"/>
      <c r="AI400" s="70"/>
      <c r="AJ400" s="70"/>
      <c r="AK400" s="70"/>
      <c r="AL400" s="70"/>
    </row>
    <row r="401" ht="15.75" customHeight="1">
      <c r="AA401" s="70"/>
      <c r="AB401" s="70"/>
      <c r="AC401" s="70"/>
      <c r="AD401" s="70"/>
      <c r="AE401" s="70"/>
      <c r="AF401" s="70"/>
      <c r="AG401" s="70"/>
      <c r="AH401" s="70"/>
      <c r="AI401" s="70"/>
      <c r="AJ401" s="70"/>
      <c r="AK401" s="70"/>
      <c r="AL401" s="70"/>
    </row>
    <row r="402" ht="15.75" customHeight="1">
      <c r="AA402" s="70"/>
      <c r="AB402" s="70"/>
      <c r="AC402" s="70"/>
      <c r="AD402" s="70"/>
      <c r="AE402" s="70"/>
      <c r="AF402" s="70"/>
      <c r="AG402" s="70"/>
      <c r="AH402" s="70"/>
      <c r="AI402" s="70"/>
      <c r="AJ402" s="70"/>
      <c r="AK402" s="70"/>
      <c r="AL402" s="70"/>
    </row>
    <row r="403" ht="15.75" customHeight="1">
      <c r="AA403" s="70"/>
      <c r="AB403" s="70"/>
      <c r="AC403" s="70"/>
      <c r="AD403" s="70"/>
      <c r="AE403" s="70"/>
      <c r="AF403" s="70"/>
      <c r="AG403" s="70"/>
      <c r="AH403" s="70"/>
      <c r="AI403" s="70"/>
      <c r="AJ403" s="70"/>
      <c r="AK403" s="70"/>
      <c r="AL403" s="70"/>
    </row>
    <row r="404" ht="15.75" customHeight="1">
      <c r="AA404" s="70"/>
      <c r="AB404" s="70"/>
      <c r="AC404" s="70"/>
      <c r="AD404" s="70"/>
      <c r="AE404" s="70"/>
      <c r="AF404" s="70"/>
      <c r="AG404" s="70"/>
      <c r="AH404" s="70"/>
      <c r="AI404" s="70"/>
      <c r="AJ404" s="70"/>
      <c r="AK404" s="70"/>
      <c r="AL404" s="70"/>
    </row>
    <row r="405" ht="15.75" customHeight="1">
      <c r="AA405" s="70"/>
      <c r="AB405" s="70"/>
      <c r="AC405" s="70"/>
      <c r="AD405" s="70"/>
      <c r="AE405" s="70"/>
      <c r="AF405" s="70"/>
      <c r="AG405" s="70"/>
      <c r="AH405" s="70"/>
      <c r="AI405" s="70"/>
      <c r="AJ405" s="70"/>
      <c r="AK405" s="70"/>
      <c r="AL405" s="70"/>
    </row>
    <row r="406" ht="15.75" customHeight="1">
      <c r="AA406" s="70"/>
      <c r="AB406" s="70"/>
      <c r="AC406" s="70"/>
      <c r="AD406" s="70"/>
      <c r="AE406" s="70"/>
      <c r="AF406" s="70"/>
      <c r="AG406" s="70"/>
      <c r="AH406" s="70"/>
      <c r="AI406" s="70"/>
      <c r="AJ406" s="70"/>
      <c r="AK406" s="70"/>
      <c r="AL406" s="70"/>
    </row>
    <row r="407" ht="15.75" customHeight="1">
      <c r="AA407" s="70"/>
      <c r="AB407" s="70"/>
      <c r="AC407" s="70"/>
      <c r="AD407" s="70"/>
      <c r="AE407" s="70"/>
      <c r="AF407" s="70"/>
      <c r="AG407" s="70"/>
      <c r="AH407" s="70"/>
      <c r="AI407" s="70"/>
      <c r="AJ407" s="70"/>
      <c r="AK407" s="70"/>
      <c r="AL407" s="70"/>
    </row>
    <row r="408" ht="15.75" customHeight="1">
      <c r="AA408" s="70"/>
      <c r="AB408" s="70"/>
      <c r="AC408" s="70"/>
      <c r="AD408" s="70"/>
      <c r="AE408" s="70"/>
      <c r="AF408" s="70"/>
      <c r="AG408" s="70"/>
      <c r="AH408" s="70"/>
      <c r="AI408" s="70"/>
      <c r="AJ408" s="70"/>
      <c r="AK408" s="70"/>
      <c r="AL408" s="70"/>
    </row>
    <row r="409" ht="15.75" customHeight="1">
      <c r="AA409" s="70"/>
      <c r="AB409" s="70"/>
      <c r="AC409" s="70"/>
      <c r="AD409" s="70"/>
      <c r="AE409" s="70"/>
      <c r="AF409" s="70"/>
      <c r="AG409" s="70"/>
      <c r="AH409" s="70"/>
      <c r="AI409" s="70"/>
      <c r="AJ409" s="70"/>
      <c r="AK409" s="70"/>
      <c r="AL409" s="70"/>
    </row>
    <row r="410" ht="15.75" customHeight="1">
      <c r="AA410" s="70"/>
      <c r="AB410" s="70"/>
      <c r="AC410" s="70"/>
      <c r="AD410" s="70"/>
      <c r="AE410" s="70"/>
      <c r="AF410" s="70"/>
      <c r="AG410" s="70"/>
      <c r="AH410" s="70"/>
      <c r="AI410" s="70"/>
      <c r="AJ410" s="70"/>
      <c r="AK410" s="70"/>
      <c r="AL410" s="70"/>
    </row>
    <row r="411" ht="15.75" customHeight="1">
      <c r="AA411" s="70"/>
      <c r="AB411" s="70"/>
      <c r="AC411" s="70"/>
      <c r="AD411" s="70"/>
      <c r="AE411" s="70"/>
      <c r="AF411" s="70"/>
      <c r="AG411" s="70"/>
      <c r="AH411" s="70"/>
      <c r="AI411" s="70"/>
      <c r="AJ411" s="70"/>
      <c r="AK411" s="70"/>
      <c r="AL411" s="70"/>
    </row>
    <row r="412" ht="15.75" customHeight="1">
      <c r="AA412" s="70"/>
      <c r="AB412" s="70"/>
      <c r="AC412" s="70"/>
      <c r="AD412" s="70"/>
      <c r="AE412" s="70"/>
      <c r="AF412" s="70"/>
      <c r="AG412" s="70"/>
      <c r="AH412" s="70"/>
      <c r="AI412" s="70"/>
      <c r="AJ412" s="70"/>
      <c r="AK412" s="70"/>
      <c r="AL412" s="70"/>
    </row>
    <row r="413" ht="15.75" customHeight="1">
      <c r="AA413" s="70"/>
      <c r="AB413" s="70"/>
      <c r="AC413" s="70"/>
      <c r="AD413" s="70"/>
      <c r="AE413" s="70"/>
      <c r="AF413" s="70"/>
      <c r="AG413" s="70"/>
      <c r="AH413" s="70"/>
      <c r="AI413" s="70"/>
      <c r="AJ413" s="70"/>
      <c r="AK413" s="70"/>
      <c r="AL413" s="70"/>
    </row>
    <row r="414" ht="15.75" customHeight="1">
      <c r="AA414" s="70"/>
      <c r="AB414" s="70"/>
      <c r="AC414" s="70"/>
      <c r="AD414" s="70"/>
      <c r="AE414" s="70"/>
      <c r="AF414" s="70"/>
      <c r="AG414" s="70"/>
      <c r="AH414" s="70"/>
      <c r="AI414" s="70"/>
      <c r="AJ414" s="70"/>
      <c r="AK414" s="70"/>
      <c r="AL414" s="70"/>
    </row>
    <row r="415" ht="15.75" customHeight="1">
      <c r="AA415" s="70"/>
      <c r="AB415" s="70"/>
      <c r="AC415" s="70"/>
      <c r="AD415" s="70"/>
      <c r="AE415" s="70"/>
      <c r="AF415" s="70"/>
      <c r="AG415" s="70"/>
      <c r="AH415" s="70"/>
      <c r="AI415" s="70"/>
      <c r="AJ415" s="70"/>
      <c r="AK415" s="70"/>
      <c r="AL415" s="70"/>
    </row>
    <row r="416" ht="15.75" customHeight="1">
      <c r="AA416" s="70"/>
      <c r="AB416" s="70"/>
      <c r="AC416" s="70"/>
      <c r="AD416" s="70"/>
      <c r="AE416" s="70"/>
      <c r="AF416" s="70"/>
      <c r="AG416" s="70"/>
      <c r="AH416" s="70"/>
      <c r="AI416" s="70"/>
      <c r="AJ416" s="70"/>
      <c r="AK416" s="70"/>
      <c r="AL416" s="70"/>
    </row>
    <row r="417" ht="15.75" customHeight="1">
      <c r="AA417" s="70"/>
      <c r="AB417" s="70"/>
      <c r="AC417" s="70"/>
      <c r="AD417" s="70"/>
      <c r="AE417" s="70"/>
      <c r="AF417" s="70"/>
      <c r="AG417" s="70"/>
      <c r="AH417" s="70"/>
      <c r="AI417" s="70"/>
      <c r="AJ417" s="70"/>
      <c r="AK417" s="70"/>
      <c r="AL417" s="70"/>
    </row>
    <row r="418" ht="15.75" customHeight="1">
      <c r="AA418" s="70"/>
      <c r="AB418" s="70"/>
      <c r="AC418" s="70"/>
      <c r="AD418" s="70"/>
      <c r="AE418" s="70"/>
      <c r="AF418" s="70"/>
      <c r="AG418" s="70"/>
      <c r="AH418" s="70"/>
      <c r="AI418" s="70"/>
      <c r="AJ418" s="70"/>
      <c r="AK418" s="70"/>
      <c r="AL418" s="70"/>
    </row>
    <row r="419" ht="15.75" customHeight="1">
      <c r="AA419" s="70"/>
      <c r="AB419" s="70"/>
      <c r="AC419" s="70"/>
      <c r="AD419" s="70"/>
      <c r="AE419" s="70"/>
      <c r="AF419" s="70"/>
      <c r="AG419" s="70"/>
      <c r="AH419" s="70"/>
      <c r="AI419" s="70"/>
      <c r="AJ419" s="70"/>
      <c r="AK419" s="70"/>
      <c r="AL419" s="70"/>
    </row>
    <row r="420" ht="15.75" customHeight="1">
      <c r="AA420" s="70"/>
      <c r="AB420" s="70"/>
      <c r="AC420" s="70"/>
      <c r="AD420" s="70"/>
      <c r="AE420" s="70"/>
      <c r="AF420" s="70"/>
      <c r="AG420" s="70"/>
      <c r="AH420" s="70"/>
      <c r="AI420" s="70"/>
      <c r="AJ420" s="70"/>
      <c r="AK420" s="70"/>
      <c r="AL420" s="70"/>
    </row>
    <row r="421" ht="15.75" customHeight="1">
      <c r="AA421" s="70"/>
      <c r="AB421" s="70"/>
      <c r="AC421" s="70"/>
      <c r="AD421" s="70"/>
      <c r="AE421" s="70"/>
      <c r="AF421" s="70"/>
      <c r="AG421" s="70"/>
      <c r="AH421" s="70"/>
      <c r="AI421" s="70"/>
      <c r="AJ421" s="70"/>
      <c r="AK421" s="70"/>
      <c r="AL421" s="70"/>
    </row>
    <row r="422" ht="15.75" customHeight="1">
      <c r="AA422" s="70"/>
      <c r="AB422" s="70"/>
      <c r="AC422" s="70"/>
      <c r="AD422" s="70"/>
      <c r="AE422" s="70"/>
      <c r="AF422" s="70"/>
      <c r="AG422" s="70"/>
      <c r="AH422" s="70"/>
      <c r="AI422" s="70"/>
      <c r="AJ422" s="70"/>
      <c r="AK422" s="70"/>
      <c r="AL422" s="70"/>
    </row>
    <row r="423" ht="15.75" customHeight="1">
      <c r="AA423" s="70"/>
      <c r="AB423" s="70"/>
      <c r="AC423" s="70"/>
      <c r="AD423" s="70"/>
      <c r="AE423" s="70"/>
      <c r="AF423" s="70"/>
      <c r="AG423" s="70"/>
      <c r="AH423" s="70"/>
      <c r="AI423" s="70"/>
      <c r="AJ423" s="70"/>
      <c r="AK423" s="70"/>
      <c r="AL423" s="70"/>
    </row>
    <row r="424" ht="15.75" customHeight="1">
      <c r="AA424" s="70"/>
      <c r="AB424" s="70"/>
      <c r="AC424" s="70"/>
      <c r="AD424" s="70"/>
      <c r="AE424" s="70"/>
      <c r="AF424" s="70"/>
      <c r="AG424" s="70"/>
      <c r="AH424" s="70"/>
      <c r="AI424" s="70"/>
      <c r="AJ424" s="70"/>
      <c r="AK424" s="70"/>
      <c r="AL424" s="70"/>
    </row>
    <row r="425" ht="15.75" customHeight="1">
      <c r="AA425" s="70"/>
      <c r="AB425" s="70"/>
      <c r="AC425" s="70"/>
      <c r="AD425" s="70"/>
      <c r="AE425" s="70"/>
      <c r="AF425" s="70"/>
      <c r="AG425" s="70"/>
      <c r="AH425" s="70"/>
      <c r="AI425" s="70"/>
      <c r="AJ425" s="70"/>
      <c r="AK425" s="70"/>
      <c r="AL425" s="70"/>
    </row>
    <row r="426" ht="15.75" customHeight="1">
      <c r="AA426" s="70"/>
      <c r="AB426" s="70"/>
      <c r="AC426" s="70"/>
      <c r="AD426" s="70"/>
      <c r="AE426" s="70"/>
      <c r="AF426" s="70"/>
      <c r="AG426" s="70"/>
      <c r="AH426" s="70"/>
      <c r="AI426" s="70"/>
      <c r="AJ426" s="70"/>
      <c r="AK426" s="70"/>
      <c r="AL426" s="70"/>
    </row>
    <row r="427" ht="15.75" customHeight="1">
      <c r="AA427" s="70"/>
      <c r="AB427" s="70"/>
      <c r="AC427" s="70"/>
      <c r="AD427" s="70"/>
      <c r="AE427" s="70"/>
      <c r="AF427" s="70"/>
      <c r="AG427" s="70"/>
      <c r="AH427" s="70"/>
      <c r="AI427" s="70"/>
      <c r="AJ427" s="70"/>
      <c r="AK427" s="70"/>
      <c r="AL427" s="70"/>
    </row>
    <row r="428" ht="15.75" customHeight="1">
      <c r="AA428" s="70"/>
      <c r="AB428" s="70"/>
      <c r="AC428" s="70"/>
      <c r="AD428" s="70"/>
      <c r="AE428" s="70"/>
      <c r="AF428" s="70"/>
      <c r="AG428" s="70"/>
      <c r="AH428" s="70"/>
      <c r="AI428" s="70"/>
      <c r="AJ428" s="70"/>
      <c r="AK428" s="70"/>
      <c r="AL428" s="70"/>
    </row>
    <row r="429" ht="15.75" customHeight="1">
      <c r="AA429" s="70"/>
      <c r="AB429" s="70"/>
      <c r="AC429" s="70"/>
      <c r="AD429" s="70"/>
      <c r="AE429" s="70"/>
      <c r="AF429" s="70"/>
      <c r="AG429" s="70"/>
      <c r="AH429" s="70"/>
      <c r="AI429" s="70"/>
      <c r="AJ429" s="70"/>
      <c r="AK429" s="70"/>
      <c r="AL429" s="70"/>
    </row>
    <row r="430" ht="15.75" customHeight="1">
      <c r="AA430" s="70"/>
      <c r="AB430" s="70"/>
      <c r="AC430" s="70"/>
      <c r="AD430" s="70"/>
      <c r="AE430" s="70"/>
      <c r="AF430" s="70"/>
      <c r="AG430" s="70"/>
      <c r="AH430" s="70"/>
      <c r="AI430" s="70"/>
      <c r="AJ430" s="70"/>
      <c r="AK430" s="70"/>
      <c r="AL430" s="70"/>
    </row>
    <row r="431" ht="15.75" customHeight="1">
      <c r="AA431" s="70"/>
      <c r="AB431" s="70"/>
      <c r="AC431" s="70"/>
      <c r="AD431" s="70"/>
      <c r="AE431" s="70"/>
      <c r="AF431" s="70"/>
      <c r="AG431" s="70"/>
      <c r="AH431" s="70"/>
      <c r="AI431" s="70"/>
      <c r="AJ431" s="70"/>
      <c r="AK431" s="70"/>
      <c r="AL431" s="70"/>
    </row>
    <row r="432" ht="15.75" customHeight="1">
      <c r="AA432" s="70"/>
      <c r="AB432" s="70"/>
      <c r="AC432" s="70"/>
      <c r="AD432" s="70"/>
      <c r="AE432" s="70"/>
      <c r="AF432" s="70"/>
      <c r="AG432" s="70"/>
      <c r="AH432" s="70"/>
      <c r="AI432" s="70"/>
      <c r="AJ432" s="70"/>
      <c r="AK432" s="70"/>
      <c r="AL432" s="70"/>
    </row>
    <row r="433" ht="15.75" customHeight="1">
      <c r="AA433" s="70"/>
      <c r="AB433" s="70"/>
      <c r="AC433" s="70"/>
      <c r="AD433" s="70"/>
      <c r="AE433" s="70"/>
      <c r="AF433" s="70"/>
      <c r="AG433" s="70"/>
      <c r="AH433" s="70"/>
      <c r="AI433" s="70"/>
      <c r="AJ433" s="70"/>
      <c r="AK433" s="70"/>
      <c r="AL433" s="70"/>
    </row>
    <row r="434" ht="15.75" customHeight="1">
      <c r="AA434" s="70"/>
      <c r="AB434" s="70"/>
      <c r="AC434" s="70"/>
      <c r="AD434" s="70"/>
      <c r="AE434" s="70"/>
      <c r="AF434" s="70"/>
      <c r="AG434" s="70"/>
      <c r="AH434" s="70"/>
      <c r="AI434" s="70"/>
      <c r="AJ434" s="70"/>
      <c r="AK434" s="70"/>
      <c r="AL434" s="70"/>
    </row>
    <row r="435" ht="15.75" customHeight="1">
      <c r="AA435" s="70"/>
      <c r="AB435" s="70"/>
      <c r="AC435" s="70"/>
      <c r="AD435" s="70"/>
      <c r="AE435" s="70"/>
      <c r="AF435" s="70"/>
      <c r="AG435" s="70"/>
      <c r="AH435" s="70"/>
      <c r="AI435" s="70"/>
      <c r="AJ435" s="70"/>
      <c r="AK435" s="70"/>
      <c r="AL435" s="70"/>
    </row>
    <row r="436" ht="15.75" customHeight="1">
      <c r="AA436" s="70"/>
      <c r="AB436" s="70"/>
      <c r="AC436" s="70"/>
      <c r="AD436" s="70"/>
      <c r="AE436" s="70"/>
      <c r="AF436" s="70"/>
      <c r="AG436" s="70"/>
      <c r="AH436" s="70"/>
      <c r="AI436" s="70"/>
      <c r="AJ436" s="70"/>
      <c r="AK436" s="70"/>
      <c r="AL436" s="70"/>
    </row>
    <row r="437" ht="15.75" customHeight="1">
      <c r="AA437" s="70"/>
      <c r="AB437" s="70"/>
      <c r="AC437" s="70"/>
      <c r="AD437" s="70"/>
      <c r="AE437" s="70"/>
      <c r="AF437" s="70"/>
      <c r="AG437" s="70"/>
      <c r="AH437" s="70"/>
      <c r="AI437" s="70"/>
      <c r="AJ437" s="70"/>
      <c r="AK437" s="70"/>
      <c r="AL437" s="70"/>
    </row>
    <row r="438" ht="15.75" customHeight="1">
      <c r="AA438" s="70"/>
      <c r="AB438" s="70"/>
      <c r="AC438" s="70"/>
      <c r="AD438" s="70"/>
      <c r="AE438" s="70"/>
      <c r="AF438" s="70"/>
      <c r="AG438" s="70"/>
      <c r="AH438" s="70"/>
      <c r="AI438" s="70"/>
      <c r="AJ438" s="70"/>
      <c r="AK438" s="70"/>
      <c r="AL438" s="70"/>
    </row>
    <row r="439" ht="15.75" customHeight="1">
      <c r="AA439" s="70"/>
      <c r="AB439" s="70"/>
      <c r="AC439" s="70"/>
      <c r="AD439" s="70"/>
      <c r="AE439" s="70"/>
      <c r="AF439" s="70"/>
      <c r="AG439" s="70"/>
      <c r="AH439" s="70"/>
      <c r="AI439" s="70"/>
      <c r="AJ439" s="70"/>
      <c r="AK439" s="70"/>
      <c r="AL439" s="70"/>
    </row>
    <row r="440" ht="15.75" customHeight="1">
      <c r="AA440" s="70"/>
      <c r="AB440" s="70"/>
      <c r="AC440" s="70"/>
      <c r="AD440" s="70"/>
      <c r="AE440" s="70"/>
      <c r="AF440" s="70"/>
      <c r="AG440" s="70"/>
      <c r="AH440" s="70"/>
      <c r="AI440" s="70"/>
      <c r="AJ440" s="70"/>
      <c r="AK440" s="70"/>
      <c r="AL440" s="70"/>
    </row>
    <row r="441" ht="15.75" customHeight="1">
      <c r="AA441" s="70"/>
      <c r="AB441" s="70"/>
      <c r="AC441" s="70"/>
      <c r="AD441" s="70"/>
      <c r="AE441" s="70"/>
      <c r="AF441" s="70"/>
      <c r="AG441" s="70"/>
      <c r="AH441" s="70"/>
      <c r="AI441" s="70"/>
      <c r="AJ441" s="70"/>
      <c r="AK441" s="70"/>
      <c r="AL441" s="70"/>
    </row>
    <row r="442" ht="15.75" customHeight="1">
      <c r="AA442" s="70"/>
      <c r="AB442" s="70"/>
      <c r="AC442" s="70"/>
      <c r="AD442" s="70"/>
      <c r="AE442" s="70"/>
      <c r="AF442" s="70"/>
      <c r="AG442" s="70"/>
      <c r="AH442" s="70"/>
      <c r="AI442" s="70"/>
      <c r="AJ442" s="70"/>
      <c r="AK442" s="70"/>
      <c r="AL442" s="70"/>
    </row>
    <row r="443" ht="15.75" customHeight="1">
      <c r="AA443" s="70"/>
      <c r="AB443" s="70"/>
      <c r="AC443" s="70"/>
      <c r="AD443" s="70"/>
      <c r="AE443" s="70"/>
      <c r="AF443" s="70"/>
      <c r="AG443" s="70"/>
      <c r="AH443" s="70"/>
      <c r="AI443" s="70"/>
      <c r="AJ443" s="70"/>
      <c r="AK443" s="70"/>
      <c r="AL443" s="70"/>
    </row>
    <row r="444" ht="15.75" customHeight="1">
      <c r="AA444" s="70"/>
      <c r="AB444" s="70"/>
      <c r="AC444" s="70"/>
      <c r="AD444" s="70"/>
      <c r="AE444" s="70"/>
      <c r="AF444" s="70"/>
      <c r="AG444" s="70"/>
      <c r="AH444" s="70"/>
      <c r="AI444" s="70"/>
      <c r="AJ444" s="70"/>
      <c r="AK444" s="70"/>
      <c r="AL444" s="70"/>
    </row>
    <row r="445" ht="15.75" customHeight="1">
      <c r="AA445" s="70"/>
      <c r="AB445" s="70"/>
      <c r="AC445" s="70"/>
      <c r="AD445" s="70"/>
      <c r="AE445" s="70"/>
      <c r="AF445" s="70"/>
      <c r="AG445" s="70"/>
      <c r="AH445" s="70"/>
      <c r="AI445" s="70"/>
      <c r="AJ445" s="70"/>
      <c r="AK445" s="70"/>
      <c r="AL445" s="70"/>
    </row>
    <row r="446" ht="15.75" customHeight="1">
      <c r="AA446" s="70"/>
      <c r="AB446" s="70"/>
      <c r="AC446" s="70"/>
      <c r="AD446" s="70"/>
      <c r="AE446" s="70"/>
      <c r="AF446" s="70"/>
      <c r="AG446" s="70"/>
      <c r="AH446" s="70"/>
      <c r="AI446" s="70"/>
      <c r="AJ446" s="70"/>
      <c r="AK446" s="70"/>
      <c r="AL446" s="70"/>
    </row>
    <row r="447" ht="15.75" customHeight="1">
      <c r="AA447" s="70"/>
      <c r="AB447" s="70"/>
      <c r="AC447" s="70"/>
      <c r="AD447" s="70"/>
      <c r="AE447" s="70"/>
      <c r="AF447" s="70"/>
      <c r="AG447" s="70"/>
      <c r="AH447" s="70"/>
      <c r="AI447" s="70"/>
      <c r="AJ447" s="70"/>
      <c r="AK447" s="70"/>
      <c r="AL447" s="70"/>
    </row>
    <row r="448" ht="15.75" customHeight="1">
      <c r="AA448" s="70"/>
      <c r="AB448" s="70"/>
      <c r="AC448" s="70"/>
      <c r="AD448" s="70"/>
      <c r="AE448" s="70"/>
      <c r="AF448" s="70"/>
      <c r="AG448" s="70"/>
      <c r="AH448" s="70"/>
      <c r="AI448" s="70"/>
      <c r="AJ448" s="70"/>
      <c r="AK448" s="70"/>
      <c r="AL448" s="70"/>
    </row>
    <row r="449" ht="15.75" customHeight="1">
      <c r="AA449" s="70"/>
      <c r="AB449" s="70"/>
      <c r="AC449" s="70"/>
      <c r="AD449" s="70"/>
      <c r="AE449" s="70"/>
      <c r="AF449" s="70"/>
      <c r="AG449" s="70"/>
      <c r="AH449" s="70"/>
      <c r="AI449" s="70"/>
      <c r="AJ449" s="70"/>
      <c r="AK449" s="70"/>
      <c r="AL449" s="70"/>
    </row>
    <row r="450" ht="15.75" customHeight="1">
      <c r="AA450" s="70"/>
      <c r="AB450" s="70"/>
      <c r="AC450" s="70"/>
      <c r="AD450" s="70"/>
      <c r="AE450" s="70"/>
      <c r="AF450" s="70"/>
      <c r="AG450" s="70"/>
      <c r="AH450" s="70"/>
      <c r="AI450" s="70"/>
      <c r="AJ450" s="70"/>
      <c r="AK450" s="70"/>
      <c r="AL450" s="70"/>
    </row>
    <row r="451" ht="15.75" customHeight="1">
      <c r="AA451" s="70"/>
      <c r="AB451" s="70"/>
      <c r="AC451" s="70"/>
      <c r="AD451" s="70"/>
      <c r="AE451" s="70"/>
      <c r="AF451" s="70"/>
      <c r="AG451" s="70"/>
      <c r="AH451" s="70"/>
      <c r="AI451" s="70"/>
      <c r="AJ451" s="70"/>
      <c r="AK451" s="70"/>
      <c r="AL451" s="70"/>
    </row>
    <row r="452" ht="15.75" customHeight="1">
      <c r="AA452" s="70"/>
      <c r="AB452" s="70"/>
      <c r="AC452" s="70"/>
      <c r="AD452" s="70"/>
      <c r="AE452" s="70"/>
      <c r="AF452" s="70"/>
      <c r="AG452" s="70"/>
      <c r="AH452" s="70"/>
      <c r="AI452" s="70"/>
      <c r="AJ452" s="70"/>
      <c r="AK452" s="70"/>
      <c r="AL452" s="70"/>
    </row>
    <row r="453" ht="15.75" customHeight="1">
      <c r="AA453" s="70"/>
      <c r="AB453" s="70"/>
      <c r="AC453" s="70"/>
      <c r="AD453" s="70"/>
      <c r="AE453" s="70"/>
      <c r="AF453" s="70"/>
      <c r="AG453" s="70"/>
      <c r="AH453" s="70"/>
      <c r="AI453" s="70"/>
      <c r="AJ453" s="70"/>
      <c r="AK453" s="70"/>
      <c r="AL453" s="70"/>
    </row>
    <row r="454" ht="15.75" customHeight="1">
      <c r="AA454" s="70"/>
      <c r="AB454" s="70"/>
      <c r="AC454" s="70"/>
      <c r="AD454" s="70"/>
      <c r="AE454" s="70"/>
      <c r="AF454" s="70"/>
      <c r="AG454" s="70"/>
      <c r="AH454" s="70"/>
      <c r="AI454" s="70"/>
      <c r="AJ454" s="70"/>
      <c r="AK454" s="70"/>
      <c r="AL454" s="70"/>
    </row>
    <row r="455" ht="15.75" customHeight="1">
      <c r="AA455" s="70"/>
      <c r="AB455" s="70"/>
      <c r="AC455" s="70"/>
      <c r="AD455" s="70"/>
      <c r="AE455" s="70"/>
      <c r="AF455" s="70"/>
      <c r="AG455" s="70"/>
      <c r="AH455" s="70"/>
      <c r="AI455" s="70"/>
      <c r="AJ455" s="70"/>
      <c r="AK455" s="70"/>
      <c r="AL455" s="70"/>
    </row>
    <row r="456" ht="15.75" customHeight="1">
      <c r="AA456" s="70"/>
      <c r="AB456" s="70"/>
      <c r="AC456" s="70"/>
      <c r="AD456" s="70"/>
      <c r="AE456" s="70"/>
      <c r="AF456" s="70"/>
      <c r="AG456" s="70"/>
      <c r="AH456" s="70"/>
      <c r="AI456" s="70"/>
      <c r="AJ456" s="70"/>
      <c r="AK456" s="70"/>
      <c r="AL456" s="70"/>
    </row>
    <row r="457" ht="15.75" customHeight="1">
      <c r="AA457" s="70"/>
      <c r="AB457" s="70"/>
      <c r="AC457" s="70"/>
      <c r="AD457" s="70"/>
      <c r="AE457" s="70"/>
      <c r="AF457" s="70"/>
      <c r="AG457" s="70"/>
      <c r="AH457" s="70"/>
      <c r="AI457" s="70"/>
      <c r="AJ457" s="70"/>
      <c r="AK457" s="70"/>
      <c r="AL457" s="70"/>
    </row>
    <row r="458" ht="15.75" customHeight="1">
      <c r="AA458" s="70"/>
      <c r="AB458" s="70"/>
      <c r="AC458" s="70"/>
      <c r="AD458" s="70"/>
      <c r="AE458" s="70"/>
      <c r="AF458" s="70"/>
      <c r="AG458" s="70"/>
      <c r="AH458" s="70"/>
      <c r="AI458" s="70"/>
      <c r="AJ458" s="70"/>
      <c r="AK458" s="70"/>
      <c r="AL458" s="70"/>
    </row>
    <row r="459" ht="15.75" customHeight="1">
      <c r="AA459" s="70"/>
      <c r="AB459" s="70"/>
      <c r="AC459" s="70"/>
      <c r="AD459" s="70"/>
      <c r="AE459" s="70"/>
      <c r="AF459" s="70"/>
      <c r="AG459" s="70"/>
      <c r="AH459" s="70"/>
      <c r="AI459" s="70"/>
      <c r="AJ459" s="70"/>
      <c r="AK459" s="70"/>
      <c r="AL459" s="70"/>
    </row>
    <row r="460" ht="15.75" customHeight="1">
      <c r="AA460" s="70"/>
      <c r="AB460" s="70"/>
      <c r="AC460" s="70"/>
      <c r="AD460" s="70"/>
      <c r="AE460" s="70"/>
      <c r="AF460" s="70"/>
      <c r="AG460" s="70"/>
      <c r="AH460" s="70"/>
      <c r="AI460" s="70"/>
      <c r="AJ460" s="70"/>
      <c r="AK460" s="70"/>
      <c r="AL460" s="70"/>
    </row>
    <row r="461" ht="15.75" customHeight="1">
      <c r="AA461" s="70"/>
      <c r="AB461" s="70"/>
      <c r="AC461" s="70"/>
      <c r="AD461" s="70"/>
      <c r="AE461" s="70"/>
      <c r="AF461" s="70"/>
      <c r="AG461" s="70"/>
      <c r="AH461" s="70"/>
      <c r="AI461" s="70"/>
      <c r="AJ461" s="70"/>
      <c r="AK461" s="70"/>
      <c r="AL461" s="70"/>
    </row>
    <row r="462" ht="15.75" customHeight="1">
      <c r="AA462" s="70"/>
      <c r="AB462" s="70"/>
      <c r="AC462" s="70"/>
      <c r="AD462" s="70"/>
      <c r="AE462" s="70"/>
      <c r="AF462" s="70"/>
      <c r="AG462" s="70"/>
      <c r="AH462" s="70"/>
      <c r="AI462" s="70"/>
      <c r="AJ462" s="70"/>
      <c r="AK462" s="70"/>
      <c r="AL462" s="70"/>
    </row>
    <row r="463" ht="15.75" customHeight="1">
      <c r="AA463" s="70"/>
      <c r="AB463" s="70"/>
      <c r="AC463" s="70"/>
      <c r="AD463" s="70"/>
      <c r="AE463" s="70"/>
      <c r="AF463" s="70"/>
      <c r="AG463" s="70"/>
      <c r="AH463" s="70"/>
      <c r="AI463" s="70"/>
      <c r="AJ463" s="70"/>
      <c r="AK463" s="70"/>
      <c r="AL463" s="70"/>
    </row>
    <row r="464" ht="15.75" customHeight="1">
      <c r="AA464" s="70"/>
      <c r="AB464" s="70"/>
      <c r="AC464" s="70"/>
      <c r="AD464" s="70"/>
      <c r="AE464" s="70"/>
      <c r="AF464" s="70"/>
      <c r="AG464" s="70"/>
      <c r="AH464" s="70"/>
      <c r="AI464" s="70"/>
      <c r="AJ464" s="70"/>
      <c r="AK464" s="70"/>
      <c r="AL464" s="70"/>
    </row>
    <row r="465" ht="15.75" customHeight="1">
      <c r="AA465" s="70"/>
      <c r="AB465" s="70"/>
      <c r="AC465" s="70"/>
      <c r="AD465" s="70"/>
      <c r="AE465" s="70"/>
      <c r="AF465" s="70"/>
      <c r="AG465" s="70"/>
      <c r="AH465" s="70"/>
      <c r="AI465" s="70"/>
      <c r="AJ465" s="70"/>
      <c r="AK465" s="70"/>
      <c r="AL465" s="70"/>
    </row>
    <row r="466" ht="15.75" customHeight="1">
      <c r="AA466" s="70"/>
      <c r="AB466" s="70"/>
      <c r="AC466" s="70"/>
      <c r="AD466" s="70"/>
      <c r="AE466" s="70"/>
      <c r="AF466" s="70"/>
      <c r="AG466" s="70"/>
      <c r="AH466" s="70"/>
      <c r="AI466" s="70"/>
      <c r="AJ466" s="70"/>
      <c r="AK466" s="70"/>
      <c r="AL466" s="70"/>
    </row>
    <row r="467" ht="15.75" customHeight="1">
      <c r="AA467" s="70"/>
      <c r="AB467" s="70"/>
      <c r="AC467" s="70"/>
      <c r="AD467" s="70"/>
      <c r="AE467" s="70"/>
      <c r="AF467" s="70"/>
      <c r="AG467" s="70"/>
      <c r="AH467" s="70"/>
      <c r="AI467" s="70"/>
      <c r="AJ467" s="70"/>
      <c r="AK467" s="70"/>
      <c r="AL467" s="70"/>
    </row>
    <row r="468" ht="15.75" customHeight="1">
      <c r="AA468" s="70"/>
      <c r="AB468" s="70"/>
      <c r="AC468" s="70"/>
      <c r="AD468" s="70"/>
      <c r="AE468" s="70"/>
      <c r="AF468" s="70"/>
      <c r="AG468" s="70"/>
      <c r="AH468" s="70"/>
      <c r="AI468" s="70"/>
      <c r="AJ468" s="70"/>
      <c r="AK468" s="70"/>
      <c r="AL468" s="70"/>
    </row>
    <row r="469" ht="15.75" customHeight="1">
      <c r="AA469" s="70"/>
      <c r="AB469" s="70"/>
      <c r="AC469" s="70"/>
      <c r="AD469" s="70"/>
      <c r="AE469" s="70"/>
      <c r="AF469" s="70"/>
      <c r="AG469" s="70"/>
      <c r="AH469" s="70"/>
      <c r="AI469" s="70"/>
      <c r="AJ469" s="70"/>
      <c r="AK469" s="70"/>
      <c r="AL469" s="70"/>
    </row>
    <row r="470" ht="15.75" customHeight="1">
      <c r="AA470" s="70"/>
      <c r="AB470" s="70"/>
      <c r="AC470" s="70"/>
      <c r="AD470" s="70"/>
      <c r="AE470" s="70"/>
      <c r="AF470" s="70"/>
      <c r="AG470" s="70"/>
      <c r="AH470" s="70"/>
      <c r="AI470" s="70"/>
      <c r="AJ470" s="70"/>
      <c r="AK470" s="70"/>
      <c r="AL470" s="70"/>
    </row>
    <row r="471" ht="15.75" customHeight="1">
      <c r="AA471" s="70"/>
      <c r="AB471" s="70"/>
      <c r="AC471" s="70"/>
      <c r="AD471" s="70"/>
      <c r="AE471" s="70"/>
      <c r="AF471" s="70"/>
      <c r="AG471" s="70"/>
      <c r="AH471" s="70"/>
      <c r="AI471" s="70"/>
      <c r="AJ471" s="70"/>
      <c r="AK471" s="70"/>
      <c r="AL471" s="70"/>
    </row>
    <row r="472" ht="15.75" customHeight="1">
      <c r="AA472" s="70"/>
      <c r="AB472" s="70"/>
      <c r="AC472" s="70"/>
      <c r="AD472" s="70"/>
      <c r="AE472" s="70"/>
      <c r="AF472" s="70"/>
      <c r="AG472" s="70"/>
      <c r="AH472" s="70"/>
      <c r="AI472" s="70"/>
      <c r="AJ472" s="70"/>
      <c r="AK472" s="70"/>
      <c r="AL472" s="70"/>
    </row>
    <row r="473" ht="15.75" customHeight="1">
      <c r="AA473" s="70"/>
      <c r="AB473" s="70"/>
      <c r="AC473" s="70"/>
      <c r="AD473" s="70"/>
      <c r="AE473" s="70"/>
      <c r="AF473" s="70"/>
      <c r="AG473" s="70"/>
      <c r="AH473" s="70"/>
      <c r="AI473" s="70"/>
      <c r="AJ473" s="70"/>
      <c r="AK473" s="70"/>
      <c r="AL473" s="70"/>
    </row>
    <row r="474" ht="15.75" customHeight="1">
      <c r="AA474" s="70"/>
      <c r="AB474" s="70"/>
      <c r="AC474" s="70"/>
      <c r="AD474" s="70"/>
      <c r="AE474" s="70"/>
      <c r="AF474" s="70"/>
      <c r="AG474" s="70"/>
      <c r="AH474" s="70"/>
      <c r="AI474" s="70"/>
      <c r="AJ474" s="70"/>
      <c r="AK474" s="70"/>
      <c r="AL474" s="70"/>
    </row>
    <row r="475" ht="15.75" customHeight="1">
      <c r="AA475" s="70"/>
      <c r="AB475" s="70"/>
      <c r="AC475" s="70"/>
      <c r="AD475" s="70"/>
      <c r="AE475" s="70"/>
      <c r="AF475" s="70"/>
      <c r="AG475" s="70"/>
      <c r="AH475" s="70"/>
      <c r="AI475" s="70"/>
      <c r="AJ475" s="70"/>
      <c r="AK475" s="70"/>
      <c r="AL475" s="70"/>
    </row>
    <row r="476" ht="15.75" customHeight="1">
      <c r="AA476" s="70"/>
      <c r="AB476" s="70"/>
      <c r="AC476" s="70"/>
      <c r="AD476" s="70"/>
      <c r="AE476" s="70"/>
      <c r="AF476" s="70"/>
      <c r="AG476" s="70"/>
      <c r="AH476" s="70"/>
      <c r="AI476" s="70"/>
      <c r="AJ476" s="70"/>
      <c r="AK476" s="70"/>
      <c r="AL476" s="70"/>
    </row>
    <row r="477" ht="15.75" customHeight="1">
      <c r="AA477" s="70"/>
      <c r="AB477" s="70"/>
      <c r="AC477" s="70"/>
      <c r="AD477" s="70"/>
      <c r="AE477" s="70"/>
      <c r="AF477" s="70"/>
      <c r="AG477" s="70"/>
      <c r="AH477" s="70"/>
      <c r="AI477" s="70"/>
      <c r="AJ477" s="70"/>
      <c r="AK477" s="70"/>
      <c r="AL477" s="70"/>
    </row>
    <row r="478" ht="15.75" customHeight="1">
      <c r="AA478" s="70"/>
      <c r="AB478" s="70"/>
      <c r="AC478" s="70"/>
      <c r="AD478" s="70"/>
      <c r="AE478" s="70"/>
      <c r="AF478" s="70"/>
      <c r="AG478" s="70"/>
      <c r="AH478" s="70"/>
      <c r="AI478" s="70"/>
      <c r="AJ478" s="70"/>
      <c r="AK478" s="70"/>
      <c r="AL478" s="70"/>
    </row>
    <row r="479" ht="15.75" customHeight="1">
      <c r="AA479" s="70"/>
      <c r="AB479" s="70"/>
      <c r="AC479" s="70"/>
      <c r="AD479" s="70"/>
      <c r="AE479" s="70"/>
      <c r="AF479" s="70"/>
      <c r="AG479" s="70"/>
      <c r="AH479" s="70"/>
      <c r="AI479" s="70"/>
      <c r="AJ479" s="70"/>
      <c r="AK479" s="70"/>
      <c r="AL479" s="70"/>
    </row>
    <row r="480" ht="15.75" customHeight="1">
      <c r="AA480" s="70"/>
      <c r="AB480" s="70"/>
      <c r="AC480" s="70"/>
      <c r="AD480" s="70"/>
      <c r="AE480" s="70"/>
      <c r="AF480" s="70"/>
      <c r="AG480" s="70"/>
      <c r="AH480" s="70"/>
      <c r="AI480" s="70"/>
      <c r="AJ480" s="70"/>
      <c r="AK480" s="70"/>
      <c r="AL480" s="70"/>
    </row>
    <row r="481" ht="15.75" customHeight="1">
      <c r="AA481" s="70"/>
      <c r="AB481" s="70"/>
      <c r="AC481" s="70"/>
      <c r="AD481" s="70"/>
      <c r="AE481" s="70"/>
      <c r="AF481" s="70"/>
      <c r="AG481" s="70"/>
      <c r="AH481" s="70"/>
      <c r="AI481" s="70"/>
      <c r="AJ481" s="70"/>
      <c r="AK481" s="70"/>
      <c r="AL481" s="70"/>
    </row>
    <row r="482" ht="15.75" customHeight="1">
      <c r="AA482" s="70"/>
      <c r="AB482" s="70"/>
      <c r="AC482" s="70"/>
      <c r="AD482" s="70"/>
      <c r="AE482" s="70"/>
      <c r="AF482" s="70"/>
      <c r="AG482" s="70"/>
      <c r="AH482" s="70"/>
      <c r="AI482" s="70"/>
      <c r="AJ482" s="70"/>
      <c r="AK482" s="70"/>
      <c r="AL482" s="70"/>
    </row>
    <row r="483" ht="15.75" customHeight="1">
      <c r="AA483" s="70"/>
      <c r="AB483" s="70"/>
      <c r="AC483" s="70"/>
      <c r="AD483" s="70"/>
      <c r="AE483" s="70"/>
      <c r="AF483" s="70"/>
      <c r="AG483" s="70"/>
      <c r="AH483" s="70"/>
      <c r="AI483" s="70"/>
      <c r="AJ483" s="70"/>
      <c r="AK483" s="70"/>
      <c r="AL483" s="70"/>
    </row>
    <row r="484" ht="15.75" customHeight="1">
      <c r="AA484" s="70"/>
      <c r="AB484" s="70"/>
      <c r="AC484" s="70"/>
      <c r="AD484" s="70"/>
      <c r="AE484" s="70"/>
      <c r="AF484" s="70"/>
      <c r="AG484" s="70"/>
      <c r="AH484" s="70"/>
      <c r="AI484" s="70"/>
      <c r="AJ484" s="70"/>
      <c r="AK484" s="70"/>
      <c r="AL484" s="70"/>
    </row>
    <row r="485" ht="15.75" customHeight="1">
      <c r="AA485" s="70"/>
      <c r="AB485" s="70"/>
      <c r="AC485" s="70"/>
      <c r="AD485" s="70"/>
      <c r="AE485" s="70"/>
      <c r="AF485" s="70"/>
      <c r="AG485" s="70"/>
      <c r="AH485" s="70"/>
      <c r="AI485" s="70"/>
      <c r="AJ485" s="70"/>
      <c r="AK485" s="70"/>
      <c r="AL485" s="70"/>
    </row>
    <row r="486" ht="15.75" customHeight="1">
      <c r="AA486" s="70"/>
      <c r="AB486" s="70"/>
      <c r="AC486" s="70"/>
      <c r="AD486" s="70"/>
      <c r="AE486" s="70"/>
      <c r="AF486" s="70"/>
      <c r="AG486" s="70"/>
      <c r="AH486" s="70"/>
      <c r="AI486" s="70"/>
      <c r="AJ486" s="70"/>
      <c r="AK486" s="70"/>
      <c r="AL486" s="70"/>
    </row>
    <row r="487" ht="15.75" customHeight="1">
      <c r="AA487" s="70"/>
      <c r="AB487" s="70"/>
      <c r="AC487" s="70"/>
      <c r="AD487" s="70"/>
      <c r="AE487" s="70"/>
      <c r="AF487" s="70"/>
      <c r="AG487" s="70"/>
      <c r="AH487" s="70"/>
      <c r="AI487" s="70"/>
      <c r="AJ487" s="70"/>
      <c r="AK487" s="70"/>
      <c r="AL487" s="70"/>
    </row>
    <row r="488" ht="15.75" customHeight="1">
      <c r="AA488" s="70"/>
      <c r="AB488" s="70"/>
      <c r="AC488" s="70"/>
      <c r="AD488" s="70"/>
      <c r="AE488" s="70"/>
      <c r="AF488" s="70"/>
      <c r="AG488" s="70"/>
      <c r="AH488" s="70"/>
      <c r="AI488" s="70"/>
      <c r="AJ488" s="70"/>
      <c r="AK488" s="70"/>
      <c r="AL488" s="70"/>
    </row>
    <row r="489" ht="15.75" customHeight="1">
      <c r="AA489" s="70"/>
      <c r="AB489" s="70"/>
      <c r="AC489" s="70"/>
      <c r="AD489" s="70"/>
      <c r="AE489" s="70"/>
      <c r="AF489" s="70"/>
      <c r="AG489" s="70"/>
      <c r="AH489" s="70"/>
      <c r="AI489" s="70"/>
      <c r="AJ489" s="70"/>
      <c r="AK489" s="70"/>
      <c r="AL489" s="70"/>
    </row>
    <row r="490" ht="15.75" customHeight="1">
      <c r="AA490" s="70"/>
      <c r="AB490" s="70"/>
      <c r="AC490" s="70"/>
      <c r="AD490" s="70"/>
      <c r="AE490" s="70"/>
      <c r="AF490" s="70"/>
      <c r="AG490" s="70"/>
      <c r="AH490" s="70"/>
      <c r="AI490" s="70"/>
      <c r="AJ490" s="70"/>
      <c r="AK490" s="70"/>
      <c r="AL490" s="70"/>
    </row>
    <row r="491" ht="15.75" customHeight="1">
      <c r="AA491" s="70"/>
      <c r="AB491" s="70"/>
      <c r="AC491" s="70"/>
      <c r="AD491" s="70"/>
      <c r="AE491" s="70"/>
      <c r="AF491" s="70"/>
      <c r="AG491" s="70"/>
      <c r="AH491" s="70"/>
      <c r="AI491" s="70"/>
      <c r="AJ491" s="70"/>
      <c r="AK491" s="70"/>
      <c r="AL491" s="70"/>
    </row>
    <row r="492" ht="15.75" customHeight="1">
      <c r="AA492" s="70"/>
      <c r="AB492" s="70"/>
      <c r="AC492" s="70"/>
      <c r="AD492" s="70"/>
      <c r="AE492" s="70"/>
      <c r="AF492" s="70"/>
      <c r="AG492" s="70"/>
      <c r="AH492" s="70"/>
      <c r="AI492" s="70"/>
      <c r="AJ492" s="70"/>
      <c r="AK492" s="70"/>
      <c r="AL492" s="70"/>
    </row>
    <row r="493" ht="15.75" customHeight="1">
      <c r="AA493" s="70"/>
      <c r="AB493" s="70"/>
      <c r="AC493" s="70"/>
      <c r="AD493" s="70"/>
      <c r="AE493" s="70"/>
      <c r="AF493" s="70"/>
      <c r="AG493" s="70"/>
      <c r="AH493" s="70"/>
      <c r="AI493" s="70"/>
      <c r="AJ493" s="70"/>
      <c r="AK493" s="70"/>
      <c r="AL493" s="70"/>
    </row>
    <row r="494" ht="15.75" customHeight="1">
      <c r="AA494" s="70"/>
      <c r="AB494" s="70"/>
      <c r="AC494" s="70"/>
      <c r="AD494" s="70"/>
      <c r="AE494" s="70"/>
      <c r="AF494" s="70"/>
      <c r="AG494" s="70"/>
      <c r="AH494" s="70"/>
      <c r="AI494" s="70"/>
      <c r="AJ494" s="70"/>
      <c r="AK494" s="70"/>
      <c r="AL494" s="70"/>
    </row>
    <row r="495" ht="15.75" customHeight="1">
      <c r="AA495" s="70"/>
      <c r="AB495" s="70"/>
      <c r="AC495" s="70"/>
      <c r="AD495" s="70"/>
      <c r="AE495" s="70"/>
      <c r="AF495" s="70"/>
      <c r="AG495" s="70"/>
      <c r="AH495" s="70"/>
      <c r="AI495" s="70"/>
      <c r="AJ495" s="70"/>
      <c r="AK495" s="70"/>
      <c r="AL495" s="70"/>
    </row>
    <row r="496" ht="15.75" customHeight="1">
      <c r="AA496" s="70"/>
      <c r="AB496" s="70"/>
      <c r="AC496" s="70"/>
      <c r="AD496" s="70"/>
      <c r="AE496" s="70"/>
      <c r="AF496" s="70"/>
      <c r="AG496" s="70"/>
      <c r="AH496" s="70"/>
      <c r="AI496" s="70"/>
      <c r="AJ496" s="70"/>
      <c r="AK496" s="70"/>
      <c r="AL496" s="70"/>
    </row>
    <row r="497" ht="15.75" customHeight="1">
      <c r="AA497" s="70"/>
      <c r="AB497" s="70"/>
      <c r="AC497" s="70"/>
      <c r="AD497" s="70"/>
      <c r="AE497" s="70"/>
      <c r="AF497" s="70"/>
      <c r="AG497" s="70"/>
      <c r="AH497" s="70"/>
      <c r="AI497" s="70"/>
      <c r="AJ497" s="70"/>
      <c r="AK497" s="70"/>
      <c r="AL497" s="70"/>
    </row>
    <row r="498" ht="15.75" customHeight="1">
      <c r="AA498" s="70"/>
      <c r="AB498" s="70"/>
      <c r="AC498" s="70"/>
      <c r="AD498" s="70"/>
      <c r="AE498" s="70"/>
      <c r="AF498" s="70"/>
      <c r="AG498" s="70"/>
      <c r="AH498" s="70"/>
      <c r="AI498" s="70"/>
      <c r="AJ498" s="70"/>
      <c r="AK498" s="70"/>
      <c r="AL498" s="70"/>
    </row>
    <row r="499" ht="15.75" customHeight="1">
      <c r="AA499" s="70"/>
      <c r="AB499" s="70"/>
      <c r="AC499" s="70"/>
      <c r="AD499" s="70"/>
      <c r="AE499" s="70"/>
      <c r="AF499" s="70"/>
      <c r="AG499" s="70"/>
      <c r="AH499" s="70"/>
      <c r="AI499" s="70"/>
      <c r="AJ499" s="70"/>
      <c r="AK499" s="70"/>
      <c r="AL499" s="70"/>
    </row>
    <row r="500" ht="15.75" customHeight="1">
      <c r="AA500" s="70"/>
      <c r="AB500" s="70"/>
      <c r="AC500" s="70"/>
      <c r="AD500" s="70"/>
      <c r="AE500" s="70"/>
      <c r="AF500" s="70"/>
      <c r="AG500" s="70"/>
      <c r="AH500" s="70"/>
      <c r="AI500" s="70"/>
      <c r="AJ500" s="70"/>
      <c r="AK500" s="70"/>
      <c r="AL500" s="70"/>
    </row>
    <row r="501" ht="15.75" customHeight="1">
      <c r="AA501" s="70"/>
      <c r="AB501" s="70"/>
      <c r="AC501" s="70"/>
      <c r="AD501" s="70"/>
      <c r="AE501" s="70"/>
      <c r="AF501" s="70"/>
      <c r="AG501" s="70"/>
      <c r="AH501" s="70"/>
      <c r="AI501" s="70"/>
      <c r="AJ501" s="70"/>
      <c r="AK501" s="70"/>
      <c r="AL501" s="70"/>
    </row>
    <row r="502" ht="15.75" customHeight="1">
      <c r="AA502" s="70"/>
      <c r="AB502" s="70"/>
      <c r="AC502" s="70"/>
      <c r="AD502" s="70"/>
      <c r="AE502" s="70"/>
      <c r="AF502" s="70"/>
      <c r="AG502" s="70"/>
      <c r="AH502" s="70"/>
      <c r="AI502" s="70"/>
      <c r="AJ502" s="70"/>
      <c r="AK502" s="70"/>
      <c r="AL502" s="70"/>
    </row>
    <row r="503" ht="15.75" customHeight="1">
      <c r="AA503" s="70"/>
      <c r="AB503" s="70"/>
      <c r="AC503" s="70"/>
      <c r="AD503" s="70"/>
      <c r="AE503" s="70"/>
      <c r="AF503" s="70"/>
      <c r="AG503" s="70"/>
      <c r="AH503" s="70"/>
      <c r="AI503" s="70"/>
      <c r="AJ503" s="70"/>
      <c r="AK503" s="70"/>
      <c r="AL503" s="70"/>
    </row>
    <row r="504" ht="15.75" customHeight="1">
      <c r="AA504" s="70"/>
      <c r="AB504" s="70"/>
      <c r="AC504" s="70"/>
      <c r="AD504" s="70"/>
      <c r="AE504" s="70"/>
      <c r="AF504" s="70"/>
      <c r="AG504" s="70"/>
      <c r="AH504" s="70"/>
      <c r="AI504" s="70"/>
      <c r="AJ504" s="70"/>
      <c r="AK504" s="70"/>
      <c r="AL504" s="70"/>
    </row>
    <row r="505" ht="15.75" customHeight="1">
      <c r="AA505" s="70"/>
      <c r="AB505" s="70"/>
      <c r="AC505" s="70"/>
      <c r="AD505" s="70"/>
      <c r="AE505" s="70"/>
      <c r="AF505" s="70"/>
      <c r="AG505" s="70"/>
      <c r="AH505" s="70"/>
      <c r="AI505" s="70"/>
      <c r="AJ505" s="70"/>
      <c r="AK505" s="70"/>
      <c r="AL505" s="70"/>
    </row>
    <row r="506" ht="15.75" customHeight="1">
      <c r="AA506" s="70"/>
      <c r="AB506" s="70"/>
      <c r="AC506" s="70"/>
      <c r="AD506" s="70"/>
      <c r="AE506" s="70"/>
      <c r="AF506" s="70"/>
      <c r="AG506" s="70"/>
      <c r="AH506" s="70"/>
      <c r="AI506" s="70"/>
      <c r="AJ506" s="70"/>
      <c r="AK506" s="70"/>
      <c r="AL506" s="70"/>
    </row>
    <row r="507" ht="15.75" customHeight="1">
      <c r="AA507" s="70"/>
      <c r="AB507" s="70"/>
      <c r="AC507" s="70"/>
      <c r="AD507" s="70"/>
      <c r="AE507" s="70"/>
      <c r="AF507" s="70"/>
      <c r="AG507" s="70"/>
      <c r="AH507" s="70"/>
      <c r="AI507" s="70"/>
      <c r="AJ507" s="70"/>
      <c r="AK507" s="70"/>
      <c r="AL507" s="70"/>
    </row>
    <row r="508" ht="15.75" customHeight="1">
      <c r="AA508" s="70"/>
      <c r="AB508" s="70"/>
      <c r="AC508" s="70"/>
      <c r="AD508" s="70"/>
      <c r="AE508" s="70"/>
      <c r="AF508" s="70"/>
      <c r="AG508" s="70"/>
      <c r="AH508" s="70"/>
      <c r="AI508" s="70"/>
      <c r="AJ508" s="70"/>
      <c r="AK508" s="70"/>
      <c r="AL508" s="70"/>
    </row>
    <row r="509" ht="15.75" customHeight="1">
      <c r="AA509" s="70"/>
      <c r="AB509" s="70"/>
      <c r="AC509" s="70"/>
      <c r="AD509" s="70"/>
      <c r="AE509" s="70"/>
      <c r="AF509" s="70"/>
      <c r="AG509" s="70"/>
      <c r="AH509" s="70"/>
      <c r="AI509" s="70"/>
      <c r="AJ509" s="70"/>
      <c r="AK509" s="70"/>
      <c r="AL509" s="70"/>
    </row>
    <row r="510" ht="15.75" customHeight="1">
      <c r="AA510" s="70"/>
      <c r="AB510" s="70"/>
      <c r="AC510" s="70"/>
      <c r="AD510" s="70"/>
      <c r="AE510" s="70"/>
      <c r="AF510" s="70"/>
      <c r="AG510" s="70"/>
      <c r="AH510" s="70"/>
      <c r="AI510" s="70"/>
      <c r="AJ510" s="70"/>
      <c r="AK510" s="70"/>
      <c r="AL510" s="70"/>
    </row>
    <row r="511" ht="15.75" customHeight="1">
      <c r="AA511" s="70"/>
      <c r="AB511" s="70"/>
      <c r="AC511" s="70"/>
      <c r="AD511" s="70"/>
      <c r="AE511" s="70"/>
      <c r="AF511" s="70"/>
      <c r="AG511" s="70"/>
      <c r="AH511" s="70"/>
      <c r="AI511" s="70"/>
      <c r="AJ511" s="70"/>
      <c r="AK511" s="70"/>
      <c r="AL511" s="70"/>
    </row>
    <row r="512" ht="15.75" customHeight="1">
      <c r="AA512" s="70"/>
      <c r="AB512" s="70"/>
      <c r="AC512" s="70"/>
      <c r="AD512" s="70"/>
      <c r="AE512" s="70"/>
      <c r="AF512" s="70"/>
      <c r="AG512" s="70"/>
      <c r="AH512" s="70"/>
      <c r="AI512" s="70"/>
      <c r="AJ512" s="70"/>
      <c r="AK512" s="70"/>
      <c r="AL512" s="70"/>
    </row>
    <row r="513" ht="15.75" customHeight="1">
      <c r="AA513" s="70"/>
      <c r="AB513" s="70"/>
      <c r="AC513" s="70"/>
      <c r="AD513" s="70"/>
      <c r="AE513" s="70"/>
      <c r="AF513" s="70"/>
      <c r="AG513" s="70"/>
      <c r="AH513" s="70"/>
      <c r="AI513" s="70"/>
      <c r="AJ513" s="70"/>
      <c r="AK513" s="70"/>
      <c r="AL513" s="70"/>
    </row>
    <row r="514" ht="15.75" customHeight="1">
      <c r="AA514" s="70"/>
      <c r="AB514" s="70"/>
      <c r="AC514" s="70"/>
      <c r="AD514" s="70"/>
      <c r="AE514" s="70"/>
      <c r="AF514" s="70"/>
      <c r="AG514" s="70"/>
      <c r="AH514" s="70"/>
      <c r="AI514" s="70"/>
      <c r="AJ514" s="70"/>
      <c r="AK514" s="70"/>
      <c r="AL514" s="70"/>
    </row>
    <row r="515" ht="15.75" customHeight="1">
      <c r="AA515" s="70"/>
      <c r="AB515" s="70"/>
      <c r="AC515" s="70"/>
      <c r="AD515" s="70"/>
      <c r="AE515" s="70"/>
      <c r="AF515" s="70"/>
      <c r="AG515" s="70"/>
      <c r="AH515" s="70"/>
      <c r="AI515" s="70"/>
      <c r="AJ515" s="70"/>
      <c r="AK515" s="70"/>
      <c r="AL515" s="70"/>
    </row>
    <row r="516" ht="15.75" customHeight="1">
      <c r="AA516" s="70"/>
      <c r="AB516" s="70"/>
      <c r="AC516" s="70"/>
      <c r="AD516" s="70"/>
      <c r="AE516" s="70"/>
      <c r="AF516" s="70"/>
      <c r="AG516" s="70"/>
      <c r="AH516" s="70"/>
      <c r="AI516" s="70"/>
      <c r="AJ516" s="70"/>
      <c r="AK516" s="70"/>
      <c r="AL516" s="70"/>
    </row>
    <row r="517" ht="15.75" customHeight="1">
      <c r="AA517" s="70"/>
      <c r="AB517" s="70"/>
      <c r="AC517" s="70"/>
      <c r="AD517" s="70"/>
      <c r="AE517" s="70"/>
      <c r="AF517" s="70"/>
      <c r="AG517" s="70"/>
      <c r="AH517" s="70"/>
      <c r="AI517" s="70"/>
      <c r="AJ517" s="70"/>
      <c r="AK517" s="70"/>
      <c r="AL517" s="70"/>
    </row>
    <row r="518" ht="15.75" customHeight="1">
      <c r="AA518" s="70"/>
      <c r="AB518" s="70"/>
      <c r="AC518" s="70"/>
      <c r="AD518" s="70"/>
      <c r="AE518" s="70"/>
      <c r="AF518" s="70"/>
      <c r="AG518" s="70"/>
      <c r="AH518" s="70"/>
      <c r="AI518" s="70"/>
      <c r="AJ518" s="70"/>
      <c r="AK518" s="70"/>
      <c r="AL518" s="70"/>
    </row>
    <row r="519" ht="15.75" customHeight="1">
      <c r="AA519" s="70"/>
      <c r="AB519" s="70"/>
      <c r="AC519" s="70"/>
      <c r="AD519" s="70"/>
      <c r="AE519" s="70"/>
      <c r="AF519" s="70"/>
      <c r="AG519" s="70"/>
      <c r="AH519" s="70"/>
      <c r="AI519" s="70"/>
      <c r="AJ519" s="70"/>
      <c r="AK519" s="70"/>
      <c r="AL519" s="70"/>
    </row>
    <row r="520" ht="15.75" customHeight="1">
      <c r="AA520" s="70"/>
      <c r="AB520" s="70"/>
      <c r="AC520" s="70"/>
      <c r="AD520" s="70"/>
      <c r="AE520" s="70"/>
      <c r="AF520" s="70"/>
      <c r="AG520" s="70"/>
      <c r="AH520" s="70"/>
      <c r="AI520" s="70"/>
      <c r="AJ520" s="70"/>
      <c r="AK520" s="70"/>
      <c r="AL520" s="70"/>
    </row>
    <row r="521" ht="15.75" customHeight="1">
      <c r="AA521" s="70"/>
      <c r="AB521" s="70"/>
      <c r="AC521" s="70"/>
      <c r="AD521" s="70"/>
      <c r="AE521" s="70"/>
      <c r="AF521" s="70"/>
      <c r="AG521" s="70"/>
      <c r="AH521" s="70"/>
      <c r="AI521" s="70"/>
      <c r="AJ521" s="70"/>
      <c r="AK521" s="70"/>
      <c r="AL521" s="70"/>
    </row>
    <row r="522" ht="15.75" customHeight="1">
      <c r="AA522" s="70"/>
      <c r="AB522" s="70"/>
      <c r="AC522" s="70"/>
      <c r="AD522" s="70"/>
      <c r="AE522" s="70"/>
      <c r="AF522" s="70"/>
      <c r="AG522" s="70"/>
      <c r="AH522" s="70"/>
      <c r="AI522" s="70"/>
      <c r="AJ522" s="70"/>
      <c r="AK522" s="70"/>
      <c r="AL522" s="70"/>
    </row>
    <row r="523" ht="15.75" customHeight="1">
      <c r="AA523" s="70"/>
      <c r="AB523" s="70"/>
      <c r="AC523" s="70"/>
      <c r="AD523" s="70"/>
      <c r="AE523" s="70"/>
      <c r="AF523" s="70"/>
      <c r="AG523" s="70"/>
      <c r="AH523" s="70"/>
      <c r="AI523" s="70"/>
      <c r="AJ523" s="70"/>
      <c r="AK523" s="70"/>
      <c r="AL523" s="70"/>
    </row>
    <row r="524" ht="15.75" customHeight="1">
      <c r="AA524" s="70"/>
      <c r="AB524" s="70"/>
      <c r="AC524" s="70"/>
      <c r="AD524" s="70"/>
      <c r="AE524" s="70"/>
      <c r="AF524" s="70"/>
      <c r="AG524" s="70"/>
      <c r="AH524" s="70"/>
      <c r="AI524" s="70"/>
      <c r="AJ524" s="70"/>
      <c r="AK524" s="70"/>
      <c r="AL524" s="70"/>
    </row>
    <row r="525" ht="15.75" customHeight="1">
      <c r="AA525" s="70"/>
      <c r="AB525" s="70"/>
      <c r="AC525" s="70"/>
      <c r="AD525" s="70"/>
      <c r="AE525" s="70"/>
      <c r="AF525" s="70"/>
      <c r="AG525" s="70"/>
      <c r="AH525" s="70"/>
      <c r="AI525" s="70"/>
      <c r="AJ525" s="70"/>
      <c r="AK525" s="70"/>
      <c r="AL525" s="70"/>
    </row>
    <row r="526" ht="15.75" customHeight="1">
      <c r="AA526" s="70"/>
      <c r="AB526" s="70"/>
      <c r="AC526" s="70"/>
      <c r="AD526" s="70"/>
      <c r="AE526" s="70"/>
      <c r="AF526" s="70"/>
      <c r="AG526" s="70"/>
      <c r="AH526" s="70"/>
      <c r="AI526" s="70"/>
      <c r="AJ526" s="70"/>
      <c r="AK526" s="70"/>
      <c r="AL526" s="70"/>
    </row>
    <row r="527" ht="15.75" customHeight="1">
      <c r="AA527" s="70"/>
      <c r="AB527" s="70"/>
      <c r="AC527" s="70"/>
      <c r="AD527" s="70"/>
      <c r="AE527" s="70"/>
      <c r="AF527" s="70"/>
      <c r="AG527" s="70"/>
      <c r="AH527" s="70"/>
      <c r="AI527" s="70"/>
      <c r="AJ527" s="70"/>
      <c r="AK527" s="70"/>
      <c r="AL527" s="70"/>
    </row>
    <row r="528" ht="15.75" customHeight="1">
      <c r="AA528" s="70"/>
      <c r="AB528" s="70"/>
      <c r="AC528" s="70"/>
      <c r="AD528" s="70"/>
      <c r="AE528" s="70"/>
      <c r="AF528" s="70"/>
      <c r="AG528" s="70"/>
      <c r="AH528" s="70"/>
      <c r="AI528" s="70"/>
      <c r="AJ528" s="70"/>
      <c r="AK528" s="70"/>
      <c r="AL528" s="70"/>
    </row>
    <row r="529" ht="15.75" customHeight="1">
      <c r="AA529" s="70"/>
      <c r="AB529" s="70"/>
      <c r="AC529" s="70"/>
      <c r="AD529" s="70"/>
      <c r="AE529" s="70"/>
      <c r="AF529" s="70"/>
      <c r="AG529" s="70"/>
      <c r="AH529" s="70"/>
      <c r="AI529" s="70"/>
      <c r="AJ529" s="70"/>
      <c r="AK529" s="70"/>
      <c r="AL529" s="70"/>
    </row>
    <row r="530" ht="15.75" customHeight="1">
      <c r="AA530" s="70"/>
      <c r="AB530" s="70"/>
      <c r="AC530" s="70"/>
      <c r="AD530" s="70"/>
      <c r="AE530" s="70"/>
      <c r="AF530" s="70"/>
      <c r="AG530" s="70"/>
      <c r="AH530" s="70"/>
      <c r="AI530" s="70"/>
      <c r="AJ530" s="70"/>
      <c r="AK530" s="70"/>
      <c r="AL530" s="70"/>
    </row>
    <row r="531" ht="15.75" customHeight="1">
      <c r="AA531" s="70"/>
      <c r="AB531" s="70"/>
      <c r="AC531" s="70"/>
      <c r="AD531" s="70"/>
      <c r="AE531" s="70"/>
      <c r="AF531" s="70"/>
      <c r="AG531" s="70"/>
      <c r="AH531" s="70"/>
      <c r="AI531" s="70"/>
      <c r="AJ531" s="70"/>
      <c r="AK531" s="70"/>
      <c r="AL531" s="70"/>
    </row>
    <row r="532" ht="15.75" customHeight="1">
      <c r="AA532" s="70"/>
      <c r="AB532" s="70"/>
      <c r="AC532" s="70"/>
      <c r="AD532" s="70"/>
      <c r="AE532" s="70"/>
      <c r="AF532" s="70"/>
      <c r="AG532" s="70"/>
      <c r="AH532" s="70"/>
      <c r="AI532" s="70"/>
      <c r="AJ532" s="70"/>
      <c r="AK532" s="70"/>
      <c r="AL532" s="70"/>
    </row>
    <row r="533" ht="15.75" customHeight="1">
      <c r="AA533" s="70"/>
      <c r="AB533" s="70"/>
      <c r="AC533" s="70"/>
      <c r="AD533" s="70"/>
      <c r="AE533" s="70"/>
      <c r="AF533" s="70"/>
      <c r="AG533" s="70"/>
      <c r="AH533" s="70"/>
      <c r="AI533" s="70"/>
      <c r="AJ533" s="70"/>
      <c r="AK533" s="70"/>
      <c r="AL533" s="70"/>
    </row>
    <row r="534" ht="15.75" customHeight="1">
      <c r="AA534" s="70"/>
      <c r="AB534" s="70"/>
      <c r="AC534" s="70"/>
      <c r="AD534" s="70"/>
      <c r="AE534" s="70"/>
      <c r="AF534" s="70"/>
      <c r="AG534" s="70"/>
      <c r="AH534" s="70"/>
      <c r="AI534" s="70"/>
      <c r="AJ534" s="70"/>
      <c r="AK534" s="70"/>
      <c r="AL534" s="70"/>
    </row>
    <row r="535" ht="15.75" customHeight="1">
      <c r="AA535" s="70"/>
      <c r="AB535" s="70"/>
      <c r="AC535" s="70"/>
      <c r="AD535" s="70"/>
      <c r="AE535" s="70"/>
      <c r="AF535" s="70"/>
      <c r="AG535" s="70"/>
      <c r="AH535" s="70"/>
      <c r="AI535" s="70"/>
      <c r="AJ535" s="70"/>
      <c r="AK535" s="70"/>
      <c r="AL535" s="70"/>
    </row>
    <row r="536" ht="15.75" customHeight="1">
      <c r="AA536" s="70"/>
      <c r="AB536" s="70"/>
      <c r="AC536" s="70"/>
      <c r="AD536" s="70"/>
      <c r="AE536" s="70"/>
      <c r="AF536" s="70"/>
      <c r="AG536" s="70"/>
      <c r="AH536" s="70"/>
      <c r="AI536" s="70"/>
      <c r="AJ536" s="70"/>
      <c r="AK536" s="70"/>
      <c r="AL536" s="70"/>
    </row>
    <row r="537" ht="15.75" customHeight="1">
      <c r="AA537" s="70"/>
      <c r="AB537" s="70"/>
      <c r="AC537" s="70"/>
      <c r="AD537" s="70"/>
      <c r="AE537" s="70"/>
      <c r="AF537" s="70"/>
      <c r="AG537" s="70"/>
      <c r="AH537" s="70"/>
      <c r="AI537" s="70"/>
      <c r="AJ537" s="70"/>
      <c r="AK537" s="70"/>
      <c r="AL537" s="70"/>
    </row>
    <row r="538" ht="15.75" customHeight="1">
      <c r="AA538" s="70"/>
      <c r="AB538" s="70"/>
      <c r="AC538" s="70"/>
      <c r="AD538" s="70"/>
      <c r="AE538" s="70"/>
      <c r="AF538" s="70"/>
      <c r="AG538" s="70"/>
      <c r="AH538" s="70"/>
      <c r="AI538" s="70"/>
      <c r="AJ538" s="70"/>
      <c r="AK538" s="70"/>
      <c r="AL538" s="70"/>
    </row>
    <row r="539" ht="15.75" customHeight="1">
      <c r="AA539" s="70"/>
      <c r="AB539" s="70"/>
      <c r="AC539" s="70"/>
      <c r="AD539" s="70"/>
      <c r="AE539" s="70"/>
      <c r="AF539" s="70"/>
      <c r="AG539" s="70"/>
      <c r="AH539" s="70"/>
      <c r="AI539" s="70"/>
      <c r="AJ539" s="70"/>
      <c r="AK539" s="70"/>
      <c r="AL539" s="70"/>
    </row>
    <row r="540" ht="15.75" customHeight="1">
      <c r="AA540" s="70"/>
      <c r="AB540" s="70"/>
      <c r="AC540" s="70"/>
      <c r="AD540" s="70"/>
      <c r="AE540" s="70"/>
      <c r="AF540" s="70"/>
      <c r="AG540" s="70"/>
      <c r="AH540" s="70"/>
      <c r="AI540" s="70"/>
      <c r="AJ540" s="70"/>
      <c r="AK540" s="70"/>
      <c r="AL540" s="70"/>
    </row>
    <row r="541" ht="15.75" customHeight="1">
      <c r="AA541" s="70"/>
      <c r="AB541" s="70"/>
      <c r="AC541" s="70"/>
      <c r="AD541" s="70"/>
      <c r="AE541" s="70"/>
      <c r="AF541" s="70"/>
      <c r="AG541" s="70"/>
      <c r="AH541" s="70"/>
      <c r="AI541" s="70"/>
      <c r="AJ541" s="70"/>
      <c r="AK541" s="70"/>
      <c r="AL541" s="70"/>
    </row>
    <row r="542" ht="15.75" customHeight="1">
      <c r="AA542" s="70"/>
      <c r="AB542" s="70"/>
      <c r="AC542" s="70"/>
      <c r="AD542" s="70"/>
      <c r="AE542" s="70"/>
      <c r="AF542" s="70"/>
      <c r="AG542" s="70"/>
      <c r="AH542" s="70"/>
      <c r="AI542" s="70"/>
      <c r="AJ542" s="70"/>
      <c r="AK542" s="70"/>
      <c r="AL542" s="70"/>
    </row>
    <row r="543" ht="15.75" customHeight="1">
      <c r="AA543" s="70"/>
      <c r="AB543" s="70"/>
      <c r="AC543" s="70"/>
      <c r="AD543" s="70"/>
      <c r="AE543" s="70"/>
      <c r="AF543" s="70"/>
      <c r="AG543" s="70"/>
      <c r="AH543" s="70"/>
      <c r="AI543" s="70"/>
      <c r="AJ543" s="70"/>
      <c r="AK543" s="70"/>
      <c r="AL543" s="70"/>
    </row>
    <row r="544" ht="15.75" customHeight="1">
      <c r="AA544" s="70"/>
      <c r="AB544" s="70"/>
      <c r="AC544" s="70"/>
      <c r="AD544" s="70"/>
      <c r="AE544" s="70"/>
      <c r="AF544" s="70"/>
      <c r="AG544" s="70"/>
      <c r="AH544" s="70"/>
      <c r="AI544" s="70"/>
      <c r="AJ544" s="70"/>
      <c r="AK544" s="70"/>
      <c r="AL544" s="70"/>
    </row>
    <row r="545" ht="15.75" customHeight="1">
      <c r="AA545" s="70"/>
      <c r="AB545" s="70"/>
      <c r="AC545" s="70"/>
      <c r="AD545" s="70"/>
      <c r="AE545" s="70"/>
      <c r="AF545" s="70"/>
      <c r="AG545" s="70"/>
      <c r="AH545" s="70"/>
      <c r="AI545" s="70"/>
      <c r="AJ545" s="70"/>
      <c r="AK545" s="70"/>
      <c r="AL545" s="70"/>
    </row>
    <row r="546" ht="15.75" customHeight="1">
      <c r="AA546" s="70"/>
      <c r="AB546" s="70"/>
      <c r="AC546" s="70"/>
      <c r="AD546" s="70"/>
      <c r="AE546" s="70"/>
      <c r="AF546" s="70"/>
      <c r="AG546" s="70"/>
      <c r="AH546" s="70"/>
      <c r="AI546" s="70"/>
      <c r="AJ546" s="70"/>
      <c r="AK546" s="70"/>
      <c r="AL546" s="70"/>
    </row>
    <row r="547" ht="15.75" customHeight="1">
      <c r="AA547" s="70"/>
      <c r="AB547" s="70"/>
      <c r="AC547" s="70"/>
      <c r="AD547" s="70"/>
      <c r="AE547" s="70"/>
      <c r="AF547" s="70"/>
      <c r="AG547" s="70"/>
      <c r="AH547" s="70"/>
      <c r="AI547" s="70"/>
      <c r="AJ547" s="70"/>
      <c r="AK547" s="70"/>
      <c r="AL547" s="70"/>
    </row>
    <row r="548" ht="15.75" customHeight="1">
      <c r="AA548" s="70"/>
      <c r="AB548" s="70"/>
      <c r="AC548" s="70"/>
      <c r="AD548" s="70"/>
      <c r="AE548" s="70"/>
      <c r="AF548" s="70"/>
      <c r="AG548" s="70"/>
      <c r="AH548" s="70"/>
      <c r="AI548" s="70"/>
      <c r="AJ548" s="70"/>
      <c r="AK548" s="70"/>
      <c r="AL548" s="70"/>
    </row>
    <row r="549" ht="15.75" customHeight="1">
      <c r="AA549" s="70"/>
      <c r="AB549" s="70"/>
      <c r="AC549" s="70"/>
      <c r="AD549" s="70"/>
      <c r="AE549" s="70"/>
      <c r="AF549" s="70"/>
      <c r="AG549" s="70"/>
      <c r="AH549" s="70"/>
      <c r="AI549" s="70"/>
      <c r="AJ549" s="70"/>
      <c r="AK549" s="70"/>
      <c r="AL549" s="70"/>
    </row>
    <row r="550" ht="15.75" customHeight="1">
      <c r="AA550" s="70"/>
      <c r="AB550" s="70"/>
      <c r="AC550" s="70"/>
      <c r="AD550" s="70"/>
      <c r="AE550" s="70"/>
      <c r="AF550" s="70"/>
      <c r="AG550" s="70"/>
      <c r="AH550" s="70"/>
      <c r="AI550" s="70"/>
      <c r="AJ550" s="70"/>
      <c r="AK550" s="70"/>
      <c r="AL550" s="70"/>
    </row>
    <row r="551" ht="15.75" customHeight="1">
      <c r="AA551" s="70"/>
      <c r="AB551" s="70"/>
      <c r="AC551" s="70"/>
      <c r="AD551" s="70"/>
      <c r="AE551" s="70"/>
      <c r="AF551" s="70"/>
      <c r="AG551" s="70"/>
      <c r="AH551" s="70"/>
      <c r="AI551" s="70"/>
      <c r="AJ551" s="70"/>
      <c r="AK551" s="70"/>
      <c r="AL551" s="70"/>
    </row>
    <row r="552" ht="15.75" customHeight="1">
      <c r="AA552" s="70"/>
      <c r="AB552" s="70"/>
      <c r="AC552" s="70"/>
      <c r="AD552" s="70"/>
      <c r="AE552" s="70"/>
      <c r="AF552" s="70"/>
      <c r="AG552" s="70"/>
      <c r="AH552" s="70"/>
      <c r="AI552" s="70"/>
      <c r="AJ552" s="70"/>
      <c r="AK552" s="70"/>
      <c r="AL552" s="70"/>
    </row>
    <row r="553" ht="15.75" customHeight="1">
      <c r="AA553" s="70"/>
      <c r="AB553" s="70"/>
      <c r="AC553" s="70"/>
      <c r="AD553" s="70"/>
      <c r="AE553" s="70"/>
      <c r="AF553" s="70"/>
      <c r="AG553" s="70"/>
      <c r="AH553" s="70"/>
      <c r="AI553" s="70"/>
      <c r="AJ553" s="70"/>
      <c r="AK553" s="70"/>
      <c r="AL553" s="70"/>
    </row>
    <row r="554" ht="15.75" customHeight="1">
      <c r="AA554" s="70"/>
      <c r="AB554" s="70"/>
      <c r="AC554" s="70"/>
      <c r="AD554" s="70"/>
      <c r="AE554" s="70"/>
      <c r="AF554" s="70"/>
      <c r="AG554" s="70"/>
      <c r="AH554" s="70"/>
      <c r="AI554" s="70"/>
      <c r="AJ554" s="70"/>
      <c r="AK554" s="70"/>
      <c r="AL554" s="70"/>
    </row>
    <row r="555" ht="15.75" customHeight="1">
      <c r="AA555" s="70"/>
      <c r="AB555" s="70"/>
      <c r="AC555" s="70"/>
      <c r="AD555" s="70"/>
      <c r="AE555" s="70"/>
      <c r="AF555" s="70"/>
      <c r="AG555" s="70"/>
      <c r="AH555" s="70"/>
      <c r="AI555" s="70"/>
      <c r="AJ555" s="70"/>
      <c r="AK555" s="70"/>
      <c r="AL555" s="70"/>
    </row>
    <row r="556" ht="15.75" customHeight="1">
      <c r="AA556" s="70"/>
      <c r="AB556" s="70"/>
      <c r="AC556" s="70"/>
      <c r="AD556" s="70"/>
      <c r="AE556" s="70"/>
      <c r="AF556" s="70"/>
      <c r="AG556" s="70"/>
      <c r="AH556" s="70"/>
      <c r="AI556" s="70"/>
      <c r="AJ556" s="70"/>
      <c r="AK556" s="70"/>
      <c r="AL556" s="70"/>
    </row>
    <row r="557" ht="15.75" customHeight="1">
      <c r="AA557" s="70"/>
      <c r="AB557" s="70"/>
      <c r="AC557" s="70"/>
      <c r="AD557" s="70"/>
      <c r="AE557" s="70"/>
      <c r="AF557" s="70"/>
      <c r="AG557" s="70"/>
      <c r="AH557" s="70"/>
      <c r="AI557" s="70"/>
      <c r="AJ557" s="70"/>
      <c r="AK557" s="70"/>
      <c r="AL557" s="70"/>
    </row>
    <row r="558" ht="15.75" customHeight="1">
      <c r="AA558" s="70"/>
      <c r="AB558" s="70"/>
      <c r="AC558" s="70"/>
      <c r="AD558" s="70"/>
      <c r="AE558" s="70"/>
      <c r="AF558" s="70"/>
      <c r="AG558" s="70"/>
      <c r="AH558" s="70"/>
      <c r="AI558" s="70"/>
      <c r="AJ558" s="70"/>
      <c r="AK558" s="70"/>
      <c r="AL558" s="70"/>
    </row>
    <row r="559" ht="15.75" customHeight="1">
      <c r="AA559" s="70"/>
      <c r="AB559" s="70"/>
      <c r="AC559" s="70"/>
      <c r="AD559" s="70"/>
      <c r="AE559" s="70"/>
      <c r="AF559" s="70"/>
      <c r="AG559" s="70"/>
      <c r="AH559" s="70"/>
      <c r="AI559" s="70"/>
      <c r="AJ559" s="70"/>
      <c r="AK559" s="70"/>
      <c r="AL559" s="70"/>
    </row>
    <row r="560" ht="15.75" customHeight="1">
      <c r="AA560" s="70"/>
      <c r="AB560" s="70"/>
      <c r="AC560" s="70"/>
      <c r="AD560" s="70"/>
      <c r="AE560" s="70"/>
      <c r="AF560" s="70"/>
      <c r="AG560" s="70"/>
      <c r="AH560" s="70"/>
      <c r="AI560" s="70"/>
      <c r="AJ560" s="70"/>
      <c r="AK560" s="70"/>
      <c r="AL560" s="70"/>
    </row>
    <row r="561" ht="15.75" customHeight="1">
      <c r="AA561" s="70"/>
      <c r="AB561" s="70"/>
      <c r="AC561" s="70"/>
      <c r="AD561" s="70"/>
      <c r="AE561" s="70"/>
      <c r="AF561" s="70"/>
      <c r="AG561" s="70"/>
      <c r="AH561" s="70"/>
      <c r="AI561" s="70"/>
      <c r="AJ561" s="70"/>
      <c r="AK561" s="70"/>
      <c r="AL561" s="70"/>
    </row>
    <row r="562" ht="15.75" customHeight="1">
      <c r="AA562" s="70"/>
      <c r="AB562" s="70"/>
      <c r="AC562" s="70"/>
      <c r="AD562" s="70"/>
      <c r="AE562" s="70"/>
      <c r="AF562" s="70"/>
      <c r="AG562" s="70"/>
      <c r="AH562" s="70"/>
      <c r="AI562" s="70"/>
      <c r="AJ562" s="70"/>
      <c r="AK562" s="70"/>
      <c r="AL562" s="70"/>
    </row>
    <row r="563" ht="15.75" customHeight="1">
      <c r="AA563" s="70"/>
      <c r="AB563" s="70"/>
      <c r="AC563" s="70"/>
      <c r="AD563" s="70"/>
      <c r="AE563" s="70"/>
      <c r="AF563" s="70"/>
      <c r="AG563" s="70"/>
      <c r="AH563" s="70"/>
      <c r="AI563" s="70"/>
      <c r="AJ563" s="70"/>
      <c r="AK563" s="70"/>
      <c r="AL563" s="70"/>
    </row>
    <row r="564" ht="15.75" customHeight="1">
      <c r="AA564" s="70"/>
      <c r="AB564" s="70"/>
      <c r="AC564" s="70"/>
      <c r="AD564" s="70"/>
      <c r="AE564" s="70"/>
      <c r="AF564" s="70"/>
      <c r="AG564" s="70"/>
      <c r="AH564" s="70"/>
      <c r="AI564" s="70"/>
      <c r="AJ564" s="70"/>
      <c r="AK564" s="70"/>
      <c r="AL564" s="70"/>
    </row>
    <row r="565" ht="15.75" customHeight="1">
      <c r="AA565" s="70"/>
      <c r="AB565" s="70"/>
      <c r="AC565" s="70"/>
      <c r="AD565" s="70"/>
      <c r="AE565" s="70"/>
      <c r="AF565" s="70"/>
      <c r="AG565" s="70"/>
      <c r="AH565" s="70"/>
      <c r="AI565" s="70"/>
      <c r="AJ565" s="70"/>
      <c r="AK565" s="70"/>
      <c r="AL565" s="70"/>
    </row>
    <row r="566" ht="15.75" customHeight="1">
      <c r="AA566" s="70"/>
      <c r="AB566" s="70"/>
      <c r="AC566" s="70"/>
      <c r="AD566" s="70"/>
      <c r="AE566" s="70"/>
      <c r="AF566" s="70"/>
      <c r="AG566" s="70"/>
      <c r="AH566" s="70"/>
      <c r="AI566" s="70"/>
      <c r="AJ566" s="70"/>
      <c r="AK566" s="70"/>
      <c r="AL566" s="70"/>
    </row>
    <row r="567" ht="15.75" customHeight="1">
      <c r="AA567" s="70"/>
      <c r="AB567" s="70"/>
      <c r="AC567" s="70"/>
      <c r="AD567" s="70"/>
      <c r="AE567" s="70"/>
      <c r="AF567" s="70"/>
      <c r="AG567" s="70"/>
      <c r="AH567" s="70"/>
      <c r="AI567" s="70"/>
      <c r="AJ567" s="70"/>
      <c r="AK567" s="70"/>
      <c r="AL567" s="70"/>
    </row>
    <row r="568" ht="15.75" customHeight="1">
      <c r="AA568" s="70"/>
      <c r="AB568" s="70"/>
      <c r="AC568" s="70"/>
      <c r="AD568" s="70"/>
      <c r="AE568" s="70"/>
      <c r="AF568" s="70"/>
      <c r="AG568" s="70"/>
      <c r="AH568" s="70"/>
      <c r="AI568" s="70"/>
      <c r="AJ568" s="70"/>
      <c r="AK568" s="70"/>
      <c r="AL568" s="70"/>
    </row>
    <row r="569" ht="15.75" customHeight="1">
      <c r="AA569" s="70"/>
      <c r="AB569" s="70"/>
      <c r="AC569" s="70"/>
      <c r="AD569" s="70"/>
      <c r="AE569" s="70"/>
      <c r="AF569" s="70"/>
      <c r="AG569" s="70"/>
      <c r="AH569" s="70"/>
      <c r="AI569" s="70"/>
      <c r="AJ569" s="70"/>
      <c r="AK569" s="70"/>
      <c r="AL569" s="70"/>
    </row>
    <row r="570" ht="15.75" customHeight="1">
      <c r="AA570" s="70"/>
      <c r="AB570" s="70"/>
      <c r="AC570" s="70"/>
      <c r="AD570" s="70"/>
      <c r="AE570" s="70"/>
      <c r="AF570" s="70"/>
      <c r="AG570" s="70"/>
      <c r="AH570" s="70"/>
      <c r="AI570" s="70"/>
      <c r="AJ570" s="70"/>
      <c r="AK570" s="70"/>
      <c r="AL570" s="70"/>
    </row>
    <row r="571" ht="15.75" customHeight="1">
      <c r="AA571" s="70"/>
      <c r="AB571" s="70"/>
      <c r="AC571" s="70"/>
      <c r="AD571" s="70"/>
      <c r="AE571" s="70"/>
      <c r="AF571" s="70"/>
      <c r="AG571" s="70"/>
      <c r="AH571" s="70"/>
      <c r="AI571" s="70"/>
      <c r="AJ571" s="70"/>
      <c r="AK571" s="70"/>
      <c r="AL571" s="70"/>
    </row>
    <row r="572" ht="15.75" customHeight="1">
      <c r="AA572" s="70"/>
      <c r="AB572" s="70"/>
      <c r="AC572" s="70"/>
      <c r="AD572" s="70"/>
      <c r="AE572" s="70"/>
      <c r="AF572" s="70"/>
      <c r="AG572" s="70"/>
      <c r="AH572" s="70"/>
      <c r="AI572" s="70"/>
      <c r="AJ572" s="70"/>
      <c r="AK572" s="70"/>
      <c r="AL572" s="70"/>
    </row>
    <row r="573" ht="15.75" customHeight="1">
      <c r="AA573" s="70"/>
      <c r="AB573" s="70"/>
      <c r="AC573" s="70"/>
      <c r="AD573" s="70"/>
      <c r="AE573" s="70"/>
      <c r="AF573" s="70"/>
      <c r="AG573" s="70"/>
      <c r="AH573" s="70"/>
      <c r="AI573" s="70"/>
      <c r="AJ573" s="70"/>
      <c r="AK573" s="70"/>
      <c r="AL573" s="70"/>
    </row>
    <row r="574" ht="15.75" customHeight="1">
      <c r="AA574" s="70"/>
      <c r="AB574" s="70"/>
      <c r="AC574" s="70"/>
      <c r="AD574" s="70"/>
      <c r="AE574" s="70"/>
      <c r="AF574" s="70"/>
      <c r="AG574" s="70"/>
      <c r="AH574" s="70"/>
      <c r="AI574" s="70"/>
      <c r="AJ574" s="70"/>
      <c r="AK574" s="70"/>
      <c r="AL574" s="70"/>
    </row>
    <row r="575" ht="15.75" customHeight="1">
      <c r="AA575" s="70"/>
      <c r="AB575" s="70"/>
      <c r="AC575" s="70"/>
      <c r="AD575" s="70"/>
      <c r="AE575" s="70"/>
      <c r="AF575" s="70"/>
      <c r="AG575" s="70"/>
      <c r="AH575" s="70"/>
      <c r="AI575" s="70"/>
      <c r="AJ575" s="70"/>
      <c r="AK575" s="70"/>
      <c r="AL575" s="70"/>
    </row>
    <row r="576" ht="15.75" customHeight="1">
      <c r="AA576" s="70"/>
      <c r="AB576" s="70"/>
      <c r="AC576" s="70"/>
      <c r="AD576" s="70"/>
      <c r="AE576" s="70"/>
      <c r="AF576" s="70"/>
      <c r="AG576" s="70"/>
      <c r="AH576" s="70"/>
      <c r="AI576" s="70"/>
      <c r="AJ576" s="70"/>
      <c r="AK576" s="70"/>
      <c r="AL576" s="70"/>
    </row>
    <row r="577" ht="15.75" customHeight="1">
      <c r="AA577" s="70"/>
      <c r="AB577" s="70"/>
      <c r="AC577" s="70"/>
      <c r="AD577" s="70"/>
      <c r="AE577" s="70"/>
      <c r="AF577" s="70"/>
      <c r="AG577" s="70"/>
      <c r="AH577" s="70"/>
      <c r="AI577" s="70"/>
      <c r="AJ577" s="70"/>
      <c r="AK577" s="70"/>
      <c r="AL577" s="70"/>
    </row>
    <row r="578" ht="15.75" customHeight="1">
      <c r="AA578" s="70"/>
      <c r="AB578" s="70"/>
      <c r="AC578" s="70"/>
      <c r="AD578" s="70"/>
      <c r="AE578" s="70"/>
      <c r="AF578" s="70"/>
      <c r="AG578" s="70"/>
      <c r="AH578" s="70"/>
      <c r="AI578" s="70"/>
      <c r="AJ578" s="70"/>
      <c r="AK578" s="70"/>
      <c r="AL578" s="70"/>
    </row>
    <row r="579" ht="15.75" customHeight="1">
      <c r="AA579" s="70"/>
      <c r="AB579" s="70"/>
      <c r="AC579" s="70"/>
      <c r="AD579" s="70"/>
      <c r="AE579" s="70"/>
      <c r="AF579" s="70"/>
      <c r="AG579" s="70"/>
      <c r="AH579" s="70"/>
      <c r="AI579" s="70"/>
      <c r="AJ579" s="70"/>
      <c r="AK579" s="70"/>
      <c r="AL579" s="70"/>
    </row>
    <row r="580" ht="15.75" customHeight="1">
      <c r="AA580" s="70"/>
      <c r="AB580" s="70"/>
      <c r="AC580" s="70"/>
      <c r="AD580" s="70"/>
      <c r="AE580" s="70"/>
      <c r="AF580" s="70"/>
      <c r="AG580" s="70"/>
      <c r="AH580" s="70"/>
      <c r="AI580" s="70"/>
      <c r="AJ580" s="70"/>
      <c r="AK580" s="70"/>
      <c r="AL580" s="70"/>
    </row>
    <row r="581" ht="15.75" customHeight="1">
      <c r="AA581" s="70"/>
      <c r="AB581" s="70"/>
      <c r="AC581" s="70"/>
      <c r="AD581" s="70"/>
      <c r="AE581" s="70"/>
      <c r="AF581" s="70"/>
      <c r="AG581" s="70"/>
      <c r="AH581" s="70"/>
      <c r="AI581" s="70"/>
      <c r="AJ581" s="70"/>
      <c r="AK581" s="70"/>
      <c r="AL581" s="70"/>
    </row>
    <row r="582" ht="15.75" customHeight="1">
      <c r="AA582" s="70"/>
      <c r="AB582" s="70"/>
      <c r="AC582" s="70"/>
      <c r="AD582" s="70"/>
      <c r="AE582" s="70"/>
      <c r="AF582" s="70"/>
      <c r="AG582" s="70"/>
      <c r="AH582" s="70"/>
      <c r="AI582" s="70"/>
      <c r="AJ582" s="70"/>
      <c r="AK582" s="70"/>
      <c r="AL582" s="70"/>
    </row>
    <row r="583" ht="15.75" customHeight="1">
      <c r="AA583" s="70"/>
      <c r="AB583" s="70"/>
      <c r="AC583" s="70"/>
      <c r="AD583" s="70"/>
      <c r="AE583" s="70"/>
      <c r="AF583" s="70"/>
      <c r="AG583" s="70"/>
      <c r="AH583" s="70"/>
      <c r="AI583" s="70"/>
      <c r="AJ583" s="70"/>
      <c r="AK583" s="70"/>
      <c r="AL583" s="70"/>
    </row>
    <row r="584" ht="15.75" customHeight="1">
      <c r="AA584" s="70"/>
      <c r="AB584" s="70"/>
      <c r="AC584" s="70"/>
      <c r="AD584" s="70"/>
      <c r="AE584" s="70"/>
      <c r="AF584" s="70"/>
      <c r="AG584" s="70"/>
      <c r="AH584" s="70"/>
      <c r="AI584" s="70"/>
      <c r="AJ584" s="70"/>
      <c r="AK584" s="70"/>
      <c r="AL584" s="70"/>
    </row>
    <row r="585" ht="15.75" customHeight="1">
      <c r="AA585" s="70"/>
      <c r="AB585" s="70"/>
      <c r="AC585" s="70"/>
      <c r="AD585" s="70"/>
      <c r="AE585" s="70"/>
      <c r="AF585" s="70"/>
      <c r="AG585" s="70"/>
      <c r="AH585" s="70"/>
      <c r="AI585" s="70"/>
      <c r="AJ585" s="70"/>
      <c r="AK585" s="70"/>
      <c r="AL585" s="70"/>
    </row>
    <row r="586" ht="15.75" customHeight="1">
      <c r="AA586" s="70"/>
      <c r="AB586" s="70"/>
      <c r="AC586" s="70"/>
      <c r="AD586" s="70"/>
      <c r="AE586" s="70"/>
      <c r="AF586" s="70"/>
      <c r="AG586" s="70"/>
      <c r="AH586" s="70"/>
      <c r="AI586" s="70"/>
      <c r="AJ586" s="70"/>
      <c r="AK586" s="70"/>
      <c r="AL586" s="70"/>
    </row>
    <row r="587" ht="15.75" customHeight="1">
      <c r="AA587" s="70"/>
      <c r="AB587" s="70"/>
      <c r="AC587" s="70"/>
      <c r="AD587" s="70"/>
      <c r="AE587" s="70"/>
      <c r="AF587" s="70"/>
      <c r="AG587" s="70"/>
      <c r="AH587" s="70"/>
      <c r="AI587" s="70"/>
      <c r="AJ587" s="70"/>
      <c r="AK587" s="70"/>
      <c r="AL587" s="70"/>
    </row>
    <row r="588" ht="15.75" customHeight="1">
      <c r="AA588" s="70"/>
      <c r="AB588" s="70"/>
      <c r="AC588" s="70"/>
      <c r="AD588" s="70"/>
      <c r="AE588" s="70"/>
      <c r="AF588" s="70"/>
      <c r="AG588" s="70"/>
      <c r="AH588" s="70"/>
      <c r="AI588" s="70"/>
      <c r="AJ588" s="70"/>
      <c r="AK588" s="70"/>
      <c r="AL588" s="70"/>
    </row>
    <row r="589" ht="15.75" customHeight="1">
      <c r="AA589" s="70"/>
      <c r="AB589" s="70"/>
      <c r="AC589" s="70"/>
      <c r="AD589" s="70"/>
      <c r="AE589" s="70"/>
      <c r="AF589" s="70"/>
      <c r="AG589" s="70"/>
      <c r="AH589" s="70"/>
      <c r="AI589" s="70"/>
      <c r="AJ589" s="70"/>
      <c r="AK589" s="70"/>
      <c r="AL589" s="70"/>
    </row>
    <row r="590" ht="15.75" customHeight="1">
      <c r="AA590" s="70"/>
      <c r="AB590" s="70"/>
      <c r="AC590" s="70"/>
      <c r="AD590" s="70"/>
      <c r="AE590" s="70"/>
      <c r="AF590" s="70"/>
      <c r="AG590" s="70"/>
      <c r="AH590" s="70"/>
      <c r="AI590" s="70"/>
      <c r="AJ590" s="70"/>
      <c r="AK590" s="70"/>
      <c r="AL590" s="70"/>
    </row>
    <row r="591" ht="15.75" customHeight="1">
      <c r="AA591" s="70"/>
      <c r="AB591" s="70"/>
      <c r="AC591" s="70"/>
      <c r="AD591" s="70"/>
      <c r="AE591" s="70"/>
      <c r="AF591" s="70"/>
      <c r="AG591" s="70"/>
      <c r="AH591" s="70"/>
      <c r="AI591" s="70"/>
      <c r="AJ591" s="70"/>
      <c r="AK591" s="70"/>
      <c r="AL591" s="70"/>
    </row>
    <row r="592" ht="15.75" customHeight="1">
      <c r="AA592" s="70"/>
      <c r="AB592" s="70"/>
      <c r="AC592" s="70"/>
      <c r="AD592" s="70"/>
      <c r="AE592" s="70"/>
      <c r="AF592" s="70"/>
      <c r="AG592" s="70"/>
      <c r="AH592" s="70"/>
      <c r="AI592" s="70"/>
      <c r="AJ592" s="70"/>
      <c r="AK592" s="70"/>
      <c r="AL592" s="70"/>
    </row>
    <row r="593" ht="15.75" customHeight="1">
      <c r="AA593" s="70"/>
      <c r="AB593" s="70"/>
      <c r="AC593" s="70"/>
      <c r="AD593" s="70"/>
      <c r="AE593" s="70"/>
      <c r="AF593" s="70"/>
      <c r="AG593" s="70"/>
      <c r="AH593" s="70"/>
      <c r="AI593" s="70"/>
      <c r="AJ593" s="70"/>
      <c r="AK593" s="70"/>
      <c r="AL593" s="70"/>
    </row>
    <row r="594" ht="15.75" customHeight="1">
      <c r="AA594" s="70"/>
      <c r="AB594" s="70"/>
      <c r="AC594" s="70"/>
      <c r="AD594" s="70"/>
      <c r="AE594" s="70"/>
      <c r="AF594" s="70"/>
      <c r="AG594" s="70"/>
      <c r="AH594" s="70"/>
      <c r="AI594" s="70"/>
      <c r="AJ594" s="70"/>
      <c r="AK594" s="70"/>
      <c r="AL594" s="70"/>
    </row>
    <row r="595" ht="15.75" customHeight="1">
      <c r="AA595" s="70"/>
      <c r="AB595" s="70"/>
      <c r="AC595" s="70"/>
      <c r="AD595" s="70"/>
      <c r="AE595" s="70"/>
      <c r="AF595" s="70"/>
      <c r="AG595" s="70"/>
      <c r="AH595" s="70"/>
      <c r="AI595" s="70"/>
      <c r="AJ595" s="70"/>
      <c r="AK595" s="70"/>
      <c r="AL595" s="70"/>
    </row>
    <row r="596" ht="15.75" customHeight="1">
      <c r="AA596" s="70"/>
      <c r="AB596" s="70"/>
      <c r="AC596" s="70"/>
      <c r="AD596" s="70"/>
      <c r="AE596" s="70"/>
      <c r="AF596" s="70"/>
      <c r="AG596" s="70"/>
      <c r="AH596" s="70"/>
      <c r="AI596" s="70"/>
      <c r="AJ596" s="70"/>
      <c r="AK596" s="70"/>
      <c r="AL596" s="70"/>
    </row>
    <row r="597" ht="15.75" customHeight="1">
      <c r="AA597" s="70"/>
      <c r="AB597" s="70"/>
      <c r="AC597" s="70"/>
      <c r="AD597" s="70"/>
      <c r="AE597" s="70"/>
      <c r="AF597" s="70"/>
      <c r="AG597" s="70"/>
      <c r="AH597" s="70"/>
      <c r="AI597" s="70"/>
      <c r="AJ597" s="70"/>
      <c r="AK597" s="70"/>
      <c r="AL597" s="70"/>
    </row>
    <row r="598" ht="15.75" customHeight="1">
      <c r="AA598" s="70"/>
      <c r="AB598" s="70"/>
      <c r="AC598" s="70"/>
      <c r="AD598" s="70"/>
      <c r="AE598" s="70"/>
      <c r="AF598" s="70"/>
      <c r="AG598" s="70"/>
      <c r="AH598" s="70"/>
      <c r="AI598" s="70"/>
      <c r="AJ598" s="70"/>
      <c r="AK598" s="70"/>
      <c r="AL598" s="70"/>
    </row>
    <row r="599" ht="15.75" customHeight="1">
      <c r="AA599" s="70"/>
      <c r="AB599" s="70"/>
      <c r="AC599" s="70"/>
      <c r="AD599" s="70"/>
      <c r="AE599" s="70"/>
      <c r="AF599" s="70"/>
      <c r="AG599" s="70"/>
      <c r="AH599" s="70"/>
      <c r="AI599" s="70"/>
      <c r="AJ599" s="70"/>
      <c r="AK599" s="70"/>
      <c r="AL599" s="70"/>
    </row>
    <row r="600" ht="15.75" customHeight="1">
      <c r="AA600" s="70"/>
      <c r="AB600" s="70"/>
      <c r="AC600" s="70"/>
      <c r="AD600" s="70"/>
      <c r="AE600" s="70"/>
      <c r="AF600" s="70"/>
      <c r="AG600" s="70"/>
      <c r="AH600" s="70"/>
      <c r="AI600" s="70"/>
      <c r="AJ600" s="70"/>
      <c r="AK600" s="70"/>
      <c r="AL600" s="70"/>
    </row>
    <row r="601" ht="15.75" customHeight="1">
      <c r="AA601" s="70"/>
      <c r="AB601" s="70"/>
      <c r="AC601" s="70"/>
      <c r="AD601" s="70"/>
      <c r="AE601" s="70"/>
      <c r="AF601" s="70"/>
      <c r="AG601" s="70"/>
      <c r="AH601" s="70"/>
      <c r="AI601" s="70"/>
      <c r="AJ601" s="70"/>
      <c r="AK601" s="70"/>
      <c r="AL601" s="70"/>
    </row>
    <row r="602" ht="15.75" customHeight="1">
      <c r="AA602" s="70"/>
      <c r="AB602" s="70"/>
      <c r="AC602" s="70"/>
      <c r="AD602" s="70"/>
      <c r="AE602" s="70"/>
      <c r="AF602" s="70"/>
      <c r="AG602" s="70"/>
      <c r="AH602" s="70"/>
      <c r="AI602" s="70"/>
      <c r="AJ602" s="70"/>
      <c r="AK602" s="70"/>
      <c r="AL602" s="70"/>
    </row>
    <row r="603" ht="15.75" customHeight="1">
      <c r="AA603" s="70"/>
      <c r="AB603" s="70"/>
      <c r="AC603" s="70"/>
      <c r="AD603" s="70"/>
      <c r="AE603" s="70"/>
      <c r="AF603" s="70"/>
      <c r="AG603" s="70"/>
      <c r="AH603" s="70"/>
      <c r="AI603" s="70"/>
      <c r="AJ603" s="70"/>
      <c r="AK603" s="70"/>
      <c r="AL603" s="70"/>
    </row>
    <row r="604" ht="15.75" customHeight="1">
      <c r="AA604" s="70"/>
      <c r="AB604" s="70"/>
      <c r="AC604" s="70"/>
      <c r="AD604" s="70"/>
      <c r="AE604" s="70"/>
      <c r="AF604" s="70"/>
      <c r="AG604" s="70"/>
      <c r="AH604" s="70"/>
      <c r="AI604" s="70"/>
      <c r="AJ604" s="70"/>
      <c r="AK604" s="70"/>
      <c r="AL604" s="70"/>
    </row>
    <row r="605" ht="15.75" customHeight="1">
      <c r="AA605" s="70"/>
      <c r="AB605" s="70"/>
      <c r="AC605" s="70"/>
      <c r="AD605" s="70"/>
      <c r="AE605" s="70"/>
      <c r="AF605" s="70"/>
      <c r="AG605" s="70"/>
      <c r="AH605" s="70"/>
      <c r="AI605" s="70"/>
      <c r="AJ605" s="70"/>
      <c r="AK605" s="70"/>
      <c r="AL605" s="70"/>
    </row>
    <row r="606" ht="15.75" customHeight="1">
      <c r="AA606" s="70"/>
      <c r="AB606" s="70"/>
      <c r="AC606" s="70"/>
      <c r="AD606" s="70"/>
      <c r="AE606" s="70"/>
      <c r="AF606" s="70"/>
      <c r="AG606" s="70"/>
      <c r="AH606" s="70"/>
      <c r="AI606" s="70"/>
      <c r="AJ606" s="70"/>
      <c r="AK606" s="70"/>
      <c r="AL606" s="70"/>
    </row>
    <row r="607" ht="15.75" customHeight="1">
      <c r="AA607" s="70"/>
      <c r="AB607" s="70"/>
      <c r="AC607" s="70"/>
      <c r="AD607" s="70"/>
      <c r="AE607" s="70"/>
      <c r="AF607" s="70"/>
      <c r="AG607" s="70"/>
      <c r="AH607" s="70"/>
      <c r="AI607" s="70"/>
      <c r="AJ607" s="70"/>
      <c r="AK607" s="70"/>
      <c r="AL607" s="70"/>
    </row>
    <row r="608" ht="15.75" customHeight="1">
      <c r="AA608" s="70"/>
      <c r="AB608" s="70"/>
      <c r="AC608" s="70"/>
      <c r="AD608" s="70"/>
      <c r="AE608" s="70"/>
      <c r="AF608" s="70"/>
      <c r="AG608" s="70"/>
      <c r="AH608" s="70"/>
      <c r="AI608" s="70"/>
      <c r="AJ608" s="70"/>
      <c r="AK608" s="70"/>
      <c r="AL608" s="70"/>
    </row>
    <row r="609" ht="15.75" customHeight="1">
      <c r="AA609" s="70"/>
      <c r="AB609" s="70"/>
      <c r="AC609" s="70"/>
      <c r="AD609" s="70"/>
      <c r="AE609" s="70"/>
      <c r="AF609" s="70"/>
      <c r="AG609" s="70"/>
      <c r="AH609" s="70"/>
      <c r="AI609" s="70"/>
      <c r="AJ609" s="70"/>
      <c r="AK609" s="70"/>
      <c r="AL609" s="70"/>
    </row>
    <row r="610" ht="15.75" customHeight="1">
      <c r="AA610" s="70"/>
      <c r="AB610" s="70"/>
      <c r="AC610" s="70"/>
      <c r="AD610" s="70"/>
      <c r="AE610" s="70"/>
      <c r="AF610" s="70"/>
      <c r="AG610" s="70"/>
      <c r="AH610" s="70"/>
      <c r="AI610" s="70"/>
      <c r="AJ610" s="70"/>
      <c r="AK610" s="70"/>
      <c r="AL610" s="70"/>
    </row>
    <row r="611" ht="15.75" customHeight="1">
      <c r="AA611" s="70"/>
      <c r="AB611" s="70"/>
      <c r="AC611" s="70"/>
      <c r="AD611" s="70"/>
      <c r="AE611" s="70"/>
      <c r="AF611" s="70"/>
      <c r="AG611" s="70"/>
      <c r="AH611" s="70"/>
      <c r="AI611" s="70"/>
      <c r="AJ611" s="70"/>
      <c r="AK611" s="70"/>
      <c r="AL611" s="70"/>
    </row>
    <row r="612" ht="15.75" customHeight="1">
      <c r="AA612" s="70"/>
      <c r="AB612" s="70"/>
      <c r="AC612" s="70"/>
      <c r="AD612" s="70"/>
      <c r="AE612" s="70"/>
      <c r="AF612" s="70"/>
      <c r="AG612" s="70"/>
      <c r="AH612" s="70"/>
      <c r="AI612" s="70"/>
      <c r="AJ612" s="70"/>
      <c r="AK612" s="70"/>
      <c r="AL612" s="70"/>
    </row>
    <row r="613" ht="15.75" customHeight="1">
      <c r="AA613" s="70"/>
      <c r="AB613" s="70"/>
      <c r="AC613" s="70"/>
      <c r="AD613" s="70"/>
      <c r="AE613" s="70"/>
      <c r="AF613" s="70"/>
      <c r="AG613" s="70"/>
      <c r="AH613" s="70"/>
      <c r="AI613" s="70"/>
      <c r="AJ613" s="70"/>
      <c r="AK613" s="70"/>
      <c r="AL613" s="70"/>
    </row>
    <row r="614" ht="15.75" customHeight="1">
      <c r="AA614" s="70"/>
      <c r="AB614" s="70"/>
      <c r="AC614" s="70"/>
      <c r="AD614" s="70"/>
      <c r="AE614" s="70"/>
      <c r="AF614" s="70"/>
      <c r="AG614" s="70"/>
      <c r="AH614" s="70"/>
      <c r="AI614" s="70"/>
      <c r="AJ614" s="70"/>
      <c r="AK614" s="70"/>
      <c r="AL614" s="70"/>
    </row>
    <row r="615" ht="15.75" customHeight="1">
      <c r="AA615" s="70"/>
      <c r="AB615" s="70"/>
      <c r="AC615" s="70"/>
      <c r="AD615" s="70"/>
      <c r="AE615" s="70"/>
      <c r="AF615" s="70"/>
      <c r="AG615" s="70"/>
      <c r="AH615" s="70"/>
      <c r="AI615" s="70"/>
      <c r="AJ615" s="70"/>
      <c r="AK615" s="70"/>
      <c r="AL615" s="70"/>
    </row>
    <row r="616" ht="15.75" customHeight="1">
      <c r="AA616" s="70"/>
      <c r="AB616" s="70"/>
      <c r="AC616" s="70"/>
      <c r="AD616" s="70"/>
      <c r="AE616" s="70"/>
      <c r="AF616" s="70"/>
      <c r="AG616" s="70"/>
      <c r="AH616" s="70"/>
      <c r="AI616" s="70"/>
      <c r="AJ616" s="70"/>
      <c r="AK616" s="70"/>
      <c r="AL616" s="70"/>
    </row>
    <row r="617" ht="15.75" customHeight="1">
      <c r="AA617" s="70"/>
      <c r="AB617" s="70"/>
      <c r="AC617" s="70"/>
      <c r="AD617" s="70"/>
      <c r="AE617" s="70"/>
      <c r="AF617" s="70"/>
      <c r="AG617" s="70"/>
      <c r="AH617" s="70"/>
      <c r="AI617" s="70"/>
      <c r="AJ617" s="70"/>
      <c r="AK617" s="70"/>
      <c r="AL617" s="70"/>
    </row>
    <row r="618" ht="15.75" customHeight="1">
      <c r="AA618" s="70"/>
      <c r="AB618" s="70"/>
      <c r="AC618" s="70"/>
      <c r="AD618" s="70"/>
      <c r="AE618" s="70"/>
      <c r="AF618" s="70"/>
      <c r="AG618" s="70"/>
      <c r="AH618" s="70"/>
      <c r="AI618" s="70"/>
      <c r="AJ618" s="70"/>
      <c r="AK618" s="70"/>
      <c r="AL618" s="70"/>
    </row>
    <row r="619" ht="15.75" customHeight="1">
      <c r="AA619" s="70"/>
      <c r="AB619" s="70"/>
      <c r="AC619" s="70"/>
      <c r="AD619" s="70"/>
      <c r="AE619" s="70"/>
      <c r="AF619" s="70"/>
      <c r="AG619" s="70"/>
      <c r="AH619" s="70"/>
      <c r="AI619" s="70"/>
      <c r="AJ619" s="70"/>
      <c r="AK619" s="70"/>
      <c r="AL619" s="70"/>
    </row>
    <row r="620" ht="15.75" customHeight="1">
      <c r="AA620" s="70"/>
      <c r="AB620" s="70"/>
      <c r="AC620" s="70"/>
      <c r="AD620" s="70"/>
      <c r="AE620" s="70"/>
      <c r="AF620" s="70"/>
      <c r="AG620" s="70"/>
      <c r="AH620" s="70"/>
      <c r="AI620" s="70"/>
      <c r="AJ620" s="70"/>
      <c r="AK620" s="70"/>
      <c r="AL620" s="70"/>
    </row>
    <row r="621" ht="15.75" customHeight="1">
      <c r="AA621" s="70"/>
      <c r="AB621" s="70"/>
      <c r="AC621" s="70"/>
      <c r="AD621" s="70"/>
      <c r="AE621" s="70"/>
      <c r="AF621" s="70"/>
      <c r="AG621" s="70"/>
      <c r="AH621" s="70"/>
      <c r="AI621" s="70"/>
      <c r="AJ621" s="70"/>
      <c r="AK621" s="70"/>
      <c r="AL621" s="70"/>
    </row>
    <row r="622" ht="15.75" customHeight="1">
      <c r="AA622" s="70"/>
      <c r="AB622" s="70"/>
      <c r="AC622" s="70"/>
      <c r="AD622" s="70"/>
      <c r="AE622" s="70"/>
      <c r="AF622" s="70"/>
      <c r="AG622" s="70"/>
      <c r="AH622" s="70"/>
      <c r="AI622" s="70"/>
      <c r="AJ622" s="70"/>
      <c r="AK622" s="70"/>
      <c r="AL622" s="70"/>
    </row>
    <row r="623" ht="15.75" customHeight="1">
      <c r="AA623" s="70"/>
      <c r="AB623" s="70"/>
      <c r="AC623" s="70"/>
      <c r="AD623" s="70"/>
      <c r="AE623" s="70"/>
      <c r="AF623" s="70"/>
      <c r="AG623" s="70"/>
      <c r="AH623" s="70"/>
      <c r="AI623" s="70"/>
      <c r="AJ623" s="70"/>
      <c r="AK623" s="70"/>
      <c r="AL623" s="70"/>
    </row>
    <row r="624" ht="15.75" customHeight="1">
      <c r="AA624" s="70"/>
      <c r="AB624" s="70"/>
      <c r="AC624" s="70"/>
      <c r="AD624" s="70"/>
      <c r="AE624" s="70"/>
      <c r="AF624" s="70"/>
      <c r="AG624" s="70"/>
      <c r="AH624" s="70"/>
      <c r="AI624" s="70"/>
      <c r="AJ624" s="70"/>
      <c r="AK624" s="70"/>
      <c r="AL624" s="70"/>
    </row>
    <row r="625" ht="15.75" customHeight="1">
      <c r="AA625" s="70"/>
      <c r="AB625" s="70"/>
      <c r="AC625" s="70"/>
      <c r="AD625" s="70"/>
      <c r="AE625" s="70"/>
      <c r="AF625" s="70"/>
      <c r="AG625" s="70"/>
      <c r="AH625" s="70"/>
      <c r="AI625" s="70"/>
      <c r="AJ625" s="70"/>
      <c r="AK625" s="70"/>
      <c r="AL625" s="70"/>
    </row>
    <row r="626" ht="15.75" customHeight="1">
      <c r="AA626" s="70"/>
      <c r="AB626" s="70"/>
      <c r="AC626" s="70"/>
      <c r="AD626" s="70"/>
      <c r="AE626" s="70"/>
      <c r="AF626" s="70"/>
      <c r="AG626" s="70"/>
      <c r="AH626" s="70"/>
      <c r="AI626" s="70"/>
      <c r="AJ626" s="70"/>
      <c r="AK626" s="70"/>
      <c r="AL626" s="70"/>
    </row>
    <row r="627" ht="15.75" customHeight="1">
      <c r="AA627" s="70"/>
      <c r="AB627" s="70"/>
      <c r="AC627" s="70"/>
      <c r="AD627" s="70"/>
      <c r="AE627" s="70"/>
      <c r="AF627" s="70"/>
      <c r="AG627" s="70"/>
      <c r="AH627" s="70"/>
      <c r="AI627" s="70"/>
      <c r="AJ627" s="70"/>
      <c r="AK627" s="70"/>
      <c r="AL627" s="70"/>
    </row>
    <row r="628" ht="15.75" customHeight="1">
      <c r="AA628" s="70"/>
      <c r="AB628" s="70"/>
      <c r="AC628" s="70"/>
      <c r="AD628" s="70"/>
      <c r="AE628" s="70"/>
      <c r="AF628" s="70"/>
      <c r="AG628" s="70"/>
      <c r="AH628" s="70"/>
      <c r="AI628" s="70"/>
      <c r="AJ628" s="70"/>
      <c r="AK628" s="70"/>
      <c r="AL628" s="70"/>
    </row>
    <row r="629" ht="15.75" customHeight="1">
      <c r="AA629" s="70"/>
      <c r="AB629" s="70"/>
      <c r="AC629" s="70"/>
      <c r="AD629" s="70"/>
      <c r="AE629" s="70"/>
      <c r="AF629" s="70"/>
      <c r="AG629" s="70"/>
      <c r="AH629" s="70"/>
      <c r="AI629" s="70"/>
      <c r="AJ629" s="70"/>
      <c r="AK629" s="70"/>
      <c r="AL629" s="70"/>
    </row>
    <row r="630" ht="15.75" customHeight="1">
      <c r="AA630" s="70"/>
      <c r="AB630" s="70"/>
      <c r="AC630" s="70"/>
      <c r="AD630" s="70"/>
      <c r="AE630" s="70"/>
      <c r="AF630" s="70"/>
      <c r="AG630" s="70"/>
      <c r="AH630" s="70"/>
      <c r="AI630" s="70"/>
      <c r="AJ630" s="70"/>
      <c r="AK630" s="70"/>
      <c r="AL630" s="70"/>
    </row>
    <row r="631" ht="15.75" customHeight="1">
      <c r="AA631" s="70"/>
      <c r="AB631" s="70"/>
      <c r="AC631" s="70"/>
      <c r="AD631" s="70"/>
      <c r="AE631" s="70"/>
      <c r="AF631" s="70"/>
      <c r="AG631" s="70"/>
      <c r="AH631" s="70"/>
      <c r="AI631" s="70"/>
      <c r="AJ631" s="70"/>
      <c r="AK631" s="70"/>
      <c r="AL631" s="70"/>
    </row>
    <row r="632" ht="15.75" customHeight="1">
      <c r="AA632" s="70"/>
      <c r="AB632" s="70"/>
      <c r="AC632" s="70"/>
      <c r="AD632" s="70"/>
      <c r="AE632" s="70"/>
      <c r="AF632" s="70"/>
      <c r="AG632" s="70"/>
      <c r="AH632" s="70"/>
      <c r="AI632" s="70"/>
      <c r="AJ632" s="70"/>
      <c r="AK632" s="70"/>
      <c r="AL632" s="70"/>
    </row>
    <row r="633" ht="15.75" customHeight="1">
      <c r="AA633" s="70"/>
      <c r="AB633" s="70"/>
      <c r="AC633" s="70"/>
      <c r="AD633" s="70"/>
      <c r="AE633" s="70"/>
      <c r="AF633" s="70"/>
      <c r="AG633" s="70"/>
      <c r="AH633" s="70"/>
      <c r="AI633" s="70"/>
      <c r="AJ633" s="70"/>
      <c r="AK633" s="70"/>
      <c r="AL633" s="70"/>
    </row>
    <row r="634" ht="15.75" customHeight="1">
      <c r="AA634" s="70"/>
      <c r="AB634" s="70"/>
      <c r="AC634" s="70"/>
      <c r="AD634" s="70"/>
      <c r="AE634" s="70"/>
      <c r="AF634" s="70"/>
      <c r="AG634" s="70"/>
      <c r="AH634" s="70"/>
      <c r="AI634" s="70"/>
      <c r="AJ634" s="70"/>
      <c r="AK634" s="70"/>
      <c r="AL634" s="70"/>
    </row>
    <row r="635" ht="15.75" customHeight="1">
      <c r="AA635" s="70"/>
      <c r="AB635" s="70"/>
      <c r="AC635" s="70"/>
      <c r="AD635" s="70"/>
      <c r="AE635" s="70"/>
      <c r="AF635" s="70"/>
      <c r="AG635" s="70"/>
      <c r="AH635" s="70"/>
      <c r="AI635" s="70"/>
      <c r="AJ635" s="70"/>
      <c r="AK635" s="70"/>
      <c r="AL635" s="70"/>
    </row>
    <row r="636" ht="15.75" customHeight="1">
      <c r="AA636" s="70"/>
      <c r="AB636" s="70"/>
      <c r="AC636" s="70"/>
      <c r="AD636" s="70"/>
      <c r="AE636" s="70"/>
      <c r="AF636" s="70"/>
      <c r="AG636" s="70"/>
      <c r="AH636" s="70"/>
      <c r="AI636" s="70"/>
      <c r="AJ636" s="70"/>
      <c r="AK636" s="70"/>
      <c r="AL636" s="70"/>
    </row>
    <row r="637" ht="15.75" customHeight="1">
      <c r="AA637" s="70"/>
      <c r="AB637" s="70"/>
      <c r="AC637" s="70"/>
      <c r="AD637" s="70"/>
      <c r="AE637" s="70"/>
      <c r="AF637" s="70"/>
      <c r="AG637" s="70"/>
      <c r="AH637" s="70"/>
      <c r="AI637" s="70"/>
      <c r="AJ637" s="70"/>
      <c r="AK637" s="70"/>
      <c r="AL637" s="70"/>
    </row>
    <row r="638" ht="15.75" customHeight="1">
      <c r="AA638" s="70"/>
      <c r="AB638" s="70"/>
      <c r="AC638" s="70"/>
      <c r="AD638" s="70"/>
      <c r="AE638" s="70"/>
      <c r="AF638" s="70"/>
      <c r="AG638" s="70"/>
      <c r="AH638" s="70"/>
      <c r="AI638" s="70"/>
      <c r="AJ638" s="70"/>
      <c r="AK638" s="70"/>
      <c r="AL638" s="70"/>
    </row>
    <row r="639" ht="15.75" customHeight="1">
      <c r="AA639" s="70"/>
      <c r="AB639" s="70"/>
      <c r="AC639" s="70"/>
      <c r="AD639" s="70"/>
      <c r="AE639" s="70"/>
      <c r="AF639" s="70"/>
      <c r="AG639" s="70"/>
      <c r="AH639" s="70"/>
      <c r="AI639" s="70"/>
      <c r="AJ639" s="70"/>
      <c r="AK639" s="70"/>
      <c r="AL639" s="70"/>
    </row>
    <row r="640" ht="15.75" customHeight="1">
      <c r="AA640" s="70"/>
      <c r="AB640" s="70"/>
      <c r="AC640" s="70"/>
      <c r="AD640" s="70"/>
      <c r="AE640" s="70"/>
      <c r="AF640" s="70"/>
      <c r="AG640" s="70"/>
      <c r="AH640" s="70"/>
      <c r="AI640" s="70"/>
      <c r="AJ640" s="70"/>
      <c r="AK640" s="70"/>
      <c r="AL640" s="70"/>
    </row>
    <row r="641" ht="15.75" customHeight="1">
      <c r="AA641" s="70"/>
      <c r="AB641" s="70"/>
      <c r="AC641" s="70"/>
      <c r="AD641" s="70"/>
      <c r="AE641" s="70"/>
      <c r="AF641" s="70"/>
      <c r="AG641" s="70"/>
      <c r="AH641" s="70"/>
      <c r="AI641" s="70"/>
      <c r="AJ641" s="70"/>
      <c r="AK641" s="70"/>
      <c r="AL641" s="70"/>
    </row>
    <row r="642" ht="15.75" customHeight="1">
      <c r="AA642" s="70"/>
      <c r="AB642" s="70"/>
      <c r="AC642" s="70"/>
      <c r="AD642" s="70"/>
      <c r="AE642" s="70"/>
      <c r="AF642" s="70"/>
      <c r="AG642" s="70"/>
      <c r="AH642" s="70"/>
      <c r="AI642" s="70"/>
      <c r="AJ642" s="70"/>
      <c r="AK642" s="70"/>
      <c r="AL642" s="70"/>
    </row>
    <row r="643" ht="15.75" customHeight="1">
      <c r="AA643" s="70"/>
      <c r="AB643" s="70"/>
      <c r="AC643" s="70"/>
      <c r="AD643" s="70"/>
      <c r="AE643" s="70"/>
      <c r="AF643" s="70"/>
      <c r="AG643" s="70"/>
      <c r="AH643" s="70"/>
      <c r="AI643" s="70"/>
      <c r="AJ643" s="70"/>
      <c r="AK643" s="70"/>
      <c r="AL643" s="70"/>
    </row>
    <row r="644" ht="15.75" customHeight="1">
      <c r="AA644" s="70"/>
      <c r="AB644" s="70"/>
      <c r="AC644" s="70"/>
      <c r="AD644" s="70"/>
      <c r="AE644" s="70"/>
      <c r="AF644" s="70"/>
      <c r="AG644" s="70"/>
      <c r="AH644" s="70"/>
      <c r="AI644" s="70"/>
      <c r="AJ644" s="70"/>
      <c r="AK644" s="70"/>
      <c r="AL644" s="70"/>
    </row>
    <row r="645" ht="15.75" customHeight="1">
      <c r="AA645" s="70"/>
      <c r="AB645" s="70"/>
      <c r="AC645" s="70"/>
      <c r="AD645" s="70"/>
      <c r="AE645" s="70"/>
      <c r="AF645" s="70"/>
      <c r="AG645" s="70"/>
      <c r="AH645" s="70"/>
      <c r="AI645" s="70"/>
      <c r="AJ645" s="70"/>
      <c r="AK645" s="70"/>
      <c r="AL645" s="70"/>
    </row>
    <row r="646" ht="15.75" customHeight="1">
      <c r="AA646" s="70"/>
      <c r="AB646" s="70"/>
      <c r="AC646" s="70"/>
      <c r="AD646" s="70"/>
      <c r="AE646" s="70"/>
      <c r="AF646" s="70"/>
      <c r="AG646" s="70"/>
      <c r="AH646" s="70"/>
      <c r="AI646" s="70"/>
      <c r="AJ646" s="70"/>
      <c r="AK646" s="70"/>
      <c r="AL646" s="70"/>
    </row>
    <row r="647" ht="15.75" customHeight="1">
      <c r="AA647" s="70"/>
      <c r="AB647" s="70"/>
      <c r="AC647" s="70"/>
      <c r="AD647" s="70"/>
      <c r="AE647" s="70"/>
      <c r="AF647" s="70"/>
      <c r="AG647" s="70"/>
      <c r="AH647" s="70"/>
      <c r="AI647" s="70"/>
      <c r="AJ647" s="70"/>
      <c r="AK647" s="70"/>
      <c r="AL647" s="70"/>
    </row>
    <row r="648" ht="15.75" customHeight="1">
      <c r="AA648" s="70"/>
      <c r="AB648" s="70"/>
      <c r="AC648" s="70"/>
      <c r="AD648" s="70"/>
      <c r="AE648" s="70"/>
      <c r="AF648" s="70"/>
      <c r="AG648" s="70"/>
      <c r="AH648" s="70"/>
      <c r="AI648" s="70"/>
      <c r="AJ648" s="70"/>
      <c r="AK648" s="70"/>
      <c r="AL648" s="70"/>
    </row>
    <row r="649" ht="15.75" customHeight="1">
      <c r="AA649" s="70"/>
      <c r="AB649" s="70"/>
      <c r="AC649" s="70"/>
      <c r="AD649" s="70"/>
      <c r="AE649" s="70"/>
      <c r="AF649" s="70"/>
      <c r="AG649" s="70"/>
      <c r="AH649" s="70"/>
      <c r="AI649" s="70"/>
      <c r="AJ649" s="70"/>
      <c r="AK649" s="70"/>
      <c r="AL649" s="70"/>
    </row>
    <row r="650" ht="15.75" customHeight="1">
      <c r="AA650" s="70"/>
      <c r="AB650" s="70"/>
      <c r="AC650" s="70"/>
      <c r="AD650" s="70"/>
      <c r="AE650" s="70"/>
      <c r="AF650" s="70"/>
      <c r="AG650" s="70"/>
      <c r="AH650" s="70"/>
      <c r="AI650" s="70"/>
      <c r="AJ650" s="70"/>
      <c r="AK650" s="70"/>
      <c r="AL650" s="70"/>
    </row>
    <row r="651" ht="15.75" customHeight="1">
      <c r="AA651" s="70"/>
      <c r="AB651" s="70"/>
      <c r="AC651" s="70"/>
      <c r="AD651" s="70"/>
      <c r="AE651" s="70"/>
      <c r="AF651" s="70"/>
      <c r="AG651" s="70"/>
      <c r="AH651" s="70"/>
      <c r="AI651" s="70"/>
      <c r="AJ651" s="70"/>
      <c r="AK651" s="70"/>
      <c r="AL651" s="70"/>
    </row>
    <row r="652" ht="15.75" customHeight="1">
      <c r="AA652" s="70"/>
      <c r="AB652" s="70"/>
      <c r="AC652" s="70"/>
      <c r="AD652" s="70"/>
      <c r="AE652" s="70"/>
      <c r="AF652" s="70"/>
      <c r="AG652" s="70"/>
      <c r="AH652" s="70"/>
      <c r="AI652" s="70"/>
      <c r="AJ652" s="70"/>
      <c r="AK652" s="70"/>
      <c r="AL652" s="70"/>
    </row>
    <row r="653" ht="15.75" customHeight="1">
      <c r="AA653" s="70"/>
      <c r="AB653" s="70"/>
      <c r="AC653" s="70"/>
      <c r="AD653" s="70"/>
      <c r="AE653" s="70"/>
      <c r="AF653" s="70"/>
      <c r="AG653" s="70"/>
      <c r="AH653" s="70"/>
      <c r="AI653" s="70"/>
      <c r="AJ653" s="70"/>
      <c r="AK653" s="70"/>
      <c r="AL653" s="70"/>
    </row>
    <row r="654" ht="15.75" customHeight="1">
      <c r="AA654" s="70"/>
      <c r="AB654" s="70"/>
      <c r="AC654" s="70"/>
      <c r="AD654" s="70"/>
      <c r="AE654" s="70"/>
      <c r="AF654" s="70"/>
      <c r="AG654" s="70"/>
      <c r="AH654" s="70"/>
      <c r="AI654" s="70"/>
      <c r="AJ654" s="70"/>
      <c r="AK654" s="70"/>
      <c r="AL654" s="70"/>
    </row>
    <row r="655" ht="15.75" customHeight="1">
      <c r="AA655" s="70"/>
      <c r="AB655" s="70"/>
      <c r="AC655" s="70"/>
      <c r="AD655" s="70"/>
      <c r="AE655" s="70"/>
      <c r="AF655" s="70"/>
      <c r="AG655" s="70"/>
      <c r="AH655" s="70"/>
      <c r="AI655" s="70"/>
      <c r="AJ655" s="70"/>
      <c r="AK655" s="70"/>
      <c r="AL655" s="70"/>
    </row>
    <row r="656" ht="15.75" customHeight="1">
      <c r="AA656" s="70"/>
      <c r="AB656" s="70"/>
      <c r="AC656" s="70"/>
      <c r="AD656" s="70"/>
      <c r="AE656" s="70"/>
      <c r="AF656" s="70"/>
      <c r="AG656" s="70"/>
      <c r="AH656" s="70"/>
      <c r="AI656" s="70"/>
      <c r="AJ656" s="70"/>
      <c r="AK656" s="70"/>
      <c r="AL656" s="70"/>
    </row>
    <row r="657" ht="15.75" customHeight="1">
      <c r="AA657" s="70"/>
      <c r="AB657" s="70"/>
      <c r="AC657" s="70"/>
      <c r="AD657" s="70"/>
      <c r="AE657" s="70"/>
      <c r="AF657" s="70"/>
      <c r="AG657" s="70"/>
      <c r="AH657" s="70"/>
      <c r="AI657" s="70"/>
      <c r="AJ657" s="70"/>
      <c r="AK657" s="70"/>
      <c r="AL657" s="70"/>
    </row>
    <row r="658" ht="15.75" customHeight="1">
      <c r="AA658" s="70"/>
      <c r="AB658" s="70"/>
      <c r="AC658" s="70"/>
      <c r="AD658" s="70"/>
      <c r="AE658" s="70"/>
      <c r="AF658" s="70"/>
      <c r="AG658" s="70"/>
      <c r="AH658" s="70"/>
      <c r="AI658" s="70"/>
      <c r="AJ658" s="70"/>
      <c r="AK658" s="70"/>
      <c r="AL658" s="70"/>
    </row>
    <row r="659" ht="15.75" customHeight="1">
      <c r="AA659" s="70"/>
      <c r="AB659" s="70"/>
      <c r="AC659" s="70"/>
      <c r="AD659" s="70"/>
      <c r="AE659" s="70"/>
      <c r="AF659" s="70"/>
      <c r="AG659" s="70"/>
      <c r="AH659" s="70"/>
      <c r="AI659" s="70"/>
      <c r="AJ659" s="70"/>
      <c r="AK659" s="70"/>
      <c r="AL659" s="70"/>
    </row>
    <row r="660" ht="15.75" customHeight="1">
      <c r="AA660" s="70"/>
      <c r="AB660" s="70"/>
      <c r="AC660" s="70"/>
      <c r="AD660" s="70"/>
      <c r="AE660" s="70"/>
      <c r="AF660" s="70"/>
      <c r="AG660" s="70"/>
      <c r="AH660" s="70"/>
      <c r="AI660" s="70"/>
      <c r="AJ660" s="70"/>
      <c r="AK660" s="70"/>
      <c r="AL660" s="70"/>
    </row>
    <row r="661" ht="15.75" customHeight="1">
      <c r="AA661" s="70"/>
      <c r="AB661" s="70"/>
      <c r="AC661" s="70"/>
      <c r="AD661" s="70"/>
      <c r="AE661" s="70"/>
      <c r="AF661" s="70"/>
      <c r="AG661" s="70"/>
      <c r="AH661" s="70"/>
      <c r="AI661" s="70"/>
      <c r="AJ661" s="70"/>
      <c r="AK661" s="70"/>
      <c r="AL661" s="70"/>
    </row>
    <row r="662" ht="15.75" customHeight="1">
      <c r="AA662" s="70"/>
      <c r="AB662" s="70"/>
      <c r="AC662" s="70"/>
      <c r="AD662" s="70"/>
      <c r="AE662" s="70"/>
      <c r="AF662" s="70"/>
      <c r="AG662" s="70"/>
      <c r="AH662" s="70"/>
      <c r="AI662" s="70"/>
      <c r="AJ662" s="70"/>
      <c r="AK662" s="70"/>
      <c r="AL662" s="70"/>
    </row>
    <row r="663" ht="15.75" customHeight="1">
      <c r="AA663" s="70"/>
      <c r="AB663" s="70"/>
      <c r="AC663" s="70"/>
      <c r="AD663" s="70"/>
      <c r="AE663" s="70"/>
      <c r="AF663" s="70"/>
      <c r="AG663" s="70"/>
      <c r="AH663" s="70"/>
      <c r="AI663" s="70"/>
      <c r="AJ663" s="70"/>
      <c r="AK663" s="70"/>
      <c r="AL663" s="70"/>
    </row>
    <row r="664" ht="15.75" customHeight="1">
      <c r="AA664" s="70"/>
      <c r="AB664" s="70"/>
      <c r="AC664" s="70"/>
      <c r="AD664" s="70"/>
      <c r="AE664" s="70"/>
      <c r="AF664" s="70"/>
      <c r="AG664" s="70"/>
      <c r="AH664" s="70"/>
      <c r="AI664" s="70"/>
      <c r="AJ664" s="70"/>
      <c r="AK664" s="70"/>
      <c r="AL664" s="70"/>
    </row>
    <row r="665" ht="15.75" customHeight="1">
      <c r="AA665" s="70"/>
      <c r="AB665" s="70"/>
      <c r="AC665" s="70"/>
      <c r="AD665" s="70"/>
      <c r="AE665" s="70"/>
      <c r="AF665" s="70"/>
      <c r="AG665" s="70"/>
      <c r="AH665" s="70"/>
      <c r="AI665" s="70"/>
      <c r="AJ665" s="70"/>
      <c r="AK665" s="70"/>
      <c r="AL665" s="70"/>
    </row>
    <row r="666" ht="15.75" customHeight="1">
      <c r="AA666" s="70"/>
      <c r="AB666" s="70"/>
      <c r="AC666" s="70"/>
      <c r="AD666" s="70"/>
      <c r="AE666" s="70"/>
      <c r="AF666" s="70"/>
      <c r="AG666" s="70"/>
      <c r="AH666" s="70"/>
      <c r="AI666" s="70"/>
      <c r="AJ666" s="70"/>
      <c r="AK666" s="70"/>
      <c r="AL666" s="70"/>
    </row>
    <row r="667" ht="15.75" customHeight="1">
      <c r="AA667" s="70"/>
      <c r="AB667" s="70"/>
      <c r="AC667" s="70"/>
      <c r="AD667" s="70"/>
      <c r="AE667" s="70"/>
      <c r="AF667" s="70"/>
      <c r="AG667" s="70"/>
      <c r="AH667" s="70"/>
      <c r="AI667" s="70"/>
      <c r="AJ667" s="70"/>
      <c r="AK667" s="70"/>
      <c r="AL667" s="70"/>
    </row>
    <row r="668" ht="15.75" customHeight="1">
      <c r="AA668" s="70"/>
      <c r="AB668" s="70"/>
      <c r="AC668" s="70"/>
      <c r="AD668" s="70"/>
      <c r="AE668" s="70"/>
      <c r="AF668" s="70"/>
      <c r="AG668" s="70"/>
      <c r="AH668" s="70"/>
      <c r="AI668" s="70"/>
      <c r="AJ668" s="70"/>
      <c r="AK668" s="70"/>
      <c r="AL668" s="70"/>
    </row>
    <row r="669" ht="15.75" customHeight="1">
      <c r="AA669" s="70"/>
      <c r="AB669" s="70"/>
      <c r="AC669" s="70"/>
      <c r="AD669" s="70"/>
      <c r="AE669" s="70"/>
      <c r="AF669" s="70"/>
      <c r="AG669" s="70"/>
      <c r="AH669" s="70"/>
      <c r="AI669" s="70"/>
      <c r="AJ669" s="70"/>
      <c r="AK669" s="70"/>
      <c r="AL669" s="70"/>
    </row>
    <row r="670" ht="15.75" customHeight="1">
      <c r="AA670" s="70"/>
      <c r="AB670" s="70"/>
      <c r="AC670" s="70"/>
      <c r="AD670" s="70"/>
      <c r="AE670" s="70"/>
      <c r="AF670" s="70"/>
      <c r="AG670" s="70"/>
      <c r="AH670" s="70"/>
      <c r="AI670" s="70"/>
      <c r="AJ670" s="70"/>
      <c r="AK670" s="70"/>
      <c r="AL670" s="70"/>
    </row>
    <row r="671" ht="15.75" customHeight="1">
      <c r="AA671" s="70"/>
      <c r="AB671" s="70"/>
      <c r="AC671" s="70"/>
      <c r="AD671" s="70"/>
      <c r="AE671" s="70"/>
      <c r="AF671" s="70"/>
      <c r="AG671" s="70"/>
      <c r="AH671" s="70"/>
      <c r="AI671" s="70"/>
      <c r="AJ671" s="70"/>
      <c r="AK671" s="70"/>
      <c r="AL671" s="70"/>
    </row>
    <row r="672" ht="15.75" customHeight="1">
      <c r="AA672" s="70"/>
      <c r="AB672" s="70"/>
      <c r="AC672" s="70"/>
      <c r="AD672" s="70"/>
      <c r="AE672" s="70"/>
      <c r="AF672" s="70"/>
      <c r="AG672" s="70"/>
      <c r="AH672" s="70"/>
      <c r="AI672" s="70"/>
      <c r="AJ672" s="70"/>
      <c r="AK672" s="70"/>
      <c r="AL672" s="70"/>
    </row>
    <row r="673" ht="15.75" customHeight="1">
      <c r="AA673" s="70"/>
      <c r="AB673" s="70"/>
      <c r="AC673" s="70"/>
      <c r="AD673" s="70"/>
      <c r="AE673" s="70"/>
      <c r="AF673" s="70"/>
      <c r="AG673" s="70"/>
      <c r="AH673" s="70"/>
      <c r="AI673" s="70"/>
      <c r="AJ673" s="70"/>
      <c r="AK673" s="70"/>
      <c r="AL673" s="70"/>
    </row>
    <row r="674" ht="15.75" customHeight="1">
      <c r="AA674" s="70"/>
      <c r="AB674" s="70"/>
      <c r="AC674" s="70"/>
      <c r="AD674" s="70"/>
      <c r="AE674" s="70"/>
      <c r="AF674" s="70"/>
      <c r="AG674" s="70"/>
      <c r="AH674" s="70"/>
      <c r="AI674" s="70"/>
      <c r="AJ674" s="70"/>
      <c r="AK674" s="70"/>
      <c r="AL674" s="70"/>
    </row>
    <row r="675" ht="15.75" customHeight="1">
      <c r="AA675" s="70"/>
      <c r="AB675" s="70"/>
      <c r="AC675" s="70"/>
      <c r="AD675" s="70"/>
      <c r="AE675" s="70"/>
      <c r="AF675" s="70"/>
      <c r="AG675" s="70"/>
      <c r="AH675" s="70"/>
      <c r="AI675" s="70"/>
      <c r="AJ675" s="70"/>
      <c r="AK675" s="70"/>
      <c r="AL675" s="70"/>
    </row>
    <row r="676" ht="15.75" customHeight="1">
      <c r="AA676" s="70"/>
      <c r="AB676" s="70"/>
      <c r="AC676" s="70"/>
      <c r="AD676" s="70"/>
      <c r="AE676" s="70"/>
      <c r="AF676" s="70"/>
      <c r="AG676" s="70"/>
      <c r="AH676" s="70"/>
      <c r="AI676" s="70"/>
      <c r="AJ676" s="70"/>
      <c r="AK676" s="70"/>
      <c r="AL676" s="70"/>
    </row>
    <row r="677" ht="15.75" customHeight="1">
      <c r="AA677" s="70"/>
      <c r="AB677" s="70"/>
      <c r="AC677" s="70"/>
      <c r="AD677" s="70"/>
      <c r="AE677" s="70"/>
      <c r="AF677" s="70"/>
      <c r="AG677" s="70"/>
      <c r="AH677" s="70"/>
      <c r="AI677" s="70"/>
      <c r="AJ677" s="70"/>
      <c r="AK677" s="70"/>
      <c r="AL677" s="70"/>
    </row>
    <row r="678" ht="15.75" customHeight="1">
      <c r="AA678" s="70"/>
      <c r="AB678" s="70"/>
      <c r="AC678" s="70"/>
      <c r="AD678" s="70"/>
      <c r="AE678" s="70"/>
      <c r="AF678" s="70"/>
      <c r="AG678" s="70"/>
      <c r="AH678" s="70"/>
      <c r="AI678" s="70"/>
      <c r="AJ678" s="70"/>
      <c r="AK678" s="70"/>
      <c r="AL678" s="70"/>
    </row>
    <row r="679" ht="15.75" customHeight="1">
      <c r="AA679" s="70"/>
      <c r="AB679" s="70"/>
      <c r="AC679" s="70"/>
      <c r="AD679" s="70"/>
      <c r="AE679" s="70"/>
      <c r="AF679" s="70"/>
      <c r="AG679" s="70"/>
      <c r="AH679" s="70"/>
      <c r="AI679" s="70"/>
      <c r="AJ679" s="70"/>
      <c r="AK679" s="70"/>
      <c r="AL679" s="70"/>
    </row>
    <row r="680" ht="15.75" customHeight="1">
      <c r="AA680" s="70"/>
      <c r="AB680" s="70"/>
      <c r="AC680" s="70"/>
      <c r="AD680" s="70"/>
      <c r="AE680" s="70"/>
      <c r="AF680" s="70"/>
      <c r="AG680" s="70"/>
      <c r="AH680" s="70"/>
      <c r="AI680" s="70"/>
      <c r="AJ680" s="70"/>
      <c r="AK680" s="70"/>
      <c r="AL680" s="70"/>
    </row>
    <row r="681" ht="15.75" customHeight="1">
      <c r="AA681" s="70"/>
      <c r="AB681" s="70"/>
      <c r="AC681" s="70"/>
      <c r="AD681" s="70"/>
      <c r="AE681" s="70"/>
      <c r="AF681" s="70"/>
      <c r="AG681" s="70"/>
      <c r="AH681" s="70"/>
      <c r="AI681" s="70"/>
      <c r="AJ681" s="70"/>
      <c r="AK681" s="70"/>
      <c r="AL681" s="70"/>
    </row>
    <row r="682" ht="15.75" customHeight="1">
      <c r="AA682" s="70"/>
      <c r="AB682" s="70"/>
      <c r="AC682" s="70"/>
      <c r="AD682" s="70"/>
      <c r="AE682" s="70"/>
      <c r="AF682" s="70"/>
      <c r="AG682" s="70"/>
      <c r="AH682" s="70"/>
      <c r="AI682" s="70"/>
      <c r="AJ682" s="70"/>
      <c r="AK682" s="70"/>
      <c r="AL682" s="70"/>
    </row>
    <row r="683" ht="15.75" customHeight="1">
      <c r="AA683" s="70"/>
      <c r="AB683" s="70"/>
      <c r="AC683" s="70"/>
      <c r="AD683" s="70"/>
      <c r="AE683" s="70"/>
      <c r="AF683" s="70"/>
      <c r="AG683" s="70"/>
      <c r="AH683" s="70"/>
      <c r="AI683" s="70"/>
      <c r="AJ683" s="70"/>
      <c r="AK683" s="70"/>
      <c r="AL683" s="70"/>
    </row>
    <row r="684" ht="15.75" customHeight="1">
      <c r="AA684" s="70"/>
      <c r="AB684" s="70"/>
      <c r="AC684" s="70"/>
      <c r="AD684" s="70"/>
      <c r="AE684" s="70"/>
      <c r="AF684" s="70"/>
      <c r="AG684" s="70"/>
      <c r="AH684" s="70"/>
      <c r="AI684" s="70"/>
      <c r="AJ684" s="70"/>
      <c r="AK684" s="70"/>
      <c r="AL684" s="70"/>
    </row>
    <row r="685" ht="15.75" customHeight="1">
      <c r="AA685" s="70"/>
      <c r="AB685" s="70"/>
      <c r="AC685" s="70"/>
      <c r="AD685" s="70"/>
      <c r="AE685" s="70"/>
      <c r="AF685" s="70"/>
      <c r="AG685" s="70"/>
      <c r="AH685" s="70"/>
      <c r="AI685" s="70"/>
      <c r="AJ685" s="70"/>
      <c r="AK685" s="70"/>
      <c r="AL685" s="70"/>
    </row>
    <row r="686" ht="15.75" customHeight="1">
      <c r="AA686" s="70"/>
      <c r="AB686" s="70"/>
      <c r="AC686" s="70"/>
      <c r="AD686" s="70"/>
      <c r="AE686" s="70"/>
      <c r="AF686" s="70"/>
      <c r="AG686" s="70"/>
      <c r="AH686" s="70"/>
      <c r="AI686" s="70"/>
      <c r="AJ686" s="70"/>
      <c r="AK686" s="70"/>
      <c r="AL686" s="70"/>
    </row>
    <row r="687" ht="15.75" customHeight="1">
      <c r="AA687" s="70"/>
      <c r="AB687" s="70"/>
      <c r="AC687" s="70"/>
      <c r="AD687" s="70"/>
      <c r="AE687" s="70"/>
      <c r="AF687" s="70"/>
      <c r="AG687" s="70"/>
      <c r="AH687" s="70"/>
      <c r="AI687" s="70"/>
      <c r="AJ687" s="70"/>
      <c r="AK687" s="70"/>
      <c r="AL687" s="70"/>
    </row>
    <row r="688" ht="15.75" customHeight="1">
      <c r="AA688" s="70"/>
      <c r="AB688" s="70"/>
      <c r="AC688" s="70"/>
      <c r="AD688" s="70"/>
      <c r="AE688" s="70"/>
      <c r="AF688" s="70"/>
      <c r="AG688" s="70"/>
      <c r="AH688" s="70"/>
      <c r="AI688" s="70"/>
      <c r="AJ688" s="70"/>
      <c r="AK688" s="70"/>
      <c r="AL688" s="70"/>
    </row>
    <row r="689" ht="15.75" customHeight="1">
      <c r="AA689" s="70"/>
      <c r="AB689" s="70"/>
      <c r="AC689" s="70"/>
      <c r="AD689" s="70"/>
      <c r="AE689" s="70"/>
      <c r="AF689" s="70"/>
      <c r="AG689" s="70"/>
      <c r="AH689" s="70"/>
      <c r="AI689" s="70"/>
      <c r="AJ689" s="70"/>
      <c r="AK689" s="70"/>
      <c r="AL689" s="70"/>
    </row>
    <row r="690" ht="15.75" customHeight="1">
      <c r="AA690" s="70"/>
      <c r="AB690" s="70"/>
      <c r="AC690" s="70"/>
      <c r="AD690" s="70"/>
      <c r="AE690" s="70"/>
      <c r="AF690" s="70"/>
      <c r="AG690" s="70"/>
      <c r="AH690" s="70"/>
      <c r="AI690" s="70"/>
      <c r="AJ690" s="70"/>
      <c r="AK690" s="70"/>
      <c r="AL690" s="70"/>
    </row>
    <row r="691" ht="15.75" customHeight="1">
      <c r="AA691" s="70"/>
      <c r="AB691" s="70"/>
      <c r="AC691" s="70"/>
      <c r="AD691" s="70"/>
      <c r="AE691" s="70"/>
      <c r="AF691" s="70"/>
      <c r="AG691" s="70"/>
      <c r="AH691" s="70"/>
      <c r="AI691" s="70"/>
      <c r="AJ691" s="70"/>
      <c r="AK691" s="70"/>
      <c r="AL691" s="70"/>
    </row>
    <row r="692" ht="15.75" customHeight="1">
      <c r="AA692" s="70"/>
      <c r="AB692" s="70"/>
      <c r="AC692" s="70"/>
      <c r="AD692" s="70"/>
      <c r="AE692" s="70"/>
      <c r="AF692" s="70"/>
      <c r="AG692" s="70"/>
      <c r="AH692" s="70"/>
      <c r="AI692" s="70"/>
      <c r="AJ692" s="70"/>
      <c r="AK692" s="70"/>
      <c r="AL692" s="70"/>
    </row>
    <row r="693" ht="15.75" customHeight="1">
      <c r="AA693" s="70"/>
      <c r="AB693" s="70"/>
      <c r="AC693" s="70"/>
      <c r="AD693" s="70"/>
      <c r="AE693" s="70"/>
      <c r="AF693" s="70"/>
      <c r="AG693" s="70"/>
      <c r="AH693" s="70"/>
      <c r="AI693" s="70"/>
      <c r="AJ693" s="70"/>
      <c r="AK693" s="70"/>
      <c r="AL693" s="70"/>
    </row>
    <row r="694" ht="15.75" customHeight="1">
      <c r="AA694" s="70"/>
      <c r="AB694" s="70"/>
      <c r="AC694" s="70"/>
      <c r="AD694" s="70"/>
      <c r="AE694" s="70"/>
      <c r="AF694" s="70"/>
      <c r="AG694" s="70"/>
      <c r="AH694" s="70"/>
      <c r="AI694" s="70"/>
      <c r="AJ694" s="70"/>
      <c r="AK694" s="70"/>
      <c r="AL694" s="70"/>
    </row>
    <row r="695" ht="15.75" customHeight="1">
      <c r="AA695" s="70"/>
      <c r="AB695" s="70"/>
      <c r="AC695" s="70"/>
      <c r="AD695" s="70"/>
      <c r="AE695" s="70"/>
      <c r="AF695" s="70"/>
      <c r="AG695" s="70"/>
      <c r="AH695" s="70"/>
      <c r="AI695" s="70"/>
      <c r="AJ695" s="70"/>
      <c r="AK695" s="70"/>
      <c r="AL695" s="70"/>
    </row>
    <row r="696" ht="15.75" customHeight="1">
      <c r="AA696" s="70"/>
      <c r="AB696" s="70"/>
      <c r="AC696" s="70"/>
      <c r="AD696" s="70"/>
      <c r="AE696" s="70"/>
      <c r="AF696" s="70"/>
      <c r="AG696" s="70"/>
      <c r="AH696" s="70"/>
      <c r="AI696" s="70"/>
      <c r="AJ696" s="70"/>
      <c r="AK696" s="70"/>
      <c r="AL696" s="70"/>
    </row>
    <row r="697" ht="15.75" customHeight="1">
      <c r="AA697" s="70"/>
      <c r="AB697" s="70"/>
      <c r="AC697" s="70"/>
      <c r="AD697" s="70"/>
      <c r="AE697" s="70"/>
      <c r="AF697" s="70"/>
      <c r="AG697" s="70"/>
      <c r="AH697" s="70"/>
      <c r="AI697" s="70"/>
      <c r="AJ697" s="70"/>
      <c r="AK697" s="70"/>
      <c r="AL697" s="70"/>
    </row>
    <row r="698" ht="15.75" customHeight="1">
      <c r="AA698" s="70"/>
      <c r="AB698" s="70"/>
      <c r="AC698" s="70"/>
      <c r="AD698" s="70"/>
      <c r="AE698" s="70"/>
      <c r="AF698" s="70"/>
      <c r="AG698" s="70"/>
      <c r="AH698" s="70"/>
      <c r="AI698" s="70"/>
      <c r="AJ698" s="70"/>
      <c r="AK698" s="70"/>
      <c r="AL698" s="70"/>
    </row>
    <row r="699" ht="15.75" customHeight="1">
      <c r="AA699" s="70"/>
      <c r="AB699" s="70"/>
      <c r="AC699" s="70"/>
      <c r="AD699" s="70"/>
      <c r="AE699" s="70"/>
      <c r="AF699" s="70"/>
      <c r="AG699" s="70"/>
      <c r="AH699" s="70"/>
      <c r="AI699" s="70"/>
      <c r="AJ699" s="70"/>
      <c r="AK699" s="70"/>
      <c r="AL699" s="70"/>
    </row>
    <row r="700" ht="15.75" customHeight="1">
      <c r="AA700" s="70"/>
      <c r="AB700" s="70"/>
      <c r="AC700" s="70"/>
      <c r="AD700" s="70"/>
      <c r="AE700" s="70"/>
      <c r="AF700" s="70"/>
      <c r="AG700" s="70"/>
      <c r="AH700" s="70"/>
      <c r="AI700" s="70"/>
      <c r="AJ700" s="70"/>
      <c r="AK700" s="70"/>
      <c r="AL700" s="70"/>
    </row>
    <row r="701" ht="15.75" customHeight="1">
      <c r="AA701" s="70"/>
      <c r="AB701" s="70"/>
      <c r="AC701" s="70"/>
      <c r="AD701" s="70"/>
      <c r="AE701" s="70"/>
      <c r="AF701" s="70"/>
      <c r="AG701" s="70"/>
      <c r="AH701" s="70"/>
      <c r="AI701" s="70"/>
      <c r="AJ701" s="70"/>
      <c r="AK701" s="70"/>
      <c r="AL701" s="70"/>
    </row>
    <row r="702" ht="15.75" customHeight="1">
      <c r="AA702" s="70"/>
      <c r="AB702" s="70"/>
      <c r="AC702" s="70"/>
      <c r="AD702" s="70"/>
      <c r="AE702" s="70"/>
      <c r="AF702" s="70"/>
      <c r="AG702" s="70"/>
      <c r="AH702" s="70"/>
      <c r="AI702" s="70"/>
      <c r="AJ702" s="70"/>
      <c r="AK702" s="70"/>
      <c r="AL702" s="70"/>
    </row>
    <row r="703" ht="15.75" customHeight="1">
      <c r="AA703" s="70"/>
      <c r="AB703" s="70"/>
      <c r="AC703" s="70"/>
      <c r="AD703" s="70"/>
      <c r="AE703" s="70"/>
      <c r="AF703" s="70"/>
      <c r="AG703" s="70"/>
      <c r="AH703" s="70"/>
      <c r="AI703" s="70"/>
      <c r="AJ703" s="70"/>
      <c r="AK703" s="70"/>
      <c r="AL703" s="70"/>
    </row>
    <row r="704" ht="15.75" customHeight="1">
      <c r="AA704" s="70"/>
      <c r="AB704" s="70"/>
      <c r="AC704" s="70"/>
      <c r="AD704" s="70"/>
      <c r="AE704" s="70"/>
      <c r="AF704" s="70"/>
      <c r="AG704" s="70"/>
      <c r="AH704" s="70"/>
      <c r="AI704" s="70"/>
      <c r="AJ704" s="70"/>
      <c r="AK704" s="70"/>
      <c r="AL704" s="70"/>
    </row>
    <row r="705" ht="15.75" customHeight="1">
      <c r="AA705" s="70"/>
      <c r="AB705" s="70"/>
      <c r="AC705" s="70"/>
      <c r="AD705" s="70"/>
      <c r="AE705" s="70"/>
      <c r="AF705" s="70"/>
      <c r="AG705" s="70"/>
      <c r="AH705" s="70"/>
      <c r="AI705" s="70"/>
      <c r="AJ705" s="70"/>
      <c r="AK705" s="70"/>
      <c r="AL705" s="70"/>
    </row>
    <row r="706" ht="15.75" customHeight="1">
      <c r="AA706" s="70"/>
      <c r="AB706" s="70"/>
      <c r="AC706" s="70"/>
      <c r="AD706" s="70"/>
      <c r="AE706" s="70"/>
      <c r="AF706" s="70"/>
      <c r="AG706" s="70"/>
      <c r="AH706" s="70"/>
      <c r="AI706" s="70"/>
      <c r="AJ706" s="70"/>
      <c r="AK706" s="70"/>
      <c r="AL706" s="70"/>
    </row>
    <row r="707" ht="15.75" customHeight="1">
      <c r="AA707" s="70"/>
      <c r="AB707" s="70"/>
      <c r="AC707" s="70"/>
      <c r="AD707" s="70"/>
      <c r="AE707" s="70"/>
      <c r="AF707" s="70"/>
      <c r="AG707" s="70"/>
      <c r="AH707" s="70"/>
      <c r="AI707" s="70"/>
      <c r="AJ707" s="70"/>
      <c r="AK707" s="70"/>
      <c r="AL707" s="70"/>
    </row>
    <row r="708" ht="15.75" customHeight="1">
      <c r="AA708" s="70"/>
      <c r="AB708" s="70"/>
      <c r="AC708" s="70"/>
      <c r="AD708" s="70"/>
      <c r="AE708" s="70"/>
      <c r="AF708" s="70"/>
      <c r="AG708" s="70"/>
      <c r="AH708" s="70"/>
      <c r="AI708" s="70"/>
      <c r="AJ708" s="70"/>
      <c r="AK708" s="70"/>
      <c r="AL708" s="70"/>
    </row>
    <row r="709" ht="15.75" customHeight="1">
      <c r="AA709" s="70"/>
      <c r="AB709" s="70"/>
      <c r="AC709" s="70"/>
      <c r="AD709" s="70"/>
      <c r="AE709" s="70"/>
      <c r="AF709" s="70"/>
      <c r="AG709" s="70"/>
      <c r="AH709" s="70"/>
      <c r="AI709" s="70"/>
      <c r="AJ709" s="70"/>
      <c r="AK709" s="70"/>
      <c r="AL709" s="70"/>
    </row>
    <row r="710" ht="15.75" customHeight="1">
      <c r="AA710" s="70"/>
      <c r="AB710" s="70"/>
      <c r="AC710" s="70"/>
      <c r="AD710" s="70"/>
      <c r="AE710" s="70"/>
      <c r="AF710" s="70"/>
      <c r="AG710" s="70"/>
      <c r="AH710" s="70"/>
      <c r="AI710" s="70"/>
      <c r="AJ710" s="70"/>
      <c r="AK710" s="70"/>
      <c r="AL710" s="70"/>
    </row>
    <row r="711" ht="15.75" customHeight="1">
      <c r="AA711" s="70"/>
      <c r="AB711" s="70"/>
      <c r="AC711" s="70"/>
      <c r="AD711" s="70"/>
      <c r="AE711" s="70"/>
      <c r="AF711" s="70"/>
      <c r="AG711" s="70"/>
      <c r="AH711" s="70"/>
      <c r="AI711" s="70"/>
      <c r="AJ711" s="70"/>
      <c r="AK711" s="70"/>
      <c r="AL711" s="70"/>
    </row>
    <row r="712" ht="15.75" customHeight="1">
      <c r="AA712" s="70"/>
      <c r="AB712" s="70"/>
      <c r="AC712" s="70"/>
      <c r="AD712" s="70"/>
      <c r="AE712" s="70"/>
      <c r="AF712" s="70"/>
      <c r="AG712" s="70"/>
      <c r="AH712" s="70"/>
      <c r="AI712" s="70"/>
      <c r="AJ712" s="70"/>
      <c r="AK712" s="70"/>
      <c r="AL712" s="70"/>
    </row>
    <row r="713" ht="15.75" customHeight="1">
      <c r="AA713" s="70"/>
      <c r="AB713" s="70"/>
      <c r="AC713" s="70"/>
      <c r="AD713" s="70"/>
      <c r="AE713" s="70"/>
      <c r="AF713" s="70"/>
      <c r="AG713" s="70"/>
      <c r="AH713" s="70"/>
      <c r="AI713" s="70"/>
      <c r="AJ713" s="70"/>
      <c r="AK713" s="70"/>
      <c r="AL713" s="70"/>
    </row>
    <row r="714" ht="15.75" customHeight="1">
      <c r="AA714" s="70"/>
      <c r="AB714" s="70"/>
      <c r="AC714" s="70"/>
      <c r="AD714" s="70"/>
      <c r="AE714" s="70"/>
      <c r="AF714" s="70"/>
      <c r="AG714" s="70"/>
      <c r="AH714" s="70"/>
      <c r="AI714" s="70"/>
      <c r="AJ714" s="70"/>
      <c r="AK714" s="70"/>
      <c r="AL714" s="70"/>
    </row>
    <row r="715" ht="15.75" customHeight="1">
      <c r="AA715" s="70"/>
      <c r="AB715" s="70"/>
      <c r="AC715" s="70"/>
      <c r="AD715" s="70"/>
      <c r="AE715" s="70"/>
      <c r="AF715" s="70"/>
      <c r="AG715" s="70"/>
      <c r="AH715" s="70"/>
      <c r="AI715" s="70"/>
      <c r="AJ715" s="70"/>
      <c r="AK715" s="70"/>
      <c r="AL715" s="70"/>
    </row>
    <row r="716" ht="15.75" customHeight="1">
      <c r="AA716" s="70"/>
      <c r="AB716" s="70"/>
      <c r="AC716" s="70"/>
      <c r="AD716" s="70"/>
      <c r="AE716" s="70"/>
      <c r="AF716" s="70"/>
      <c r="AG716" s="70"/>
      <c r="AH716" s="70"/>
      <c r="AI716" s="70"/>
      <c r="AJ716" s="70"/>
      <c r="AK716" s="70"/>
      <c r="AL716" s="70"/>
    </row>
    <row r="717" ht="15.75" customHeight="1">
      <c r="AA717" s="70"/>
      <c r="AB717" s="70"/>
      <c r="AC717" s="70"/>
      <c r="AD717" s="70"/>
      <c r="AE717" s="70"/>
      <c r="AF717" s="70"/>
      <c r="AG717" s="70"/>
      <c r="AH717" s="70"/>
      <c r="AI717" s="70"/>
      <c r="AJ717" s="70"/>
      <c r="AK717" s="70"/>
      <c r="AL717" s="70"/>
    </row>
    <row r="718" ht="15.75" customHeight="1">
      <c r="AA718" s="70"/>
      <c r="AB718" s="70"/>
      <c r="AC718" s="70"/>
      <c r="AD718" s="70"/>
      <c r="AE718" s="70"/>
      <c r="AF718" s="70"/>
      <c r="AG718" s="70"/>
      <c r="AH718" s="70"/>
      <c r="AI718" s="70"/>
      <c r="AJ718" s="70"/>
      <c r="AK718" s="70"/>
      <c r="AL718" s="70"/>
    </row>
    <row r="719" ht="15.75" customHeight="1">
      <c r="AA719" s="70"/>
      <c r="AB719" s="70"/>
      <c r="AC719" s="70"/>
      <c r="AD719" s="70"/>
      <c r="AE719" s="70"/>
      <c r="AF719" s="70"/>
      <c r="AG719" s="70"/>
      <c r="AH719" s="70"/>
      <c r="AI719" s="70"/>
      <c r="AJ719" s="70"/>
      <c r="AK719" s="70"/>
      <c r="AL719" s="70"/>
    </row>
    <row r="720" ht="15.75" customHeight="1">
      <c r="AA720" s="70"/>
      <c r="AB720" s="70"/>
      <c r="AC720" s="70"/>
      <c r="AD720" s="70"/>
      <c r="AE720" s="70"/>
      <c r="AF720" s="70"/>
      <c r="AG720" s="70"/>
      <c r="AH720" s="70"/>
      <c r="AI720" s="70"/>
      <c r="AJ720" s="70"/>
      <c r="AK720" s="70"/>
      <c r="AL720" s="70"/>
    </row>
    <row r="721" ht="15.75" customHeight="1">
      <c r="AA721" s="70"/>
      <c r="AB721" s="70"/>
      <c r="AC721" s="70"/>
      <c r="AD721" s="70"/>
      <c r="AE721" s="70"/>
      <c r="AF721" s="70"/>
      <c r="AG721" s="70"/>
      <c r="AH721" s="70"/>
      <c r="AI721" s="70"/>
      <c r="AJ721" s="70"/>
      <c r="AK721" s="70"/>
      <c r="AL721" s="70"/>
    </row>
    <row r="722" ht="15.75" customHeight="1">
      <c r="AA722" s="70"/>
      <c r="AB722" s="70"/>
      <c r="AC722" s="70"/>
      <c r="AD722" s="70"/>
      <c r="AE722" s="70"/>
      <c r="AF722" s="70"/>
      <c r="AG722" s="70"/>
      <c r="AH722" s="70"/>
      <c r="AI722" s="70"/>
      <c r="AJ722" s="70"/>
      <c r="AK722" s="70"/>
      <c r="AL722" s="70"/>
    </row>
    <row r="723" ht="15.75" customHeight="1">
      <c r="AA723" s="70"/>
      <c r="AB723" s="70"/>
      <c r="AC723" s="70"/>
      <c r="AD723" s="70"/>
      <c r="AE723" s="70"/>
      <c r="AF723" s="70"/>
      <c r="AG723" s="70"/>
      <c r="AH723" s="70"/>
      <c r="AI723" s="70"/>
      <c r="AJ723" s="70"/>
      <c r="AK723" s="70"/>
      <c r="AL723" s="70"/>
    </row>
    <row r="724" ht="15.75" customHeight="1">
      <c r="AA724" s="70"/>
      <c r="AB724" s="70"/>
      <c r="AC724" s="70"/>
      <c r="AD724" s="70"/>
      <c r="AE724" s="70"/>
      <c r="AF724" s="70"/>
      <c r="AG724" s="70"/>
      <c r="AH724" s="70"/>
      <c r="AI724" s="70"/>
      <c r="AJ724" s="70"/>
      <c r="AK724" s="70"/>
      <c r="AL724" s="70"/>
    </row>
    <row r="725" ht="15.75" customHeight="1">
      <c r="AA725" s="70"/>
      <c r="AB725" s="70"/>
      <c r="AC725" s="70"/>
      <c r="AD725" s="70"/>
      <c r="AE725" s="70"/>
      <c r="AF725" s="70"/>
      <c r="AG725" s="70"/>
      <c r="AH725" s="70"/>
      <c r="AI725" s="70"/>
      <c r="AJ725" s="70"/>
      <c r="AK725" s="70"/>
      <c r="AL725" s="70"/>
    </row>
    <row r="726" ht="15.75" customHeight="1">
      <c r="AA726" s="70"/>
      <c r="AB726" s="70"/>
      <c r="AC726" s="70"/>
      <c r="AD726" s="70"/>
      <c r="AE726" s="70"/>
      <c r="AF726" s="70"/>
      <c r="AG726" s="70"/>
      <c r="AH726" s="70"/>
      <c r="AI726" s="70"/>
      <c r="AJ726" s="70"/>
      <c r="AK726" s="70"/>
      <c r="AL726" s="70"/>
    </row>
    <row r="727" ht="15.75" customHeight="1">
      <c r="AA727" s="70"/>
      <c r="AB727" s="70"/>
      <c r="AC727" s="70"/>
      <c r="AD727" s="70"/>
      <c r="AE727" s="70"/>
      <c r="AF727" s="70"/>
      <c r="AG727" s="70"/>
      <c r="AH727" s="70"/>
      <c r="AI727" s="70"/>
      <c r="AJ727" s="70"/>
      <c r="AK727" s="70"/>
      <c r="AL727" s="70"/>
    </row>
    <row r="728" ht="15.75" customHeight="1">
      <c r="AA728" s="70"/>
      <c r="AB728" s="70"/>
      <c r="AC728" s="70"/>
      <c r="AD728" s="70"/>
      <c r="AE728" s="70"/>
      <c r="AF728" s="70"/>
      <c r="AG728" s="70"/>
      <c r="AH728" s="70"/>
      <c r="AI728" s="70"/>
      <c r="AJ728" s="70"/>
      <c r="AK728" s="70"/>
      <c r="AL728" s="70"/>
    </row>
    <row r="729" ht="15.75" customHeight="1">
      <c r="AA729" s="70"/>
      <c r="AB729" s="70"/>
      <c r="AC729" s="70"/>
      <c r="AD729" s="70"/>
      <c r="AE729" s="70"/>
      <c r="AF729" s="70"/>
      <c r="AG729" s="70"/>
      <c r="AH729" s="70"/>
      <c r="AI729" s="70"/>
      <c r="AJ729" s="70"/>
      <c r="AK729" s="70"/>
      <c r="AL729" s="70"/>
    </row>
    <row r="730" ht="15.75" customHeight="1">
      <c r="AA730" s="70"/>
      <c r="AB730" s="70"/>
      <c r="AC730" s="70"/>
      <c r="AD730" s="70"/>
      <c r="AE730" s="70"/>
      <c r="AF730" s="70"/>
      <c r="AG730" s="70"/>
      <c r="AH730" s="70"/>
      <c r="AI730" s="70"/>
      <c r="AJ730" s="70"/>
      <c r="AK730" s="70"/>
      <c r="AL730" s="70"/>
    </row>
    <row r="731" ht="15.75" customHeight="1">
      <c r="AA731" s="70"/>
      <c r="AB731" s="70"/>
      <c r="AC731" s="70"/>
      <c r="AD731" s="70"/>
      <c r="AE731" s="70"/>
      <c r="AF731" s="70"/>
      <c r="AG731" s="70"/>
      <c r="AH731" s="70"/>
      <c r="AI731" s="70"/>
      <c r="AJ731" s="70"/>
      <c r="AK731" s="70"/>
      <c r="AL731" s="70"/>
    </row>
    <row r="732" ht="15.75" customHeight="1">
      <c r="AA732" s="70"/>
      <c r="AB732" s="70"/>
      <c r="AC732" s="70"/>
      <c r="AD732" s="70"/>
      <c r="AE732" s="70"/>
      <c r="AF732" s="70"/>
      <c r="AG732" s="70"/>
      <c r="AH732" s="70"/>
      <c r="AI732" s="70"/>
      <c r="AJ732" s="70"/>
      <c r="AK732" s="70"/>
      <c r="AL732" s="70"/>
    </row>
    <row r="733" ht="15.75" customHeight="1">
      <c r="AA733" s="70"/>
      <c r="AB733" s="70"/>
      <c r="AC733" s="70"/>
      <c r="AD733" s="70"/>
      <c r="AE733" s="70"/>
      <c r="AF733" s="70"/>
      <c r="AG733" s="70"/>
      <c r="AH733" s="70"/>
      <c r="AI733" s="70"/>
      <c r="AJ733" s="70"/>
      <c r="AK733" s="70"/>
      <c r="AL733" s="70"/>
    </row>
    <row r="734" ht="15.75" customHeight="1">
      <c r="AA734" s="70"/>
      <c r="AB734" s="70"/>
      <c r="AC734" s="70"/>
      <c r="AD734" s="70"/>
      <c r="AE734" s="70"/>
      <c r="AF734" s="70"/>
      <c r="AG734" s="70"/>
      <c r="AH734" s="70"/>
      <c r="AI734" s="70"/>
      <c r="AJ734" s="70"/>
      <c r="AK734" s="70"/>
      <c r="AL734" s="70"/>
    </row>
    <row r="735" ht="15.75" customHeight="1">
      <c r="AA735" s="70"/>
      <c r="AB735" s="70"/>
      <c r="AC735" s="70"/>
      <c r="AD735" s="70"/>
      <c r="AE735" s="70"/>
      <c r="AF735" s="70"/>
      <c r="AG735" s="70"/>
      <c r="AH735" s="70"/>
      <c r="AI735" s="70"/>
      <c r="AJ735" s="70"/>
      <c r="AK735" s="70"/>
      <c r="AL735" s="70"/>
    </row>
    <row r="736" ht="15.75" customHeight="1">
      <c r="AA736" s="70"/>
      <c r="AB736" s="70"/>
      <c r="AC736" s="70"/>
      <c r="AD736" s="70"/>
      <c r="AE736" s="70"/>
      <c r="AF736" s="70"/>
      <c r="AG736" s="70"/>
      <c r="AH736" s="70"/>
      <c r="AI736" s="70"/>
      <c r="AJ736" s="70"/>
      <c r="AK736" s="70"/>
      <c r="AL736" s="70"/>
    </row>
    <row r="737" ht="15.75" customHeight="1">
      <c r="AA737" s="70"/>
      <c r="AB737" s="70"/>
      <c r="AC737" s="70"/>
      <c r="AD737" s="70"/>
      <c r="AE737" s="70"/>
      <c r="AF737" s="70"/>
      <c r="AG737" s="70"/>
      <c r="AH737" s="70"/>
      <c r="AI737" s="70"/>
      <c r="AJ737" s="70"/>
      <c r="AK737" s="70"/>
      <c r="AL737" s="70"/>
    </row>
    <row r="738" ht="15.75" customHeight="1">
      <c r="AA738" s="70"/>
      <c r="AB738" s="70"/>
      <c r="AC738" s="70"/>
      <c r="AD738" s="70"/>
      <c r="AE738" s="70"/>
      <c r="AF738" s="70"/>
      <c r="AG738" s="70"/>
      <c r="AH738" s="70"/>
      <c r="AI738" s="70"/>
      <c r="AJ738" s="70"/>
      <c r="AK738" s="70"/>
      <c r="AL738" s="70"/>
    </row>
    <row r="739" ht="15.75" customHeight="1">
      <c r="AA739" s="70"/>
      <c r="AB739" s="70"/>
      <c r="AC739" s="70"/>
      <c r="AD739" s="70"/>
      <c r="AE739" s="70"/>
      <c r="AF739" s="70"/>
      <c r="AG739" s="70"/>
      <c r="AH739" s="70"/>
      <c r="AI739" s="70"/>
      <c r="AJ739" s="70"/>
      <c r="AK739" s="70"/>
      <c r="AL739" s="70"/>
    </row>
    <row r="740" ht="15.75" customHeight="1">
      <c r="AA740" s="70"/>
      <c r="AB740" s="70"/>
      <c r="AC740" s="70"/>
      <c r="AD740" s="70"/>
      <c r="AE740" s="70"/>
      <c r="AF740" s="70"/>
      <c r="AG740" s="70"/>
      <c r="AH740" s="70"/>
      <c r="AI740" s="70"/>
      <c r="AJ740" s="70"/>
      <c r="AK740" s="70"/>
      <c r="AL740" s="70"/>
    </row>
    <row r="741" ht="15.75" customHeight="1">
      <c r="AA741" s="70"/>
      <c r="AB741" s="70"/>
      <c r="AC741" s="70"/>
      <c r="AD741" s="70"/>
      <c r="AE741" s="70"/>
      <c r="AF741" s="70"/>
      <c r="AG741" s="70"/>
      <c r="AH741" s="70"/>
      <c r="AI741" s="70"/>
      <c r="AJ741" s="70"/>
      <c r="AK741" s="70"/>
      <c r="AL741" s="70"/>
    </row>
    <row r="742" ht="15.75" customHeight="1">
      <c r="AA742" s="70"/>
      <c r="AB742" s="70"/>
      <c r="AC742" s="70"/>
      <c r="AD742" s="70"/>
      <c r="AE742" s="70"/>
      <c r="AF742" s="70"/>
      <c r="AG742" s="70"/>
      <c r="AH742" s="70"/>
      <c r="AI742" s="70"/>
      <c r="AJ742" s="70"/>
      <c r="AK742" s="70"/>
      <c r="AL742" s="70"/>
    </row>
    <row r="743" ht="15.75" customHeight="1">
      <c r="AA743" s="70"/>
      <c r="AB743" s="70"/>
      <c r="AC743" s="70"/>
      <c r="AD743" s="70"/>
      <c r="AE743" s="70"/>
      <c r="AF743" s="70"/>
      <c r="AG743" s="70"/>
      <c r="AH743" s="70"/>
      <c r="AI743" s="70"/>
      <c r="AJ743" s="70"/>
      <c r="AK743" s="70"/>
      <c r="AL743" s="70"/>
    </row>
    <row r="744" ht="15.75" customHeight="1">
      <c r="AA744" s="70"/>
      <c r="AB744" s="70"/>
      <c r="AC744" s="70"/>
      <c r="AD744" s="70"/>
      <c r="AE744" s="70"/>
      <c r="AF744" s="70"/>
      <c r="AG744" s="70"/>
      <c r="AH744" s="70"/>
      <c r="AI744" s="70"/>
      <c r="AJ744" s="70"/>
      <c r="AK744" s="70"/>
      <c r="AL744" s="70"/>
    </row>
    <row r="745" ht="15.75" customHeight="1">
      <c r="AA745" s="70"/>
      <c r="AB745" s="70"/>
      <c r="AC745" s="70"/>
      <c r="AD745" s="70"/>
      <c r="AE745" s="70"/>
      <c r="AF745" s="70"/>
      <c r="AG745" s="70"/>
      <c r="AH745" s="70"/>
      <c r="AI745" s="70"/>
      <c r="AJ745" s="70"/>
      <c r="AK745" s="70"/>
      <c r="AL745" s="70"/>
    </row>
    <row r="746" ht="15.75" customHeight="1">
      <c r="AA746" s="70"/>
      <c r="AB746" s="70"/>
      <c r="AC746" s="70"/>
      <c r="AD746" s="70"/>
      <c r="AE746" s="70"/>
      <c r="AF746" s="70"/>
      <c r="AG746" s="70"/>
      <c r="AH746" s="70"/>
      <c r="AI746" s="70"/>
      <c r="AJ746" s="70"/>
      <c r="AK746" s="70"/>
      <c r="AL746" s="70"/>
    </row>
    <row r="747" ht="15.75" customHeight="1">
      <c r="AA747" s="70"/>
      <c r="AB747" s="70"/>
      <c r="AC747" s="70"/>
      <c r="AD747" s="70"/>
      <c r="AE747" s="70"/>
      <c r="AF747" s="70"/>
      <c r="AG747" s="70"/>
      <c r="AH747" s="70"/>
      <c r="AI747" s="70"/>
      <c r="AJ747" s="70"/>
      <c r="AK747" s="70"/>
      <c r="AL747" s="70"/>
    </row>
    <row r="748" ht="15.75" customHeight="1">
      <c r="AA748" s="70"/>
      <c r="AB748" s="70"/>
      <c r="AC748" s="70"/>
      <c r="AD748" s="70"/>
      <c r="AE748" s="70"/>
      <c r="AF748" s="70"/>
      <c r="AG748" s="70"/>
      <c r="AH748" s="70"/>
      <c r="AI748" s="70"/>
      <c r="AJ748" s="70"/>
      <c r="AK748" s="70"/>
      <c r="AL748" s="70"/>
    </row>
    <row r="749" ht="15.75" customHeight="1">
      <c r="AA749" s="70"/>
      <c r="AB749" s="70"/>
      <c r="AC749" s="70"/>
      <c r="AD749" s="70"/>
      <c r="AE749" s="70"/>
      <c r="AF749" s="70"/>
      <c r="AG749" s="70"/>
      <c r="AH749" s="70"/>
      <c r="AI749" s="70"/>
      <c r="AJ749" s="70"/>
      <c r="AK749" s="70"/>
      <c r="AL749" s="70"/>
    </row>
    <row r="750" ht="15.75" customHeight="1">
      <c r="AA750" s="70"/>
      <c r="AB750" s="70"/>
      <c r="AC750" s="70"/>
      <c r="AD750" s="70"/>
      <c r="AE750" s="70"/>
      <c r="AF750" s="70"/>
      <c r="AG750" s="70"/>
      <c r="AH750" s="70"/>
      <c r="AI750" s="70"/>
      <c r="AJ750" s="70"/>
      <c r="AK750" s="70"/>
      <c r="AL750" s="70"/>
    </row>
    <row r="751" ht="15.75" customHeight="1">
      <c r="AA751" s="70"/>
      <c r="AB751" s="70"/>
      <c r="AC751" s="70"/>
      <c r="AD751" s="70"/>
      <c r="AE751" s="70"/>
      <c r="AF751" s="70"/>
      <c r="AG751" s="70"/>
      <c r="AH751" s="70"/>
      <c r="AI751" s="70"/>
      <c r="AJ751" s="70"/>
      <c r="AK751" s="70"/>
      <c r="AL751" s="70"/>
    </row>
    <row r="752" ht="15.75" customHeight="1">
      <c r="AA752" s="70"/>
      <c r="AB752" s="70"/>
      <c r="AC752" s="70"/>
      <c r="AD752" s="70"/>
      <c r="AE752" s="70"/>
      <c r="AF752" s="70"/>
      <c r="AG752" s="70"/>
      <c r="AH752" s="70"/>
      <c r="AI752" s="70"/>
      <c r="AJ752" s="70"/>
      <c r="AK752" s="70"/>
      <c r="AL752" s="70"/>
    </row>
    <row r="753" ht="15.75" customHeight="1">
      <c r="AA753" s="70"/>
      <c r="AB753" s="70"/>
      <c r="AC753" s="70"/>
      <c r="AD753" s="70"/>
      <c r="AE753" s="70"/>
      <c r="AF753" s="70"/>
      <c r="AG753" s="70"/>
      <c r="AH753" s="70"/>
      <c r="AI753" s="70"/>
      <c r="AJ753" s="70"/>
      <c r="AK753" s="70"/>
      <c r="AL753" s="70"/>
    </row>
    <row r="754" ht="15.75" customHeight="1">
      <c r="AA754" s="70"/>
      <c r="AB754" s="70"/>
      <c r="AC754" s="70"/>
      <c r="AD754" s="70"/>
      <c r="AE754" s="70"/>
      <c r="AF754" s="70"/>
      <c r="AG754" s="70"/>
      <c r="AH754" s="70"/>
      <c r="AI754" s="70"/>
      <c r="AJ754" s="70"/>
      <c r="AK754" s="70"/>
      <c r="AL754" s="70"/>
    </row>
    <row r="755" ht="15.75" customHeight="1">
      <c r="AA755" s="70"/>
      <c r="AB755" s="70"/>
      <c r="AC755" s="70"/>
      <c r="AD755" s="70"/>
      <c r="AE755" s="70"/>
      <c r="AF755" s="70"/>
      <c r="AG755" s="70"/>
      <c r="AH755" s="70"/>
      <c r="AI755" s="70"/>
      <c r="AJ755" s="70"/>
      <c r="AK755" s="70"/>
      <c r="AL755" s="70"/>
    </row>
    <row r="756" ht="15.75" customHeight="1">
      <c r="AA756" s="70"/>
      <c r="AB756" s="70"/>
      <c r="AC756" s="70"/>
      <c r="AD756" s="70"/>
      <c r="AE756" s="70"/>
      <c r="AF756" s="70"/>
      <c r="AG756" s="70"/>
      <c r="AH756" s="70"/>
      <c r="AI756" s="70"/>
      <c r="AJ756" s="70"/>
      <c r="AK756" s="70"/>
      <c r="AL756" s="70"/>
    </row>
    <row r="757" ht="15.75" customHeight="1">
      <c r="AA757" s="70"/>
      <c r="AB757" s="70"/>
      <c r="AC757" s="70"/>
      <c r="AD757" s="70"/>
      <c r="AE757" s="70"/>
      <c r="AF757" s="70"/>
      <c r="AG757" s="70"/>
      <c r="AH757" s="70"/>
      <c r="AI757" s="70"/>
      <c r="AJ757" s="70"/>
      <c r="AK757" s="70"/>
      <c r="AL757" s="70"/>
    </row>
    <row r="758" ht="15.75" customHeight="1">
      <c r="AA758" s="70"/>
      <c r="AB758" s="70"/>
      <c r="AC758" s="70"/>
      <c r="AD758" s="70"/>
      <c r="AE758" s="70"/>
      <c r="AF758" s="70"/>
      <c r="AG758" s="70"/>
      <c r="AH758" s="70"/>
      <c r="AI758" s="70"/>
      <c r="AJ758" s="70"/>
      <c r="AK758" s="70"/>
      <c r="AL758" s="70"/>
    </row>
    <row r="759" ht="15.75" customHeight="1">
      <c r="AA759" s="70"/>
      <c r="AB759" s="70"/>
      <c r="AC759" s="70"/>
      <c r="AD759" s="70"/>
      <c r="AE759" s="70"/>
      <c r="AF759" s="70"/>
      <c r="AG759" s="70"/>
      <c r="AH759" s="70"/>
      <c r="AI759" s="70"/>
      <c r="AJ759" s="70"/>
      <c r="AK759" s="70"/>
      <c r="AL759" s="70"/>
    </row>
    <row r="760" ht="15.75" customHeight="1">
      <c r="AA760" s="70"/>
      <c r="AB760" s="70"/>
      <c r="AC760" s="70"/>
      <c r="AD760" s="70"/>
      <c r="AE760" s="70"/>
      <c r="AF760" s="70"/>
      <c r="AG760" s="70"/>
      <c r="AH760" s="70"/>
      <c r="AI760" s="70"/>
      <c r="AJ760" s="70"/>
      <c r="AK760" s="70"/>
      <c r="AL760" s="70"/>
    </row>
    <row r="761" ht="15.75" customHeight="1">
      <c r="AA761" s="70"/>
      <c r="AB761" s="70"/>
      <c r="AC761" s="70"/>
      <c r="AD761" s="70"/>
      <c r="AE761" s="70"/>
      <c r="AF761" s="70"/>
      <c r="AG761" s="70"/>
      <c r="AH761" s="70"/>
      <c r="AI761" s="70"/>
      <c r="AJ761" s="70"/>
      <c r="AK761" s="70"/>
      <c r="AL761" s="70"/>
    </row>
    <row r="762" ht="15.75" customHeight="1">
      <c r="AA762" s="70"/>
      <c r="AB762" s="70"/>
      <c r="AC762" s="70"/>
      <c r="AD762" s="70"/>
      <c r="AE762" s="70"/>
      <c r="AF762" s="70"/>
      <c r="AG762" s="70"/>
      <c r="AH762" s="70"/>
      <c r="AI762" s="70"/>
      <c r="AJ762" s="70"/>
      <c r="AK762" s="70"/>
      <c r="AL762" s="70"/>
    </row>
    <row r="763" ht="15.75" customHeight="1">
      <c r="AA763" s="70"/>
      <c r="AB763" s="70"/>
      <c r="AC763" s="70"/>
      <c r="AD763" s="70"/>
      <c r="AE763" s="70"/>
      <c r="AF763" s="70"/>
      <c r="AG763" s="70"/>
      <c r="AH763" s="70"/>
      <c r="AI763" s="70"/>
      <c r="AJ763" s="70"/>
      <c r="AK763" s="70"/>
      <c r="AL763" s="70"/>
    </row>
    <row r="764" ht="15.75" customHeight="1">
      <c r="AA764" s="70"/>
      <c r="AB764" s="70"/>
      <c r="AC764" s="70"/>
      <c r="AD764" s="70"/>
      <c r="AE764" s="70"/>
      <c r="AF764" s="70"/>
      <c r="AG764" s="70"/>
      <c r="AH764" s="70"/>
      <c r="AI764" s="70"/>
      <c r="AJ764" s="70"/>
      <c r="AK764" s="70"/>
      <c r="AL764" s="70"/>
    </row>
    <row r="765" ht="15.75" customHeight="1">
      <c r="AA765" s="70"/>
      <c r="AB765" s="70"/>
      <c r="AC765" s="70"/>
      <c r="AD765" s="70"/>
      <c r="AE765" s="70"/>
      <c r="AF765" s="70"/>
      <c r="AG765" s="70"/>
      <c r="AH765" s="70"/>
      <c r="AI765" s="70"/>
      <c r="AJ765" s="70"/>
      <c r="AK765" s="70"/>
      <c r="AL765" s="70"/>
    </row>
    <row r="766" ht="15.75" customHeight="1">
      <c r="AA766" s="70"/>
      <c r="AB766" s="70"/>
      <c r="AC766" s="70"/>
      <c r="AD766" s="70"/>
      <c r="AE766" s="70"/>
      <c r="AF766" s="70"/>
      <c r="AG766" s="70"/>
      <c r="AH766" s="70"/>
      <c r="AI766" s="70"/>
      <c r="AJ766" s="70"/>
      <c r="AK766" s="70"/>
      <c r="AL766" s="70"/>
    </row>
    <row r="767" ht="15.75" customHeight="1">
      <c r="AA767" s="70"/>
      <c r="AB767" s="70"/>
      <c r="AC767" s="70"/>
      <c r="AD767" s="70"/>
      <c r="AE767" s="70"/>
      <c r="AF767" s="70"/>
      <c r="AG767" s="70"/>
      <c r="AH767" s="70"/>
      <c r="AI767" s="70"/>
      <c r="AJ767" s="70"/>
      <c r="AK767" s="70"/>
      <c r="AL767" s="70"/>
    </row>
    <row r="768" ht="15.75" customHeight="1">
      <c r="AA768" s="70"/>
      <c r="AB768" s="70"/>
      <c r="AC768" s="70"/>
      <c r="AD768" s="70"/>
      <c r="AE768" s="70"/>
      <c r="AF768" s="70"/>
      <c r="AG768" s="70"/>
      <c r="AH768" s="70"/>
      <c r="AI768" s="70"/>
      <c r="AJ768" s="70"/>
      <c r="AK768" s="70"/>
      <c r="AL768" s="70"/>
    </row>
    <row r="769" ht="15.75" customHeight="1">
      <c r="AA769" s="70"/>
      <c r="AB769" s="70"/>
      <c r="AC769" s="70"/>
      <c r="AD769" s="70"/>
      <c r="AE769" s="70"/>
      <c r="AF769" s="70"/>
      <c r="AG769" s="70"/>
      <c r="AH769" s="70"/>
      <c r="AI769" s="70"/>
      <c r="AJ769" s="70"/>
      <c r="AK769" s="70"/>
      <c r="AL769" s="70"/>
    </row>
    <row r="770" ht="15.75" customHeight="1">
      <c r="AA770" s="70"/>
      <c r="AB770" s="70"/>
      <c r="AC770" s="70"/>
      <c r="AD770" s="70"/>
      <c r="AE770" s="70"/>
      <c r="AF770" s="70"/>
      <c r="AG770" s="70"/>
      <c r="AH770" s="70"/>
      <c r="AI770" s="70"/>
      <c r="AJ770" s="70"/>
      <c r="AK770" s="70"/>
      <c r="AL770" s="70"/>
    </row>
    <row r="771" ht="15.75" customHeight="1">
      <c r="AA771" s="70"/>
      <c r="AB771" s="70"/>
      <c r="AC771" s="70"/>
      <c r="AD771" s="70"/>
      <c r="AE771" s="70"/>
      <c r="AF771" s="70"/>
      <c r="AG771" s="70"/>
      <c r="AH771" s="70"/>
      <c r="AI771" s="70"/>
      <c r="AJ771" s="70"/>
      <c r="AK771" s="70"/>
      <c r="AL771" s="70"/>
    </row>
    <row r="772" ht="15.75" customHeight="1">
      <c r="AA772" s="70"/>
      <c r="AB772" s="70"/>
      <c r="AC772" s="70"/>
      <c r="AD772" s="70"/>
      <c r="AE772" s="70"/>
      <c r="AF772" s="70"/>
      <c r="AG772" s="70"/>
      <c r="AH772" s="70"/>
      <c r="AI772" s="70"/>
      <c r="AJ772" s="70"/>
      <c r="AK772" s="70"/>
      <c r="AL772" s="70"/>
    </row>
    <row r="773" ht="15.75" customHeight="1">
      <c r="AA773" s="70"/>
      <c r="AB773" s="70"/>
      <c r="AC773" s="70"/>
      <c r="AD773" s="70"/>
      <c r="AE773" s="70"/>
      <c r="AF773" s="70"/>
      <c r="AG773" s="70"/>
      <c r="AH773" s="70"/>
      <c r="AI773" s="70"/>
      <c r="AJ773" s="70"/>
      <c r="AK773" s="70"/>
      <c r="AL773" s="70"/>
    </row>
    <row r="774" ht="15.75" customHeight="1">
      <c r="AA774" s="70"/>
      <c r="AB774" s="70"/>
      <c r="AC774" s="70"/>
      <c r="AD774" s="70"/>
      <c r="AE774" s="70"/>
      <c r="AF774" s="70"/>
      <c r="AG774" s="70"/>
      <c r="AH774" s="70"/>
      <c r="AI774" s="70"/>
      <c r="AJ774" s="70"/>
      <c r="AK774" s="70"/>
      <c r="AL774" s="70"/>
    </row>
    <row r="775" ht="15.75" customHeight="1">
      <c r="AA775" s="70"/>
      <c r="AB775" s="70"/>
      <c r="AC775" s="70"/>
      <c r="AD775" s="70"/>
      <c r="AE775" s="70"/>
      <c r="AF775" s="70"/>
      <c r="AG775" s="70"/>
      <c r="AH775" s="70"/>
      <c r="AI775" s="70"/>
      <c r="AJ775" s="70"/>
      <c r="AK775" s="70"/>
      <c r="AL775" s="70"/>
    </row>
    <row r="776" ht="15.75" customHeight="1">
      <c r="AA776" s="70"/>
      <c r="AB776" s="70"/>
      <c r="AC776" s="70"/>
      <c r="AD776" s="70"/>
      <c r="AE776" s="70"/>
      <c r="AF776" s="70"/>
      <c r="AG776" s="70"/>
      <c r="AH776" s="70"/>
      <c r="AI776" s="70"/>
      <c r="AJ776" s="70"/>
      <c r="AK776" s="70"/>
      <c r="AL776" s="70"/>
    </row>
    <row r="777" ht="15.75" customHeight="1">
      <c r="AA777" s="70"/>
      <c r="AB777" s="70"/>
      <c r="AC777" s="70"/>
      <c r="AD777" s="70"/>
      <c r="AE777" s="70"/>
      <c r="AF777" s="70"/>
      <c r="AG777" s="70"/>
      <c r="AH777" s="70"/>
      <c r="AI777" s="70"/>
      <c r="AJ777" s="70"/>
      <c r="AK777" s="70"/>
      <c r="AL777" s="70"/>
    </row>
    <row r="778" ht="15.75" customHeight="1">
      <c r="AA778" s="70"/>
      <c r="AB778" s="70"/>
      <c r="AC778" s="70"/>
      <c r="AD778" s="70"/>
      <c r="AE778" s="70"/>
      <c r="AF778" s="70"/>
      <c r="AG778" s="70"/>
      <c r="AH778" s="70"/>
      <c r="AI778" s="70"/>
      <c r="AJ778" s="70"/>
      <c r="AK778" s="70"/>
      <c r="AL778" s="70"/>
    </row>
    <row r="779" ht="15.75" customHeight="1">
      <c r="AA779" s="70"/>
      <c r="AB779" s="70"/>
      <c r="AC779" s="70"/>
      <c r="AD779" s="70"/>
      <c r="AE779" s="70"/>
      <c r="AF779" s="70"/>
      <c r="AG779" s="70"/>
      <c r="AH779" s="70"/>
      <c r="AI779" s="70"/>
      <c r="AJ779" s="70"/>
      <c r="AK779" s="70"/>
      <c r="AL779" s="70"/>
    </row>
    <row r="780" ht="15.75" customHeight="1">
      <c r="AA780" s="70"/>
      <c r="AB780" s="70"/>
      <c r="AC780" s="70"/>
      <c r="AD780" s="70"/>
      <c r="AE780" s="70"/>
      <c r="AF780" s="70"/>
      <c r="AG780" s="70"/>
      <c r="AH780" s="70"/>
      <c r="AI780" s="70"/>
      <c r="AJ780" s="70"/>
      <c r="AK780" s="70"/>
      <c r="AL780" s="70"/>
    </row>
    <row r="781" ht="15.75" customHeight="1">
      <c r="AA781" s="70"/>
      <c r="AB781" s="70"/>
      <c r="AC781" s="70"/>
      <c r="AD781" s="70"/>
      <c r="AE781" s="70"/>
      <c r="AF781" s="70"/>
      <c r="AG781" s="70"/>
      <c r="AH781" s="70"/>
      <c r="AI781" s="70"/>
      <c r="AJ781" s="70"/>
      <c r="AK781" s="70"/>
      <c r="AL781" s="70"/>
    </row>
    <row r="782" ht="15.75" customHeight="1">
      <c r="AA782" s="70"/>
      <c r="AB782" s="70"/>
      <c r="AC782" s="70"/>
      <c r="AD782" s="70"/>
      <c r="AE782" s="70"/>
      <c r="AF782" s="70"/>
      <c r="AG782" s="70"/>
      <c r="AH782" s="70"/>
      <c r="AI782" s="70"/>
      <c r="AJ782" s="70"/>
      <c r="AK782" s="70"/>
      <c r="AL782" s="70"/>
    </row>
    <row r="783" ht="15.75" customHeight="1">
      <c r="AA783" s="70"/>
      <c r="AB783" s="70"/>
      <c r="AC783" s="70"/>
      <c r="AD783" s="70"/>
      <c r="AE783" s="70"/>
      <c r="AF783" s="70"/>
      <c r="AG783" s="70"/>
      <c r="AH783" s="70"/>
      <c r="AI783" s="70"/>
      <c r="AJ783" s="70"/>
      <c r="AK783" s="70"/>
      <c r="AL783" s="70"/>
    </row>
    <row r="784" ht="15.75" customHeight="1">
      <c r="AA784" s="70"/>
      <c r="AB784" s="70"/>
      <c r="AC784" s="70"/>
      <c r="AD784" s="70"/>
      <c r="AE784" s="70"/>
      <c r="AF784" s="70"/>
      <c r="AG784" s="70"/>
      <c r="AH784" s="70"/>
      <c r="AI784" s="70"/>
      <c r="AJ784" s="70"/>
      <c r="AK784" s="70"/>
      <c r="AL784" s="70"/>
    </row>
    <row r="785" ht="15.75" customHeight="1">
      <c r="AA785" s="70"/>
      <c r="AB785" s="70"/>
      <c r="AC785" s="70"/>
      <c r="AD785" s="70"/>
      <c r="AE785" s="70"/>
      <c r="AF785" s="70"/>
      <c r="AG785" s="70"/>
      <c r="AH785" s="70"/>
      <c r="AI785" s="70"/>
      <c r="AJ785" s="70"/>
      <c r="AK785" s="70"/>
      <c r="AL785" s="70"/>
    </row>
    <row r="786" ht="15.75" customHeight="1">
      <c r="AA786" s="70"/>
      <c r="AB786" s="70"/>
      <c r="AC786" s="70"/>
      <c r="AD786" s="70"/>
      <c r="AE786" s="70"/>
      <c r="AF786" s="70"/>
      <c r="AG786" s="70"/>
      <c r="AH786" s="70"/>
      <c r="AI786" s="70"/>
      <c r="AJ786" s="70"/>
      <c r="AK786" s="70"/>
      <c r="AL786" s="70"/>
    </row>
    <row r="787" ht="15.75" customHeight="1">
      <c r="AA787" s="70"/>
      <c r="AB787" s="70"/>
      <c r="AC787" s="70"/>
      <c r="AD787" s="70"/>
      <c r="AE787" s="70"/>
      <c r="AF787" s="70"/>
      <c r="AG787" s="70"/>
      <c r="AH787" s="70"/>
      <c r="AI787" s="70"/>
      <c r="AJ787" s="70"/>
      <c r="AK787" s="70"/>
      <c r="AL787" s="70"/>
    </row>
    <row r="788" ht="15.75" customHeight="1">
      <c r="AA788" s="70"/>
      <c r="AB788" s="70"/>
      <c r="AC788" s="70"/>
      <c r="AD788" s="70"/>
      <c r="AE788" s="70"/>
      <c r="AF788" s="70"/>
      <c r="AG788" s="70"/>
      <c r="AH788" s="70"/>
      <c r="AI788" s="70"/>
      <c r="AJ788" s="70"/>
      <c r="AK788" s="70"/>
      <c r="AL788" s="70"/>
    </row>
    <row r="789" ht="15.75" customHeight="1">
      <c r="AA789" s="70"/>
      <c r="AB789" s="70"/>
      <c r="AC789" s="70"/>
      <c r="AD789" s="70"/>
      <c r="AE789" s="70"/>
      <c r="AF789" s="70"/>
      <c r="AG789" s="70"/>
      <c r="AH789" s="70"/>
      <c r="AI789" s="70"/>
      <c r="AJ789" s="70"/>
      <c r="AK789" s="70"/>
      <c r="AL789" s="70"/>
    </row>
    <row r="790" ht="15.75" customHeight="1">
      <c r="AA790" s="70"/>
      <c r="AB790" s="70"/>
      <c r="AC790" s="70"/>
      <c r="AD790" s="70"/>
      <c r="AE790" s="70"/>
      <c r="AF790" s="70"/>
      <c r="AG790" s="70"/>
      <c r="AH790" s="70"/>
      <c r="AI790" s="70"/>
      <c r="AJ790" s="70"/>
      <c r="AK790" s="70"/>
      <c r="AL790" s="70"/>
    </row>
    <row r="791" ht="15.75" customHeight="1">
      <c r="AA791" s="70"/>
      <c r="AB791" s="70"/>
      <c r="AC791" s="70"/>
      <c r="AD791" s="70"/>
      <c r="AE791" s="70"/>
      <c r="AF791" s="70"/>
      <c r="AG791" s="70"/>
      <c r="AH791" s="70"/>
      <c r="AI791" s="70"/>
      <c r="AJ791" s="70"/>
      <c r="AK791" s="70"/>
      <c r="AL791" s="70"/>
    </row>
    <row r="792" ht="15.75" customHeight="1">
      <c r="AA792" s="70"/>
      <c r="AB792" s="70"/>
      <c r="AC792" s="70"/>
      <c r="AD792" s="70"/>
      <c r="AE792" s="70"/>
      <c r="AF792" s="70"/>
      <c r="AG792" s="70"/>
      <c r="AH792" s="70"/>
      <c r="AI792" s="70"/>
      <c r="AJ792" s="70"/>
      <c r="AK792" s="70"/>
      <c r="AL792" s="70"/>
    </row>
    <row r="793" ht="15.75" customHeight="1">
      <c r="AA793" s="70"/>
      <c r="AB793" s="70"/>
      <c r="AC793" s="70"/>
      <c r="AD793" s="70"/>
      <c r="AE793" s="70"/>
      <c r="AF793" s="70"/>
      <c r="AG793" s="70"/>
      <c r="AH793" s="70"/>
      <c r="AI793" s="70"/>
      <c r="AJ793" s="70"/>
      <c r="AK793" s="70"/>
      <c r="AL793" s="70"/>
    </row>
    <row r="794" ht="15.75" customHeight="1">
      <c r="AA794" s="70"/>
      <c r="AB794" s="70"/>
      <c r="AC794" s="70"/>
      <c r="AD794" s="70"/>
      <c r="AE794" s="70"/>
      <c r="AF794" s="70"/>
      <c r="AG794" s="70"/>
      <c r="AH794" s="70"/>
      <c r="AI794" s="70"/>
      <c r="AJ794" s="70"/>
      <c r="AK794" s="70"/>
      <c r="AL794" s="70"/>
    </row>
    <row r="795" ht="15.75" customHeight="1">
      <c r="AA795" s="70"/>
      <c r="AB795" s="70"/>
      <c r="AC795" s="70"/>
      <c r="AD795" s="70"/>
      <c r="AE795" s="70"/>
      <c r="AF795" s="70"/>
      <c r="AG795" s="70"/>
      <c r="AH795" s="70"/>
      <c r="AI795" s="70"/>
      <c r="AJ795" s="70"/>
      <c r="AK795" s="70"/>
      <c r="AL795" s="70"/>
    </row>
    <row r="796" ht="15.75" customHeight="1">
      <c r="AA796" s="70"/>
      <c r="AB796" s="70"/>
      <c r="AC796" s="70"/>
      <c r="AD796" s="70"/>
      <c r="AE796" s="70"/>
      <c r="AF796" s="70"/>
      <c r="AG796" s="70"/>
      <c r="AH796" s="70"/>
      <c r="AI796" s="70"/>
      <c r="AJ796" s="70"/>
      <c r="AK796" s="70"/>
      <c r="AL796" s="70"/>
    </row>
    <row r="797" ht="15.75" customHeight="1">
      <c r="AA797" s="70"/>
      <c r="AB797" s="70"/>
      <c r="AC797" s="70"/>
      <c r="AD797" s="70"/>
      <c r="AE797" s="70"/>
      <c r="AF797" s="70"/>
      <c r="AG797" s="70"/>
      <c r="AH797" s="70"/>
      <c r="AI797" s="70"/>
      <c r="AJ797" s="70"/>
      <c r="AK797" s="70"/>
      <c r="AL797" s="70"/>
    </row>
    <row r="798" ht="15.75" customHeight="1">
      <c r="AA798" s="70"/>
      <c r="AB798" s="70"/>
      <c r="AC798" s="70"/>
      <c r="AD798" s="70"/>
      <c r="AE798" s="70"/>
      <c r="AF798" s="70"/>
      <c r="AG798" s="70"/>
      <c r="AH798" s="70"/>
      <c r="AI798" s="70"/>
      <c r="AJ798" s="70"/>
      <c r="AK798" s="70"/>
      <c r="AL798" s="70"/>
    </row>
    <row r="799" ht="15.75" customHeight="1">
      <c r="AA799" s="70"/>
      <c r="AB799" s="70"/>
      <c r="AC799" s="70"/>
      <c r="AD799" s="70"/>
      <c r="AE799" s="70"/>
      <c r="AF799" s="70"/>
      <c r="AG799" s="70"/>
      <c r="AH799" s="70"/>
      <c r="AI799" s="70"/>
      <c r="AJ799" s="70"/>
      <c r="AK799" s="70"/>
      <c r="AL799" s="70"/>
    </row>
    <row r="800" ht="15.75" customHeight="1">
      <c r="AA800" s="70"/>
      <c r="AB800" s="70"/>
      <c r="AC800" s="70"/>
      <c r="AD800" s="70"/>
      <c r="AE800" s="70"/>
      <c r="AF800" s="70"/>
      <c r="AG800" s="70"/>
      <c r="AH800" s="70"/>
      <c r="AI800" s="70"/>
      <c r="AJ800" s="70"/>
      <c r="AK800" s="70"/>
      <c r="AL800" s="70"/>
    </row>
    <row r="801" ht="15.75" customHeight="1">
      <c r="AA801" s="70"/>
      <c r="AB801" s="70"/>
      <c r="AC801" s="70"/>
      <c r="AD801" s="70"/>
      <c r="AE801" s="70"/>
      <c r="AF801" s="70"/>
      <c r="AG801" s="70"/>
      <c r="AH801" s="70"/>
      <c r="AI801" s="70"/>
      <c r="AJ801" s="70"/>
      <c r="AK801" s="70"/>
      <c r="AL801" s="70"/>
    </row>
    <row r="802" ht="15.75" customHeight="1">
      <c r="AA802" s="70"/>
      <c r="AB802" s="70"/>
      <c r="AC802" s="70"/>
      <c r="AD802" s="70"/>
      <c r="AE802" s="70"/>
      <c r="AF802" s="70"/>
      <c r="AG802" s="70"/>
      <c r="AH802" s="70"/>
      <c r="AI802" s="70"/>
      <c r="AJ802" s="70"/>
      <c r="AK802" s="70"/>
      <c r="AL802" s="70"/>
    </row>
    <row r="803" ht="15.75" customHeight="1">
      <c r="AA803" s="70"/>
      <c r="AB803" s="70"/>
      <c r="AC803" s="70"/>
      <c r="AD803" s="70"/>
      <c r="AE803" s="70"/>
      <c r="AF803" s="70"/>
      <c r="AG803" s="70"/>
      <c r="AH803" s="70"/>
      <c r="AI803" s="70"/>
      <c r="AJ803" s="70"/>
      <c r="AK803" s="70"/>
      <c r="AL803" s="70"/>
    </row>
    <row r="804" ht="15.75" customHeight="1">
      <c r="AA804" s="70"/>
      <c r="AB804" s="70"/>
      <c r="AC804" s="70"/>
      <c r="AD804" s="70"/>
      <c r="AE804" s="70"/>
      <c r="AF804" s="70"/>
      <c r="AG804" s="70"/>
      <c r="AH804" s="70"/>
      <c r="AI804" s="70"/>
      <c r="AJ804" s="70"/>
      <c r="AK804" s="70"/>
      <c r="AL804" s="70"/>
    </row>
    <row r="805" ht="15.75" customHeight="1">
      <c r="AA805" s="70"/>
      <c r="AB805" s="70"/>
      <c r="AC805" s="70"/>
      <c r="AD805" s="70"/>
      <c r="AE805" s="70"/>
      <c r="AF805" s="70"/>
      <c r="AG805" s="70"/>
      <c r="AH805" s="70"/>
      <c r="AI805" s="70"/>
      <c r="AJ805" s="70"/>
      <c r="AK805" s="70"/>
      <c r="AL805" s="70"/>
    </row>
    <row r="806" ht="15.75" customHeight="1">
      <c r="AA806" s="70"/>
      <c r="AB806" s="70"/>
      <c r="AC806" s="70"/>
      <c r="AD806" s="70"/>
      <c r="AE806" s="70"/>
      <c r="AF806" s="70"/>
      <c r="AG806" s="70"/>
      <c r="AH806" s="70"/>
      <c r="AI806" s="70"/>
      <c r="AJ806" s="70"/>
      <c r="AK806" s="70"/>
      <c r="AL806" s="70"/>
    </row>
    <row r="807" ht="15.75" customHeight="1">
      <c r="AA807" s="70"/>
      <c r="AB807" s="70"/>
      <c r="AC807" s="70"/>
      <c r="AD807" s="70"/>
      <c r="AE807" s="70"/>
      <c r="AF807" s="70"/>
      <c r="AG807" s="70"/>
      <c r="AH807" s="70"/>
      <c r="AI807" s="70"/>
      <c r="AJ807" s="70"/>
      <c r="AK807" s="70"/>
      <c r="AL807" s="70"/>
    </row>
    <row r="808" ht="15.75" customHeight="1">
      <c r="AA808" s="70"/>
      <c r="AB808" s="70"/>
      <c r="AC808" s="70"/>
      <c r="AD808" s="70"/>
      <c r="AE808" s="70"/>
      <c r="AF808" s="70"/>
      <c r="AG808" s="70"/>
      <c r="AH808" s="70"/>
      <c r="AI808" s="70"/>
      <c r="AJ808" s="70"/>
      <c r="AK808" s="70"/>
      <c r="AL808" s="70"/>
    </row>
    <row r="809" ht="15.75" customHeight="1">
      <c r="AA809" s="70"/>
      <c r="AB809" s="70"/>
      <c r="AC809" s="70"/>
      <c r="AD809" s="70"/>
      <c r="AE809" s="70"/>
      <c r="AF809" s="70"/>
      <c r="AG809" s="70"/>
      <c r="AH809" s="70"/>
      <c r="AI809" s="70"/>
      <c r="AJ809" s="70"/>
      <c r="AK809" s="70"/>
      <c r="AL809" s="70"/>
    </row>
    <row r="810" ht="15.75" customHeight="1">
      <c r="AA810" s="70"/>
      <c r="AB810" s="70"/>
      <c r="AC810" s="70"/>
      <c r="AD810" s="70"/>
      <c r="AE810" s="70"/>
      <c r="AF810" s="70"/>
      <c r="AG810" s="70"/>
      <c r="AH810" s="70"/>
      <c r="AI810" s="70"/>
      <c r="AJ810" s="70"/>
      <c r="AK810" s="70"/>
      <c r="AL810" s="70"/>
    </row>
    <row r="811" ht="15.75" customHeight="1">
      <c r="AA811" s="70"/>
      <c r="AB811" s="70"/>
      <c r="AC811" s="70"/>
      <c r="AD811" s="70"/>
      <c r="AE811" s="70"/>
      <c r="AF811" s="70"/>
      <c r="AG811" s="70"/>
      <c r="AH811" s="70"/>
      <c r="AI811" s="70"/>
      <c r="AJ811" s="70"/>
      <c r="AK811" s="70"/>
      <c r="AL811" s="70"/>
    </row>
    <row r="812" ht="15.75" customHeight="1">
      <c r="AA812" s="70"/>
      <c r="AB812" s="70"/>
      <c r="AC812" s="70"/>
      <c r="AD812" s="70"/>
      <c r="AE812" s="70"/>
      <c r="AF812" s="70"/>
      <c r="AG812" s="70"/>
      <c r="AH812" s="70"/>
      <c r="AI812" s="70"/>
      <c r="AJ812" s="70"/>
      <c r="AK812" s="70"/>
      <c r="AL812" s="70"/>
    </row>
    <row r="813" ht="15.75" customHeight="1">
      <c r="AA813" s="70"/>
      <c r="AB813" s="70"/>
      <c r="AC813" s="70"/>
      <c r="AD813" s="70"/>
      <c r="AE813" s="70"/>
      <c r="AF813" s="70"/>
      <c r="AG813" s="70"/>
      <c r="AH813" s="70"/>
      <c r="AI813" s="70"/>
      <c r="AJ813" s="70"/>
      <c r="AK813" s="70"/>
      <c r="AL813" s="70"/>
    </row>
    <row r="814" ht="15.75" customHeight="1">
      <c r="AA814" s="70"/>
      <c r="AB814" s="70"/>
      <c r="AC814" s="70"/>
      <c r="AD814" s="70"/>
      <c r="AE814" s="70"/>
      <c r="AF814" s="70"/>
      <c r="AG814" s="70"/>
      <c r="AH814" s="70"/>
      <c r="AI814" s="70"/>
      <c r="AJ814" s="70"/>
      <c r="AK814" s="70"/>
      <c r="AL814" s="70"/>
    </row>
    <row r="815" ht="15.75" customHeight="1">
      <c r="AA815" s="70"/>
      <c r="AB815" s="70"/>
      <c r="AC815" s="70"/>
      <c r="AD815" s="70"/>
      <c r="AE815" s="70"/>
      <c r="AF815" s="70"/>
      <c r="AG815" s="70"/>
      <c r="AH815" s="70"/>
      <c r="AI815" s="70"/>
      <c r="AJ815" s="70"/>
      <c r="AK815" s="70"/>
      <c r="AL815" s="70"/>
    </row>
    <row r="816" ht="15.75" customHeight="1">
      <c r="AA816" s="70"/>
      <c r="AB816" s="70"/>
      <c r="AC816" s="70"/>
      <c r="AD816" s="70"/>
      <c r="AE816" s="70"/>
      <c r="AF816" s="70"/>
      <c r="AG816" s="70"/>
      <c r="AH816" s="70"/>
      <c r="AI816" s="70"/>
      <c r="AJ816" s="70"/>
      <c r="AK816" s="70"/>
      <c r="AL816" s="70"/>
    </row>
    <row r="817" ht="15.75" customHeight="1">
      <c r="AA817" s="70"/>
      <c r="AB817" s="70"/>
      <c r="AC817" s="70"/>
      <c r="AD817" s="70"/>
      <c r="AE817" s="70"/>
      <c r="AF817" s="70"/>
      <c r="AG817" s="70"/>
      <c r="AH817" s="70"/>
      <c r="AI817" s="70"/>
      <c r="AJ817" s="70"/>
      <c r="AK817" s="70"/>
      <c r="AL817" s="70"/>
    </row>
    <row r="818" ht="15.75" customHeight="1">
      <c r="AA818" s="70"/>
      <c r="AB818" s="70"/>
      <c r="AC818" s="70"/>
      <c r="AD818" s="70"/>
      <c r="AE818" s="70"/>
      <c r="AF818" s="70"/>
      <c r="AG818" s="70"/>
      <c r="AH818" s="70"/>
      <c r="AI818" s="70"/>
      <c r="AJ818" s="70"/>
      <c r="AK818" s="70"/>
      <c r="AL818" s="70"/>
    </row>
    <row r="819" ht="15.75" customHeight="1">
      <c r="AA819" s="70"/>
      <c r="AB819" s="70"/>
      <c r="AC819" s="70"/>
      <c r="AD819" s="70"/>
      <c r="AE819" s="70"/>
      <c r="AF819" s="70"/>
      <c r="AG819" s="70"/>
      <c r="AH819" s="70"/>
      <c r="AI819" s="70"/>
      <c r="AJ819" s="70"/>
      <c r="AK819" s="70"/>
      <c r="AL819" s="70"/>
    </row>
    <row r="820" ht="15.75" customHeight="1">
      <c r="AA820" s="70"/>
      <c r="AB820" s="70"/>
      <c r="AC820" s="70"/>
      <c r="AD820" s="70"/>
      <c r="AE820" s="70"/>
      <c r="AF820" s="70"/>
      <c r="AG820" s="70"/>
      <c r="AH820" s="70"/>
      <c r="AI820" s="70"/>
      <c r="AJ820" s="70"/>
      <c r="AK820" s="70"/>
      <c r="AL820" s="70"/>
    </row>
    <row r="821" ht="15.75" customHeight="1">
      <c r="AA821" s="70"/>
      <c r="AB821" s="70"/>
      <c r="AC821" s="70"/>
      <c r="AD821" s="70"/>
      <c r="AE821" s="70"/>
      <c r="AF821" s="70"/>
      <c r="AG821" s="70"/>
      <c r="AH821" s="70"/>
      <c r="AI821" s="70"/>
      <c r="AJ821" s="70"/>
      <c r="AK821" s="70"/>
      <c r="AL821" s="70"/>
    </row>
    <row r="822" ht="15.75" customHeight="1">
      <c r="AA822" s="70"/>
      <c r="AB822" s="70"/>
      <c r="AC822" s="70"/>
      <c r="AD822" s="70"/>
      <c r="AE822" s="70"/>
      <c r="AF822" s="70"/>
      <c r="AG822" s="70"/>
      <c r="AH822" s="70"/>
      <c r="AI822" s="70"/>
      <c r="AJ822" s="70"/>
      <c r="AK822" s="70"/>
      <c r="AL822" s="70"/>
    </row>
    <row r="823" ht="15.75" customHeight="1">
      <c r="AA823" s="70"/>
      <c r="AB823" s="70"/>
      <c r="AC823" s="70"/>
      <c r="AD823" s="70"/>
      <c r="AE823" s="70"/>
      <c r="AF823" s="70"/>
      <c r="AG823" s="70"/>
      <c r="AH823" s="70"/>
      <c r="AI823" s="70"/>
      <c r="AJ823" s="70"/>
      <c r="AK823" s="70"/>
      <c r="AL823" s="70"/>
    </row>
    <row r="824" ht="15.75" customHeight="1">
      <c r="AA824" s="70"/>
      <c r="AB824" s="70"/>
      <c r="AC824" s="70"/>
      <c r="AD824" s="70"/>
      <c r="AE824" s="70"/>
      <c r="AF824" s="70"/>
      <c r="AG824" s="70"/>
      <c r="AH824" s="70"/>
      <c r="AI824" s="70"/>
      <c r="AJ824" s="70"/>
      <c r="AK824" s="70"/>
      <c r="AL824" s="70"/>
    </row>
    <row r="825" ht="15.75" customHeight="1">
      <c r="AA825" s="70"/>
      <c r="AB825" s="70"/>
      <c r="AC825" s="70"/>
      <c r="AD825" s="70"/>
      <c r="AE825" s="70"/>
      <c r="AF825" s="70"/>
      <c r="AG825" s="70"/>
      <c r="AH825" s="70"/>
      <c r="AI825" s="70"/>
      <c r="AJ825" s="70"/>
      <c r="AK825" s="70"/>
      <c r="AL825" s="70"/>
    </row>
    <row r="826" ht="15.75" customHeight="1">
      <c r="AA826" s="70"/>
      <c r="AB826" s="70"/>
      <c r="AC826" s="70"/>
      <c r="AD826" s="70"/>
      <c r="AE826" s="70"/>
      <c r="AF826" s="70"/>
      <c r="AG826" s="70"/>
      <c r="AH826" s="70"/>
      <c r="AI826" s="70"/>
      <c r="AJ826" s="70"/>
      <c r="AK826" s="70"/>
      <c r="AL826" s="70"/>
    </row>
    <row r="827" ht="15.75" customHeight="1">
      <c r="AA827" s="70"/>
      <c r="AB827" s="70"/>
      <c r="AC827" s="70"/>
      <c r="AD827" s="70"/>
      <c r="AE827" s="70"/>
      <c r="AF827" s="70"/>
      <c r="AG827" s="70"/>
      <c r="AH827" s="70"/>
      <c r="AI827" s="70"/>
      <c r="AJ827" s="70"/>
      <c r="AK827" s="70"/>
      <c r="AL827" s="70"/>
    </row>
    <row r="828" ht="15.75" customHeight="1">
      <c r="AA828" s="70"/>
      <c r="AB828" s="70"/>
      <c r="AC828" s="70"/>
      <c r="AD828" s="70"/>
      <c r="AE828" s="70"/>
      <c r="AF828" s="70"/>
      <c r="AG828" s="70"/>
      <c r="AH828" s="70"/>
      <c r="AI828" s="70"/>
      <c r="AJ828" s="70"/>
      <c r="AK828" s="70"/>
      <c r="AL828" s="70"/>
    </row>
    <row r="829" ht="15.75" customHeight="1">
      <c r="AA829" s="70"/>
      <c r="AB829" s="70"/>
      <c r="AC829" s="70"/>
      <c r="AD829" s="70"/>
      <c r="AE829" s="70"/>
      <c r="AF829" s="70"/>
      <c r="AG829" s="70"/>
      <c r="AH829" s="70"/>
      <c r="AI829" s="70"/>
      <c r="AJ829" s="70"/>
      <c r="AK829" s="70"/>
      <c r="AL829" s="70"/>
    </row>
    <row r="830" ht="15.75" customHeight="1">
      <c r="AA830" s="70"/>
      <c r="AB830" s="70"/>
      <c r="AC830" s="70"/>
      <c r="AD830" s="70"/>
      <c r="AE830" s="70"/>
      <c r="AF830" s="70"/>
      <c r="AG830" s="70"/>
      <c r="AH830" s="70"/>
      <c r="AI830" s="70"/>
      <c r="AJ830" s="70"/>
      <c r="AK830" s="70"/>
      <c r="AL830" s="70"/>
    </row>
    <row r="831" ht="15.75" customHeight="1">
      <c r="AA831" s="70"/>
      <c r="AB831" s="70"/>
      <c r="AC831" s="70"/>
      <c r="AD831" s="70"/>
      <c r="AE831" s="70"/>
      <c r="AF831" s="70"/>
      <c r="AG831" s="70"/>
      <c r="AH831" s="70"/>
      <c r="AI831" s="70"/>
      <c r="AJ831" s="70"/>
      <c r="AK831" s="70"/>
      <c r="AL831" s="70"/>
    </row>
    <row r="832" ht="15.75" customHeight="1">
      <c r="AA832" s="70"/>
      <c r="AB832" s="70"/>
      <c r="AC832" s="70"/>
      <c r="AD832" s="70"/>
      <c r="AE832" s="70"/>
      <c r="AF832" s="70"/>
      <c r="AG832" s="70"/>
      <c r="AH832" s="70"/>
      <c r="AI832" s="70"/>
      <c r="AJ832" s="70"/>
      <c r="AK832" s="70"/>
      <c r="AL832" s="70"/>
    </row>
    <row r="833" ht="15.75" customHeight="1">
      <c r="AA833" s="70"/>
      <c r="AB833" s="70"/>
      <c r="AC833" s="70"/>
      <c r="AD833" s="70"/>
      <c r="AE833" s="70"/>
      <c r="AF833" s="70"/>
      <c r="AG833" s="70"/>
      <c r="AH833" s="70"/>
      <c r="AI833" s="70"/>
      <c r="AJ833" s="70"/>
      <c r="AK833" s="70"/>
      <c r="AL833" s="70"/>
    </row>
    <row r="834" ht="15.75" customHeight="1">
      <c r="AA834" s="70"/>
      <c r="AB834" s="70"/>
      <c r="AC834" s="70"/>
      <c r="AD834" s="70"/>
      <c r="AE834" s="70"/>
      <c r="AF834" s="70"/>
      <c r="AG834" s="70"/>
      <c r="AH834" s="70"/>
      <c r="AI834" s="70"/>
      <c r="AJ834" s="70"/>
      <c r="AK834" s="70"/>
      <c r="AL834" s="70"/>
    </row>
    <row r="835" ht="15.75" customHeight="1">
      <c r="AA835" s="70"/>
      <c r="AB835" s="70"/>
      <c r="AC835" s="70"/>
      <c r="AD835" s="70"/>
      <c r="AE835" s="70"/>
      <c r="AF835" s="70"/>
      <c r="AG835" s="70"/>
      <c r="AH835" s="70"/>
      <c r="AI835" s="70"/>
      <c r="AJ835" s="70"/>
      <c r="AK835" s="70"/>
      <c r="AL835" s="70"/>
    </row>
    <row r="836" ht="15.75" customHeight="1">
      <c r="AA836" s="70"/>
      <c r="AB836" s="70"/>
      <c r="AC836" s="70"/>
      <c r="AD836" s="70"/>
      <c r="AE836" s="70"/>
      <c r="AF836" s="70"/>
      <c r="AG836" s="70"/>
      <c r="AH836" s="70"/>
      <c r="AI836" s="70"/>
      <c r="AJ836" s="70"/>
      <c r="AK836" s="70"/>
      <c r="AL836" s="70"/>
    </row>
    <row r="837" ht="15.75" customHeight="1">
      <c r="AA837" s="70"/>
      <c r="AB837" s="70"/>
      <c r="AC837" s="70"/>
      <c r="AD837" s="70"/>
      <c r="AE837" s="70"/>
      <c r="AF837" s="70"/>
      <c r="AG837" s="70"/>
      <c r="AH837" s="70"/>
      <c r="AI837" s="70"/>
      <c r="AJ837" s="70"/>
      <c r="AK837" s="70"/>
      <c r="AL837" s="70"/>
    </row>
    <row r="838" ht="15.75" customHeight="1">
      <c r="AA838" s="70"/>
      <c r="AB838" s="70"/>
      <c r="AC838" s="70"/>
      <c r="AD838" s="70"/>
      <c r="AE838" s="70"/>
      <c r="AF838" s="70"/>
      <c r="AG838" s="70"/>
      <c r="AH838" s="70"/>
      <c r="AI838" s="70"/>
      <c r="AJ838" s="70"/>
      <c r="AK838" s="70"/>
      <c r="AL838" s="70"/>
    </row>
    <row r="839" ht="15.75" customHeight="1">
      <c r="AA839" s="70"/>
      <c r="AB839" s="70"/>
      <c r="AC839" s="70"/>
      <c r="AD839" s="70"/>
      <c r="AE839" s="70"/>
      <c r="AF839" s="70"/>
      <c r="AG839" s="70"/>
      <c r="AH839" s="70"/>
      <c r="AI839" s="70"/>
      <c r="AJ839" s="70"/>
      <c r="AK839" s="70"/>
      <c r="AL839" s="70"/>
    </row>
    <row r="840" ht="15.75" customHeight="1">
      <c r="AA840" s="70"/>
      <c r="AB840" s="70"/>
      <c r="AC840" s="70"/>
      <c r="AD840" s="70"/>
      <c r="AE840" s="70"/>
      <c r="AF840" s="70"/>
      <c r="AG840" s="70"/>
      <c r="AH840" s="70"/>
      <c r="AI840" s="70"/>
      <c r="AJ840" s="70"/>
      <c r="AK840" s="70"/>
      <c r="AL840" s="70"/>
    </row>
    <row r="841" ht="15.75" customHeight="1">
      <c r="AA841" s="70"/>
      <c r="AB841" s="70"/>
      <c r="AC841" s="70"/>
      <c r="AD841" s="70"/>
      <c r="AE841" s="70"/>
      <c r="AF841" s="70"/>
      <c r="AG841" s="70"/>
      <c r="AH841" s="70"/>
      <c r="AI841" s="70"/>
      <c r="AJ841" s="70"/>
      <c r="AK841" s="70"/>
      <c r="AL841" s="70"/>
    </row>
    <row r="842" ht="15.75" customHeight="1">
      <c r="AA842" s="70"/>
      <c r="AB842" s="70"/>
      <c r="AC842" s="70"/>
      <c r="AD842" s="70"/>
      <c r="AE842" s="70"/>
      <c r="AF842" s="70"/>
      <c r="AG842" s="70"/>
      <c r="AH842" s="70"/>
      <c r="AI842" s="70"/>
      <c r="AJ842" s="70"/>
      <c r="AK842" s="70"/>
      <c r="AL842" s="70"/>
    </row>
    <row r="843" ht="15.75" customHeight="1">
      <c r="AA843" s="70"/>
      <c r="AB843" s="70"/>
      <c r="AC843" s="70"/>
      <c r="AD843" s="70"/>
      <c r="AE843" s="70"/>
      <c r="AF843" s="70"/>
      <c r="AG843" s="70"/>
      <c r="AH843" s="70"/>
      <c r="AI843" s="70"/>
      <c r="AJ843" s="70"/>
      <c r="AK843" s="70"/>
      <c r="AL843" s="70"/>
    </row>
    <row r="844" ht="15.75" customHeight="1">
      <c r="AA844" s="70"/>
      <c r="AB844" s="70"/>
      <c r="AC844" s="70"/>
      <c r="AD844" s="70"/>
      <c r="AE844" s="70"/>
      <c r="AF844" s="70"/>
      <c r="AG844" s="70"/>
      <c r="AH844" s="70"/>
      <c r="AI844" s="70"/>
      <c r="AJ844" s="70"/>
      <c r="AK844" s="70"/>
      <c r="AL844" s="70"/>
    </row>
    <row r="845" ht="15.75" customHeight="1">
      <c r="AA845" s="70"/>
      <c r="AB845" s="70"/>
      <c r="AC845" s="70"/>
      <c r="AD845" s="70"/>
      <c r="AE845" s="70"/>
      <c r="AF845" s="70"/>
      <c r="AG845" s="70"/>
      <c r="AH845" s="70"/>
      <c r="AI845" s="70"/>
      <c r="AJ845" s="70"/>
      <c r="AK845" s="70"/>
      <c r="AL845" s="70"/>
    </row>
    <row r="846" ht="15.75" customHeight="1">
      <c r="AA846" s="70"/>
      <c r="AB846" s="70"/>
      <c r="AC846" s="70"/>
      <c r="AD846" s="70"/>
      <c r="AE846" s="70"/>
      <c r="AF846" s="70"/>
      <c r="AG846" s="70"/>
      <c r="AH846" s="70"/>
      <c r="AI846" s="70"/>
      <c r="AJ846" s="70"/>
      <c r="AK846" s="70"/>
      <c r="AL846" s="70"/>
    </row>
    <row r="847" ht="15.75" customHeight="1">
      <c r="AA847" s="70"/>
      <c r="AB847" s="70"/>
      <c r="AC847" s="70"/>
      <c r="AD847" s="70"/>
      <c r="AE847" s="70"/>
      <c r="AF847" s="70"/>
      <c r="AG847" s="70"/>
      <c r="AH847" s="70"/>
      <c r="AI847" s="70"/>
      <c r="AJ847" s="70"/>
      <c r="AK847" s="70"/>
      <c r="AL847" s="70"/>
    </row>
    <row r="848" ht="15.75" customHeight="1">
      <c r="AA848" s="70"/>
      <c r="AB848" s="70"/>
      <c r="AC848" s="70"/>
      <c r="AD848" s="70"/>
      <c r="AE848" s="70"/>
      <c r="AF848" s="70"/>
      <c r="AG848" s="70"/>
      <c r="AH848" s="70"/>
      <c r="AI848" s="70"/>
      <c r="AJ848" s="70"/>
      <c r="AK848" s="70"/>
      <c r="AL848" s="70"/>
    </row>
    <row r="849" ht="15.75" customHeight="1">
      <c r="AA849" s="70"/>
      <c r="AB849" s="70"/>
      <c r="AC849" s="70"/>
      <c r="AD849" s="70"/>
      <c r="AE849" s="70"/>
      <c r="AF849" s="70"/>
      <c r="AG849" s="70"/>
      <c r="AH849" s="70"/>
      <c r="AI849" s="70"/>
      <c r="AJ849" s="70"/>
      <c r="AK849" s="70"/>
      <c r="AL849" s="70"/>
    </row>
    <row r="850" ht="15.75" customHeight="1">
      <c r="AA850" s="70"/>
      <c r="AB850" s="70"/>
      <c r="AC850" s="70"/>
      <c r="AD850" s="70"/>
      <c r="AE850" s="70"/>
      <c r="AF850" s="70"/>
      <c r="AG850" s="70"/>
      <c r="AH850" s="70"/>
      <c r="AI850" s="70"/>
      <c r="AJ850" s="70"/>
      <c r="AK850" s="70"/>
      <c r="AL850" s="70"/>
    </row>
    <row r="851" ht="15.75" customHeight="1">
      <c r="AA851" s="70"/>
      <c r="AB851" s="70"/>
      <c r="AC851" s="70"/>
      <c r="AD851" s="70"/>
      <c r="AE851" s="70"/>
      <c r="AF851" s="70"/>
      <c r="AG851" s="70"/>
      <c r="AH851" s="70"/>
      <c r="AI851" s="70"/>
      <c r="AJ851" s="70"/>
      <c r="AK851" s="70"/>
      <c r="AL851" s="70"/>
    </row>
    <row r="852" ht="15.75" customHeight="1">
      <c r="AA852" s="70"/>
      <c r="AB852" s="70"/>
      <c r="AC852" s="70"/>
      <c r="AD852" s="70"/>
      <c r="AE852" s="70"/>
      <c r="AF852" s="70"/>
      <c r="AG852" s="70"/>
      <c r="AH852" s="70"/>
      <c r="AI852" s="70"/>
      <c r="AJ852" s="70"/>
      <c r="AK852" s="70"/>
      <c r="AL852" s="70"/>
    </row>
    <row r="853" ht="15.75" customHeight="1">
      <c r="AA853" s="70"/>
      <c r="AB853" s="70"/>
      <c r="AC853" s="70"/>
      <c r="AD853" s="70"/>
      <c r="AE853" s="70"/>
      <c r="AF853" s="70"/>
      <c r="AG853" s="70"/>
      <c r="AH853" s="70"/>
      <c r="AI853" s="70"/>
      <c r="AJ853" s="70"/>
      <c r="AK853" s="70"/>
      <c r="AL853" s="70"/>
    </row>
    <row r="854" ht="15.75" customHeight="1">
      <c r="AA854" s="70"/>
      <c r="AB854" s="70"/>
      <c r="AC854" s="70"/>
      <c r="AD854" s="70"/>
      <c r="AE854" s="70"/>
      <c r="AF854" s="70"/>
      <c r="AG854" s="70"/>
      <c r="AH854" s="70"/>
      <c r="AI854" s="70"/>
      <c r="AJ854" s="70"/>
      <c r="AK854" s="70"/>
      <c r="AL854" s="70"/>
    </row>
    <row r="855" ht="15.75" customHeight="1">
      <c r="AA855" s="70"/>
      <c r="AB855" s="70"/>
      <c r="AC855" s="70"/>
      <c r="AD855" s="70"/>
      <c r="AE855" s="70"/>
      <c r="AF855" s="70"/>
      <c r="AG855" s="70"/>
      <c r="AH855" s="70"/>
      <c r="AI855" s="70"/>
      <c r="AJ855" s="70"/>
      <c r="AK855" s="70"/>
      <c r="AL855" s="70"/>
    </row>
    <row r="856" ht="15.75" customHeight="1">
      <c r="AA856" s="70"/>
      <c r="AB856" s="70"/>
      <c r="AC856" s="70"/>
      <c r="AD856" s="70"/>
      <c r="AE856" s="70"/>
      <c r="AF856" s="70"/>
      <c r="AG856" s="70"/>
      <c r="AH856" s="70"/>
      <c r="AI856" s="70"/>
      <c r="AJ856" s="70"/>
      <c r="AK856" s="70"/>
      <c r="AL856" s="70"/>
    </row>
    <row r="857" ht="15.75" customHeight="1">
      <c r="AA857" s="70"/>
      <c r="AB857" s="70"/>
      <c r="AC857" s="70"/>
      <c r="AD857" s="70"/>
      <c r="AE857" s="70"/>
      <c r="AF857" s="70"/>
      <c r="AG857" s="70"/>
      <c r="AH857" s="70"/>
      <c r="AI857" s="70"/>
      <c r="AJ857" s="70"/>
      <c r="AK857" s="70"/>
      <c r="AL857" s="70"/>
    </row>
    <row r="858" ht="15.75" customHeight="1">
      <c r="AA858" s="70"/>
      <c r="AB858" s="70"/>
      <c r="AC858" s="70"/>
      <c r="AD858" s="70"/>
      <c r="AE858" s="70"/>
      <c r="AF858" s="70"/>
      <c r="AG858" s="70"/>
      <c r="AH858" s="70"/>
      <c r="AI858" s="70"/>
      <c r="AJ858" s="70"/>
      <c r="AK858" s="70"/>
      <c r="AL858" s="70"/>
    </row>
    <row r="859" ht="15.75" customHeight="1">
      <c r="AA859" s="70"/>
      <c r="AB859" s="70"/>
      <c r="AC859" s="70"/>
      <c r="AD859" s="70"/>
      <c r="AE859" s="70"/>
      <c r="AF859" s="70"/>
      <c r="AG859" s="70"/>
      <c r="AH859" s="70"/>
      <c r="AI859" s="70"/>
      <c r="AJ859" s="70"/>
      <c r="AK859" s="70"/>
      <c r="AL859" s="70"/>
    </row>
    <row r="860" ht="15.75" customHeight="1">
      <c r="AA860" s="70"/>
      <c r="AB860" s="70"/>
      <c r="AC860" s="70"/>
      <c r="AD860" s="70"/>
      <c r="AE860" s="70"/>
      <c r="AF860" s="70"/>
      <c r="AG860" s="70"/>
      <c r="AH860" s="70"/>
      <c r="AI860" s="70"/>
      <c r="AJ860" s="70"/>
      <c r="AK860" s="70"/>
      <c r="AL860" s="70"/>
    </row>
    <row r="861" ht="15.75" customHeight="1">
      <c r="AA861" s="70"/>
      <c r="AB861" s="70"/>
      <c r="AC861" s="70"/>
      <c r="AD861" s="70"/>
      <c r="AE861" s="70"/>
      <c r="AF861" s="70"/>
      <c r="AG861" s="70"/>
      <c r="AH861" s="70"/>
      <c r="AI861" s="70"/>
      <c r="AJ861" s="70"/>
      <c r="AK861" s="70"/>
      <c r="AL861" s="70"/>
    </row>
    <row r="862" ht="15.75" customHeight="1">
      <c r="AA862" s="70"/>
      <c r="AB862" s="70"/>
      <c r="AC862" s="70"/>
      <c r="AD862" s="70"/>
      <c r="AE862" s="70"/>
      <c r="AF862" s="70"/>
      <c r="AG862" s="70"/>
      <c r="AH862" s="70"/>
      <c r="AI862" s="70"/>
      <c r="AJ862" s="70"/>
      <c r="AK862" s="70"/>
      <c r="AL862" s="70"/>
    </row>
    <row r="863" ht="15.75" customHeight="1">
      <c r="AA863" s="70"/>
      <c r="AB863" s="70"/>
      <c r="AC863" s="70"/>
      <c r="AD863" s="70"/>
      <c r="AE863" s="70"/>
      <c r="AF863" s="70"/>
      <c r="AG863" s="70"/>
      <c r="AH863" s="70"/>
      <c r="AI863" s="70"/>
      <c r="AJ863" s="70"/>
      <c r="AK863" s="70"/>
      <c r="AL863" s="70"/>
    </row>
    <row r="864" ht="15.75" customHeight="1">
      <c r="AA864" s="70"/>
      <c r="AB864" s="70"/>
      <c r="AC864" s="70"/>
      <c r="AD864" s="70"/>
      <c r="AE864" s="70"/>
      <c r="AF864" s="70"/>
      <c r="AG864" s="70"/>
      <c r="AH864" s="70"/>
      <c r="AI864" s="70"/>
      <c r="AJ864" s="70"/>
      <c r="AK864" s="70"/>
      <c r="AL864" s="70"/>
    </row>
    <row r="865" ht="15.75" customHeight="1">
      <c r="AA865" s="70"/>
      <c r="AB865" s="70"/>
      <c r="AC865" s="70"/>
      <c r="AD865" s="70"/>
      <c r="AE865" s="70"/>
      <c r="AF865" s="70"/>
      <c r="AG865" s="70"/>
      <c r="AH865" s="70"/>
      <c r="AI865" s="70"/>
      <c r="AJ865" s="70"/>
      <c r="AK865" s="70"/>
      <c r="AL865" s="70"/>
    </row>
    <row r="866" ht="15.75" customHeight="1">
      <c r="AA866" s="70"/>
      <c r="AB866" s="70"/>
      <c r="AC866" s="70"/>
      <c r="AD866" s="70"/>
      <c r="AE866" s="70"/>
      <c r="AF866" s="70"/>
      <c r="AG866" s="70"/>
      <c r="AH866" s="70"/>
      <c r="AI866" s="70"/>
      <c r="AJ866" s="70"/>
      <c r="AK866" s="70"/>
      <c r="AL866" s="70"/>
    </row>
    <row r="867" ht="15.75" customHeight="1">
      <c r="AA867" s="70"/>
      <c r="AB867" s="70"/>
      <c r="AC867" s="70"/>
      <c r="AD867" s="70"/>
      <c r="AE867" s="70"/>
      <c r="AF867" s="70"/>
      <c r="AG867" s="70"/>
      <c r="AH867" s="70"/>
      <c r="AI867" s="70"/>
      <c r="AJ867" s="70"/>
      <c r="AK867" s="70"/>
      <c r="AL867" s="70"/>
    </row>
    <row r="868" ht="15.75" customHeight="1">
      <c r="AA868" s="70"/>
      <c r="AB868" s="70"/>
      <c r="AC868" s="70"/>
      <c r="AD868" s="70"/>
      <c r="AE868" s="70"/>
      <c r="AF868" s="70"/>
      <c r="AG868" s="70"/>
      <c r="AH868" s="70"/>
      <c r="AI868" s="70"/>
      <c r="AJ868" s="70"/>
      <c r="AK868" s="70"/>
      <c r="AL868" s="70"/>
    </row>
    <row r="869" ht="15.75" customHeight="1">
      <c r="AA869" s="70"/>
      <c r="AB869" s="70"/>
      <c r="AC869" s="70"/>
      <c r="AD869" s="70"/>
      <c r="AE869" s="70"/>
      <c r="AF869" s="70"/>
      <c r="AG869" s="70"/>
      <c r="AH869" s="70"/>
      <c r="AI869" s="70"/>
      <c r="AJ869" s="70"/>
      <c r="AK869" s="70"/>
      <c r="AL869" s="70"/>
    </row>
    <row r="870" ht="15.75" customHeight="1">
      <c r="AA870" s="70"/>
      <c r="AB870" s="70"/>
      <c r="AC870" s="70"/>
      <c r="AD870" s="70"/>
      <c r="AE870" s="70"/>
      <c r="AF870" s="70"/>
      <c r="AG870" s="70"/>
      <c r="AH870" s="70"/>
      <c r="AI870" s="70"/>
      <c r="AJ870" s="70"/>
      <c r="AK870" s="70"/>
      <c r="AL870" s="70"/>
    </row>
    <row r="871" ht="15.75" customHeight="1">
      <c r="AA871" s="70"/>
      <c r="AB871" s="70"/>
      <c r="AC871" s="70"/>
      <c r="AD871" s="70"/>
      <c r="AE871" s="70"/>
      <c r="AF871" s="70"/>
      <c r="AG871" s="70"/>
      <c r="AH871" s="70"/>
      <c r="AI871" s="70"/>
      <c r="AJ871" s="70"/>
      <c r="AK871" s="70"/>
      <c r="AL871" s="70"/>
    </row>
    <row r="872" ht="15.75" customHeight="1">
      <c r="AA872" s="70"/>
      <c r="AB872" s="70"/>
      <c r="AC872" s="70"/>
      <c r="AD872" s="70"/>
      <c r="AE872" s="70"/>
      <c r="AF872" s="70"/>
      <c r="AG872" s="70"/>
      <c r="AH872" s="70"/>
      <c r="AI872" s="70"/>
      <c r="AJ872" s="70"/>
      <c r="AK872" s="70"/>
      <c r="AL872" s="70"/>
    </row>
    <row r="873" ht="15.75" customHeight="1">
      <c r="AA873" s="70"/>
      <c r="AB873" s="70"/>
      <c r="AC873" s="70"/>
      <c r="AD873" s="70"/>
      <c r="AE873" s="70"/>
      <c r="AF873" s="70"/>
      <c r="AG873" s="70"/>
      <c r="AH873" s="70"/>
      <c r="AI873" s="70"/>
      <c r="AJ873" s="70"/>
      <c r="AK873" s="70"/>
      <c r="AL873" s="70"/>
    </row>
    <row r="874" ht="15.75" customHeight="1">
      <c r="AA874" s="70"/>
      <c r="AB874" s="70"/>
      <c r="AC874" s="70"/>
      <c r="AD874" s="70"/>
      <c r="AE874" s="70"/>
      <c r="AF874" s="70"/>
      <c r="AG874" s="70"/>
      <c r="AH874" s="70"/>
      <c r="AI874" s="70"/>
      <c r="AJ874" s="70"/>
      <c r="AK874" s="70"/>
      <c r="AL874" s="70"/>
    </row>
    <row r="875" ht="15.75" customHeight="1">
      <c r="AA875" s="70"/>
      <c r="AB875" s="70"/>
      <c r="AC875" s="70"/>
      <c r="AD875" s="70"/>
      <c r="AE875" s="70"/>
      <c r="AF875" s="70"/>
      <c r="AG875" s="70"/>
      <c r="AH875" s="70"/>
      <c r="AI875" s="70"/>
      <c r="AJ875" s="70"/>
      <c r="AK875" s="70"/>
      <c r="AL875" s="70"/>
    </row>
    <row r="876" ht="15.75" customHeight="1">
      <c r="AA876" s="70"/>
      <c r="AB876" s="70"/>
      <c r="AC876" s="70"/>
      <c r="AD876" s="70"/>
      <c r="AE876" s="70"/>
      <c r="AF876" s="70"/>
      <c r="AG876" s="70"/>
      <c r="AH876" s="70"/>
      <c r="AI876" s="70"/>
      <c r="AJ876" s="70"/>
      <c r="AK876" s="70"/>
      <c r="AL876" s="70"/>
    </row>
    <row r="877" ht="15.75" customHeight="1">
      <c r="AA877" s="70"/>
      <c r="AB877" s="70"/>
      <c r="AC877" s="70"/>
      <c r="AD877" s="70"/>
      <c r="AE877" s="70"/>
      <c r="AF877" s="70"/>
      <c r="AG877" s="70"/>
      <c r="AH877" s="70"/>
      <c r="AI877" s="70"/>
      <c r="AJ877" s="70"/>
      <c r="AK877" s="70"/>
      <c r="AL877" s="70"/>
    </row>
    <row r="878" ht="15.75" customHeight="1">
      <c r="AA878" s="70"/>
      <c r="AB878" s="70"/>
      <c r="AC878" s="70"/>
      <c r="AD878" s="70"/>
      <c r="AE878" s="70"/>
      <c r="AF878" s="70"/>
      <c r="AG878" s="70"/>
      <c r="AH878" s="70"/>
      <c r="AI878" s="70"/>
      <c r="AJ878" s="70"/>
      <c r="AK878" s="70"/>
      <c r="AL878" s="70"/>
    </row>
    <row r="879" ht="15.75" customHeight="1">
      <c r="AA879" s="70"/>
      <c r="AB879" s="70"/>
      <c r="AC879" s="70"/>
      <c r="AD879" s="70"/>
      <c r="AE879" s="70"/>
      <c r="AF879" s="70"/>
      <c r="AG879" s="70"/>
      <c r="AH879" s="70"/>
      <c r="AI879" s="70"/>
      <c r="AJ879" s="70"/>
      <c r="AK879" s="70"/>
      <c r="AL879" s="70"/>
    </row>
    <row r="880" ht="15.75" customHeight="1">
      <c r="AA880" s="70"/>
      <c r="AB880" s="70"/>
      <c r="AC880" s="70"/>
      <c r="AD880" s="70"/>
      <c r="AE880" s="70"/>
      <c r="AF880" s="70"/>
      <c r="AG880" s="70"/>
      <c r="AH880" s="70"/>
      <c r="AI880" s="70"/>
      <c r="AJ880" s="70"/>
      <c r="AK880" s="70"/>
      <c r="AL880" s="70"/>
    </row>
    <row r="881" ht="15.75" customHeight="1">
      <c r="AA881" s="70"/>
      <c r="AB881" s="70"/>
      <c r="AC881" s="70"/>
      <c r="AD881" s="70"/>
      <c r="AE881" s="70"/>
      <c r="AF881" s="70"/>
      <c r="AG881" s="70"/>
      <c r="AH881" s="70"/>
      <c r="AI881" s="70"/>
      <c r="AJ881" s="70"/>
      <c r="AK881" s="70"/>
      <c r="AL881" s="70"/>
    </row>
    <row r="882" ht="15.75" customHeight="1">
      <c r="AA882" s="70"/>
      <c r="AB882" s="70"/>
      <c r="AC882" s="70"/>
      <c r="AD882" s="70"/>
      <c r="AE882" s="70"/>
      <c r="AF882" s="70"/>
      <c r="AG882" s="70"/>
      <c r="AH882" s="70"/>
      <c r="AI882" s="70"/>
      <c r="AJ882" s="70"/>
      <c r="AK882" s="70"/>
      <c r="AL882" s="70"/>
    </row>
    <row r="883" ht="15.75" customHeight="1">
      <c r="AA883" s="70"/>
      <c r="AB883" s="70"/>
      <c r="AC883" s="70"/>
      <c r="AD883" s="70"/>
      <c r="AE883" s="70"/>
      <c r="AF883" s="70"/>
      <c r="AG883" s="70"/>
      <c r="AH883" s="70"/>
      <c r="AI883" s="70"/>
      <c r="AJ883" s="70"/>
      <c r="AK883" s="70"/>
      <c r="AL883" s="70"/>
    </row>
    <row r="884" ht="15.75" customHeight="1">
      <c r="AA884" s="70"/>
      <c r="AB884" s="70"/>
      <c r="AC884" s="70"/>
      <c r="AD884" s="70"/>
      <c r="AE884" s="70"/>
      <c r="AF884" s="70"/>
      <c r="AG884" s="70"/>
      <c r="AH884" s="70"/>
      <c r="AI884" s="70"/>
      <c r="AJ884" s="70"/>
      <c r="AK884" s="70"/>
      <c r="AL884" s="70"/>
    </row>
    <row r="885" ht="15.75" customHeight="1">
      <c r="AA885" s="70"/>
      <c r="AB885" s="70"/>
      <c r="AC885" s="70"/>
      <c r="AD885" s="70"/>
      <c r="AE885" s="70"/>
      <c r="AF885" s="70"/>
      <c r="AG885" s="70"/>
      <c r="AH885" s="70"/>
      <c r="AI885" s="70"/>
      <c r="AJ885" s="70"/>
      <c r="AK885" s="70"/>
      <c r="AL885" s="70"/>
    </row>
    <row r="886" ht="15.75" customHeight="1">
      <c r="AA886" s="70"/>
      <c r="AB886" s="70"/>
      <c r="AC886" s="70"/>
      <c r="AD886" s="70"/>
      <c r="AE886" s="70"/>
      <c r="AF886" s="70"/>
      <c r="AG886" s="70"/>
      <c r="AH886" s="70"/>
      <c r="AI886" s="70"/>
      <c r="AJ886" s="70"/>
      <c r="AK886" s="70"/>
      <c r="AL886" s="70"/>
    </row>
    <row r="887" ht="15.75" customHeight="1">
      <c r="AA887" s="70"/>
      <c r="AB887" s="70"/>
      <c r="AC887" s="70"/>
      <c r="AD887" s="70"/>
      <c r="AE887" s="70"/>
      <c r="AF887" s="70"/>
      <c r="AG887" s="70"/>
      <c r="AH887" s="70"/>
      <c r="AI887" s="70"/>
      <c r="AJ887" s="70"/>
      <c r="AK887" s="70"/>
      <c r="AL887" s="70"/>
    </row>
    <row r="888" ht="15.75" customHeight="1">
      <c r="AA888" s="70"/>
      <c r="AB888" s="70"/>
      <c r="AC888" s="70"/>
      <c r="AD888" s="70"/>
      <c r="AE888" s="70"/>
      <c r="AF888" s="70"/>
      <c r="AG888" s="70"/>
      <c r="AH888" s="70"/>
      <c r="AI888" s="70"/>
      <c r="AJ888" s="70"/>
      <c r="AK888" s="70"/>
      <c r="AL888" s="70"/>
    </row>
    <row r="889" ht="15.75" customHeight="1">
      <c r="AA889" s="70"/>
      <c r="AB889" s="70"/>
      <c r="AC889" s="70"/>
      <c r="AD889" s="70"/>
      <c r="AE889" s="70"/>
      <c r="AF889" s="70"/>
      <c r="AG889" s="70"/>
      <c r="AH889" s="70"/>
      <c r="AI889" s="70"/>
      <c r="AJ889" s="70"/>
      <c r="AK889" s="70"/>
      <c r="AL889" s="70"/>
    </row>
    <row r="890" ht="15.75" customHeight="1">
      <c r="AA890" s="70"/>
      <c r="AB890" s="70"/>
      <c r="AC890" s="70"/>
      <c r="AD890" s="70"/>
      <c r="AE890" s="70"/>
      <c r="AF890" s="70"/>
      <c r="AG890" s="70"/>
      <c r="AH890" s="70"/>
      <c r="AI890" s="70"/>
      <c r="AJ890" s="70"/>
      <c r="AK890" s="70"/>
      <c r="AL890" s="70"/>
    </row>
    <row r="891" ht="15.75" customHeight="1">
      <c r="AA891" s="70"/>
      <c r="AB891" s="70"/>
      <c r="AC891" s="70"/>
      <c r="AD891" s="70"/>
      <c r="AE891" s="70"/>
      <c r="AF891" s="70"/>
      <c r="AG891" s="70"/>
      <c r="AH891" s="70"/>
      <c r="AI891" s="70"/>
      <c r="AJ891" s="70"/>
      <c r="AK891" s="70"/>
      <c r="AL891" s="70"/>
    </row>
    <row r="892" ht="15.75" customHeight="1">
      <c r="AA892" s="70"/>
      <c r="AB892" s="70"/>
      <c r="AC892" s="70"/>
      <c r="AD892" s="70"/>
      <c r="AE892" s="70"/>
      <c r="AF892" s="70"/>
      <c r="AG892" s="70"/>
      <c r="AH892" s="70"/>
      <c r="AI892" s="70"/>
      <c r="AJ892" s="70"/>
      <c r="AK892" s="70"/>
      <c r="AL892" s="70"/>
    </row>
    <row r="893" ht="15.75" customHeight="1">
      <c r="AA893" s="70"/>
      <c r="AB893" s="70"/>
      <c r="AC893" s="70"/>
      <c r="AD893" s="70"/>
      <c r="AE893" s="70"/>
      <c r="AF893" s="70"/>
      <c r="AG893" s="70"/>
      <c r="AH893" s="70"/>
      <c r="AI893" s="70"/>
      <c r="AJ893" s="70"/>
      <c r="AK893" s="70"/>
      <c r="AL893" s="70"/>
    </row>
    <row r="894" ht="15.75" customHeight="1">
      <c r="AA894" s="70"/>
      <c r="AB894" s="70"/>
      <c r="AC894" s="70"/>
      <c r="AD894" s="70"/>
      <c r="AE894" s="70"/>
      <c r="AF894" s="70"/>
      <c r="AG894" s="70"/>
      <c r="AH894" s="70"/>
      <c r="AI894" s="70"/>
      <c r="AJ894" s="70"/>
      <c r="AK894" s="70"/>
      <c r="AL894" s="70"/>
    </row>
    <row r="895" ht="15.75" customHeight="1">
      <c r="AA895" s="70"/>
      <c r="AB895" s="70"/>
      <c r="AC895" s="70"/>
      <c r="AD895" s="70"/>
      <c r="AE895" s="70"/>
      <c r="AF895" s="70"/>
      <c r="AG895" s="70"/>
      <c r="AH895" s="70"/>
      <c r="AI895" s="70"/>
      <c r="AJ895" s="70"/>
      <c r="AK895" s="70"/>
      <c r="AL895" s="70"/>
    </row>
    <row r="896" ht="15.75" customHeight="1">
      <c r="AA896" s="70"/>
      <c r="AB896" s="70"/>
      <c r="AC896" s="70"/>
      <c r="AD896" s="70"/>
      <c r="AE896" s="70"/>
      <c r="AF896" s="70"/>
      <c r="AG896" s="70"/>
      <c r="AH896" s="70"/>
      <c r="AI896" s="70"/>
      <c r="AJ896" s="70"/>
      <c r="AK896" s="70"/>
      <c r="AL896" s="70"/>
    </row>
    <row r="897" ht="15.75" customHeight="1">
      <c r="AA897" s="70"/>
      <c r="AB897" s="70"/>
      <c r="AC897" s="70"/>
      <c r="AD897" s="70"/>
      <c r="AE897" s="70"/>
      <c r="AF897" s="70"/>
      <c r="AG897" s="70"/>
      <c r="AH897" s="70"/>
      <c r="AI897" s="70"/>
      <c r="AJ897" s="70"/>
      <c r="AK897" s="70"/>
      <c r="AL897" s="70"/>
    </row>
    <row r="898" ht="15.75" customHeight="1">
      <c r="AA898" s="70"/>
      <c r="AB898" s="70"/>
      <c r="AC898" s="70"/>
      <c r="AD898" s="70"/>
      <c r="AE898" s="70"/>
      <c r="AF898" s="70"/>
      <c r="AG898" s="70"/>
      <c r="AH898" s="70"/>
      <c r="AI898" s="70"/>
      <c r="AJ898" s="70"/>
      <c r="AK898" s="70"/>
      <c r="AL898" s="70"/>
    </row>
    <row r="899" ht="15.75" customHeight="1">
      <c r="AA899" s="70"/>
      <c r="AB899" s="70"/>
      <c r="AC899" s="70"/>
      <c r="AD899" s="70"/>
      <c r="AE899" s="70"/>
      <c r="AF899" s="70"/>
      <c r="AG899" s="70"/>
      <c r="AH899" s="70"/>
      <c r="AI899" s="70"/>
      <c r="AJ899" s="70"/>
      <c r="AK899" s="70"/>
      <c r="AL899" s="70"/>
    </row>
    <row r="900" ht="15.75" customHeight="1">
      <c r="AA900" s="70"/>
      <c r="AB900" s="70"/>
      <c r="AC900" s="70"/>
      <c r="AD900" s="70"/>
      <c r="AE900" s="70"/>
      <c r="AF900" s="70"/>
      <c r="AG900" s="70"/>
      <c r="AH900" s="70"/>
      <c r="AI900" s="70"/>
      <c r="AJ900" s="70"/>
      <c r="AK900" s="70"/>
      <c r="AL900" s="70"/>
    </row>
    <row r="901" ht="15.75" customHeight="1">
      <c r="AA901" s="70"/>
      <c r="AB901" s="70"/>
      <c r="AC901" s="70"/>
      <c r="AD901" s="70"/>
      <c r="AE901" s="70"/>
      <c r="AF901" s="70"/>
      <c r="AG901" s="70"/>
      <c r="AH901" s="70"/>
      <c r="AI901" s="70"/>
      <c r="AJ901" s="70"/>
      <c r="AK901" s="70"/>
      <c r="AL901" s="70"/>
    </row>
    <row r="902" ht="15.75" customHeight="1">
      <c r="AA902" s="70"/>
      <c r="AB902" s="70"/>
      <c r="AC902" s="70"/>
      <c r="AD902" s="70"/>
      <c r="AE902" s="70"/>
      <c r="AF902" s="70"/>
      <c r="AG902" s="70"/>
      <c r="AH902" s="70"/>
      <c r="AI902" s="70"/>
      <c r="AJ902" s="70"/>
      <c r="AK902" s="70"/>
      <c r="AL902" s="70"/>
    </row>
    <row r="903" ht="15.75" customHeight="1">
      <c r="AA903" s="70"/>
      <c r="AB903" s="70"/>
      <c r="AC903" s="70"/>
      <c r="AD903" s="70"/>
      <c r="AE903" s="70"/>
      <c r="AF903" s="70"/>
      <c r="AG903" s="70"/>
      <c r="AH903" s="70"/>
      <c r="AI903" s="70"/>
      <c r="AJ903" s="70"/>
      <c r="AK903" s="70"/>
      <c r="AL903" s="70"/>
    </row>
    <row r="904" ht="15.75" customHeight="1">
      <c r="AA904" s="70"/>
      <c r="AB904" s="70"/>
      <c r="AC904" s="70"/>
      <c r="AD904" s="70"/>
      <c r="AE904" s="70"/>
      <c r="AF904" s="70"/>
      <c r="AG904" s="70"/>
      <c r="AH904" s="70"/>
      <c r="AI904" s="70"/>
      <c r="AJ904" s="70"/>
      <c r="AK904" s="70"/>
      <c r="AL904" s="70"/>
    </row>
    <row r="905" ht="15.75" customHeight="1">
      <c r="AA905" s="70"/>
      <c r="AB905" s="70"/>
      <c r="AC905" s="70"/>
      <c r="AD905" s="70"/>
      <c r="AE905" s="70"/>
      <c r="AF905" s="70"/>
      <c r="AG905" s="70"/>
      <c r="AH905" s="70"/>
      <c r="AI905" s="70"/>
      <c r="AJ905" s="70"/>
      <c r="AK905" s="70"/>
      <c r="AL905" s="70"/>
    </row>
    <row r="906" ht="15.75" customHeight="1">
      <c r="AA906" s="70"/>
      <c r="AB906" s="70"/>
      <c r="AC906" s="70"/>
      <c r="AD906" s="70"/>
      <c r="AE906" s="70"/>
      <c r="AF906" s="70"/>
      <c r="AG906" s="70"/>
      <c r="AH906" s="70"/>
      <c r="AI906" s="70"/>
      <c r="AJ906" s="70"/>
      <c r="AK906" s="70"/>
      <c r="AL906" s="70"/>
    </row>
    <row r="907" ht="15.75" customHeight="1">
      <c r="AA907" s="70"/>
      <c r="AB907" s="70"/>
      <c r="AC907" s="70"/>
      <c r="AD907" s="70"/>
      <c r="AE907" s="70"/>
      <c r="AF907" s="70"/>
      <c r="AG907" s="70"/>
      <c r="AH907" s="70"/>
      <c r="AI907" s="70"/>
      <c r="AJ907" s="70"/>
      <c r="AK907" s="70"/>
      <c r="AL907" s="70"/>
    </row>
    <row r="908" ht="15.75" customHeight="1">
      <c r="AA908" s="70"/>
      <c r="AB908" s="70"/>
      <c r="AC908" s="70"/>
      <c r="AD908" s="70"/>
      <c r="AE908" s="70"/>
      <c r="AF908" s="70"/>
      <c r="AG908" s="70"/>
      <c r="AH908" s="70"/>
      <c r="AI908" s="70"/>
      <c r="AJ908" s="70"/>
      <c r="AK908" s="70"/>
      <c r="AL908" s="70"/>
    </row>
    <row r="909" ht="15.75" customHeight="1">
      <c r="AA909" s="70"/>
      <c r="AB909" s="70"/>
      <c r="AC909" s="70"/>
      <c r="AD909" s="70"/>
      <c r="AE909" s="70"/>
      <c r="AF909" s="70"/>
      <c r="AG909" s="70"/>
      <c r="AH909" s="70"/>
      <c r="AI909" s="70"/>
      <c r="AJ909" s="70"/>
      <c r="AK909" s="70"/>
      <c r="AL909" s="70"/>
    </row>
    <row r="910" ht="15.75" customHeight="1">
      <c r="AA910" s="70"/>
      <c r="AB910" s="70"/>
      <c r="AC910" s="70"/>
      <c r="AD910" s="70"/>
      <c r="AE910" s="70"/>
      <c r="AF910" s="70"/>
      <c r="AG910" s="70"/>
      <c r="AH910" s="70"/>
      <c r="AI910" s="70"/>
      <c r="AJ910" s="70"/>
      <c r="AK910" s="70"/>
      <c r="AL910" s="70"/>
    </row>
    <row r="911" ht="15.75" customHeight="1">
      <c r="AA911" s="70"/>
      <c r="AB911" s="70"/>
      <c r="AC911" s="70"/>
      <c r="AD911" s="70"/>
      <c r="AE911" s="70"/>
      <c r="AF911" s="70"/>
      <c r="AG911" s="70"/>
      <c r="AH911" s="70"/>
      <c r="AI911" s="70"/>
      <c r="AJ911" s="70"/>
      <c r="AK911" s="70"/>
      <c r="AL911" s="70"/>
    </row>
    <row r="912" ht="15.75" customHeight="1">
      <c r="AA912" s="70"/>
      <c r="AB912" s="70"/>
      <c r="AC912" s="70"/>
      <c r="AD912" s="70"/>
      <c r="AE912" s="70"/>
      <c r="AF912" s="70"/>
      <c r="AG912" s="70"/>
      <c r="AH912" s="70"/>
      <c r="AI912" s="70"/>
      <c r="AJ912" s="70"/>
      <c r="AK912" s="70"/>
      <c r="AL912" s="70"/>
    </row>
    <row r="913" ht="15.75" customHeight="1">
      <c r="AA913" s="70"/>
      <c r="AB913" s="70"/>
      <c r="AC913" s="70"/>
      <c r="AD913" s="70"/>
      <c r="AE913" s="70"/>
      <c r="AF913" s="70"/>
      <c r="AG913" s="70"/>
      <c r="AH913" s="70"/>
      <c r="AI913" s="70"/>
      <c r="AJ913" s="70"/>
      <c r="AK913" s="70"/>
      <c r="AL913" s="70"/>
    </row>
    <row r="914" ht="15.75" customHeight="1">
      <c r="AA914" s="70"/>
      <c r="AB914" s="70"/>
      <c r="AC914" s="70"/>
      <c r="AD914" s="70"/>
      <c r="AE914" s="70"/>
      <c r="AF914" s="70"/>
      <c r="AG914" s="70"/>
      <c r="AH914" s="70"/>
      <c r="AI914" s="70"/>
      <c r="AJ914" s="70"/>
      <c r="AK914" s="70"/>
      <c r="AL914" s="70"/>
    </row>
    <row r="915" ht="15.75" customHeight="1">
      <c r="AA915" s="70"/>
      <c r="AB915" s="70"/>
      <c r="AC915" s="70"/>
      <c r="AD915" s="70"/>
      <c r="AE915" s="70"/>
      <c r="AF915" s="70"/>
      <c r="AG915" s="70"/>
      <c r="AH915" s="70"/>
      <c r="AI915" s="70"/>
      <c r="AJ915" s="70"/>
      <c r="AK915" s="70"/>
      <c r="AL915" s="70"/>
    </row>
    <row r="916" ht="15.75" customHeight="1">
      <c r="AA916" s="70"/>
      <c r="AB916" s="70"/>
      <c r="AC916" s="70"/>
      <c r="AD916" s="70"/>
      <c r="AE916" s="70"/>
      <c r="AF916" s="70"/>
      <c r="AG916" s="70"/>
      <c r="AH916" s="70"/>
      <c r="AI916" s="70"/>
      <c r="AJ916" s="70"/>
      <c r="AK916" s="70"/>
      <c r="AL916" s="70"/>
    </row>
    <row r="917" ht="15.75" customHeight="1">
      <c r="AA917" s="70"/>
      <c r="AB917" s="70"/>
      <c r="AC917" s="70"/>
      <c r="AD917" s="70"/>
      <c r="AE917" s="70"/>
      <c r="AF917" s="70"/>
      <c r="AG917" s="70"/>
      <c r="AH917" s="70"/>
      <c r="AI917" s="70"/>
      <c r="AJ917" s="70"/>
      <c r="AK917" s="70"/>
      <c r="AL917" s="70"/>
    </row>
    <row r="918" ht="15.75" customHeight="1">
      <c r="AA918" s="70"/>
      <c r="AB918" s="70"/>
      <c r="AC918" s="70"/>
      <c r="AD918" s="70"/>
      <c r="AE918" s="70"/>
      <c r="AF918" s="70"/>
      <c r="AG918" s="70"/>
      <c r="AH918" s="70"/>
      <c r="AI918" s="70"/>
      <c r="AJ918" s="70"/>
      <c r="AK918" s="70"/>
      <c r="AL918" s="70"/>
    </row>
    <row r="919" ht="15.75" customHeight="1">
      <c r="AA919" s="70"/>
      <c r="AB919" s="70"/>
      <c r="AC919" s="70"/>
      <c r="AD919" s="70"/>
      <c r="AE919" s="70"/>
      <c r="AF919" s="70"/>
      <c r="AG919" s="70"/>
      <c r="AH919" s="70"/>
      <c r="AI919" s="70"/>
      <c r="AJ919" s="70"/>
      <c r="AK919" s="70"/>
      <c r="AL919" s="70"/>
    </row>
    <row r="920" ht="15.75" customHeight="1">
      <c r="AA920" s="70"/>
      <c r="AB920" s="70"/>
      <c r="AC920" s="70"/>
      <c r="AD920" s="70"/>
      <c r="AE920" s="70"/>
      <c r="AF920" s="70"/>
      <c r="AG920" s="70"/>
      <c r="AH920" s="70"/>
      <c r="AI920" s="70"/>
      <c r="AJ920" s="70"/>
      <c r="AK920" s="70"/>
      <c r="AL920" s="70"/>
    </row>
    <row r="921" ht="15.75" customHeight="1">
      <c r="AA921" s="70"/>
      <c r="AB921" s="70"/>
      <c r="AC921" s="70"/>
      <c r="AD921" s="70"/>
      <c r="AE921" s="70"/>
      <c r="AF921" s="70"/>
      <c r="AG921" s="70"/>
      <c r="AH921" s="70"/>
      <c r="AI921" s="70"/>
      <c r="AJ921" s="70"/>
      <c r="AK921" s="70"/>
      <c r="AL921" s="70"/>
    </row>
    <row r="922" ht="15.75" customHeight="1">
      <c r="AA922" s="70"/>
      <c r="AB922" s="70"/>
      <c r="AC922" s="70"/>
      <c r="AD922" s="70"/>
      <c r="AE922" s="70"/>
      <c r="AF922" s="70"/>
      <c r="AG922" s="70"/>
      <c r="AH922" s="70"/>
      <c r="AI922" s="70"/>
      <c r="AJ922" s="70"/>
      <c r="AK922" s="70"/>
      <c r="AL922" s="70"/>
    </row>
    <row r="923" ht="15.75" customHeight="1">
      <c r="AA923" s="70"/>
      <c r="AB923" s="70"/>
      <c r="AC923" s="70"/>
      <c r="AD923" s="70"/>
      <c r="AE923" s="70"/>
      <c r="AF923" s="70"/>
      <c r="AG923" s="70"/>
      <c r="AH923" s="70"/>
      <c r="AI923" s="70"/>
      <c r="AJ923" s="70"/>
      <c r="AK923" s="70"/>
      <c r="AL923" s="70"/>
    </row>
    <row r="924" ht="15.75" customHeight="1">
      <c r="AA924" s="70"/>
      <c r="AB924" s="70"/>
      <c r="AC924" s="70"/>
      <c r="AD924" s="70"/>
      <c r="AE924" s="70"/>
      <c r="AF924" s="70"/>
      <c r="AG924" s="70"/>
      <c r="AH924" s="70"/>
      <c r="AI924" s="70"/>
      <c r="AJ924" s="70"/>
      <c r="AK924" s="70"/>
      <c r="AL924" s="70"/>
    </row>
    <row r="925" ht="15.75" customHeight="1">
      <c r="AA925" s="70"/>
      <c r="AB925" s="70"/>
      <c r="AC925" s="70"/>
      <c r="AD925" s="70"/>
      <c r="AE925" s="70"/>
      <c r="AF925" s="70"/>
      <c r="AG925" s="70"/>
      <c r="AH925" s="70"/>
      <c r="AI925" s="70"/>
      <c r="AJ925" s="70"/>
      <c r="AK925" s="70"/>
      <c r="AL925" s="70"/>
    </row>
    <row r="926" ht="15.75" customHeight="1">
      <c r="AA926" s="70"/>
      <c r="AB926" s="70"/>
      <c r="AC926" s="70"/>
      <c r="AD926" s="70"/>
      <c r="AE926" s="70"/>
      <c r="AF926" s="70"/>
      <c r="AG926" s="70"/>
      <c r="AH926" s="70"/>
      <c r="AI926" s="70"/>
      <c r="AJ926" s="70"/>
      <c r="AK926" s="70"/>
      <c r="AL926" s="70"/>
    </row>
    <row r="927" ht="15.75" customHeight="1">
      <c r="AA927" s="70"/>
      <c r="AB927" s="70"/>
      <c r="AC927" s="70"/>
      <c r="AD927" s="70"/>
      <c r="AE927" s="70"/>
      <c r="AF927" s="70"/>
      <c r="AG927" s="70"/>
      <c r="AH927" s="70"/>
      <c r="AI927" s="70"/>
      <c r="AJ927" s="70"/>
      <c r="AK927" s="70"/>
      <c r="AL927" s="70"/>
    </row>
    <row r="928" ht="15.75" customHeight="1">
      <c r="AA928" s="70"/>
      <c r="AB928" s="70"/>
      <c r="AC928" s="70"/>
      <c r="AD928" s="70"/>
      <c r="AE928" s="70"/>
      <c r="AF928" s="70"/>
      <c r="AG928" s="70"/>
      <c r="AH928" s="70"/>
      <c r="AI928" s="70"/>
      <c r="AJ928" s="70"/>
      <c r="AK928" s="70"/>
      <c r="AL928" s="70"/>
    </row>
    <row r="929" ht="15.75" customHeight="1">
      <c r="AA929" s="70"/>
      <c r="AB929" s="70"/>
      <c r="AC929" s="70"/>
      <c r="AD929" s="70"/>
      <c r="AE929" s="70"/>
      <c r="AF929" s="70"/>
      <c r="AG929" s="70"/>
      <c r="AH929" s="70"/>
      <c r="AI929" s="70"/>
      <c r="AJ929" s="70"/>
      <c r="AK929" s="70"/>
      <c r="AL929" s="70"/>
    </row>
    <row r="930" ht="15.75" customHeight="1">
      <c r="AA930" s="70"/>
      <c r="AB930" s="70"/>
      <c r="AC930" s="70"/>
      <c r="AD930" s="70"/>
      <c r="AE930" s="70"/>
      <c r="AF930" s="70"/>
      <c r="AG930" s="70"/>
      <c r="AH930" s="70"/>
      <c r="AI930" s="70"/>
      <c r="AJ930" s="70"/>
      <c r="AK930" s="70"/>
      <c r="AL930" s="70"/>
    </row>
    <row r="931" ht="15.75" customHeight="1">
      <c r="AA931" s="70"/>
      <c r="AB931" s="70"/>
      <c r="AC931" s="70"/>
      <c r="AD931" s="70"/>
      <c r="AE931" s="70"/>
      <c r="AF931" s="70"/>
      <c r="AG931" s="70"/>
      <c r="AH931" s="70"/>
      <c r="AI931" s="70"/>
      <c r="AJ931" s="70"/>
      <c r="AK931" s="70"/>
      <c r="AL931" s="70"/>
    </row>
    <row r="932" ht="15.75" customHeight="1">
      <c r="AA932" s="70"/>
      <c r="AB932" s="70"/>
      <c r="AC932" s="70"/>
      <c r="AD932" s="70"/>
      <c r="AE932" s="70"/>
      <c r="AF932" s="70"/>
      <c r="AG932" s="70"/>
      <c r="AH932" s="70"/>
      <c r="AI932" s="70"/>
      <c r="AJ932" s="70"/>
      <c r="AK932" s="70"/>
      <c r="AL932" s="70"/>
    </row>
    <row r="933" ht="15.75" customHeight="1">
      <c r="AA933" s="70"/>
      <c r="AB933" s="70"/>
      <c r="AC933" s="70"/>
      <c r="AD933" s="70"/>
      <c r="AE933" s="70"/>
      <c r="AF933" s="70"/>
      <c r="AG933" s="70"/>
      <c r="AH933" s="70"/>
      <c r="AI933" s="70"/>
      <c r="AJ933" s="70"/>
      <c r="AK933" s="70"/>
      <c r="AL933" s="70"/>
    </row>
    <row r="934" ht="15.75" customHeight="1">
      <c r="AA934" s="70"/>
      <c r="AB934" s="70"/>
      <c r="AC934" s="70"/>
      <c r="AD934" s="70"/>
      <c r="AE934" s="70"/>
      <c r="AF934" s="70"/>
      <c r="AG934" s="70"/>
      <c r="AH934" s="70"/>
      <c r="AI934" s="70"/>
      <c r="AJ934" s="70"/>
      <c r="AK934" s="70"/>
      <c r="AL934" s="70"/>
    </row>
    <row r="935" ht="15.75" customHeight="1">
      <c r="AA935" s="70"/>
      <c r="AB935" s="70"/>
      <c r="AC935" s="70"/>
      <c r="AD935" s="70"/>
      <c r="AE935" s="70"/>
      <c r="AF935" s="70"/>
      <c r="AG935" s="70"/>
      <c r="AH935" s="70"/>
      <c r="AI935" s="70"/>
      <c r="AJ935" s="70"/>
      <c r="AK935" s="70"/>
      <c r="AL935" s="70"/>
    </row>
    <row r="936" ht="15.75" customHeight="1">
      <c r="AA936" s="70"/>
      <c r="AB936" s="70"/>
      <c r="AC936" s="70"/>
      <c r="AD936" s="70"/>
      <c r="AE936" s="70"/>
      <c r="AF936" s="70"/>
      <c r="AG936" s="70"/>
      <c r="AH936" s="70"/>
      <c r="AI936" s="70"/>
      <c r="AJ936" s="70"/>
      <c r="AK936" s="70"/>
      <c r="AL936" s="70"/>
    </row>
    <row r="937" ht="15.75" customHeight="1">
      <c r="AA937" s="70"/>
      <c r="AB937" s="70"/>
      <c r="AC937" s="70"/>
      <c r="AD937" s="70"/>
      <c r="AE937" s="70"/>
      <c r="AF937" s="70"/>
      <c r="AG937" s="70"/>
      <c r="AH937" s="70"/>
      <c r="AI937" s="70"/>
      <c r="AJ937" s="70"/>
      <c r="AK937" s="70"/>
      <c r="AL937" s="70"/>
    </row>
    <row r="938" ht="15.75" customHeight="1">
      <c r="AA938" s="70"/>
      <c r="AB938" s="70"/>
      <c r="AC938" s="70"/>
      <c r="AD938" s="70"/>
      <c r="AE938" s="70"/>
      <c r="AF938" s="70"/>
      <c r="AG938" s="70"/>
      <c r="AH938" s="70"/>
      <c r="AI938" s="70"/>
      <c r="AJ938" s="70"/>
      <c r="AK938" s="70"/>
      <c r="AL938" s="70"/>
    </row>
    <row r="939" ht="15.75" customHeight="1">
      <c r="AA939" s="70"/>
      <c r="AB939" s="70"/>
      <c r="AC939" s="70"/>
      <c r="AD939" s="70"/>
      <c r="AE939" s="70"/>
      <c r="AF939" s="70"/>
      <c r="AG939" s="70"/>
      <c r="AH939" s="70"/>
      <c r="AI939" s="70"/>
      <c r="AJ939" s="70"/>
      <c r="AK939" s="70"/>
      <c r="AL939" s="70"/>
    </row>
    <row r="940" ht="15.75" customHeight="1">
      <c r="AA940" s="70"/>
      <c r="AB940" s="70"/>
      <c r="AC940" s="70"/>
      <c r="AD940" s="70"/>
      <c r="AE940" s="70"/>
      <c r="AF940" s="70"/>
      <c r="AG940" s="70"/>
      <c r="AH940" s="70"/>
      <c r="AI940" s="70"/>
      <c r="AJ940" s="70"/>
      <c r="AK940" s="70"/>
      <c r="AL940" s="70"/>
    </row>
    <row r="941" ht="15.75" customHeight="1">
      <c r="AA941" s="70"/>
      <c r="AB941" s="70"/>
      <c r="AC941" s="70"/>
      <c r="AD941" s="70"/>
      <c r="AE941" s="70"/>
      <c r="AF941" s="70"/>
      <c r="AG941" s="70"/>
      <c r="AH941" s="70"/>
      <c r="AI941" s="70"/>
      <c r="AJ941" s="70"/>
      <c r="AK941" s="70"/>
      <c r="AL941" s="70"/>
    </row>
    <row r="942" ht="15.75" customHeight="1">
      <c r="AA942" s="70"/>
      <c r="AB942" s="70"/>
      <c r="AC942" s="70"/>
      <c r="AD942" s="70"/>
      <c r="AE942" s="70"/>
      <c r="AF942" s="70"/>
      <c r="AG942" s="70"/>
      <c r="AH942" s="70"/>
      <c r="AI942" s="70"/>
      <c r="AJ942" s="70"/>
      <c r="AK942" s="70"/>
      <c r="AL942" s="70"/>
    </row>
    <row r="943" ht="15.75" customHeight="1">
      <c r="AA943" s="70"/>
      <c r="AB943" s="70"/>
      <c r="AC943" s="70"/>
      <c r="AD943" s="70"/>
      <c r="AE943" s="70"/>
      <c r="AF943" s="70"/>
      <c r="AG943" s="70"/>
      <c r="AH943" s="70"/>
      <c r="AI943" s="70"/>
      <c r="AJ943" s="70"/>
      <c r="AK943" s="70"/>
      <c r="AL943" s="70"/>
    </row>
    <row r="944" ht="15.75" customHeight="1">
      <c r="AA944" s="70"/>
      <c r="AB944" s="70"/>
      <c r="AC944" s="70"/>
      <c r="AD944" s="70"/>
      <c r="AE944" s="70"/>
      <c r="AF944" s="70"/>
      <c r="AG944" s="70"/>
      <c r="AH944" s="70"/>
      <c r="AI944" s="70"/>
      <c r="AJ944" s="70"/>
      <c r="AK944" s="70"/>
      <c r="AL944" s="70"/>
    </row>
    <row r="945" ht="15.75" customHeight="1">
      <c r="AA945" s="70"/>
      <c r="AB945" s="70"/>
      <c r="AC945" s="70"/>
      <c r="AD945" s="70"/>
      <c r="AE945" s="70"/>
      <c r="AF945" s="70"/>
      <c r="AG945" s="70"/>
      <c r="AH945" s="70"/>
      <c r="AI945" s="70"/>
      <c r="AJ945" s="70"/>
      <c r="AK945" s="70"/>
      <c r="AL945" s="70"/>
    </row>
    <row r="946" ht="15.75" customHeight="1">
      <c r="AA946" s="70"/>
      <c r="AB946" s="70"/>
      <c r="AC946" s="70"/>
      <c r="AD946" s="70"/>
      <c r="AE946" s="70"/>
      <c r="AF946" s="70"/>
      <c r="AG946" s="70"/>
      <c r="AH946" s="70"/>
      <c r="AI946" s="70"/>
      <c r="AJ946" s="70"/>
      <c r="AK946" s="70"/>
      <c r="AL946" s="70"/>
    </row>
    <row r="947" ht="15.75" customHeight="1">
      <c r="AA947" s="70"/>
      <c r="AB947" s="70"/>
      <c r="AC947" s="70"/>
      <c r="AD947" s="70"/>
      <c r="AE947" s="70"/>
      <c r="AF947" s="70"/>
      <c r="AG947" s="70"/>
      <c r="AH947" s="70"/>
      <c r="AI947" s="70"/>
      <c r="AJ947" s="70"/>
      <c r="AK947" s="70"/>
      <c r="AL947" s="70"/>
    </row>
    <row r="948" ht="15.75" customHeight="1">
      <c r="AA948" s="70"/>
      <c r="AB948" s="70"/>
      <c r="AC948" s="70"/>
      <c r="AD948" s="70"/>
      <c r="AE948" s="70"/>
      <c r="AF948" s="70"/>
      <c r="AG948" s="70"/>
      <c r="AH948" s="70"/>
      <c r="AI948" s="70"/>
      <c r="AJ948" s="70"/>
      <c r="AK948" s="70"/>
      <c r="AL948" s="70"/>
    </row>
    <row r="949" ht="15.75" customHeight="1">
      <c r="AA949" s="70"/>
      <c r="AB949" s="70"/>
      <c r="AC949" s="70"/>
      <c r="AD949" s="70"/>
      <c r="AE949" s="70"/>
      <c r="AF949" s="70"/>
      <c r="AG949" s="70"/>
      <c r="AH949" s="70"/>
      <c r="AI949" s="70"/>
      <c r="AJ949" s="70"/>
      <c r="AK949" s="70"/>
      <c r="AL949" s="70"/>
    </row>
    <row r="950" ht="15.75" customHeight="1">
      <c r="AA950" s="70"/>
      <c r="AB950" s="70"/>
      <c r="AC950" s="70"/>
      <c r="AD950" s="70"/>
      <c r="AE950" s="70"/>
      <c r="AF950" s="70"/>
      <c r="AG950" s="70"/>
      <c r="AH950" s="70"/>
      <c r="AI950" s="70"/>
      <c r="AJ950" s="70"/>
      <c r="AK950" s="70"/>
      <c r="AL950" s="70"/>
    </row>
    <row r="951" ht="15.75" customHeight="1">
      <c r="AA951" s="70"/>
      <c r="AB951" s="70"/>
      <c r="AC951" s="70"/>
      <c r="AD951" s="70"/>
      <c r="AE951" s="70"/>
      <c r="AF951" s="70"/>
      <c r="AG951" s="70"/>
      <c r="AH951" s="70"/>
      <c r="AI951" s="70"/>
      <c r="AJ951" s="70"/>
      <c r="AK951" s="70"/>
      <c r="AL951" s="70"/>
    </row>
    <row r="952" ht="15.75" customHeight="1">
      <c r="AA952" s="70"/>
      <c r="AB952" s="70"/>
      <c r="AC952" s="70"/>
      <c r="AD952" s="70"/>
      <c r="AE952" s="70"/>
      <c r="AF952" s="70"/>
      <c r="AG952" s="70"/>
      <c r="AH952" s="70"/>
      <c r="AI952" s="70"/>
      <c r="AJ952" s="70"/>
      <c r="AK952" s="70"/>
      <c r="AL952" s="70"/>
    </row>
    <row r="953" ht="15.75" customHeight="1">
      <c r="AA953" s="70"/>
      <c r="AB953" s="70"/>
      <c r="AC953" s="70"/>
      <c r="AD953" s="70"/>
      <c r="AE953" s="70"/>
      <c r="AF953" s="70"/>
      <c r="AG953" s="70"/>
      <c r="AH953" s="70"/>
      <c r="AI953" s="70"/>
      <c r="AJ953" s="70"/>
      <c r="AK953" s="70"/>
      <c r="AL953" s="70"/>
    </row>
    <row r="954" ht="15.75" customHeight="1">
      <c r="AA954" s="70"/>
      <c r="AB954" s="70"/>
      <c r="AC954" s="70"/>
      <c r="AD954" s="70"/>
      <c r="AE954" s="70"/>
      <c r="AF954" s="70"/>
      <c r="AG954" s="70"/>
      <c r="AH954" s="70"/>
      <c r="AI954" s="70"/>
      <c r="AJ954" s="70"/>
      <c r="AK954" s="70"/>
      <c r="AL954" s="70"/>
    </row>
    <row r="955" ht="15.75" customHeight="1">
      <c r="AA955" s="70"/>
      <c r="AB955" s="70"/>
      <c r="AC955" s="70"/>
      <c r="AD955" s="70"/>
      <c r="AE955" s="70"/>
      <c r="AF955" s="70"/>
      <c r="AG955" s="70"/>
      <c r="AH955" s="70"/>
      <c r="AI955" s="70"/>
      <c r="AJ955" s="70"/>
      <c r="AK955" s="70"/>
      <c r="AL955" s="70"/>
    </row>
    <row r="956" ht="15.75" customHeight="1">
      <c r="AA956" s="70"/>
      <c r="AB956" s="70"/>
      <c r="AC956" s="70"/>
      <c r="AD956" s="70"/>
      <c r="AE956" s="70"/>
      <c r="AF956" s="70"/>
      <c r="AG956" s="70"/>
      <c r="AH956" s="70"/>
      <c r="AI956" s="70"/>
      <c r="AJ956" s="70"/>
      <c r="AK956" s="70"/>
      <c r="AL956" s="70"/>
    </row>
    <row r="957" ht="15.75" customHeight="1">
      <c r="AA957" s="70"/>
      <c r="AB957" s="70"/>
      <c r="AC957" s="70"/>
      <c r="AD957" s="70"/>
      <c r="AE957" s="70"/>
      <c r="AF957" s="70"/>
      <c r="AG957" s="70"/>
      <c r="AH957" s="70"/>
      <c r="AI957" s="70"/>
      <c r="AJ957" s="70"/>
      <c r="AK957" s="70"/>
      <c r="AL957" s="70"/>
    </row>
    <row r="958" ht="15.75" customHeight="1">
      <c r="AA958" s="70"/>
      <c r="AB958" s="70"/>
      <c r="AC958" s="70"/>
      <c r="AD958" s="70"/>
      <c r="AE958" s="70"/>
      <c r="AF958" s="70"/>
      <c r="AG958" s="70"/>
      <c r="AH958" s="70"/>
      <c r="AI958" s="70"/>
      <c r="AJ958" s="70"/>
      <c r="AK958" s="70"/>
      <c r="AL958" s="70"/>
    </row>
    <row r="959" ht="15.75" customHeight="1">
      <c r="AA959" s="70"/>
      <c r="AB959" s="70"/>
      <c r="AC959" s="70"/>
      <c r="AD959" s="70"/>
      <c r="AE959" s="70"/>
      <c r="AF959" s="70"/>
      <c r="AG959" s="70"/>
      <c r="AH959" s="70"/>
      <c r="AI959" s="70"/>
      <c r="AJ959" s="70"/>
      <c r="AK959" s="70"/>
      <c r="AL959" s="70"/>
    </row>
    <row r="960" ht="15.75" customHeight="1">
      <c r="AA960" s="70"/>
      <c r="AB960" s="70"/>
      <c r="AC960" s="70"/>
      <c r="AD960" s="70"/>
      <c r="AE960" s="70"/>
      <c r="AF960" s="70"/>
      <c r="AG960" s="70"/>
      <c r="AH960" s="70"/>
      <c r="AI960" s="70"/>
      <c r="AJ960" s="70"/>
      <c r="AK960" s="70"/>
      <c r="AL960" s="70"/>
    </row>
    <row r="961" ht="15.75" customHeight="1">
      <c r="AA961" s="70"/>
      <c r="AB961" s="70"/>
      <c r="AC961" s="70"/>
      <c r="AD961" s="70"/>
      <c r="AE961" s="70"/>
      <c r="AF961" s="70"/>
      <c r="AG961" s="70"/>
      <c r="AH961" s="70"/>
      <c r="AI961" s="70"/>
      <c r="AJ961" s="70"/>
      <c r="AK961" s="70"/>
      <c r="AL961" s="70"/>
    </row>
    <row r="962" ht="15.75" customHeight="1">
      <c r="AA962" s="70"/>
      <c r="AB962" s="70"/>
      <c r="AC962" s="70"/>
      <c r="AD962" s="70"/>
      <c r="AE962" s="70"/>
      <c r="AF962" s="70"/>
      <c r="AG962" s="70"/>
      <c r="AH962" s="70"/>
      <c r="AI962" s="70"/>
      <c r="AJ962" s="70"/>
      <c r="AK962" s="70"/>
      <c r="AL962" s="70"/>
    </row>
    <row r="963" ht="15.75" customHeight="1">
      <c r="AA963" s="70"/>
      <c r="AB963" s="70"/>
      <c r="AC963" s="70"/>
      <c r="AD963" s="70"/>
      <c r="AE963" s="70"/>
      <c r="AF963" s="70"/>
      <c r="AG963" s="70"/>
      <c r="AH963" s="70"/>
      <c r="AI963" s="70"/>
      <c r="AJ963" s="70"/>
      <c r="AK963" s="70"/>
      <c r="AL963" s="70"/>
    </row>
    <row r="964" ht="15.75" customHeight="1">
      <c r="AA964" s="70"/>
      <c r="AB964" s="70"/>
      <c r="AC964" s="70"/>
      <c r="AD964" s="70"/>
      <c r="AE964" s="70"/>
      <c r="AF964" s="70"/>
      <c r="AG964" s="70"/>
      <c r="AH964" s="70"/>
      <c r="AI964" s="70"/>
      <c r="AJ964" s="70"/>
      <c r="AK964" s="70"/>
      <c r="AL964" s="70"/>
    </row>
    <row r="965" ht="15.75" customHeight="1">
      <c r="AA965" s="70"/>
      <c r="AB965" s="70"/>
      <c r="AC965" s="70"/>
      <c r="AD965" s="70"/>
      <c r="AE965" s="70"/>
      <c r="AF965" s="70"/>
      <c r="AG965" s="70"/>
      <c r="AH965" s="70"/>
      <c r="AI965" s="70"/>
      <c r="AJ965" s="70"/>
      <c r="AK965" s="70"/>
      <c r="AL965" s="70"/>
    </row>
    <row r="966" ht="15.75" customHeight="1">
      <c r="AA966" s="70"/>
      <c r="AB966" s="70"/>
      <c r="AC966" s="70"/>
      <c r="AD966" s="70"/>
      <c r="AE966" s="70"/>
      <c r="AF966" s="70"/>
      <c r="AG966" s="70"/>
      <c r="AH966" s="70"/>
      <c r="AI966" s="70"/>
      <c r="AJ966" s="70"/>
      <c r="AK966" s="70"/>
      <c r="AL966" s="70"/>
    </row>
    <row r="967" ht="15.75" customHeight="1">
      <c r="AA967" s="70"/>
      <c r="AB967" s="70"/>
      <c r="AC967" s="70"/>
      <c r="AD967" s="70"/>
      <c r="AE967" s="70"/>
      <c r="AF967" s="70"/>
      <c r="AG967" s="70"/>
      <c r="AH967" s="70"/>
      <c r="AI967" s="70"/>
      <c r="AJ967" s="70"/>
      <c r="AK967" s="70"/>
      <c r="AL967" s="70"/>
    </row>
    <row r="968" ht="15.75" customHeight="1">
      <c r="AA968" s="70"/>
      <c r="AB968" s="70"/>
      <c r="AC968" s="70"/>
      <c r="AD968" s="70"/>
      <c r="AE968" s="70"/>
      <c r="AF968" s="70"/>
      <c r="AG968" s="70"/>
      <c r="AH968" s="70"/>
      <c r="AI968" s="70"/>
      <c r="AJ968" s="70"/>
      <c r="AK968" s="70"/>
      <c r="AL968" s="70"/>
    </row>
    <row r="969" ht="15.75" customHeight="1">
      <c r="AA969" s="70"/>
      <c r="AB969" s="70"/>
      <c r="AC969" s="70"/>
      <c r="AD969" s="70"/>
      <c r="AE969" s="70"/>
      <c r="AF969" s="70"/>
      <c r="AG969" s="70"/>
      <c r="AH969" s="70"/>
      <c r="AI969" s="70"/>
      <c r="AJ969" s="70"/>
      <c r="AK969" s="70"/>
      <c r="AL969" s="70"/>
    </row>
    <row r="970" ht="15.75" customHeight="1">
      <c r="AA970" s="70"/>
      <c r="AB970" s="70"/>
      <c r="AC970" s="70"/>
      <c r="AD970" s="70"/>
      <c r="AE970" s="70"/>
      <c r="AF970" s="70"/>
      <c r="AG970" s="70"/>
      <c r="AH970" s="70"/>
      <c r="AI970" s="70"/>
      <c r="AJ970" s="70"/>
      <c r="AK970" s="70"/>
      <c r="AL970" s="70"/>
    </row>
    <row r="971" ht="15.75" customHeight="1">
      <c r="AA971" s="70"/>
      <c r="AB971" s="70"/>
      <c r="AC971" s="70"/>
      <c r="AD971" s="70"/>
      <c r="AE971" s="70"/>
      <c r="AF971" s="70"/>
      <c r="AG971" s="70"/>
      <c r="AH971" s="70"/>
      <c r="AI971" s="70"/>
      <c r="AJ971" s="70"/>
      <c r="AK971" s="70"/>
      <c r="AL971" s="70"/>
    </row>
    <row r="972" ht="15.75" customHeight="1">
      <c r="AA972" s="70"/>
      <c r="AB972" s="70"/>
      <c r="AC972" s="70"/>
      <c r="AD972" s="70"/>
      <c r="AE972" s="70"/>
      <c r="AF972" s="70"/>
      <c r="AG972" s="70"/>
      <c r="AH972" s="70"/>
      <c r="AI972" s="70"/>
      <c r="AJ972" s="70"/>
      <c r="AK972" s="70"/>
      <c r="AL972" s="70"/>
    </row>
    <row r="973" ht="15.75" customHeight="1">
      <c r="AA973" s="70"/>
      <c r="AB973" s="70"/>
      <c r="AC973" s="70"/>
      <c r="AD973" s="70"/>
      <c r="AE973" s="70"/>
      <c r="AF973" s="70"/>
      <c r="AG973" s="70"/>
      <c r="AH973" s="70"/>
      <c r="AI973" s="70"/>
      <c r="AJ973" s="70"/>
      <c r="AK973" s="70"/>
      <c r="AL973" s="70"/>
    </row>
    <row r="974" ht="15.75" customHeight="1">
      <c r="AA974" s="70"/>
      <c r="AB974" s="70"/>
      <c r="AC974" s="70"/>
      <c r="AD974" s="70"/>
      <c r="AE974" s="70"/>
      <c r="AF974" s="70"/>
      <c r="AG974" s="70"/>
      <c r="AH974" s="70"/>
      <c r="AI974" s="70"/>
      <c r="AJ974" s="70"/>
      <c r="AK974" s="70"/>
      <c r="AL974" s="70"/>
    </row>
    <row r="975" ht="15.75" customHeight="1">
      <c r="AA975" s="70"/>
      <c r="AB975" s="70"/>
      <c r="AC975" s="70"/>
      <c r="AD975" s="70"/>
      <c r="AE975" s="70"/>
      <c r="AF975" s="70"/>
      <c r="AG975" s="70"/>
      <c r="AH975" s="70"/>
      <c r="AI975" s="70"/>
      <c r="AJ975" s="70"/>
      <c r="AK975" s="70"/>
      <c r="AL975" s="70"/>
    </row>
    <row r="976" ht="15.75" customHeight="1">
      <c r="AA976" s="70"/>
      <c r="AB976" s="70"/>
      <c r="AC976" s="70"/>
      <c r="AD976" s="70"/>
      <c r="AE976" s="70"/>
      <c r="AF976" s="70"/>
      <c r="AG976" s="70"/>
      <c r="AH976" s="70"/>
      <c r="AI976" s="70"/>
      <c r="AJ976" s="70"/>
      <c r="AK976" s="70"/>
      <c r="AL976" s="70"/>
    </row>
    <row r="977" ht="15.75" customHeight="1">
      <c r="AA977" s="70"/>
      <c r="AB977" s="70"/>
      <c r="AC977" s="70"/>
      <c r="AD977" s="70"/>
      <c r="AE977" s="70"/>
      <c r="AF977" s="70"/>
      <c r="AG977" s="70"/>
      <c r="AH977" s="70"/>
      <c r="AI977" s="70"/>
      <c r="AJ977" s="70"/>
      <c r="AK977" s="70"/>
      <c r="AL977" s="70"/>
    </row>
    <row r="978" ht="15.75" customHeight="1">
      <c r="AA978" s="70"/>
      <c r="AB978" s="70"/>
      <c r="AC978" s="70"/>
      <c r="AD978" s="70"/>
      <c r="AE978" s="70"/>
      <c r="AF978" s="70"/>
      <c r="AG978" s="70"/>
      <c r="AH978" s="70"/>
      <c r="AI978" s="70"/>
      <c r="AJ978" s="70"/>
      <c r="AK978" s="70"/>
      <c r="AL978" s="70"/>
    </row>
    <row r="979" ht="15.75" customHeight="1">
      <c r="AA979" s="70"/>
      <c r="AB979" s="70"/>
      <c r="AC979" s="70"/>
      <c r="AD979" s="70"/>
      <c r="AE979" s="70"/>
      <c r="AF979" s="70"/>
      <c r="AG979" s="70"/>
      <c r="AH979" s="70"/>
      <c r="AI979" s="70"/>
      <c r="AJ979" s="70"/>
      <c r="AK979" s="70"/>
      <c r="AL979" s="70"/>
    </row>
    <row r="980" ht="15.75" customHeight="1">
      <c r="AA980" s="70"/>
      <c r="AB980" s="70"/>
      <c r="AC980" s="70"/>
      <c r="AD980" s="70"/>
      <c r="AE980" s="70"/>
      <c r="AF980" s="70"/>
      <c r="AG980" s="70"/>
      <c r="AH980" s="70"/>
      <c r="AI980" s="70"/>
      <c r="AJ980" s="70"/>
      <c r="AK980" s="70"/>
      <c r="AL980" s="70"/>
    </row>
    <row r="981" ht="15.75" customHeight="1">
      <c r="AA981" s="70"/>
      <c r="AB981" s="70"/>
      <c r="AC981" s="70"/>
      <c r="AD981" s="70"/>
      <c r="AE981" s="70"/>
      <c r="AF981" s="70"/>
      <c r="AG981" s="70"/>
      <c r="AH981" s="70"/>
      <c r="AI981" s="70"/>
      <c r="AJ981" s="70"/>
      <c r="AK981" s="70"/>
      <c r="AL981" s="70"/>
    </row>
    <row r="982" ht="15.75" customHeight="1">
      <c r="AA982" s="70"/>
      <c r="AB982" s="70"/>
      <c r="AC982" s="70"/>
      <c r="AD982" s="70"/>
      <c r="AE982" s="70"/>
      <c r="AF982" s="70"/>
      <c r="AG982" s="70"/>
      <c r="AH982" s="70"/>
      <c r="AI982" s="70"/>
      <c r="AJ982" s="70"/>
      <c r="AK982" s="70"/>
      <c r="AL982" s="70"/>
    </row>
    <row r="983" ht="15.75" customHeight="1">
      <c r="AA983" s="70"/>
      <c r="AB983" s="70"/>
      <c r="AC983" s="70"/>
      <c r="AD983" s="70"/>
      <c r="AE983" s="70"/>
      <c r="AF983" s="70"/>
      <c r="AG983" s="70"/>
      <c r="AH983" s="70"/>
      <c r="AI983" s="70"/>
      <c r="AJ983" s="70"/>
      <c r="AK983" s="70"/>
      <c r="AL983" s="70"/>
    </row>
    <row r="984" ht="15.75" customHeight="1">
      <c r="AA984" s="70"/>
      <c r="AB984" s="70"/>
      <c r="AC984" s="70"/>
      <c r="AD984" s="70"/>
      <c r="AE984" s="70"/>
      <c r="AF984" s="70"/>
      <c r="AG984" s="70"/>
      <c r="AH984" s="70"/>
      <c r="AI984" s="70"/>
      <c r="AJ984" s="70"/>
      <c r="AK984" s="70"/>
      <c r="AL984" s="70"/>
    </row>
    <row r="985" ht="15.75" customHeight="1">
      <c r="AA985" s="70"/>
      <c r="AB985" s="70"/>
      <c r="AC985" s="70"/>
      <c r="AD985" s="70"/>
      <c r="AE985" s="70"/>
      <c r="AF985" s="70"/>
      <c r="AG985" s="70"/>
      <c r="AH985" s="70"/>
      <c r="AI985" s="70"/>
      <c r="AJ985" s="70"/>
      <c r="AK985" s="70"/>
      <c r="AL985" s="70"/>
    </row>
    <row r="986" ht="15.75" customHeight="1">
      <c r="AA986" s="70"/>
      <c r="AB986" s="70"/>
      <c r="AC986" s="70"/>
      <c r="AD986" s="70"/>
      <c r="AE986" s="70"/>
      <c r="AF986" s="70"/>
      <c r="AG986" s="70"/>
      <c r="AH986" s="70"/>
      <c r="AI986" s="70"/>
      <c r="AJ986" s="70"/>
      <c r="AK986" s="70"/>
      <c r="AL986" s="70"/>
    </row>
    <row r="987" ht="15.75" customHeight="1">
      <c r="AA987" s="70"/>
      <c r="AB987" s="70"/>
      <c r="AC987" s="70"/>
      <c r="AD987" s="70"/>
      <c r="AE987" s="70"/>
      <c r="AF987" s="70"/>
      <c r="AG987" s="70"/>
      <c r="AH987" s="70"/>
      <c r="AI987" s="70"/>
      <c r="AJ987" s="70"/>
      <c r="AK987" s="70"/>
      <c r="AL987" s="70"/>
    </row>
    <row r="988" ht="15.75" customHeight="1">
      <c r="AA988" s="70"/>
      <c r="AB988" s="70"/>
      <c r="AC988" s="70"/>
      <c r="AD988" s="70"/>
      <c r="AE988" s="70"/>
      <c r="AF988" s="70"/>
      <c r="AG988" s="70"/>
      <c r="AH988" s="70"/>
      <c r="AI988" s="70"/>
      <c r="AJ988" s="70"/>
      <c r="AK988" s="70"/>
      <c r="AL988" s="70"/>
    </row>
    <row r="989" ht="15.75" customHeight="1">
      <c r="AA989" s="70"/>
      <c r="AB989" s="70"/>
      <c r="AC989" s="70"/>
      <c r="AD989" s="70"/>
      <c r="AE989" s="70"/>
      <c r="AF989" s="70"/>
      <c r="AG989" s="70"/>
      <c r="AH989" s="70"/>
      <c r="AI989" s="70"/>
      <c r="AJ989" s="70"/>
      <c r="AK989" s="70"/>
      <c r="AL989" s="70"/>
    </row>
    <row r="990" ht="15.75" customHeight="1">
      <c r="AA990" s="70"/>
      <c r="AB990" s="70"/>
      <c r="AC990" s="70"/>
      <c r="AD990" s="70"/>
      <c r="AE990" s="70"/>
      <c r="AF990" s="70"/>
      <c r="AG990" s="70"/>
      <c r="AH990" s="70"/>
      <c r="AI990" s="70"/>
      <c r="AJ990" s="70"/>
      <c r="AK990" s="70"/>
      <c r="AL990" s="70"/>
    </row>
    <row r="991" ht="15.75" customHeight="1">
      <c r="AA991" s="70"/>
      <c r="AB991" s="70"/>
      <c r="AC991" s="70"/>
      <c r="AD991" s="70"/>
      <c r="AE991" s="70"/>
      <c r="AF991" s="70"/>
      <c r="AG991" s="70"/>
      <c r="AH991" s="70"/>
      <c r="AI991" s="70"/>
      <c r="AJ991" s="70"/>
      <c r="AK991" s="70"/>
      <c r="AL991" s="70"/>
    </row>
    <row r="992" ht="15.75" customHeight="1">
      <c r="AA992" s="70"/>
      <c r="AB992" s="70"/>
      <c r="AC992" s="70"/>
      <c r="AD992" s="70"/>
      <c r="AE992" s="70"/>
      <c r="AF992" s="70"/>
      <c r="AG992" s="70"/>
      <c r="AH992" s="70"/>
      <c r="AI992" s="70"/>
      <c r="AJ992" s="70"/>
      <c r="AK992" s="70"/>
      <c r="AL992" s="70"/>
    </row>
    <row r="993" ht="15.75" customHeight="1">
      <c r="AA993" s="70"/>
      <c r="AB993" s="70"/>
      <c r="AC993" s="70"/>
      <c r="AD993" s="70"/>
      <c r="AE993" s="70"/>
      <c r="AF993" s="70"/>
      <c r="AG993" s="70"/>
      <c r="AH993" s="70"/>
      <c r="AI993" s="70"/>
      <c r="AJ993" s="70"/>
      <c r="AK993" s="70"/>
      <c r="AL993" s="70"/>
    </row>
    <row r="994" ht="15.75" customHeight="1">
      <c r="AA994" s="70"/>
      <c r="AB994" s="70"/>
      <c r="AC994" s="70"/>
      <c r="AD994" s="70"/>
      <c r="AE994" s="70"/>
      <c r="AF994" s="70"/>
      <c r="AG994" s="70"/>
      <c r="AH994" s="70"/>
      <c r="AI994" s="70"/>
      <c r="AJ994" s="70"/>
      <c r="AK994" s="70"/>
      <c r="AL994" s="70"/>
    </row>
    <row r="995" ht="15.75" customHeight="1">
      <c r="AA995" s="70"/>
      <c r="AB995" s="70"/>
      <c r="AC995" s="70"/>
      <c r="AD995" s="70"/>
      <c r="AE995" s="70"/>
      <c r="AF995" s="70"/>
      <c r="AG995" s="70"/>
      <c r="AH995" s="70"/>
      <c r="AI995" s="70"/>
      <c r="AJ995" s="70"/>
      <c r="AK995" s="70"/>
      <c r="AL995" s="70"/>
    </row>
    <row r="996" ht="15.75" customHeight="1">
      <c r="AA996" s="70"/>
      <c r="AB996" s="70"/>
      <c r="AC996" s="70"/>
      <c r="AD996" s="70"/>
      <c r="AE996" s="70"/>
      <c r="AF996" s="70"/>
      <c r="AG996" s="70"/>
      <c r="AH996" s="70"/>
      <c r="AI996" s="70"/>
      <c r="AJ996" s="70"/>
      <c r="AK996" s="70"/>
      <c r="AL996" s="70"/>
    </row>
    <row r="997" ht="15.75" customHeight="1">
      <c r="AA997" s="70"/>
      <c r="AB997" s="70"/>
      <c r="AC997" s="70"/>
      <c r="AD997" s="70"/>
      <c r="AE997" s="70"/>
      <c r="AF997" s="70"/>
      <c r="AG997" s="70"/>
      <c r="AH997" s="70"/>
      <c r="AI997" s="70"/>
      <c r="AJ997" s="70"/>
      <c r="AK997" s="70"/>
      <c r="AL997" s="70"/>
    </row>
    <row r="998" ht="15.75" customHeight="1">
      <c r="AA998" s="70"/>
      <c r="AB998" s="70"/>
      <c r="AC998" s="70"/>
      <c r="AD998" s="70"/>
      <c r="AE998" s="70"/>
      <c r="AF998" s="70"/>
      <c r="AG998" s="70"/>
      <c r="AH998" s="70"/>
      <c r="AI998" s="70"/>
      <c r="AJ998" s="70"/>
      <c r="AK998" s="70"/>
      <c r="AL998" s="70"/>
    </row>
    <row r="999" ht="15.75" customHeight="1">
      <c r="AA999" s="70"/>
      <c r="AB999" s="70"/>
      <c r="AC999" s="70"/>
      <c r="AD999" s="70"/>
      <c r="AE999" s="70"/>
      <c r="AF999" s="70"/>
      <c r="AG999" s="70"/>
      <c r="AH999" s="70"/>
      <c r="AI999" s="70"/>
      <c r="AJ999" s="70"/>
      <c r="AK999" s="70"/>
      <c r="AL999" s="70"/>
    </row>
    <row r="1000" ht="15.75" customHeight="1">
      <c r="AA1000" s="70"/>
      <c r="AB1000" s="70"/>
      <c r="AC1000" s="70"/>
      <c r="AD1000" s="70"/>
      <c r="AE1000" s="70"/>
      <c r="AF1000" s="70"/>
      <c r="AG1000" s="70"/>
      <c r="AH1000" s="70"/>
      <c r="AI1000" s="70"/>
      <c r="AJ1000" s="70"/>
      <c r="AK1000" s="70"/>
      <c r="AL1000" s="70"/>
    </row>
  </sheetData>
  <mergeCells count="64">
    <mergeCell ref="C39:C40"/>
    <mergeCell ref="C41:C42"/>
    <mergeCell ref="C43:C44"/>
    <mergeCell ref="C45:C46"/>
    <mergeCell ref="C47:C48"/>
    <mergeCell ref="C49:C50"/>
    <mergeCell ref="C51:C52"/>
    <mergeCell ref="B61:B62"/>
    <mergeCell ref="B63:B64"/>
    <mergeCell ref="C53:C54"/>
    <mergeCell ref="C55:C56"/>
    <mergeCell ref="B57:B58"/>
    <mergeCell ref="C57:C58"/>
    <mergeCell ref="B59:B60"/>
    <mergeCell ref="C59:C60"/>
    <mergeCell ref="C61:C62"/>
    <mergeCell ref="C63:C64"/>
    <mergeCell ref="B1:E1"/>
    <mergeCell ref="M2:N2"/>
    <mergeCell ref="I3:J3"/>
    <mergeCell ref="K3:P3"/>
    <mergeCell ref="B5:D5"/>
    <mergeCell ref="K5:O5"/>
    <mergeCell ref="C7:C8"/>
    <mergeCell ref="B7:B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C21:C22"/>
    <mergeCell ref="B36:D36"/>
    <mergeCell ref="B37:D37"/>
    <mergeCell ref="E37:P37"/>
    <mergeCell ref="D38:P38"/>
    <mergeCell ref="C23:C24"/>
    <mergeCell ref="C25:C26"/>
    <mergeCell ref="C27:C28"/>
    <mergeCell ref="C29:C30"/>
    <mergeCell ref="C31:C32"/>
    <mergeCell ref="B34:D34"/>
    <mergeCell ref="B35:D35"/>
    <mergeCell ref="B41:B42"/>
    <mergeCell ref="B43:B44"/>
    <mergeCell ref="B45:B46"/>
    <mergeCell ref="B47:B48"/>
    <mergeCell ref="B49:B50"/>
    <mergeCell ref="B51:B52"/>
    <mergeCell ref="B53:B54"/>
    <mergeCell ref="B55:B56"/>
    <mergeCell ref="B21:B22"/>
    <mergeCell ref="B23:B24"/>
    <mergeCell ref="B25:B26"/>
    <mergeCell ref="B27:B28"/>
    <mergeCell ref="B29:B30"/>
    <mergeCell ref="B31:B32"/>
    <mergeCell ref="B39:B40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8.0" topLeftCell="A9" activePane="bottomLeft" state="frozen"/>
      <selection activeCell="B10" sqref="B10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1.43"/>
    <col customWidth="1" min="4" max="4" width="11.57"/>
    <col customWidth="1" min="5" max="5" width="13.43"/>
    <col customWidth="1" min="6" max="15" width="8.29"/>
    <col customWidth="1" min="16" max="26" width="8.71"/>
    <col customWidth="1" hidden="1" min="27" max="36" width="8.71"/>
    <col customWidth="1" min="37" max="46" width="8.71"/>
  </cols>
  <sheetData>
    <row r="1" ht="49.5" customHeight="1">
      <c r="B1" s="67"/>
      <c r="F1" s="68" t="s">
        <v>96</v>
      </c>
      <c r="I1" s="69" t="s">
        <v>97</v>
      </c>
    </row>
    <row r="2" ht="17.25" customHeight="1">
      <c r="B2" s="37" t="s">
        <v>196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74"/>
      <c r="X2" s="8"/>
      <c r="Y2" s="70"/>
      <c r="Z2" s="70"/>
      <c r="AA2" s="70"/>
      <c r="AB2" s="70"/>
      <c r="AC2" s="70"/>
      <c r="AD2" s="70"/>
      <c r="AE2" s="70"/>
      <c r="AF2" s="70"/>
      <c r="AG2" s="70"/>
      <c r="AH2" s="70"/>
      <c r="AI2" s="70"/>
      <c r="AJ2" s="70"/>
      <c r="AK2" s="70"/>
      <c r="AL2" s="70"/>
      <c r="AM2" s="70"/>
      <c r="AN2" s="70"/>
      <c r="AO2" s="8"/>
      <c r="AP2" s="8"/>
      <c r="AQ2" s="8"/>
    </row>
    <row r="3" ht="27.75" customHeight="1">
      <c r="B3" s="75" t="s">
        <v>99</v>
      </c>
      <c r="C3" s="76"/>
      <c r="D3" s="77"/>
      <c r="E3" s="77"/>
      <c r="F3" s="46"/>
      <c r="G3" s="46"/>
      <c r="H3" s="46"/>
      <c r="I3" s="8"/>
      <c r="J3" s="8"/>
      <c r="K3" s="78" t="s">
        <v>104</v>
      </c>
      <c r="L3" s="48"/>
      <c r="M3" s="78" t="s">
        <v>105</v>
      </c>
      <c r="N3" s="48"/>
      <c r="O3" s="48"/>
      <c r="P3" s="48"/>
      <c r="Q3" s="79"/>
      <c r="R3" s="80"/>
      <c r="S3" s="80"/>
      <c r="T3" s="80"/>
      <c r="X3" s="8"/>
      <c r="Y3" s="70"/>
      <c r="Z3" s="70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70"/>
      <c r="AN3" s="70"/>
      <c r="AO3" s="8"/>
      <c r="AP3" s="8"/>
      <c r="AQ3" s="8"/>
    </row>
    <row r="4" ht="18.0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X4" s="8"/>
      <c r="Y4" s="70"/>
      <c r="Z4" s="70"/>
      <c r="AA4" s="70"/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8"/>
      <c r="AP4" s="8"/>
      <c r="AQ4" s="8"/>
    </row>
    <row r="5">
      <c r="B5" s="179" t="s">
        <v>197</v>
      </c>
      <c r="C5" s="32"/>
      <c r="D5" s="32"/>
      <c r="E5" s="8"/>
      <c r="F5" s="8"/>
      <c r="G5" s="8"/>
      <c r="H5" s="8"/>
      <c r="I5" s="8"/>
      <c r="J5" s="8"/>
      <c r="K5" s="8"/>
      <c r="L5" s="8"/>
      <c r="M5" s="8"/>
      <c r="N5" s="8"/>
      <c r="O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8"/>
      <c r="AJ5" s="8"/>
      <c r="AK5" s="8"/>
      <c r="AL5" s="8"/>
      <c r="AM5" s="8"/>
      <c r="AN5" s="8"/>
      <c r="AO5" s="8"/>
      <c r="AP5" s="8"/>
      <c r="AQ5" s="8"/>
      <c r="AR5" s="8"/>
    </row>
    <row r="6" ht="15.0" customHeight="1">
      <c r="B6" s="263" t="s">
        <v>110</v>
      </c>
      <c r="C6" s="5"/>
      <c r="D6" s="5"/>
      <c r="E6" s="100"/>
      <c r="F6" s="164">
        <v>500.0</v>
      </c>
      <c r="G6" s="164">
        <v>750.0</v>
      </c>
      <c r="H6" s="164">
        <v>1000.0</v>
      </c>
      <c r="I6" s="164">
        <v>1250.0</v>
      </c>
      <c r="J6" s="164">
        <v>1500.0</v>
      </c>
      <c r="K6" s="164">
        <v>1750.0</v>
      </c>
      <c r="L6" s="164">
        <v>2000.0</v>
      </c>
      <c r="M6" s="164">
        <v>2250.0</v>
      </c>
      <c r="N6" s="164">
        <v>2500.0</v>
      </c>
      <c r="O6" s="252">
        <v>3000.0</v>
      </c>
      <c r="V6" s="8"/>
      <c r="W6" s="8"/>
      <c r="X6" s="8"/>
      <c r="Y6" s="8"/>
      <c r="Z6" s="8"/>
      <c r="AA6" s="70" t="s">
        <v>102</v>
      </c>
      <c r="AB6" s="70"/>
      <c r="AC6" s="70"/>
      <c r="AD6" s="70"/>
      <c r="AE6" s="70"/>
      <c r="AF6" s="70"/>
      <c r="AG6" s="70"/>
      <c r="AH6" s="70"/>
      <c r="AI6" s="70"/>
      <c r="AJ6" s="70"/>
      <c r="AK6" s="8"/>
      <c r="AL6" s="8"/>
      <c r="AM6" s="8"/>
      <c r="AN6" s="8"/>
      <c r="AO6" s="8"/>
      <c r="AP6" s="8"/>
      <c r="AQ6" s="8"/>
      <c r="AR6" s="8"/>
      <c r="AS6" s="8"/>
      <c r="AT6" s="8"/>
    </row>
    <row r="7">
      <c r="B7" s="222" t="s">
        <v>198</v>
      </c>
      <c r="C7" s="48"/>
      <c r="D7" s="48"/>
      <c r="E7" s="79"/>
      <c r="F7" s="264">
        <v>90.0</v>
      </c>
      <c r="G7" s="48"/>
      <c r="H7" s="48"/>
      <c r="I7" s="48"/>
      <c r="J7" s="48"/>
      <c r="K7" s="48"/>
      <c r="L7" s="48"/>
      <c r="M7" s="48"/>
      <c r="N7" s="48"/>
      <c r="O7" s="126"/>
      <c r="V7" s="8"/>
      <c r="W7" s="8"/>
      <c r="X7" s="8"/>
      <c r="Y7" s="8"/>
      <c r="Z7" s="8"/>
      <c r="AA7" s="70" t="s">
        <v>108</v>
      </c>
      <c r="AB7" s="70"/>
      <c r="AC7" s="70"/>
      <c r="AD7" s="70"/>
      <c r="AE7" s="70"/>
      <c r="AF7" s="70"/>
      <c r="AG7" s="70"/>
      <c r="AH7" s="70"/>
      <c r="AI7" s="70"/>
      <c r="AJ7" s="70"/>
      <c r="AK7" s="8"/>
      <c r="AL7" s="8"/>
      <c r="AM7" s="8"/>
      <c r="AN7" s="8"/>
      <c r="AO7" s="8"/>
      <c r="AP7" s="8"/>
      <c r="AQ7" s="8"/>
      <c r="AR7" s="8"/>
      <c r="AS7" s="8"/>
      <c r="AT7" s="8"/>
    </row>
    <row r="8" ht="26.25" customHeight="1">
      <c r="B8" s="127" t="s">
        <v>7</v>
      </c>
      <c r="C8" s="265" t="s">
        <v>109</v>
      </c>
      <c r="D8" s="266"/>
      <c r="E8" s="267"/>
      <c r="F8" s="268"/>
      <c r="G8" s="269"/>
      <c r="H8" s="270" t="s">
        <v>107</v>
      </c>
      <c r="I8" s="271">
        <v>0.0</v>
      </c>
      <c r="J8" s="272" t="s">
        <v>102</v>
      </c>
      <c r="K8" s="26"/>
      <c r="L8" s="26"/>
      <c r="M8" s="26"/>
      <c r="N8" s="26"/>
      <c r="O8" s="273"/>
      <c r="V8" s="8"/>
      <c r="W8" s="8"/>
      <c r="X8" s="8"/>
      <c r="Y8" s="8"/>
      <c r="Z8" s="8"/>
      <c r="AA8" s="70" t="s">
        <v>111</v>
      </c>
      <c r="AB8" s="70"/>
      <c r="AC8" s="70"/>
      <c r="AD8" s="70"/>
      <c r="AE8" s="70"/>
      <c r="AF8" s="70"/>
      <c r="AG8" s="70"/>
      <c r="AH8" s="70"/>
      <c r="AI8" s="70"/>
      <c r="AJ8" s="70"/>
      <c r="AK8" s="8"/>
      <c r="AL8" s="8"/>
      <c r="AM8" s="8"/>
      <c r="AN8" s="8"/>
      <c r="AO8" s="8"/>
      <c r="AP8" s="8"/>
      <c r="AQ8" s="8"/>
      <c r="AR8" s="8"/>
      <c r="AS8" s="8"/>
      <c r="AT8" s="8"/>
    </row>
    <row r="9" ht="15.0" customHeight="1">
      <c r="B9" s="97">
        <v>2.0</v>
      </c>
      <c r="C9" s="98">
        <v>140.0</v>
      </c>
      <c r="D9" s="99" t="s">
        <v>112</v>
      </c>
      <c r="E9" s="100"/>
      <c r="F9" s="101">
        <f t="shared" ref="F9:O9" si="1">ROUND(AA9-(AA9*$I$8),0)</f>
        <v>15476</v>
      </c>
      <c r="G9" s="101">
        <f t="shared" si="1"/>
        <v>18216</v>
      </c>
      <c r="H9" s="101">
        <f t="shared" si="1"/>
        <v>19281</v>
      </c>
      <c r="I9" s="101">
        <f t="shared" si="1"/>
        <v>21106</v>
      </c>
      <c r="J9" s="101">
        <f t="shared" si="1"/>
        <v>21659</v>
      </c>
      <c r="K9" s="101">
        <f t="shared" si="1"/>
        <v>22974</v>
      </c>
      <c r="L9" s="101">
        <f t="shared" si="1"/>
        <v>24863</v>
      </c>
      <c r="M9" s="101">
        <f t="shared" si="1"/>
        <v>30138</v>
      </c>
      <c r="N9" s="101">
        <f t="shared" si="1"/>
        <v>36735</v>
      </c>
      <c r="O9" s="102">
        <f t="shared" si="1"/>
        <v>43330</v>
      </c>
      <c r="V9" s="8"/>
      <c r="W9" s="8"/>
      <c r="X9" s="8"/>
      <c r="Y9" s="8"/>
      <c r="Z9" s="8"/>
      <c r="AA9" s="103">
        <f>ROUND(VLOOKUP(CONCATENATE("Q60 ",F$6," V",$B9),'Основа'!$A$1:$Q3563,15,FALSE),0)</f>
        <v>15476</v>
      </c>
      <c r="AB9" s="103">
        <f>ROUND(VLOOKUP(CONCATENATE("Q60 ",G$6," V",$B9),'Основа'!$A$1:$Q3563,15,FALSE),0)</f>
        <v>18216</v>
      </c>
      <c r="AC9" s="103">
        <f>ROUND(VLOOKUP(CONCATENATE("Q60 ",H$6," V",$B9),'Основа'!$A$1:$Q3563,15,FALSE),0)</f>
        <v>19281</v>
      </c>
      <c r="AD9" s="103">
        <f>ROUND(VLOOKUP(CONCATENATE("Q60 ",I$6," V",$B9),'Основа'!$A$1:$Q3563,15,FALSE),0)</f>
        <v>21106</v>
      </c>
      <c r="AE9" s="103">
        <f>ROUND(VLOOKUP(CONCATENATE("Q60 ",J$6," V",$B9),'Основа'!$A$1:$Q3563,15,FALSE),0)</f>
        <v>21659</v>
      </c>
      <c r="AF9" s="103">
        <f>ROUND(VLOOKUP(CONCATENATE("Q60 ",K$6," V",$B9),'Основа'!$A$1:$Q3563,15,FALSE),0)</f>
        <v>22974</v>
      </c>
      <c r="AG9" s="103">
        <f>ROUND(VLOOKUP(CONCATENATE("Q60 ",L$6," V",$B9),'Основа'!$A$1:$Q3563,15,FALSE),0)</f>
        <v>24863</v>
      </c>
      <c r="AH9" s="103">
        <f>ROUND(VLOOKUP(CONCATENATE("Q60 ",M$6," V",$B9),'Основа'!$A$1:$Q3563,15,FALSE),0)</f>
        <v>30138</v>
      </c>
      <c r="AI9" s="103">
        <f>ROUND(VLOOKUP(CONCATENATE("Q60 ",N$6," V",$B9),'Основа'!$A$1:$Q3563,15,FALSE),0)</f>
        <v>36735</v>
      </c>
      <c r="AJ9" s="103">
        <f>ROUND(VLOOKUP(CONCATENATE("Q60 ",O$6," V",$B9),'Основа'!$A$1:$Q3563,15,FALSE),0)</f>
        <v>43330</v>
      </c>
      <c r="AK9" s="8"/>
      <c r="AL9" s="8"/>
      <c r="AM9" s="8"/>
      <c r="AN9" s="8"/>
      <c r="AO9" s="8"/>
    </row>
    <row r="10" ht="15.0" customHeight="1">
      <c r="B10" s="104"/>
      <c r="C10" s="105"/>
      <c r="D10" s="106" t="str">
        <f>RIGHT($J$8,21)</f>
        <v>ΔТ=70⁰С (95/85/20) Вт</v>
      </c>
      <c r="E10" s="107"/>
      <c r="F10" s="108">
        <f t="shared" ref="F10:O10" si="2">ROUND(IF($D10="ΔТ=70⁰С (95/85/20) Вт",AA10,(IF($D10="ΔТ=60⁰С (90/70/20) Вт",AA10*0.818,AA10*0.646))),0)</f>
        <v>235</v>
      </c>
      <c r="G10" s="108">
        <f t="shared" si="2"/>
        <v>340</v>
      </c>
      <c r="H10" s="108">
        <f t="shared" si="2"/>
        <v>460</v>
      </c>
      <c r="I10" s="108">
        <f t="shared" si="2"/>
        <v>570</v>
      </c>
      <c r="J10" s="108">
        <f t="shared" si="2"/>
        <v>687</v>
      </c>
      <c r="K10" s="108">
        <f t="shared" si="2"/>
        <v>797</v>
      </c>
      <c r="L10" s="108">
        <f t="shared" si="2"/>
        <v>921</v>
      </c>
      <c r="M10" s="108">
        <f t="shared" si="2"/>
        <v>1027</v>
      </c>
      <c r="N10" s="108">
        <f t="shared" si="2"/>
        <v>1151</v>
      </c>
      <c r="O10" s="109">
        <f t="shared" si="2"/>
        <v>1377</v>
      </c>
      <c r="V10" s="8"/>
      <c r="W10" s="8"/>
      <c r="X10" s="8"/>
      <c r="Y10" s="8"/>
      <c r="Z10" s="8"/>
      <c r="AA10" s="103">
        <f>VLOOKUP(CONCATENATE("Q60 ",F$6," V",$B9),'Основа'!$A$1:$Q3563,8,FALSE)</f>
        <v>235</v>
      </c>
      <c r="AB10" s="103">
        <f>VLOOKUP(CONCATENATE("Q60 ",G$6," V",$B9),'Основа'!$A$1:$Q3563,8,FALSE)</f>
        <v>340</v>
      </c>
      <c r="AC10" s="103">
        <f>VLOOKUP(CONCATENATE("Q60 ",H$6," V",$B9),'Основа'!$A$1:$Q3563,8,FALSE)</f>
        <v>460</v>
      </c>
      <c r="AD10" s="103">
        <f>VLOOKUP(CONCATENATE("Q60 ",I$6," V",$B9),'Основа'!$A$1:$Q3563,8,FALSE)</f>
        <v>570</v>
      </c>
      <c r="AE10" s="103">
        <f>VLOOKUP(CONCATENATE("Q60 ",J$6," V",$B9),'Основа'!$A$1:$Q3563,8,FALSE)</f>
        <v>687</v>
      </c>
      <c r="AF10" s="103">
        <f>VLOOKUP(CONCATENATE("Q60 ",K$6," V",$B9),'Основа'!$A$1:$Q3563,8,FALSE)</f>
        <v>797</v>
      </c>
      <c r="AG10" s="103">
        <f>VLOOKUP(CONCATENATE("Q60 ",L$6," V",$B9),'Основа'!$A$1:$Q3563,8,FALSE)</f>
        <v>921</v>
      </c>
      <c r="AH10" s="103">
        <f>VLOOKUP(CONCATENATE("Q60 ",M$6," V",$B9),'Основа'!$A$1:$Q3563,8,FALSE)</f>
        <v>1027</v>
      </c>
      <c r="AI10" s="103">
        <f>VLOOKUP(CONCATENATE("Q60 ",N$6," V",$B9),'Основа'!$A$1:$Q3563,8,FALSE)</f>
        <v>1151</v>
      </c>
      <c r="AJ10" s="103">
        <f>VLOOKUP(CONCATENATE("Q60 ",O$6," V",$B9),'Основа'!$A$1:$Q3563,8,FALSE)</f>
        <v>1377</v>
      </c>
      <c r="AK10" s="8"/>
      <c r="AL10" s="8"/>
      <c r="AM10" s="8"/>
      <c r="AN10" s="8"/>
      <c r="AO10" s="8"/>
    </row>
    <row r="11" ht="15.0" customHeight="1">
      <c r="B11" s="97">
        <v>3.0</v>
      </c>
      <c r="C11" s="98">
        <f>C9+80</f>
        <v>220</v>
      </c>
      <c r="D11" s="99" t="s">
        <v>112</v>
      </c>
      <c r="E11" s="100"/>
      <c r="F11" s="101">
        <f t="shared" ref="F11:O11" si="3">ROUND(AA11-(AA11*$I$8),0)</f>
        <v>17678</v>
      </c>
      <c r="G11" s="101">
        <f t="shared" si="3"/>
        <v>21940</v>
      </c>
      <c r="H11" s="101">
        <f t="shared" si="3"/>
        <v>23541</v>
      </c>
      <c r="I11" s="101">
        <f t="shared" si="3"/>
        <v>26281</v>
      </c>
      <c r="J11" s="101">
        <f t="shared" si="3"/>
        <v>27116</v>
      </c>
      <c r="K11" s="101">
        <f t="shared" si="3"/>
        <v>29092</v>
      </c>
      <c r="L11" s="101">
        <f t="shared" si="3"/>
        <v>31920</v>
      </c>
      <c r="M11" s="101">
        <f t="shared" si="3"/>
        <v>38961</v>
      </c>
      <c r="N11" s="101">
        <f t="shared" si="3"/>
        <v>47761</v>
      </c>
      <c r="O11" s="102">
        <f t="shared" si="3"/>
        <v>56562</v>
      </c>
      <c r="V11" s="8"/>
      <c r="W11" s="8"/>
      <c r="X11" s="8"/>
      <c r="Y11" s="8"/>
      <c r="Z11" s="8"/>
      <c r="AA11" s="103">
        <f>ROUND(VLOOKUP(CONCATENATE("Q60 ",F$6," V",$B11),'Основа'!$A$1:$Q3565,15,FALSE),0)</f>
        <v>17678</v>
      </c>
      <c r="AB11" s="103">
        <f>ROUND(VLOOKUP(CONCATENATE("Q60 ",G$6," V",$B11),'Основа'!$A$1:$Q3565,15,FALSE),0)</f>
        <v>21940</v>
      </c>
      <c r="AC11" s="103">
        <f>ROUND(VLOOKUP(CONCATENATE("Q60 ",H$6," V",$B11),'Основа'!$A$1:$Q3565,15,FALSE),0)</f>
        <v>23541</v>
      </c>
      <c r="AD11" s="103">
        <f>ROUND(VLOOKUP(CONCATENATE("Q60 ",I$6," V",$B11),'Основа'!$A$1:$Q3565,15,FALSE),0)</f>
        <v>26281</v>
      </c>
      <c r="AE11" s="103">
        <f>ROUND(VLOOKUP(CONCATENATE("Q60 ",J$6," V",$B11),'Основа'!$A$1:$Q3565,15,FALSE),0)</f>
        <v>27116</v>
      </c>
      <c r="AF11" s="103">
        <f>ROUND(VLOOKUP(CONCATENATE("Q60 ",K$6," V",$B11),'Основа'!$A$1:$Q3565,15,FALSE),0)</f>
        <v>29092</v>
      </c>
      <c r="AG11" s="103">
        <f>ROUND(VLOOKUP(CONCATENATE("Q60 ",L$6," V",$B11),'Основа'!$A$1:$Q3565,15,FALSE),0)</f>
        <v>31920</v>
      </c>
      <c r="AH11" s="103">
        <f>ROUND(VLOOKUP(CONCATENATE("Q60 ",M$6," V",$B11),'Основа'!$A$1:$Q3565,15,FALSE),0)</f>
        <v>38961</v>
      </c>
      <c r="AI11" s="103">
        <f>ROUND(VLOOKUP(CONCATENATE("Q60 ",N$6," V",$B11),'Основа'!$A$1:$Q3565,15,FALSE),0)</f>
        <v>47761</v>
      </c>
      <c r="AJ11" s="103">
        <f>ROUND(VLOOKUP(CONCATENATE("Q60 ",O$6," V",$B11),'Основа'!$A$1:$Q3565,15,FALSE),0)</f>
        <v>56562</v>
      </c>
      <c r="AK11" s="8"/>
      <c r="AL11" s="8"/>
      <c r="AM11" s="8"/>
      <c r="AN11" s="8"/>
      <c r="AO11" s="8"/>
    </row>
    <row r="12" ht="15.0" customHeight="1">
      <c r="B12" s="104"/>
      <c r="C12" s="105"/>
      <c r="D12" s="106" t="str">
        <f>RIGHT($J$8,21)</f>
        <v>ΔТ=70⁰С (95/85/20) Вт</v>
      </c>
      <c r="E12" s="107"/>
      <c r="F12" s="108">
        <f t="shared" ref="F12:O12" si="4">ROUND(IF($D12="ΔТ=70⁰С (95/85/20) Вт",AA12,(IF($D12="ΔТ=60⁰С (90/70/20) Вт",AA12*0.818,AA12*0.646))),0)</f>
        <v>352</v>
      </c>
      <c r="G12" s="108">
        <f t="shared" si="4"/>
        <v>511</v>
      </c>
      <c r="H12" s="108">
        <f t="shared" si="4"/>
        <v>692</v>
      </c>
      <c r="I12" s="108">
        <f t="shared" si="4"/>
        <v>857</v>
      </c>
      <c r="J12" s="108">
        <f t="shared" si="4"/>
        <v>1030</v>
      </c>
      <c r="K12" s="108">
        <f t="shared" si="4"/>
        <v>1195</v>
      </c>
      <c r="L12" s="108">
        <f t="shared" si="4"/>
        <v>1379</v>
      </c>
      <c r="M12" s="108">
        <f t="shared" si="4"/>
        <v>1540</v>
      </c>
      <c r="N12" s="108">
        <f t="shared" si="4"/>
        <v>1725</v>
      </c>
      <c r="O12" s="109">
        <f t="shared" si="4"/>
        <v>2066</v>
      </c>
      <c r="V12" s="8"/>
      <c r="W12" s="8"/>
      <c r="X12" s="8"/>
      <c r="Y12" s="8"/>
      <c r="Z12" s="8"/>
      <c r="AA12" s="103">
        <f>VLOOKUP(CONCATENATE("Q60 ",F$6," V",$B11),'Основа'!$A$1:$Q3565,8,FALSE)</f>
        <v>352</v>
      </c>
      <c r="AB12" s="103">
        <f>VLOOKUP(CONCATENATE("Q60 ",G$6," V",$B11),'Основа'!$A$1:$Q3565,8,FALSE)</f>
        <v>511</v>
      </c>
      <c r="AC12" s="103">
        <f>VLOOKUP(CONCATENATE("Q60 ",H$6," V",$B11),'Основа'!$A$1:$Q3565,8,FALSE)</f>
        <v>692</v>
      </c>
      <c r="AD12" s="103">
        <f>VLOOKUP(CONCATENATE("Q60 ",I$6," V",$B11),'Основа'!$A$1:$Q3565,8,FALSE)</f>
        <v>857</v>
      </c>
      <c r="AE12" s="103">
        <f>VLOOKUP(CONCATENATE("Q60 ",J$6," V",$B11),'Основа'!$A$1:$Q3565,8,FALSE)</f>
        <v>1030</v>
      </c>
      <c r="AF12" s="103">
        <f>VLOOKUP(CONCATENATE("Q60 ",K$6," V",$B11),'Основа'!$A$1:$Q3565,8,FALSE)</f>
        <v>1195</v>
      </c>
      <c r="AG12" s="103">
        <f>VLOOKUP(CONCATENATE("Q60 ",L$6," V",$B11),'Основа'!$A$1:$Q3565,8,FALSE)</f>
        <v>1379</v>
      </c>
      <c r="AH12" s="103">
        <f>VLOOKUP(CONCATENATE("Q60 ",M$6," V",$B11),'Основа'!$A$1:$Q3565,8,FALSE)</f>
        <v>1540</v>
      </c>
      <c r="AI12" s="103">
        <f>VLOOKUP(CONCATENATE("Q60 ",N$6," V",$B11),'Основа'!$A$1:$Q3565,8,FALSE)</f>
        <v>1725</v>
      </c>
      <c r="AJ12" s="103">
        <f>VLOOKUP(CONCATENATE("Q60 ",O$6," V",$B11),'Основа'!$A$1:$Q3565,8,FALSE)</f>
        <v>2066</v>
      </c>
      <c r="AK12" s="8"/>
      <c r="AL12" s="8"/>
      <c r="AM12" s="8"/>
      <c r="AN12" s="8"/>
      <c r="AO12" s="8"/>
    </row>
    <row r="13" ht="15.0" customHeight="1">
      <c r="B13" s="97">
        <v>4.0</v>
      </c>
      <c r="C13" s="98">
        <f>C11+80</f>
        <v>300</v>
      </c>
      <c r="D13" s="99" t="s">
        <v>112</v>
      </c>
      <c r="E13" s="100"/>
      <c r="F13" s="101">
        <f t="shared" ref="F13:O13" si="5">ROUND(AA13-(AA13*$I$8),0)</f>
        <v>19886</v>
      </c>
      <c r="G13" s="101">
        <f t="shared" si="5"/>
        <v>25673</v>
      </c>
      <c r="H13" s="101">
        <f t="shared" si="5"/>
        <v>27809</v>
      </c>
      <c r="I13" s="101">
        <f t="shared" si="5"/>
        <v>31467</v>
      </c>
      <c r="J13" s="101">
        <f t="shared" si="5"/>
        <v>32586</v>
      </c>
      <c r="K13" s="101">
        <f t="shared" si="5"/>
        <v>35221</v>
      </c>
      <c r="L13" s="101">
        <f t="shared" si="5"/>
        <v>38992</v>
      </c>
      <c r="M13" s="101">
        <f t="shared" si="5"/>
        <v>47801</v>
      </c>
      <c r="N13" s="101">
        <f t="shared" si="5"/>
        <v>58812</v>
      </c>
      <c r="O13" s="102">
        <f t="shared" si="5"/>
        <v>69823</v>
      </c>
      <c r="V13" s="8"/>
      <c r="W13" s="8"/>
      <c r="X13" s="8"/>
      <c r="Y13" s="8"/>
      <c r="Z13" s="8"/>
      <c r="AA13" s="103">
        <f>ROUND(VLOOKUP(CONCATENATE("Q60 ",F$6," V",$B13),'Основа'!$A$1:$Q3567,15,FALSE),0)</f>
        <v>19886</v>
      </c>
      <c r="AB13" s="103">
        <f>ROUND(VLOOKUP(CONCATENATE("Q60 ",G$6," V",$B13),'Основа'!$A$1:$Q3567,15,FALSE),0)</f>
        <v>25673</v>
      </c>
      <c r="AC13" s="103">
        <f>ROUND(VLOOKUP(CONCATENATE("Q60 ",H$6," V",$B13),'Основа'!$A$1:$Q3567,15,FALSE),0)</f>
        <v>27809</v>
      </c>
      <c r="AD13" s="103">
        <f>ROUND(VLOOKUP(CONCATENATE("Q60 ",I$6," V",$B13),'Основа'!$A$1:$Q3567,15,FALSE),0)</f>
        <v>31467</v>
      </c>
      <c r="AE13" s="103">
        <f>ROUND(VLOOKUP(CONCATENATE("Q60 ",J$6," V",$B13),'Основа'!$A$1:$Q3567,15,FALSE),0)</f>
        <v>32586</v>
      </c>
      <c r="AF13" s="103">
        <f>ROUND(VLOOKUP(CONCATENATE("Q60 ",K$6," V",$B13),'Основа'!$A$1:$Q3567,15,FALSE),0)</f>
        <v>35221</v>
      </c>
      <c r="AG13" s="103">
        <f>ROUND(VLOOKUP(CONCATENATE("Q60 ",L$6," V",$B13),'Основа'!$A$1:$Q3567,15,FALSE),0)</f>
        <v>38992</v>
      </c>
      <c r="AH13" s="103">
        <f>ROUND(VLOOKUP(CONCATENATE("Q60 ",M$6," V",$B13),'Основа'!$A$1:$Q3567,15,FALSE),0)</f>
        <v>47801</v>
      </c>
      <c r="AI13" s="103">
        <f>ROUND(VLOOKUP(CONCATENATE("Q60 ",N$6," V",$B13),'Основа'!$A$1:$Q3567,15,FALSE),0)</f>
        <v>58812</v>
      </c>
      <c r="AJ13" s="103">
        <f>ROUND(VLOOKUP(CONCATENATE("Q60 ",O$6," V",$B13),'Основа'!$A$1:$Q3567,15,FALSE),0)</f>
        <v>69823</v>
      </c>
      <c r="AK13" s="8"/>
      <c r="AL13" s="8"/>
      <c r="AM13" s="8"/>
      <c r="AN13" s="8"/>
      <c r="AO13" s="8"/>
    </row>
    <row r="14" ht="15.0" customHeight="1">
      <c r="B14" s="104"/>
      <c r="C14" s="105"/>
      <c r="D14" s="106" t="str">
        <f>RIGHT($J$8,21)</f>
        <v>ΔТ=70⁰С (95/85/20) Вт</v>
      </c>
      <c r="E14" s="107"/>
      <c r="F14" s="108">
        <f t="shared" ref="F14:O14" si="6">ROUND(IF($D14="ΔТ=70⁰С (95/85/20) Вт",AA14,(IF($D14="ΔТ=60⁰С (90/70/20) Вт",AA14*0.818,AA14*0.646))),0)</f>
        <v>468</v>
      </c>
      <c r="G14" s="108">
        <f t="shared" si="6"/>
        <v>684</v>
      </c>
      <c r="H14" s="108">
        <f t="shared" si="6"/>
        <v>921</v>
      </c>
      <c r="I14" s="108">
        <f t="shared" si="6"/>
        <v>1142</v>
      </c>
      <c r="J14" s="108">
        <f t="shared" si="6"/>
        <v>1371</v>
      </c>
      <c r="K14" s="108">
        <f t="shared" si="6"/>
        <v>1594</v>
      </c>
      <c r="L14" s="108">
        <f t="shared" si="6"/>
        <v>1839</v>
      </c>
      <c r="M14" s="108">
        <f t="shared" si="6"/>
        <v>2052</v>
      </c>
      <c r="N14" s="108">
        <f t="shared" si="6"/>
        <v>2297</v>
      </c>
      <c r="O14" s="109">
        <f t="shared" si="6"/>
        <v>2753</v>
      </c>
      <c r="V14" s="8"/>
      <c r="W14" s="8"/>
      <c r="X14" s="8"/>
      <c r="Y14" s="8"/>
      <c r="Z14" s="8"/>
      <c r="AA14" s="103">
        <f>VLOOKUP(CONCATENATE("Q60 ",F$6," V",$B13),'Основа'!$A$1:$Q3567,8,FALSE)</f>
        <v>468</v>
      </c>
      <c r="AB14" s="103">
        <f>VLOOKUP(CONCATENATE("Q60 ",G$6," V",$B13),'Основа'!$A$1:$Q3567,8,FALSE)</f>
        <v>684</v>
      </c>
      <c r="AC14" s="103">
        <f>VLOOKUP(CONCATENATE("Q60 ",H$6," V",$B13),'Основа'!$A$1:$Q3567,8,FALSE)</f>
        <v>921</v>
      </c>
      <c r="AD14" s="103">
        <f>VLOOKUP(CONCATENATE("Q60 ",I$6," V",$B13),'Основа'!$A$1:$Q3567,8,FALSE)</f>
        <v>1142</v>
      </c>
      <c r="AE14" s="103">
        <f>VLOOKUP(CONCATENATE("Q60 ",J$6," V",$B13),'Основа'!$A$1:$Q3567,8,FALSE)</f>
        <v>1371</v>
      </c>
      <c r="AF14" s="103">
        <f>VLOOKUP(CONCATENATE("Q60 ",K$6," V",$B13),'Основа'!$A$1:$Q3567,8,FALSE)</f>
        <v>1594</v>
      </c>
      <c r="AG14" s="103">
        <f>VLOOKUP(CONCATENATE("Q60 ",L$6," V",$B13),'Основа'!$A$1:$Q3567,8,FALSE)</f>
        <v>1839</v>
      </c>
      <c r="AH14" s="103">
        <f>VLOOKUP(CONCATENATE("Q60 ",M$6," V",$B13),'Основа'!$A$1:$Q3567,8,FALSE)</f>
        <v>2052</v>
      </c>
      <c r="AI14" s="103">
        <f>VLOOKUP(CONCATENATE("Q60 ",N$6," V",$B13),'Основа'!$A$1:$Q3567,8,FALSE)</f>
        <v>2297</v>
      </c>
      <c r="AJ14" s="103">
        <f>VLOOKUP(CONCATENATE("Q60 ",O$6," V",$B13),'Основа'!$A$1:$Q3567,8,FALSE)</f>
        <v>2753</v>
      </c>
      <c r="AK14" s="8"/>
      <c r="AL14" s="8"/>
      <c r="AM14" s="8"/>
      <c r="AN14" s="8"/>
      <c r="AO14" s="8"/>
    </row>
    <row r="15" ht="15.0" customHeight="1">
      <c r="B15" s="97">
        <v>5.0</v>
      </c>
      <c r="C15" s="98">
        <f>C13+80</f>
        <v>380</v>
      </c>
      <c r="D15" s="99" t="s">
        <v>112</v>
      </c>
      <c r="E15" s="100"/>
      <c r="F15" s="101">
        <f t="shared" ref="F15:O15" si="7">ROUND(AA15-(AA15*$I$8),0)</f>
        <v>22098</v>
      </c>
      <c r="G15" s="101">
        <f t="shared" si="7"/>
        <v>29415</v>
      </c>
      <c r="H15" s="101">
        <f t="shared" si="7"/>
        <v>32088</v>
      </c>
      <c r="I15" s="101">
        <f t="shared" si="7"/>
        <v>36662</v>
      </c>
      <c r="J15" s="101">
        <f t="shared" si="7"/>
        <v>38067</v>
      </c>
      <c r="K15" s="101">
        <f t="shared" si="7"/>
        <v>41362</v>
      </c>
      <c r="L15" s="101">
        <f t="shared" si="7"/>
        <v>46079</v>
      </c>
      <c r="M15" s="101">
        <f t="shared" si="7"/>
        <v>56660</v>
      </c>
      <c r="N15" s="101">
        <f t="shared" si="7"/>
        <v>69884</v>
      </c>
      <c r="O15" s="102">
        <f t="shared" si="7"/>
        <v>83109</v>
      </c>
      <c r="V15" s="8"/>
      <c r="W15" s="8"/>
      <c r="X15" s="8"/>
      <c r="Y15" s="8"/>
      <c r="Z15" s="8"/>
      <c r="AA15" s="103">
        <f>ROUND(VLOOKUP(CONCATENATE("Q60 ",F$6," V",$B15),'Основа'!$A$1:$Q3569,15,FALSE),0)</f>
        <v>22098</v>
      </c>
      <c r="AB15" s="103">
        <f>ROUND(VLOOKUP(CONCATENATE("Q60 ",G$6," V",$B15),'Основа'!$A$1:$Q3569,15,FALSE),0)</f>
        <v>29415</v>
      </c>
      <c r="AC15" s="103">
        <f>ROUND(VLOOKUP(CONCATENATE("Q60 ",H$6," V",$B15),'Основа'!$A$1:$Q3569,15,FALSE),0)</f>
        <v>32088</v>
      </c>
      <c r="AD15" s="103">
        <f>ROUND(VLOOKUP(CONCATENATE("Q60 ",I$6," V",$B15),'Основа'!$A$1:$Q3569,15,FALSE),0)</f>
        <v>36662</v>
      </c>
      <c r="AE15" s="103">
        <f>ROUND(VLOOKUP(CONCATENATE("Q60 ",J$6," V",$B15),'Основа'!$A$1:$Q3569,15,FALSE),0)</f>
        <v>38067</v>
      </c>
      <c r="AF15" s="103">
        <f>ROUND(VLOOKUP(CONCATENATE("Q60 ",K$6," V",$B15),'Основа'!$A$1:$Q3569,15,FALSE),0)</f>
        <v>41362</v>
      </c>
      <c r="AG15" s="103">
        <f>ROUND(VLOOKUP(CONCATENATE("Q60 ",L$6," V",$B15),'Основа'!$A$1:$Q3569,15,FALSE),0)</f>
        <v>46079</v>
      </c>
      <c r="AH15" s="103">
        <f>ROUND(VLOOKUP(CONCATENATE("Q60 ",M$6," V",$B15),'Основа'!$A$1:$Q3569,15,FALSE),0)</f>
        <v>56660</v>
      </c>
      <c r="AI15" s="103">
        <f>ROUND(VLOOKUP(CONCATENATE("Q60 ",N$6," V",$B15),'Основа'!$A$1:$Q3569,15,FALSE),0)</f>
        <v>69884</v>
      </c>
      <c r="AJ15" s="103">
        <f>ROUND(VLOOKUP(CONCATENATE("Q60 ",O$6," V",$B15),'Основа'!$A$1:$Q3569,15,FALSE),0)</f>
        <v>83109</v>
      </c>
      <c r="AK15" s="8"/>
      <c r="AL15" s="8"/>
      <c r="AM15" s="8"/>
      <c r="AN15" s="8"/>
      <c r="AO15" s="8"/>
    </row>
    <row r="16" ht="15.0" customHeight="1">
      <c r="B16" s="104"/>
      <c r="C16" s="105"/>
      <c r="D16" s="106" t="str">
        <f>RIGHT($J$8,21)</f>
        <v>ΔТ=70⁰С (95/85/20) Вт</v>
      </c>
      <c r="E16" s="107"/>
      <c r="F16" s="108">
        <f t="shared" ref="F16:O16" si="8">ROUND(IF($D16="ΔТ=70⁰С (95/85/20) Вт",AA16,(IF($D16="ΔТ=60⁰С (90/70/20) Вт",AA16*0.818,AA16*0.646))),0)</f>
        <v>584</v>
      </c>
      <c r="G16" s="108">
        <f t="shared" si="8"/>
        <v>853</v>
      </c>
      <c r="H16" s="108">
        <f t="shared" si="8"/>
        <v>1150</v>
      </c>
      <c r="I16" s="108">
        <f t="shared" si="8"/>
        <v>1429</v>
      </c>
      <c r="J16" s="108">
        <f t="shared" si="8"/>
        <v>1713</v>
      </c>
      <c r="K16" s="108">
        <f t="shared" si="8"/>
        <v>1991</v>
      </c>
      <c r="L16" s="108">
        <f t="shared" si="8"/>
        <v>2298</v>
      </c>
      <c r="M16" s="108">
        <f t="shared" si="8"/>
        <v>2564</v>
      </c>
      <c r="N16" s="108">
        <f t="shared" si="8"/>
        <v>2869</v>
      </c>
      <c r="O16" s="109">
        <f t="shared" si="8"/>
        <v>3442</v>
      </c>
      <c r="V16" s="8"/>
      <c r="W16" s="8"/>
      <c r="X16" s="8"/>
      <c r="Y16" s="8"/>
      <c r="Z16" s="8"/>
      <c r="AA16" s="103">
        <f>VLOOKUP(CONCATENATE("Q60 ",F$6," V",$B15),'Основа'!$A$1:$Q3569,8,FALSE)</f>
        <v>584</v>
      </c>
      <c r="AB16" s="103">
        <f>VLOOKUP(CONCATENATE("Q60 ",G$6," V",$B15),'Основа'!$A$1:$Q3569,8,FALSE)</f>
        <v>853</v>
      </c>
      <c r="AC16" s="103">
        <f>VLOOKUP(CONCATENATE("Q60 ",H$6," V",$B15),'Основа'!$A$1:$Q3569,8,FALSE)</f>
        <v>1150</v>
      </c>
      <c r="AD16" s="103">
        <f>VLOOKUP(CONCATENATE("Q60 ",I$6," V",$B15),'Основа'!$A$1:$Q3569,8,FALSE)</f>
        <v>1429</v>
      </c>
      <c r="AE16" s="103">
        <f>VLOOKUP(CONCATENATE("Q60 ",J$6," V",$B15),'Основа'!$A$1:$Q3569,8,FALSE)</f>
        <v>1713</v>
      </c>
      <c r="AF16" s="103">
        <f>VLOOKUP(CONCATENATE("Q60 ",K$6," V",$B15),'Основа'!$A$1:$Q3569,8,FALSE)</f>
        <v>1991</v>
      </c>
      <c r="AG16" s="103">
        <f>VLOOKUP(CONCATENATE("Q60 ",L$6," V",$B15),'Основа'!$A$1:$Q3569,8,FALSE)</f>
        <v>2298</v>
      </c>
      <c r="AH16" s="103">
        <f>VLOOKUP(CONCATENATE("Q60 ",M$6," V",$B15),'Основа'!$A$1:$Q3569,8,FALSE)</f>
        <v>2564</v>
      </c>
      <c r="AI16" s="103">
        <f>VLOOKUP(CONCATENATE("Q60 ",N$6," V",$B15),'Основа'!$A$1:$Q3569,8,FALSE)</f>
        <v>2869</v>
      </c>
      <c r="AJ16" s="103">
        <f>VLOOKUP(CONCATENATE("Q60 ",O$6," V",$B15),'Основа'!$A$1:$Q3569,8,FALSE)</f>
        <v>3442</v>
      </c>
      <c r="AK16" s="8"/>
      <c r="AL16" s="8"/>
      <c r="AM16" s="8"/>
      <c r="AN16" s="8"/>
      <c r="AO16" s="8"/>
    </row>
    <row r="17" ht="15.0" customHeight="1">
      <c r="B17" s="97">
        <v>6.0</v>
      </c>
      <c r="C17" s="98">
        <f>C15+80</f>
        <v>460</v>
      </c>
      <c r="D17" s="99" t="s">
        <v>112</v>
      </c>
      <c r="E17" s="100"/>
      <c r="F17" s="101">
        <f t="shared" ref="F17:O17" si="9">ROUND(AA17-(AA17*$I$8),0)</f>
        <v>24316</v>
      </c>
      <c r="G17" s="101">
        <f t="shared" si="9"/>
        <v>33163</v>
      </c>
      <c r="H17" s="101">
        <f t="shared" si="9"/>
        <v>36375</v>
      </c>
      <c r="I17" s="101">
        <f t="shared" si="9"/>
        <v>41869</v>
      </c>
      <c r="J17" s="101">
        <f t="shared" si="9"/>
        <v>43555</v>
      </c>
      <c r="K17" s="101">
        <f t="shared" si="9"/>
        <v>47521</v>
      </c>
      <c r="L17" s="101">
        <f t="shared" si="9"/>
        <v>53181</v>
      </c>
      <c r="M17" s="101">
        <f t="shared" si="9"/>
        <v>65536</v>
      </c>
      <c r="N17" s="101">
        <f t="shared" si="9"/>
        <v>80981</v>
      </c>
      <c r="O17" s="102">
        <f t="shared" si="9"/>
        <v>96425</v>
      </c>
      <c r="V17" s="8"/>
      <c r="W17" s="8"/>
      <c r="X17" s="8"/>
      <c r="Y17" s="8"/>
      <c r="Z17" s="8"/>
      <c r="AA17" s="103">
        <f>ROUND(VLOOKUP(CONCATENATE("Q60 ",F$6," V",$B17),'Основа'!$A$1:$Q3572,15,FALSE),0)</f>
        <v>24316</v>
      </c>
      <c r="AB17" s="103">
        <f>ROUND(VLOOKUP(CONCATENATE("Q60 ",G$6," V",$B17),'Основа'!$A$1:$Q3572,15,FALSE),0)</f>
        <v>33163</v>
      </c>
      <c r="AC17" s="103">
        <f>ROUND(VLOOKUP(CONCATENATE("Q60 ",H$6," V",$B17),'Основа'!$A$1:$Q3572,15,FALSE),0)</f>
        <v>36375</v>
      </c>
      <c r="AD17" s="103">
        <f>ROUND(VLOOKUP(CONCATENATE("Q60 ",I$6," V",$B17),'Основа'!$A$1:$Q3572,15,FALSE),0)</f>
        <v>41869</v>
      </c>
      <c r="AE17" s="103">
        <f>ROUND(VLOOKUP(CONCATENATE("Q60 ",J$6," V",$B17),'Основа'!$A$1:$Q3572,15,FALSE),0)</f>
        <v>43555</v>
      </c>
      <c r="AF17" s="103">
        <f>ROUND(VLOOKUP(CONCATENATE("Q60 ",K$6," V",$B17),'Основа'!$A$1:$Q3572,15,FALSE),0)</f>
        <v>47521</v>
      </c>
      <c r="AG17" s="103">
        <f>ROUND(VLOOKUP(CONCATENATE("Q60 ",L$6," V",$B17),'Основа'!$A$1:$Q3572,15,FALSE),0)</f>
        <v>53181</v>
      </c>
      <c r="AH17" s="103">
        <f>ROUND(VLOOKUP(CONCATENATE("Q60 ",M$6," V",$B17),'Основа'!$A$1:$Q3572,15,FALSE),0)</f>
        <v>65536</v>
      </c>
      <c r="AI17" s="103">
        <f>ROUND(VLOOKUP(CONCATENATE("Q60 ",N$6," V",$B17),'Основа'!$A$1:$Q3572,15,FALSE),0)</f>
        <v>80981</v>
      </c>
      <c r="AJ17" s="103">
        <f>ROUND(VLOOKUP(CONCATENATE("Q60 ",O$6," V",$B17),'Основа'!$A$1:$Q3572,15,FALSE),0)</f>
        <v>96425</v>
      </c>
      <c r="AK17" s="8"/>
      <c r="AL17" s="8"/>
      <c r="AM17" s="8"/>
      <c r="AN17" s="8"/>
      <c r="AO17" s="8"/>
    </row>
    <row r="18" ht="15.0" customHeight="1">
      <c r="B18" s="104"/>
      <c r="C18" s="105"/>
      <c r="D18" s="274" t="str">
        <f>RIGHT($J$8,21)</f>
        <v>ΔТ=70⁰С (95/85/20) Вт</v>
      </c>
      <c r="E18" s="275"/>
      <c r="F18" s="276">
        <f t="shared" ref="F18:O18" si="10">ROUND(IF($D18="ΔТ=70⁰С (95/85/20) Вт",AA18,(IF($D18="ΔТ=60⁰С (90/70/20) Вт",AA18*0.818,AA18*0.646))),0)</f>
        <v>701</v>
      </c>
      <c r="G18" s="276">
        <f t="shared" si="10"/>
        <v>1023</v>
      </c>
      <c r="H18" s="276">
        <f t="shared" si="10"/>
        <v>1379</v>
      </c>
      <c r="I18" s="276">
        <f t="shared" si="10"/>
        <v>1713</v>
      </c>
      <c r="J18" s="276">
        <f t="shared" si="10"/>
        <v>2057</v>
      </c>
      <c r="K18" s="276">
        <f t="shared" si="10"/>
        <v>2388</v>
      </c>
      <c r="L18" s="276">
        <f t="shared" si="10"/>
        <v>2753</v>
      </c>
      <c r="M18" s="276">
        <f t="shared" si="10"/>
        <v>3078</v>
      </c>
      <c r="N18" s="276">
        <f t="shared" si="10"/>
        <v>3445</v>
      </c>
      <c r="O18" s="277">
        <f t="shared" si="10"/>
        <v>4124</v>
      </c>
      <c r="V18" s="8"/>
      <c r="W18" s="8"/>
      <c r="X18" s="8"/>
      <c r="Y18" s="8"/>
      <c r="Z18" s="8"/>
      <c r="AA18" s="103">
        <f>VLOOKUP(CONCATENATE("Q60 ",F$6," V",$B17),'Основа'!$A$1:$Q3572,8,FALSE)</f>
        <v>701</v>
      </c>
      <c r="AB18" s="103">
        <f>VLOOKUP(CONCATENATE("Q60 ",G$6," V",$B17),'Основа'!$A$1:$Q3572,8,FALSE)</f>
        <v>1023</v>
      </c>
      <c r="AC18" s="103">
        <f>VLOOKUP(CONCATENATE("Q60 ",H$6," V",$B17),'Основа'!$A$1:$Q3572,8,FALSE)</f>
        <v>1379</v>
      </c>
      <c r="AD18" s="103">
        <f>VLOOKUP(CONCATENATE("Q60 ",I$6," V",$B17),'Основа'!$A$1:$Q3572,8,FALSE)</f>
        <v>1713</v>
      </c>
      <c r="AE18" s="103">
        <f>VLOOKUP(CONCATENATE("Q60 ",J$6," V",$B17),'Основа'!$A$1:$Q3572,8,FALSE)</f>
        <v>2057</v>
      </c>
      <c r="AF18" s="103">
        <f>VLOOKUP(CONCATENATE("Q60 ",K$6," V",$B17),'Основа'!$A$1:$Q3572,8,FALSE)</f>
        <v>2388</v>
      </c>
      <c r="AG18" s="103">
        <f>VLOOKUP(CONCATENATE("Q60 ",L$6," V",$B17),'Основа'!$A$1:$Q3572,8,FALSE)</f>
        <v>2753</v>
      </c>
      <c r="AH18" s="103">
        <f>VLOOKUP(CONCATENATE("Q60 ",M$6," V",$B17),'Основа'!$A$1:$Q3572,8,FALSE)</f>
        <v>3078</v>
      </c>
      <c r="AI18" s="103">
        <f>VLOOKUP(CONCATENATE("Q60 ",N$6," V",$B17),'Основа'!$A$1:$Q3572,8,FALSE)</f>
        <v>3445</v>
      </c>
      <c r="AJ18" s="103">
        <f>VLOOKUP(CONCATENATE("Q60 ",O$6," V",$B17),'Основа'!$A$1:$Q3572,8,FALSE)</f>
        <v>4124</v>
      </c>
      <c r="AK18" s="8"/>
      <c r="AL18" s="8"/>
      <c r="AM18" s="8"/>
      <c r="AN18" s="8"/>
      <c r="AO18" s="8"/>
    </row>
    <row r="19" ht="15.0" customHeight="1">
      <c r="B19" s="97">
        <v>7.0</v>
      </c>
      <c r="C19" s="98">
        <f>C17+80</f>
        <v>540</v>
      </c>
      <c r="D19" s="99" t="s">
        <v>112</v>
      </c>
      <c r="E19" s="100"/>
      <c r="F19" s="101">
        <f t="shared" ref="F19:M19" si="11">ROUND(AA19-(AA19*$I$8),0)</f>
        <v>26535</v>
      </c>
      <c r="G19" s="101">
        <f t="shared" si="11"/>
        <v>36920</v>
      </c>
      <c r="H19" s="101">
        <f t="shared" si="11"/>
        <v>40671</v>
      </c>
      <c r="I19" s="101">
        <f t="shared" si="11"/>
        <v>47088</v>
      </c>
      <c r="J19" s="101">
        <f t="shared" si="11"/>
        <v>49059</v>
      </c>
      <c r="K19" s="101">
        <f t="shared" si="11"/>
        <v>53690</v>
      </c>
      <c r="L19" s="101">
        <f t="shared" si="11"/>
        <v>60297</v>
      </c>
      <c r="M19" s="101">
        <f t="shared" si="11"/>
        <v>74432</v>
      </c>
      <c r="N19" s="278"/>
      <c r="O19" s="279"/>
      <c r="V19" s="8"/>
      <c r="W19" s="8"/>
      <c r="X19" s="8"/>
      <c r="Y19" s="8"/>
      <c r="Z19" s="8"/>
      <c r="AA19" s="103">
        <f>ROUND(VLOOKUP(CONCATENATE("Q60 ",F$6," V",$B19),'Основа'!$A$1:$Q3574,15,FALSE),0)</f>
        <v>26535</v>
      </c>
      <c r="AB19" s="103">
        <f>ROUND(VLOOKUP(CONCATENATE("Q60 ",G$6," V",$B19),'Основа'!$A$1:$Q3574,15,FALSE),0)</f>
        <v>36920</v>
      </c>
      <c r="AC19" s="103">
        <f>ROUND(VLOOKUP(CONCATENATE("Q60 ",H$6," V",$B19),'Основа'!$A$1:$Q3574,15,FALSE),0)</f>
        <v>40671</v>
      </c>
      <c r="AD19" s="103">
        <f>ROUND(VLOOKUP(CONCATENATE("Q60 ",I$6," V",$B19),'Основа'!$A$1:$Q3574,15,FALSE),0)</f>
        <v>47088</v>
      </c>
      <c r="AE19" s="103">
        <f>ROUND(VLOOKUP(CONCATENATE("Q60 ",J$6," V",$B19),'Основа'!$A$1:$Q3574,15,FALSE),0)</f>
        <v>49059</v>
      </c>
      <c r="AF19" s="103">
        <f>ROUND(VLOOKUP(CONCATENATE("Q60 ",K$6," V",$B19),'Основа'!$A$1:$Q3574,15,FALSE),0)</f>
        <v>53690</v>
      </c>
      <c r="AG19" s="103">
        <f>ROUND(VLOOKUP(CONCATENATE("Q60 ",L$6," V",$B19),'Основа'!$A$1:$Q3574,15,FALSE),0)</f>
        <v>60297</v>
      </c>
      <c r="AH19" s="103">
        <f>ROUND(VLOOKUP(CONCATENATE("Q60 ",M$6," V",$B19),'Основа'!$A$1:$Q3574,15,FALSE),0)</f>
        <v>74432</v>
      </c>
      <c r="AI19" s="70"/>
      <c r="AJ19" s="70"/>
      <c r="AK19" s="8"/>
      <c r="AL19" s="8"/>
      <c r="AM19" s="8"/>
      <c r="AN19" s="8"/>
      <c r="AO19" s="8"/>
    </row>
    <row r="20" ht="15.0" customHeight="1">
      <c r="B20" s="110"/>
      <c r="C20" s="111"/>
      <c r="D20" s="106" t="str">
        <f>RIGHT($J$8,21)</f>
        <v>ΔТ=70⁰С (95/85/20) Вт</v>
      </c>
      <c r="E20" s="107"/>
      <c r="F20" s="108">
        <f t="shared" ref="F20:M20" si="12">ROUND(IF($D20="ΔТ=70⁰С (95/85/20) Вт",AA20,(IF($D20="ΔТ=60⁰С (90/70/20) Вт",AA20*0.818,AA20*0.646))),0)</f>
        <v>819</v>
      </c>
      <c r="G20" s="108">
        <f t="shared" si="12"/>
        <v>1193</v>
      </c>
      <c r="H20" s="108">
        <f t="shared" si="12"/>
        <v>1609</v>
      </c>
      <c r="I20" s="108">
        <f t="shared" si="12"/>
        <v>1996</v>
      </c>
      <c r="J20" s="108">
        <f t="shared" si="12"/>
        <v>2397</v>
      </c>
      <c r="K20" s="108">
        <f t="shared" si="12"/>
        <v>2784</v>
      </c>
      <c r="L20" s="108">
        <f t="shared" si="12"/>
        <v>3214</v>
      </c>
      <c r="M20" s="108">
        <f t="shared" si="12"/>
        <v>3591</v>
      </c>
      <c r="N20" s="280"/>
      <c r="O20" s="281"/>
      <c r="V20" s="8"/>
      <c r="W20" s="8"/>
      <c r="X20" s="8"/>
      <c r="Y20" s="8"/>
      <c r="Z20" s="8"/>
      <c r="AA20" s="103">
        <f>VLOOKUP(CONCATENATE("Q60 ",F$6," V",$B19),'Основа'!$A$1:$Q3574,8,FALSE)</f>
        <v>819</v>
      </c>
      <c r="AB20" s="103">
        <f>VLOOKUP(CONCATENATE("Q60 ",G$6," V",$B19),'Основа'!$A$1:$Q3574,8,FALSE)</f>
        <v>1193</v>
      </c>
      <c r="AC20" s="103">
        <f>VLOOKUP(CONCATENATE("Q60 ",H$6," V",$B19),'Основа'!$A$1:$Q3574,8,FALSE)</f>
        <v>1609</v>
      </c>
      <c r="AD20" s="103">
        <f>VLOOKUP(CONCATENATE("Q60 ",I$6," V",$B19),'Основа'!$A$1:$Q3574,8,FALSE)</f>
        <v>1996</v>
      </c>
      <c r="AE20" s="103">
        <f>VLOOKUP(CONCATENATE("Q60 ",J$6," V",$B19),'Основа'!$A$1:$Q3574,8,FALSE)</f>
        <v>2397</v>
      </c>
      <c r="AF20" s="103">
        <f>VLOOKUP(CONCATENATE("Q60 ",K$6," V",$B19),'Основа'!$A$1:$Q3574,8,FALSE)</f>
        <v>2784</v>
      </c>
      <c r="AG20" s="103">
        <f>VLOOKUP(CONCATENATE("Q60 ",L$6," V",$B19),'Основа'!$A$1:$Q3574,8,FALSE)</f>
        <v>3214</v>
      </c>
      <c r="AH20" s="103">
        <f>VLOOKUP(CONCATENATE("Q60 ",M$6," V",$B19),'Основа'!$A$1:$Q3574,8,FALSE)</f>
        <v>3591</v>
      </c>
      <c r="AI20" s="70"/>
      <c r="AJ20" s="70"/>
      <c r="AK20" s="8"/>
      <c r="AL20" s="8"/>
      <c r="AM20" s="8"/>
      <c r="AN20" s="8"/>
      <c r="AO20" s="8"/>
    </row>
    <row r="21" ht="15.0" customHeight="1">
      <c r="B21" s="243">
        <v>8.0</v>
      </c>
      <c r="C21" s="168">
        <f>C19+80</f>
        <v>620</v>
      </c>
      <c r="D21" s="282" t="s">
        <v>112</v>
      </c>
      <c r="E21" s="283"/>
      <c r="F21" s="284">
        <f t="shared" ref="F21:M21" si="13">ROUND(AA21-(AA21*$I$8),0)</f>
        <v>28761</v>
      </c>
      <c r="G21" s="284">
        <f t="shared" si="13"/>
        <v>40684</v>
      </c>
      <c r="H21" s="284">
        <f t="shared" si="13"/>
        <v>44977</v>
      </c>
      <c r="I21" s="284">
        <f t="shared" si="13"/>
        <v>52318</v>
      </c>
      <c r="J21" s="284">
        <f t="shared" si="13"/>
        <v>54571</v>
      </c>
      <c r="K21" s="284">
        <f t="shared" si="13"/>
        <v>59865</v>
      </c>
      <c r="L21" s="284">
        <f t="shared" si="13"/>
        <v>67430</v>
      </c>
      <c r="M21" s="284">
        <f t="shared" si="13"/>
        <v>83348</v>
      </c>
      <c r="N21" s="285"/>
      <c r="O21" s="286"/>
      <c r="V21" s="8"/>
      <c r="W21" s="8"/>
      <c r="X21" s="8"/>
      <c r="Y21" s="8"/>
      <c r="Z21" s="8"/>
      <c r="AA21" s="103">
        <f>ROUND(VLOOKUP(CONCATENATE("Q60 ",F$6," V",$B21),'Основа'!$A$1:$Q3576,15,FALSE),0)</f>
        <v>28761</v>
      </c>
      <c r="AB21" s="103">
        <f>ROUND(VLOOKUP(CONCATENATE("Q60 ",G$6," V",$B21),'Основа'!$A$1:$Q3576,15,FALSE),0)</f>
        <v>40684</v>
      </c>
      <c r="AC21" s="103">
        <f>ROUND(VLOOKUP(CONCATENATE("Q60 ",H$6," V",$B21),'Основа'!$A$1:$Q3576,15,FALSE),0)</f>
        <v>44977</v>
      </c>
      <c r="AD21" s="103">
        <f>ROUND(VLOOKUP(CONCATENATE("Q60 ",I$6," V",$B21),'Основа'!$A$1:$Q3576,15,FALSE),0)</f>
        <v>52318</v>
      </c>
      <c r="AE21" s="103">
        <f>ROUND(VLOOKUP(CONCATENATE("Q60 ",J$6," V",$B21),'Основа'!$A$1:$Q3576,15,FALSE),0)</f>
        <v>54571</v>
      </c>
      <c r="AF21" s="103">
        <f>ROUND(VLOOKUP(CONCATENATE("Q60 ",K$6," V",$B21),'Основа'!$A$1:$Q3576,15,FALSE),0)</f>
        <v>59865</v>
      </c>
      <c r="AG21" s="103">
        <f>ROUND(VLOOKUP(CONCATENATE("Q60 ",L$6," V",$B21),'Основа'!$A$1:$Q3576,15,FALSE),0)</f>
        <v>67430</v>
      </c>
      <c r="AH21" s="103">
        <f>ROUND(VLOOKUP(CONCATENATE("Q60 ",M$6," V",$B21),'Основа'!$A$1:$Q3576,15,FALSE),0)</f>
        <v>83348</v>
      </c>
      <c r="AI21" s="70"/>
      <c r="AJ21" s="70"/>
      <c r="AK21" s="8"/>
      <c r="AL21" s="8"/>
      <c r="AM21" s="8"/>
      <c r="AN21" s="8"/>
      <c r="AO21" s="8"/>
    </row>
    <row r="22" ht="15.0" customHeight="1">
      <c r="B22" s="104"/>
      <c r="C22" s="105"/>
      <c r="D22" s="274" t="str">
        <f>RIGHT($J$8,21)</f>
        <v>ΔТ=70⁰С (95/85/20) Вт</v>
      </c>
      <c r="E22" s="275"/>
      <c r="F22" s="276">
        <f t="shared" ref="F22:M22" si="14">ROUND(IF($D22="ΔТ=70⁰С (95/85/20) Вт",AA22,(IF($D22="ΔТ=60⁰С (90/70/20) Вт",AA22*0.818,AA22*0.646))),0)</f>
        <v>936</v>
      </c>
      <c r="G22" s="276">
        <f t="shared" si="14"/>
        <v>1365</v>
      </c>
      <c r="H22" s="276">
        <f t="shared" si="14"/>
        <v>1838</v>
      </c>
      <c r="I22" s="276">
        <f t="shared" si="14"/>
        <v>2282</v>
      </c>
      <c r="J22" s="276">
        <f t="shared" si="14"/>
        <v>2740</v>
      </c>
      <c r="K22" s="276">
        <f t="shared" si="14"/>
        <v>3183</v>
      </c>
      <c r="L22" s="276">
        <f t="shared" si="14"/>
        <v>3673</v>
      </c>
      <c r="M22" s="276">
        <f t="shared" si="14"/>
        <v>4105</v>
      </c>
      <c r="N22" s="287"/>
      <c r="O22" s="288"/>
      <c r="V22" s="8"/>
      <c r="W22" s="8"/>
      <c r="X22" s="8"/>
      <c r="Y22" s="8"/>
      <c r="Z22" s="8"/>
      <c r="AA22" s="103">
        <f>VLOOKUP(CONCATENATE("Q60 ",F$6," V",$B21),'Основа'!$A$1:$Q3576,8,FALSE)</f>
        <v>936</v>
      </c>
      <c r="AB22" s="103">
        <f>VLOOKUP(CONCATENATE("Q60 ",G$6," V",$B21),'Основа'!$A$1:$Q3576,8,FALSE)</f>
        <v>1365</v>
      </c>
      <c r="AC22" s="103">
        <f>VLOOKUP(CONCATENATE("Q60 ",H$6," V",$B21),'Основа'!$A$1:$Q3576,8,FALSE)</f>
        <v>1838</v>
      </c>
      <c r="AD22" s="103">
        <f>VLOOKUP(CONCATENATE("Q60 ",I$6," V",$B21),'Основа'!$A$1:$Q3576,8,FALSE)</f>
        <v>2282</v>
      </c>
      <c r="AE22" s="103">
        <f>VLOOKUP(CONCATENATE("Q60 ",J$6," V",$B21),'Основа'!$A$1:$Q3576,8,FALSE)</f>
        <v>2740</v>
      </c>
      <c r="AF22" s="103">
        <f>VLOOKUP(CONCATENATE("Q60 ",K$6," V",$B21),'Основа'!$A$1:$Q3576,8,FALSE)</f>
        <v>3183</v>
      </c>
      <c r="AG22" s="103">
        <f>VLOOKUP(CONCATENATE("Q60 ",L$6," V",$B21),'Основа'!$A$1:$Q3576,8,FALSE)</f>
        <v>3673</v>
      </c>
      <c r="AH22" s="103">
        <f>VLOOKUP(CONCATENATE("Q60 ",M$6," V",$B21),'Основа'!$A$1:$Q3576,8,FALSE)</f>
        <v>4105</v>
      </c>
      <c r="AI22" s="70"/>
      <c r="AJ22" s="70"/>
      <c r="AK22" s="8"/>
      <c r="AL22" s="8"/>
      <c r="AM22" s="8"/>
      <c r="AN22" s="8"/>
      <c r="AO22" s="8"/>
    </row>
    <row r="23" ht="15.0" customHeight="1">
      <c r="B23" s="97">
        <v>9.0</v>
      </c>
      <c r="C23" s="98">
        <f>C21+80</f>
        <v>700</v>
      </c>
      <c r="D23" s="99" t="s">
        <v>112</v>
      </c>
      <c r="E23" s="100"/>
      <c r="F23" s="101">
        <f t="shared" ref="F23:L23" si="15">ROUND(AA23-(AA23*$I$8),0)</f>
        <v>30990</v>
      </c>
      <c r="G23" s="101">
        <f t="shared" si="15"/>
        <v>44455</v>
      </c>
      <c r="H23" s="101">
        <f t="shared" si="15"/>
        <v>49291</v>
      </c>
      <c r="I23" s="101">
        <f t="shared" si="15"/>
        <v>57556</v>
      </c>
      <c r="J23" s="101">
        <f t="shared" si="15"/>
        <v>60099</v>
      </c>
      <c r="K23" s="101">
        <f t="shared" si="15"/>
        <v>66059</v>
      </c>
      <c r="L23" s="101">
        <f t="shared" si="15"/>
        <v>74576</v>
      </c>
      <c r="M23" s="278"/>
      <c r="N23" s="278"/>
      <c r="O23" s="279"/>
      <c r="V23" s="8"/>
      <c r="W23" s="8"/>
      <c r="X23" s="8"/>
      <c r="Y23" s="8"/>
      <c r="Z23" s="8"/>
      <c r="AA23" s="103">
        <f>ROUND(VLOOKUP(CONCATENATE("Q60 ",F$6," V",$B23),'Основа'!$A$1:$Q3578,15,FALSE),0)</f>
        <v>30990</v>
      </c>
      <c r="AB23" s="103">
        <f>ROUND(VLOOKUP(CONCATENATE("Q60 ",G$6," V",$B23),'Основа'!$A$1:$Q3578,15,FALSE),0)</f>
        <v>44455</v>
      </c>
      <c r="AC23" s="103">
        <f>ROUND(VLOOKUP(CONCATENATE("Q60 ",H$6," V",$B23),'Основа'!$A$1:$Q3578,15,FALSE),0)</f>
        <v>49291</v>
      </c>
      <c r="AD23" s="103">
        <f>ROUND(VLOOKUP(CONCATENATE("Q60 ",I$6," V",$B23),'Основа'!$A$1:$Q3578,15,FALSE),0)</f>
        <v>57556</v>
      </c>
      <c r="AE23" s="103">
        <f>ROUND(VLOOKUP(CONCATENATE("Q60 ",J$6," V",$B23),'Основа'!$A$1:$Q3578,15,FALSE),0)</f>
        <v>60099</v>
      </c>
      <c r="AF23" s="103">
        <f>ROUND(VLOOKUP(CONCATENATE("Q60 ",K$6," V",$B23),'Основа'!$A$1:$Q3578,15,FALSE),0)</f>
        <v>66059</v>
      </c>
      <c r="AG23" s="103">
        <f>ROUND(VLOOKUP(CONCATENATE("Q60 ",L$6," V",$B23),'Основа'!$A$1:$Q3578,15,FALSE),0)</f>
        <v>74576</v>
      </c>
      <c r="AH23" s="70"/>
      <c r="AI23" s="70"/>
      <c r="AJ23" s="70"/>
      <c r="AK23" s="8"/>
      <c r="AL23" s="8"/>
      <c r="AM23" s="8"/>
      <c r="AN23" s="8"/>
      <c r="AO23" s="8"/>
    </row>
    <row r="24" ht="15.0" customHeight="1">
      <c r="B24" s="110"/>
      <c r="C24" s="111"/>
      <c r="D24" s="106" t="str">
        <f>RIGHT($J$8,21)</f>
        <v>ΔТ=70⁰С (95/85/20) Вт</v>
      </c>
      <c r="E24" s="107"/>
      <c r="F24" s="108">
        <f t="shared" ref="F24:L24" si="16">ROUND(IF($D24="ΔТ=70⁰С (95/85/20) Вт",AA24,(IF($D24="ΔТ=60⁰С (90/70/20) Вт",AA24*0.818,AA24*0.646))),0)</f>
        <v>1053</v>
      </c>
      <c r="G24" s="108">
        <f t="shared" si="16"/>
        <v>1531</v>
      </c>
      <c r="H24" s="108">
        <f t="shared" si="16"/>
        <v>2067</v>
      </c>
      <c r="I24" s="108">
        <f t="shared" si="16"/>
        <v>2568</v>
      </c>
      <c r="J24" s="108">
        <f t="shared" si="16"/>
        <v>3083</v>
      </c>
      <c r="K24" s="108">
        <f t="shared" si="16"/>
        <v>3581</v>
      </c>
      <c r="L24" s="108">
        <f t="shared" si="16"/>
        <v>4132</v>
      </c>
      <c r="M24" s="280"/>
      <c r="N24" s="280"/>
      <c r="O24" s="281"/>
      <c r="V24" s="8"/>
      <c r="W24" s="8"/>
      <c r="X24" s="8"/>
      <c r="Y24" s="8"/>
      <c r="Z24" s="8"/>
      <c r="AA24" s="103">
        <f>VLOOKUP(CONCATENATE("Q60 ",F$6," V",$B23),'Основа'!$A$1:$Q3578,8,FALSE)</f>
        <v>1053</v>
      </c>
      <c r="AB24" s="103">
        <f>VLOOKUP(CONCATENATE("Q60 ",G$6," V",$B23),'Основа'!$A$1:$Q3578,8,FALSE)</f>
        <v>1531</v>
      </c>
      <c r="AC24" s="103">
        <f>VLOOKUP(CONCATENATE("Q60 ",H$6," V",$B23),'Основа'!$A$1:$Q3578,8,FALSE)</f>
        <v>2067</v>
      </c>
      <c r="AD24" s="103">
        <f>VLOOKUP(CONCATENATE("Q60 ",I$6," V",$B23),'Основа'!$A$1:$Q3578,8,FALSE)</f>
        <v>2568</v>
      </c>
      <c r="AE24" s="103">
        <f>VLOOKUP(CONCATENATE("Q60 ",J$6," V",$B23),'Основа'!$A$1:$Q3578,8,FALSE)</f>
        <v>3083</v>
      </c>
      <c r="AF24" s="103">
        <f>VLOOKUP(CONCATENATE("Q60 ",K$6," V",$B23),'Основа'!$A$1:$Q3578,8,FALSE)</f>
        <v>3581</v>
      </c>
      <c r="AG24" s="103">
        <f>VLOOKUP(CONCATENATE("Q60 ",L$6," V",$B23),'Основа'!$A$1:$Q3578,8,FALSE)</f>
        <v>4132</v>
      </c>
      <c r="AH24" s="70"/>
      <c r="AI24" s="70"/>
      <c r="AJ24" s="70"/>
      <c r="AK24" s="8"/>
      <c r="AL24" s="8"/>
      <c r="AM24" s="8"/>
      <c r="AN24" s="8"/>
      <c r="AO24" s="8"/>
    </row>
    <row r="25" ht="15.0" customHeight="1">
      <c r="B25" s="243">
        <v>10.0</v>
      </c>
      <c r="C25" s="168">
        <f>C23+80</f>
        <v>780</v>
      </c>
      <c r="D25" s="99" t="s">
        <v>112</v>
      </c>
      <c r="E25" s="100"/>
      <c r="F25" s="101">
        <f t="shared" ref="F25:L25" si="17">ROUND(AA25-(AA25*$I$8),0)</f>
        <v>33226</v>
      </c>
      <c r="G25" s="101">
        <f t="shared" si="17"/>
        <v>48236</v>
      </c>
      <c r="H25" s="101">
        <f t="shared" si="17"/>
        <v>53616</v>
      </c>
      <c r="I25" s="101">
        <f t="shared" si="17"/>
        <v>62812</v>
      </c>
      <c r="J25" s="101">
        <f t="shared" si="17"/>
        <v>65634</v>
      </c>
      <c r="K25" s="101">
        <f t="shared" si="17"/>
        <v>72266</v>
      </c>
      <c r="L25" s="101">
        <f t="shared" si="17"/>
        <v>81742</v>
      </c>
      <c r="M25" s="285"/>
      <c r="N25" s="285"/>
      <c r="O25" s="286"/>
      <c r="V25" s="8"/>
      <c r="W25" s="8"/>
      <c r="X25" s="8"/>
      <c r="Y25" s="8"/>
      <c r="Z25" s="8"/>
      <c r="AA25" s="103">
        <f>ROUND(VLOOKUP(CONCATENATE("Q60 ",F$6," V",$B25),'Основа'!$A$1:$Q3580,15,FALSE),0)</f>
        <v>33226</v>
      </c>
      <c r="AB25" s="103">
        <f>ROUND(VLOOKUP(CONCATENATE("Q60 ",G$6," V",$B25),'Основа'!$A$1:$Q3580,15,FALSE),0)</f>
        <v>48236</v>
      </c>
      <c r="AC25" s="103">
        <f>ROUND(VLOOKUP(CONCATENATE("Q60 ",H$6," V",$B25),'Основа'!$A$1:$Q3580,15,FALSE),0)</f>
        <v>53616</v>
      </c>
      <c r="AD25" s="103">
        <f>ROUND(VLOOKUP(CONCATENATE("Q60 ",I$6," V",$B25),'Основа'!$A$1:$Q3580,15,FALSE),0)</f>
        <v>62812</v>
      </c>
      <c r="AE25" s="103">
        <f>ROUND(VLOOKUP(CONCATENATE("Q60 ",J$6," V",$B25),'Основа'!$A$1:$Q3580,15,FALSE),0)</f>
        <v>65634</v>
      </c>
      <c r="AF25" s="103">
        <f>ROUND(VLOOKUP(CONCATENATE("Q60 ",K$6," V",$B25),'Основа'!$A$1:$Q3580,15,FALSE),0)</f>
        <v>72266</v>
      </c>
      <c r="AG25" s="103">
        <f>ROUND(VLOOKUP(CONCATENATE("Q60 ",L$6," V",$B25),'Основа'!$A$1:$Q3580,15,FALSE),0)</f>
        <v>81742</v>
      </c>
      <c r="AH25" s="70"/>
      <c r="AI25" s="70"/>
      <c r="AJ25" s="70"/>
      <c r="AK25" s="8"/>
      <c r="AL25" s="8"/>
      <c r="AM25" s="8"/>
      <c r="AN25" s="8"/>
      <c r="AO25" s="8"/>
    </row>
    <row r="26" ht="15.0" customHeight="1">
      <c r="B26" s="104"/>
      <c r="C26" s="105"/>
      <c r="D26" s="106" t="str">
        <f>RIGHT($J$8,21)</f>
        <v>ΔТ=70⁰С (95/85/20) Вт</v>
      </c>
      <c r="E26" s="107"/>
      <c r="F26" s="276">
        <f t="shared" ref="F26:L26" si="18">ROUND(IF($D26="ΔТ=70⁰С (95/85/20) Вт",AA26,(IF($D26="ΔТ=60⁰С (90/70/20) Вт",AA26*0.818,AA26*0.646))),0)</f>
        <v>1171</v>
      </c>
      <c r="G26" s="276">
        <f t="shared" si="18"/>
        <v>1704</v>
      </c>
      <c r="H26" s="276">
        <f t="shared" si="18"/>
        <v>2298</v>
      </c>
      <c r="I26" s="276">
        <f t="shared" si="18"/>
        <v>2853</v>
      </c>
      <c r="J26" s="276">
        <f t="shared" si="18"/>
        <v>3425</v>
      </c>
      <c r="K26" s="276">
        <f t="shared" si="18"/>
        <v>3979</v>
      </c>
      <c r="L26" s="108">
        <f t="shared" si="18"/>
        <v>4591</v>
      </c>
      <c r="M26" s="287"/>
      <c r="N26" s="287"/>
      <c r="O26" s="288"/>
      <c r="V26" s="8"/>
      <c r="W26" s="8"/>
      <c r="X26" s="8"/>
      <c r="Y26" s="8"/>
      <c r="Z26" s="8"/>
      <c r="AA26" s="103">
        <f>VLOOKUP(CONCATENATE("Q60 ",F$6," V",$B25),'Основа'!$A$1:$Q3580,8,FALSE)</f>
        <v>1171</v>
      </c>
      <c r="AB26" s="103">
        <f>VLOOKUP(CONCATENATE("Q60 ",G$6," V",$B25),'Основа'!$A$1:$Q3580,8,FALSE)</f>
        <v>1704</v>
      </c>
      <c r="AC26" s="103">
        <f>VLOOKUP(CONCATENATE("Q60 ",H$6," V",$B25),'Основа'!$A$1:$Q3580,8,FALSE)</f>
        <v>2298</v>
      </c>
      <c r="AD26" s="103">
        <f>VLOOKUP(CONCATENATE("Q60 ",I$6," V",$B25),'Основа'!$A$1:$Q3580,8,FALSE)</f>
        <v>2853</v>
      </c>
      <c r="AE26" s="103">
        <f>VLOOKUP(CONCATENATE("Q60 ",J$6," V",$B25),'Основа'!$A$1:$Q3580,8,FALSE)</f>
        <v>3425</v>
      </c>
      <c r="AF26" s="103">
        <f>VLOOKUP(CONCATENATE("Q60 ",K$6," V",$B25),'Основа'!$A$1:$Q3580,8,FALSE)</f>
        <v>3979</v>
      </c>
      <c r="AG26" s="103">
        <f>VLOOKUP(CONCATENATE("Q60 ",L$6," V",$B25),'Основа'!$A$1:$Q3580,8,FALSE)</f>
        <v>4591</v>
      </c>
      <c r="AH26" s="70"/>
      <c r="AI26" s="70"/>
      <c r="AJ26" s="70"/>
      <c r="AK26" s="8"/>
      <c r="AL26" s="8"/>
      <c r="AM26" s="8"/>
      <c r="AN26" s="8"/>
      <c r="AO26" s="8"/>
    </row>
    <row r="27" ht="15.0" customHeight="1">
      <c r="B27" s="97">
        <v>11.0</v>
      </c>
      <c r="C27" s="98">
        <f>C25+80</f>
        <v>860</v>
      </c>
      <c r="D27" s="99" t="s">
        <v>112</v>
      </c>
      <c r="E27" s="100"/>
      <c r="F27" s="101">
        <f t="shared" ref="F27:K27" si="19">ROUND(AA27-(AA27*$I$8),0)</f>
        <v>35462</v>
      </c>
      <c r="G27" s="101">
        <f t="shared" si="19"/>
        <v>52025</v>
      </c>
      <c r="H27" s="101">
        <f t="shared" si="19"/>
        <v>57949</v>
      </c>
      <c r="I27" s="101">
        <f t="shared" si="19"/>
        <v>68072</v>
      </c>
      <c r="J27" s="101">
        <f t="shared" si="19"/>
        <v>71182</v>
      </c>
      <c r="K27" s="101">
        <f t="shared" si="19"/>
        <v>78486</v>
      </c>
      <c r="L27" s="278"/>
      <c r="M27" s="278"/>
      <c r="N27" s="278"/>
      <c r="O27" s="279"/>
      <c r="V27" s="8"/>
      <c r="W27" s="8"/>
      <c r="X27" s="8"/>
      <c r="Y27" s="8"/>
      <c r="Z27" s="8"/>
      <c r="AA27" s="103">
        <f>ROUND(VLOOKUP(CONCATENATE("Q60 ",F$6," V",$B27),'Основа'!$A$1:$Q3582,15,FALSE),0)</f>
        <v>35462</v>
      </c>
      <c r="AB27" s="103">
        <f>ROUND(VLOOKUP(CONCATENATE("Q60 ",G$6," V",$B27),'Основа'!$A$1:$Q3582,15,FALSE),0)</f>
        <v>52025</v>
      </c>
      <c r="AC27" s="103">
        <f>ROUND(VLOOKUP(CONCATENATE("Q60 ",H$6," V",$B27),'Основа'!$A$1:$Q3582,15,FALSE),0)</f>
        <v>57949</v>
      </c>
      <c r="AD27" s="103">
        <f>ROUND(VLOOKUP(CONCATENATE("Q60 ",I$6," V",$B27),'Основа'!$A$1:$Q3582,15,FALSE),0)</f>
        <v>68072</v>
      </c>
      <c r="AE27" s="103">
        <f>ROUND(VLOOKUP(CONCATENATE("Q60 ",J$6," V",$B27),'Основа'!$A$1:$Q3582,15,FALSE),0)</f>
        <v>71182</v>
      </c>
      <c r="AF27" s="103">
        <f>ROUND(VLOOKUP(CONCATENATE("Q60 ",K$6," V",$B27),'Основа'!$A$1:$Q3582,15,FALSE),0)</f>
        <v>78486</v>
      </c>
      <c r="AG27" s="70"/>
      <c r="AH27" s="70"/>
      <c r="AI27" s="70"/>
      <c r="AJ27" s="70"/>
      <c r="AK27" s="8"/>
      <c r="AL27" s="8"/>
      <c r="AM27" s="8"/>
      <c r="AN27" s="8"/>
      <c r="AO27" s="8"/>
    </row>
    <row r="28" ht="15.0" customHeight="1">
      <c r="B28" s="110"/>
      <c r="C28" s="111"/>
      <c r="D28" s="106" t="str">
        <f>RIGHT($J$8,21)</f>
        <v>ΔТ=70⁰С (95/85/20) Вт</v>
      </c>
      <c r="E28" s="107"/>
      <c r="F28" s="108">
        <f t="shared" ref="F28:K28" si="20">ROUND(IF($D28="ΔТ=70⁰С (95/85/20) Вт",AA28,(IF($D28="ΔТ=60⁰С (90/70/20) Вт",AA28*0.818,AA28*0.646))),0)</f>
        <v>1288</v>
      </c>
      <c r="G28" s="108">
        <f t="shared" si="20"/>
        <v>1872</v>
      </c>
      <c r="H28" s="108">
        <f t="shared" si="20"/>
        <v>2529</v>
      </c>
      <c r="I28" s="108">
        <f t="shared" si="20"/>
        <v>3137</v>
      </c>
      <c r="J28" s="108">
        <f t="shared" si="20"/>
        <v>3768</v>
      </c>
      <c r="K28" s="108">
        <f t="shared" si="20"/>
        <v>4378</v>
      </c>
      <c r="L28" s="280"/>
      <c r="M28" s="280"/>
      <c r="N28" s="280"/>
      <c r="O28" s="281"/>
      <c r="V28" s="8"/>
      <c r="W28" s="8"/>
      <c r="X28" s="8"/>
      <c r="Y28" s="8"/>
      <c r="Z28" s="8"/>
      <c r="AA28" s="103">
        <f>VLOOKUP(CONCATENATE("Q60 ",F$6," V",$B27),'Основа'!$A$1:$Q3582,8,FALSE)</f>
        <v>1288</v>
      </c>
      <c r="AB28" s="103">
        <f>VLOOKUP(CONCATENATE("Q60 ",G$6," V",$B27),'Основа'!$A$1:$Q3582,8,FALSE)</f>
        <v>1872</v>
      </c>
      <c r="AC28" s="103">
        <f>VLOOKUP(CONCATENATE("Q60 ",H$6," V",$B27),'Основа'!$A$1:$Q3582,8,FALSE)</f>
        <v>2529</v>
      </c>
      <c r="AD28" s="103">
        <f>VLOOKUP(CONCATENATE("Q60 ",I$6," V",$B27),'Основа'!$A$1:$Q3582,8,FALSE)</f>
        <v>3137</v>
      </c>
      <c r="AE28" s="103">
        <f>VLOOKUP(CONCATENATE("Q60 ",J$6," V",$B27),'Основа'!$A$1:$Q3582,8,FALSE)</f>
        <v>3768</v>
      </c>
      <c r="AF28" s="103">
        <f>VLOOKUP(CONCATENATE("Q60 ",K$6," V",$B27),'Основа'!$A$1:$Q3582,8,FALSE)</f>
        <v>4378</v>
      </c>
      <c r="AG28" s="70"/>
      <c r="AH28" s="70"/>
      <c r="AI28" s="70"/>
      <c r="AJ28" s="70"/>
      <c r="AK28" s="8"/>
      <c r="AL28" s="8"/>
      <c r="AM28" s="8"/>
      <c r="AN28" s="8"/>
      <c r="AO28" s="8"/>
    </row>
    <row r="29" ht="15.0" customHeight="1">
      <c r="B29" s="243">
        <v>12.0</v>
      </c>
      <c r="C29" s="168">
        <f>C27+80</f>
        <v>940</v>
      </c>
      <c r="D29" s="99" t="s">
        <v>112</v>
      </c>
      <c r="E29" s="100"/>
      <c r="F29" s="101">
        <f t="shared" ref="F29:K29" si="21">ROUND(AA29-(AA29*$I$8),0)</f>
        <v>37674</v>
      </c>
      <c r="G29" s="101">
        <f t="shared" si="21"/>
        <v>55770</v>
      </c>
      <c r="H29" s="101">
        <f t="shared" si="21"/>
        <v>62229</v>
      </c>
      <c r="I29" s="101">
        <f t="shared" si="21"/>
        <v>73275</v>
      </c>
      <c r="J29" s="101">
        <f t="shared" si="21"/>
        <v>76659</v>
      </c>
      <c r="K29" s="101">
        <f t="shared" si="21"/>
        <v>84631</v>
      </c>
      <c r="L29" s="285"/>
      <c r="M29" s="285"/>
      <c r="N29" s="285"/>
      <c r="O29" s="286"/>
      <c r="V29" s="8"/>
      <c r="W29" s="8"/>
      <c r="X29" s="8"/>
      <c r="Y29" s="8"/>
      <c r="Z29" s="8"/>
      <c r="AA29" s="103">
        <f>ROUND(VLOOKUP(CONCATENATE("Q60 ",F$6," V",$B29),'Основа'!$A$1:$Q3597,15,FALSE),0)</f>
        <v>37674</v>
      </c>
      <c r="AB29" s="103">
        <f>ROUND(VLOOKUP(CONCATENATE("Q60 ",G$6," V",$B29),'Основа'!$A$1:$Q3597,15,FALSE),0)</f>
        <v>55770</v>
      </c>
      <c r="AC29" s="103">
        <f>ROUND(VLOOKUP(CONCATENATE("Q60 ",H$6," V",$B29),'Основа'!$A$1:$Q3597,15,FALSE),0)</f>
        <v>62229</v>
      </c>
      <c r="AD29" s="103">
        <f>ROUND(VLOOKUP(CONCATENATE("Q60 ",I$6," V",$B29),'Основа'!$A$1:$Q3597,15,FALSE),0)</f>
        <v>73275</v>
      </c>
      <c r="AE29" s="103">
        <f>ROUND(VLOOKUP(CONCATENATE("Q60 ",J$6," V",$B29),'Основа'!$A$1:$Q3597,15,FALSE),0)</f>
        <v>76659</v>
      </c>
      <c r="AF29" s="103">
        <f>ROUND(VLOOKUP(CONCATENATE("Q60 ",K$6," V",$B29),'Основа'!$A$1:$Q3597,15,FALSE),0)</f>
        <v>84631</v>
      </c>
      <c r="AG29" s="70"/>
      <c r="AH29" s="70"/>
      <c r="AI29" s="70"/>
      <c r="AJ29" s="70"/>
      <c r="AK29" s="8"/>
      <c r="AL29" s="8"/>
      <c r="AM29" s="8"/>
      <c r="AN29" s="8"/>
      <c r="AO29" s="8"/>
    </row>
    <row r="30" ht="15.0" customHeight="1">
      <c r="B30" s="110"/>
      <c r="C30" s="111"/>
      <c r="D30" s="106" t="str">
        <f>RIGHT($J$8,21)</f>
        <v>ΔТ=70⁰С (95/85/20) Вт</v>
      </c>
      <c r="E30" s="107"/>
      <c r="F30" s="108">
        <f t="shared" ref="F30:K30" si="22">ROUND(IF($D30="ΔТ=70⁰С (95/85/20) Вт",AA30,(IF($D30="ΔТ=60⁰С (90/70/20) Вт",AA30*0.818,AA30*0.646))),0)</f>
        <v>1404</v>
      </c>
      <c r="G30" s="108">
        <f t="shared" si="22"/>
        <v>2045</v>
      </c>
      <c r="H30" s="108">
        <f t="shared" si="22"/>
        <v>2757</v>
      </c>
      <c r="I30" s="108">
        <f t="shared" si="22"/>
        <v>3428</v>
      </c>
      <c r="J30" s="108">
        <f t="shared" si="22"/>
        <v>4111</v>
      </c>
      <c r="K30" s="108">
        <f t="shared" si="22"/>
        <v>4776</v>
      </c>
      <c r="L30" s="280"/>
      <c r="M30" s="280"/>
      <c r="N30" s="280"/>
      <c r="O30" s="281"/>
      <c r="V30" s="8"/>
      <c r="W30" s="8"/>
      <c r="X30" s="8"/>
      <c r="Y30" s="8"/>
      <c r="Z30" s="8"/>
      <c r="AA30" s="103">
        <f>VLOOKUP(CONCATENATE("Q60 ",F$6," V",$B29),'Основа'!$A$1:$Q3597,8,FALSE)</f>
        <v>1404</v>
      </c>
      <c r="AB30" s="103">
        <f>VLOOKUP(CONCATENATE("Q60 ",G$6," V",$B29),'Основа'!$A$1:$Q3597,8,FALSE)</f>
        <v>2045</v>
      </c>
      <c r="AC30" s="103">
        <f>VLOOKUP(CONCATENATE("Q60 ",H$6," V",$B29),'Основа'!$A$1:$Q3597,8,FALSE)</f>
        <v>2757</v>
      </c>
      <c r="AD30" s="103">
        <f>VLOOKUP(CONCATENATE("Q60 ",I$6," V",$B29),'Основа'!$A$1:$Q3597,8,FALSE)</f>
        <v>3428</v>
      </c>
      <c r="AE30" s="103">
        <f>VLOOKUP(CONCATENATE("Q60 ",J$6," V",$B29),'Основа'!$A$1:$Q3597,8,FALSE)</f>
        <v>4111</v>
      </c>
      <c r="AF30" s="103">
        <f>VLOOKUP(CONCATENATE("Q60 ",K$6," V",$B29),'Основа'!$A$1:$Q3597,8,FALSE)</f>
        <v>4776</v>
      </c>
      <c r="AG30" s="70"/>
      <c r="AH30" s="70"/>
      <c r="AI30" s="70"/>
      <c r="AJ30" s="70"/>
      <c r="AK30" s="8"/>
      <c r="AL30" s="8"/>
      <c r="AM30" s="8"/>
      <c r="AN30" s="8"/>
      <c r="AO30" s="8"/>
    </row>
    <row r="31" ht="15.75" customHeight="1"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V31" s="8"/>
      <c r="W31" s="8"/>
      <c r="X31" s="8"/>
      <c r="Y31" s="8"/>
      <c r="Z31" s="8"/>
      <c r="AA31" s="8"/>
      <c r="AB31" s="8"/>
      <c r="AC31" s="8"/>
      <c r="AD31" s="8"/>
      <c r="AE31" s="8"/>
      <c r="AF31" s="8"/>
      <c r="AG31" s="8"/>
      <c r="AH31" s="8"/>
      <c r="AI31" s="8"/>
      <c r="AJ31" s="8"/>
      <c r="AK31" s="8"/>
      <c r="AL31" s="8"/>
      <c r="AM31" s="8"/>
      <c r="AN31" s="8"/>
      <c r="AO31" s="8"/>
      <c r="AP31" s="8"/>
      <c r="AQ31" s="8"/>
      <c r="AR31" s="8"/>
    </row>
    <row r="32" ht="15.0" customHeight="1">
      <c r="B32" s="119" t="s">
        <v>110</v>
      </c>
      <c r="C32" s="5"/>
      <c r="D32" s="5"/>
      <c r="E32" s="100"/>
      <c r="F32" s="121">
        <v>500.0</v>
      </c>
      <c r="G32" s="121">
        <v>750.0</v>
      </c>
      <c r="H32" s="121">
        <v>1000.0</v>
      </c>
      <c r="I32" s="121">
        <v>1250.0</v>
      </c>
      <c r="J32" s="121">
        <v>1500.0</v>
      </c>
      <c r="K32" s="121">
        <v>1750.0</v>
      </c>
      <c r="L32" s="121">
        <v>2000.0</v>
      </c>
      <c r="M32" s="121">
        <v>2250.0</v>
      </c>
      <c r="N32" s="121">
        <v>2500.0</v>
      </c>
      <c r="O32" s="122">
        <v>3000.0</v>
      </c>
      <c r="V32" s="8"/>
      <c r="W32" s="8"/>
      <c r="X32" s="8"/>
      <c r="Y32" s="8"/>
      <c r="Z32" s="8"/>
      <c r="AA32" s="8"/>
      <c r="AB32" s="8"/>
      <c r="AC32" s="8"/>
      <c r="AD32" s="8"/>
      <c r="AE32" s="8"/>
      <c r="AF32" s="8"/>
      <c r="AG32" s="8"/>
      <c r="AH32" s="8"/>
      <c r="AI32" s="8"/>
      <c r="AJ32" s="8"/>
      <c r="AK32" s="8"/>
      <c r="AL32" s="8"/>
      <c r="AM32" s="8"/>
      <c r="AN32" s="8"/>
      <c r="AO32" s="8"/>
      <c r="AP32" s="8"/>
      <c r="AQ32" s="8"/>
      <c r="AR32" s="8"/>
    </row>
    <row r="33" ht="15.0" customHeight="1">
      <c r="B33" s="123" t="s">
        <v>114</v>
      </c>
      <c r="C33" s="48"/>
      <c r="D33" s="48"/>
      <c r="E33" s="79"/>
      <c r="F33" s="61">
        <v>430.0</v>
      </c>
      <c r="G33" s="61">
        <v>680.0</v>
      </c>
      <c r="H33" s="61">
        <v>930.0</v>
      </c>
      <c r="I33" s="61">
        <v>1180.0</v>
      </c>
      <c r="J33" s="61">
        <v>1430.0</v>
      </c>
      <c r="K33" s="61">
        <v>1680.0</v>
      </c>
      <c r="L33" s="61">
        <v>1930.0</v>
      </c>
      <c r="M33" s="61">
        <v>2180.0</v>
      </c>
      <c r="N33" s="61">
        <v>2430.0</v>
      </c>
      <c r="O33" s="124">
        <v>2930.0</v>
      </c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</row>
    <row r="34" ht="47.25" customHeight="1">
      <c r="B34" s="127" t="s">
        <v>7</v>
      </c>
      <c r="C34" s="128" t="s">
        <v>116</v>
      </c>
      <c r="D34" s="128" t="s">
        <v>117</v>
      </c>
      <c r="E34" s="129" t="s">
        <v>118</v>
      </c>
      <c r="F34" s="130"/>
      <c r="G34" s="130"/>
      <c r="H34" s="130"/>
      <c r="I34" s="130"/>
      <c r="J34" s="130"/>
      <c r="K34" s="130"/>
      <c r="L34" s="130"/>
      <c r="M34" s="130"/>
      <c r="N34" s="130"/>
      <c r="O34" s="131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</row>
    <row r="35" ht="15.75" customHeight="1">
      <c r="B35" s="132">
        <v>2.0</v>
      </c>
      <c r="C35" s="133">
        <v>50.0</v>
      </c>
      <c r="D35" s="133">
        <v>45.0</v>
      </c>
      <c r="E35" s="134" t="s">
        <v>119</v>
      </c>
      <c r="F35" s="135">
        <v>6.1</v>
      </c>
      <c r="G35" s="135">
        <v>8.5</v>
      </c>
      <c r="H35" s="135">
        <v>10.9</v>
      </c>
      <c r="I35" s="135">
        <v>13.2</v>
      </c>
      <c r="J35" s="135">
        <v>15.5</v>
      </c>
      <c r="K35" s="135">
        <v>17.8</v>
      </c>
      <c r="L35" s="135">
        <v>20.0</v>
      </c>
      <c r="M35" s="135">
        <v>22.3</v>
      </c>
      <c r="N35" s="135">
        <v>24.6</v>
      </c>
      <c r="O35" s="136">
        <v>29.4</v>
      </c>
      <c r="V35" s="8"/>
      <c r="W35" s="8"/>
      <c r="X35" s="8"/>
      <c r="Y35" s="8"/>
      <c r="Z35" s="8"/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</row>
    <row r="36" ht="15.75" customHeight="1">
      <c r="B36" s="104"/>
      <c r="C36" s="105"/>
      <c r="D36" s="111"/>
      <c r="E36" s="144" t="s">
        <v>120</v>
      </c>
      <c r="F36" s="139">
        <v>3.0</v>
      </c>
      <c r="G36" s="139">
        <v>4.5</v>
      </c>
      <c r="H36" s="139">
        <v>5.9</v>
      </c>
      <c r="I36" s="139">
        <v>7.4</v>
      </c>
      <c r="J36" s="139">
        <v>8.9</v>
      </c>
      <c r="K36" s="139">
        <v>10.3</v>
      </c>
      <c r="L36" s="139">
        <v>11.8</v>
      </c>
      <c r="M36" s="139">
        <v>13.2</v>
      </c>
      <c r="N36" s="139">
        <v>14.7</v>
      </c>
      <c r="O36" s="140">
        <v>17.6</v>
      </c>
      <c r="V36" s="8"/>
      <c r="W36" s="8"/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</row>
    <row r="37" ht="15.75" customHeight="1">
      <c r="B37" s="132">
        <v>3.0</v>
      </c>
      <c r="C37" s="133">
        <v>130.0</v>
      </c>
      <c r="D37" s="133" t="s">
        <v>199</v>
      </c>
      <c r="E37" s="134" t="s">
        <v>119</v>
      </c>
      <c r="F37" s="135">
        <v>9.1</v>
      </c>
      <c r="G37" s="135">
        <v>12.7</v>
      </c>
      <c r="H37" s="135">
        <v>16.2</v>
      </c>
      <c r="I37" s="135">
        <v>19.6</v>
      </c>
      <c r="J37" s="135">
        <v>23.1</v>
      </c>
      <c r="K37" s="135">
        <v>26.5</v>
      </c>
      <c r="L37" s="135">
        <v>29.9</v>
      </c>
      <c r="M37" s="135">
        <v>33.4</v>
      </c>
      <c r="N37" s="135">
        <v>36.8</v>
      </c>
      <c r="O37" s="136">
        <v>43.7</v>
      </c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</row>
    <row r="38" ht="15.75" customHeight="1">
      <c r="B38" s="110"/>
      <c r="C38" s="111"/>
      <c r="D38" s="111"/>
      <c r="E38" s="137" t="s">
        <v>120</v>
      </c>
      <c r="F38" s="139">
        <v>4.6</v>
      </c>
      <c r="G38" s="139">
        <v>6.8</v>
      </c>
      <c r="H38" s="139">
        <v>8.9</v>
      </c>
      <c r="I38" s="139">
        <v>11.1</v>
      </c>
      <c r="J38" s="139">
        <v>13.3</v>
      </c>
      <c r="K38" s="139">
        <v>15.5</v>
      </c>
      <c r="L38" s="139">
        <v>17.7</v>
      </c>
      <c r="M38" s="139">
        <v>19.9</v>
      </c>
      <c r="N38" s="139">
        <v>22.1</v>
      </c>
      <c r="O38" s="140">
        <v>26.4</v>
      </c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</row>
    <row r="39" ht="15.75" customHeight="1">
      <c r="B39" s="141">
        <v>4.0</v>
      </c>
      <c r="C39" s="133">
        <f>C37+80</f>
        <v>210</v>
      </c>
      <c r="D39" s="133">
        <v>125.0</v>
      </c>
      <c r="E39" s="143" t="s">
        <v>119</v>
      </c>
      <c r="F39" s="135">
        <v>12.2</v>
      </c>
      <c r="G39" s="135">
        <v>16.8</v>
      </c>
      <c r="H39" s="135">
        <v>21.5</v>
      </c>
      <c r="I39" s="135">
        <v>26.0</v>
      </c>
      <c r="J39" s="135">
        <v>30.7</v>
      </c>
      <c r="K39" s="135">
        <v>35.3</v>
      </c>
      <c r="L39" s="135">
        <v>39.9</v>
      </c>
      <c r="M39" s="135">
        <v>44.4</v>
      </c>
      <c r="N39" s="135">
        <v>49.1</v>
      </c>
      <c r="O39" s="136">
        <v>58.3</v>
      </c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</row>
    <row r="40" ht="15.75" customHeight="1">
      <c r="B40" s="104"/>
      <c r="C40" s="111"/>
      <c r="D40" s="55"/>
      <c r="E40" s="144" t="s">
        <v>120</v>
      </c>
      <c r="F40" s="145">
        <v>6.1</v>
      </c>
      <c r="G40" s="145">
        <v>9.0</v>
      </c>
      <c r="H40" s="145">
        <v>11.9</v>
      </c>
      <c r="I40" s="145">
        <v>14.9</v>
      </c>
      <c r="J40" s="145">
        <v>17.8</v>
      </c>
      <c r="K40" s="145">
        <v>20.7</v>
      </c>
      <c r="L40" s="145">
        <v>23.6</v>
      </c>
      <c r="M40" s="145">
        <v>26.5</v>
      </c>
      <c r="N40" s="145">
        <v>29.4</v>
      </c>
      <c r="O40" s="146">
        <v>35.3</v>
      </c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</row>
    <row r="41" ht="15.75" customHeight="1">
      <c r="B41" s="132">
        <v>5.0</v>
      </c>
      <c r="C41" s="133">
        <f>C39+80</f>
        <v>290</v>
      </c>
      <c r="D41" s="133" t="s">
        <v>200</v>
      </c>
      <c r="E41" s="134" t="s">
        <v>119</v>
      </c>
      <c r="F41" s="135">
        <v>15.6</v>
      </c>
      <c r="G41" s="135">
        <v>21.0</v>
      </c>
      <c r="H41" s="135">
        <v>26.7</v>
      </c>
      <c r="I41" s="135">
        <v>32.6</v>
      </c>
      <c r="J41" s="135">
        <v>38.3</v>
      </c>
      <c r="K41" s="135">
        <v>44.0</v>
      </c>
      <c r="L41" s="135">
        <v>49.8</v>
      </c>
      <c r="M41" s="135">
        <v>55.5</v>
      </c>
      <c r="N41" s="135">
        <v>61.3</v>
      </c>
      <c r="O41" s="136">
        <v>72.8</v>
      </c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</row>
    <row r="42" ht="15.75" customHeight="1">
      <c r="B42" s="110"/>
      <c r="C42" s="111"/>
      <c r="D42" s="111"/>
      <c r="E42" s="137" t="s">
        <v>120</v>
      </c>
      <c r="F42" s="139">
        <v>7.6</v>
      </c>
      <c r="G42" s="139">
        <v>11.3</v>
      </c>
      <c r="H42" s="139">
        <v>14.9</v>
      </c>
      <c r="I42" s="139">
        <v>18.6</v>
      </c>
      <c r="J42" s="139">
        <v>22.2</v>
      </c>
      <c r="K42" s="139">
        <v>25.9</v>
      </c>
      <c r="L42" s="139">
        <v>29.5</v>
      </c>
      <c r="M42" s="139">
        <v>33.2</v>
      </c>
      <c r="N42" s="139">
        <v>36.8</v>
      </c>
      <c r="O42" s="140">
        <v>44.1</v>
      </c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</row>
    <row r="43" ht="15.75" customHeight="1">
      <c r="B43" s="141">
        <v>6.0</v>
      </c>
      <c r="C43" s="133">
        <f>C41+80</f>
        <v>370</v>
      </c>
      <c r="D43" s="142">
        <v>205.0</v>
      </c>
      <c r="E43" s="143" t="s">
        <v>119</v>
      </c>
      <c r="F43" s="172">
        <v>18.7</v>
      </c>
      <c r="G43" s="172">
        <v>25.3</v>
      </c>
      <c r="H43" s="172">
        <v>32.1</v>
      </c>
      <c r="I43" s="172">
        <v>38.9</v>
      </c>
      <c r="J43" s="172">
        <v>45.9</v>
      </c>
      <c r="K43" s="172">
        <v>52.8</v>
      </c>
      <c r="L43" s="172">
        <v>59.7</v>
      </c>
      <c r="M43" s="172">
        <v>66.5</v>
      </c>
      <c r="N43" s="172">
        <v>73.5</v>
      </c>
      <c r="O43" s="173">
        <v>87.4</v>
      </c>
      <c r="V43" s="8"/>
      <c r="W43" s="8"/>
      <c r="X43" s="8"/>
      <c r="Y43" s="8"/>
      <c r="Z43" s="8"/>
      <c r="AA43" s="8"/>
      <c r="AB43" s="8"/>
      <c r="AC43" s="8"/>
      <c r="AD43" s="8"/>
      <c r="AE43" s="8"/>
      <c r="AF43" s="8"/>
      <c r="AG43" s="8"/>
      <c r="AH43" s="8"/>
      <c r="AI43" s="8"/>
      <c r="AJ43" s="8"/>
      <c r="AK43" s="8"/>
      <c r="AL43" s="8"/>
      <c r="AM43" s="8"/>
      <c r="AN43" s="8"/>
      <c r="AO43" s="8"/>
      <c r="AP43" s="8"/>
      <c r="AQ43" s="8"/>
      <c r="AR43" s="8"/>
    </row>
    <row r="44" ht="15.75" customHeight="1">
      <c r="B44" s="104"/>
      <c r="C44" s="111"/>
      <c r="D44" s="55"/>
      <c r="E44" s="144" t="s">
        <v>120</v>
      </c>
      <c r="F44" s="145">
        <v>9.2</v>
      </c>
      <c r="G44" s="145">
        <v>13.5</v>
      </c>
      <c r="H44" s="145">
        <v>17.9</v>
      </c>
      <c r="I44" s="145">
        <v>22.3</v>
      </c>
      <c r="J44" s="145">
        <v>26.7</v>
      </c>
      <c r="K44" s="145">
        <v>31.0</v>
      </c>
      <c r="L44" s="145">
        <v>35.4</v>
      </c>
      <c r="M44" s="145">
        <v>39.8</v>
      </c>
      <c r="N44" s="145">
        <v>44.2</v>
      </c>
      <c r="O44" s="146">
        <v>52.9</v>
      </c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  <c r="AM44" s="8"/>
      <c r="AN44" s="8"/>
      <c r="AO44" s="8"/>
      <c r="AP44" s="8"/>
      <c r="AQ44" s="8"/>
      <c r="AR44" s="8"/>
    </row>
    <row r="45" ht="15.75" customHeight="1">
      <c r="B45" s="132">
        <v>7.0</v>
      </c>
      <c r="C45" s="133">
        <f>C43+80</f>
        <v>450</v>
      </c>
      <c r="D45" s="133" t="s">
        <v>201</v>
      </c>
      <c r="E45" s="134" t="s">
        <v>119</v>
      </c>
      <c r="F45" s="135">
        <v>21.8</v>
      </c>
      <c r="G45" s="135">
        <v>29.4</v>
      </c>
      <c r="H45" s="135">
        <v>37.3</v>
      </c>
      <c r="I45" s="135">
        <v>45.4</v>
      </c>
      <c r="J45" s="135">
        <v>53.6</v>
      </c>
      <c r="K45" s="135">
        <v>61.5</v>
      </c>
      <c r="L45" s="135">
        <v>69.5</v>
      </c>
      <c r="M45" s="135">
        <v>77.6</v>
      </c>
      <c r="N45" s="289">
        <v>85.7</v>
      </c>
      <c r="O45" s="290">
        <v>101.9</v>
      </c>
      <c r="V45" s="8"/>
      <c r="W45" s="8"/>
      <c r="X45" s="8"/>
      <c r="Y45" s="8"/>
      <c r="Z45" s="8"/>
      <c r="AA45" s="8"/>
      <c r="AB45" s="8"/>
      <c r="AC45" s="8"/>
      <c r="AD45" s="8"/>
      <c r="AE45" s="8"/>
      <c r="AF45" s="8"/>
      <c r="AG45" s="8"/>
      <c r="AH45" s="8"/>
      <c r="AI45" s="8"/>
      <c r="AJ45" s="8"/>
      <c r="AK45" s="8"/>
      <c r="AL45" s="8"/>
      <c r="AM45" s="8"/>
      <c r="AN45" s="8"/>
      <c r="AO45" s="8"/>
      <c r="AP45" s="8"/>
      <c r="AQ45" s="8"/>
      <c r="AR45" s="8"/>
    </row>
    <row r="46" ht="15.75" customHeight="1">
      <c r="B46" s="104"/>
      <c r="C46" s="111"/>
      <c r="D46" s="111"/>
      <c r="E46" s="144" t="s">
        <v>120</v>
      </c>
      <c r="F46" s="139">
        <v>10.7</v>
      </c>
      <c r="G46" s="139">
        <v>15.8</v>
      </c>
      <c r="H46" s="139">
        <v>20.9</v>
      </c>
      <c r="I46" s="139">
        <v>26.0</v>
      </c>
      <c r="J46" s="139">
        <v>31.1</v>
      </c>
      <c r="K46" s="139">
        <v>36.2</v>
      </c>
      <c r="L46" s="139">
        <v>41.3</v>
      </c>
      <c r="M46" s="139">
        <v>46.4</v>
      </c>
      <c r="N46" s="291">
        <v>51.5</v>
      </c>
      <c r="O46" s="292">
        <v>61.7</v>
      </c>
      <c r="V46" s="8"/>
      <c r="W46" s="8"/>
      <c r="X46" s="8"/>
      <c r="Y46" s="8"/>
      <c r="Z46" s="8"/>
      <c r="AA46" s="8"/>
      <c r="AB46" s="8"/>
      <c r="AC46" s="8"/>
      <c r="AD46" s="8"/>
      <c r="AE46" s="8"/>
      <c r="AF46" s="8"/>
      <c r="AG46" s="8"/>
      <c r="AH46" s="8"/>
      <c r="AI46" s="8"/>
      <c r="AJ46" s="8"/>
      <c r="AK46" s="8"/>
      <c r="AL46" s="8"/>
      <c r="AM46" s="8"/>
      <c r="AN46" s="8"/>
      <c r="AO46" s="8"/>
      <c r="AP46" s="8"/>
      <c r="AQ46" s="8"/>
      <c r="AR46" s="8"/>
    </row>
    <row r="47" ht="15.75" customHeight="1">
      <c r="B47" s="132">
        <v>8.0</v>
      </c>
      <c r="C47" s="133">
        <f>C45+80</f>
        <v>530</v>
      </c>
      <c r="D47" s="133">
        <v>285.0</v>
      </c>
      <c r="E47" s="134" t="s">
        <v>119</v>
      </c>
      <c r="F47" s="172">
        <v>24.9</v>
      </c>
      <c r="G47" s="172">
        <v>33.6</v>
      </c>
      <c r="H47" s="172">
        <v>42.7</v>
      </c>
      <c r="I47" s="172">
        <v>51.9</v>
      </c>
      <c r="J47" s="172">
        <v>61.1</v>
      </c>
      <c r="K47" s="172">
        <v>70.3</v>
      </c>
      <c r="L47" s="172">
        <v>79.6</v>
      </c>
      <c r="M47" s="172">
        <v>88.7</v>
      </c>
      <c r="N47" s="293">
        <v>98.0</v>
      </c>
      <c r="O47" s="294">
        <v>116.5</v>
      </c>
      <c r="V47" s="8"/>
      <c r="W47" s="8"/>
      <c r="X47" s="8"/>
      <c r="Y47" s="8"/>
      <c r="Z47" s="8"/>
      <c r="AA47" s="8"/>
      <c r="AB47" s="8"/>
      <c r="AC47" s="8"/>
      <c r="AD47" s="8"/>
      <c r="AE47" s="8"/>
      <c r="AF47" s="8"/>
      <c r="AG47" s="8"/>
      <c r="AH47" s="8"/>
      <c r="AI47" s="8"/>
      <c r="AJ47" s="8"/>
      <c r="AK47" s="8"/>
      <c r="AL47" s="8"/>
      <c r="AM47" s="8"/>
      <c r="AN47" s="8"/>
      <c r="AO47" s="8"/>
      <c r="AP47" s="8"/>
      <c r="AQ47" s="8"/>
      <c r="AR47" s="8"/>
    </row>
    <row r="48" ht="15.75" customHeight="1">
      <c r="B48" s="110"/>
      <c r="C48" s="111"/>
      <c r="D48" s="111"/>
      <c r="E48" s="137" t="s">
        <v>120</v>
      </c>
      <c r="F48" s="145">
        <v>12.2</v>
      </c>
      <c r="G48" s="145">
        <v>18.1</v>
      </c>
      <c r="H48" s="145">
        <v>23.9</v>
      </c>
      <c r="I48" s="145">
        <v>29.7</v>
      </c>
      <c r="J48" s="145">
        <v>35.6</v>
      </c>
      <c r="K48" s="145">
        <v>41.4</v>
      </c>
      <c r="L48" s="145">
        <v>47.2</v>
      </c>
      <c r="M48" s="145">
        <v>53.1</v>
      </c>
      <c r="N48" s="295">
        <v>58.9</v>
      </c>
      <c r="O48" s="296">
        <v>70.6</v>
      </c>
      <c r="V48" s="8"/>
      <c r="W48" s="8"/>
      <c r="X48" s="8"/>
      <c r="Y48" s="8"/>
      <c r="Z48" s="8"/>
      <c r="AA48" s="8"/>
      <c r="AB48" s="8"/>
      <c r="AC48" s="8"/>
      <c r="AD48" s="8"/>
      <c r="AE48" s="8"/>
      <c r="AF48" s="8"/>
      <c r="AG48" s="8"/>
      <c r="AH48" s="8"/>
      <c r="AI48" s="8"/>
      <c r="AJ48" s="8"/>
      <c r="AK48" s="8"/>
      <c r="AL48" s="8"/>
      <c r="AM48" s="8"/>
      <c r="AN48" s="8"/>
      <c r="AO48" s="8"/>
      <c r="AP48" s="8"/>
      <c r="AQ48" s="8"/>
      <c r="AR48" s="8"/>
    </row>
    <row r="49" ht="15.75" customHeight="1">
      <c r="B49" s="132">
        <v>9.0</v>
      </c>
      <c r="C49" s="133">
        <f>C47+80</f>
        <v>610</v>
      </c>
      <c r="D49" s="133" t="s">
        <v>202</v>
      </c>
      <c r="E49" s="134" t="s">
        <v>119</v>
      </c>
      <c r="F49" s="135">
        <v>28.0</v>
      </c>
      <c r="G49" s="135">
        <v>37.7</v>
      </c>
      <c r="H49" s="135">
        <v>48.0</v>
      </c>
      <c r="I49" s="135">
        <v>58.3</v>
      </c>
      <c r="J49" s="135">
        <v>68.7</v>
      </c>
      <c r="K49" s="135">
        <v>79.1</v>
      </c>
      <c r="L49" s="135">
        <v>89.4</v>
      </c>
      <c r="M49" s="289">
        <v>99.7</v>
      </c>
      <c r="N49" s="289">
        <v>110.2</v>
      </c>
      <c r="O49" s="290">
        <v>131.0</v>
      </c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8"/>
      <c r="AJ49" s="8"/>
      <c r="AK49" s="8"/>
      <c r="AL49" s="8"/>
      <c r="AM49" s="8"/>
      <c r="AN49" s="8"/>
      <c r="AO49" s="8"/>
      <c r="AP49" s="8"/>
      <c r="AQ49" s="8"/>
      <c r="AR49" s="8"/>
    </row>
    <row r="50" ht="15.75" customHeight="1">
      <c r="B50" s="110"/>
      <c r="C50" s="111"/>
      <c r="D50" s="111"/>
      <c r="E50" s="137" t="s">
        <v>120</v>
      </c>
      <c r="F50" s="139">
        <v>13.8</v>
      </c>
      <c r="G50" s="139">
        <v>20.3</v>
      </c>
      <c r="H50" s="139">
        <v>26.9</v>
      </c>
      <c r="I50" s="139">
        <v>33.5</v>
      </c>
      <c r="J50" s="139">
        <v>40.0</v>
      </c>
      <c r="K50" s="139">
        <v>46.6</v>
      </c>
      <c r="L50" s="139">
        <v>53.1</v>
      </c>
      <c r="M50" s="291">
        <v>59.7</v>
      </c>
      <c r="N50" s="291">
        <v>66.3</v>
      </c>
      <c r="O50" s="292">
        <v>79.4</v>
      </c>
      <c r="V50" s="8"/>
      <c r="W50" s="8"/>
      <c r="X50" s="8"/>
      <c r="Y50" s="8"/>
      <c r="Z50" s="8"/>
      <c r="AA50" s="8"/>
      <c r="AB50" s="8"/>
      <c r="AC50" s="8"/>
      <c r="AD50" s="8"/>
      <c r="AE50" s="8"/>
      <c r="AF50" s="8"/>
      <c r="AG50" s="8"/>
      <c r="AH50" s="8"/>
      <c r="AI50" s="8"/>
      <c r="AJ50" s="8"/>
      <c r="AK50" s="8"/>
      <c r="AL50" s="8"/>
      <c r="AM50" s="8"/>
      <c r="AN50" s="8"/>
      <c r="AO50" s="8"/>
      <c r="AP50" s="8"/>
      <c r="AQ50" s="8"/>
      <c r="AR50" s="8"/>
    </row>
    <row r="51" ht="15.75" customHeight="1">
      <c r="B51" s="132">
        <v>10.0</v>
      </c>
      <c r="C51" s="133">
        <f>C49+80</f>
        <v>690</v>
      </c>
      <c r="D51" s="133">
        <v>365.0</v>
      </c>
      <c r="E51" s="134" t="s">
        <v>119</v>
      </c>
      <c r="F51" s="172">
        <v>31.1</v>
      </c>
      <c r="G51" s="172">
        <v>41.9</v>
      </c>
      <c r="H51" s="172">
        <v>53.3</v>
      </c>
      <c r="I51" s="172">
        <v>64.8</v>
      </c>
      <c r="J51" s="172">
        <v>76.4</v>
      </c>
      <c r="K51" s="172">
        <v>87.9</v>
      </c>
      <c r="L51" s="172">
        <v>99.3</v>
      </c>
      <c r="M51" s="293">
        <v>110.8</v>
      </c>
      <c r="N51" s="297">
        <v>122.4</v>
      </c>
      <c r="O51" s="298">
        <v>145.6</v>
      </c>
      <c r="V51" s="8"/>
      <c r="W51" s="8"/>
      <c r="X51" s="8"/>
      <c r="Y51" s="8"/>
      <c r="Z51" s="8"/>
      <c r="AA51" s="8"/>
      <c r="AB51" s="8"/>
      <c r="AC51" s="8"/>
      <c r="AD51" s="8"/>
      <c r="AE51" s="8"/>
      <c r="AF51" s="8"/>
      <c r="AG51" s="8"/>
      <c r="AH51" s="8"/>
      <c r="AI51" s="8"/>
      <c r="AJ51" s="8"/>
      <c r="AK51" s="8"/>
      <c r="AL51" s="8"/>
      <c r="AM51" s="8"/>
      <c r="AN51" s="8"/>
      <c r="AO51" s="8"/>
      <c r="AP51" s="8"/>
      <c r="AQ51" s="8"/>
      <c r="AR51" s="8"/>
    </row>
    <row r="52" ht="15.75" customHeight="1">
      <c r="B52" s="110"/>
      <c r="C52" s="111"/>
      <c r="D52" s="111"/>
      <c r="E52" s="137" t="s">
        <v>120</v>
      </c>
      <c r="F52" s="145">
        <v>15.3</v>
      </c>
      <c r="G52" s="145">
        <v>22.6</v>
      </c>
      <c r="H52" s="145">
        <v>29.9</v>
      </c>
      <c r="I52" s="145">
        <v>37.2</v>
      </c>
      <c r="J52" s="145">
        <v>44.5</v>
      </c>
      <c r="K52" s="145">
        <v>51.8</v>
      </c>
      <c r="L52" s="145">
        <v>59.1</v>
      </c>
      <c r="M52" s="299">
        <v>66.3</v>
      </c>
      <c r="N52" s="299">
        <v>73.6</v>
      </c>
      <c r="O52" s="300">
        <v>88.2</v>
      </c>
      <c r="V52" s="8"/>
      <c r="W52" s="8"/>
      <c r="X52" s="8"/>
      <c r="Y52" s="8"/>
      <c r="Z52" s="8"/>
      <c r="AA52" s="8"/>
      <c r="AB52" s="8"/>
      <c r="AC52" s="8"/>
      <c r="AD52" s="8"/>
      <c r="AE52" s="8"/>
      <c r="AF52" s="8"/>
      <c r="AG52" s="8"/>
      <c r="AH52" s="8"/>
      <c r="AI52" s="8"/>
      <c r="AJ52" s="8"/>
      <c r="AK52" s="8"/>
      <c r="AL52" s="8"/>
      <c r="AM52" s="8"/>
      <c r="AN52" s="8"/>
      <c r="AO52" s="8"/>
      <c r="AP52" s="8"/>
      <c r="AQ52" s="8"/>
      <c r="AR52" s="8"/>
    </row>
    <row r="53" ht="15.75" customHeight="1">
      <c r="B53" s="132">
        <v>11.0</v>
      </c>
      <c r="C53" s="133">
        <f>C51+80</f>
        <v>770</v>
      </c>
      <c r="D53" s="133" t="s">
        <v>203</v>
      </c>
      <c r="E53" s="143" t="s">
        <v>119</v>
      </c>
      <c r="F53" s="135">
        <v>34.2</v>
      </c>
      <c r="G53" s="135">
        <v>46.2</v>
      </c>
      <c r="H53" s="135">
        <v>58.6</v>
      </c>
      <c r="I53" s="135">
        <v>71.3</v>
      </c>
      <c r="J53" s="135">
        <v>83.9</v>
      </c>
      <c r="K53" s="135">
        <v>96.6</v>
      </c>
      <c r="L53" s="289">
        <v>109.2</v>
      </c>
      <c r="M53" s="289">
        <v>121.8</v>
      </c>
      <c r="N53" s="301">
        <v>134.6</v>
      </c>
      <c r="O53" s="302">
        <v>160.1</v>
      </c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"/>
      <c r="AH53" s="8"/>
      <c r="AI53" s="8"/>
      <c r="AJ53" s="8"/>
      <c r="AK53" s="8"/>
      <c r="AL53" s="8"/>
      <c r="AM53" s="8"/>
      <c r="AN53" s="8"/>
      <c r="AO53" s="8"/>
      <c r="AP53" s="8"/>
      <c r="AQ53" s="8"/>
      <c r="AR53" s="8"/>
    </row>
    <row r="54" ht="15.75" customHeight="1">
      <c r="B54" s="110"/>
      <c r="C54" s="111"/>
      <c r="D54" s="111"/>
      <c r="E54" s="137" t="s">
        <v>120</v>
      </c>
      <c r="F54" s="139">
        <v>16.9</v>
      </c>
      <c r="G54" s="139">
        <v>24.9</v>
      </c>
      <c r="H54" s="139">
        <v>32.9</v>
      </c>
      <c r="I54" s="139">
        <v>40.9</v>
      </c>
      <c r="J54" s="139">
        <v>48.9</v>
      </c>
      <c r="K54" s="139">
        <v>56.9</v>
      </c>
      <c r="L54" s="303">
        <v>65.0</v>
      </c>
      <c r="M54" s="303">
        <v>73.0</v>
      </c>
      <c r="N54" s="303">
        <v>81.0</v>
      </c>
      <c r="O54" s="304">
        <v>97.0</v>
      </c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AG54" s="8"/>
      <c r="AH54" s="8"/>
      <c r="AI54" s="8"/>
      <c r="AJ54" s="8"/>
      <c r="AK54" s="8"/>
      <c r="AL54" s="8"/>
      <c r="AM54" s="8"/>
      <c r="AN54" s="8"/>
      <c r="AO54" s="8"/>
      <c r="AP54" s="8"/>
      <c r="AQ54" s="8"/>
      <c r="AR54" s="8"/>
    </row>
    <row r="55" ht="15.75" customHeight="1">
      <c r="B55" s="132">
        <v>12.0</v>
      </c>
      <c r="C55" s="133">
        <f>C53+80</f>
        <v>850</v>
      </c>
      <c r="D55" s="133">
        <v>445.0</v>
      </c>
      <c r="E55" s="134" t="s">
        <v>119</v>
      </c>
      <c r="F55" s="172">
        <v>37.3</v>
      </c>
      <c r="G55" s="172">
        <v>50.1</v>
      </c>
      <c r="H55" s="172">
        <v>63.9</v>
      </c>
      <c r="I55" s="172">
        <v>77.7</v>
      </c>
      <c r="J55" s="172">
        <v>91.5</v>
      </c>
      <c r="K55" s="172">
        <v>105.4</v>
      </c>
      <c r="L55" s="293">
        <v>119.1</v>
      </c>
      <c r="M55" s="293">
        <v>132.9</v>
      </c>
      <c r="N55" s="297">
        <v>146.8</v>
      </c>
      <c r="O55" s="298">
        <v>174.6</v>
      </c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  <c r="AM55" s="8"/>
      <c r="AN55" s="8"/>
      <c r="AO55" s="8"/>
      <c r="AP55" s="8"/>
      <c r="AQ55" s="8"/>
      <c r="AR55" s="8"/>
    </row>
    <row r="56" ht="15.75" customHeight="1">
      <c r="B56" s="110"/>
      <c r="C56" s="111"/>
      <c r="D56" s="111"/>
      <c r="E56" s="137" t="s">
        <v>120</v>
      </c>
      <c r="F56" s="139">
        <v>18.4</v>
      </c>
      <c r="G56" s="139">
        <v>27.1</v>
      </c>
      <c r="H56" s="139">
        <v>35.9</v>
      </c>
      <c r="I56" s="139">
        <v>44.6</v>
      </c>
      <c r="J56" s="139">
        <v>53.4</v>
      </c>
      <c r="K56" s="139">
        <v>62.1</v>
      </c>
      <c r="L56" s="291">
        <v>70.9</v>
      </c>
      <c r="M56" s="291">
        <v>79.6</v>
      </c>
      <c r="N56" s="291">
        <v>88.4</v>
      </c>
      <c r="O56" s="292">
        <v>105.9</v>
      </c>
      <c r="V56" s="8"/>
      <c r="W56" s="8"/>
      <c r="X56" s="8"/>
      <c r="Y56" s="8"/>
      <c r="Z56" s="8"/>
      <c r="AA56" s="8"/>
      <c r="AB56" s="8"/>
      <c r="AC56" s="8"/>
      <c r="AD56" s="8"/>
      <c r="AE56" s="8"/>
      <c r="AF56" s="8"/>
      <c r="AG56" s="8"/>
      <c r="AH56" s="8"/>
      <c r="AI56" s="8"/>
      <c r="AJ56" s="8"/>
      <c r="AK56" s="8"/>
      <c r="AL56" s="8"/>
      <c r="AM56" s="8"/>
      <c r="AN56" s="8"/>
      <c r="AO56" s="8"/>
      <c r="AP56" s="8"/>
      <c r="AQ56" s="8"/>
      <c r="AR56" s="8"/>
    </row>
    <row r="57" ht="15.75" customHeight="1">
      <c r="C57" s="8"/>
      <c r="D57" s="8"/>
      <c r="V57" s="8"/>
      <c r="W57" s="8"/>
      <c r="X57" s="8"/>
      <c r="Y57" s="8"/>
      <c r="Z57" s="8"/>
      <c r="AA57" s="8"/>
      <c r="AB57" s="8"/>
      <c r="AC57" s="8"/>
      <c r="AD57" s="8"/>
      <c r="AE57" s="8"/>
      <c r="AF57" s="8"/>
      <c r="AG57" s="8"/>
      <c r="AH57" s="8"/>
      <c r="AI57" s="8"/>
      <c r="AJ57" s="8"/>
      <c r="AK57" s="8"/>
      <c r="AL57" s="8"/>
      <c r="AM57" s="8"/>
      <c r="AN57" s="8"/>
      <c r="AO57" s="8"/>
      <c r="AP57" s="8"/>
      <c r="AQ57" s="8"/>
      <c r="AR57" s="8"/>
    </row>
    <row r="58" ht="15.75" customHeight="1">
      <c r="AD58" s="8"/>
      <c r="AE58" s="8"/>
      <c r="AF58" s="8"/>
      <c r="AG58" s="8"/>
      <c r="AH58" s="8"/>
      <c r="AI58" s="8"/>
      <c r="AJ58" s="8"/>
      <c r="AK58" s="8"/>
      <c r="AL58" s="8"/>
      <c r="AM58" s="8"/>
    </row>
    <row r="59" ht="15.75" customHeight="1">
      <c r="AD59" s="8"/>
      <c r="AE59" s="8"/>
      <c r="AF59" s="8"/>
      <c r="AG59" s="8"/>
      <c r="AH59" s="8"/>
      <c r="AI59" s="8"/>
      <c r="AJ59" s="8"/>
      <c r="AK59" s="8"/>
      <c r="AL59" s="8"/>
      <c r="AM59" s="8"/>
    </row>
    <row r="60" ht="15.75" customHeight="1">
      <c r="AD60" s="8"/>
      <c r="AE60" s="8"/>
      <c r="AF60" s="8"/>
      <c r="AG60" s="8"/>
      <c r="AH60" s="8"/>
      <c r="AI60" s="8"/>
      <c r="AJ60" s="8"/>
      <c r="AK60" s="8"/>
      <c r="AL60" s="8"/>
      <c r="AM60" s="8"/>
    </row>
    <row r="61" ht="15.75" customHeight="1">
      <c r="AD61" s="8"/>
      <c r="AE61" s="8"/>
      <c r="AF61" s="8"/>
      <c r="AG61" s="8"/>
      <c r="AH61" s="8"/>
      <c r="AI61" s="8"/>
      <c r="AJ61" s="8"/>
      <c r="AK61" s="8"/>
      <c r="AL61" s="8"/>
      <c r="AM61" s="8"/>
    </row>
    <row r="62" ht="15.75" customHeight="1">
      <c r="AD62" s="8"/>
      <c r="AE62" s="8"/>
      <c r="AF62" s="8"/>
      <c r="AG62" s="8"/>
      <c r="AH62" s="8"/>
      <c r="AI62" s="8"/>
      <c r="AJ62" s="8"/>
      <c r="AK62" s="8"/>
      <c r="AL62" s="8"/>
      <c r="AM62" s="8"/>
    </row>
    <row r="63" ht="15.75" customHeight="1">
      <c r="AD63" s="8"/>
      <c r="AE63" s="8"/>
      <c r="AF63" s="8"/>
      <c r="AG63" s="8"/>
      <c r="AH63" s="8"/>
      <c r="AI63" s="8"/>
      <c r="AJ63" s="8"/>
      <c r="AK63" s="8"/>
      <c r="AL63" s="8"/>
      <c r="AM63" s="8"/>
    </row>
    <row r="64" ht="15.75" customHeight="1">
      <c r="AD64" s="8"/>
      <c r="AE64" s="8"/>
      <c r="AF64" s="8"/>
      <c r="AG64" s="8"/>
      <c r="AH64" s="8"/>
      <c r="AI64" s="8"/>
      <c r="AJ64" s="8"/>
      <c r="AK64" s="8"/>
      <c r="AL64" s="8"/>
      <c r="AM64" s="8"/>
    </row>
    <row r="65" ht="15.75" customHeight="1">
      <c r="AD65" s="8"/>
      <c r="AE65" s="8"/>
      <c r="AF65" s="8"/>
      <c r="AG65" s="8"/>
      <c r="AH65" s="8"/>
      <c r="AI65" s="8"/>
      <c r="AJ65" s="8"/>
      <c r="AK65" s="8"/>
      <c r="AL65" s="8"/>
      <c r="AM65" s="8"/>
    </row>
    <row r="66" ht="15.75" customHeight="1">
      <c r="AD66" s="8"/>
      <c r="AE66" s="8"/>
      <c r="AF66" s="8"/>
      <c r="AG66" s="8"/>
      <c r="AH66" s="8"/>
      <c r="AI66" s="8"/>
      <c r="AJ66" s="8"/>
      <c r="AK66" s="8"/>
      <c r="AL66" s="8"/>
      <c r="AM66" s="8"/>
    </row>
    <row r="67" ht="15.75" customHeight="1">
      <c r="AD67" s="8"/>
      <c r="AE67" s="8"/>
      <c r="AF67" s="8"/>
      <c r="AG67" s="8"/>
      <c r="AH67" s="8"/>
      <c r="AI67" s="8"/>
      <c r="AJ67" s="8"/>
      <c r="AK67" s="8"/>
      <c r="AL67" s="8"/>
      <c r="AM67" s="8"/>
    </row>
    <row r="68" ht="15.75" customHeight="1">
      <c r="AD68" s="8"/>
      <c r="AE68" s="8"/>
      <c r="AF68" s="8"/>
      <c r="AG68" s="8"/>
      <c r="AH68" s="8"/>
      <c r="AI68" s="8"/>
      <c r="AJ68" s="8"/>
      <c r="AK68" s="8"/>
      <c r="AL68" s="8"/>
      <c r="AM68" s="8"/>
    </row>
    <row r="69" ht="15.75" customHeight="1">
      <c r="AD69" s="8"/>
      <c r="AE69" s="8"/>
      <c r="AF69" s="8"/>
      <c r="AG69" s="8"/>
      <c r="AH69" s="8"/>
      <c r="AI69" s="8"/>
      <c r="AJ69" s="8"/>
      <c r="AK69" s="8"/>
      <c r="AL69" s="8"/>
      <c r="AM69" s="8"/>
    </row>
    <row r="70" ht="15.75" customHeight="1">
      <c r="AD70" s="8"/>
      <c r="AE70" s="8"/>
      <c r="AF70" s="8"/>
      <c r="AG70" s="8"/>
      <c r="AH70" s="8"/>
      <c r="AI70" s="8"/>
      <c r="AJ70" s="8"/>
      <c r="AK70" s="8"/>
      <c r="AL70" s="8"/>
      <c r="AM70" s="8"/>
    </row>
    <row r="71" ht="15.75" customHeight="1">
      <c r="AD71" s="8"/>
      <c r="AE71" s="8"/>
      <c r="AF71" s="8"/>
      <c r="AG71" s="8"/>
      <c r="AH71" s="8"/>
      <c r="AI71" s="8"/>
      <c r="AJ71" s="8"/>
      <c r="AK71" s="8"/>
      <c r="AL71" s="8"/>
      <c r="AM71" s="8"/>
    </row>
    <row r="72" ht="15.75" customHeight="1">
      <c r="AD72" s="8"/>
      <c r="AE72" s="8"/>
      <c r="AF72" s="8"/>
      <c r="AG72" s="8"/>
      <c r="AH72" s="8"/>
      <c r="AI72" s="8"/>
      <c r="AJ72" s="8"/>
      <c r="AK72" s="8"/>
      <c r="AL72" s="8"/>
      <c r="AM72" s="8"/>
    </row>
    <row r="73" ht="15.75" customHeight="1">
      <c r="AD73" s="8"/>
      <c r="AE73" s="8"/>
      <c r="AF73" s="8"/>
      <c r="AG73" s="8"/>
      <c r="AH73" s="8"/>
      <c r="AI73" s="8"/>
      <c r="AJ73" s="8"/>
      <c r="AK73" s="8"/>
      <c r="AL73" s="8"/>
      <c r="AM73" s="8"/>
    </row>
    <row r="74" ht="15.75" customHeight="1">
      <c r="AD74" s="8"/>
      <c r="AE74" s="8"/>
      <c r="AF74" s="8"/>
      <c r="AG74" s="8"/>
      <c r="AH74" s="8"/>
      <c r="AI74" s="8"/>
      <c r="AJ74" s="8"/>
      <c r="AK74" s="8"/>
      <c r="AL74" s="8"/>
      <c r="AM74" s="8"/>
    </row>
    <row r="75" ht="15.75" customHeight="1">
      <c r="AD75" s="8"/>
      <c r="AE75" s="8"/>
      <c r="AF75" s="8"/>
      <c r="AG75" s="8"/>
      <c r="AH75" s="8"/>
      <c r="AI75" s="8"/>
      <c r="AJ75" s="8"/>
      <c r="AK75" s="8"/>
      <c r="AL75" s="8"/>
      <c r="AM75" s="8"/>
    </row>
    <row r="76" ht="15.75" customHeight="1">
      <c r="AD76" s="8"/>
      <c r="AE76" s="8"/>
      <c r="AF76" s="8"/>
      <c r="AG76" s="8"/>
      <c r="AH76" s="8"/>
      <c r="AI76" s="8"/>
      <c r="AJ76" s="8"/>
      <c r="AK76" s="8"/>
      <c r="AL76" s="8"/>
      <c r="AM76" s="8"/>
    </row>
    <row r="77" ht="15.75" customHeight="1">
      <c r="AD77" s="8"/>
      <c r="AE77" s="8"/>
      <c r="AF77" s="8"/>
      <c r="AG77" s="8"/>
      <c r="AH77" s="8"/>
      <c r="AI77" s="8"/>
      <c r="AJ77" s="8"/>
      <c r="AK77" s="8"/>
      <c r="AL77" s="8"/>
      <c r="AM77" s="8"/>
    </row>
    <row r="78" ht="15.75" customHeight="1">
      <c r="AD78" s="8"/>
      <c r="AE78" s="8"/>
      <c r="AF78" s="8"/>
      <c r="AG78" s="8"/>
      <c r="AH78" s="8"/>
      <c r="AI78" s="8"/>
      <c r="AJ78" s="8"/>
      <c r="AK78" s="8"/>
      <c r="AL78" s="8"/>
      <c r="AM78" s="8"/>
    </row>
    <row r="79" ht="15.75" customHeight="1">
      <c r="AD79" s="8"/>
      <c r="AE79" s="8"/>
      <c r="AF79" s="8"/>
      <c r="AG79" s="8"/>
      <c r="AH79" s="8"/>
      <c r="AI79" s="8"/>
      <c r="AJ79" s="8"/>
      <c r="AK79" s="8"/>
      <c r="AL79" s="8"/>
      <c r="AM79" s="8"/>
    </row>
    <row r="80" ht="15.75" customHeight="1"/>
    <row r="81" ht="15.0" customHeight="1"/>
    <row r="82" ht="15.0" customHeight="1"/>
    <row r="83" ht="15.0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89">
    <mergeCell ref="D17:E17"/>
    <mergeCell ref="D18:E18"/>
    <mergeCell ref="D19:E19"/>
    <mergeCell ref="D20:E20"/>
    <mergeCell ref="D21:E21"/>
    <mergeCell ref="D22:E22"/>
    <mergeCell ref="D23:E23"/>
    <mergeCell ref="D24:E24"/>
    <mergeCell ref="D25:E25"/>
    <mergeCell ref="D26:E26"/>
    <mergeCell ref="D27:E27"/>
    <mergeCell ref="D28:E28"/>
    <mergeCell ref="D29:E29"/>
    <mergeCell ref="D30:E30"/>
    <mergeCell ref="B29:B30"/>
    <mergeCell ref="B35:B36"/>
    <mergeCell ref="C35:C36"/>
    <mergeCell ref="D35:D36"/>
    <mergeCell ref="B37:B38"/>
    <mergeCell ref="C37:C38"/>
    <mergeCell ref="D37:D38"/>
    <mergeCell ref="C43:C44"/>
    <mergeCell ref="D43:D44"/>
    <mergeCell ref="B39:B40"/>
    <mergeCell ref="C39:C40"/>
    <mergeCell ref="D39:D40"/>
    <mergeCell ref="B41:B42"/>
    <mergeCell ref="C41:C42"/>
    <mergeCell ref="D41:D42"/>
    <mergeCell ref="B43:B44"/>
    <mergeCell ref="C49:C50"/>
    <mergeCell ref="D49:D50"/>
    <mergeCell ref="B45:B46"/>
    <mergeCell ref="C45:C46"/>
    <mergeCell ref="D45:D46"/>
    <mergeCell ref="B47:B48"/>
    <mergeCell ref="C47:C48"/>
    <mergeCell ref="D47:D48"/>
    <mergeCell ref="B49:B50"/>
    <mergeCell ref="C55:C56"/>
    <mergeCell ref="D55:D56"/>
    <mergeCell ref="B51:B52"/>
    <mergeCell ref="C51:C52"/>
    <mergeCell ref="D51:D52"/>
    <mergeCell ref="B53:B54"/>
    <mergeCell ref="C53:C54"/>
    <mergeCell ref="D53:D54"/>
    <mergeCell ref="B55:B56"/>
    <mergeCell ref="B1:E1"/>
    <mergeCell ref="M2:N2"/>
    <mergeCell ref="O2:T2"/>
    <mergeCell ref="K3:L3"/>
    <mergeCell ref="M3:Q3"/>
    <mergeCell ref="B6:E6"/>
    <mergeCell ref="B7:E7"/>
    <mergeCell ref="F7:O7"/>
    <mergeCell ref="J8:N8"/>
    <mergeCell ref="B9:B10"/>
    <mergeCell ref="C9:C10"/>
    <mergeCell ref="D9:E9"/>
    <mergeCell ref="B11:B12"/>
    <mergeCell ref="C11:C12"/>
    <mergeCell ref="D12:E12"/>
    <mergeCell ref="D14:E14"/>
    <mergeCell ref="D15:E15"/>
    <mergeCell ref="D10:E10"/>
    <mergeCell ref="D11:E11"/>
    <mergeCell ref="B13:B14"/>
    <mergeCell ref="C13:C14"/>
    <mergeCell ref="D13:E13"/>
    <mergeCell ref="C15:C16"/>
    <mergeCell ref="D16:E16"/>
    <mergeCell ref="B15:B16"/>
    <mergeCell ref="B17:B18"/>
    <mergeCell ref="C17:C18"/>
    <mergeCell ref="B19:B20"/>
    <mergeCell ref="C19:C20"/>
    <mergeCell ref="B21:B22"/>
    <mergeCell ref="C21:C22"/>
    <mergeCell ref="B32:E32"/>
    <mergeCell ref="B33:E33"/>
    <mergeCell ref="E34:O34"/>
    <mergeCell ref="B23:B24"/>
    <mergeCell ref="C23:C24"/>
    <mergeCell ref="B25:B26"/>
    <mergeCell ref="C25:C26"/>
    <mergeCell ref="B27:B28"/>
    <mergeCell ref="C27:C28"/>
    <mergeCell ref="C29:C30"/>
  </mergeCells>
  <dataValidations>
    <dataValidation type="list" allowBlank="1" showErrorMessage="1" sqref="J8">
      <formula1>$AA$6:$AA$8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8.0" topLeftCell="A9" activePane="bottomLeft" state="frozen"/>
      <selection activeCell="B10" sqref="B10" pane="bottomLeft"/>
    </sheetView>
  </sheetViews>
  <sheetFormatPr customHeight="1" defaultColWidth="14.43" defaultRowHeight="15.0"/>
  <cols>
    <col customWidth="1" min="1" max="1" width="4.29"/>
    <col customWidth="1" min="2" max="2" width="7.14"/>
    <col customWidth="1" min="3" max="3" width="11.43"/>
    <col customWidth="1" min="4" max="4" width="23.14"/>
    <col customWidth="1" min="5" max="5" width="10.71"/>
    <col customWidth="1" min="6" max="7" width="8.29"/>
    <col customWidth="1" min="8" max="9" width="8.71"/>
    <col customWidth="1" min="10" max="14" width="8.29"/>
    <col customWidth="1" min="15" max="26" width="8.71"/>
    <col customWidth="1" hidden="1" min="27" max="39" width="8.71"/>
    <col customWidth="1" min="40" max="50" width="8.71"/>
  </cols>
  <sheetData>
    <row r="1" ht="46.5" customHeight="1">
      <c r="B1" s="67"/>
      <c r="F1" s="68" t="s">
        <v>96</v>
      </c>
      <c r="H1" s="69" t="s">
        <v>97</v>
      </c>
      <c r="AC1" s="8"/>
      <c r="AD1" s="8"/>
      <c r="AE1" s="8"/>
      <c r="AF1" s="8"/>
      <c r="AG1" s="8"/>
      <c r="AH1" s="8"/>
      <c r="AI1" s="8"/>
      <c r="AJ1" s="8"/>
      <c r="AK1" s="8"/>
      <c r="AL1" s="8"/>
      <c r="AM1" s="8"/>
      <c r="AN1" s="8"/>
      <c r="AO1" s="8"/>
    </row>
    <row r="2">
      <c r="B2" s="37" t="s">
        <v>204</v>
      </c>
      <c r="C2" s="8"/>
      <c r="D2" s="8"/>
      <c r="E2" s="8"/>
      <c r="F2" s="8"/>
      <c r="G2" s="8"/>
      <c r="H2" s="8"/>
      <c r="I2" s="8"/>
      <c r="J2" s="8"/>
      <c r="K2" s="8"/>
      <c r="L2" s="73"/>
      <c r="M2" s="80"/>
      <c r="N2" s="80"/>
      <c r="Z2" s="8"/>
      <c r="AA2" s="8"/>
      <c r="AB2" s="8"/>
      <c r="AC2" s="8"/>
      <c r="AD2" s="8"/>
      <c r="AE2" s="8"/>
      <c r="AF2" s="8"/>
      <c r="AG2" s="8"/>
      <c r="AH2" s="8"/>
      <c r="AI2" s="8"/>
      <c r="AJ2" s="8"/>
      <c r="AK2" s="8"/>
      <c r="AL2" s="8"/>
      <c r="AM2" s="8"/>
      <c r="AN2" s="8"/>
      <c r="AO2" s="8"/>
      <c r="AP2" s="8"/>
      <c r="AQ2" s="8"/>
      <c r="AR2" s="8"/>
      <c r="AS2" s="8"/>
      <c r="AT2" s="8"/>
      <c r="AU2" s="8"/>
      <c r="AV2" s="8"/>
      <c r="AW2" s="8"/>
      <c r="AX2" s="8"/>
    </row>
    <row r="3" ht="27.75" customHeight="1">
      <c r="B3" s="75" t="s">
        <v>99</v>
      </c>
      <c r="C3" s="76"/>
      <c r="D3" s="77"/>
      <c r="E3" s="77"/>
      <c r="F3" s="46"/>
      <c r="G3" s="8"/>
      <c r="H3" s="78" t="s">
        <v>131</v>
      </c>
      <c r="I3" s="79"/>
      <c r="J3" s="154" t="s">
        <v>132</v>
      </c>
      <c r="K3" s="48"/>
      <c r="L3" s="48"/>
      <c r="M3" s="48"/>
      <c r="N3" s="79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</row>
    <row r="4" ht="15.0" customHeight="1">
      <c r="B4" s="81" t="s">
        <v>103</v>
      </c>
      <c r="C4" s="81"/>
      <c r="D4" s="82"/>
      <c r="E4" s="82"/>
      <c r="F4" s="8"/>
      <c r="G4" s="8"/>
      <c r="H4" s="73"/>
      <c r="I4" s="73"/>
      <c r="J4" s="74"/>
      <c r="K4" s="74"/>
      <c r="L4" s="74"/>
      <c r="M4" s="74"/>
      <c r="N4" s="74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8"/>
      <c r="AW4" s="8"/>
      <c r="AX4" s="8"/>
    </row>
    <row r="5">
      <c r="B5" s="179" t="s">
        <v>205</v>
      </c>
      <c r="C5" s="32"/>
      <c r="D5" s="32"/>
      <c r="E5" s="8"/>
      <c r="F5" s="8"/>
      <c r="G5" s="8"/>
      <c r="H5" s="8"/>
      <c r="I5" s="8"/>
      <c r="J5" s="8"/>
      <c r="K5" s="8"/>
      <c r="L5" s="8"/>
      <c r="M5" s="8"/>
      <c r="N5" s="8"/>
      <c r="X5" s="8"/>
      <c r="Y5" s="8"/>
      <c r="Z5" s="305"/>
      <c r="AA5" s="305"/>
      <c r="AB5" s="305"/>
      <c r="AC5" s="305"/>
      <c r="AD5" s="305"/>
      <c r="AE5" s="305"/>
      <c r="AF5" s="305"/>
      <c r="AG5" s="305"/>
      <c r="AH5" s="305"/>
      <c r="AI5" s="305"/>
      <c r="AJ5" s="305"/>
      <c r="AK5" s="305"/>
      <c r="AL5" s="305"/>
      <c r="AM5" s="8"/>
      <c r="AN5" s="8"/>
      <c r="AO5" s="8"/>
      <c r="AP5" s="8"/>
      <c r="AQ5" s="8"/>
      <c r="AR5" s="8"/>
      <c r="AS5" s="8"/>
      <c r="AT5" s="8"/>
      <c r="AU5" s="8"/>
      <c r="AV5" s="8"/>
      <c r="AW5" s="8"/>
      <c r="AX5" s="8"/>
    </row>
    <row r="6" ht="15.0" customHeight="1">
      <c r="B6" s="119" t="s">
        <v>109</v>
      </c>
      <c r="C6" s="5"/>
      <c r="D6" s="5"/>
      <c r="E6" s="164">
        <v>500.0</v>
      </c>
      <c r="F6" s="164">
        <v>750.0</v>
      </c>
      <c r="G6" s="164">
        <v>1000.0</v>
      </c>
      <c r="H6" s="164">
        <v>1250.0</v>
      </c>
      <c r="I6" s="164">
        <v>1500.0</v>
      </c>
      <c r="J6" s="164">
        <v>1750.0</v>
      </c>
      <c r="K6" s="164">
        <v>2000.0</v>
      </c>
      <c r="L6" s="164">
        <v>2250.0</v>
      </c>
      <c r="M6" s="164">
        <v>2500.0</v>
      </c>
      <c r="N6" s="252">
        <v>3000.0</v>
      </c>
      <c r="X6" s="8"/>
      <c r="Y6" s="8"/>
      <c r="Z6" s="305"/>
      <c r="AA6" s="306" t="s">
        <v>102</v>
      </c>
      <c r="AB6" s="306"/>
      <c r="AC6" s="306"/>
      <c r="AD6" s="306"/>
      <c r="AE6" s="306"/>
      <c r="AF6" s="306"/>
      <c r="AG6" s="306"/>
      <c r="AH6" s="306"/>
      <c r="AI6" s="306"/>
      <c r="AJ6" s="70"/>
      <c r="AK6" s="8"/>
      <c r="AL6" s="8"/>
      <c r="AM6" s="8"/>
      <c r="AN6" s="8"/>
      <c r="AO6" s="8"/>
      <c r="AP6" s="8"/>
      <c r="AQ6" s="8"/>
      <c r="AR6" s="8"/>
      <c r="AS6" s="8"/>
      <c r="AT6" s="8"/>
      <c r="AU6" s="8"/>
    </row>
    <row r="7" ht="15.0" customHeight="1">
      <c r="B7" s="307" t="s">
        <v>198</v>
      </c>
      <c r="C7" s="130"/>
      <c r="D7" s="130"/>
      <c r="E7" s="308">
        <v>87.0</v>
      </c>
      <c r="F7" s="48"/>
      <c r="G7" s="48"/>
      <c r="H7" s="48"/>
      <c r="I7" s="48"/>
      <c r="J7" s="48"/>
      <c r="K7" s="48"/>
      <c r="L7" s="48"/>
      <c r="M7" s="48"/>
      <c r="N7" s="126"/>
      <c r="W7" s="8"/>
      <c r="X7" s="8"/>
      <c r="Y7" s="8"/>
      <c r="Z7" s="305"/>
      <c r="AA7" s="306" t="s">
        <v>108</v>
      </c>
      <c r="AB7" s="306"/>
      <c r="AC7" s="306"/>
      <c r="AD7" s="306"/>
      <c r="AE7" s="306"/>
      <c r="AF7" s="306"/>
      <c r="AG7" s="306"/>
      <c r="AH7" s="306"/>
      <c r="AI7" s="306"/>
      <c r="AJ7" s="70"/>
      <c r="AK7" s="8"/>
      <c r="AL7" s="8"/>
      <c r="AM7" s="8"/>
      <c r="AN7" s="8"/>
      <c r="AO7" s="8"/>
      <c r="AP7" s="8"/>
      <c r="AQ7" s="8"/>
      <c r="AR7" s="8"/>
      <c r="AS7" s="8"/>
      <c r="AT7" s="8"/>
      <c r="AU7" s="8"/>
    </row>
    <row r="8" ht="26.25" customHeight="1">
      <c r="B8" s="91" t="s">
        <v>7</v>
      </c>
      <c r="C8" s="92" t="s">
        <v>110</v>
      </c>
      <c r="D8" s="309" t="s">
        <v>107</v>
      </c>
      <c r="E8" s="26"/>
      <c r="F8" s="26"/>
      <c r="G8" s="26"/>
      <c r="H8" s="310">
        <v>0.0</v>
      </c>
      <c r="I8" s="86" t="s">
        <v>102</v>
      </c>
      <c r="J8" s="84"/>
      <c r="K8" s="84"/>
      <c r="L8" s="84"/>
      <c r="M8" s="84"/>
      <c r="N8" s="160"/>
      <c r="W8" s="8"/>
      <c r="X8" s="8"/>
      <c r="Y8" s="8"/>
      <c r="Z8" s="305"/>
      <c r="AA8" s="306" t="s">
        <v>111</v>
      </c>
      <c r="AB8" s="306"/>
      <c r="AC8" s="306"/>
      <c r="AD8" s="306"/>
      <c r="AE8" s="306"/>
      <c r="AF8" s="306"/>
      <c r="AG8" s="306"/>
      <c r="AH8" s="306"/>
      <c r="AI8" s="306"/>
      <c r="AJ8" s="70"/>
      <c r="AK8" s="8"/>
      <c r="AL8" s="8"/>
      <c r="AM8" s="8"/>
      <c r="AN8" s="8"/>
      <c r="AO8" s="8"/>
      <c r="AP8" s="8"/>
      <c r="AQ8" s="8"/>
      <c r="AR8" s="8"/>
      <c r="AS8" s="8"/>
      <c r="AT8" s="8"/>
      <c r="AU8" s="8"/>
    </row>
    <row r="9">
      <c r="B9" s="132">
        <v>2.0</v>
      </c>
      <c r="C9" s="98">
        <v>140.0</v>
      </c>
      <c r="D9" s="164" t="s">
        <v>112</v>
      </c>
      <c r="E9" s="101">
        <f t="shared" ref="E9:N9" si="1">ROUND(AA9-(AA9*$H$8),0)</f>
        <v>15476</v>
      </c>
      <c r="F9" s="101">
        <f t="shared" si="1"/>
        <v>18216</v>
      </c>
      <c r="G9" s="101">
        <f t="shared" si="1"/>
        <v>19280</v>
      </c>
      <c r="H9" s="101">
        <f t="shared" si="1"/>
        <v>21107</v>
      </c>
      <c r="I9" s="101">
        <f t="shared" si="1"/>
        <v>21659</v>
      </c>
      <c r="J9" s="101">
        <f t="shared" si="1"/>
        <v>22974</v>
      </c>
      <c r="K9" s="101">
        <f t="shared" si="1"/>
        <v>24863</v>
      </c>
      <c r="L9" s="101">
        <f t="shared" si="1"/>
        <v>30139</v>
      </c>
      <c r="M9" s="101">
        <f t="shared" si="1"/>
        <v>36735</v>
      </c>
      <c r="N9" s="102">
        <f t="shared" si="1"/>
        <v>43330</v>
      </c>
      <c r="X9" s="8"/>
      <c r="Y9" s="8"/>
      <c r="Z9" s="305"/>
      <c r="AA9" s="103">
        <f>ROUND(VLOOKUP(CONCATENATE("Q60 ",E$6," H",$B9),'Основа'!$A$1:$O3563,15,FALSE),0)</f>
        <v>15476</v>
      </c>
      <c r="AB9" s="103">
        <f>ROUND(VLOOKUP(CONCATENATE("Q60 ",F$6," H",$B9),'Основа'!$A$1:$O3563,15,FALSE),0)</f>
        <v>18216</v>
      </c>
      <c r="AC9" s="103">
        <f>ROUND(VLOOKUP(CONCATENATE("Q60 ",G$6," H",$B9),'Основа'!$A$1:$O3563,15,FALSE),0)</f>
        <v>19280</v>
      </c>
      <c r="AD9" s="103">
        <f>ROUND(VLOOKUP(CONCATENATE("Q60 ",H$6," H",$B9),'Основа'!$A$1:$O3563,15,FALSE),0)</f>
        <v>21107</v>
      </c>
      <c r="AE9" s="103">
        <f>ROUND(VLOOKUP(CONCATENATE("Q60 ",I$6," H",$B9),'Основа'!$A$1:$O3563,15,FALSE),0)</f>
        <v>21659</v>
      </c>
      <c r="AF9" s="103">
        <f>ROUND(VLOOKUP(CONCATENATE("Q60 ",J$6," H",$B9),'Основа'!$A$1:$O3563,15,FALSE),0)</f>
        <v>22974</v>
      </c>
      <c r="AG9" s="103">
        <f>ROUND(VLOOKUP(CONCATENATE("Q60 ",K$6," H",$B9),'Основа'!$A$1:$O3563,15,FALSE),0)</f>
        <v>24863</v>
      </c>
      <c r="AH9" s="103">
        <f>ROUND(VLOOKUP(CONCATENATE("Q60 ",L$6," H",$B9),'Основа'!$A$1:$O3563,15,FALSE),0)</f>
        <v>30139</v>
      </c>
      <c r="AI9" s="103">
        <f>ROUND(VLOOKUP(CONCATENATE("Q60 ",M$6," H",$B9),'Основа'!$A$1:$O3563,15,FALSE),0)</f>
        <v>36735</v>
      </c>
      <c r="AJ9" s="103">
        <f>ROUND(VLOOKUP(CONCATENATE("Q60 ",N$6," H",$B9),'Основа'!$A$1:$O3563,15,FALSE),0)</f>
        <v>43330</v>
      </c>
      <c r="AK9" s="8"/>
      <c r="AL9" s="8"/>
      <c r="AM9" s="8"/>
      <c r="AN9" s="8"/>
      <c r="AO9" s="8"/>
      <c r="AP9" s="8"/>
      <c r="AQ9" s="8"/>
      <c r="AR9" s="8"/>
      <c r="AS9" s="8"/>
      <c r="AT9" s="8"/>
      <c r="AU9" s="8"/>
      <c r="AV9" s="8"/>
    </row>
    <row r="10">
      <c r="B10" s="104"/>
      <c r="C10" s="105"/>
      <c r="D10" s="165" t="str">
        <f>RIGHT($I$8,21)</f>
        <v>ΔТ=70⁰С (95/85/20) Вт</v>
      </c>
      <c r="E10" s="166">
        <f t="shared" ref="E10:N10" si="2">ROUND(IF($D10="ΔТ=70⁰С (95/85/20) Вт",AA10,(IF($D10="ΔТ=60⁰С (90/70/20) Вт",AA10*0.818,AA10*0.646))),0)</f>
        <v>235</v>
      </c>
      <c r="F10" s="166">
        <f t="shared" si="2"/>
        <v>340</v>
      </c>
      <c r="G10" s="166">
        <f t="shared" si="2"/>
        <v>460</v>
      </c>
      <c r="H10" s="166">
        <f t="shared" si="2"/>
        <v>570</v>
      </c>
      <c r="I10" s="166">
        <f t="shared" si="2"/>
        <v>687</v>
      </c>
      <c r="J10" s="166">
        <f t="shared" si="2"/>
        <v>797</v>
      </c>
      <c r="K10" s="166">
        <f t="shared" si="2"/>
        <v>921</v>
      </c>
      <c r="L10" s="166">
        <f t="shared" si="2"/>
        <v>1027</v>
      </c>
      <c r="M10" s="166">
        <f t="shared" si="2"/>
        <v>1151</v>
      </c>
      <c r="N10" s="167">
        <f t="shared" si="2"/>
        <v>1377</v>
      </c>
      <c r="X10" s="8"/>
      <c r="Y10" s="8"/>
      <c r="Z10" s="305"/>
      <c r="AA10" s="103">
        <f>VLOOKUP(CONCATENATE("Q60 ",E$6," H",$B9),'Основа'!$A$1:$O3563,8,FALSE)</f>
        <v>235</v>
      </c>
      <c r="AB10" s="103">
        <f>VLOOKUP(CONCATENATE("Q60 ",F$6," H",$B9),'Основа'!$A$1:$O3563,8,FALSE)</f>
        <v>340</v>
      </c>
      <c r="AC10" s="103">
        <f>VLOOKUP(CONCATENATE("Q60 ",G$6," H",$B9),'Основа'!$A$1:$O3563,8,FALSE)</f>
        <v>460</v>
      </c>
      <c r="AD10" s="103">
        <f>VLOOKUP(CONCATENATE("Q60 ",H$6," H",$B9),'Основа'!$A$1:$O3563,8,FALSE)</f>
        <v>570</v>
      </c>
      <c r="AE10" s="103">
        <f>VLOOKUP(CONCATENATE("Q60 ",I$6," H",$B9),'Основа'!$A$1:$O3563,8,FALSE)</f>
        <v>687</v>
      </c>
      <c r="AF10" s="103">
        <f>VLOOKUP(CONCATENATE("Q60 ",J$6," H",$B9),'Основа'!$A$1:$O3563,8,FALSE)</f>
        <v>797</v>
      </c>
      <c r="AG10" s="103">
        <f>VLOOKUP(CONCATENATE("Q60 ",K$6," H",$B9),'Основа'!$A$1:$O3563,8,FALSE)</f>
        <v>921</v>
      </c>
      <c r="AH10" s="103">
        <f>VLOOKUP(CONCATENATE("Q60 ",L$6," H",$B9),'Основа'!$A$1:$O3563,8,FALSE)</f>
        <v>1027</v>
      </c>
      <c r="AI10" s="103">
        <f>VLOOKUP(CONCATENATE("Q60 ",M$6," H",$B9),'Основа'!$A$1:$O3563,8,FALSE)</f>
        <v>1151</v>
      </c>
      <c r="AJ10" s="103">
        <f>VLOOKUP(CONCATENATE("Q60 ",N$6," H",$B9),'Основа'!$A$1:$O3563,8,FALSE)</f>
        <v>1377</v>
      </c>
      <c r="AK10" s="8"/>
      <c r="AL10" s="8"/>
      <c r="AM10" s="8"/>
      <c r="AN10" s="8"/>
      <c r="AO10" s="8"/>
      <c r="AP10" s="8"/>
      <c r="AQ10" s="8"/>
      <c r="AR10" s="8"/>
      <c r="AS10" s="8"/>
      <c r="AT10" s="8"/>
      <c r="AU10" s="8"/>
      <c r="AV10" s="8"/>
    </row>
    <row r="11">
      <c r="B11" s="132">
        <v>3.0</v>
      </c>
      <c r="C11" s="98">
        <f>C9+80</f>
        <v>220</v>
      </c>
      <c r="D11" s="164" t="s">
        <v>112</v>
      </c>
      <c r="E11" s="101">
        <f t="shared" ref="E11:N11" si="3">ROUND(AA11-(AA11*$H$8),0)</f>
        <v>17678</v>
      </c>
      <c r="F11" s="101">
        <f t="shared" si="3"/>
        <v>21941</v>
      </c>
      <c r="G11" s="101">
        <f t="shared" si="3"/>
        <v>23540</v>
      </c>
      <c r="H11" s="101">
        <f t="shared" si="3"/>
        <v>26281</v>
      </c>
      <c r="I11" s="101">
        <f t="shared" si="3"/>
        <v>27116</v>
      </c>
      <c r="J11" s="101">
        <f t="shared" si="3"/>
        <v>29092</v>
      </c>
      <c r="K11" s="101">
        <f t="shared" si="3"/>
        <v>31920</v>
      </c>
      <c r="L11" s="101">
        <f t="shared" si="3"/>
        <v>38961</v>
      </c>
      <c r="M11" s="101">
        <f t="shared" si="3"/>
        <v>47761</v>
      </c>
      <c r="N11" s="102">
        <f t="shared" si="3"/>
        <v>56562</v>
      </c>
      <c r="X11" s="8"/>
      <c r="Y11" s="8"/>
      <c r="Z11" s="305"/>
      <c r="AA11" s="103">
        <f>ROUND(VLOOKUP(CONCATENATE("Q60 ",E$6," H",$B11),'Основа'!$A$1:$O3565,15,FALSE),0)</f>
        <v>17678</v>
      </c>
      <c r="AB11" s="103">
        <f>ROUND(VLOOKUP(CONCATENATE("Q60 ",F$6," H",$B11),'Основа'!$A$1:$O3565,15,FALSE),0)</f>
        <v>21941</v>
      </c>
      <c r="AC11" s="103">
        <f>ROUND(VLOOKUP(CONCATENATE("Q60 ",G$6," H",$B11),'Основа'!$A$1:$O3565,15,FALSE),0)</f>
        <v>23540</v>
      </c>
      <c r="AD11" s="103">
        <f>ROUND(VLOOKUP(CONCATENATE("Q60 ",H$6," H",$B11),'Основа'!$A$1:$O3565,15,FALSE),0)</f>
        <v>26281</v>
      </c>
      <c r="AE11" s="103">
        <f>ROUND(VLOOKUP(CONCATENATE("Q60 ",I$6," H",$B11),'Основа'!$A$1:$O3565,15,FALSE),0)</f>
        <v>27116</v>
      </c>
      <c r="AF11" s="103">
        <f>ROUND(VLOOKUP(CONCATENATE("Q60 ",J$6," H",$B11),'Основа'!$A$1:$O3565,15,FALSE),0)</f>
        <v>29092</v>
      </c>
      <c r="AG11" s="103">
        <f>ROUND(VLOOKUP(CONCATENATE("Q60 ",K$6," H",$B11),'Основа'!$A$1:$O3565,15,FALSE),0)</f>
        <v>31920</v>
      </c>
      <c r="AH11" s="103">
        <f>ROUND(VLOOKUP(CONCATENATE("Q60 ",L$6," H",$B11),'Основа'!$A$1:$O3565,15,FALSE),0)</f>
        <v>38961</v>
      </c>
      <c r="AI11" s="103">
        <f>ROUND(VLOOKUP(CONCATENATE("Q60 ",M$6," H",$B11),'Основа'!$A$1:$O3565,15,FALSE),0)</f>
        <v>47761</v>
      </c>
      <c r="AJ11" s="103">
        <f>ROUND(VLOOKUP(CONCATENATE("Q60 ",N$6," H",$B11),'Основа'!$A$1:$O3565,15,FALSE),0)</f>
        <v>56562</v>
      </c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8"/>
      <c r="AV11" s="8"/>
    </row>
    <row r="12">
      <c r="B12" s="110"/>
      <c r="C12" s="105"/>
      <c r="D12" s="165" t="str">
        <f>RIGHT($I$8,21)</f>
        <v>ΔТ=70⁰С (95/85/20) Вт</v>
      </c>
      <c r="E12" s="166">
        <f t="shared" ref="E12:N12" si="4">ROUND(IF($D12="ΔТ=70⁰С (95/85/20) Вт",AA12,(IF($D12="ΔТ=60⁰С (90/70/20) Вт",AA12*0.818,AA12*0.646))),0)</f>
        <v>352</v>
      </c>
      <c r="F12" s="166">
        <f t="shared" si="4"/>
        <v>511</v>
      </c>
      <c r="G12" s="166">
        <f t="shared" si="4"/>
        <v>692</v>
      </c>
      <c r="H12" s="166">
        <f t="shared" si="4"/>
        <v>857</v>
      </c>
      <c r="I12" s="166">
        <f t="shared" si="4"/>
        <v>1030</v>
      </c>
      <c r="J12" s="166">
        <f t="shared" si="4"/>
        <v>1195</v>
      </c>
      <c r="K12" s="166">
        <f t="shared" si="4"/>
        <v>1379</v>
      </c>
      <c r="L12" s="166">
        <f t="shared" si="4"/>
        <v>1540</v>
      </c>
      <c r="M12" s="166">
        <f t="shared" si="4"/>
        <v>1725</v>
      </c>
      <c r="N12" s="167">
        <f t="shared" si="4"/>
        <v>2066</v>
      </c>
      <c r="X12" s="8"/>
      <c r="Y12" s="8"/>
      <c r="Z12" s="305"/>
      <c r="AA12" s="103">
        <f>VLOOKUP(CONCATENATE("Q60 ",E$6," H",$B11),'Основа'!$A$1:$O3565,8,FALSE)</f>
        <v>352</v>
      </c>
      <c r="AB12" s="103">
        <f>VLOOKUP(CONCATENATE("Q60 ",F$6," H",$B11),'Основа'!$A$1:$O3565,8,FALSE)</f>
        <v>511</v>
      </c>
      <c r="AC12" s="103">
        <f>VLOOKUP(CONCATENATE("Q60 ",G$6," H",$B11),'Основа'!$A$1:$O3565,8,FALSE)</f>
        <v>692</v>
      </c>
      <c r="AD12" s="103">
        <f>VLOOKUP(CONCATENATE("Q60 ",H$6," H",$B11),'Основа'!$A$1:$O3565,8,FALSE)</f>
        <v>857</v>
      </c>
      <c r="AE12" s="103">
        <f>VLOOKUP(CONCATENATE("Q60 ",I$6," H",$B11),'Основа'!$A$1:$O3565,8,FALSE)</f>
        <v>1030</v>
      </c>
      <c r="AF12" s="103">
        <f>VLOOKUP(CONCATENATE("Q60 ",J$6," H",$B11),'Основа'!$A$1:$O3565,8,FALSE)</f>
        <v>1195</v>
      </c>
      <c r="AG12" s="103">
        <f>VLOOKUP(CONCATENATE("Q60 ",K$6," H",$B11),'Основа'!$A$1:$O3565,8,FALSE)</f>
        <v>1379</v>
      </c>
      <c r="AH12" s="103">
        <f>VLOOKUP(CONCATENATE("Q60 ",L$6," H",$B11),'Основа'!$A$1:$O3565,8,FALSE)</f>
        <v>1540</v>
      </c>
      <c r="AI12" s="103">
        <f>VLOOKUP(CONCATENATE("Q60 ",M$6," H",$B11),'Основа'!$A$1:$O3565,8,FALSE)</f>
        <v>1725</v>
      </c>
      <c r="AJ12" s="103">
        <f>VLOOKUP(CONCATENATE("Q60 ",N$6," H",$B11),'Основа'!$A$1:$O3565,8,FALSE)</f>
        <v>2066</v>
      </c>
      <c r="AK12" s="8"/>
      <c r="AL12" s="8"/>
      <c r="AM12" s="8"/>
      <c r="AN12" s="8"/>
      <c r="AO12" s="8"/>
      <c r="AP12" s="8"/>
      <c r="AQ12" s="8"/>
      <c r="AR12" s="8"/>
      <c r="AS12" s="8"/>
      <c r="AT12" s="8"/>
      <c r="AU12" s="8"/>
      <c r="AV12" s="8"/>
    </row>
    <row r="13">
      <c r="B13" s="141">
        <v>4.0</v>
      </c>
      <c r="C13" s="98">
        <f>C11+80</f>
        <v>300</v>
      </c>
      <c r="D13" s="164" t="s">
        <v>112</v>
      </c>
      <c r="E13" s="101">
        <f t="shared" ref="E13:N13" si="5">ROUND(AA13-(AA13*$H$8),0)</f>
        <v>19886</v>
      </c>
      <c r="F13" s="101">
        <f t="shared" si="5"/>
        <v>25673</v>
      </c>
      <c r="G13" s="101">
        <f t="shared" si="5"/>
        <v>27810</v>
      </c>
      <c r="H13" s="101">
        <f t="shared" si="5"/>
        <v>31467</v>
      </c>
      <c r="I13" s="101">
        <f t="shared" si="5"/>
        <v>32586</v>
      </c>
      <c r="J13" s="101">
        <f t="shared" si="5"/>
        <v>35220</v>
      </c>
      <c r="K13" s="101">
        <f t="shared" si="5"/>
        <v>38993</v>
      </c>
      <c r="L13" s="101">
        <f t="shared" si="5"/>
        <v>47801</v>
      </c>
      <c r="M13" s="101">
        <f t="shared" si="5"/>
        <v>58812</v>
      </c>
      <c r="N13" s="102">
        <f t="shared" si="5"/>
        <v>69821</v>
      </c>
      <c r="X13" s="8"/>
      <c r="Y13" s="8"/>
      <c r="Z13" s="305"/>
      <c r="AA13" s="103">
        <f>ROUND(VLOOKUP(CONCATENATE("Q60 ",E$6," H",$B13),'Основа'!$A$1:$O3567,15,FALSE),0)</f>
        <v>19886</v>
      </c>
      <c r="AB13" s="103">
        <f>ROUND(VLOOKUP(CONCATENATE("Q60 ",F$6," H",$B13),'Основа'!$A$1:$O3567,15,FALSE),0)</f>
        <v>25673</v>
      </c>
      <c r="AC13" s="103">
        <f>ROUND(VLOOKUP(CONCATENATE("Q60 ",G$6," H",$B13),'Основа'!$A$1:$O3567,15,FALSE),0)</f>
        <v>27810</v>
      </c>
      <c r="AD13" s="103">
        <f>ROUND(VLOOKUP(CONCATENATE("Q60 ",H$6," H",$B13),'Основа'!$A$1:$O3567,15,FALSE),0)</f>
        <v>31467</v>
      </c>
      <c r="AE13" s="103">
        <f>ROUND(VLOOKUP(CONCATENATE("Q60 ",I$6," H",$B13),'Основа'!$A$1:$O3567,15,FALSE),0)</f>
        <v>32586</v>
      </c>
      <c r="AF13" s="103">
        <f>ROUND(VLOOKUP(CONCATENATE("Q60 ",J$6," H",$B13),'Основа'!$A$1:$O3567,15,FALSE),0)</f>
        <v>35220</v>
      </c>
      <c r="AG13" s="103">
        <f>ROUND(VLOOKUP(CONCATENATE("Q60 ",K$6," H",$B13),'Основа'!$A$1:$O3567,15,FALSE),0)</f>
        <v>38993</v>
      </c>
      <c r="AH13" s="103">
        <f>ROUND(VLOOKUP(CONCATENATE("Q60 ",L$6," H",$B13),'Основа'!$A$1:$O3567,15,FALSE),0)</f>
        <v>47801</v>
      </c>
      <c r="AI13" s="103">
        <f>ROUND(VLOOKUP(CONCATENATE("Q60 ",M$6," H",$B13),'Основа'!$A$1:$O3567,15,FALSE),0)</f>
        <v>58812</v>
      </c>
      <c r="AJ13" s="103">
        <f>ROUND(VLOOKUP(CONCATENATE("Q60 ",N$6," H",$B13),'Основа'!$A$1:$O3567,15,FALSE),0)</f>
        <v>69821</v>
      </c>
      <c r="AK13" s="8"/>
      <c r="AL13" s="8"/>
      <c r="AM13" s="8"/>
      <c r="AN13" s="8"/>
      <c r="AO13" s="8"/>
      <c r="AP13" s="8"/>
      <c r="AQ13" s="8"/>
      <c r="AR13" s="8"/>
      <c r="AS13" s="8"/>
      <c r="AT13" s="8"/>
      <c r="AU13" s="8"/>
      <c r="AV13" s="8"/>
    </row>
    <row r="14">
      <c r="B14" s="104"/>
      <c r="C14" s="105"/>
      <c r="D14" s="165" t="str">
        <f>RIGHT($I$8,21)</f>
        <v>ΔТ=70⁰С (95/85/20) Вт</v>
      </c>
      <c r="E14" s="166">
        <f t="shared" ref="E14:N14" si="6">ROUND(IF($D14="ΔТ=70⁰С (95/85/20) Вт",AA14,(IF($D14="ΔТ=60⁰С (90/70/20) Вт",AA14*0.818,AA14*0.646))),0)</f>
        <v>468</v>
      </c>
      <c r="F14" s="166">
        <f t="shared" si="6"/>
        <v>684</v>
      </c>
      <c r="G14" s="166">
        <f t="shared" si="6"/>
        <v>921</v>
      </c>
      <c r="H14" s="166">
        <f t="shared" si="6"/>
        <v>1142</v>
      </c>
      <c r="I14" s="166">
        <f t="shared" si="6"/>
        <v>1371</v>
      </c>
      <c r="J14" s="166">
        <f t="shared" si="6"/>
        <v>1594</v>
      </c>
      <c r="K14" s="166">
        <f t="shared" si="6"/>
        <v>1839</v>
      </c>
      <c r="L14" s="166">
        <f t="shared" si="6"/>
        <v>2052</v>
      </c>
      <c r="M14" s="166">
        <f t="shared" si="6"/>
        <v>2297</v>
      </c>
      <c r="N14" s="167">
        <f t="shared" si="6"/>
        <v>2753</v>
      </c>
      <c r="X14" s="8"/>
      <c r="Y14" s="8"/>
      <c r="Z14" s="305"/>
      <c r="AA14" s="103">
        <f>VLOOKUP(CONCATENATE("Q60 ",E$6," H",$B13),'Основа'!$A$1:$O3567,8,FALSE)</f>
        <v>468</v>
      </c>
      <c r="AB14" s="103">
        <f>VLOOKUP(CONCATENATE("Q60 ",F$6," H",$B13),'Основа'!$A$1:$O3567,8,FALSE)</f>
        <v>684</v>
      </c>
      <c r="AC14" s="103">
        <f>VLOOKUP(CONCATENATE("Q60 ",G$6," H",$B13),'Основа'!$A$1:$O3567,8,FALSE)</f>
        <v>921</v>
      </c>
      <c r="AD14" s="103">
        <f>VLOOKUP(CONCATENATE("Q60 ",H$6," H",$B13),'Основа'!$A$1:$O3567,8,FALSE)</f>
        <v>1142</v>
      </c>
      <c r="AE14" s="103">
        <f>VLOOKUP(CONCATENATE("Q60 ",I$6," H",$B13),'Основа'!$A$1:$O3567,8,FALSE)</f>
        <v>1371</v>
      </c>
      <c r="AF14" s="103">
        <f>VLOOKUP(CONCATENATE("Q60 ",J$6," H",$B13),'Основа'!$A$1:$O3567,8,FALSE)</f>
        <v>1594</v>
      </c>
      <c r="AG14" s="103">
        <f>VLOOKUP(CONCATENATE("Q60 ",K$6," H",$B13),'Основа'!$A$1:$O3567,8,FALSE)</f>
        <v>1839</v>
      </c>
      <c r="AH14" s="103">
        <f>VLOOKUP(CONCATENATE("Q60 ",L$6," H",$B13),'Основа'!$A$1:$O3567,8,FALSE)</f>
        <v>2052</v>
      </c>
      <c r="AI14" s="103">
        <f>VLOOKUP(CONCATENATE("Q60 ",M$6," H",$B13),'Основа'!$A$1:$O3567,8,FALSE)</f>
        <v>2297</v>
      </c>
      <c r="AJ14" s="103">
        <f>VLOOKUP(CONCATENATE("Q60 ",N$6," H",$B13),'Основа'!$A$1:$O3567,8,FALSE)</f>
        <v>2753</v>
      </c>
      <c r="AK14" s="8"/>
      <c r="AL14" s="8"/>
      <c r="AM14" s="8"/>
      <c r="AN14" s="8"/>
      <c r="AO14" s="8"/>
      <c r="AP14" s="8"/>
      <c r="AQ14" s="8"/>
      <c r="AR14" s="8"/>
      <c r="AS14" s="8"/>
      <c r="AT14" s="8"/>
      <c r="AU14" s="8"/>
      <c r="AV14" s="8"/>
    </row>
    <row r="15">
      <c r="B15" s="132">
        <v>5.0</v>
      </c>
      <c r="C15" s="98">
        <f>C13+80</f>
        <v>380</v>
      </c>
      <c r="D15" s="164" t="s">
        <v>112</v>
      </c>
      <c r="E15" s="101">
        <f t="shared" ref="E15:N15" si="7">ROUND(AA15-(AA15*$H$8),0)</f>
        <v>22097</v>
      </c>
      <c r="F15" s="101">
        <f t="shared" si="7"/>
        <v>29415</v>
      </c>
      <c r="G15" s="101">
        <f t="shared" si="7"/>
        <v>32088</v>
      </c>
      <c r="H15" s="101">
        <f t="shared" si="7"/>
        <v>36662</v>
      </c>
      <c r="I15" s="101">
        <f t="shared" si="7"/>
        <v>38067</v>
      </c>
      <c r="J15" s="101">
        <f t="shared" si="7"/>
        <v>41363</v>
      </c>
      <c r="K15" s="101">
        <f t="shared" si="7"/>
        <v>46079</v>
      </c>
      <c r="L15" s="101">
        <f t="shared" si="7"/>
        <v>56660</v>
      </c>
      <c r="M15" s="101">
        <f t="shared" si="7"/>
        <v>69884</v>
      </c>
      <c r="N15" s="102">
        <f t="shared" si="7"/>
        <v>83109</v>
      </c>
      <c r="X15" s="8"/>
      <c r="Y15" s="8"/>
      <c r="Z15" s="305"/>
      <c r="AA15" s="103">
        <f>ROUND(VLOOKUP(CONCATENATE("Q60 ",E$6," H",$B15),'Основа'!$A$1:$O3569,15,FALSE),0)</f>
        <v>22097</v>
      </c>
      <c r="AB15" s="103">
        <f>ROUND(VLOOKUP(CONCATENATE("Q60 ",F$6," H",$B15),'Основа'!$A$1:$O3569,15,FALSE),0)</f>
        <v>29415</v>
      </c>
      <c r="AC15" s="103">
        <f>ROUND(VLOOKUP(CONCATENATE("Q60 ",G$6," H",$B15),'Основа'!$A$1:$O3569,15,FALSE),0)</f>
        <v>32088</v>
      </c>
      <c r="AD15" s="103">
        <f>ROUND(VLOOKUP(CONCATENATE("Q60 ",H$6," H",$B15),'Основа'!$A$1:$O3569,15,FALSE),0)</f>
        <v>36662</v>
      </c>
      <c r="AE15" s="103">
        <f>ROUND(VLOOKUP(CONCATENATE("Q60 ",I$6," H",$B15),'Основа'!$A$1:$O3569,15,FALSE),0)</f>
        <v>38067</v>
      </c>
      <c r="AF15" s="103">
        <f>ROUND(VLOOKUP(CONCATENATE("Q60 ",J$6," H",$B15),'Основа'!$A$1:$O3569,15,FALSE),0)</f>
        <v>41363</v>
      </c>
      <c r="AG15" s="103">
        <f>ROUND(VLOOKUP(CONCATENATE("Q60 ",K$6," H",$B15),'Основа'!$A$1:$O3569,15,FALSE),0)</f>
        <v>46079</v>
      </c>
      <c r="AH15" s="103">
        <f>ROUND(VLOOKUP(CONCATENATE("Q60 ",L$6," H",$B15),'Основа'!$A$1:$O3569,15,FALSE),0)</f>
        <v>56660</v>
      </c>
      <c r="AI15" s="103">
        <f>ROUND(VLOOKUP(CONCATENATE("Q60 ",M$6," H",$B15),'Основа'!$A$1:$O3569,15,FALSE),0)</f>
        <v>69884</v>
      </c>
      <c r="AJ15" s="103">
        <f>ROUND(VLOOKUP(CONCATENATE("Q60 ",N$6," H",$B15),'Основа'!$A$1:$O3569,15,FALSE),0)</f>
        <v>83109</v>
      </c>
      <c r="AK15" s="8"/>
      <c r="AL15" s="8"/>
      <c r="AM15" s="8"/>
      <c r="AN15" s="8"/>
      <c r="AO15" s="8"/>
      <c r="AP15" s="8"/>
      <c r="AQ15" s="8"/>
      <c r="AR15" s="8"/>
      <c r="AS15" s="8"/>
      <c r="AT15" s="8"/>
      <c r="AU15" s="8"/>
      <c r="AV15" s="8"/>
    </row>
    <row r="16">
      <c r="B16" s="110"/>
      <c r="C16" s="105"/>
      <c r="D16" s="165" t="str">
        <f>RIGHT($I$8,21)</f>
        <v>ΔТ=70⁰С (95/85/20) Вт</v>
      </c>
      <c r="E16" s="166">
        <f t="shared" ref="E16:N16" si="8">ROUND(IF($D16="ΔТ=70⁰С (95/85/20) Вт",AA16,(IF($D16="ΔТ=60⁰С (90/70/20) Вт",AA16*0.818,AA16*0.646))),0)</f>
        <v>584</v>
      </c>
      <c r="F16" s="166">
        <f t="shared" si="8"/>
        <v>853</v>
      </c>
      <c r="G16" s="166">
        <f t="shared" si="8"/>
        <v>1150</v>
      </c>
      <c r="H16" s="166">
        <f t="shared" si="8"/>
        <v>1429</v>
      </c>
      <c r="I16" s="166">
        <f t="shared" si="8"/>
        <v>1713</v>
      </c>
      <c r="J16" s="166">
        <f t="shared" si="8"/>
        <v>1991</v>
      </c>
      <c r="K16" s="166">
        <f t="shared" si="8"/>
        <v>2298</v>
      </c>
      <c r="L16" s="166">
        <f t="shared" si="8"/>
        <v>2564</v>
      </c>
      <c r="M16" s="166">
        <f t="shared" si="8"/>
        <v>2869</v>
      </c>
      <c r="N16" s="167">
        <f t="shared" si="8"/>
        <v>3442</v>
      </c>
      <c r="X16" s="8"/>
      <c r="Y16" s="8"/>
      <c r="Z16" s="305"/>
      <c r="AA16" s="103">
        <f>VLOOKUP(CONCATENATE("Q60 ",E$6," H",$B15),'Основа'!$A$1:$O3569,8,FALSE)</f>
        <v>584</v>
      </c>
      <c r="AB16" s="103">
        <f>VLOOKUP(CONCATENATE("Q60 ",F$6," H",$B15),'Основа'!$A$1:$O3569,8,FALSE)</f>
        <v>853</v>
      </c>
      <c r="AC16" s="103">
        <f>VLOOKUP(CONCATENATE("Q60 ",G$6," H",$B15),'Основа'!$A$1:$O3569,8,FALSE)</f>
        <v>1150</v>
      </c>
      <c r="AD16" s="103">
        <f>VLOOKUP(CONCATENATE("Q60 ",H$6," H",$B15),'Основа'!$A$1:$O3569,8,FALSE)</f>
        <v>1429</v>
      </c>
      <c r="AE16" s="103">
        <f>VLOOKUP(CONCATENATE("Q60 ",I$6," H",$B15),'Основа'!$A$1:$O3569,8,FALSE)</f>
        <v>1713</v>
      </c>
      <c r="AF16" s="103">
        <f>VLOOKUP(CONCATENATE("Q60 ",J$6," H",$B15),'Основа'!$A$1:$O3569,8,FALSE)</f>
        <v>1991</v>
      </c>
      <c r="AG16" s="103">
        <f>VLOOKUP(CONCATENATE("Q60 ",K$6," H",$B15),'Основа'!$A$1:$O3569,8,FALSE)</f>
        <v>2298</v>
      </c>
      <c r="AH16" s="103">
        <f>VLOOKUP(CONCATENATE("Q60 ",L$6," H",$B15),'Основа'!$A$1:$O3569,8,FALSE)</f>
        <v>2564</v>
      </c>
      <c r="AI16" s="103">
        <f>VLOOKUP(CONCATENATE("Q60 ",M$6," H",$B15),'Основа'!$A$1:$O3569,8,FALSE)</f>
        <v>2869</v>
      </c>
      <c r="AJ16" s="103">
        <f>VLOOKUP(CONCATENATE("Q60 ",N$6," H",$B15),'Основа'!$A$1:$O3569,8,FALSE)</f>
        <v>3442</v>
      </c>
      <c r="AK16" s="8"/>
      <c r="AL16" s="8"/>
      <c r="AM16" s="8"/>
      <c r="AN16" s="8"/>
      <c r="AO16" s="8"/>
      <c r="AP16" s="8"/>
      <c r="AQ16" s="8"/>
      <c r="AR16" s="8"/>
      <c r="AS16" s="8"/>
      <c r="AT16" s="8"/>
      <c r="AU16" s="8"/>
      <c r="AV16" s="8"/>
    </row>
    <row r="17">
      <c r="B17" s="141">
        <v>6.0</v>
      </c>
      <c r="C17" s="98">
        <f>C15+80</f>
        <v>460</v>
      </c>
      <c r="D17" s="164" t="s">
        <v>112</v>
      </c>
      <c r="E17" s="101">
        <f t="shared" ref="E17:N17" si="9">ROUND(AA17-(AA17*$H$8),0)</f>
        <v>24314</v>
      </c>
      <c r="F17" s="101">
        <f t="shared" si="9"/>
        <v>33163</v>
      </c>
      <c r="G17" s="101">
        <f t="shared" si="9"/>
        <v>36375</v>
      </c>
      <c r="H17" s="101">
        <f t="shared" si="9"/>
        <v>41869</v>
      </c>
      <c r="I17" s="101">
        <f t="shared" si="9"/>
        <v>43556</v>
      </c>
      <c r="J17" s="101">
        <f t="shared" si="9"/>
        <v>47521</v>
      </c>
      <c r="K17" s="101">
        <f t="shared" si="9"/>
        <v>53181</v>
      </c>
      <c r="L17" s="101">
        <f t="shared" si="9"/>
        <v>65536</v>
      </c>
      <c r="M17" s="101">
        <f t="shared" si="9"/>
        <v>80980</v>
      </c>
      <c r="N17" s="102">
        <f t="shared" si="9"/>
        <v>96425</v>
      </c>
      <c r="X17" s="8"/>
      <c r="Y17" s="8"/>
      <c r="Z17" s="305"/>
      <c r="AA17" s="103">
        <f>ROUND(VLOOKUP(CONCATENATE("Q60 ",E$6," H",$B17),'Основа'!$A$1:$O3572,15,FALSE),0)</f>
        <v>24314</v>
      </c>
      <c r="AB17" s="103">
        <f>ROUND(VLOOKUP(CONCATENATE("Q60 ",F$6," H",$B17),'Основа'!$A$1:$O3572,15,FALSE),0)</f>
        <v>33163</v>
      </c>
      <c r="AC17" s="103">
        <f>ROUND(VLOOKUP(CONCATENATE("Q60 ",G$6," H",$B17),'Основа'!$A$1:$O3572,15,FALSE),0)</f>
        <v>36375</v>
      </c>
      <c r="AD17" s="103">
        <f>ROUND(VLOOKUP(CONCATENATE("Q60 ",H$6," H",$B17),'Основа'!$A$1:$O3572,15,FALSE),0)</f>
        <v>41869</v>
      </c>
      <c r="AE17" s="103">
        <f>ROUND(VLOOKUP(CONCATENATE("Q60 ",I$6," H",$B17),'Основа'!$A$1:$O3572,15,FALSE),0)</f>
        <v>43556</v>
      </c>
      <c r="AF17" s="103">
        <f>ROUND(VLOOKUP(CONCATENATE("Q60 ",J$6," H",$B17),'Основа'!$A$1:$O3572,15,FALSE),0)</f>
        <v>47521</v>
      </c>
      <c r="AG17" s="103">
        <f>ROUND(VLOOKUP(CONCATENATE("Q60 ",K$6," H",$B17),'Основа'!$A$1:$O3572,15,FALSE),0)</f>
        <v>53181</v>
      </c>
      <c r="AH17" s="103">
        <f>ROUND(VLOOKUP(CONCATENATE("Q60 ",L$6," H",$B17),'Основа'!$A$1:$O3572,15,FALSE),0)</f>
        <v>65536</v>
      </c>
      <c r="AI17" s="103">
        <f>ROUND(VLOOKUP(CONCATENATE("Q60 ",M$6," H",$B17),'Основа'!$A$1:$O3572,15,FALSE),0)</f>
        <v>80980</v>
      </c>
      <c r="AJ17" s="103">
        <f>ROUND(VLOOKUP(CONCATENATE("Q60 ",N$6," H",$B17),'Основа'!$A$1:$O3572,15,FALSE),0)</f>
        <v>96425</v>
      </c>
      <c r="AK17" s="8"/>
      <c r="AL17" s="8"/>
      <c r="AM17" s="8"/>
      <c r="AN17" s="8"/>
      <c r="AO17" s="8"/>
      <c r="AP17" s="8"/>
      <c r="AQ17" s="8"/>
      <c r="AR17" s="8"/>
      <c r="AS17" s="8"/>
      <c r="AT17" s="8"/>
      <c r="AU17" s="8"/>
      <c r="AV17" s="8"/>
    </row>
    <row r="18">
      <c r="B18" s="104"/>
      <c r="C18" s="105"/>
      <c r="D18" s="165" t="str">
        <f>RIGHT($I$8,21)</f>
        <v>ΔТ=70⁰С (95/85/20) Вт</v>
      </c>
      <c r="E18" s="166">
        <f t="shared" ref="E18:N18" si="10">ROUND(IF($D18="ΔТ=70⁰С (95/85/20) Вт",AA18,(IF($D18="ΔТ=60⁰С (90/70/20) Вт",AA18*0.818,AA18*0.646))),0)</f>
        <v>701</v>
      </c>
      <c r="F18" s="166">
        <f t="shared" si="10"/>
        <v>1023</v>
      </c>
      <c r="G18" s="166">
        <f t="shared" si="10"/>
        <v>1379</v>
      </c>
      <c r="H18" s="166">
        <f t="shared" si="10"/>
        <v>1713</v>
      </c>
      <c r="I18" s="166">
        <f t="shared" si="10"/>
        <v>2057</v>
      </c>
      <c r="J18" s="166">
        <f t="shared" si="10"/>
        <v>2388</v>
      </c>
      <c r="K18" s="166">
        <f t="shared" si="10"/>
        <v>2753</v>
      </c>
      <c r="L18" s="311">
        <f t="shared" si="10"/>
        <v>3078</v>
      </c>
      <c r="M18" s="311">
        <f t="shared" si="10"/>
        <v>3445</v>
      </c>
      <c r="N18" s="167">
        <f t="shared" si="10"/>
        <v>4124</v>
      </c>
      <c r="X18" s="8"/>
      <c r="Y18" s="8"/>
      <c r="Z18" s="305"/>
      <c r="AA18" s="103">
        <f>VLOOKUP(CONCATENATE("Q60 ",E$6," H",$B17),'Основа'!$A$1:$O3572,8,FALSE)</f>
        <v>701</v>
      </c>
      <c r="AB18" s="103">
        <f>VLOOKUP(CONCATENATE("Q60 ",F$6," H",$B17),'Основа'!$A$1:$O3572,8,FALSE)</f>
        <v>1023</v>
      </c>
      <c r="AC18" s="103">
        <f>VLOOKUP(CONCATENATE("Q60 ",G$6," H",$B17),'Основа'!$A$1:$O3572,8,FALSE)</f>
        <v>1379</v>
      </c>
      <c r="AD18" s="103">
        <f>VLOOKUP(CONCATENATE("Q60 ",H$6," H",$B17),'Основа'!$A$1:$O3572,8,FALSE)</f>
        <v>1713</v>
      </c>
      <c r="AE18" s="103">
        <f>VLOOKUP(CONCATENATE("Q60 ",I$6," H",$B17),'Основа'!$A$1:$O3572,8,FALSE)</f>
        <v>2057</v>
      </c>
      <c r="AF18" s="103">
        <f>VLOOKUP(CONCATENATE("Q60 ",J$6," H",$B17),'Основа'!$A$1:$O3572,8,FALSE)</f>
        <v>2388</v>
      </c>
      <c r="AG18" s="103">
        <f>VLOOKUP(CONCATENATE("Q60 ",K$6," H",$B17),'Основа'!$A$1:$O3572,8,FALSE)</f>
        <v>2753</v>
      </c>
      <c r="AH18" s="103">
        <f>VLOOKUP(CONCATENATE("Q60 ",L$6," H",$B17),'Основа'!$A$1:$O3572,8,FALSE)</f>
        <v>3078</v>
      </c>
      <c r="AI18" s="103">
        <f>VLOOKUP(CONCATENATE("Q60 ",M$6," H",$B17),'Основа'!$A$1:$O3572,8,FALSE)</f>
        <v>3445</v>
      </c>
      <c r="AJ18" s="103">
        <f>VLOOKUP(CONCATENATE("Q60 ",N$6," H",$B17),'Основа'!$A$1:$O3572,8,FALSE)</f>
        <v>4124</v>
      </c>
      <c r="AK18" s="8"/>
      <c r="AL18" s="8"/>
      <c r="AM18" s="8"/>
      <c r="AN18" s="8"/>
      <c r="AO18" s="8"/>
      <c r="AP18" s="8"/>
      <c r="AQ18" s="8"/>
      <c r="AR18" s="8"/>
      <c r="AS18" s="8"/>
      <c r="AT18" s="8"/>
      <c r="AU18" s="8"/>
      <c r="AV18" s="8"/>
    </row>
    <row r="19">
      <c r="B19" s="132">
        <v>7.0</v>
      </c>
      <c r="C19" s="98">
        <f>C17+80</f>
        <v>540</v>
      </c>
      <c r="D19" s="164" t="s">
        <v>112</v>
      </c>
      <c r="E19" s="101">
        <f t="shared" ref="E19:L19" si="11">ROUND(AA19-(AA19*$H$8),0)</f>
        <v>26534</v>
      </c>
      <c r="F19" s="101">
        <f t="shared" si="11"/>
        <v>36920</v>
      </c>
      <c r="G19" s="101">
        <f t="shared" si="11"/>
        <v>40673</v>
      </c>
      <c r="H19" s="101">
        <f t="shared" si="11"/>
        <v>47087</v>
      </c>
      <c r="I19" s="101">
        <f t="shared" si="11"/>
        <v>49059</v>
      </c>
      <c r="J19" s="101">
        <f t="shared" si="11"/>
        <v>53689</v>
      </c>
      <c r="K19" s="101">
        <f t="shared" si="11"/>
        <v>60297</v>
      </c>
      <c r="L19" s="312">
        <f t="shared" si="11"/>
        <v>74432</v>
      </c>
      <c r="M19" s="313"/>
      <c r="N19" s="279"/>
      <c r="X19" s="8"/>
      <c r="Y19" s="8"/>
      <c r="Z19" s="305"/>
      <c r="AA19" s="103">
        <f>ROUND(VLOOKUP(CONCATENATE("Q60 ",E$6," H",$B19),'Основа'!$A$1:$O3574,15,FALSE),0)</f>
        <v>26534</v>
      </c>
      <c r="AB19" s="103">
        <f>ROUND(VLOOKUP(CONCATENATE("Q60 ",F$6," H",$B19),'Основа'!$A$1:$O3574,15,FALSE),0)</f>
        <v>36920</v>
      </c>
      <c r="AC19" s="103">
        <f>ROUND(VLOOKUP(CONCATENATE("Q60 ",G$6," H",$B19),'Основа'!$A$1:$O3574,15,FALSE),0)</f>
        <v>40673</v>
      </c>
      <c r="AD19" s="103">
        <f>ROUND(VLOOKUP(CONCATENATE("Q60 ",H$6," H",$B19),'Основа'!$A$1:$O3574,15,FALSE),0)</f>
        <v>47087</v>
      </c>
      <c r="AE19" s="103">
        <f>ROUND(VLOOKUP(CONCATENATE("Q60 ",I$6," H",$B19),'Основа'!$A$1:$O3574,15,FALSE),0)</f>
        <v>49059</v>
      </c>
      <c r="AF19" s="103">
        <f>ROUND(VLOOKUP(CONCATENATE("Q60 ",J$6," H",$B19),'Основа'!$A$1:$O3574,15,FALSE),0)</f>
        <v>53689</v>
      </c>
      <c r="AG19" s="103">
        <f>ROUND(VLOOKUP(CONCATENATE("Q60 ",K$6," H",$B19),'Основа'!$A$1:$O3574,15,FALSE),0)</f>
        <v>60297</v>
      </c>
      <c r="AH19" s="103">
        <f>ROUND(VLOOKUP(CONCATENATE("Q60 ",L$6," H",$B19),'Основа'!$A$1:$O3574,15,FALSE),0)</f>
        <v>74432</v>
      </c>
      <c r="AI19" s="306"/>
      <c r="AJ19" s="306"/>
      <c r="AK19" s="8"/>
      <c r="AL19" s="8"/>
      <c r="AM19" s="8"/>
      <c r="AN19" s="8"/>
      <c r="AO19" s="8"/>
      <c r="AP19" s="8"/>
      <c r="AQ19" s="8"/>
      <c r="AR19" s="8"/>
      <c r="AS19" s="8"/>
      <c r="AT19" s="8"/>
      <c r="AU19" s="8"/>
      <c r="AV19" s="8"/>
    </row>
    <row r="20">
      <c r="B20" s="110"/>
      <c r="C20" s="111"/>
      <c r="D20" s="165" t="str">
        <f>RIGHT($I$8,21)</f>
        <v>ΔТ=70⁰С (95/85/20) Вт</v>
      </c>
      <c r="E20" s="166">
        <f t="shared" ref="E20:L20" si="12">ROUND(IF($D20="ΔТ=70⁰С (95/85/20) Вт",AA20,(IF($D20="ΔТ=60⁰С (90/70/20) Вт",AA20*0.818,AA20*0.646))),0)</f>
        <v>819</v>
      </c>
      <c r="F20" s="166">
        <f t="shared" si="12"/>
        <v>1193</v>
      </c>
      <c r="G20" s="166">
        <f t="shared" si="12"/>
        <v>1609</v>
      </c>
      <c r="H20" s="166">
        <f t="shared" si="12"/>
        <v>1996</v>
      </c>
      <c r="I20" s="166">
        <f t="shared" si="12"/>
        <v>2397</v>
      </c>
      <c r="J20" s="166">
        <f t="shared" si="12"/>
        <v>2784</v>
      </c>
      <c r="K20" s="166">
        <f t="shared" si="12"/>
        <v>3214</v>
      </c>
      <c r="L20" s="166">
        <f t="shared" si="12"/>
        <v>3591</v>
      </c>
      <c r="M20" s="314"/>
      <c r="N20" s="281"/>
      <c r="W20" s="8"/>
      <c r="X20" s="8"/>
      <c r="Y20" s="8"/>
      <c r="Z20" s="305"/>
      <c r="AA20" s="103">
        <f>VLOOKUP(CONCATENATE("Q60 ",E$6," H",$B19),'Основа'!$A$1:$O3574,8,FALSE)</f>
        <v>819</v>
      </c>
      <c r="AB20" s="103">
        <f>VLOOKUP(CONCATENATE("Q60 ",F$6," H",$B19),'Основа'!$A$1:$O3574,8,FALSE)</f>
        <v>1193</v>
      </c>
      <c r="AC20" s="103">
        <f>VLOOKUP(CONCATENATE("Q60 ",G$6," H",$B19),'Основа'!$A$1:$O3574,8,FALSE)</f>
        <v>1609</v>
      </c>
      <c r="AD20" s="103">
        <f>VLOOKUP(CONCATENATE("Q60 ",H$6," H",$B19),'Основа'!$A$1:$O3574,8,FALSE)</f>
        <v>1996</v>
      </c>
      <c r="AE20" s="103">
        <f>VLOOKUP(CONCATENATE("Q60 ",I$6," H",$B19),'Основа'!$A$1:$O3574,8,FALSE)</f>
        <v>2397</v>
      </c>
      <c r="AF20" s="103">
        <f>VLOOKUP(CONCATENATE("Q60 ",J$6," H",$B19),'Основа'!$A$1:$O3574,8,FALSE)</f>
        <v>2784</v>
      </c>
      <c r="AG20" s="103">
        <f>VLOOKUP(CONCATENATE("Q60 ",K$6," H",$B19),'Основа'!$A$1:$O3574,8,FALSE)</f>
        <v>3214</v>
      </c>
      <c r="AH20" s="103">
        <f>VLOOKUP(CONCATENATE("Q60 ",L$6," H",$B19),'Основа'!$A$1:$O3574,8,FALSE)</f>
        <v>3591</v>
      </c>
      <c r="AI20" s="306"/>
      <c r="AJ20" s="306"/>
      <c r="AK20" s="8"/>
      <c r="AL20" s="8"/>
      <c r="AM20" s="8"/>
      <c r="AN20" s="8"/>
      <c r="AO20" s="8"/>
      <c r="AP20" s="8"/>
      <c r="AQ20" s="8"/>
      <c r="AR20" s="8"/>
      <c r="AS20" s="8"/>
      <c r="AT20" s="8"/>
      <c r="AU20" s="8"/>
      <c r="AV20" s="8"/>
    </row>
    <row r="21" ht="15.75" customHeight="1">
      <c r="B21" s="141">
        <v>8.0</v>
      </c>
      <c r="C21" s="168">
        <f>C19+80</f>
        <v>620</v>
      </c>
      <c r="D21" s="164" t="s">
        <v>112</v>
      </c>
      <c r="E21" s="101">
        <f t="shared" ref="E21:L21" si="13">ROUND(AA21-(AA21*$H$8),0)</f>
        <v>28761</v>
      </c>
      <c r="F21" s="101">
        <f t="shared" si="13"/>
        <v>40684</v>
      </c>
      <c r="G21" s="101">
        <f t="shared" si="13"/>
        <v>44977</v>
      </c>
      <c r="H21" s="101">
        <f t="shared" si="13"/>
        <v>52318</v>
      </c>
      <c r="I21" s="101">
        <f t="shared" si="13"/>
        <v>54571</v>
      </c>
      <c r="J21" s="101">
        <f t="shared" si="13"/>
        <v>59865</v>
      </c>
      <c r="K21" s="101">
        <f t="shared" si="13"/>
        <v>67430</v>
      </c>
      <c r="L21" s="112">
        <f t="shared" si="13"/>
        <v>83348</v>
      </c>
      <c r="M21" s="313"/>
      <c r="N21" s="286"/>
      <c r="W21" s="8"/>
      <c r="X21" s="8"/>
      <c r="Y21" s="8"/>
      <c r="Z21" s="305"/>
      <c r="AA21" s="103">
        <f>ROUND(VLOOKUP(CONCATENATE("Q60 ",E$6," H",$B21),'Основа'!$A$1:$O3576,15,FALSE),0)</f>
        <v>28761</v>
      </c>
      <c r="AB21" s="103">
        <f>ROUND(VLOOKUP(CONCATENATE("Q60 ",F$6," H",$B21),'Основа'!$A$1:$O3576,15,FALSE),0)</f>
        <v>40684</v>
      </c>
      <c r="AC21" s="103">
        <f>ROUND(VLOOKUP(CONCATENATE("Q60 ",G$6," H",$B21),'Основа'!$A$1:$O3576,15,FALSE),0)</f>
        <v>44977</v>
      </c>
      <c r="AD21" s="103">
        <f>ROUND(VLOOKUP(CONCATENATE("Q60 ",H$6," H",$B21),'Основа'!$A$1:$O3576,15,FALSE),0)</f>
        <v>52318</v>
      </c>
      <c r="AE21" s="103">
        <f>ROUND(VLOOKUP(CONCATENATE("Q60 ",I$6," H",$B21),'Основа'!$A$1:$O3576,15,FALSE),0)</f>
        <v>54571</v>
      </c>
      <c r="AF21" s="103">
        <f>ROUND(VLOOKUP(CONCATENATE("Q60 ",J$6," H",$B21),'Основа'!$A$1:$O3576,15,FALSE),0)</f>
        <v>59865</v>
      </c>
      <c r="AG21" s="103">
        <f>ROUND(VLOOKUP(CONCATENATE("Q60 ",K$6," H",$B21),'Основа'!$A$1:$O3576,15,FALSE),0)</f>
        <v>67430</v>
      </c>
      <c r="AH21" s="103">
        <f>ROUND(VLOOKUP(CONCATENATE("Q60 ",L$6," H",$B21),'Основа'!$A$1:$O3576,15,FALSE),0)</f>
        <v>83348</v>
      </c>
      <c r="AI21" s="306"/>
      <c r="AJ21" s="306"/>
      <c r="AK21" s="8"/>
      <c r="AL21" s="8"/>
      <c r="AM21" s="8"/>
      <c r="AN21" s="8"/>
      <c r="AO21" s="8"/>
      <c r="AP21" s="8"/>
      <c r="AQ21" s="8"/>
      <c r="AR21" s="8"/>
      <c r="AS21" s="8"/>
      <c r="AT21" s="8"/>
      <c r="AU21" s="8"/>
      <c r="AV21" s="8"/>
    </row>
    <row r="22" ht="15.75" customHeight="1">
      <c r="B22" s="104"/>
      <c r="C22" s="105"/>
      <c r="D22" s="165" t="str">
        <f>RIGHT($I$8,21)</f>
        <v>ΔТ=70⁰С (95/85/20) Вт</v>
      </c>
      <c r="E22" s="166">
        <f t="shared" ref="E22:L22" si="14">ROUND(IF($D22="ΔТ=70⁰С (95/85/20) Вт",AA22,(IF($D22="ΔТ=60⁰С (90/70/20) Вт",AA22*0.818,AA22*0.646))),0)</f>
        <v>936</v>
      </c>
      <c r="F22" s="166">
        <f t="shared" si="14"/>
        <v>1365</v>
      </c>
      <c r="G22" s="166">
        <f t="shared" si="14"/>
        <v>1838</v>
      </c>
      <c r="H22" s="166">
        <f t="shared" si="14"/>
        <v>2282</v>
      </c>
      <c r="I22" s="166">
        <f t="shared" si="14"/>
        <v>2740</v>
      </c>
      <c r="J22" s="166">
        <f t="shared" si="14"/>
        <v>3183</v>
      </c>
      <c r="K22" s="166">
        <f t="shared" si="14"/>
        <v>3673</v>
      </c>
      <c r="L22" s="166">
        <f t="shared" si="14"/>
        <v>4105</v>
      </c>
      <c r="M22" s="314"/>
      <c r="N22" s="288"/>
      <c r="W22" s="8"/>
      <c r="X22" s="8"/>
      <c r="Y22" s="8"/>
      <c r="Z22" s="305"/>
      <c r="AA22" s="103">
        <f>VLOOKUP(CONCATENATE("Q60 ",E$6," H",$B21),'Основа'!$A$1:$O3576,8,FALSE)</f>
        <v>936</v>
      </c>
      <c r="AB22" s="103">
        <f>VLOOKUP(CONCATENATE("Q60 ",F$6," H",$B21),'Основа'!$A$1:$O3576,8,FALSE)</f>
        <v>1365</v>
      </c>
      <c r="AC22" s="103">
        <f>VLOOKUP(CONCATENATE("Q60 ",G$6," H",$B21),'Основа'!$A$1:$O3576,8,FALSE)</f>
        <v>1838</v>
      </c>
      <c r="AD22" s="103">
        <f>VLOOKUP(CONCATENATE("Q60 ",H$6," H",$B21),'Основа'!$A$1:$O3576,8,FALSE)</f>
        <v>2282</v>
      </c>
      <c r="AE22" s="103">
        <f>VLOOKUP(CONCATENATE("Q60 ",I$6," H",$B21),'Основа'!$A$1:$O3576,8,FALSE)</f>
        <v>2740</v>
      </c>
      <c r="AF22" s="103">
        <f>VLOOKUP(CONCATENATE("Q60 ",J$6," H",$B21),'Основа'!$A$1:$O3576,8,FALSE)</f>
        <v>3183</v>
      </c>
      <c r="AG22" s="103">
        <f>VLOOKUP(CONCATENATE("Q60 ",K$6," H",$B21),'Основа'!$A$1:$O3576,8,FALSE)</f>
        <v>3673</v>
      </c>
      <c r="AH22" s="103">
        <f>VLOOKUP(CONCATENATE("Q60 ",L$6," H",$B21),'Основа'!$A$1:$O3576,8,FALSE)</f>
        <v>4105</v>
      </c>
      <c r="AI22" s="306"/>
      <c r="AJ22" s="306"/>
      <c r="AK22" s="8"/>
      <c r="AL22" s="8"/>
      <c r="AM22" s="8"/>
      <c r="AN22" s="8"/>
      <c r="AO22" s="8"/>
      <c r="AP22" s="8"/>
      <c r="AQ22" s="8"/>
      <c r="AR22" s="8"/>
      <c r="AS22" s="8"/>
      <c r="AT22" s="8"/>
      <c r="AU22" s="8"/>
      <c r="AV22" s="8"/>
    </row>
    <row r="23" ht="15.75" customHeight="1">
      <c r="B23" s="132">
        <v>9.0</v>
      </c>
      <c r="C23" s="98">
        <f>C21+80</f>
        <v>700</v>
      </c>
      <c r="D23" s="164" t="s">
        <v>112</v>
      </c>
      <c r="E23" s="101">
        <f t="shared" ref="E23:K23" si="15">ROUND(AA23-(AA23*$H$8),0)</f>
        <v>30990</v>
      </c>
      <c r="F23" s="101">
        <f t="shared" si="15"/>
        <v>44455</v>
      </c>
      <c r="G23" s="101">
        <f t="shared" si="15"/>
        <v>49291</v>
      </c>
      <c r="H23" s="101">
        <f t="shared" si="15"/>
        <v>57558</v>
      </c>
      <c r="I23" s="101">
        <f t="shared" si="15"/>
        <v>60097</v>
      </c>
      <c r="J23" s="101">
        <f t="shared" si="15"/>
        <v>66059</v>
      </c>
      <c r="K23" s="101">
        <f t="shared" si="15"/>
        <v>74576</v>
      </c>
      <c r="L23" s="278"/>
      <c r="M23" s="285"/>
      <c r="N23" s="279"/>
      <c r="W23" s="8"/>
      <c r="X23" s="8"/>
      <c r="Y23" s="8"/>
      <c r="Z23" s="305"/>
      <c r="AA23" s="103">
        <f>ROUND(VLOOKUP(CONCATENATE("Q60 ",E$6," H",$B23),'Основа'!$A$1:$O3578,15,FALSE),0)</f>
        <v>30990</v>
      </c>
      <c r="AB23" s="103">
        <f>ROUND(VLOOKUP(CONCATENATE("Q60 ",F$6," H",$B23),'Основа'!$A$1:$O3578,15,FALSE),0)</f>
        <v>44455</v>
      </c>
      <c r="AC23" s="103">
        <f>ROUND(VLOOKUP(CONCATENATE("Q60 ",G$6," H",$B23),'Основа'!$A$1:$O3578,15,FALSE),0)</f>
        <v>49291</v>
      </c>
      <c r="AD23" s="103">
        <f>ROUND(VLOOKUP(CONCATENATE("Q60 ",H$6," H",$B23),'Основа'!$A$1:$O3578,15,FALSE),0)</f>
        <v>57558</v>
      </c>
      <c r="AE23" s="103">
        <f>ROUND(VLOOKUP(CONCATENATE("Q60 ",I$6," H",$B23),'Основа'!$A$1:$O3578,15,FALSE),0)</f>
        <v>60097</v>
      </c>
      <c r="AF23" s="103">
        <f>ROUND(VLOOKUP(CONCATENATE("Q60 ",J$6," H",$B23),'Основа'!$A$1:$O3578,15,FALSE),0)</f>
        <v>66059</v>
      </c>
      <c r="AG23" s="103">
        <f>ROUND(VLOOKUP(CONCATENATE("Q60 ",K$6," H",$B23),'Основа'!$A$1:$O3578,15,FALSE),0)</f>
        <v>74576</v>
      </c>
      <c r="AH23" s="306"/>
      <c r="AI23" s="306"/>
      <c r="AJ23" s="306"/>
      <c r="AK23" s="8"/>
      <c r="AL23" s="8"/>
      <c r="AM23" s="8"/>
      <c r="AN23" s="8"/>
      <c r="AO23" s="8"/>
      <c r="AP23" s="8"/>
      <c r="AQ23" s="8"/>
      <c r="AR23" s="8"/>
      <c r="AS23" s="8"/>
      <c r="AT23" s="8"/>
      <c r="AU23" s="8"/>
      <c r="AV23" s="8"/>
    </row>
    <row r="24" ht="15.75" customHeight="1">
      <c r="B24" s="110"/>
      <c r="C24" s="111"/>
      <c r="D24" s="165" t="str">
        <f>RIGHT($I$8,21)</f>
        <v>ΔТ=70⁰С (95/85/20) Вт</v>
      </c>
      <c r="E24" s="166">
        <f t="shared" ref="E24:K24" si="16">ROUND(IF($D24="ΔТ=70⁰С (95/85/20) Вт",AA24,(IF($D24="ΔТ=60⁰С (90/70/20) Вт",AA24*0.818,AA24*0.646))),0)</f>
        <v>1053</v>
      </c>
      <c r="F24" s="166">
        <f t="shared" si="16"/>
        <v>1531</v>
      </c>
      <c r="G24" s="166">
        <f t="shared" si="16"/>
        <v>2067</v>
      </c>
      <c r="H24" s="166">
        <f t="shared" si="16"/>
        <v>2568</v>
      </c>
      <c r="I24" s="166">
        <f t="shared" si="16"/>
        <v>3083</v>
      </c>
      <c r="J24" s="166">
        <f t="shared" si="16"/>
        <v>3581</v>
      </c>
      <c r="K24" s="166">
        <f t="shared" si="16"/>
        <v>4132</v>
      </c>
      <c r="L24" s="280"/>
      <c r="M24" s="280"/>
      <c r="N24" s="281"/>
      <c r="W24" s="8"/>
      <c r="X24" s="8"/>
      <c r="Y24" s="8"/>
      <c r="Z24" s="305"/>
      <c r="AA24" s="103">
        <f>VLOOKUP(CONCATENATE("Q60 ",E$6," H",$B23),'Основа'!$A$1:$O3578,8,FALSE)</f>
        <v>1053</v>
      </c>
      <c r="AB24" s="103">
        <f>VLOOKUP(CONCATENATE("Q60 ",F$6," H",$B23),'Основа'!$A$1:$O3578,8,FALSE)</f>
        <v>1531</v>
      </c>
      <c r="AC24" s="103">
        <f>VLOOKUP(CONCATENATE("Q60 ",G$6," H",$B23),'Основа'!$A$1:$O3578,8,FALSE)</f>
        <v>2067</v>
      </c>
      <c r="AD24" s="103">
        <f>VLOOKUP(CONCATENATE("Q60 ",H$6," H",$B23),'Основа'!$A$1:$O3578,8,FALSE)</f>
        <v>2568</v>
      </c>
      <c r="AE24" s="103">
        <f>VLOOKUP(CONCATENATE("Q60 ",I$6," H",$B23),'Основа'!$A$1:$O3578,8,FALSE)</f>
        <v>3083</v>
      </c>
      <c r="AF24" s="103">
        <f>VLOOKUP(CONCATENATE("Q60 ",J$6," H",$B23),'Основа'!$A$1:$O3578,8,FALSE)</f>
        <v>3581</v>
      </c>
      <c r="AG24" s="103">
        <f>VLOOKUP(CONCATENATE("Q60 ",K$6," H",$B23),'Основа'!$A$1:$O3578,8,FALSE)</f>
        <v>4132</v>
      </c>
      <c r="AH24" s="306"/>
      <c r="AI24" s="306"/>
      <c r="AJ24" s="306"/>
      <c r="AK24" s="8"/>
      <c r="AL24" s="8"/>
      <c r="AM24" s="8"/>
      <c r="AN24" s="8"/>
      <c r="AO24" s="8"/>
      <c r="AP24" s="8"/>
      <c r="AQ24" s="8"/>
      <c r="AR24" s="8"/>
      <c r="AS24" s="8"/>
      <c r="AT24" s="8"/>
      <c r="AU24" s="8"/>
      <c r="AV24" s="8"/>
    </row>
    <row r="25" ht="15.75" customHeight="1">
      <c r="B25" s="141">
        <v>10.0</v>
      </c>
      <c r="C25" s="168">
        <f>C23+80</f>
        <v>780</v>
      </c>
      <c r="D25" s="164" t="s">
        <v>112</v>
      </c>
      <c r="E25" s="101">
        <f t="shared" ref="E25:K25" si="17">ROUND(AA25-(AA25*$H$8),0)</f>
        <v>33226</v>
      </c>
      <c r="F25" s="101">
        <f t="shared" si="17"/>
        <v>48236</v>
      </c>
      <c r="G25" s="101">
        <f t="shared" si="17"/>
        <v>53617</v>
      </c>
      <c r="H25" s="101">
        <f t="shared" si="17"/>
        <v>62812</v>
      </c>
      <c r="I25" s="101">
        <f t="shared" si="17"/>
        <v>65634</v>
      </c>
      <c r="J25" s="101">
        <f t="shared" si="17"/>
        <v>72266</v>
      </c>
      <c r="K25" s="101">
        <f t="shared" si="17"/>
        <v>81742</v>
      </c>
      <c r="L25" s="285"/>
      <c r="M25" s="285"/>
      <c r="N25" s="286"/>
      <c r="W25" s="8"/>
      <c r="X25" s="8"/>
      <c r="Y25" s="8"/>
      <c r="Z25" s="305"/>
      <c r="AA25" s="103">
        <f>ROUND(VLOOKUP(CONCATENATE("Q60 ",E$6," H",$B25),'Основа'!$A$1:$O3580,15,FALSE),0)</f>
        <v>33226</v>
      </c>
      <c r="AB25" s="103">
        <f>ROUND(VLOOKUP(CONCATENATE("Q60 ",F$6," H",$B25),'Основа'!$A$1:$O3580,15,FALSE),0)</f>
        <v>48236</v>
      </c>
      <c r="AC25" s="103">
        <f>ROUND(VLOOKUP(CONCATENATE("Q60 ",G$6," H",$B25),'Основа'!$A$1:$O3580,15,FALSE),0)</f>
        <v>53617</v>
      </c>
      <c r="AD25" s="103">
        <f>ROUND(VLOOKUP(CONCATENATE("Q60 ",H$6," H",$B25),'Основа'!$A$1:$O3580,15,FALSE),0)</f>
        <v>62812</v>
      </c>
      <c r="AE25" s="103">
        <f>ROUND(VLOOKUP(CONCATENATE("Q60 ",I$6," H",$B25),'Основа'!$A$1:$O3580,15,FALSE),0)</f>
        <v>65634</v>
      </c>
      <c r="AF25" s="103">
        <f>ROUND(VLOOKUP(CONCATENATE("Q60 ",J$6," H",$B25),'Основа'!$A$1:$O3580,15,FALSE),0)</f>
        <v>72266</v>
      </c>
      <c r="AG25" s="103">
        <f>ROUND(VLOOKUP(CONCATENATE("Q60 ",K$6," H",$B25),'Основа'!$A$1:$O3580,15,FALSE),0)</f>
        <v>81742</v>
      </c>
      <c r="AH25" s="306"/>
      <c r="AI25" s="306"/>
      <c r="AJ25" s="306"/>
      <c r="AK25" s="8"/>
      <c r="AL25" s="8"/>
      <c r="AM25" s="8"/>
      <c r="AN25" s="8"/>
      <c r="AO25" s="8"/>
      <c r="AP25" s="8"/>
      <c r="AQ25" s="8"/>
      <c r="AR25" s="8"/>
      <c r="AS25" s="8"/>
      <c r="AT25" s="8"/>
      <c r="AU25" s="8"/>
      <c r="AV25" s="8"/>
    </row>
    <row r="26" ht="15.75" customHeight="1">
      <c r="B26" s="104"/>
      <c r="C26" s="105"/>
      <c r="D26" s="165" t="str">
        <f>RIGHT($I$8,21)</f>
        <v>ΔТ=70⁰С (95/85/20) Вт</v>
      </c>
      <c r="E26" s="166">
        <f t="shared" ref="E26:K26" si="18">ROUND(IF($D26="ΔТ=70⁰С (95/85/20) Вт",AA26,(IF($D26="ΔТ=60⁰С (90/70/20) Вт",AA26*0.818,AA26*0.646))),0)</f>
        <v>1171</v>
      </c>
      <c r="F26" s="166">
        <f t="shared" si="18"/>
        <v>1704</v>
      </c>
      <c r="G26" s="166">
        <f t="shared" si="18"/>
        <v>2298</v>
      </c>
      <c r="H26" s="166">
        <f t="shared" si="18"/>
        <v>2853</v>
      </c>
      <c r="I26" s="166">
        <f t="shared" si="18"/>
        <v>3425</v>
      </c>
      <c r="J26" s="166">
        <f t="shared" si="18"/>
        <v>3979</v>
      </c>
      <c r="K26" s="166">
        <f t="shared" si="18"/>
        <v>4591</v>
      </c>
      <c r="L26" s="287"/>
      <c r="M26" s="287"/>
      <c r="N26" s="288"/>
      <c r="W26" s="8"/>
      <c r="X26" s="8"/>
      <c r="Y26" s="8"/>
      <c r="Z26" s="305"/>
      <c r="AA26" s="103">
        <f>VLOOKUP(CONCATENATE("Q60 ",E$6," H",$B25),'Основа'!$A$1:$O3580,8,FALSE)</f>
        <v>1171</v>
      </c>
      <c r="AB26" s="103">
        <f>VLOOKUP(CONCATENATE("Q60 ",F$6," H",$B25),'Основа'!$A$1:$O3580,8,FALSE)</f>
        <v>1704</v>
      </c>
      <c r="AC26" s="103">
        <f>VLOOKUP(CONCATENATE("Q60 ",G$6," H",$B25),'Основа'!$A$1:$O3580,8,FALSE)</f>
        <v>2298</v>
      </c>
      <c r="AD26" s="103">
        <f>VLOOKUP(CONCATENATE("Q60 ",H$6," H",$B25),'Основа'!$A$1:$O3580,8,FALSE)</f>
        <v>2853</v>
      </c>
      <c r="AE26" s="103">
        <f>VLOOKUP(CONCATENATE("Q60 ",I$6," H",$B25),'Основа'!$A$1:$O3580,8,FALSE)</f>
        <v>3425</v>
      </c>
      <c r="AF26" s="103">
        <f>VLOOKUP(CONCATENATE("Q60 ",J$6," H",$B25),'Основа'!$A$1:$O3580,8,FALSE)</f>
        <v>3979</v>
      </c>
      <c r="AG26" s="103">
        <f>VLOOKUP(CONCATENATE("Q60 ",K$6," H",$B25),'Основа'!$A$1:$O3580,8,FALSE)</f>
        <v>4591</v>
      </c>
      <c r="AH26" s="306"/>
      <c r="AI26" s="306"/>
      <c r="AJ26" s="306"/>
      <c r="AK26" s="8"/>
      <c r="AL26" s="8"/>
      <c r="AM26" s="8"/>
      <c r="AN26" s="8"/>
      <c r="AO26" s="8"/>
      <c r="AP26" s="8"/>
      <c r="AQ26" s="8"/>
      <c r="AR26" s="8"/>
      <c r="AS26" s="8"/>
      <c r="AT26" s="8"/>
      <c r="AU26" s="8"/>
      <c r="AV26" s="8"/>
    </row>
    <row r="27" ht="15.75" customHeight="1">
      <c r="B27" s="132">
        <v>11.0</v>
      </c>
      <c r="C27" s="98">
        <f>C25+80</f>
        <v>860</v>
      </c>
      <c r="D27" s="164" t="s">
        <v>112</v>
      </c>
      <c r="E27" s="101">
        <f t="shared" ref="E27:J27" si="19">ROUND(AA27-(AA27*$H$8),0)</f>
        <v>35462</v>
      </c>
      <c r="F27" s="101">
        <f t="shared" si="19"/>
        <v>52025</v>
      </c>
      <c r="G27" s="101">
        <f t="shared" si="19"/>
        <v>57948</v>
      </c>
      <c r="H27" s="101">
        <f t="shared" si="19"/>
        <v>68074</v>
      </c>
      <c r="I27" s="101">
        <f t="shared" si="19"/>
        <v>71182</v>
      </c>
      <c r="J27" s="101">
        <f t="shared" si="19"/>
        <v>78486</v>
      </c>
      <c r="K27" s="278"/>
      <c r="L27" s="278"/>
      <c r="M27" s="278"/>
      <c r="N27" s="279"/>
      <c r="W27" s="8"/>
      <c r="X27" s="8"/>
      <c r="Y27" s="8"/>
      <c r="Z27" s="305"/>
      <c r="AA27" s="103">
        <f>ROUND(VLOOKUP(CONCATENATE("Q60 ",E$6," H",$B27),'Основа'!$A$1:$O3582,15,FALSE),0)</f>
        <v>35462</v>
      </c>
      <c r="AB27" s="103">
        <f>ROUND(VLOOKUP(CONCATENATE("Q60 ",F$6," H",$B27),'Основа'!$A$1:$O3582,15,FALSE),0)</f>
        <v>52025</v>
      </c>
      <c r="AC27" s="103">
        <f>ROUND(VLOOKUP(CONCATENATE("Q60 ",G$6," H",$B27),'Основа'!$A$1:$O3582,15,FALSE),0)</f>
        <v>57948</v>
      </c>
      <c r="AD27" s="103">
        <f>ROUND(VLOOKUP(CONCATENATE("Q60 ",H$6," H",$B27),'Основа'!$A$1:$O3582,15,FALSE),0)</f>
        <v>68074</v>
      </c>
      <c r="AE27" s="103">
        <f>ROUND(VLOOKUP(CONCATENATE("Q60 ",I$6," H",$B27),'Основа'!$A$1:$O3582,15,FALSE),0)</f>
        <v>71182</v>
      </c>
      <c r="AF27" s="103">
        <f>ROUND(VLOOKUP(CONCATENATE("Q60 ",J$6," H",$B27),'Основа'!$A$1:$O3582,15,FALSE),0)</f>
        <v>78486</v>
      </c>
      <c r="AG27" s="306"/>
      <c r="AH27" s="306"/>
      <c r="AI27" s="306"/>
      <c r="AJ27" s="306"/>
      <c r="AK27" s="8"/>
      <c r="AL27" s="8"/>
      <c r="AM27" s="8"/>
      <c r="AN27" s="8"/>
      <c r="AO27" s="8"/>
      <c r="AP27" s="8"/>
      <c r="AQ27" s="8"/>
      <c r="AR27" s="8"/>
      <c r="AS27" s="8"/>
      <c r="AT27" s="8"/>
      <c r="AU27" s="8"/>
      <c r="AV27" s="8"/>
    </row>
    <row r="28" ht="15.75" customHeight="1">
      <c r="B28" s="110"/>
      <c r="C28" s="111"/>
      <c r="D28" s="165" t="str">
        <f>RIGHT($I$8,21)</f>
        <v>ΔТ=70⁰С (95/85/20) Вт</v>
      </c>
      <c r="E28" s="166">
        <f t="shared" ref="E28:J28" si="20">ROUND(IF($D28="ΔТ=70⁰С (95/85/20) Вт",AA28,(IF($D28="ΔТ=60⁰С (90/70/20) Вт",AA28*0.818,AA28*0.646))),0)</f>
        <v>1288</v>
      </c>
      <c r="F28" s="166">
        <f t="shared" si="20"/>
        <v>1872</v>
      </c>
      <c r="G28" s="166">
        <f t="shared" si="20"/>
        <v>2529</v>
      </c>
      <c r="H28" s="166">
        <f t="shared" si="20"/>
        <v>3137</v>
      </c>
      <c r="I28" s="166">
        <f t="shared" si="20"/>
        <v>3768</v>
      </c>
      <c r="J28" s="166">
        <f t="shared" si="20"/>
        <v>4378</v>
      </c>
      <c r="K28" s="280"/>
      <c r="L28" s="280"/>
      <c r="M28" s="280"/>
      <c r="N28" s="281"/>
      <c r="W28" s="8"/>
      <c r="X28" s="8"/>
      <c r="Y28" s="8"/>
      <c r="Z28" s="305"/>
      <c r="AA28" s="103">
        <f>VLOOKUP(CONCATENATE("Q60 ",E$6," H",$B27),'Основа'!$A$1:$O3582,8,FALSE)</f>
        <v>1288</v>
      </c>
      <c r="AB28" s="103">
        <f>VLOOKUP(CONCATENATE("Q60 ",F$6," H",$B27),'Основа'!$A$1:$O3582,8,FALSE)</f>
        <v>1872</v>
      </c>
      <c r="AC28" s="103">
        <f>VLOOKUP(CONCATENATE("Q60 ",G$6," H",$B27),'Основа'!$A$1:$O3582,8,FALSE)</f>
        <v>2529</v>
      </c>
      <c r="AD28" s="103">
        <f>VLOOKUP(CONCATENATE("Q60 ",H$6," H",$B27),'Основа'!$A$1:$O3582,8,FALSE)</f>
        <v>3137</v>
      </c>
      <c r="AE28" s="103">
        <f>VLOOKUP(CONCATENATE("Q60 ",I$6," H",$B27),'Основа'!$A$1:$O3582,8,FALSE)</f>
        <v>3768</v>
      </c>
      <c r="AF28" s="103">
        <f>VLOOKUP(CONCATENATE("Q60 ",J$6," H",$B27),'Основа'!$A$1:$O3582,8,FALSE)</f>
        <v>4378</v>
      </c>
      <c r="AG28" s="306"/>
      <c r="AH28" s="306"/>
      <c r="AI28" s="306"/>
      <c r="AJ28" s="306"/>
      <c r="AK28" s="8"/>
      <c r="AL28" s="8"/>
      <c r="AM28" s="8"/>
      <c r="AN28" s="8"/>
      <c r="AO28" s="8"/>
      <c r="AP28" s="8"/>
      <c r="AQ28" s="8"/>
      <c r="AR28" s="8"/>
      <c r="AS28" s="8"/>
      <c r="AT28" s="8"/>
      <c r="AU28" s="8"/>
      <c r="AV28" s="8"/>
    </row>
    <row r="29" ht="15.75" customHeight="1">
      <c r="B29" s="132">
        <v>12.0</v>
      </c>
      <c r="C29" s="168">
        <f>C27+80</f>
        <v>940</v>
      </c>
      <c r="D29" s="164" t="s">
        <v>112</v>
      </c>
      <c r="E29" s="101">
        <f t="shared" ref="E29:J29" si="21">ROUND(AA29-(AA29*$H$8),0)</f>
        <v>37674</v>
      </c>
      <c r="F29" s="101">
        <f t="shared" si="21"/>
        <v>55770</v>
      </c>
      <c r="G29" s="101">
        <f t="shared" si="21"/>
        <v>62229</v>
      </c>
      <c r="H29" s="101">
        <f t="shared" si="21"/>
        <v>73277</v>
      </c>
      <c r="I29" s="101">
        <f t="shared" si="21"/>
        <v>76659</v>
      </c>
      <c r="J29" s="101">
        <f t="shared" si="21"/>
        <v>84631</v>
      </c>
      <c r="K29" s="285"/>
      <c r="L29" s="285"/>
      <c r="M29" s="285"/>
      <c r="N29" s="286"/>
      <c r="W29" s="8"/>
      <c r="X29" s="8"/>
      <c r="Y29" s="8"/>
      <c r="Z29" s="305"/>
      <c r="AA29" s="103">
        <f>ROUND(VLOOKUP(CONCATENATE("Q60 ",E$6," H",$B29),'Основа'!$A$1:$O3597,15,FALSE),0)</f>
        <v>37674</v>
      </c>
      <c r="AB29" s="103">
        <f>ROUND(VLOOKUP(CONCATENATE("Q60 ",F$6," H",$B29),'Основа'!$A$1:$O3597,15,FALSE),0)</f>
        <v>55770</v>
      </c>
      <c r="AC29" s="103">
        <f>ROUND(VLOOKUP(CONCATENATE("Q60 ",G$6," H",$B29),'Основа'!$A$1:$O3597,15,FALSE),0)</f>
        <v>62229</v>
      </c>
      <c r="AD29" s="103">
        <f>ROUND(VLOOKUP(CONCATENATE("Q60 ",H$6," H",$B29),'Основа'!$A$1:$O3597,15,FALSE),0)</f>
        <v>73277</v>
      </c>
      <c r="AE29" s="103">
        <f>ROUND(VLOOKUP(CONCATENATE("Q60 ",I$6," H",$B29),'Основа'!$A$1:$O3597,15,FALSE),0)</f>
        <v>76659</v>
      </c>
      <c r="AF29" s="103">
        <f>ROUND(VLOOKUP(CONCATENATE("Q60 ",J$6," H",$B29),'Основа'!$A$1:$O3597,15,FALSE),0)</f>
        <v>84631</v>
      </c>
      <c r="AG29" s="306"/>
      <c r="AH29" s="306"/>
      <c r="AI29" s="306"/>
      <c r="AJ29" s="306"/>
      <c r="AK29" s="8"/>
      <c r="AL29" s="8"/>
      <c r="AM29" s="8"/>
      <c r="AN29" s="8"/>
      <c r="AO29" s="8"/>
      <c r="AP29" s="8"/>
      <c r="AQ29" s="8"/>
      <c r="AR29" s="8"/>
      <c r="AS29" s="8"/>
      <c r="AT29" s="8"/>
      <c r="AU29" s="8"/>
      <c r="AV29" s="8"/>
    </row>
    <row r="30" ht="15.75" customHeight="1">
      <c r="B30" s="110"/>
      <c r="C30" s="111"/>
      <c r="D30" s="165" t="str">
        <f>RIGHT($I$8,21)</f>
        <v>ΔТ=70⁰С (95/85/20) Вт</v>
      </c>
      <c r="E30" s="166">
        <f t="shared" ref="E30:J30" si="22">ROUND(IF($D30="ΔТ=70⁰С (95/85/20) Вт",AA30,(IF($D30="ΔТ=60⁰С (90/70/20) Вт",AA30*0.818,AA30*0.646))),0)</f>
        <v>1404</v>
      </c>
      <c r="F30" s="166">
        <f t="shared" si="22"/>
        <v>2045</v>
      </c>
      <c r="G30" s="166">
        <f t="shared" si="22"/>
        <v>2757</v>
      </c>
      <c r="H30" s="166">
        <f t="shared" si="22"/>
        <v>3428</v>
      </c>
      <c r="I30" s="166">
        <f t="shared" si="22"/>
        <v>4111</v>
      </c>
      <c r="J30" s="166">
        <f t="shared" si="22"/>
        <v>4776</v>
      </c>
      <c r="K30" s="280"/>
      <c r="L30" s="280"/>
      <c r="M30" s="280"/>
      <c r="N30" s="281"/>
      <c r="W30" s="8"/>
      <c r="X30" s="8"/>
      <c r="Y30" s="8"/>
      <c r="Z30" s="305"/>
      <c r="AA30" s="103">
        <f>VLOOKUP(CONCATENATE("Q60 ",E$6," H",$B29),'Основа'!$A$1:$O3597,8,FALSE)</f>
        <v>1404</v>
      </c>
      <c r="AB30" s="103">
        <f>VLOOKUP(CONCATENATE("Q60 ",F$6," H",$B29),'Основа'!$A$1:$O3597,8,FALSE)</f>
        <v>2045</v>
      </c>
      <c r="AC30" s="103">
        <f>VLOOKUP(CONCATENATE("Q60 ",G$6," H",$B29),'Основа'!$A$1:$O3597,8,FALSE)</f>
        <v>2757</v>
      </c>
      <c r="AD30" s="103">
        <f>VLOOKUP(CONCATENATE("Q60 ",H$6," H",$B29),'Основа'!$A$1:$O3597,8,FALSE)</f>
        <v>3428</v>
      </c>
      <c r="AE30" s="103">
        <f>VLOOKUP(CONCATENATE("Q60 ",I$6," H",$B29),'Основа'!$A$1:$O3597,8,FALSE)</f>
        <v>4111</v>
      </c>
      <c r="AF30" s="103">
        <f>VLOOKUP(CONCATENATE("Q60 ",J$6," H",$B29),'Основа'!$A$1:$O3597,8,FALSE)</f>
        <v>4776</v>
      </c>
      <c r="AG30" s="306"/>
      <c r="AH30" s="306"/>
      <c r="AI30" s="306"/>
      <c r="AJ30" s="306"/>
      <c r="AK30" s="8"/>
      <c r="AL30" s="8"/>
      <c r="AM30" s="8"/>
      <c r="AN30" s="8"/>
      <c r="AO30" s="8"/>
      <c r="AP30" s="8"/>
      <c r="AQ30" s="8"/>
      <c r="AR30" s="8"/>
      <c r="AS30" s="8"/>
      <c r="AT30" s="8"/>
      <c r="AU30" s="8"/>
      <c r="AV30" s="8"/>
    </row>
    <row r="31" ht="15.75" customHeight="1">
      <c r="B31" s="8"/>
      <c r="C31" s="8"/>
      <c r="D31" s="8"/>
      <c r="E31" s="118" t="s">
        <v>113</v>
      </c>
      <c r="F31" s="8"/>
      <c r="G31" s="8"/>
      <c r="H31" s="8"/>
      <c r="I31" s="8"/>
      <c r="J31" s="8"/>
      <c r="K31" s="8"/>
      <c r="L31" s="8"/>
      <c r="M31" s="8"/>
      <c r="N31" s="8"/>
      <c r="W31" s="8"/>
      <c r="X31" s="8"/>
      <c r="Y31" s="8"/>
      <c r="Z31" s="305"/>
      <c r="AA31" s="305"/>
      <c r="AB31" s="305"/>
      <c r="AC31" s="305"/>
      <c r="AD31" s="305"/>
      <c r="AE31" s="305"/>
      <c r="AF31" s="305"/>
      <c r="AG31" s="305"/>
      <c r="AH31" s="305"/>
      <c r="AI31" s="305"/>
      <c r="AJ31" s="305"/>
      <c r="AK31" s="305"/>
      <c r="AL31" s="305"/>
      <c r="AM31" s="8"/>
      <c r="AN31" s="8"/>
      <c r="AO31" s="8"/>
      <c r="AP31" s="8"/>
      <c r="AQ31" s="8"/>
      <c r="AR31" s="8"/>
      <c r="AS31" s="8"/>
      <c r="AT31" s="8"/>
      <c r="AU31" s="8"/>
      <c r="AV31" s="8"/>
      <c r="AW31" s="8"/>
      <c r="AX31" s="8"/>
    </row>
    <row r="32" ht="15.0" customHeight="1">
      <c r="B32" s="119" t="s">
        <v>109</v>
      </c>
      <c r="C32" s="5"/>
      <c r="D32" s="100"/>
      <c r="E32" s="121">
        <v>500.0</v>
      </c>
      <c r="F32" s="121">
        <v>750.0</v>
      </c>
      <c r="G32" s="121">
        <v>1000.0</v>
      </c>
      <c r="H32" s="121">
        <v>1250.0</v>
      </c>
      <c r="I32" s="121">
        <v>1500.0</v>
      </c>
      <c r="J32" s="121">
        <v>1750.0</v>
      </c>
      <c r="K32" s="121">
        <v>2000.0</v>
      </c>
      <c r="L32" s="121">
        <v>2250.0</v>
      </c>
      <c r="M32" s="121">
        <v>2500.0</v>
      </c>
      <c r="N32" s="122">
        <v>3000.0</v>
      </c>
      <c r="T32" s="116"/>
      <c r="U32" s="117"/>
      <c r="V32" s="153"/>
      <c r="W32" s="115"/>
      <c r="X32" s="115"/>
      <c r="Y32" s="115"/>
      <c r="Z32" s="115"/>
      <c r="AA32" s="115"/>
      <c r="AB32" s="115"/>
      <c r="AC32" s="305"/>
      <c r="AD32" s="305"/>
      <c r="AE32" s="305"/>
      <c r="AF32" s="305"/>
      <c r="AG32" s="305"/>
      <c r="AH32" s="305"/>
      <c r="AI32" s="305"/>
      <c r="AJ32" s="305"/>
      <c r="AK32" s="305"/>
      <c r="AL32" s="305"/>
      <c r="AM32" s="8"/>
      <c r="AN32" s="8"/>
      <c r="AO32" s="8"/>
      <c r="AP32" s="8"/>
      <c r="AQ32" s="8"/>
      <c r="AR32" s="8"/>
      <c r="AS32" s="8"/>
      <c r="AT32" s="8"/>
      <c r="AU32" s="8"/>
      <c r="AV32" s="8"/>
      <c r="AW32" s="8"/>
      <c r="AX32" s="8"/>
    </row>
    <row r="33" ht="15.0" customHeight="1">
      <c r="B33" s="123" t="s">
        <v>134</v>
      </c>
      <c r="C33" s="48"/>
      <c r="D33" s="79"/>
      <c r="E33" s="61">
        <v>430.0</v>
      </c>
      <c r="F33" s="61">
        <v>680.0</v>
      </c>
      <c r="G33" s="61">
        <v>930.0</v>
      </c>
      <c r="H33" s="61">
        <v>1180.0</v>
      </c>
      <c r="I33" s="61">
        <v>1430.0</v>
      </c>
      <c r="J33" s="61">
        <v>1680.0</v>
      </c>
      <c r="K33" s="61">
        <v>1930.0</v>
      </c>
      <c r="L33" s="61">
        <v>2180.0</v>
      </c>
      <c r="M33" s="61">
        <v>2430.0</v>
      </c>
      <c r="N33" s="124">
        <v>2930.0</v>
      </c>
      <c r="T33" s="116"/>
      <c r="U33" s="117"/>
      <c r="V33" s="153"/>
      <c r="W33" s="115"/>
      <c r="X33" s="115"/>
      <c r="Y33" s="115"/>
      <c r="Z33" s="115"/>
      <c r="AA33" s="115"/>
      <c r="AB33" s="115"/>
      <c r="AC33" s="305"/>
      <c r="AD33" s="305"/>
      <c r="AE33" s="305"/>
      <c r="AF33" s="305"/>
      <c r="AG33" s="305"/>
      <c r="AH33" s="305"/>
      <c r="AI33" s="305"/>
      <c r="AJ33" s="305"/>
      <c r="AK33" s="305"/>
      <c r="AL33" s="305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</row>
    <row r="34" ht="15.0" customHeight="1">
      <c r="B34" s="170" t="s">
        <v>117</v>
      </c>
      <c r="C34" s="48"/>
      <c r="D34" s="79"/>
      <c r="E34" s="61">
        <f t="shared" ref="E34:N34" si="23">(E32/2)-25</f>
        <v>225</v>
      </c>
      <c r="F34" s="61">
        <f t="shared" si="23"/>
        <v>350</v>
      </c>
      <c r="G34" s="61">
        <f t="shared" si="23"/>
        <v>475</v>
      </c>
      <c r="H34" s="61">
        <f t="shared" si="23"/>
        <v>600</v>
      </c>
      <c r="I34" s="61">
        <f t="shared" si="23"/>
        <v>725</v>
      </c>
      <c r="J34" s="61">
        <f t="shared" si="23"/>
        <v>850</v>
      </c>
      <c r="K34" s="61">
        <f t="shared" si="23"/>
        <v>975</v>
      </c>
      <c r="L34" s="61">
        <f t="shared" si="23"/>
        <v>1100</v>
      </c>
      <c r="M34" s="61">
        <f t="shared" si="23"/>
        <v>1225</v>
      </c>
      <c r="N34" s="124">
        <f t="shared" si="23"/>
        <v>1475</v>
      </c>
      <c r="W34" s="118"/>
      <c r="X34" s="8"/>
      <c r="Y34" s="8"/>
      <c r="Z34" s="8"/>
      <c r="AA34" s="8"/>
      <c r="AB34" s="8"/>
      <c r="AC34" s="305"/>
      <c r="AD34" s="305"/>
      <c r="AE34" s="305"/>
      <c r="AF34" s="305"/>
      <c r="AG34" s="305"/>
      <c r="AH34" s="305"/>
      <c r="AI34" s="305"/>
      <c r="AJ34" s="305"/>
      <c r="AK34" s="305"/>
      <c r="AL34" s="305"/>
      <c r="AM34" s="8"/>
      <c r="AN34" s="8"/>
      <c r="AO34" s="8"/>
      <c r="AP34" s="8"/>
      <c r="AQ34" s="8"/>
      <c r="AR34" s="8"/>
      <c r="AS34" s="8"/>
      <c r="AT34" s="8"/>
      <c r="AU34" s="8"/>
      <c r="AV34" s="8"/>
      <c r="AW34" s="8"/>
      <c r="AX34" s="8"/>
    </row>
    <row r="35" ht="42.75" customHeight="1">
      <c r="B35" s="127" t="s">
        <v>7</v>
      </c>
      <c r="C35" s="128" t="s">
        <v>114</v>
      </c>
      <c r="D35" s="129" t="s">
        <v>118</v>
      </c>
      <c r="E35" s="130"/>
      <c r="F35" s="130"/>
      <c r="G35" s="130"/>
      <c r="H35" s="130"/>
      <c r="I35" s="130"/>
      <c r="J35" s="130"/>
      <c r="K35" s="130"/>
      <c r="L35" s="130"/>
      <c r="M35" s="130"/>
      <c r="N35" s="131"/>
      <c r="X35" s="8"/>
      <c r="Y35" s="8"/>
      <c r="Z35" s="8"/>
      <c r="AA35" s="8"/>
      <c r="AB35" s="8"/>
      <c r="AC35" s="305"/>
      <c r="AD35" s="305"/>
      <c r="AE35" s="305"/>
      <c r="AF35" s="305"/>
      <c r="AG35" s="305"/>
      <c r="AH35" s="305"/>
      <c r="AI35" s="305"/>
      <c r="AJ35" s="305"/>
      <c r="AK35" s="305"/>
      <c r="AL35" s="305"/>
      <c r="AM35" s="8"/>
      <c r="AN35" s="8"/>
      <c r="AO35" s="8"/>
      <c r="AP35" s="8"/>
      <c r="AQ35" s="8"/>
      <c r="AR35" s="8"/>
      <c r="AS35" s="8"/>
      <c r="AT35" s="8"/>
      <c r="AU35" s="8"/>
      <c r="AV35" s="8"/>
      <c r="AW35" s="8"/>
      <c r="AX35" s="8"/>
    </row>
    <row r="36" ht="15.0" customHeight="1">
      <c r="A36" s="66" t="s">
        <v>195</v>
      </c>
      <c r="B36" s="132">
        <v>2.0</v>
      </c>
      <c r="C36" s="133">
        <v>80.0</v>
      </c>
      <c r="D36" s="134" t="s">
        <v>119</v>
      </c>
      <c r="E36" s="135">
        <v>6.1</v>
      </c>
      <c r="F36" s="135">
        <v>8.5</v>
      </c>
      <c r="G36" s="135">
        <v>10.9</v>
      </c>
      <c r="H36" s="135">
        <v>13.2</v>
      </c>
      <c r="I36" s="135">
        <v>15.5</v>
      </c>
      <c r="J36" s="135">
        <v>17.8</v>
      </c>
      <c r="K36" s="135">
        <v>20.0</v>
      </c>
      <c r="L36" s="135">
        <v>22.3</v>
      </c>
      <c r="M36" s="135">
        <v>24.6</v>
      </c>
      <c r="N36" s="136">
        <v>29.4</v>
      </c>
      <c r="X36" s="8"/>
      <c r="Y36" s="8"/>
      <c r="Z36" s="8"/>
      <c r="AA36" s="8"/>
      <c r="AB36" s="8"/>
      <c r="AC36" s="305"/>
      <c r="AD36" s="305"/>
      <c r="AE36" s="305"/>
      <c r="AF36" s="305"/>
      <c r="AG36" s="305"/>
      <c r="AH36" s="305"/>
      <c r="AI36" s="305"/>
      <c r="AJ36" s="305"/>
      <c r="AK36" s="305"/>
      <c r="AL36" s="305"/>
      <c r="AM36" s="8"/>
      <c r="AN36" s="8"/>
      <c r="AO36" s="8"/>
      <c r="AP36" s="8"/>
    </row>
    <row r="37" ht="15.75" customHeight="1">
      <c r="B37" s="110"/>
      <c r="C37" s="111"/>
      <c r="D37" s="137" t="s">
        <v>120</v>
      </c>
      <c r="E37" s="139">
        <v>3.0</v>
      </c>
      <c r="F37" s="139">
        <v>4.5</v>
      </c>
      <c r="G37" s="139">
        <v>5.9</v>
      </c>
      <c r="H37" s="139">
        <v>7.4</v>
      </c>
      <c r="I37" s="139">
        <v>8.9</v>
      </c>
      <c r="J37" s="139">
        <v>10.3</v>
      </c>
      <c r="K37" s="139">
        <v>11.8</v>
      </c>
      <c r="L37" s="139">
        <v>13.2</v>
      </c>
      <c r="M37" s="139">
        <v>14.7</v>
      </c>
      <c r="N37" s="140">
        <v>17.6</v>
      </c>
      <c r="X37" s="8"/>
      <c r="Y37" s="8"/>
      <c r="Z37" s="8"/>
      <c r="AA37" s="8"/>
      <c r="AB37" s="8"/>
      <c r="AC37" s="305"/>
      <c r="AD37" s="305"/>
      <c r="AE37" s="305"/>
      <c r="AF37" s="305"/>
      <c r="AG37" s="305"/>
      <c r="AH37" s="305"/>
      <c r="AI37" s="305"/>
      <c r="AJ37" s="305"/>
      <c r="AK37" s="305"/>
      <c r="AL37" s="305"/>
      <c r="AM37" s="8"/>
      <c r="AN37" s="8"/>
      <c r="AO37" s="8"/>
      <c r="AP37" s="8"/>
    </row>
    <row r="38" ht="15.75" customHeight="1">
      <c r="B38" s="132">
        <v>3.0</v>
      </c>
      <c r="C38" s="133">
        <f>C36+80</f>
        <v>160</v>
      </c>
      <c r="D38" s="134" t="s">
        <v>119</v>
      </c>
      <c r="E38" s="135">
        <v>9.1</v>
      </c>
      <c r="F38" s="135">
        <v>12.7</v>
      </c>
      <c r="G38" s="135">
        <v>16.2</v>
      </c>
      <c r="H38" s="135">
        <v>19.6</v>
      </c>
      <c r="I38" s="135">
        <v>23.1</v>
      </c>
      <c r="J38" s="135">
        <v>26.5</v>
      </c>
      <c r="K38" s="135">
        <v>29.9</v>
      </c>
      <c r="L38" s="135">
        <v>33.4</v>
      </c>
      <c r="M38" s="135">
        <v>36.8</v>
      </c>
      <c r="N38" s="136">
        <v>43.7</v>
      </c>
      <c r="AC38" s="305"/>
      <c r="AD38" s="305"/>
      <c r="AE38" s="305"/>
      <c r="AF38" s="305"/>
      <c r="AG38" s="305"/>
      <c r="AH38" s="305"/>
      <c r="AI38" s="305"/>
      <c r="AJ38" s="305"/>
      <c r="AK38" s="305"/>
      <c r="AL38" s="305"/>
      <c r="AM38" s="8"/>
      <c r="AN38" s="8"/>
      <c r="AO38" s="8"/>
    </row>
    <row r="39" ht="15.75" customHeight="1">
      <c r="B39" s="110"/>
      <c r="C39" s="111"/>
      <c r="D39" s="137" t="s">
        <v>120</v>
      </c>
      <c r="E39" s="139">
        <v>4.6</v>
      </c>
      <c r="F39" s="139">
        <v>6.8</v>
      </c>
      <c r="G39" s="139">
        <v>8.9</v>
      </c>
      <c r="H39" s="139">
        <v>11.1</v>
      </c>
      <c r="I39" s="139">
        <v>13.3</v>
      </c>
      <c r="J39" s="139">
        <v>15.5</v>
      </c>
      <c r="K39" s="139">
        <v>17.7</v>
      </c>
      <c r="L39" s="139">
        <v>19.9</v>
      </c>
      <c r="M39" s="139">
        <v>22.1</v>
      </c>
      <c r="N39" s="140">
        <v>26.4</v>
      </c>
      <c r="AC39" s="305"/>
      <c r="AD39" s="305"/>
      <c r="AE39" s="305"/>
      <c r="AF39" s="305"/>
      <c r="AG39" s="305"/>
      <c r="AH39" s="305"/>
      <c r="AI39" s="305"/>
      <c r="AJ39" s="305"/>
      <c r="AK39" s="305"/>
      <c r="AL39" s="305"/>
      <c r="AM39" s="8"/>
      <c r="AN39" s="8"/>
      <c r="AO39" s="8"/>
    </row>
    <row r="40" ht="15.75" customHeight="1">
      <c r="B40" s="141">
        <v>4.0</v>
      </c>
      <c r="C40" s="133">
        <f>C38+80</f>
        <v>240</v>
      </c>
      <c r="D40" s="143" t="s">
        <v>119</v>
      </c>
      <c r="E40" s="135">
        <v>12.2</v>
      </c>
      <c r="F40" s="135">
        <v>16.8</v>
      </c>
      <c r="G40" s="135">
        <v>21.5</v>
      </c>
      <c r="H40" s="135">
        <v>26.0</v>
      </c>
      <c r="I40" s="135">
        <v>30.7</v>
      </c>
      <c r="J40" s="135">
        <v>35.3</v>
      </c>
      <c r="K40" s="135">
        <v>39.9</v>
      </c>
      <c r="L40" s="135">
        <v>44.4</v>
      </c>
      <c r="M40" s="135">
        <v>49.1</v>
      </c>
      <c r="N40" s="136">
        <v>58.3</v>
      </c>
      <c r="AC40" s="305"/>
      <c r="AD40" s="305"/>
      <c r="AE40" s="305"/>
      <c r="AF40" s="305"/>
      <c r="AG40" s="305"/>
      <c r="AH40" s="305"/>
      <c r="AI40" s="305"/>
      <c r="AJ40" s="305"/>
      <c r="AK40" s="305"/>
      <c r="AL40" s="305"/>
      <c r="AM40" s="8"/>
      <c r="AN40" s="8"/>
      <c r="AO40" s="8"/>
    </row>
    <row r="41" ht="15.75" customHeight="1">
      <c r="B41" s="110"/>
      <c r="C41" s="111"/>
      <c r="D41" s="137" t="s">
        <v>120</v>
      </c>
      <c r="E41" s="145">
        <v>6.1</v>
      </c>
      <c r="F41" s="145">
        <v>9.0</v>
      </c>
      <c r="G41" s="145">
        <v>11.9</v>
      </c>
      <c r="H41" s="145">
        <v>14.9</v>
      </c>
      <c r="I41" s="145">
        <v>17.8</v>
      </c>
      <c r="J41" s="145">
        <v>20.7</v>
      </c>
      <c r="K41" s="145">
        <v>23.6</v>
      </c>
      <c r="L41" s="145">
        <v>26.5</v>
      </c>
      <c r="M41" s="145">
        <v>29.4</v>
      </c>
      <c r="N41" s="146">
        <v>35.3</v>
      </c>
      <c r="AC41" s="305"/>
      <c r="AD41" s="305"/>
      <c r="AE41" s="305"/>
      <c r="AF41" s="305"/>
      <c r="AG41" s="305"/>
      <c r="AH41" s="305"/>
      <c r="AI41" s="305"/>
      <c r="AJ41" s="305"/>
      <c r="AK41" s="305"/>
      <c r="AL41" s="305"/>
      <c r="AM41" s="8"/>
      <c r="AN41" s="8"/>
      <c r="AO41" s="8"/>
    </row>
    <row r="42" ht="15.75" customHeight="1">
      <c r="B42" s="141">
        <v>5.0</v>
      </c>
      <c r="C42" s="133">
        <f>C40+80</f>
        <v>320</v>
      </c>
      <c r="D42" s="143" t="s">
        <v>119</v>
      </c>
      <c r="E42" s="135">
        <v>15.6</v>
      </c>
      <c r="F42" s="135">
        <v>21.0</v>
      </c>
      <c r="G42" s="135">
        <v>26.7</v>
      </c>
      <c r="H42" s="135">
        <v>32.6</v>
      </c>
      <c r="I42" s="135">
        <v>38.3</v>
      </c>
      <c r="J42" s="135">
        <v>44.0</v>
      </c>
      <c r="K42" s="135">
        <v>49.8</v>
      </c>
      <c r="L42" s="135">
        <v>55.5</v>
      </c>
      <c r="M42" s="135">
        <v>61.3</v>
      </c>
      <c r="N42" s="136">
        <v>72.8</v>
      </c>
      <c r="AC42" s="305"/>
      <c r="AD42" s="305"/>
      <c r="AE42" s="305"/>
      <c r="AF42" s="305"/>
      <c r="AG42" s="305"/>
      <c r="AH42" s="305"/>
      <c r="AI42" s="305"/>
      <c r="AJ42" s="305"/>
      <c r="AK42" s="305"/>
      <c r="AL42" s="305"/>
      <c r="AM42" s="8"/>
      <c r="AN42" s="8"/>
      <c r="AO42" s="8"/>
    </row>
    <row r="43" ht="15.75" customHeight="1">
      <c r="B43" s="104"/>
      <c r="C43" s="111"/>
      <c r="D43" s="144" t="s">
        <v>120</v>
      </c>
      <c r="E43" s="139">
        <v>7.6</v>
      </c>
      <c r="F43" s="139">
        <v>11.3</v>
      </c>
      <c r="G43" s="139">
        <v>14.9</v>
      </c>
      <c r="H43" s="139">
        <v>18.6</v>
      </c>
      <c r="I43" s="139">
        <v>22.2</v>
      </c>
      <c r="J43" s="139">
        <v>25.9</v>
      </c>
      <c r="K43" s="139">
        <v>29.5</v>
      </c>
      <c r="L43" s="139">
        <v>33.2</v>
      </c>
      <c r="M43" s="139">
        <v>36.8</v>
      </c>
      <c r="N43" s="140">
        <v>44.1</v>
      </c>
      <c r="AC43" s="305"/>
      <c r="AD43" s="305"/>
      <c r="AE43" s="305"/>
      <c r="AF43" s="305"/>
      <c r="AG43" s="305"/>
      <c r="AH43" s="305"/>
      <c r="AI43" s="305"/>
      <c r="AJ43" s="305"/>
      <c r="AK43" s="305"/>
      <c r="AL43" s="305"/>
      <c r="AM43" s="8"/>
      <c r="AN43" s="8"/>
      <c r="AO43" s="8"/>
    </row>
    <row r="44" ht="15.75" customHeight="1">
      <c r="B44" s="132">
        <v>6.0</v>
      </c>
      <c r="C44" s="133">
        <f>C42+80</f>
        <v>400</v>
      </c>
      <c r="D44" s="134" t="s">
        <v>119</v>
      </c>
      <c r="E44" s="172">
        <v>18.7</v>
      </c>
      <c r="F44" s="172">
        <v>25.3</v>
      </c>
      <c r="G44" s="172">
        <v>32.1</v>
      </c>
      <c r="H44" s="172">
        <v>38.9</v>
      </c>
      <c r="I44" s="172">
        <v>45.9</v>
      </c>
      <c r="J44" s="172">
        <v>52.8</v>
      </c>
      <c r="K44" s="172">
        <v>59.7</v>
      </c>
      <c r="L44" s="172">
        <v>66.5</v>
      </c>
      <c r="M44" s="172">
        <v>73.5</v>
      </c>
      <c r="N44" s="173">
        <v>87.4</v>
      </c>
      <c r="AC44" s="305"/>
      <c r="AD44" s="305"/>
      <c r="AE44" s="305"/>
      <c r="AF44" s="305"/>
      <c r="AG44" s="305"/>
      <c r="AH44" s="305"/>
      <c r="AI44" s="305"/>
      <c r="AJ44" s="305"/>
      <c r="AK44" s="305"/>
      <c r="AL44" s="305"/>
      <c r="AM44" s="8"/>
      <c r="AN44" s="8"/>
      <c r="AO44" s="8"/>
    </row>
    <row r="45" ht="15.75" customHeight="1">
      <c r="B45" s="110"/>
      <c r="C45" s="111"/>
      <c r="D45" s="137" t="s">
        <v>120</v>
      </c>
      <c r="E45" s="145">
        <v>9.2</v>
      </c>
      <c r="F45" s="145">
        <v>13.5</v>
      </c>
      <c r="G45" s="145">
        <v>17.9</v>
      </c>
      <c r="H45" s="145">
        <v>22.3</v>
      </c>
      <c r="I45" s="145">
        <v>26.7</v>
      </c>
      <c r="J45" s="145">
        <v>31.0</v>
      </c>
      <c r="K45" s="145">
        <v>35.4</v>
      </c>
      <c r="L45" s="145">
        <v>39.8</v>
      </c>
      <c r="M45" s="145">
        <v>44.2</v>
      </c>
      <c r="N45" s="146">
        <v>52.9</v>
      </c>
      <c r="AC45" s="305"/>
      <c r="AD45" s="305"/>
      <c r="AE45" s="305"/>
      <c r="AF45" s="305"/>
      <c r="AG45" s="305"/>
      <c r="AH45" s="305"/>
      <c r="AI45" s="305"/>
      <c r="AJ45" s="305"/>
      <c r="AK45" s="305"/>
      <c r="AL45" s="305"/>
      <c r="AM45" s="8"/>
      <c r="AN45" s="8"/>
      <c r="AO45" s="8"/>
    </row>
    <row r="46" ht="15.75" customHeight="1">
      <c r="B46" s="141">
        <v>7.0</v>
      </c>
      <c r="C46" s="133">
        <f>C44+80</f>
        <v>480</v>
      </c>
      <c r="D46" s="143" t="s">
        <v>119</v>
      </c>
      <c r="E46" s="135">
        <v>21.8</v>
      </c>
      <c r="F46" s="135">
        <v>29.4</v>
      </c>
      <c r="G46" s="135">
        <v>37.3</v>
      </c>
      <c r="H46" s="135">
        <v>45.4</v>
      </c>
      <c r="I46" s="135">
        <v>53.6</v>
      </c>
      <c r="J46" s="135">
        <v>61.5</v>
      </c>
      <c r="K46" s="135">
        <v>69.5</v>
      </c>
      <c r="L46" s="135">
        <v>77.6</v>
      </c>
      <c r="M46" s="289">
        <v>85.7</v>
      </c>
      <c r="N46" s="290">
        <v>101.9</v>
      </c>
      <c r="AC46" s="305"/>
      <c r="AD46" s="305"/>
      <c r="AE46" s="305"/>
      <c r="AF46" s="305"/>
      <c r="AG46" s="305"/>
      <c r="AH46" s="305"/>
      <c r="AI46" s="305"/>
      <c r="AJ46" s="305"/>
      <c r="AK46" s="305"/>
      <c r="AL46" s="305"/>
      <c r="AM46" s="8"/>
      <c r="AN46" s="8"/>
      <c r="AO46" s="8"/>
    </row>
    <row r="47" ht="15.75" customHeight="1">
      <c r="B47" s="104"/>
      <c r="C47" s="111"/>
      <c r="D47" s="144" t="s">
        <v>120</v>
      </c>
      <c r="E47" s="139">
        <v>10.7</v>
      </c>
      <c r="F47" s="139">
        <v>15.8</v>
      </c>
      <c r="G47" s="139">
        <v>20.9</v>
      </c>
      <c r="H47" s="139">
        <v>26.0</v>
      </c>
      <c r="I47" s="139">
        <v>31.1</v>
      </c>
      <c r="J47" s="139">
        <v>36.2</v>
      </c>
      <c r="K47" s="139">
        <v>41.3</v>
      </c>
      <c r="L47" s="139">
        <v>46.4</v>
      </c>
      <c r="M47" s="291">
        <v>51.5</v>
      </c>
      <c r="N47" s="292">
        <v>61.7</v>
      </c>
      <c r="AC47" s="305"/>
      <c r="AD47" s="305"/>
      <c r="AE47" s="305"/>
      <c r="AF47" s="305"/>
      <c r="AG47" s="305"/>
      <c r="AH47" s="305"/>
      <c r="AI47" s="305"/>
      <c r="AJ47" s="305"/>
      <c r="AK47" s="305"/>
      <c r="AL47" s="305"/>
      <c r="AM47" s="8"/>
      <c r="AN47" s="8"/>
      <c r="AO47" s="8"/>
    </row>
    <row r="48" ht="15.75" customHeight="1">
      <c r="B48" s="132">
        <v>8.0</v>
      </c>
      <c r="C48" s="133">
        <f>C46+80</f>
        <v>560</v>
      </c>
      <c r="D48" s="134" t="s">
        <v>119</v>
      </c>
      <c r="E48" s="172">
        <v>24.9</v>
      </c>
      <c r="F48" s="172">
        <v>33.6</v>
      </c>
      <c r="G48" s="172">
        <v>42.7</v>
      </c>
      <c r="H48" s="172">
        <v>51.9</v>
      </c>
      <c r="I48" s="172">
        <v>61.1</v>
      </c>
      <c r="J48" s="172">
        <v>70.3</v>
      </c>
      <c r="K48" s="172">
        <v>79.6</v>
      </c>
      <c r="L48" s="172">
        <v>88.7</v>
      </c>
      <c r="M48" s="293">
        <v>98.0</v>
      </c>
      <c r="N48" s="294">
        <v>116.5</v>
      </c>
      <c r="AC48" s="305"/>
      <c r="AD48" s="305"/>
      <c r="AE48" s="305"/>
      <c r="AF48" s="305"/>
      <c r="AG48" s="305"/>
      <c r="AH48" s="305"/>
      <c r="AI48" s="305"/>
      <c r="AJ48" s="305"/>
      <c r="AK48" s="305"/>
      <c r="AL48" s="305"/>
      <c r="AM48" s="8"/>
      <c r="AN48" s="8"/>
      <c r="AO48" s="8"/>
    </row>
    <row r="49" ht="15.75" customHeight="1">
      <c r="B49" s="110"/>
      <c r="C49" s="111"/>
      <c r="D49" s="137" t="s">
        <v>120</v>
      </c>
      <c r="E49" s="145">
        <v>12.2</v>
      </c>
      <c r="F49" s="145">
        <v>18.1</v>
      </c>
      <c r="G49" s="145">
        <v>23.9</v>
      </c>
      <c r="H49" s="145">
        <v>29.7</v>
      </c>
      <c r="I49" s="145">
        <v>35.6</v>
      </c>
      <c r="J49" s="145">
        <v>41.4</v>
      </c>
      <c r="K49" s="145">
        <v>47.2</v>
      </c>
      <c r="L49" s="145">
        <v>53.1</v>
      </c>
      <c r="M49" s="295">
        <v>58.9</v>
      </c>
      <c r="N49" s="296">
        <v>70.6</v>
      </c>
      <c r="AC49" s="305"/>
      <c r="AD49" s="305"/>
      <c r="AE49" s="305"/>
      <c r="AF49" s="305"/>
      <c r="AG49" s="305"/>
      <c r="AH49" s="305"/>
      <c r="AI49" s="305"/>
      <c r="AJ49" s="305"/>
      <c r="AK49" s="305"/>
      <c r="AL49" s="305"/>
      <c r="AM49" s="8"/>
      <c r="AN49" s="8"/>
      <c r="AO49" s="8"/>
    </row>
    <row r="50" ht="15.75" customHeight="1">
      <c r="B50" s="141">
        <v>9.0</v>
      </c>
      <c r="C50" s="133">
        <f>C48+80</f>
        <v>640</v>
      </c>
      <c r="D50" s="143" t="s">
        <v>119</v>
      </c>
      <c r="E50" s="135">
        <v>28.0</v>
      </c>
      <c r="F50" s="135">
        <v>37.7</v>
      </c>
      <c r="G50" s="135">
        <v>48.0</v>
      </c>
      <c r="H50" s="135">
        <v>58.3</v>
      </c>
      <c r="I50" s="135">
        <v>68.7</v>
      </c>
      <c r="J50" s="135">
        <v>79.1</v>
      </c>
      <c r="K50" s="135">
        <v>89.4</v>
      </c>
      <c r="L50" s="289">
        <v>99.7</v>
      </c>
      <c r="M50" s="289">
        <v>110.2</v>
      </c>
      <c r="N50" s="290">
        <v>131.0</v>
      </c>
      <c r="AC50" s="305"/>
      <c r="AD50" s="305"/>
      <c r="AE50" s="305"/>
      <c r="AF50" s="305"/>
      <c r="AG50" s="305"/>
      <c r="AH50" s="305"/>
      <c r="AI50" s="305"/>
      <c r="AJ50" s="305"/>
      <c r="AK50" s="305"/>
      <c r="AL50" s="305"/>
      <c r="AM50" s="8"/>
      <c r="AN50" s="8"/>
      <c r="AO50" s="8"/>
    </row>
    <row r="51" ht="15.75" customHeight="1">
      <c r="B51" s="104"/>
      <c r="C51" s="111"/>
      <c r="D51" s="144" t="s">
        <v>120</v>
      </c>
      <c r="E51" s="139">
        <v>13.8</v>
      </c>
      <c r="F51" s="139">
        <v>20.3</v>
      </c>
      <c r="G51" s="139">
        <v>26.9</v>
      </c>
      <c r="H51" s="139">
        <v>33.5</v>
      </c>
      <c r="I51" s="139">
        <v>40.0</v>
      </c>
      <c r="J51" s="139">
        <v>46.6</v>
      </c>
      <c r="K51" s="139">
        <v>53.1</v>
      </c>
      <c r="L51" s="291">
        <v>59.7</v>
      </c>
      <c r="M51" s="291">
        <v>66.3</v>
      </c>
      <c r="N51" s="292">
        <v>79.4</v>
      </c>
      <c r="AC51" s="305"/>
      <c r="AD51" s="305"/>
      <c r="AE51" s="305"/>
      <c r="AF51" s="305"/>
      <c r="AG51" s="305"/>
      <c r="AH51" s="305"/>
      <c r="AI51" s="305"/>
      <c r="AJ51" s="305"/>
      <c r="AK51" s="305"/>
      <c r="AL51" s="305"/>
      <c r="AM51" s="8"/>
      <c r="AN51" s="8"/>
      <c r="AO51" s="8"/>
    </row>
    <row r="52" ht="15.75" customHeight="1">
      <c r="B52" s="132">
        <v>10.0</v>
      </c>
      <c r="C52" s="133">
        <f>C50+80</f>
        <v>720</v>
      </c>
      <c r="D52" s="134" t="s">
        <v>119</v>
      </c>
      <c r="E52" s="172">
        <v>31.1</v>
      </c>
      <c r="F52" s="172">
        <v>41.9</v>
      </c>
      <c r="G52" s="172">
        <v>53.3</v>
      </c>
      <c r="H52" s="172">
        <v>64.8</v>
      </c>
      <c r="I52" s="172">
        <v>76.4</v>
      </c>
      <c r="J52" s="172">
        <v>87.9</v>
      </c>
      <c r="K52" s="172">
        <v>99.3</v>
      </c>
      <c r="L52" s="293">
        <v>110.8</v>
      </c>
      <c r="M52" s="297">
        <v>122.4</v>
      </c>
      <c r="N52" s="298">
        <v>145.6</v>
      </c>
      <c r="AC52" s="305"/>
      <c r="AD52" s="305"/>
      <c r="AE52" s="305"/>
      <c r="AF52" s="305"/>
      <c r="AG52" s="305"/>
      <c r="AH52" s="305"/>
      <c r="AI52" s="305"/>
      <c r="AJ52" s="305"/>
      <c r="AK52" s="305"/>
      <c r="AL52" s="305"/>
      <c r="AM52" s="8"/>
      <c r="AN52" s="8"/>
      <c r="AO52" s="8"/>
    </row>
    <row r="53" ht="15.75" customHeight="1">
      <c r="B53" s="110"/>
      <c r="C53" s="111"/>
      <c r="D53" s="137" t="s">
        <v>120</v>
      </c>
      <c r="E53" s="145">
        <v>15.3</v>
      </c>
      <c r="F53" s="145">
        <v>22.6</v>
      </c>
      <c r="G53" s="145">
        <v>29.9</v>
      </c>
      <c r="H53" s="145">
        <v>37.2</v>
      </c>
      <c r="I53" s="145">
        <v>44.5</v>
      </c>
      <c r="J53" s="145">
        <v>51.8</v>
      </c>
      <c r="K53" s="145">
        <v>59.1</v>
      </c>
      <c r="L53" s="299">
        <v>66.3</v>
      </c>
      <c r="M53" s="299">
        <v>73.6</v>
      </c>
      <c r="N53" s="300">
        <v>88.2</v>
      </c>
      <c r="AC53" s="305"/>
      <c r="AD53" s="305"/>
      <c r="AE53" s="305"/>
      <c r="AF53" s="305"/>
      <c r="AG53" s="305"/>
      <c r="AH53" s="305"/>
      <c r="AI53" s="305"/>
      <c r="AJ53" s="305"/>
      <c r="AK53" s="305"/>
      <c r="AL53" s="305"/>
      <c r="AM53" s="8"/>
      <c r="AN53" s="8"/>
      <c r="AO53" s="8"/>
    </row>
    <row r="54" ht="15.75" customHeight="1">
      <c r="B54" s="132">
        <v>11.0</v>
      </c>
      <c r="C54" s="133">
        <f>C52+80</f>
        <v>800</v>
      </c>
      <c r="D54" s="134" t="s">
        <v>119</v>
      </c>
      <c r="E54" s="135">
        <v>34.2</v>
      </c>
      <c r="F54" s="135">
        <v>46.2</v>
      </c>
      <c r="G54" s="135">
        <v>58.6</v>
      </c>
      <c r="H54" s="135">
        <v>71.3</v>
      </c>
      <c r="I54" s="135">
        <v>83.9</v>
      </c>
      <c r="J54" s="135">
        <v>96.6</v>
      </c>
      <c r="K54" s="289">
        <v>109.2</v>
      </c>
      <c r="L54" s="289">
        <v>121.8</v>
      </c>
      <c r="M54" s="301">
        <v>134.6</v>
      </c>
      <c r="N54" s="302">
        <v>160.1</v>
      </c>
      <c r="AC54" s="8"/>
      <c r="AD54" s="8"/>
      <c r="AE54" s="8"/>
      <c r="AF54" s="8"/>
      <c r="AG54" s="8"/>
      <c r="AH54" s="8"/>
      <c r="AI54" s="8"/>
      <c r="AJ54" s="8"/>
      <c r="AK54" s="8"/>
      <c r="AL54" s="8"/>
      <c r="AM54" s="8"/>
      <c r="AN54" s="8"/>
      <c r="AO54" s="8"/>
    </row>
    <row r="55" ht="15.75" customHeight="1">
      <c r="B55" s="110"/>
      <c r="C55" s="111"/>
      <c r="D55" s="137" t="s">
        <v>120</v>
      </c>
      <c r="E55" s="139">
        <v>16.9</v>
      </c>
      <c r="F55" s="139">
        <v>24.9</v>
      </c>
      <c r="G55" s="139">
        <v>32.9</v>
      </c>
      <c r="H55" s="139">
        <v>40.9</v>
      </c>
      <c r="I55" s="139">
        <v>48.9</v>
      </c>
      <c r="J55" s="139">
        <v>56.9</v>
      </c>
      <c r="K55" s="303">
        <v>65.0</v>
      </c>
      <c r="L55" s="303">
        <v>73.0</v>
      </c>
      <c r="M55" s="303">
        <v>81.0</v>
      </c>
      <c r="N55" s="304">
        <v>97.0</v>
      </c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  <c r="AM55" s="8"/>
      <c r="AN55" s="8"/>
      <c r="AO55" s="8"/>
    </row>
    <row r="56" ht="15.75" customHeight="1">
      <c r="B56" s="132">
        <v>12.0</v>
      </c>
      <c r="C56" s="133">
        <f>C54+80</f>
        <v>880</v>
      </c>
      <c r="D56" s="134" t="s">
        <v>119</v>
      </c>
      <c r="E56" s="172">
        <v>37.3</v>
      </c>
      <c r="F56" s="172">
        <v>50.1</v>
      </c>
      <c r="G56" s="172">
        <v>63.9</v>
      </c>
      <c r="H56" s="172">
        <v>77.7</v>
      </c>
      <c r="I56" s="172">
        <v>91.5</v>
      </c>
      <c r="J56" s="172">
        <v>105.4</v>
      </c>
      <c r="K56" s="293">
        <v>119.1</v>
      </c>
      <c r="L56" s="293">
        <v>132.9</v>
      </c>
      <c r="M56" s="297">
        <v>146.8</v>
      </c>
      <c r="N56" s="298">
        <v>174.6</v>
      </c>
      <c r="Y56" s="8"/>
      <c r="Z56" s="117"/>
      <c r="AA56" s="117"/>
      <c r="AB56" s="117"/>
      <c r="AC56" s="8"/>
      <c r="AD56" s="8"/>
      <c r="AE56" s="8"/>
      <c r="AF56" s="8"/>
      <c r="AG56" s="8"/>
      <c r="AH56" s="8"/>
      <c r="AI56" s="8"/>
      <c r="AJ56" s="8"/>
      <c r="AK56" s="8"/>
      <c r="AL56" s="8"/>
      <c r="AM56" s="8"/>
      <c r="AN56" s="8"/>
      <c r="AO56" s="8"/>
    </row>
    <row r="57" ht="15.75" customHeight="1">
      <c r="B57" s="110"/>
      <c r="C57" s="111"/>
      <c r="D57" s="137" t="s">
        <v>120</v>
      </c>
      <c r="E57" s="139">
        <v>18.4</v>
      </c>
      <c r="F57" s="139">
        <v>27.1</v>
      </c>
      <c r="G57" s="139">
        <v>35.9</v>
      </c>
      <c r="H57" s="139">
        <v>44.6</v>
      </c>
      <c r="I57" s="139">
        <v>53.4</v>
      </c>
      <c r="J57" s="139">
        <v>62.1</v>
      </c>
      <c r="K57" s="291">
        <v>70.9</v>
      </c>
      <c r="L57" s="291">
        <v>79.6</v>
      </c>
      <c r="M57" s="291">
        <v>88.4</v>
      </c>
      <c r="N57" s="292">
        <v>105.9</v>
      </c>
      <c r="Y57" s="8"/>
      <c r="AA57" s="117"/>
      <c r="AB57" s="117"/>
      <c r="AC57" s="8"/>
      <c r="AD57" s="8"/>
      <c r="AE57" s="8"/>
      <c r="AF57" s="8"/>
      <c r="AG57" s="8"/>
      <c r="AH57" s="8"/>
      <c r="AI57" s="8"/>
      <c r="AJ57" s="8"/>
      <c r="AK57" s="8"/>
      <c r="AL57" s="8"/>
      <c r="AM57" s="8"/>
      <c r="AN57" s="8"/>
      <c r="AO57" s="8"/>
    </row>
    <row r="58" ht="15.75" customHeight="1">
      <c r="C58" s="8"/>
      <c r="Y58" s="8"/>
      <c r="Z58" s="117"/>
      <c r="AA58" s="117"/>
      <c r="AB58" s="117"/>
      <c r="AC58" s="8"/>
      <c r="AD58" s="8"/>
      <c r="AE58" s="8"/>
      <c r="AF58" s="8"/>
      <c r="AG58" s="8"/>
      <c r="AH58" s="8"/>
      <c r="AI58" s="8"/>
      <c r="AJ58" s="8"/>
      <c r="AK58" s="8"/>
      <c r="AL58" s="8"/>
      <c r="AM58" s="8"/>
      <c r="AN58" s="8"/>
      <c r="AO58" s="8"/>
    </row>
    <row r="59" ht="15.75" customHeight="1">
      <c r="Y59" s="8"/>
      <c r="AA59" s="117"/>
      <c r="AB59" s="117"/>
      <c r="AC59" s="8"/>
      <c r="AD59" s="8"/>
      <c r="AE59" s="8"/>
      <c r="AF59" s="8"/>
      <c r="AG59" s="8"/>
      <c r="AH59" s="8"/>
      <c r="AI59" s="8"/>
      <c r="AJ59" s="8"/>
      <c r="AK59" s="8"/>
      <c r="AL59" s="8"/>
      <c r="AM59" s="8"/>
      <c r="AN59" s="8"/>
      <c r="AO59" s="8"/>
    </row>
    <row r="60" ht="15.75" customHeight="1">
      <c r="Y60" s="8"/>
      <c r="Z60" s="117"/>
      <c r="AA60" s="117"/>
      <c r="AB60" s="117"/>
      <c r="AC60" s="8"/>
      <c r="AD60" s="8"/>
      <c r="AE60" s="8"/>
      <c r="AF60" s="8"/>
      <c r="AG60" s="8"/>
      <c r="AH60" s="8"/>
      <c r="AI60" s="8"/>
      <c r="AJ60" s="8"/>
      <c r="AK60" s="8"/>
      <c r="AL60" s="8"/>
      <c r="AM60" s="8"/>
      <c r="AN60" s="8"/>
      <c r="AO60" s="8"/>
    </row>
    <row r="61" ht="15.75" customHeight="1">
      <c r="Y61" s="8"/>
      <c r="AA61" s="117"/>
      <c r="AB61" s="117"/>
      <c r="AC61" s="8"/>
      <c r="AD61" s="8"/>
      <c r="AE61" s="8"/>
      <c r="AF61" s="8"/>
      <c r="AG61" s="8"/>
      <c r="AH61" s="8"/>
      <c r="AI61" s="8"/>
      <c r="AJ61" s="8"/>
      <c r="AK61" s="8"/>
      <c r="AL61" s="8"/>
      <c r="AM61" s="8"/>
      <c r="AN61" s="8"/>
      <c r="AO61" s="8"/>
    </row>
    <row r="62" ht="15.75" customHeight="1">
      <c r="Y62" s="8"/>
      <c r="Z62" s="117"/>
      <c r="AA62" s="117"/>
      <c r="AB62" s="117"/>
      <c r="AC62" s="8"/>
      <c r="AD62" s="8"/>
      <c r="AE62" s="8"/>
      <c r="AF62" s="8"/>
      <c r="AG62" s="8"/>
      <c r="AH62" s="8"/>
      <c r="AI62" s="8"/>
      <c r="AJ62" s="8"/>
      <c r="AK62" s="8"/>
      <c r="AL62" s="8"/>
      <c r="AM62" s="8"/>
      <c r="AN62" s="8"/>
      <c r="AO62" s="8"/>
    </row>
    <row r="63" ht="15.75" customHeight="1">
      <c r="Y63" s="8"/>
      <c r="AA63" s="117"/>
      <c r="AB63" s="117"/>
      <c r="AC63" s="8"/>
      <c r="AD63" s="8"/>
      <c r="AE63" s="8"/>
      <c r="AF63" s="8"/>
      <c r="AG63" s="8"/>
      <c r="AH63" s="8"/>
      <c r="AI63" s="8"/>
      <c r="AJ63" s="8"/>
      <c r="AK63" s="8"/>
      <c r="AL63" s="8"/>
      <c r="AM63" s="8"/>
      <c r="AN63" s="8"/>
      <c r="AO63" s="8"/>
    </row>
    <row r="64" ht="15.75" customHeight="1">
      <c r="Y64" s="8"/>
      <c r="Z64" s="117"/>
      <c r="AA64" s="117"/>
      <c r="AB64" s="117"/>
      <c r="AC64" s="8"/>
      <c r="AD64" s="8"/>
      <c r="AE64" s="8"/>
      <c r="AF64" s="8"/>
      <c r="AG64" s="8"/>
      <c r="AH64" s="8"/>
      <c r="AI64" s="8"/>
      <c r="AJ64" s="8"/>
      <c r="AK64" s="8"/>
      <c r="AL64" s="8"/>
      <c r="AM64" s="8"/>
      <c r="AN64" s="8"/>
      <c r="AO64" s="8"/>
    </row>
    <row r="65" ht="15.75" customHeight="1">
      <c r="Y65" s="8"/>
      <c r="AA65" s="117"/>
      <c r="AB65" s="117"/>
      <c r="AC65" s="8"/>
      <c r="AD65" s="8"/>
      <c r="AE65" s="8"/>
      <c r="AF65" s="8"/>
      <c r="AG65" s="8"/>
      <c r="AH65" s="8"/>
      <c r="AI65" s="8"/>
      <c r="AJ65" s="8"/>
      <c r="AK65" s="8"/>
      <c r="AL65" s="8"/>
      <c r="AM65" s="8"/>
      <c r="AN65" s="8"/>
      <c r="AO65" s="8"/>
    </row>
    <row r="66" ht="15.75" customHeight="1">
      <c r="Y66" s="8"/>
      <c r="Z66" s="117"/>
      <c r="AA66" s="117"/>
      <c r="AB66" s="117"/>
      <c r="AC66" s="8"/>
      <c r="AD66" s="8"/>
      <c r="AE66" s="8"/>
      <c r="AF66" s="8"/>
      <c r="AG66" s="8"/>
      <c r="AH66" s="8"/>
      <c r="AI66" s="8"/>
      <c r="AJ66" s="8"/>
      <c r="AK66" s="8"/>
      <c r="AL66" s="8"/>
      <c r="AM66" s="8"/>
      <c r="AN66" s="8"/>
      <c r="AO66" s="8"/>
    </row>
    <row r="67" ht="15.75" customHeight="1">
      <c r="Y67" s="8"/>
      <c r="AA67" s="117"/>
      <c r="AB67" s="117"/>
      <c r="AC67" s="8"/>
      <c r="AD67" s="8"/>
      <c r="AE67" s="8"/>
      <c r="AF67" s="8"/>
      <c r="AG67" s="8"/>
      <c r="AH67" s="8"/>
      <c r="AI67" s="8"/>
      <c r="AJ67" s="8"/>
      <c r="AK67" s="8"/>
      <c r="AL67" s="8"/>
      <c r="AM67" s="8"/>
      <c r="AN67" s="8"/>
      <c r="AO67" s="8"/>
    </row>
    <row r="68" ht="15.75" customHeight="1">
      <c r="Y68" s="8"/>
      <c r="Z68" s="117"/>
      <c r="AA68" s="117"/>
      <c r="AB68" s="117"/>
      <c r="AC68" s="8"/>
      <c r="AD68" s="8"/>
      <c r="AE68" s="8"/>
      <c r="AF68" s="8"/>
      <c r="AG68" s="8"/>
      <c r="AH68" s="8"/>
      <c r="AI68" s="8"/>
      <c r="AJ68" s="8"/>
      <c r="AK68" s="8"/>
      <c r="AL68" s="8"/>
      <c r="AM68" s="8"/>
      <c r="AN68" s="8"/>
      <c r="AO68" s="8"/>
    </row>
    <row r="69" ht="15.75" customHeight="1">
      <c r="Y69" s="8"/>
      <c r="AA69" s="117"/>
      <c r="AB69" s="117"/>
      <c r="AC69" s="8"/>
      <c r="AD69" s="8"/>
      <c r="AE69" s="8"/>
      <c r="AF69" s="8"/>
      <c r="AG69" s="8"/>
      <c r="AH69" s="8"/>
      <c r="AI69" s="8"/>
      <c r="AJ69" s="8"/>
      <c r="AK69" s="8"/>
      <c r="AL69" s="8"/>
      <c r="AM69" s="8"/>
      <c r="AN69" s="8"/>
      <c r="AO69" s="8"/>
    </row>
    <row r="70" ht="15.75" customHeight="1">
      <c r="Y70" s="8"/>
      <c r="Z70" s="117"/>
      <c r="AA70" s="117"/>
      <c r="AB70" s="117"/>
      <c r="AC70" s="8"/>
      <c r="AD70" s="8"/>
      <c r="AE70" s="8"/>
      <c r="AF70" s="8"/>
      <c r="AG70" s="8"/>
      <c r="AH70" s="8"/>
      <c r="AI70" s="8"/>
      <c r="AJ70" s="8"/>
      <c r="AK70" s="8"/>
      <c r="AL70" s="8"/>
      <c r="AM70" s="8"/>
      <c r="AN70" s="8"/>
      <c r="AO70" s="8"/>
    </row>
    <row r="71" ht="15.75" customHeight="1">
      <c r="Y71" s="8"/>
      <c r="AA71" s="117"/>
      <c r="AB71" s="117"/>
      <c r="AC71" s="8"/>
      <c r="AD71" s="8"/>
      <c r="AE71" s="8"/>
      <c r="AF71" s="8"/>
      <c r="AG71" s="8"/>
      <c r="AH71" s="8"/>
      <c r="AI71" s="8"/>
      <c r="AJ71" s="8"/>
      <c r="AK71" s="8"/>
      <c r="AL71" s="8"/>
      <c r="AM71" s="8"/>
      <c r="AN71" s="8"/>
      <c r="AO71" s="8"/>
    </row>
    <row r="72" ht="15.75" customHeight="1">
      <c r="Y72" s="8"/>
      <c r="Z72" s="117"/>
      <c r="AA72" s="117"/>
      <c r="AB72" s="117"/>
      <c r="AC72" s="8"/>
      <c r="AD72" s="8"/>
      <c r="AE72" s="8"/>
      <c r="AF72" s="8"/>
      <c r="AG72" s="8"/>
      <c r="AH72" s="8"/>
      <c r="AI72" s="8"/>
      <c r="AJ72" s="8"/>
      <c r="AK72" s="8"/>
      <c r="AL72" s="8"/>
      <c r="AM72" s="8"/>
      <c r="AN72" s="8"/>
      <c r="AO72" s="8"/>
    </row>
    <row r="73" ht="15.75" customHeight="1">
      <c r="Y73" s="8"/>
      <c r="AA73" s="117"/>
      <c r="AB73" s="117"/>
      <c r="AC73" s="8"/>
      <c r="AD73" s="8"/>
      <c r="AE73" s="8"/>
      <c r="AF73" s="8"/>
      <c r="AG73" s="8"/>
      <c r="AH73" s="8"/>
      <c r="AI73" s="8"/>
      <c r="AJ73" s="8"/>
      <c r="AK73" s="8"/>
      <c r="AL73" s="8"/>
      <c r="AM73" s="8"/>
      <c r="AN73" s="8"/>
      <c r="AO73" s="8"/>
    </row>
    <row r="74" ht="15.75" customHeight="1">
      <c r="Y74" s="8"/>
      <c r="Z74" s="117"/>
      <c r="AA74" s="117"/>
      <c r="AB74" s="117"/>
      <c r="AC74" s="8"/>
      <c r="AD74" s="8"/>
      <c r="AE74" s="8"/>
      <c r="AF74" s="8"/>
      <c r="AG74" s="8"/>
      <c r="AH74" s="8"/>
      <c r="AI74" s="8"/>
      <c r="AJ74" s="8"/>
      <c r="AK74" s="8"/>
      <c r="AL74" s="8"/>
      <c r="AM74" s="8"/>
      <c r="AN74" s="8"/>
      <c r="AO74" s="8"/>
    </row>
    <row r="75" ht="15.75" customHeight="1">
      <c r="Y75" s="8"/>
      <c r="AA75" s="117"/>
      <c r="AB75" s="117"/>
      <c r="AC75" s="8"/>
      <c r="AD75" s="8"/>
      <c r="AE75" s="8"/>
      <c r="AF75" s="8"/>
      <c r="AG75" s="8"/>
      <c r="AH75" s="8"/>
      <c r="AI75" s="8"/>
      <c r="AJ75" s="8"/>
      <c r="AK75" s="8"/>
      <c r="AL75" s="8"/>
      <c r="AM75" s="8"/>
      <c r="AN75" s="8"/>
      <c r="AO75" s="8"/>
    </row>
    <row r="76" ht="15.75" customHeight="1">
      <c r="Y76" s="8"/>
      <c r="Z76" s="117"/>
      <c r="AA76" s="117"/>
      <c r="AB76" s="117"/>
      <c r="AC76" s="8"/>
      <c r="AD76" s="8"/>
      <c r="AE76" s="8"/>
      <c r="AF76" s="8"/>
      <c r="AG76" s="8"/>
      <c r="AH76" s="8"/>
      <c r="AI76" s="8"/>
      <c r="AJ76" s="8"/>
      <c r="AK76" s="8"/>
      <c r="AL76" s="8"/>
      <c r="AM76" s="8"/>
      <c r="AN76" s="8"/>
      <c r="AO76" s="8"/>
    </row>
    <row r="77" ht="15.75" customHeight="1">
      <c r="Y77" s="8"/>
      <c r="AA77" s="117"/>
      <c r="AB77" s="117"/>
      <c r="AC77" s="8"/>
      <c r="AD77" s="8"/>
      <c r="AE77" s="8"/>
      <c r="AF77" s="8"/>
      <c r="AG77" s="8"/>
      <c r="AH77" s="8"/>
      <c r="AI77" s="8"/>
      <c r="AJ77" s="8"/>
      <c r="AK77" s="8"/>
      <c r="AL77" s="8"/>
      <c r="AM77" s="8"/>
      <c r="AN77" s="8"/>
      <c r="AO77" s="8"/>
    </row>
    <row r="78" ht="15.75" customHeight="1">
      <c r="Y78" s="8"/>
      <c r="Z78" s="8"/>
      <c r="AA78" s="8"/>
      <c r="AB78" s="8"/>
      <c r="AC78" s="8"/>
      <c r="AD78" s="8"/>
      <c r="AE78" s="8"/>
      <c r="AF78" s="8"/>
      <c r="AG78" s="8"/>
      <c r="AH78" s="8"/>
      <c r="AI78" s="8"/>
      <c r="AJ78" s="8"/>
      <c r="AK78" s="8"/>
      <c r="AL78" s="8"/>
      <c r="AM78" s="8"/>
      <c r="AN78" s="8"/>
      <c r="AO78" s="8"/>
    </row>
    <row r="79" ht="15.75" customHeight="1"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  <c r="AM79" s="8"/>
      <c r="AN79" s="8"/>
      <c r="AO79" s="8"/>
    </row>
    <row r="80" ht="15.75" customHeight="1">
      <c r="Y80" s="8"/>
      <c r="Z80" s="8"/>
      <c r="AA80" s="8"/>
      <c r="AB80" s="8"/>
      <c r="AC80" s="8"/>
      <c r="AD80" s="8"/>
      <c r="AE80" s="8"/>
      <c r="AF80" s="8"/>
      <c r="AG80" s="8"/>
      <c r="AH80" s="8"/>
      <c r="AI80" s="8"/>
      <c r="AJ80" s="8"/>
      <c r="AK80" s="8"/>
      <c r="AL80" s="8"/>
      <c r="AM80" s="8"/>
      <c r="AN80" s="8"/>
      <c r="AO80" s="8"/>
    </row>
    <row r="81" ht="15.75" customHeight="1">
      <c r="Y81" s="8"/>
      <c r="Z81" s="8"/>
      <c r="AA81" s="8"/>
      <c r="AB81" s="8"/>
      <c r="AC81" s="8"/>
      <c r="AD81" s="8"/>
      <c r="AE81" s="8"/>
      <c r="AF81" s="8"/>
      <c r="AG81" s="8"/>
      <c r="AH81" s="8"/>
      <c r="AI81" s="8"/>
      <c r="AJ81" s="8"/>
      <c r="AK81" s="8"/>
      <c r="AL81" s="8"/>
      <c r="AM81" s="8"/>
      <c r="AN81" s="8"/>
      <c r="AO81" s="8"/>
    </row>
    <row r="82" ht="15.75" customHeight="1">
      <c r="Y82" s="8"/>
      <c r="Z82" s="8"/>
      <c r="AA82" s="8"/>
      <c r="AB82" s="8"/>
      <c r="AC82" s="8"/>
      <c r="AD82" s="8"/>
      <c r="AE82" s="8"/>
      <c r="AF82" s="8"/>
      <c r="AG82" s="8"/>
      <c r="AH82" s="8"/>
      <c r="AI82" s="8"/>
      <c r="AJ82" s="8"/>
      <c r="AK82" s="8"/>
      <c r="AL82" s="8"/>
      <c r="AM82" s="8"/>
      <c r="AN82" s="8"/>
      <c r="AO82" s="8"/>
    </row>
    <row r="83" ht="15.75" customHeight="1">
      <c r="Y83" s="8"/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  <c r="AM83" s="8"/>
      <c r="AN83" s="8"/>
      <c r="AO83" s="8"/>
    </row>
    <row r="84" ht="15.75" customHeight="1">
      <c r="Y84" s="8"/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  <c r="AM84" s="8"/>
      <c r="AN84" s="8"/>
      <c r="AO84" s="8"/>
    </row>
    <row r="85" ht="15.75" customHeight="1">
      <c r="Y85" s="8"/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  <c r="AM85" s="8"/>
      <c r="AN85" s="8"/>
      <c r="AO85" s="8"/>
    </row>
    <row r="86" ht="15.75" customHeight="1">
      <c r="Y86" s="8"/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  <c r="AM86" s="8"/>
      <c r="AN86" s="8"/>
      <c r="AO86" s="8"/>
    </row>
    <row r="87" ht="15.75" customHeight="1">
      <c r="AC87" s="8"/>
      <c r="AD87" s="8"/>
      <c r="AE87" s="8"/>
      <c r="AF87" s="8"/>
      <c r="AG87" s="8"/>
      <c r="AH87" s="8"/>
      <c r="AI87" s="8"/>
      <c r="AJ87" s="8"/>
      <c r="AK87" s="8"/>
      <c r="AL87" s="8"/>
      <c r="AM87" s="8"/>
      <c r="AN87" s="8"/>
      <c r="AO87" s="8"/>
    </row>
    <row r="88" ht="15.75" customHeight="1">
      <c r="AC88" s="8"/>
      <c r="AD88" s="8"/>
      <c r="AE88" s="8"/>
      <c r="AF88" s="8"/>
      <c r="AG88" s="8"/>
      <c r="AH88" s="8"/>
      <c r="AI88" s="8"/>
      <c r="AJ88" s="8"/>
      <c r="AK88" s="8"/>
      <c r="AL88" s="8"/>
      <c r="AM88" s="8"/>
      <c r="AN88" s="8"/>
      <c r="AO88" s="8"/>
    </row>
    <row r="89" ht="15.75" customHeight="1"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</row>
    <row r="90" ht="15.75" customHeight="1"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</row>
    <row r="91" ht="15.75" customHeight="1">
      <c r="AC91" s="8"/>
      <c r="AD91" s="8"/>
      <c r="AE91" s="8"/>
      <c r="AF91" s="8"/>
      <c r="AG91" s="8"/>
      <c r="AH91" s="8"/>
      <c r="AI91" s="8"/>
      <c r="AJ91" s="8"/>
      <c r="AK91" s="8"/>
      <c r="AL91" s="8"/>
      <c r="AM91" s="8"/>
      <c r="AN91" s="8"/>
      <c r="AO91" s="8"/>
    </row>
    <row r="92" ht="15.75" customHeight="1">
      <c r="AC92" s="8"/>
      <c r="AD92" s="8"/>
      <c r="AE92" s="8"/>
      <c r="AF92" s="8"/>
      <c r="AG92" s="8"/>
      <c r="AH92" s="8"/>
      <c r="AI92" s="8"/>
      <c r="AJ92" s="8"/>
      <c r="AK92" s="8"/>
      <c r="AL92" s="8"/>
      <c r="AM92" s="8"/>
      <c r="AN92" s="8"/>
      <c r="AO92" s="8"/>
    </row>
    <row r="93" ht="15.75" customHeight="1">
      <c r="AC93" s="8"/>
      <c r="AD93" s="8"/>
      <c r="AE93" s="8"/>
      <c r="AF93" s="8"/>
      <c r="AG93" s="8"/>
      <c r="AH93" s="8"/>
      <c r="AI93" s="8"/>
      <c r="AJ93" s="8"/>
      <c r="AK93" s="8"/>
      <c r="AL93" s="8"/>
      <c r="AM93" s="8"/>
      <c r="AN93" s="8"/>
      <c r="AO93" s="8"/>
    </row>
    <row r="94" ht="15.75" customHeight="1">
      <c r="AC94" s="8"/>
      <c r="AD94" s="8"/>
      <c r="AE94" s="8"/>
      <c r="AF94" s="8"/>
      <c r="AG94" s="8"/>
      <c r="AH94" s="8"/>
      <c r="AI94" s="8"/>
      <c r="AJ94" s="8"/>
      <c r="AK94" s="8"/>
      <c r="AL94" s="8"/>
      <c r="AM94" s="8"/>
      <c r="AN94" s="8"/>
      <c r="AO94" s="8"/>
    </row>
    <row r="95" ht="15.75" customHeight="1">
      <c r="AC95" s="8"/>
      <c r="AD95" s="8"/>
      <c r="AE95" s="8"/>
      <c r="AF95" s="8"/>
      <c r="AG95" s="8"/>
      <c r="AH95" s="8"/>
      <c r="AI95" s="8"/>
      <c r="AJ95" s="8"/>
      <c r="AK95" s="8"/>
      <c r="AL95" s="8"/>
      <c r="AM95" s="8"/>
      <c r="AN95" s="8"/>
      <c r="AO95" s="8"/>
    </row>
    <row r="96" ht="15.75" customHeight="1">
      <c r="AC96" s="8"/>
      <c r="AD96" s="8"/>
      <c r="AE96" s="8"/>
      <c r="AF96" s="8"/>
      <c r="AG96" s="8"/>
      <c r="AH96" s="8"/>
      <c r="AI96" s="8"/>
      <c r="AJ96" s="8"/>
      <c r="AK96" s="8"/>
      <c r="AL96" s="8"/>
      <c r="AM96" s="8"/>
      <c r="AN96" s="8"/>
      <c r="AO96" s="8"/>
    </row>
    <row r="97" ht="15.75" customHeight="1">
      <c r="AC97" s="8"/>
      <c r="AD97" s="8"/>
      <c r="AE97" s="8"/>
      <c r="AF97" s="8"/>
      <c r="AG97" s="8"/>
      <c r="AH97" s="8"/>
      <c r="AI97" s="8"/>
      <c r="AJ97" s="8"/>
      <c r="AK97" s="8"/>
      <c r="AL97" s="8"/>
      <c r="AM97" s="8"/>
      <c r="AN97" s="8"/>
      <c r="AO97" s="8"/>
    </row>
    <row r="98" ht="15.75" customHeight="1">
      <c r="AC98" s="8"/>
      <c r="AD98" s="8"/>
      <c r="AE98" s="8"/>
      <c r="AF98" s="8"/>
      <c r="AG98" s="8"/>
      <c r="AH98" s="8"/>
      <c r="AI98" s="8"/>
      <c r="AJ98" s="8"/>
      <c r="AK98" s="8"/>
      <c r="AL98" s="8"/>
      <c r="AM98" s="8"/>
      <c r="AN98" s="8"/>
      <c r="AO98" s="8"/>
    </row>
    <row r="99" ht="15.75" customHeight="1">
      <c r="AC99" s="8"/>
      <c r="AD99" s="8"/>
      <c r="AE99" s="8"/>
      <c r="AF99" s="8"/>
      <c r="AG99" s="8"/>
      <c r="AH99" s="8"/>
      <c r="AI99" s="8"/>
      <c r="AJ99" s="8"/>
      <c r="AK99" s="8"/>
      <c r="AL99" s="8"/>
      <c r="AM99" s="8"/>
      <c r="AN99" s="8"/>
      <c r="AO99" s="8"/>
    </row>
    <row r="100" ht="15.75" customHeight="1">
      <c r="AC100" s="8"/>
      <c r="AD100" s="8"/>
      <c r="AE100" s="8"/>
      <c r="AF100" s="8"/>
      <c r="AG100" s="8"/>
      <c r="AH100" s="8"/>
      <c r="AI100" s="8"/>
      <c r="AJ100" s="8"/>
      <c r="AK100" s="8"/>
      <c r="AL100" s="8"/>
      <c r="AM100" s="8"/>
      <c r="AN100" s="8"/>
      <c r="AO100" s="8"/>
    </row>
    <row r="101" ht="15.75" customHeight="1">
      <c r="AC101" s="8"/>
      <c r="AD101" s="8"/>
      <c r="AE101" s="8"/>
      <c r="AF101" s="8"/>
      <c r="AG101" s="8"/>
      <c r="AH101" s="8"/>
      <c r="AI101" s="8"/>
      <c r="AJ101" s="8"/>
      <c r="AK101" s="8"/>
      <c r="AL101" s="8"/>
      <c r="AM101" s="8"/>
      <c r="AN101" s="8"/>
      <c r="AO101" s="8"/>
    </row>
    <row r="102" ht="15.75" customHeight="1">
      <c r="AC102" s="8"/>
      <c r="AD102" s="8"/>
      <c r="AE102" s="8"/>
      <c r="AF102" s="8"/>
      <c r="AG102" s="8"/>
      <c r="AH102" s="8"/>
      <c r="AI102" s="8"/>
      <c r="AJ102" s="8"/>
      <c r="AK102" s="8"/>
      <c r="AL102" s="8"/>
      <c r="AM102" s="8"/>
      <c r="AN102" s="8"/>
      <c r="AO102" s="8"/>
    </row>
    <row r="103" ht="15.75" customHeight="1">
      <c r="AC103" s="8"/>
      <c r="AD103" s="8"/>
      <c r="AE103" s="8"/>
      <c r="AF103" s="8"/>
      <c r="AG103" s="8"/>
      <c r="AH103" s="8"/>
      <c r="AI103" s="8"/>
      <c r="AJ103" s="8"/>
      <c r="AK103" s="8"/>
      <c r="AL103" s="8"/>
      <c r="AM103" s="8"/>
      <c r="AN103" s="8"/>
      <c r="AO103" s="8"/>
    </row>
    <row r="104" ht="15.75" customHeight="1">
      <c r="AC104" s="8"/>
      <c r="AD104" s="8"/>
      <c r="AE104" s="8"/>
      <c r="AF104" s="8"/>
      <c r="AG104" s="8"/>
      <c r="AH104" s="8"/>
      <c r="AI104" s="8"/>
      <c r="AJ104" s="8"/>
      <c r="AK104" s="8"/>
      <c r="AL104" s="8"/>
      <c r="AM104" s="8"/>
      <c r="AN104" s="8"/>
      <c r="AO104" s="8"/>
    </row>
    <row r="105" ht="15.75" customHeight="1">
      <c r="AC105" s="8"/>
      <c r="AD105" s="8"/>
      <c r="AE105" s="8"/>
      <c r="AF105" s="8"/>
      <c r="AG105" s="8"/>
      <c r="AH105" s="8"/>
      <c r="AI105" s="8"/>
      <c r="AJ105" s="8"/>
      <c r="AK105" s="8"/>
      <c r="AL105" s="8"/>
      <c r="AM105" s="8"/>
      <c r="AN105" s="8"/>
      <c r="AO105" s="8"/>
    </row>
    <row r="106" ht="15.75" customHeight="1">
      <c r="AC106" s="8"/>
      <c r="AD106" s="8"/>
      <c r="AE106" s="8"/>
      <c r="AF106" s="8"/>
      <c r="AG106" s="8"/>
      <c r="AH106" s="8"/>
      <c r="AI106" s="8"/>
      <c r="AJ106" s="8"/>
      <c r="AK106" s="8"/>
      <c r="AL106" s="8"/>
      <c r="AM106" s="8"/>
      <c r="AN106" s="8"/>
      <c r="AO106" s="8"/>
    </row>
    <row r="107" ht="15.75" customHeight="1">
      <c r="AC107" s="8"/>
      <c r="AD107" s="8"/>
      <c r="AE107" s="8"/>
      <c r="AF107" s="8"/>
      <c r="AG107" s="8"/>
      <c r="AH107" s="8"/>
      <c r="AI107" s="8"/>
      <c r="AJ107" s="8"/>
      <c r="AK107" s="8"/>
      <c r="AL107" s="8"/>
      <c r="AM107" s="8"/>
      <c r="AN107" s="8"/>
      <c r="AO107" s="8"/>
    </row>
    <row r="108" ht="15.75" customHeight="1">
      <c r="AC108" s="8"/>
      <c r="AD108" s="8"/>
      <c r="AE108" s="8"/>
      <c r="AF108" s="8"/>
      <c r="AG108" s="8"/>
      <c r="AH108" s="8"/>
      <c r="AI108" s="8"/>
      <c r="AJ108" s="8"/>
      <c r="AK108" s="8"/>
      <c r="AL108" s="8"/>
      <c r="AM108" s="8"/>
      <c r="AN108" s="8"/>
      <c r="AO108" s="8"/>
    </row>
    <row r="109" ht="15.75" customHeight="1">
      <c r="AC109" s="8"/>
      <c r="AD109" s="8"/>
      <c r="AE109" s="8"/>
      <c r="AF109" s="8"/>
      <c r="AG109" s="8"/>
      <c r="AH109" s="8"/>
      <c r="AI109" s="8"/>
      <c r="AJ109" s="8"/>
      <c r="AK109" s="8"/>
      <c r="AL109" s="8"/>
      <c r="AM109" s="8"/>
      <c r="AN109" s="8"/>
      <c r="AO109" s="8"/>
    </row>
    <row r="110" ht="15.75" customHeight="1">
      <c r="AC110" s="8"/>
      <c r="AD110" s="8"/>
      <c r="AE110" s="8"/>
      <c r="AF110" s="8"/>
      <c r="AG110" s="8"/>
      <c r="AH110" s="8"/>
      <c r="AI110" s="8"/>
      <c r="AJ110" s="8"/>
      <c r="AK110" s="8"/>
      <c r="AL110" s="8"/>
      <c r="AM110" s="8"/>
      <c r="AN110" s="8"/>
      <c r="AO110" s="8"/>
    </row>
    <row r="111" ht="15.75" customHeight="1">
      <c r="AC111" s="8"/>
      <c r="AD111" s="8"/>
      <c r="AE111" s="8"/>
      <c r="AF111" s="8"/>
      <c r="AG111" s="8"/>
      <c r="AH111" s="8"/>
      <c r="AI111" s="8"/>
      <c r="AJ111" s="8"/>
      <c r="AK111" s="8"/>
      <c r="AL111" s="8"/>
      <c r="AM111" s="8"/>
      <c r="AN111" s="8"/>
      <c r="AO111" s="8"/>
    </row>
    <row r="112" ht="15.75" customHeight="1">
      <c r="AC112" s="8"/>
      <c r="AD112" s="8"/>
      <c r="AE112" s="8"/>
      <c r="AF112" s="8"/>
      <c r="AG112" s="8"/>
      <c r="AH112" s="8"/>
      <c r="AI112" s="8"/>
      <c r="AJ112" s="8"/>
      <c r="AK112" s="8"/>
      <c r="AL112" s="8"/>
      <c r="AM112" s="8"/>
      <c r="AN112" s="8"/>
      <c r="AO112" s="8"/>
    </row>
    <row r="113" ht="15.75" customHeight="1">
      <c r="AC113" s="8"/>
      <c r="AD113" s="8"/>
      <c r="AE113" s="8"/>
      <c r="AF113" s="8"/>
      <c r="AG113" s="8"/>
      <c r="AH113" s="8"/>
      <c r="AI113" s="8"/>
      <c r="AJ113" s="8"/>
      <c r="AK113" s="8"/>
      <c r="AL113" s="8"/>
      <c r="AM113" s="8"/>
      <c r="AN113" s="8"/>
      <c r="AO113" s="8"/>
    </row>
    <row r="114" ht="15.75" customHeight="1">
      <c r="AC114" s="8"/>
      <c r="AD114" s="8"/>
      <c r="AE114" s="8"/>
      <c r="AF114" s="8"/>
      <c r="AG114" s="8"/>
      <c r="AH114" s="8"/>
      <c r="AI114" s="8"/>
      <c r="AJ114" s="8"/>
      <c r="AK114" s="8"/>
      <c r="AL114" s="8"/>
      <c r="AM114" s="8"/>
      <c r="AN114" s="8"/>
      <c r="AO114" s="8"/>
    </row>
    <row r="115" ht="15.75" customHeight="1">
      <c r="AC115" s="8"/>
      <c r="AD115" s="8"/>
      <c r="AE115" s="8"/>
      <c r="AF115" s="8"/>
      <c r="AG115" s="8"/>
      <c r="AH115" s="8"/>
      <c r="AI115" s="8"/>
      <c r="AJ115" s="8"/>
      <c r="AK115" s="8"/>
      <c r="AL115" s="8"/>
      <c r="AM115" s="8"/>
      <c r="AN115" s="8"/>
      <c r="AO115" s="8"/>
    </row>
    <row r="116" ht="15.75" customHeight="1">
      <c r="AC116" s="8"/>
      <c r="AD116" s="8"/>
      <c r="AE116" s="8"/>
      <c r="AF116" s="8"/>
      <c r="AG116" s="8"/>
      <c r="AH116" s="8"/>
      <c r="AI116" s="8"/>
      <c r="AJ116" s="8"/>
      <c r="AK116" s="8"/>
      <c r="AL116" s="8"/>
      <c r="AM116" s="8"/>
      <c r="AN116" s="8"/>
      <c r="AO116" s="8"/>
    </row>
    <row r="117" ht="15.75" customHeight="1">
      <c r="AC117" s="8"/>
      <c r="AD117" s="8"/>
      <c r="AE117" s="8"/>
      <c r="AF117" s="8"/>
      <c r="AG117" s="8"/>
      <c r="AH117" s="8"/>
      <c r="AI117" s="8"/>
      <c r="AJ117" s="8"/>
      <c r="AK117" s="8"/>
      <c r="AL117" s="8"/>
      <c r="AM117" s="8"/>
      <c r="AN117" s="8"/>
      <c r="AO117" s="8"/>
    </row>
    <row r="118" ht="15.75" customHeight="1">
      <c r="AC118" s="8"/>
      <c r="AD118" s="8"/>
      <c r="AE118" s="8"/>
      <c r="AF118" s="8"/>
      <c r="AG118" s="8"/>
      <c r="AH118" s="8"/>
      <c r="AI118" s="8"/>
      <c r="AJ118" s="8"/>
      <c r="AK118" s="8"/>
      <c r="AL118" s="8"/>
      <c r="AM118" s="8"/>
      <c r="AN118" s="8"/>
      <c r="AO118" s="8"/>
    </row>
    <row r="119" ht="15.75" customHeight="1">
      <c r="AC119" s="8"/>
      <c r="AD119" s="8"/>
      <c r="AE119" s="8"/>
      <c r="AF119" s="8"/>
      <c r="AG119" s="8"/>
      <c r="AH119" s="8"/>
      <c r="AI119" s="8"/>
      <c r="AJ119" s="8"/>
      <c r="AK119" s="8"/>
      <c r="AL119" s="8"/>
      <c r="AM119" s="8"/>
      <c r="AN119" s="8"/>
      <c r="AO119" s="8"/>
    </row>
    <row r="120" ht="15.75" customHeight="1">
      <c r="AC120" s="8"/>
      <c r="AD120" s="8"/>
      <c r="AE120" s="8"/>
      <c r="AF120" s="8"/>
      <c r="AG120" s="8"/>
      <c r="AH120" s="8"/>
      <c r="AI120" s="8"/>
      <c r="AJ120" s="8"/>
      <c r="AK120" s="8"/>
      <c r="AL120" s="8"/>
      <c r="AM120" s="8"/>
      <c r="AN120" s="8"/>
      <c r="AO120" s="8"/>
    </row>
    <row r="121" ht="15.75" customHeight="1">
      <c r="AC121" s="8"/>
      <c r="AD121" s="8"/>
      <c r="AE121" s="8"/>
      <c r="AF121" s="8"/>
      <c r="AG121" s="8"/>
      <c r="AH121" s="8"/>
      <c r="AI121" s="8"/>
      <c r="AJ121" s="8"/>
      <c r="AK121" s="8"/>
      <c r="AL121" s="8"/>
      <c r="AM121" s="8"/>
      <c r="AN121" s="8"/>
      <c r="AO121" s="8"/>
    </row>
    <row r="122" ht="15.75" customHeight="1">
      <c r="AC122" s="8"/>
      <c r="AD122" s="8"/>
      <c r="AE122" s="8"/>
      <c r="AF122" s="8"/>
      <c r="AG122" s="8"/>
      <c r="AH122" s="8"/>
      <c r="AI122" s="8"/>
      <c r="AJ122" s="8"/>
      <c r="AK122" s="8"/>
      <c r="AL122" s="8"/>
      <c r="AM122" s="8"/>
      <c r="AN122" s="8"/>
      <c r="AO122" s="8"/>
    </row>
    <row r="123" ht="15.75" customHeight="1">
      <c r="AC123" s="8"/>
      <c r="AD123" s="8"/>
      <c r="AE123" s="8"/>
      <c r="AF123" s="8"/>
      <c r="AG123" s="8"/>
      <c r="AH123" s="8"/>
      <c r="AI123" s="8"/>
      <c r="AJ123" s="8"/>
      <c r="AK123" s="8"/>
      <c r="AL123" s="8"/>
      <c r="AM123" s="8"/>
      <c r="AN123" s="8"/>
      <c r="AO123" s="8"/>
    </row>
    <row r="124" ht="15.75" customHeight="1">
      <c r="AC124" s="8"/>
      <c r="AD124" s="8"/>
      <c r="AE124" s="8"/>
      <c r="AF124" s="8"/>
      <c r="AG124" s="8"/>
      <c r="AH124" s="8"/>
      <c r="AI124" s="8"/>
      <c r="AJ124" s="8"/>
      <c r="AK124" s="8"/>
      <c r="AL124" s="8"/>
      <c r="AM124" s="8"/>
      <c r="AN124" s="8"/>
      <c r="AO124" s="8"/>
    </row>
    <row r="125" ht="15.75" customHeight="1">
      <c r="AC125" s="8"/>
      <c r="AD125" s="8"/>
      <c r="AE125" s="8"/>
      <c r="AF125" s="8"/>
      <c r="AG125" s="8"/>
      <c r="AH125" s="8"/>
      <c r="AI125" s="8"/>
      <c r="AJ125" s="8"/>
      <c r="AK125" s="8"/>
      <c r="AL125" s="8"/>
      <c r="AM125" s="8"/>
      <c r="AN125" s="8"/>
      <c r="AO125" s="8"/>
    </row>
    <row r="126" ht="15.75" customHeight="1">
      <c r="AC126" s="8"/>
      <c r="AD126" s="8"/>
      <c r="AE126" s="8"/>
      <c r="AF126" s="8"/>
      <c r="AG126" s="8"/>
      <c r="AH126" s="8"/>
      <c r="AI126" s="8"/>
      <c r="AJ126" s="8"/>
      <c r="AK126" s="8"/>
      <c r="AL126" s="8"/>
      <c r="AM126" s="8"/>
      <c r="AN126" s="8"/>
      <c r="AO126" s="8"/>
    </row>
    <row r="127" ht="15.75" customHeight="1">
      <c r="AC127" s="8"/>
      <c r="AD127" s="8"/>
      <c r="AE127" s="8"/>
      <c r="AF127" s="8"/>
      <c r="AG127" s="8"/>
      <c r="AH127" s="8"/>
      <c r="AI127" s="8"/>
      <c r="AJ127" s="8"/>
      <c r="AK127" s="8"/>
      <c r="AL127" s="8"/>
      <c r="AM127" s="8"/>
      <c r="AN127" s="8"/>
      <c r="AO127" s="8"/>
    </row>
    <row r="128" ht="15.75" customHeight="1">
      <c r="AC128" s="8"/>
      <c r="AD128" s="8"/>
      <c r="AE128" s="8"/>
      <c r="AF128" s="8"/>
      <c r="AG128" s="8"/>
      <c r="AH128" s="8"/>
      <c r="AI128" s="8"/>
      <c r="AJ128" s="8"/>
      <c r="AK128" s="8"/>
      <c r="AL128" s="8"/>
      <c r="AM128" s="8"/>
      <c r="AN128" s="8"/>
      <c r="AO128" s="8"/>
    </row>
    <row r="129" ht="15.75" customHeight="1">
      <c r="AC129" s="8"/>
      <c r="AD129" s="8"/>
      <c r="AE129" s="8"/>
      <c r="AF129" s="8"/>
      <c r="AG129" s="8"/>
      <c r="AH129" s="8"/>
      <c r="AI129" s="8"/>
      <c r="AJ129" s="8"/>
      <c r="AK129" s="8"/>
      <c r="AL129" s="8"/>
      <c r="AM129" s="8"/>
      <c r="AN129" s="8"/>
      <c r="AO129" s="8"/>
    </row>
    <row r="130" ht="15.75" customHeight="1">
      <c r="AC130" s="8"/>
      <c r="AD130" s="8"/>
      <c r="AE130" s="8"/>
      <c r="AF130" s="8"/>
      <c r="AG130" s="8"/>
      <c r="AH130" s="8"/>
      <c r="AI130" s="8"/>
      <c r="AJ130" s="8"/>
      <c r="AK130" s="8"/>
      <c r="AL130" s="8"/>
      <c r="AM130" s="8"/>
      <c r="AN130" s="8"/>
      <c r="AO130" s="8"/>
    </row>
    <row r="131" ht="15.75" customHeight="1">
      <c r="AC131" s="8"/>
      <c r="AD131" s="8"/>
      <c r="AE131" s="8"/>
      <c r="AF131" s="8"/>
      <c r="AG131" s="8"/>
      <c r="AH131" s="8"/>
      <c r="AI131" s="8"/>
      <c r="AJ131" s="8"/>
      <c r="AK131" s="8"/>
      <c r="AL131" s="8"/>
      <c r="AM131" s="8"/>
      <c r="AN131" s="8"/>
      <c r="AO131" s="8"/>
    </row>
    <row r="132" ht="15.75" customHeight="1">
      <c r="AC132" s="8"/>
      <c r="AD132" s="8"/>
      <c r="AE132" s="8"/>
      <c r="AF132" s="8"/>
      <c r="AG132" s="8"/>
      <c r="AH132" s="8"/>
      <c r="AI132" s="8"/>
      <c r="AJ132" s="8"/>
      <c r="AK132" s="8"/>
      <c r="AL132" s="8"/>
      <c r="AM132" s="8"/>
      <c r="AN132" s="8"/>
      <c r="AO132" s="8"/>
    </row>
    <row r="133" ht="15.75" customHeight="1">
      <c r="AC133" s="8"/>
      <c r="AD133" s="8"/>
      <c r="AE133" s="8"/>
      <c r="AF133" s="8"/>
      <c r="AG133" s="8"/>
      <c r="AH133" s="8"/>
      <c r="AI133" s="8"/>
      <c r="AJ133" s="8"/>
      <c r="AK133" s="8"/>
      <c r="AL133" s="8"/>
      <c r="AM133" s="8"/>
      <c r="AN133" s="8"/>
      <c r="AO133" s="8"/>
    </row>
    <row r="134" ht="15.75" customHeight="1">
      <c r="AC134" s="8"/>
      <c r="AD134" s="8"/>
      <c r="AE134" s="8"/>
      <c r="AF134" s="8"/>
      <c r="AG134" s="8"/>
      <c r="AH134" s="8"/>
      <c r="AI134" s="8"/>
      <c r="AJ134" s="8"/>
      <c r="AK134" s="8"/>
      <c r="AL134" s="8"/>
      <c r="AM134" s="8"/>
      <c r="AN134" s="8"/>
      <c r="AO134" s="8"/>
    </row>
    <row r="135" ht="15.75" customHeight="1">
      <c r="AC135" s="8"/>
      <c r="AD135" s="8"/>
      <c r="AE135" s="8"/>
      <c r="AF135" s="8"/>
      <c r="AG135" s="8"/>
      <c r="AH135" s="8"/>
      <c r="AI135" s="8"/>
      <c r="AJ135" s="8"/>
      <c r="AK135" s="8"/>
      <c r="AL135" s="8"/>
      <c r="AM135" s="8"/>
      <c r="AN135" s="8"/>
      <c r="AO135" s="8"/>
    </row>
    <row r="136" ht="15.75" customHeight="1">
      <c r="AC136" s="8"/>
      <c r="AD136" s="8"/>
      <c r="AE136" s="8"/>
      <c r="AF136" s="8"/>
      <c r="AG136" s="8"/>
      <c r="AH136" s="8"/>
      <c r="AI136" s="8"/>
      <c r="AJ136" s="8"/>
      <c r="AK136" s="8"/>
      <c r="AL136" s="8"/>
      <c r="AM136" s="8"/>
      <c r="AN136" s="8"/>
      <c r="AO136" s="8"/>
    </row>
    <row r="137" ht="15.75" customHeight="1">
      <c r="AC137" s="8"/>
      <c r="AD137" s="8"/>
      <c r="AE137" s="8"/>
      <c r="AF137" s="8"/>
      <c r="AG137" s="8"/>
      <c r="AH137" s="8"/>
      <c r="AI137" s="8"/>
      <c r="AJ137" s="8"/>
      <c r="AK137" s="8"/>
      <c r="AL137" s="8"/>
      <c r="AM137" s="8"/>
      <c r="AN137" s="8"/>
      <c r="AO137" s="8"/>
    </row>
    <row r="138" ht="15.75" customHeight="1">
      <c r="AC138" s="8"/>
      <c r="AD138" s="8"/>
      <c r="AE138" s="8"/>
      <c r="AF138" s="8"/>
      <c r="AG138" s="8"/>
      <c r="AH138" s="8"/>
      <c r="AI138" s="8"/>
      <c r="AJ138" s="8"/>
      <c r="AK138" s="8"/>
      <c r="AL138" s="8"/>
      <c r="AM138" s="8"/>
      <c r="AN138" s="8"/>
      <c r="AO138" s="8"/>
    </row>
    <row r="139" ht="15.75" customHeight="1">
      <c r="AC139" s="8"/>
      <c r="AD139" s="8"/>
      <c r="AE139" s="8"/>
      <c r="AF139" s="8"/>
      <c r="AG139" s="8"/>
      <c r="AH139" s="8"/>
      <c r="AI139" s="8"/>
      <c r="AJ139" s="8"/>
      <c r="AK139" s="8"/>
      <c r="AL139" s="8"/>
      <c r="AM139" s="8"/>
      <c r="AN139" s="8"/>
      <c r="AO139" s="8"/>
    </row>
    <row r="140" ht="15.75" customHeight="1">
      <c r="AC140" s="8">
        <f t="shared" ref="AC140:AL140" si="24">AC93-AC118</f>
        <v>0</v>
      </c>
      <c r="AD140" s="8">
        <f t="shared" si="24"/>
        <v>0</v>
      </c>
      <c r="AE140" s="8">
        <f t="shared" si="24"/>
        <v>0</v>
      </c>
      <c r="AF140" s="8">
        <f t="shared" si="24"/>
        <v>0</v>
      </c>
      <c r="AG140" s="8">
        <f t="shared" si="24"/>
        <v>0</v>
      </c>
      <c r="AH140" s="8">
        <f t="shared" si="24"/>
        <v>0</v>
      </c>
      <c r="AI140" s="8">
        <f t="shared" si="24"/>
        <v>0</v>
      </c>
      <c r="AJ140" s="8">
        <f t="shared" si="24"/>
        <v>0</v>
      </c>
      <c r="AK140" s="8">
        <f t="shared" si="24"/>
        <v>0</v>
      </c>
      <c r="AL140" s="8">
        <f t="shared" si="24"/>
        <v>0</v>
      </c>
      <c r="AM140" s="8"/>
      <c r="AN140" s="8"/>
      <c r="AO140" s="8"/>
    </row>
    <row r="141" ht="15.75" customHeight="1">
      <c r="AC141" s="8">
        <f t="shared" ref="AC141:AL141" si="25">AC94-AC119</f>
        <v>0</v>
      </c>
      <c r="AD141" s="8">
        <f t="shared" si="25"/>
        <v>0</v>
      </c>
      <c r="AE141" s="8">
        <f t="shared" si="25"/>
        <v>0</v>
      </c>
      <c r="AF141" s="8">
        <f t="shared" si="25"/>
        <v>0</v>
      </c>
      <c r="AG141" s="8">
        <f t="shared" si="25"/>
        <v>0</v>
      </c>
      <c r="AH141" s="8">
        <f t="shared" si="25"/>
        <v>0</v>
      </c>
      <c r="AI141" s="8">
        <f t="shared" si="25"/>
        <v>0</v>
      </c>
      <c r="AJ141" s="8">
        <f t="shared" si="25"/>
        <v>0</v>
      </c>
      <c r="AK141" s="8">
        <f t="shared" si="25"/>
        <v>0</v>
      </c>
      <c r="AL141" s="8">
        <f t="shared" si="25"/>
        <v>0</v>
      </c>
      <c r="AM141" s="8"/>
      <c r="AN141" s="8"/>
      <c r="AO141" s="8"/>
    </row>
    <row r="142" ht="15.75" customHeight="1">
      <c r="AC142" s="8">
        <f t="shared" ref="AC142:AL142" si="26">AC95-AC120</f>
        <v>0</v>
      </c>
      <c r="AD142" s="8">
        <f t="shared" si="26"/>
        <v>0</v>
      </c>
      <c r="AE142" s="8">
        <f t="shared" si="26"/>
        <v>0</v>
      </c>
      <c r="AF142" s="8">
        <f t="shared" si="26"/>
        <v>0</v>
      </c>
      <c r="AG142" s="8">
        <f t="shared" si="26"/>
        <v>0</v>
      </c>
      <c r="AH142" s="8">
        <f t="shared" si="26"/>
        <v>0</v>
      </c>
      <c r="AI142" s="8">
        <f t="shared" si="26"/>
        <v>0</v>
      </c>
      <c r="AJ142" s="8">
        <f t="shared" si="26"/>
        <v>0</v>
      </c>
      <c r="AK142" s="8">
        <f t="shared" si="26"/>
        <v>0</v>
      </c>
      <c r="AL142" s="8">
        <f t="shared" si="26"/>
        <v>0</v>
      </c>
      <c r="AM142" s="8"/>
      <c r="AN142" s="8"/>
      <c r="AO142" s="8"/>
    </row>
    <row r="143" ht="15.75" customHeight="1">
      <c r="AC143" s="8">
        <f t="shared" ref="AC143:AL143" si="27">AC96-AC121</f>
        <v>0</v>
      </c>
      <c r="AD143" s="8">
        <f t="shared" si="27"/>
        <v>0</v>
      </c>
      <c r="AE143" s="8">
        <f t="shared" si="27"/>
        <v>0</v>
      </c>
      <c r="AF143" s="8">
        <f t="shared" si="27"/>
        <v>0</v>
      </c>
      <c r="AG143" s="8">
        <f t="shared" si="27"/>
        <v>0</v>
      </c>
      <c r="AH143" s="8">
        <f t="shared" si="27"/>
        <v>0</v>
      </c>
      <c r="AI143" s="8">
        <f t="shared" si="27"/>
        <v>0</v>
      </c>
      <c r="AJ143" s="8">
        <f t="shared" si="27"/>
        <v>0</v>
      </c>
      <c r="AK143" s="8">
        <f t="shared" si="27"/>
        <v>0</v>
      </c>
      <c r="AL143" s="8">
        <f t="shared" si="27"/>
        <v>0</v>
      </c>
      <c r="AM143" s="8"/>
      <c r="AN143" s="8"/>
      <c r="AO143" s="8"/>
    </row>
    <row r="144" ht="15.75" customHeight="1">
      <c r="AC144" s="8">
        <f t="shared" ref="AC144:AL144" si="28">AC97-AC122</f>
        <v>0</v>
      </c>
      <c r="AD144" s="8">
        <f t="shared" si="28"/>
        <v>0</v>
      </c>
      <c r="AE144" s="8">
        <f t="shared" si="28"/>
        <v>0</v>
      </c>
      <c r="AF144" s="8">
        <f t="shared" si="28"/>
        <v>0</v>
      </c>
      <c r="AG144" s="8">
        <f t="shared" si="28"/>
        <v>0</v>
      </c>
      <c r="AH144" s="8">
        <f t="shared" si="28"/>
        <v>0</v>
      </c>
      <c r="AI144" s="8">
        <f t="shared" si="28"/>
        <v>0</v>
      </c>
      <c r="AJ144" s="8">
        <f t="shared" si="28"/>
        <v>0</v>
      </c>
      <c r="AK144" s="8">
        <f t="shared" si="28"/>
        <v>0</v>
      </c>
      <c r="AL144" s="8">
        <f t="shared" si="28"/>
        <v>0</v>
      </c>
      <c r="AM144" s="8"/>
      <c r="AN144" s="8"/>
      <c r="AO144" s="8"/>
    </row>
    <row r="145" ht="15.75" customHeight="1">
      <c r="AC145" s="8">
        <f t="shared" ref="AC145:AL145" si="29">AC98-AC123</f>
        <v>0</v>
      </c>
      <c r="AD145" s="8">
        <f t="shared" si="29"/>
        <v>0</v>
      </c>
      <c r="AE145" s="8">
        <f t="shared" si="29"/>
        <v>0</v>
      </c>
      <c r="AF145" s="8">
        <f t="shared" si="29"/>
        <v>0</v>
      </c>
      <c r="AG145" s="8">
        <f t="shared" si="29"/>
        <v>0</v>
      </c>
      <c r="AH145" s="8">
        <f t="shared" si="29"/>
        <v>0</v>
      </c>
      <c r="AI145" s="8">
        <f t="shared" si="29"/>
        <v>0</v>
      </c>
      <c r="AJ145" s="8">
        <f t="shared" si="29"/>
        <v>0</v>
      </c>
      <c r="AK145" s="8">
        <f t="shared" si="29"/>
        <v>0</v>
      </c>
      <c r="AL145" s="8">
        <f t="shared" si="29"/>
        <v>0</v>
      </c>
      <c r="AM145" s="8"/>
      <c r="AN145" s="8"/>
      <c r="AO145" s="8"/>
    </row>
    <row r="146" ht="15.75" customHeight="1">
      <c r="AC146" s="8">
        <f t="shared" ref="AC146:AL146" si="30">AC99-AC124</f>
        <v>0</v>
      </c>
      <c r="AD146" s="8">
        <f t="shared" si="30"/>
        <v>0</v>
      </c>
      <c r="AE146" s="8">
        <f t="shared" si="30"/>
        <v>0</v>
      </c>
      <c r="AF146" s="8">
        <f t="shared" si="30"/>
        <v>0</v>
      </c>
      <c r="AG146" s="8">
        <f t="shared" si="30"/>
        <v>0</v>
      </c>
      <c r="AH146" s="8">
        <f t="shared" si="30"/>
        <v>0</v>
      </c>
      <c r="AI146" s="8">
        <f t="shared" si="30"/>
        <v>0</v>
      </c>
      <c r="AJ146" s="8">
        <f t="shared" si="30"/>
        <v>0</v>
      </c>
      <c r="AK146" s="8">
        <f t="shared" si="30"/>
        <v>0</v>
      </c>
      <c r="AL146" s="8">
        <f t="shared" si="30"/>
        <v>0</v>
      </c>
      <c r="AM146" s="8"/>
      <c r="AN146" s="8"/>
      <c r="AO146" s="8"/>
    </row>
    <row r="147" ht="15.75" customHeight="1">
      <c r="AC147" s="8">
        <f t="shared" ref="AC147:AL147" si="31">AC100-AC125</f>
        <v>0</v>
      </c>
      <c r="AD147" s="8">
        <f t="shared" si="31"/>
        <v>0</v>
      </c>
      <c r="AE147" s="8">
        <f t="shared" si="31"/>
        <v>0</v>
      </c>
      <c r="AF147" s="8">
        <f t="shared" si="31"/>
        <v>0</v>
      </c>
      <c r="AG147" s="8">
        <f t="shared" si="31"/>
        <v>0</v>
      </c>
      <c r="AH147" s="8">
        <f t="shared" si="31"/>
        <v>0</v>
      </c>
      <c r="AI147" s="8">
        <f t="shared" si="31"/>
        <v>0</v>
      </c>
      <c r="AJ147" s="8">
        <f t="shared" si="31"/>
        <v>0</v>
      </c>
      <c r="AK147" s="8">
        <f t="shared" si="31"/>
        <v>0</v>
      </c>
      <c r="AL147" s="8">
        <f t="shared" si="31"/>
        <v>0</v>
      </c>
      <c r="AM147" s="8"/>
      <c r="AN147" s="8"/>
      <c r="AO147" s="8"/>
    </row>
    <row r="148" ht="15.75" customHeight="1">
      <c r="AC148" s="8">
        <f t="shared" ref="AC148:AL148" si="32">AC101-AC126</f>
        <v>0</v>
      </c>
      <c r="AD148" s="8">
        <f t="shared" si="32"/>
        <v>0</v>
      </c>
      <c r="AE148" s="8">
        <f t="shared" si="32"/>
        <v>0</v>
      </c>
      <c r="AF148" s="8">
        <f t="shared" si="32"/>
        <v>0</v>
      </c>
      <c r="AG148" s="8">
        <f t="shared" si="32"/>
        <v>0</v>
      </c>
      <c r="AH148" s="8">
        <f t="shared" si="32"/>
        <v>0</v>
      </c>
      <c r="AI148" s="8">
        <f t="shared" si="32"/>
        <v>0</v>
      </c>
      <c r="AJ148" s="8">
        <f t="shared" si="32"/>
        <v>0</v>
      </c>
      <c r="AK148" s="8">
        <f t="shared" si="32"/>
        <v>0</v>
      </c>
      <c r="AL148" s="8">
        <f t="shared" si="32"/>
        <v>0</v>
      </c>
      <c r="AM148" s="8"/>
      <c r="AN148" s="8"/>
      <c r="AO148" s="8"/>
    </row>
    <row r="149" ht="15.75" customHeight="1">
      <c r="AC149" s="8">
        <f t="shared" ref="AC149:AL149" si="33">AC102-AC127</f>
        <v>0</v>
      </c>
      <c r="AD149" s="8">
        <f t="shared" si="33"/>
        <v>0</v>
      </c>
      <c r="AE149" s="8">
        <f t="shared" si="33"/>
        <v>0</v>
      </c>
      <c r="AF149" s="8">
        <f t="shared" si="33"/>
        <v>0</v>
      </c>
      <c r="AG149" s="8">
        <f t="shared" si="33"/>
        <v>0</v>
      </c>
      <c r="AH149" s="8">
        <f t="shared" si="33"/>
        <v>0</v>
      </c>
      <c r="AI149" s="8">
        <f t="shared" si="33"/>
        <v>0</v>
      </c>
      <c r="AJ149" s="8">
        <f t="shared" si="33"/>
        <v>0</v>
      </c>
      <c r="AK149" s="8">
        <f t="shared" si="33"/>
        <v>0</v>
      </c>
      <c r="AL149" s="8">
        <f t="shared" si="33"/>
        <v>0</v>
      </c>
      <c r="AM149" s="8"/>
      <c r="AN149" s="8"/>
      <c r="AO149" s="8"/>
    </row>
    <row r="150" ht="15.75" customHeight="1">
      <c r="AC150" s="8">
        <f t="shared" ref="AC150:AL150" si="34">AC103-AC128</f>
        <v>0</v>
      </c>
      <c r="AD150" s="8">
        <f t="shared" si="34"/>
        <v>0</v>
      </c>
      <c r="AE150" s="8">
        <f t="shared" si="34"/>
        <v>0</v>
      </c>
      <c r="AF150" s="8">
        <f t="shared" si="34"/>
        <v>0</v>
      </c>
      <c r="AG150" s="8">
        <f t="shared" si="34"/>
        <v>0</v>
      </c>
      <c r="AH150" s="8">
        <f t="shared" si="34"/>
        <v>0</v>
      </c>
      <c r="AI150" s="8">
        <f t="shared" si="34"/>
        <v>0</v>
      </c>
      <c r="AJ150" s="8">
        <f t="shared" si="34"/>
        <v>0</v>
      </c>
      <c r="AK150" s="8">
        <f t="shared" si="34"/>
        <v>0</v>
      </c>
      <c r="AL150" s="8">
        <f t="shared" si="34"/>
        <v>0</v>
      </c>
      <c r="AM150" s="8"/>
      <c r="AN150" s="8"/>
      <c r="AO150" s="8"/>
    </row>
    <row r="151" ht="15.75" customHeight="1">
      <c r="AC151" s="8">
        <f t="shared" ref="AC151:AL151" si="35">AC104-AC129</f>
        <v>0</v>
      </c>
      <c r="AD151" s="8">
        <f t="shared" si="35"/>
        <v>0</v>
      </c>
      <c r="AE151" s="8">
        <f t="shared" si="35"/>
        <v>0</v>
      </c>
      <c r="AF151" s="8">
        <f t="shared" si="35"/>
        <v>0</v>
      </c>
      <c r="AG151" s="8">
        <f t="shared" si="35"/>
        <v>0</v>
      </c>
      <c r="AH151" s="8">
        <f t="shared" si="35"/>
        <v>0</v>
      </c>
      <c r="AI151" s="8">
        <f t="shared" si="35"/>
        <v>0</v>
      </c>
      <c r="AJ151" s="8">
        <f t="shared" si="35"/>
        <v>0</v>
      </c>
      <c r="AK151" s="8">
        <f t="shared" si="35"/>
        <v>0</v>
      </c>
      <c r="AL151" s="8">
        <f t="shared" si="35"/>
        <v>0</v>
      </c>
      <c r="AM151" s="8"/>
      <c r="AN151" s="8"/>
      <c r="AO151" s="8"/>
    </row>
    <row r="152" ht="15.75" customHeight="1">
      <c r="AC152" s="8">
        <f t="shared" ref="AC152:AL152" si="36">AC105-AC130</f>
        <v>0</v>
      </c>
      <c r="AD152" s="8">
        <f t="shared" si="36"/>
        <v>0</v>
      </c>
      <c r="AE152" s="8">
        <f t="shared" si="36"/>
        <v>0</v>
      </c>
      <c r="AF152" s="8">
        <f t="shared" si="36"/>
        <v>0</v>
      </c>
      <c r="AG152" s="8">
        <f t="shared" si="36"/>
        <v>0</v>
      </c>
      <c r="AH152" s="8">
        <f t="shared" si="36"/>
        <v>0</v>
      </c>
      <c r="AI152" s="8">
        <f t="shared" si="36"/>
        <v>0</v>
      </c>
      <c r="AJ152" s="8">
        <f t="shared" si="36"/>
        <v>0</v>
      </c>
      <c r="AK152" s="8">
        <f t="shared" si="36"/>
        <v>0</v>
      </c>
      <c r="AL152" s="8">
        <f t="shared" si="36"/>
        <v>0</v>
      </c>
      <c r="AM152" s="8"/>
      <c r="AN152" s="8"/>
      <c r="AO152" s="8"/>
    </row>
    <row r="153" ht="15.75" customHeight="1">
      <c r="AC153" s="8">
        <f t="shared" ref="AC153:AL153" si="37">AC106-AC131</f>
        <v>0</v>
      </c>
      <c r="AD153" s="8">
        <f t="shared" si="37"/>
        <v>0</v>
      </c>
      <c r="AE153" s="8">
        <f t="shared" si="37"/>
        <v>0</v>
      </c>
      <c r="AF153" s="8">
        <f t="shared" si="37"/>
        <v>0</v>
      </c>
      <c r="AG153" s="8">
        <f t="shared" si="37"/>
        <v>0</v>
      </c>
      <c r="AH153" s="8">
        <f t="shared" si="37"/>
        <v>0</v>
      </c>
      <c r="AI153" s="8">
        <f t="shared" si="37"/>
        <v>0</v>
      </c>
      <c r="AJ153" s="8">
        <f t="shared" si="37"/>
        <v>0</v>
      </c>
      <c r="AK153" s="8">
        <f t="shared" si="37"/>
        <v>0</v>
      </c>
      <c r="AL153" s="8">
        <f t="shared" si="37"/>
        <v>0</v>
      </c>
      <c r="AM153" s="8"/>
      <c r="AN153" s="8"/>
      <c r="AO153" s="8"/>
    </row>
    <row r="154" ht="15.75" customHeight="1">
      <c r="AC154" s="8">
        <f t="shared" ref="AC154:AL154" si="38">AC107-AC132</f>
        <v>0</v>
      </c>
      <c r="AD154" s="8">
        <f t="shared" si="38"/>
        <v>0</v>
      </c>
      <c r="AE154" s="8">
        <f t="shared" si="38"/>
        <v>0</v>
      </c>
      <c r="AF154" s="8">
        <f t="shared" si="38"/>
        <v>0</v>
      </c>
      <c r="AG154" s="8">
        <f t="shared" si="38"/>
        <v>0</v>
      </c>
      <c r="AH154" s="8">
        <f t="shared" si="38"/>
        <v>0</v>
      </c>
      <c r="AI154" s="8">
        <f t="shared" si="38"/>
        <v>0</v>
      </c>
      <c r="AJ154" s="8">
        <f t="shared" si="38"/>
        <v>0</v>
      </c>
      <c r="AK154" s="8">
        <f t="shared" si="38"/>
        <v>0</v>
      </c>
      <c r="AL154" s="8">
        <f t="shared" si="38"/>
        <v>0</v>
      </c>
      <c r="AM154" s="8"/>
      <c r="AN154" s="8"/>
      <c r="AO154" s="8"/>
    </row>
    <row r="155" ht="15.75" customHeight="1">
      <c r="AC155" s="8">
        <f t="shared" ref="AC155:AL155" si="39">AC108-AC133</f>
        <v>0</v>
      </c>
      <c r="AD155" s="8">
        <f t="shared" si="39"/>
        <v>0</v>
      </c>
      <c r="AE155" s="8">
        <f t="shared" si="39"/>
        <v>0</v>
      </c>
      <c r="AF155" s="8">
        <f t="shared" si="39"/>
        <v>0</v>
      </c>
      <c r="AG155" s="8">
        <f t="shared" si="39"/>
        <v>0</v>
      </c>
      <c r="AH155" s="8">
        <f t="shared" si="39"/>
        <v>0</v>
      </c>
      <c r="AI155" s="8">
        <f t="shared" si="39"/>
        <v>0</v>
      </c>
      <c r="AJ155" s="8">
        <f t="shared" si="39"/>
        <v>0</v>
      </c>
      <c r="AK155" s="8">
        <f t="shared" si="39"/>
        <v>0</v>
      </c>
      <c r="AL155" s="8">
        <f t="shared" si="39"/>
        <v>0</v>
      </c>
      <c r="AM155" s="8"/>
      <c r="AN155" s="8"/>
      <c r="AO155" s="8"/>
    </row>
    <row r="156" ht="15.75" customHeight="1">
      <c r="AC156" s="8">
        <f t="shared" ref="AC156:AL156" si="40">AC109-AC134</f>
        <v>0</v>
      </c>
      <c r="AD156" s="8">
        <f t="shared" si="40"/>
        <v>0</v>
      </c>
      <c r="AE156" s="8">
        <f t="shared" si="40"/>
        <v>0</v>
      </c>
      <c r="AF156" s="8">
        <f t="shared" si="40"/>
        <v>0</v>
      </c>
      <c r="AG156" s="8">
        <f t="shared" si="40"/>
        <v>0</v>
      </c>
      <c r="AH156" s="8">
        <f t="shared" si="40"/>
        <v>0</v>
      </c>
      <c r="AI156" s="8">
        <f t="shared" si="40"/>
        <v>0</v>
      </c>
      <c r="AJ156" s="8">
        <f t="shared" si="40"/>
        <v>0</v>
      </c>
      <c r="AK156" s="8">
        <f t="shared" si="40"/>
        <v>0</v>
      </c>
      <c r="AL156" s="8">
        <f t="shared" si="40"/>
        <v>0</v>
      </c>
      <c r="AM156" s="8"/>
      <c r="AN156" s="8"/>
      <c r="AO156" s="8"/>
    </row>
    <row r="157" ht="15.75" customHeight="1">
      <c r="AC157" s="8">
        <f t="shared" ref="AC157:AL157" si="41">AC110-AC135</f>
        <v>0</v>
      </c>
      <c r="AD157" s="8">
        <f t="shared" si="41"/>
        <v>0</v>
      </c>
      <c r="AE157" s="8">
        <f t="shared" si="41"/>
        <v>0</v>
      </c>
      <c r="AF157" s="8">
        <f t="shared" si="41"/>
        <v>0</v>
      </c>
      <c r="AG157" s="8">
        <f t="shared" si="41"/>
        <v>0</v>
      </c>
      <c r="AH157" s="8">
        <f t="shared" si="41"/>
        <v>0</v>
      </c>
      <c r="AI157" s="8">
        <f t="shared" si="41"/>
        <v>0</v>
      </c>
      <c r="AJ157" s="8">
        <f t="shared" si="41"/>
        <v>0</v>
      </c>
      <c r="AK157" s="8">
        <f t="shared" si="41"/>
        <v>0</v>
      </c>
      <c r="AL157" s="8">
        <f t="shared" si="41"/>
        <v>0</v>
      </c>
      <c r="AM157" s="8"/>
      <c r="AN157" s="8"/>
      <c r="AO157" s="8"/>
    </row>
    <row r="158" ht="15.75" customHeight="1">
      <c r="AC158" s="8">
        <f t="shared" ref="AC158:AL158" si="42">AC111-AC136</f>
        <v>0</v>
      </c>
      <c r="AD158" s="8">
        <f t="shared" si="42"/>
        <v>0</v>
      </c>
      <c r="AE158" s="8">
        <f t="shared" si="42"/>
        <v>0</v>
      </c>
      <c r="AF158" s="8">
        <f t="shared" si="42"/>
        <v>0</v>
      </c>
      <c r="AG158" s="8">
        <f t="shared" si="42"/>
        <v>0</v>
      </c>
      <c r="AH158" s="8">
        <f t="shared" si="42"/>
        <v>0</v>
      </c>
      <c r="AI158" s="8">
        <f t="shared" si="42"/>
        <v>0</v>
      </c>
      <c r="AJ158" s="8">
        <f t="shared" si="42"/>
        <v>0</v>
      </c>
      <c r="AK158" s="8">
        <f t="shared" si="42"/>
        <v>0</v>
      </c>
      <c r="AL158" s="8">
        <f t="shared" si="42"/>
        <v>0</v>
      </c>
      <c r="AM158" s="8"/>
      <c r="AN158" s="8"/>
      <c r="AO158" s="8"/>
    </row>
    <row r="159" ht="15.75" customHeight="1">
      <c r="AC159" s="8">
        <f t="shared" ref="AC159:AL159" si="43">AC112-AC137</f>
        <v>0</v>
      </c>
      <c r="AD159" s="8">
        <f t="shared" si="43"/>
        <v>0</v>
      </c>
      <c r="AE159" s="8">
        <f t="shared" si="43"/>
        <v>0</v>
      </c>
      <c r="AF159" s="8">
        <f t="shared" si="43"/>
        <v>0</v>
      </c>
      <c r="AG159" s="8">
        <f t="shared" si="43"/>
        <v>0</v>
      </c>
      <c r="AH159" s="8">
        <f t="shared" si="43"/>
        <v>0</v>
      </c>
      <c r="AI159" s="8">
        <f t="shared" si="43"/>
        <v>0</v>
      </c>
      <c r="AJ159" s="8">
        <f t="shared" si="43"/>
        <v>0</v>
      </c>
      <c r="AK159" s="8">
        <f t="shared" si="43"/>
        <v>0</v>
      </c>
      <c r="AL159" s="8">
        <f t="shared" si="43"/>
        <v>0</v>
      </c>
      <c r="AM159" s="8"/>
      <c r="AN159" s="8"/>
      <c r="AO159" s="8"/>
    </row>
    <row r="160" ht="15.75" customHeight="1">
      <c r="AC160" s="66">
        <f t="shared" ref="AC160:AL160" si="44">AC113-AC138</f>
        <v>0</v>
      </c>
      <c r="AD160" s="66">
        <f t="shared" si="44"/>
        <v>0</v>
      </c>
      <c r="AE160" s="66">
        <f t="shared" si="44"/>
        <v>0</v>
      </c>
      <c r="AF160" s="66">
        <f t="shared" si="44"/>
        <v>0</v>
      </c>
      <c r="AG160" s="66">
        <f t="shared" si="44"/>
        <v>0</v>
      </c>
      <c r="AH160" s="66">
        <f t="shared" si="44"/>
        <v>0</v>
      </c>
      <c r="AI160" s="66">
        <f t="shared" si="44"/>
        <v>0</v>
      </c>
      <c r="AJ160" s="66">
        <f t="shared" si="44"/>
        <v>0</v>
      </c>
      <c r="AK160" s="66">
        <f t="shared" si="44"/>
        <v>0</v>
      </c>
      <c r="AL160" s="66">
        <f t="shared" si="44"/>
        <v>0</v>
      </c>
    </row>
    <row r="161" ht="15.75" customHeight="1">
      <c r="AC161" s="66">
        <f t="shared" ref="AC161:AL161" si="45">AC114-AC139</f>
        <v>0</v>
      </c>
      <c r="AD161" s="66">
        <f t="shared" si="45"/>
        <v>0</v>
      </c>
      <c r="AE161" s="66">
        <f t="shared" si="45"/>
        <v>0</v>
      </c>
      <c r="AF161" s="66">
        <f t="shared" si="45"/>
        <v>0</v>
      </c>
      <c r="AG161" s="66">
        <f t="shared" si="45"/>
        <v>0</v>
      </c>
      <c r="AH161" s="66">
        <f t="shared" si="45"/>
        <v>0</v>
      </c>
      <c r="AI161" s="66">
        <f t="shared" si="45"/>
        <v>0</v>
      </c>
      <c r="AJ161" s="66">
        <f t="shared" si="45"/>
        <v>0</v>
      </c>
      <c r="AK161" s="66">
        <f t="shared" si="45"/>
        <v>0</v>
      </c>
      <c r="AL161" s="66">
        <f t="shared" si="45"/>
        <v>0</v>
      </c>
    </row>
    <row r="162" ht="15.75" customHeight="1">
      <c r="AC162" s="66">
        <f t="shared" ref="AC162:AL162" si="46">AC115-AC140</f>
        <v>0</v>
      </c>
      <c r="AD162" s="66">
        <f t="shared" si="46"/>
        <v>0</v>
      </c>
      <c r="AE162" s="66">
        <f t="shared" si="46"/>
        <v>0</v>
      </c>
      <c r="AF162" s="66">
        <f t="shared" si="46"/>
        <v>0</v>
      </c>
      <c r="AG162" s="66">
        <f t="shared" si="46"/>
        <v>0</v>
      </c>
      <c r="AH162" s="66">
        <f t="shared" si="46"/>
        <v>0</v>
      </c>
      <c r="AI162" s="66">
        <f t="shared" si="46"/>
        <v>0</v>
      </c>
      <c r="AJ162" s="66">
        <f t="shared" si="46"/>
        <v>0</v>
      </c>
      <c r="AK162" s="66">
        <f t="shared" si="46"/>
        <v>0</v>
      </c>
      <c r="AL162" s="66">
        <f t="shared" si="46"/>
        <v>0</v>
      </c>
    </row>
    <row r="163" ht="15.75" customHeight="1">
      <c r="AC163" s="66">
        <f t="shared" ref="AC163:AL163" si="47">AC116-AC141</f>
        <v>0</v>
      </c>
      <c r="AD163" s="66">
        <f t="shared" si="47"/>
        <v>0</v>
      </c>
      <c r="AE163" s="66">
        <f t="shared" si="47"/>
        <v>0</v>
      </c>
      <c r="AF163" s="66">
        <f t="shared" si="47"/>
        <v>0</v>
      </c>
      <c r="AG163" s="66">
        <f t="shared" si="47"/>
        <v>0</v>
      </c>
      <c r="AH163" s="66">
        <f t="shared" si="47"/>
        <v>0</v>
      </c>
      <c r="AI163" s="66">
        <f t="shared" si="47"/>
        <v>0</v>
      </c>
      <c r="AJ163" s="66">
        <f t="shared" si="47"/>
        <v>0</v>
      </c>
      <c r="AK163" s="66">
        <f t="shared" si="47"/>
        <v>0</v>
      </c>
      <c r="AL163" s="66">
        <f t="shared" si="47"/>
        <v>0</v>
      </c>
    </row>
    <row r="164" ht="15.75" customHeight="1">
      <c r="AC164" s="66">
        <f t="shared" ref="AC164:AL164" si="48">AC117-AC142</f>
        <v>0</v>
      </c>
      <c r="AD164" s="66">
        <f t="shared" si="48"/>
        <v>0</v>
      </c>
      <c r="AE164" s="66">
        <f t="shared" si="48"/>
        <v>0</v>
      </c>
      <c r="AF164" s="66">
        <f t="shared" si="48"/>
        <v>0</v>
      </c>
      <c r="AG164" s="66">
        <f t="shared" si="48"/>
        <v>0</v>
      </c>
      <c r="AH164" s="66">
        <f t="shared" si="48"/>
        <v>0</v>
      </c>
      <c r="AI164" s="66">
        <f t="shared" si="48"/>
        <v>0</v>
      </c>
      <c r="AJ164" s="66">
        <f t="shared" si="48"/>
        <v>0</v>
      </c>
      <c r="AK164" s="66">
        <f t="shared" si="48"/>
        <v>0</v>
      </c>
      <c r="AL164" s="66">
        <f t="shared" si="48"/>
        <v>0</v>
      </c>
    </row>
    <row r="165" ht="15.75" customHeight="1">
      <c r="AC165" s="66">
        <f t="shared" ref="AC165:AL165" si="49">AC118-AC143</f>
        <v>0</v>
      </c>
      <c r="AD165" s="66">
        <f t="shared" si="49"/>
        <v>0</v>
      </c>
      <c r="AE165" s="66">
        <f t="shared" si="49"/>
        <v>0</v>
      </c>
      <c r="AF165" s="66">
        <f t="shared" si="49"/>
        <v>0</v>
      </c>
      <c r="AG165" s="66">
        <f t="shared" si="49"/>
        <v>0</v>
      </c>
      <c r="AH165" s="66">
        <f t="shared" si="49"/>
        <v>0</v>
      </c>
      <c r="AI165" s="66">
        <f t="shared" si="49"/>
        <v>0</v>
      </c>
      <c r="AJ165" s="66">
        <f t="shared" si="49"/>
        <v>0</v>
      </c>
      <c r="AK165" s="66">
        <f t="shared" si="49"/>
        <v>0</v>
      </c>
      <c r="AL165" s="66">
        <f t="shared" si="49"/>
        <v>0</v>
      </c>
    </row>
    <row r="166" ht="15.75" customHeight="1">
      <c r="AC166" s="66">
        <f t="shared" ref="AC166:AL166" si="50">AC119-AC144</f>
        <v>0</v>
      </c>
      <c r="AD166" s="66">
        <f t="shared" si="50"/>
        <v>0</v>
      </c>
      <c r="AE166" s="66">
        <f t="shared" si="50"/>
        <v>0</v>
      </c>
      <c r="AF166" s="66">
        <f t="shared" si="50"/>
        <v>0</v>
      </c>
      <c r="AG166" s="66">
        <f t="shared" si="50"/>
        <v>0</v>
      </c>
      <c r="AH166" s="66">
        <f t="shared" si="50"/>
        <v>0</v>
      </c>
      <c r="AI166" s="66">
        <f t="shared" si="50"/>
        <v>0</v>
      </c>
      <c r="AJ166" s="66">
        <f t="shared" si="50"/>
        <v>0</v>
      </c>
      <c r="AK166" s="66">
        <f t="shared" si="50"/>
        <v>0</v>
      </c>
      <c r="AL166" s="66">
        <f t="shared" si="50"/>
        <v>0</v>
      </c>
    </row>
    <row r="167" ht="15.75" customHeight="1">
      <c r="AC167" s="66">
        <f t="shared" ref="AC167:AL167" si="51">AC120-AC145</f>
        <v>0</v>
      </c>
      <c r="AD167" s="66">
        <f t="shared" si="51"/>
        <v>0</v>
      </c>
      <c r="AE167" s="66">
        <f t="shared" si="51"/>
        <v>0</v>
      </c>
      <c r="AF167" s="66">
        <f t="shared" si="51"/>
        <v>0</v>
      </c>
      <c r="AG167" s="66">
        <f t="shared" si="51"/>
        <v>0</v>
      </c>
      <c r="AH167" s="66">
        <f t="shared" si="51"/>
        <v>0</v>
      </c>
      <c r="AI167" s="66">
        <f t="shared" si="51"/>
        <v>0</v>
      </c>
      <c r="AJ167" s="66">
        <f t="shared" si="51"/>
        <v>0</v>
      </c>
      <c r="AK167" s="66">
        <f t="shared" si="51"/>
        <v>0</v>
      </c>
      <c r="AL167" s="66">
        <f t="shared" si="51"/>
        <v>0</v>
      </c>
    </row>
    <row r="168" ht="15.75" customHeight="1">
      <c r="AC168" s="66">
        <f t="shared" ref="AC168:AL168" si="52">AC121-AC146</f>
        <v>0</v>
      </c>
      <c r="AD168" s="66">
        <f t="shared" si="52"/>
        <v>0</v>
      </c>
      <c r="AE168" s="66">
        <f t="shared" si="52"/>
        <v>0</v>
      </c>
      <c r="AF168" s="66">
        <f t="shared" si="52"/>
        <v>0</v>
      </c>
      <c r="AG168" s="66">
        <f t="shared" si="52"/>
        <v>0</v>
      </c>
      <c r="AH168" s="66">
        <f t="shared" si="52"/>
        <v>0</v>
      </c>
      <c r="AI168" s="66">
        <f t="shared" si="52"/>
        <v>0</v>
      </c>
      <c r="AJ168" s="66">
        <f t="shared" si="52"/>
        <v>0</v>
      </c>
      <c r="AK168" s="66">
        <f t="shared" si="52"/>
        <v>0</v>
      </c>
      <c r="AL168" s="66">
        <f t="shared" si="52"/>
        <v>0</v>
      </c>
    </row>
    <row r="169" ht="15.75" customHeight="1">
      <c r="AC169" s="66">
        <f t="shared" ref="AC169:AL169" si="53">AC122-AC147</f>
        <v>0</v>
      </c>
      <c r="AD169" s="66">
        <f t="shared" si="53"/>
        <v>0</v>
      </c>
      <c r="AE169" s="66">
        <f t="shared" si="53"/>
        <v>0</v>
      </c>
      <c r="AF169" s="66">
        <f t="shared" si="53"/>
        <v>0</v>
      </c>
      <c r="AG169" s="66">
        <f t="shared" si="53"/>
        <v>0</v>
      </c>
      <c r="AH169" s="66">
        <f t="shared" si="53"/>
        <v>0</v>
      </c>
      <c r="AI169" s="66">
        <f t="shared" si="53"/>
        <v>0</v>
      </c>
      <c r="AJ169" s="66">
        <f t="shared" si="53"/>
        <v>0</v>
      </c>
      <c r="AK169" s="66">
        <f t="shared" si="53"/>
        <v>0</v>
      </c>
      <c r="AL169" s="66">
        <f t="shared" si="53"/>
        <v>0</v>
      </c>
    </row>
    <row r="170" ht="15.75" customHeight="1">
      <c r="AC170" s="66">
        <f t="shared" ref="AC170:AL170" si="54">AC123-AC148</f>
        <v>0</v>
      </c>
      <c r="AD170" s="66">
        <f t="shared" si="54"/>
        <v>0</v>
      </c>
      <c r="AE170" s="66">
        <f t="shared" si="54"/>
        <v>0</v>
      </c>
      <c r="AF170" s="66">
        <f t="shared" si="54"/>
        <v>0</v>
      </c>
      <c r="AG170" s="66">
        <f t="shared" si="54"/>
        <v>0</v>
      </c>
      <c r="AH170" s="66">
        <f t="shared" si="54"/>
        <v>0</v>
      </c>
      <c r="AI170" s="66">
        <f t="shared" si="54"/>
        <v>0</v>
      </c>
      <c r="AJ170" s="66">
        <f t="shared" si="54"/>
        <v>0</v>
      </c>
      <c r="AK170" s="66">
        <f t="shared" si="54"/>
        <v>0</v>
      </c>
      <c r="AL170" s="66">
        <f t="shared" si="54"/>
        <v>0</v>
      </c>
    </row>
    <row r="171" ht="15.75" customHeight="1">
      <c r="AC171" s="66">
        <f t="shared" ref="AC171:AL171" si="55">AC124-AC149</f>
        <v>0</v>
      </c>
      <c r="AD171" s="66">
        <f t="shared" si="55"/>
        <v>0</v>
      </c>
      <c r="AE171" s="66">
        <f t="shared" si="55"/>
        <v>0</v>
      </c>
      <c r="AF171" s="66">
        <f t="shared" si="55"/>
        <v>0</v>
      </c>
      <c r="AG171" s="66">
        <f t="shared" si="55"/>
        <v>0</v>
      </c>
      <c r="AH171" s="66">
        <f t="shared" si="55"/>
        <v>0</v>
      </c>
      <c r="AI171" s="66">
        <f t="shared" si="55"/>
        <v>0</v>
      </c>
      <c r="AJ171" s="66">
        <f t="shared" si="55"/>
        <v>0</v>
      </c>
      <c r="AK171" s="66">
        <f t="shared" si="55"/>
        <v>0</v>
      </c>
      <c r="AL171" s="66">
        <f t="shared" si="55"/>
        <v>0</v>
      </c>
    </row>
    <row r="172" ht="15.75" customHeight="1">
      <c r="AC172" s="66">
        <f t="shared" ref="AC172:AL172" si="56">AC125-AC150</f>
        <v>0</v>
      </c>
      <c r="AD172" s="66">
        <f t="shared" si="56"/>
        <v>0</v>
      </c>
      <c r="AE172" s="66">
        <f t="shared" si="56"/>
        <v>0</v>
      </c>
      <c r="AF172" s="66">
        <f t="shared" si="56"/>
        <v>0</v>
      </c>
      <c r="AG172" s="66">
        <f t="shared" si="56"/>
        <v>0</v>
      </c>
      <c r="AH172" s="66">
        <f t="shared" si="56"/>
        <v>0</v>
      </c>
      <c r="AI172" s="66">
        <f t="shared" si="56"/>
        <v>0</v>
      </c>
      <c r="AJ172" s="66">
        <f t="shared" si="56"/>
        <v>0</v>
      </c>
      <c r="AK172" s="66">
        <f t="shared" si="56"/>
        <v>0</v>
      </c>
      <c r="AL172" s="66">
        <f t="shared" si="56"/>
        <v>0</v>
      </c>
    </row>
    <row r="173" ht="15.75" customHeight="1">
      <c r="AC173" s="66">
        <f t="shared" ref="AC173:AL173" si="57">AC126-AC151</f>
        <v>0</v>
      </c>
      <c r="AD173" s="66">
        <f t="shared" si="57"/>
        <v>0</v>
      </c>
      <c r="AE173" s="66">
        <f t="shared" si="57"/>
        <v>0</v>
      </c>
      <c r="AF173" s="66">
        <f t="shared" si="57"/>
        <v>0</v>
      </c>
      <c r="AG173" s="66">
        <f t="shared" si="57"/>
        <v>0</v>
      </c>
      <c r="AH173" s="66">
        <f t="shared" si="57"/>
        <v>0</v>
      </c>
      <c r="AI173" s="66">
        <f t="shared" si="57"/>
        <v>0</v>
      </c>
      <c r="AJ173" s="66">
        <f t="shared" si="57"/>
        <v>0</v>
      </c>
      <c r="AK173" s="66">
        <f t="shared" si="57"/>
        <v>0</v>
      </c>
      <c r="AL173" s="66">
        <f t="shared" si="57"/>
        <v>0</v>
      </c>
    </row>
    <row r="174" ht="15.75" customHeight="1">
      <c r="AC174" s="66">
        <f t="shared" ref="AC174:AL174" si="58">AC127-AC152</f>
        <v>0</v>
      </c>
      <c r="AD174" s="66">
        <f t="shared" si="58"/>
        <v>0</v>
      </c>
      <c r="AE174" s="66">
        <f t="shared" si="58"/>
        <v>0</v>
      </c>
      <c r="AF174" s="66">
        <f t="shared" si="58"/>
        <v>0</v>
      </c>
      <c r="AG174" s="66">
        <f t="shared" si="58"/>
        <v>0</v>
      </c>
      <c r="AH174" s="66">
        <f t="shared" si="58"/>
        <v>0</v>
      </c>
      <c r="AI174" s="66">
        <f t="shared" si="58"/>
        <v>0</v>
      </c>
      <c r="AJ174" s="66">
        <f t="shared" si="58"/>
        <v>0</v>
      </c>
      <c r="AK174" s="66">
        <f t="shared" si="58"/>
        <v>0</v>
      </c>
      <c r="AL174" s="66">
        <f t="shared" si="58"/>
        <v>0</v>
      </c>
    </row>
    <row r="175" ht="15.75" customHeight="1">
      <c r="AC175" s="66">
        <f t="shared" ref="AC175:AL175" si="59">AC128-AC153</f>
        <v>0</v>
      </c>
      <c r="AD175" s="66">
        <f t="shared" si="59"/>
        <v>0</v>
      </c>
      <c r="AE175" s="66">
        <f t="shared" si="59"/>
        <v>0</v>
      </c>
      <c r="AF175" s="66">
        <f t="shared" si="59"/>
        <v>0</v>
      </c>
      <c r="AG175" s="66">
        <f t="shared" si="59"/>
        <v>0</v>
      </c>
      <c r="AH175" s="66">
        <f t="shared" si="59"/>
        <v>0</v>
      </c>
      <c r="AI175" s="66">
        <f t="shared" si="59"/>
        <v>0</v>
      </c>
      <c r="AJ175" s="66">
        <f t="shared" si="59"/>
        <v>0</v>
      </c>
      <c r="AK175" s="66">
        <f t="shared" si="59"/>
        <v>0</v>
      </c>
      <c r="AL175" s="66">
        <f t="shared" si="59"/>
        <v>0</v>
      </c>
    </row>
    <row r="176" ht="15.75" customHeight="1">
      <c r="AC176" s="66">
        <f t="shared" ref="AC176:AL176" si="60">AC129-AC154</f>
        <v>0</v>
      </c>
      <c r="AD176" s="66">
        <f t="shared" si="60"/>
        <v>0</v>
      </c>
      <c r="AE176" s="66">
        <f t="shared" si="60"/>
        <v>0</v>
      </c>
      <c r="AF176" s="66">
        <f t="shared" si="60"/>
        <v>0</v>
      </c>
      <c r="AG176" s="66">
        <f t="shared" si="60"/>
        <v>0</v>
      </c>
      <c r="AH176" s="66">
        <f t="shared" si="60"/>
        <v>0</v>
      </c>
      <c r="AI176" s="66">
        <f t="shared" si="60"/>
        <v>0</v>
      </c>
      <c r="AJ176" s="66">
        <f t="shared" si="60"/>
        <v>0</v>
      </c>
      <c r="AK176" s="66">
        <f t="shared" si="60"/>
        <v>0</v>
      </c>
      <c r="AL176" s="66">
        <f t="shared" si="60"/>
        <v>0</v>
      </c>
    </row>
    <row r="177" ht="15.75" customHeight="1">
      <c r="AC177" s="66">
        <f t="shared" ref="AC177:AL177" si="61">AC130-AC155</f>
        <v>0</v>
      </c>
      <c r="AD177" s="66">
        <f t="shared" si="61"/>
        <v>0</v>
      </c>
      <c r="AE177" s="66">
        <f t="shared" si="61"/>
        <v>0</v>
      </c>
      <c r="AF177" s="66">
        <f t="shared" si="61"/>
        <v>0</v>
      </c>
      <c r="AG177" s="66">
        <f t="shared" si="61"/>
        <v>0</v>
      </c>
      <c r="AH177" s="66">
        <f t="shared" si="61"/>
        <v>0</v>
      </c>
      <c r="AI177" s="66">
        <f t="shared" si="61"/>
        <v>0</v>
      </c>
      <c r="AJ177" s="66">
        <f t="shared" si="61"/>
        <v>0</v>
      </c>
      <c r="AK177" s="66">
        <f t="shared" si="61"/>
        <v>0</v>
      </c>
      <c r="AL177" s="66">
        <f t="shared" si="61"/>
        <v>0</v>
      </c>
    </row>
    <row r="178" ht="15.75" customHeight="1">
      <c r="AC178" s="66">
        <f t="shared" ref="AC178:AL178" si="62">AC131-AC156</f>
        <v>0</v>
      </c>
      <c r="AD178" s="66">
        <f t="shared" si="62"/>
        <v>0</v>
      </c>
      <c r="AE178" s="66">
        <f t="shared" si="62"/>
        <v>0</v>
      </c>
      <c r="AF178" s="66">
        <f t="shared" si="62"/>
        <v>0</v>
      </c>
      <c r="AG178" s="66">
        <f t="shared" si="62"/>
        <v>0</v>
      </c>
      <c r="AH178" s="66">
        <f t="shared" si="62"/>
        <v>0</v>
      </c>
      <c r="AI178" s="66">
        <f t="shared" si="62"/>
        <v>0</v>
      </c>
      <c r="AJ178" s="66">
        <f t="shared" si="62"/>
        <v>0</v>
      </c>
      <c r="AK178" s="66">
        <f t="shared" si="62"/>
        <v>0</v>
      </c>
      <c r="AL178" s="66">
        <f t="shared" si="62"/>
        <v>0</v>
      </c>
    </row>
    <row r="179" ht="15.75" customHeight="1">
      <c r="AC179" s="66">
        <f t="shared" ref="AC179:AL179" si="63">AC132-AC157</f>
        <v>0</v>
      </c>
      <c r="AD179" s="66">
        <f t="shared" si="63"/>
        <v>0</v>
      </c>
      <c r="AE179" s="66">
        <f t="shared" si="63"/>
        <v>0</v>
      </c>
      <c r="AF179" s="66">
        <f t="shared" si="63"/>
        <v>0</v>
      </c>
      <c r="AG179" s="66">
        <f t="shared" si="63"/>
        <v>0</v>
      </c>
      <c r="AH179" s="66">
        <f t="shared" si="63"/>
        <v>0</v>
      </c>
      <c r="AI179" s="66">
        <f t="shared" si="63"/>
        <v>0</v>
      </c>
      <c r="AJ179" s="66">
        <f t="shared" si="63"/>
        <v>0</v>
      </c>
      <c r="AK179" s="66">
        <f t="shared" si="63"/>
        <v>0</v>
      </c>
      <c r="AL179" s="66">
        <f t="shared" si="63"/>
        <v>0</v>
      </c>
    </row>
    <row r="180" ht="15.75" customHeight="1">
      <c r="AC180" s="66">
        <f t="shared" ref="AC180:AL180" si="64">AC133-AC158</f>
        <v>0</v>
      </c>
      <c r="AD180" s="66">
        <f t="shared" si="64"/>
        <v>0</v>
      </c>
      <c r="AE180" s="66">
        <f t="shared" si="64"/>
        <v>0</v>
      </c>
      <c r="AF180" s="66">
        <f t="shared" si="64"/>
        <v>0</v>
      </c>
      <c r="AG180" s="66">
        <f t="shared" si="64"/>
        <v>0</v>
      </c>
      <c r="AH180" s="66">
        <f t="shared" si="64"/>
        <v>0</v>
      </c>
      <c r="AI180" s="66">
        <f t="shared" si="64"/>
        <v>0</v>
      </c>
      <c r="AJ180" s="66">
        <f t="shared" si="64"/>
        <v>0</v>
      </c>
      <c r="AK180" s="66">
        <f t="shared" si="64"/>
        <v>0</v>
      </c>
      <c r="AL180" s="66">
        <f t="shared" si="64"/>
        <v>0</v>
      </c>
    </row>
    <row r="181" ht="15.75" customHeight="1">
      <c r="AC181" s="66">
        <f t="shared" ref="AC181:AL181" si="65">AC134-AC159</f>
        <v>0</v>
      </c>
      <c r="AD181" s="66">
        <f t="shared" si="65"/>
        <v>0</v>
      </c>
      <c r="AE181" s="66">
        <f t="shared" si="65"/>
        <v>0</v>
      </c>
      <c r="AF181" s="66">
        <f t="shared" si="65"/>
        <v>0</v>
      </c>
      <c r="AG181" s="66">
        <f t="shared" si="65"/>
        <v>0</v>
      </c>
      <c r="AH181" s="66">
        <f t="shared" si="65"/>
        <v>0</v>
      </c>
      <c r="AI181" s="66">
        <f t="shared" si="65"/>
        <v>0</v>
      </c>
      <c r="AJ181" s="66">
        <f t="shared" si="65"/>
        <v>0</v>
      </c>
      <c r="AK181" s="66">
        <f t="shared" si="65"/>
        <v>0</v>
      </c>
      <c r="AL181" s="66">
        <f t="shared" si="65"/>
        <v>0</v>
      </c>
    </row>
    <row r="182" ht="15.75" customHeight="1">
      <c r="AC182" s="66">
        <f t="shared" ref="AC182:AL182" si="66">AC135-AC160</f>
        <v>0</v>
      </c>
      <c r="AD182" s="66">
        <f t="shared" si="66"/>
        <v>0</v>
      </c>
      <c r="AE182" s="66">
        <f t="shared" si="66"/>
        <v>0</v>
      </c>
      <c r="AF182" s="66">
        <f t="shared" si="66"/>
        <v>0</v>
      </c>
      <c r="AG182" s="66">
        <f t="shared" si="66"/>
        <v>0</v>
      </c>
      <c r="AH182" s="66">
        <f t="shared" si="66"/>
        <v>0</v>
      </c>
      <c r="AI182" s="66">
        <f t="shared" si="66"/>
        <v>0</v>
      </c>
      <c r="AJ182" s="66">
        <f t="shared" si="66"/>
        <v>0</v>
      </c>
      <c r="AK182" s="66">
        <f t="shared" si="66"/>
        <v>0</v>
      </c>
      <c r="AL182" s="66">
        <f t="shared" si="66"/>
        <v>0</v>
      </c>
    </row>
    <row r="183" ht="15.75" customHeight="1">
      <c r="AC183" s="66">
        <f t="shared" ref="AC183:AL183" si="67">AC136-AC161</f>
        <v>0</v>
      </c>
      <c r="AD183" s="66">
        <f t="shared" si="67"/>
        <v>0</v>
      </c>
      <c r="AE183" s="66">
        <f t="shared" si="67"/>
        <v>0</v>
      </c>
      <c r="AF183" s="66">
        <f t="shared" si="67"/>
        <v>0</v>
      </c>
      <c r="AG183" s="66">
        <f t="shared" si="67"/>
        <v>0</v>
      </c>
      <c r="AH183" s="66">
        <f t="shared" si="67"/>
        <v>0</v>
      </c>
      <c r="AI183" s="66">
        <f t="shared" si="67"/>
        <v>0</v>
      </c>
      <c r="AJ183" s="66">
        <f t="shared" si="67"/>
        <v>0</v>
      </c>
      <c r="AK183" s="66">
        <f t="shared" si="67"/>
        <v>0</v>
      </c>
      <c r="AL183" s="66">
        <f t="shared" si="67"/>
        <v>0</v>
      </c>
    </row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67">
    <mergeCell ref="B44:B45"/>
    <mergeCell ref="B46:B47"/>
    <mergeCell ref="B48:B49"/>
    <mergeCell ref="B50:B51"/>
    <mergeCell ref="B52:B53"/>
    <mergeCell ref="B54:B55"/>
    <mergeCell ref="B56:B57"/>
    <mergeCell ref="C46:C47"/>
    <mergeCell ref="C48:C49"/>
    <mergeCell ref="C50:C51"/>
    <mergeCell ref="C52:C53"/>
    <mergeCell ref="C54:C55"/>
    <mergeCell ref="C56:C57"/>
    <mergeCell ref="Z56:Z57"/>
    <mergeCell ref="B1:E1"/>
    <mergeCell ref="H3:I3"/>
    <mergeCell ref="J3:N3"/>
    <mergeCell ref="B6:D6"/>
    <mergeCell ref="E7:N7"/>
    <mergeCell ref="D8:G8"/>
    <mergeCell ref="I8:M8"/>
    <mergeCell ref="B7:D7"/>
    <mergeCell ref="B9:B10"/>
    <mergeCell ref="C9:C10"/>
    <mergeCell ref="B11:B12"/>
    <mergeCell ref="C11:C12"/>
    <mergeCell ref="B13:B14"/>
    <mergeCell ref="C13:C14"/>
    <mergeCell ref="C23:C24"/>
    <mergeCell ref="C25:C26"/>
    <mergeCell ref="C27:C28"/>
    <mergeCell ref="C29:C30"/>
    <mergeCell ref="B32:D32"/>
    <mergeCell ref="B33:D33"/>
    <mergeCell ref="B34:D34"/>
    <mergeCell ref="D35:N35"/>
    <mergeCell ref="B15:B16"/>
    <mergeCell ref="C15:C16"/>
    <mergeCell ref="B17:B18"/>
    <mergeCell ref="C17:C18"/>
    <mergeCell ref="B19:B20"/>
    <mergeCell ref="C19:C20"/>
    <mergeCell ref="C21:C22"/>
    <mergeCell ref="B21:B22"/>
    <mergeCell ref="B23:B24"/>
    <mergeCell ref="B25:B26"/>
    <mergeCell ref="B27:B28"/>
    <mergeCell ref="B29:B30"/>
    <mergeCell ref="B36:B37"/>
    <mergeCell ref="C36:C37"/>
    <mergeCell ref="B38:B39"/>
    <mergeCell ref="C38:C39"/>
    <mergeCell ref="B40:B41"/>
    <mergeCell ref="C40:C41"/>
    <mergeCell ref="B42:B43"/>
    <mergeCell ref="C42:C43"/>
    <mergeCell ref="C44:C45"/>
    <mergeCell ref="Z72:Z73"/>
    <mergeCell ref="Z74:Z75"/>
    <mergeCell ref="Z76:Z77"/>
    <mergeCell ref="Z58:Z59"/>
    <mergeCell ref="Z60:Z61"/>
    <mergeCell ref="Z62:Z63"/>
    <mergeCell ref="Z64:Z65"/>
    <mergeCell ref="Z66:Z67"/>
    <mergeCell ref="Z68:Z69"/>
    <mergeCell ref="Z70:Z71"/>
  </mergeCells>
  <dataValidations>
    <dataValidation type="list" allowBlank="1" showErrorMessage="1" sqref="I8">
      <formula1>$AA$6:$AA$8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9.0" topLeftCell="A10" activePane="bottomLeft" state="frozen"/>
      <selection activeCell="B11" sqref="B11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1.43"/>
    <col customWidth="1" min="4" max="4" width="21.29"/>
    <col customWidth="1" min="5" max="5" width="9.0"/>
    <col customWidth="1" min="6" max="15" width="8.29"/>
    <col customWidth="1" min="16" max="24" width="9.14"/>
    <col customWidth="1" hidden="1" min="25" max="25" width="9.14"/>
    <col customWidth="1" hidden="1" min="26" max="26" width="8.71"/>
    <col customWidth="1" hidden="1" min="27" max="36" width="9.14"/>
    <col customWidth="1" min="37" max="45" width="9.14"/>
  </cols>
  <sheetData>
    <row r="1" ht="49.5" customHeight="1">
      <c r="A1" s="8"/>
      <c r="B1" s="67"/>
      <c r="F1" s="68" t="s">
        <v>96</v>
      </c>
      <c r="G1" s="8"/>
      <c r="H1" s="8"/>
      <c r="I1" s="69" t="s">
        <v>97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  <c r="AC1" s="8"/>
      <c r="AD1" s="8"/>
      <c r="AE1" s="8"/>
      <c r="AF1" s="8"/>
      <c r="AG1" s="8"/>
      <c r="AH1" s="8"/>
      <c r="AI1" s="8"/>
      <c r="AJ1" s="8"/>
      <c r="AK1" s="8"/>
      <c r="AL1" s="8"/>
      <c r="AM1" s="8"/>
      <c r="AN1" s="8"/>
      <c r="AO1" s="8"/>
      <c r="AP1" s="8"/>
      <c r="AQ1" s="8"/>
      <c r="AR1" s="8"/>
      <c r="AS1" s="8"/>
    </row>
    <row r="2" ht="17.25" customHeight="1">
      <c r="A2" s="8"/>
      <c r="B2" s="37" t="s">
        <v>206</v>
      </c>
      <c r="C2" s="8"/>
      <c r="D2" s="8"/>
      <c r="E2" s="8"/>
      <c r="F2" s="8"/>
      <c r="G2" s="8"/>
      <c r="H2" s="8"/>
      <c r="I2" s="315" t="s">
        <v>207</v>
      </c>
      <c r="J2" s="315"/>
      <c r="K2" s="315"/>
      <c r="L2" s="8"/>
      <c r="M2" s="73"/>
      <c r="O2" s="74"/>
      <c r="U2" s="8"/>
      <c r="V2" s="8"/>
      <c r="W2" s="8"/>
      <c r="X2" s="8"/>
      <c r="Y2" s="70"/>
      <c r="Z2" s="70"/>
      <c r="AA2" s="70"/>
      <c r="AB2" s="70"/>
      <c r="AC2" s="70"/>
      <c r="AD2" s="70"/>
      <c r="AE2" s="70"/>
      <c r="AF2" s="70"/>
      <c r="AG2" s="70"/>
      <c r="AH2" s="70"/>
      <c r="AI2" s="70"/>
      <c r="AJ2" s="70"/>
      <c r="AK2" s="70"/>
      <c r="AL2" s="70"/>
      <c r="AM2" s="70"/>
      <c r="AN2" s="70"/>
      <c r="AO2" s="8"/>
      <c r="AP2" s="8"/>
      <c r="AQ2" s="8"/>
      <c r="AR2" s="8"/>
      <c r="AS2" s="8"/>
    </row>
    <row r="3" ht="17.25" customHeight="1">
      <c r="A3" s="8"/>
      <c r="B3" s="37" t="s">
        <v>208</v>
      </c>
      <c r="C3" s="8"/>
      <c r="D3" s="8"/>
      <c r="E3" s="8"/>
      <c r="F3" s="8"/>
      <c r="G3" s="8"/>
      <c r="H3" s="8"/>
      <c r="I3" s="8"/>
      <c r="J3" s="8"/>
      <c r="K3" s="8"/>
      <c r="L3" s="8"/>
      <c r="M3" s="73"/>
      <c r="N3" s="73"/>
      <c r="O3" s="74"/>
      <c r="P3" s="74"/>
      <c r="Q3" s="74"/>
      <c r="R3" s="74"/>
      <c r="S3" s="74"/>
      <c r="T3" s="74"/>
      <c r="U3" s="8"/>
      <c r="V3" s="8"/>
      <c r="W3" s="8"/>
      <c r="X3" s="8"/>
      <c r="Y3" s="70"/>
      <c r="Z3" s="70"/>
      <c r="AA3" s="70"/>
      <c r="AB3" s="70"/>
      <c r="AC3" s="70"/>
      <c r="AD3" s="70"/>
      <c r="AE3" s="70"/>
      <c r="AF3" s="70"/>
      <c r="AG3" s="70"/>
      <c r="AH3" s="70"/>
      <c r="AI3" s="70"/>
      <c r="AJ3" s="70"/>
      <c r="AK3" s="70"/>
      <c r="AL3" s="70"/>
      <c r="AM3" s="70"/>
      <c r="AN3" s="70"/>
      <c r="AO3" s="8"/>
      <c r="AP3" s="8"/>
      <c r="AQ3" s="8"/>
      <c r="AR3" s="8"/>
      <c r="AS3" s="8"/>
    </row>
    <row r="4" ht="27.75" customHeight="1">
      <c r="A4" s="8"/>
      <c r="B4" s="75" t="s">
        <v>99</v>
      </c>
      <c r="C4" s="76"/>
      <c r="D4" s="77"/>
      <c r="E4" s="77"/>
      <c r="F4" s="46"/>
      <c r="G4" s="46"/>
      <c r="H4" s="46"/>
      <c r="I4" s="8"/>
      <c r="J4" s="8"/>
      <c r="K4" s="73"/>
      <c r="M4" s="73"/>
      <c r="R4" s="80"/>
      <c r="S4" s="80"/>
      <c r="T4" s="80"/>
      <c r="U4" s="8"/>
      <c r="V4" s="8"/>
      <c r="W4" s="8"/>
      <c r="X4" s="8"/>
      <c r="Y4" s="70"/>
      <c r="Z4" s="70"/>
      <c r="AA4" s="70"/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  <c r="AN4" s="70"/>
      <c r="AO4" s="8"/>
      <c r="AP4" s="8"/>
      <c r="AQ4" s="8"/>
      <c r="AR4" s="8"/>
      <c r="AS4" s="8"/>
    </row>
    <row r="5" ht="18.0" customHeight="1">
      <c r="A5" s="8"/>
      <c r="B5" s="81" t="s">
        <v>103</v>
      </c>
      <c r="C5" s="81"/>
      <c r="D5" s="82"/>
      <c r="E5" s="82"/>
      <c r="F5" s="8"/>
      <c r="G5" s="8"/>
      <c r="H5" s="8"/>
      <c r="I5" s="8"/>
      <c r="J5" s="8"/>
      <c r="K5" s="73"/>
      <c r="L5" s="73"/>
      <c r="M5" s="73"/>
      <c r="N5" s="73"/>
      <c r="O5" s="73"/>
      <c r="P5" s="73"/>
      <c r="Q5" s="73"/>
      <c r="R5" s="80"/>
      <c r="S5" s="80"/>
      <c r="T5" s="80"/>
      <c r="U5" s="8"/>
      <c r="V5" s="8"/>
      <c r="W5" s="8"/>
      <c r="X5" s="8"/>
      <c r="Y5" s="70"/>
      <c r="Z5" s="70"/>
      <c r="AA5" s="70"/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70"/>
      <c r="AN5" s="70"/>
      <c r="AO5" s="8"/>
      <c r="AP5" s="8"/>
      <c r="AQ5" s="8"/>
      <c r="AR5" s="8"/>
      <c r="AS5" s="8"/>
    </row>
    <row r="6">
      <c r="A6" s="8"/>
      <c r="B6" s="179" t="s">
        <v>209</v>
      </c>
      <c r="C6" s="32"/>
      <c r="D6" s="32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70"/>
      <c r="AA6" s="70"/>
      <c r="AB6" s="70"/>
      <c r="AC6" s="70"/>
      <c r="AD6" s="70"/>
      <c r="AE6" s="70"/>
      <c r="AF6" s="70"/>
      <c r="AG6" s="70"/>
      <c r="AH6" s="70"/>
      <c r="AI6" s="70"/>
      <c r="AJ6" s="8"/>
      <c r="AK6" s="8"/>
      <c r="AL6" s="8"/>
      <c r="AM6" s="8"/>
      <c r="AN6" s="8"/>
      <c r="AO6" s="8"/>
      <c r="AP6" s="8"/>
      <c r="AQ6" s="8"/>
      <c r="AR6" s="8"/>
      <c r="AS6" s="8"/>
    </row>
    <row r="7" ht="15.0" customHeight="1">
      <c r="A7" s="8"/>
      <c r="B7" s="263" t="s">
        <v>110</v>
      </c>
      <c r="C7" s="5"/>
      <c r="D7" s="100"/>
      <c r="E7" s="164">
        <v>500.0</v>
      </c>
      <c r="F7" s="164">
        <v>570.0</v>
      </c>
      <c r="G7" s="164">
        <v>750.0</v>
      </c>
      <c r="H7" s="164">
        <v>1000.0</v>
      </c>
      <c r="I7" s="164">
        <v>1250.0</v>
      </c>
      <c r="J7" s="164">
        <v>1500.0</v>
      </c>
      <c r="K7" s="164">
        <v>1750.0</v>
      </c>
      <c r="L7" s="164">
        <v>2000.0</v>
      </c>
      <c r="M7" s="164">
        <v>2250.0</v>
      </c>
      <c r="N7" s="252">
        <v>2500.0</v>
      </c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70" t="s">
        <v>102</v>
      </c>
      <c r="AA7" s="70"/>
      <c r="AB7" s="70"/>
      <c r="AC7" s="70"/>
      <c r="AD7" s="70"/>
      <c r="AE7" s="70"/>
      <c r="AF7" s="70"/>
      <c r="AG7" s="70"/>
      <c r="AH7" s="70"/>
      <c r="AI7" s="70"/>
      <c r="AJ7" s="8"/>
      <c r="AK7" s="8"/>
      <c r="AL7" s="8"/>
      <c r="AM7" s="8"/>
      <c r="AN7" s="8"/>
      <c r="AO7" s="8"/>
      <c r="AP7" s="8"/>
      <c r="AQ7" s="8"/>
      <c r="AR7" s="8"/>
      <c r="AS7" s="8"/>
    </row>
    <row r="8" ht="15.0" customHeight="1">
      <c r="A8" s="8"/>
      <c r="B8" s="222" t="s">
        <v>198</v>
      </c>
      <c r="C8" s="48"/>
      <c r="D8" s="79"/>
      <c r="E8" s="264">
        <v>90.0</v>
      </c>
      <c r="F8" s="48"/>
      <c r="G8" s="48"/>
      <c r="H8" s="48"/>
      <c r="I8" s="48"/>
      <c r="J8" s="48"/>
      <c r="K8" s="48"/>
      <c r="L8" s="48"/>
      <c r="M8" s="48"/>
      <c r="N8" s="126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70" t="s">
        <v>108</v>
      </c>
      <c r="AA8" s="70"/>
      <c r="AB8" s="70"/>
      <c r="AC8" s="70"/>
      <c r="AD8" s="70"/>
      <c r="AE8" s="70"/>
      <c r="AF8" s="70"/>
      <c r="AG8" s="70"/>
      <c r="AH8" s="70"/>
      <c r="AI8" s="70"/>
      <c r="AJ8" s="8"/>
      <c r="AK8" s="8"/>
      <c r="AL8" s="8"/>
      <c r="AM8" s="8"/>
      <c r="AN8" s="8"/>
      <c r="AO8" s="8"/>
      <c r="AP8" s="8"/>
      <c r="AQ8" s="8"/>
      <c r="AR8" s="8"/>
      <c r="AS8" s="8"/>
    </row>
    <row r="9" ht="26.25" customHeight="1">
      <c r="A9" s="8"/>
      <c r="B9" s="127" t="s">
        <v>7</v>
      </c>
      <c r="C9" s="265" t="s">
        <v>109</v>
      </c>
      <c r="D9" s="266"/>
      <c r="E9" s="268"/>
      <c r="F9" s="269"/>
      <c r="G9" s="270" t="s">
        <v>107</v>
      </c>
      <c r="H9" s="271">
        <v>0.0</v>
      </c>
      <c r="I9" s="272" t="s">
        <v>102</v>
      </c>
      <c r="J9" s="26"/>
      <c r="K9" s="26"/>
      <c r="L9" s="26"/>
      <c r="M9" s="26"/>
      <c r="N9" s="273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70" t="s">
        <v>111</v>
      </c>
      <c r="AA9" s="70"/>
      <c r="AB9" s="70"/>
      <c r="AC9" s="70"/>
      <c r="AD9" s="70"/>
      <c r="AE9" s="70"/>
      <c r="AF9" s="70"/>
      <c r="AG9" s="70"/>
      <c r="AH9" s="70"/>
      <c r="AI9" s="70"/>
      <c r="AJ9" s="8"/>
      <c r="AK9" s="8"/>
      <c r="AL9" s="8"/>
      <c r="AM9" s="8"/>
      <c r="AN9" s="8"/>
      <c r="AO9" s="8"/>
      <c r="AP9" s="8"/>
      <c r="AQ9" s="8"/>
      <c r="AR9" s="8"/>
      <c r="AS9" s="8"/>
    </row>
    <row r="10" ht="15.0" customHeight="1">
      <c r="A10" s="8"/>
      <c r="B10" s="97">
        <v>2.0</v>
      </c>
      <c r="C10" s="98">
        <v>170.0</v>
      </c>
      <c r="D10" s="316" t="s">
        <v>112</v>
      </c>
      <c r="E10" s="317">
        <f t="shared" ref="E10:N10" si="1">ROUND(Z10-(Z10*$H$9),0)</f>
        <v>0</v>
      </c>
      <c r="F10" s="317">
        <f t="shared" si="1"/>
        <v>0</v>
      </c>
      <c r="G10" s="317">
        <f t="shared" si="1"/>
        <v>18216</v>
      </c>
      <c r="H10" s="317">
        <f t="shared" si="1"/>
        <v>19281</v>
      </c>
      <c r="I10" s="317">
        <f t="shared" si="1"/>
        <v>21106</v>
      </c>
      <c r="J10" s="317">
        <f t="shared" si="1"/>
        <v>21659</v>
      </c>
      <c r="K10" s="317">
        <f t="shared" si="1"/>
        <v>22974</v>
      </c>
      <c r="L10" s="317">
        <f t="shared" si="1"/>
        <v>24863</v>
      </c>
      <c r="M10" s="317">
        <f t="shared" si="1"/>
        <v>30138</v>
      </c>
      <c r="N10" s="318">
        <f t="shared" si="1"/>
        <v>36735</v>
      </c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103">
        <f>ROUND(VLOOKUP(CONCATENATE("Q60T ",E$7," V",$B10),'Основа'!$A$1:$Q3997,15,FALSE),0)</f>
        <v>0</v>
      </c>
      <c r="AA10" s="103">
        <f>ROUND(VLOOKUP(CONCATENATE("Q60T ",F$7," V",$B10),'Основа'!$A$1:$Q3997,15,FALSE),0)</f>
        <v>0</v>
      </c>
      <c r="AB10" s="103">
        <f>ROUND(VLOOKUP(CONCATENATE("Q60 ",G$7," V",$B10),'Основа'!$A$1:$Q3563,15,FALSE),0)</f>
        <v>18216</v>
      </c>
      <c r="AC10" s="103">
        <f>ROUND(VLOOKUP(CONCATENATE("Q60 ",H$7," V",$B10),'Основа'!$A$1:$Q3563,15,FALSE),0)</f>
        <v>19281</v>
      </c>
      <c r="AD10" s="103">
        <f>ROUND(VLOOKUP(CONCATENATE("Q60 ",I$7," V",$B10),'Основа'!$A$1:$Q3563,15,FALSE),0)</f>
        <v>21106</v>
      </c>
      <c r="AE10" s="103">
        <f>ROUND(VLOOKUP(CONCATENATE("Q60 ",J$7," V",$B10),'Основа'!$A$1:$Q3563,15,FALSE),0)</f>
        <v>21659</v>
      </c>
      <c r="AF10" s="103">
        <f>ROUND(VLOOKUP(CONCATENATE("Q60 ",K$7," V",$B10),'Основа'!$A$1:$Q3563,15,FALSE),0)</f>
        <v>22974</v>
      </c>
      <c r="AG10" s="103">
        <f>ROUND(VLOOKUP(CONCATENATE("Q60 ",L$7," V",$B10),'Основа'!$A$1:$Q3563,15,FALSE),0)</f>
        <v>24863</v>
      </c>
      <c r="AH10" s="103">
        <f>ROUND(VLOOKUP(CONCATENATE("Q60 ",M$7," V",$B10),'Основа'!$A$1:$Q3563,15,FALSE),0)</f>
        <v>30138</v>
      </c>
      <c r="AI10" s="103">
        <f>ROUND(VLOOKUP(CONCATENATE("Q60 ",N$7," V",$B10),'Основа'!$A$1:$Q3563,15,FALSE),0)</f>
        <v>36735</v>
      </c>
      <c r="AJ10" s="8"/>
      <c r="AK10" s="8"/>
      <c r="AL10" s="8"/>
      <c r="AM10" s="8"/>
      <c r="AN10" s="8"/>
      <c r="AO10" s="8"/>
      <c r="AP10" s="8"/>
      <c r="AQ10" s="8"/>
      <c r="AR10" s="8"/>
      <c r="AS10" s="8"/>
    </row>
    <row r="11" ht="15.0" customHeight="1">
      <c r="A11" s="8"/>
      <c r="B11" s="104"/>
      <c r="C11" s="105"/>
      <c r="D11" s="319" t="str">
        <f>RIGHT($I$9,21)</f>
        <v>ΔТ=70⁰С (95/85/20) Вт</v>
      </c>
      <c r="E11" s="320">
        <f t="shared" ref="E11:N11" si="2">ROUND(IF($D11="ΔТ=70⁰С (95/85/20) Вт",Z11,(IF($D11="ΔТ=60⁰С (90/70/20) Вт",Z11*0.818,Z11*0.646))),0)</f>
        <v>263</v>
      </c>
      <c r="F11" s="321">
        <f t="shared" si="2"/>
        <v>287</v>
      </c>
      <c r="G11" s="321">
        <f t="shared" si="2"/>
        <v>388</v>
      </c>
      <c r="H11" s="321">
        <f t="shared" si="2"/>
        <v>523</v>
      </c>
      <c r="I11" s="321">
        <f t="shared" si="2"/>
        <v>648</v>
      </c>
      <c r="J11" s="321">
        <f t="shared" si="2"/>
        <v>780</v>
      </c>
      <c r="K11" s="321">
        <f t="shared" si="2"/>
        <v>906</v>
      </c>
      <c r="L11" s="321">
        <f t="shared" si="2"/>
        <v>1045</v>
      </c>
      <c r="M11" s="321">
        <f t="shared" si="2"/>
        <v>1149</v>
      </c>
      <c r="N11" s="322">
        <f t="shared" si="2"/>
        <v>1168</v>
      </c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103">
        <f>VLOOKUP(CONCATENATE("Q60T ",E$7," V",$B10),'Основа'!$A$1:$Q3997,8,FALSE)</f>
        <v>263</v>
      </c>
      <c r="AA11" s="103">
        <f>VLOOKUP(CONCATENATE("Q60T ",F$7," V",$B10),'Основа'!$A$1:$Q3997,8,FALSE)</f>
        <v>287</v>
      </c>
      <c r="AB11" s="103">
        <f>VLOOKUP(CONCATENATE("Q60T ",G$7," V",$B10),'Основа'!$A$1:$Q3997,8,FALSE)</f>
        <v>388</v>
      </c>
      <c r="AC11" s="103">
        <f>VLOOKUP(CONCATENATE("Q60T ",H$7," V",$B10),'Основа'!$A$1:$Q3997,8,FALSE)</f>
        <v>523</v>
      </c>
      <c r="AD11" s="103">
        <f>VLOOKUP(CONCATENATE("Q60T ",I$7," V",$B10),'Основа'!$A$1:$Q3997,8,FALSE)</f>
        <v>648</v>
      </c>
      <c r="AE11" s="103">
        <f>VLOOKUP(CONCATENATE("Q60T ",J$7," V",$B10),'Основа'!$A$1:$Q3997,8,FALSE)</f>
        <v>780</v>
      </c>
      <c r="AF11" s="103">
        <f>VLOOKUP(CONCATENATE("Q60T ",K$7," V",$B10),'Основа'!$A$1:$Q3997,8,FALSE)</f>
        <v>906</v>
      </c>
      <c r="AG11" s="103">
        <f>VLOOKUP(CONCATENATE("Q60T ",L$7," V",$B10),'Основа'!$A$1:$Q3997,8,FALSE)</f>
        <v>1045</v>
      </c>
      <c r="AH11" s="103">
        <f>VLOOKUP(CONCATENATE("Q60T ",M$7," V",$B10),'Основа'!$A$1:$Q3997,8,FALSE)</f>
        <v>1149</v>
      </c>
      <c r="AI11" s="103">
        <f>VLOOKUP(CONCATENATE("Q60T ",N$7," V",$B10),'Основа'!$A$1:$Q3997,8,FALSE)</f>
        <v>1168</v>
      </c>
      <c r="AJ11" s="8"/>
      <c r="AK11" s="8"/>
      <c r="AL11" s="8"/>
      <c r="AM11" s="8"/>
      <c r="AN11" s="8"/>
      <c r="AO11" s="8"/>
      <c r="AP11" s="8"/>
      <c r="AQ11" s="8"/>
      <c r="AR11" s="8"/>
      <c r="AS11" s="8"/>
    </row>
    <row r="12" ht="15.0" customHeight="1">
      <c r="A12" s="8"/>
      <c r="B12" s="97">
        <v>3.0</v>
      </c>
      <c r="C12" s="98">
        <f>C10+80</f>
        <v>250</v>
      </c>
      <c r="D12" s="316" t="s">
        <v>112</v>
      </c>
      <c r="E12" s="317">
        <f t="shared" ref="E12:N12" si="3">ROUND(Z12-(Z12*$H$9),0)</f>
        <v>0</v>
      </c>
      <c r="F12" s="317">
        <f t="shared" si="3"/>
        <v>0</v>
      </c>
      <c r="G12" s="317">
        <f t="shared" si="3"/>
        <v>0</v>
      </c>
      <c r="H12" s="317">
        <f t="shared" si="3"/>
        <v>0</v>
      </c>
      <c r="I12" s="317">
        <f t="shared" si="3"/>
        <v>0</v>
      </c>
      <c r="J12" s="317">
        <f t="shared" si="3"/>
        <v>0</v>
      </c>
      <c r="K12" s="317">
        <f t="shared" si="3"/>
        <v>0</v>
      </c>
      <c r="L12" s="317">
        <f t="shared" si="3"/>
        <v>0</v>
      </c>
      <c r="M12" s="317">
        <f t="shared" si="3"/>
        <v>0</v>
      </c>
      <c r="N12" s="318">
        <f t="shared" si="3"/>
        <v>0</v>
      </c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103">
        <f>ROUND(VLOOKUP(CONCATENATE("Q60T ",E$7," V",$B12),'Основа'!$A$1:$Q3997,15,FALSE),0)</f>
        <v>0</v>
      </c>
      <c r="AA12" s="103">
        <f>ROUND(VLOOKUP(CONCATENATE("Q60T ",F$7," V",$B12),'Основа'!$A$1:$Q3997,15,FALSE),0)</f>
        <v>0</v>
      </c>
      <c r="AB12" s="103">
        <f>ROUND(VLOOKUP(CONCATENATE("Q60T ",G$7," V",$B12),'Основа'!$A$1:$Q3997,15,FALSE),0)</f>
        <v>0</v>
      </c>
      <c r="AC12" s="103">
        <f>ROUND(VLOOKUP(CONCATENATE("Q60T ",H$7," V",$B12),'Основа'!$A$1:$Q3997,15,FALSE),0)</f>
        <v>0</v>
      </c>
      <c r="AD12" s="103">
        <f>ROUND(VLOOKUP(CONCATENATE("Q60T ",I$7," V",$B12),'Основа'!$A$1:$Q3997,15,FALSE),0)</f>
        <v>0</v>
      </c>
      <c r="AE12" s="103">
        <f>ROUND(VLOOKUP(CONCATENATE("Q60T ",J$7," V",$B12),'Основа'!$A$1:$Q3997,15,FALSE),0)</f>
        <v>0</v>
      </c>
      <c r="AF12" s="103">
        <f>ROUND(VLOOKUP(CONCATENATE("Q60T ",K$7," V",$B12),'Основа'!$A$1:$Q3997,15,FALSE),0)</f>
        <v>0</v>
      </c>
      <c r="AG12" s="103">
        <f>ROUND(VLOOKUP(CONCATENATE("Q60T ",L$7," V",$B12),'Основа'!$A$1:$Q3997,15,FALSE),0)</f>
        <v>0</v>
      </c>
      <c r="AH12" s="103">
        <f>ROUND(VLOOKUP(CONCATENATE("Q60T ",M$7," V",$B12),'Основа'!$A$1:$Q3997,15,FALSE),0)</f>
        <v>0</v>
      </c>
      <c r="AI12" s="103">
        <f>ROUND(VLOOKUP(CONCATENATE("Q60T ",N$7," V",$B12),'Основа'!$A$1:$Q3997,15,FALSE),0)</f>
        <v>0</v>
      </c>
      <c r="AJ12" s="8"/>
      <c r="AK12" s="8"/>
      <c r="AL12" s="8"/>
      <c r="AM12" s="8"/>
      <c r="AN12" s="8"/>
      <c r="AO12" s="8"/>
      <c r="AP12" s="8"/>
      <c r="AQ12" s="8"/>
      <c r="AR12" s="8"/>
      <c r="AS12" s="8"/>
    </row>
    <row r="13" ht="15.0" customHeight="1">
      <c r="A13" s="8"/>
      <c r="B13" s="104"/>
      <c r="C13" s="105"/>
      <c r="D13" s="319" t="str">
        <f>RIGHT($I$9,21)</f>
        <v>ΔТ=70⁰С (95/85/20) Вт</v>
      </c>
      <c r="E13" s="320">
        <f t="shared" ref="E13:N13" si="4">ROUND(IF($D13="ΔТ=70⁰С (95/85/20) Вт",Z13,(IF($D13="ΔТ=60⁰С (90/70/20) Вт",Z13*0.818,Z13*0.646))),0)</f>
        <v>393</v>
      </c>
      <c r="F13" s="321">
        <f t="shared" si="4"/>
        <v>431</v>
      </c>
      <c r="G13" s="321">
        <f t="shared" si="4"/>
        <v>580</v>
      </c>
      <c r="H13" s="321">
        <f t="shared" si="4"/>
        <v>785</v>
      </c>
      <c r="I13" s="321">
        <f t="shared" si="4"/>
        <v>973</v>
      </c>
      <c r="J13" s="321">
        <f t="shared" si="4"/>
        <v>1170</v>
      </c>
      <c r="K13" s="321">
        <f t="shared" si="4"/>
        <v>1358</v>
      </c>
      <c r="L13" s="321">
        <f t="shared" si="4"/>
        <v>1568</v>
      </c>
      <c r="M13" s="321">
        <f t="shared" si="4"/>
        <v>1724</v>
      </c>
      <c r="N13" s="322">
        <f t="shared" si="4"/>
        <v>1751</v>
      </c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103">
        <f>VLOOKUP(CONCATENATE("Q60T ",E$7," V",$B12),'Основа'!$A$1:$Q3997,8,FALSE)</f>
        <v>393</v>
      </c>
      <c r="AA13" s="103">
        <f>VLOOKUP(CONCATENATE("Q60T ",F$7," V",$B12),'Основа'!$A$1:$Q3997,8,FALSE)</f>
        <v>431</v>
      </c>
      <c r="AB13" s="103">
        <f>VLOOKUP(CONCATENATE("Q60T ",G$7," V",$B12),'Основа'!$A$1:$Q3997,8,FALSE)</f>
        <v>580</v>
      </c>
      <c r="AC13" s="103">
        <f>VLOOKUP(CONCATENATE("Q60T ",H$7," V",$B12),'Основа'!$A$1:$Q3997,8,FALSE)</f>
        <v>785</v>
      </c>
      <c r="AD13" s="103">
        <f>VLOOKUP(CONCATENATE("Q60T ",I$7," V",$B12),'Основа'!$A$1:$Q3997,8,FALSE)</f>
        <v>973</v>
      </c>
      <c r="AE13" s="103">
        <f>VLOOKUP(CONCATENATE("Q60T ",J$7," V",$B12),'Основа'!$A$1:$Q3997,8,FALSE)</f>
        <v>1170</v>
      </c>
      <c r="AF13" s="103">
        <f>VLOOKUP(CONCATENATE("Q60T ",K$7," V",$B12),'Основа'!$A$1:$Q3997,8,FALSE)</f>
        <v>1358</v>
      </c>
      <c r="AG13" s="103">
        <f>VLOOKUP(CONCATENATE("Q60T ",L$7," V",$B12),'Основа'!$A$1:$Q3997,8,FALSE)</f>
        <v>1568</v>
      </c>
      <c r="AH13" s="103">
        <f>VLOOKUP(CONCATENATE("Q60T ",M$7," V",$B12),'Основа'!$A$1:$Q3997,8,FALSE)</f>
        <v>1724</v>
      </c>
      <c r="AI13" s="103">
        <f>VLOOKUP(CONCATENATE("Q60T ",N$7," V",$B12),'Основа'!$A$1:$Q3997,8,FALSE)</f>
        <v>1751</v>
      </c>
      <c r="AJ13" s="8"/>
      <c r="AK13" s="8"/>
      <c r="AL13" s="8"/>
      <c r="AM13" s="8"/>
      <c r="AN13" s="8"/>
      <c r="AO13" s="8"/>
      <c r="AP13" s="8"/>
      <c r="AQ13" s="8"/>
      <c r="AR13" s="8"/>
      <c r="AS13" s="8"/>
    </row>
    <row r="14" ht="15.0" customHeight="1">
      <c r="A14" s="8"/>
      <c r="B14" s="97">
        <v>4.0</v>
      </c>
      <c r="C14" s="98">
        <f>C12+80</f>
        <v>330</v>
      </c>
      <c r="D14" s="316" t="s">
        <v>112</v>
      </c>
      <c r="E14" s="317">
        <f t="shared" ref="E14:N14" si="5">ROUND(Z14-(Z14*$H$9),0)</f>
        <v>0</v>
      </c>
      <c r="F14" s="317">
        <f t="shared" si="5"/>
        <v>0</v>
      </c>
      <c r="G14" s="317">
        <f t="shared" si="5"/>
        <v>0</v>
      </c>
      <c r="H14" s="317">
        <f t="shared" si="5"/>
        <v>0</v>
      </c>
      <c r="I14" s="317">
        <f t="shared" si="5"/>
        <v>0</v>
      </c>
      <c r="J14" s="317">
        <f t="shared" si="5"/>
        <v>0</v>
      </c>
      <c r="K14" s="317">
        <f t="shared" si="5"/>
        <v>0</v>
      </c>
      <c r="L14" s="317">
        <f t="shared" si="5"/>
        <v>0</v>
      </c>
      <c r="M14" s="317">
        <f t="shared" si="5"/>
        <v>0</v>
      </c>
      <c r="N14" s="318">
        <f t="shared" si="5"/>
        <v>0</v>
      </c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103">
        <f>ROUND(VLOOKUP(CONCATENATE("Q60T ",E$7," V",$B14),'Основа'!$A$1:$Q3997,15,FALSE),0)</f>
        <v>0</v>
      </c>
      <c r="AA14" s="103">
        <f>ROUND(VLOOKUP(CONCATENATE("Q60T ",F$7," V",$B14),'Основа'!$A$1:$Q3997,15,FALSE),0)</f>
        <v>0</v>
      </c>
      <c r="AB14" s="103">
        <f>ROUND(VLOOKUP(CONCATENATE("Q60T ",G$7," V",$B14),'Основа'!$A$1:$Q3997,15,FALSE),0)</f>
        <v>0</v>
      </c>
      <c r="AC14" s="103">
        <f>ROUND(VLOOKUP(CONCATENATE("Q60T ",H$7," V",$B14),'Основа'!$A$1:$Q3997,15,FALSE),0)</f>
        <v>0</v>
      </c>
      <c r="AD14" s="103">
        <f>ROUND(VLOOKUP(CONCATENATE("Q60T ",I$7," V",$B14),'Основа'!$A$1:$Q3997,15,FALSE),0)</f>
        <v>0</v>
      </c>
      <c r="AE14" s="103">
        <f>ROUND(VLOOKUP(CONCATENATE("Q60T ",J$7," V",$B14),'Основа'!$A$1:$Q3997,15,FALSE),0)</f>
        <v>0</v>
      </c>
      <c r="AF14" s="103">
        <f>ROUND(VLOOKUP(CONCATENATE("Q60T ",K$7," V",$B14),'Основа'!$A$1:$Q3997,15,FALSE),0)</f>
        <v>0</v>
      </c>
      <c r="AG14" s="103">
        <f>ROUND(VLOOKUP(CONCATENATE("Q60T ",L$7," V",$B14),'Основа'!$A$1:$Q3997,15,FALSE),0)</f>
        <v>0</v>
      </c>
      <c r="AH14" s="103">
        <f>ROUND(VLOOKUP(CONCATENATE("Q60T ",M$7," V",$B14),'Основа'!$A$1:$Q3997,15,FALSE),0)</f>
        <v>0</v>
      </c>
      <c r="AI14" s="103">
        <f>ROUND(VLOOKUP(CONCATENATE("Q60T ",N$7," V",$B14),'Основа'!$A$1:$Q3997,15,FALSE),0)</f>
        <v>0</v>
      </c>
      <c r="AJ14" s="8"/>
      <c r="AK14" s="8"/>
      <c r="AL14" s="8"/>
      <c r="AM14" s="8"/>
      <c r="AN14" s="8"/>
      <c r="AO14" s="8"/>
      <c r="AP14" s="8"/>
      <c r="AQ14" s="8"/>
      <c r="AR14" s="8"/>
      <c r="AS14" s="8"/>
    </row>
    <row r="15" ht="15.0" customHeight="1">
      <c r="A15" s="8"/>
      <c r="B15" s="104"/>
      <c r="C15" s="105"/>
      <c r="D15" s="319" t="str">
        <f>RIGHT($I$9,21)</f>
        <v>ΔТ=70⁰С (95/85/20) Вт</v>
      </c>
      <c r="E15" s="320">
        <f t="shared" ref="E15:N15" si="6">ROUND(IF($D15="ΔТ=70⁰С (95/85/20) Вт",Z15,(IF($D15="ΔТ=60⁰С (90/70/20) Вт",Z15*0.818,Z15*0.646))),0)</f>
        <v>523</v>
      </c>
      <c r="F15" s="321">
        <f t="shared" si="6"/>
        <v>576</v>
      </c>
      <c r="G15" s="321">
        <f t="shared" si="6"/>
        <v>775</v>
      </c>
      <c r="H15" s="321">
        <f t="shared" si="6"/>
        <v>1045</v>
      </c>
      <c r="I15" s="321">
        <f t="shared" si="6"/>
        <v>1298</v>
      </c>
      <c r="J15" s="321">
        <f t="shared" si="6"/>
        <v>1558</v>
      </c>
      <c r="K15" s="321">
        <f t="shared" si="6"/>
        <v>1811</v>
      </c>
      <c r="L15" s="321">
        <f t="shared" si="6"/>
        <v>2090</v>
      </c>
      <c r="M15" s="321">
        <f t="shared" si="6"/>
        <v>2300</v>
      </c>
      <c r="N15" s="322">
        <f t="shared" si="6"/>
        <v>2334</v>
      </c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103">
        <f>VLOOKUP(CONCATENATE("Q60T ",E$7," V",$B14),'Основа'!$A$1:$Q3997,8,FALSE)</f>
        <v>523</v>
      </c>
      <c r="AA15" s="103">
        <f>VLOOKUP(CONCATENATE("Q60T ",F$7," V",$B14),'Основа'!$A$1:$Q3997,8,FALSE)</f>
        <v>576</v>
      </c>
      <c r="AB15" s="103">
        <f>VLOOKUP(CONCATENATE("Q60T ",G$7," V",$B14),'Основа'!$A$1:$Q3997,8,FALSE)</f>
        <v>775</v>
      </c>
      <c r="AC15" s="103">
        <f>VLOOKUP(CONCATENATE("Q60T ",H$7," V",$B14),'Основа'!$A$1:$Q3997,8,FALSE)</f>
        <v>1045</v>
      </c>
      <c r="AD15" s="103">
        <f>VLOOKUP(CONCATENATE("Q60T ",I$7," V",$B14),'Основа'!$A$1:$Q3997,8,FALSE)</f>
        <v>1298</v>
      </c>
      <c r="AE15" s="103">
        <f>VLOOKUP(CONCATENATE("Q60T ",J$7," V",$B14),'Основа'!$A$1:$Q3997,8,FALSE)</f>
        <v>1558</v>
      </c>
      <c r="AF15" s="103">
        <f>VLOOKUP(CONCATENATE("Q60T ",K$7," V",$B14),'Основа'!$A$1:$Q3997,8,FALSE)</f>
        <v>1811</v>
      </c>
      <c r="AG15" s="103">
        <f>VLOOKUP(CONCATENATE("Q60T ",L$7," V",$B14),'Основа'!$A$1:$Q3997,8,FALSE)</f>
        <v>2090</v>
      </c>
      <c r="AH15" s="103">
        <f>VLOOKUP(CONCATENATE("Q60T ",M$7," V",$B14),'Основа'!$A$1:$Q3997,8,FALSE)</f>
        <v>2300</v>
      </c>
      <c r="AI15" s="103">
        <f>VLOOKUP(CONCATENATE("Q60T ",N$7," V",$B14),'Основа'!$A$1:$Q3997,8,FALSE)</f>
        <v>2334</v>
      </c>
      <c r="AJ15" s="8"/>
      <c r="AK15" s="8"/>
      <c r="AL15" s="8"/>
      <c r="AM15" s="8"/>
      <c r="AN15" s="8"/>
      <c r="AO15" s="8"/>
      <c r="AP15" s="8"/>
      <c r="AQ15" s="8"/>
      <c r="AR15" s="8"/>
      <c r="AS15" s="8"/>
    </row>
    <row r="16" ht="15.0" customHeight="1">
      <c r="A16" s="8"/>
      <c r="B16" s="97">
        <v>5.0</v>
      </c>
      <c r="C16" s="98">
        <f>C14+80</f>
        <v>410</v>
      </c>
      <c r="D16" s="316" t="s">
        <v>112</v>
      </c>
      <c r="E16" s="317">
        <f t="shared" ref="E16:N16" si="7">ROUND(Z16-(Z16*$H$9),0)</f>
        <v>0</v>
      </c>
      <c r="F16" s="317">
        <f t="shared" si="7"/>
        <v>0</v>
      </c>
      <c r="G16" s="317">
        <f t="shared" si="7"/>
        <v>0</v>
      </c>
      <c r="H16" s="317">
        <f t="shared" si="7"/>
        <v>0</v>
      </c>
      <c r="I16" s="317">
        <f t="shared" si="7"/>
        <v>0</v>
      </c>
      <c r="J16" s="317">
        <f t="shared" si="7"/>
        <v>0</v>
      </c>
      <c r="K16" s="317">
        <f t="shared" si="7"/>
        <v>0</v>
      </c>
      <c r="L16" s="317">
        <f t="shared" si="7"/>
        <v>0</v>
      </c>
      <c r="M16" s="317">
        <f t="shared" si="7"/>
        <v>0</v>
      </c>
      <c r="N16" s="318">
        <f t="shared" si="7"/>
        <v>0</v>
      </c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103">
        <f>ROUND(VLOOKUP(CONCATENATE("Q60T ",E$7," V",$B16),'Основа'!$A$1:$Q3997,15,FALSE),0)</f>
        <v>0</v>
      </c>
      <c r="AA16" s="103">
        <f>ROUND(VLOOKUP(CONCATENATE("Q60T ",F$7," V",$B16),'Основа'!$A$1:$Q3997,15,FALSE),0)</f>
        <v>0</v>
      </c>
      <c r="AB16" s="103">
        <f>ROUND(VLOOKUP(CONCATENATE("Q60T ",G$7," V",$B16),'Основа'!$A$1:$Q3997,15,FALSE),0)</f>
        <v>0</v>
      </c>
      <c r="AC16" s="103">
        <f>ROUND(VLOOKUP(CONCATENATE("Q60T ",H$7," V",$B16),'Основа'!$A$1:$Q3997,15,FALSE),0)</f>
        <v>0</v>
      </c>
      <c r="AD16" s="103">
        <f>ROUND(VLOOKUP(CONCATENATE("Q60T ",I$7," V",$B16),'Основа'!$A$1:$Q3997,15,FALSE),0)</f>
        <v>0</v>
      </c>
      <c r="AE16" s="103">
        <f>ROUND(VLOOKUP(CONCATENATE("Q60T ",J$7," V",$B16),'Основа'!$A$1:$Q3997,15,FALSE),0)</f>
        <v>0</v>
      </c>
      <c r="AF16" s="103">
        <f>ROUND(VLOOKUP(CONCATENATE("Q60T ",K$7," V",$B16),'Основа'!$A$1:$Q3997,15,FALSE),0)</f>
        <v>0</v>
      </c>
      <c r="AG16" s="103">
        <f>ROUND(VLOOKUP(CONCATENATE("Q60T ",L$7," V",$B16),'Основа'!$A$1:$Q3997,15,FALSE),0)</f>
        <v>0</v>
      </c>
      <c r="AH16" s="103">
        <f>ROUND(VLOOKUP(CONCATENATE("Q60T ",M$7," V",$B16),'Основа'!$A$1:$Q3997,15,FALSE),0)</f>
        <v>0</v>
      </c>
      <c r="AI16" s="103">
        <f>ROUND(VLOOKUP(CONCATENATE("Q60T ",N$7," V",$B16),'Основа'!$A$1:$Q3997,15,FALSE),0)</f>
        <v>0</v>
      </c>
      <c r="AJ16" s="8"/>
      <c r="AK16" s="8"/>
      <c r="AL16" s="8"/>
      <c r="AM16" s="8"/>
      <c r="AN16" s="8"/>
      <c r="AO16" s="8"/>
      <c r="AP16" s="8"/>
      <c r="AQ16" s="8"/>
      <c r="AR16" s="8"/>
      <c r="AS16" s="8"/>
    </row>
    <row r="17" ht="15.0" customHeight="1">
      <c r="A17" s="8"/>
      <c r="B17" s="104"/>
      <c r="C17" s="105"/>
      <c r="D17" s="319" t="str">
        <f>RIGHT($I$9,21)</f>
        <v>ΔТ=70⁰С (95/85/20) Вт</v>
      </c>
      <c r="E17" s="320">
        <f t="shared" ref="E17:N17" si="8">ROUND(IF($D17="ΔТ=70⁰С (95/85/20) Вт",Z17,(IF($D17="ΔТ=60⁰С (90/70/20) Вт",Z17*0.818,Z17*0.646))),0)</f>
        <v>653</v>
      </c>
      <c r="F17" s="321">
        <f t="shared" si="8"/>
        <v>718</v>
      </c>
      <c r="G17" s="321">
        <f t="shared" si="8"/>
        <v>968</v>
      </c>
      <c r="H17" s="321">
        <f t="shared" si="8"/>
        <v>1308</v>
      </c>
      <c r="I17" s="321">
        <f t="shared" si="8"/>
        <v>1623</v>
      </c>
      <c r="J17" s="321">
        <f t="shared" si="8"/>
        <v>1948</v>
      </c>
      <c r="K17" s="321">
        <f t="shared" si="8"/>
        <v>2264</v>
      </c>
      <c r="L17" s="321">
        <f t="shared" si="8"/>
        <v>2613</v>
      </c>
      <c r="M17" s="321">
        <f t="shared" si="8"/>
        <v>2876</v>
      </c>
      <c r="N17" s="322">
        <f t="shared" si="8"/>
        <v>2919</v>
      </c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103">
        <f>VLOOKUP(CONCATENATE("Q60T ",E$7," V",$B16),'Основа'!$A$1:$Q3997,8,FALSE)</f>
        <v>653</v>
      </c>
      <c r="AA17" s="103">
        <f>VLOOKUP(CONCATENATE("Q60T ",F$7," V",$B16),'Основа'!$A$1:$Q3997,8,FALSE)</f>
        <v>718</v>
      </c>
      <c r="AB17" s="103">
        <f>VLOOKUP(CONCATENATE("Q60T ",G$7," V",$B16),'Основа'!$A$1:$Q3997,8,FALSE)</f>
        <v>968</v>
      </c>
      <c r="AC17" s="103">
        <f>VLOOKUP(CONCATENATE("Q60T ",H$7," V",$B16),'Основа'!$A$1:$Q3997,8,FALSE)</f>
        <v>1308</v>
      </c>
      <c r="AD17" s="103">
        <f>VLOOKUP(CONCATENATE("Q60T ",I$7," V",$B16),'Основа'!$A$1:$Q3997,8,FALSE)</f>
        <v>1623</v>
      </c>
      <c r="AE17" s="103">
        <f>VLOOKUP(CONCATENATE("Q60T ",J$7," V",$B16),'Основа'!$A$1:$Q3997,8,FALSE)</f>
        <v>1948</v>
      </c>
      <c r="AF17" s="103">
        <f>VLOOKUP(CONCATENATE("Q60T ",K$7," V",$B16),'Основа'!$A$1:$Q3997,8,FALSE)</f>
        <v>2264</v>
      </c>
      <c r="AG17" s="103">
        <f>VLOOKUP(CONCATENATE("Q60T ",L$7," V",$B16),'Основа'!$A$1:$Q3997,8,FALSE)</f>
        <v>2613</v>
      </c>
      <c r="AH17" s="103">
        <f>VLOOKUP(CONCATENATE("Q60T ",M$7," V",$B16),'Основа'!$A$1:$Q3997,8,FALSE)</f>
        <v>2876</v>
      </c>
      <c r="AI17" s="103">
        <f>VLOOKUP(CONCATENATE("Q60T ",N$7," V",$B16),'Основа'!$A$1:$Q3997,8,FALSE)</f>
        <v>2919</v>
      </c>
      <c r="AJ17" s="8"/>
      <c r="AK17" s="8"/>
      <c r="AL17" s="8"/>
      <c r="AM17" s="8"/>
      <c r="AN17" s="8"/>
      <c r="AO17" s="8"/>
      <c r="AP17" s="8"/>
      <c r="AQ17" s="8"/>
      <c r="AR17" s="8"/>
      <c r="AS17" s="8"/>
    </row>
    <row r="18" ht="15.0" customHeight="1">
      <c r="A18" s="8"/>
      <c r="B18" s="97">
        <v>6.0</v>
      </c>
      <c r="C18" s="98">
        <f>C16+80</f>
        <v>490</v>
      </c>
      <c r="D18" s="316" t="s">
        <v>112</v>
      </c>
      <c r="E18" s="317">
        <f t="shared" ref="E18:N18" si="9">ROUND(Z18-(Z18*$H$9),0)</f>
        <v>0</v>
      </c>
      <c r="F18" s="317">
        <f t="shared" si="9"/>
        <v>0</v>
      </c>
      <c r="G18" s="317">
        <f t="shared" si="9"/>
        <v>0</v>
      </c>
      <c r="H18" s="317">
        <f t="shared" si="9"/>
        <v>0</v>
      </c>
      <c r="I18" s="317">
        <f t="shared" si="9"/>
        <v>0</v>
      </c>
      <c r="J18" s="317">
        <f t="shared" si="9"/>
        <v>0</v>
      </c>
      <c r="K18" s="317">
        <f t="shared" si="9"/>
        <v>0</v>
      </c>
      <c r="L18" s="317">
        <f t="shared" si="9"/>
        <v>0</v>
      </c>
      <c r="M18" s="317">
        <f t="shared" si="9"/>
        <v>0</v>
      </c>
      <c r="N18" s="318">
        <f t="shared" si="9"/>
        <v>0</v>
      </c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103">
        <f>ROUND(VLOOKUP(CONCATENATE("Q60T ",E$7," V",$B18),'Основа'!$A$1:$Q3997,15,FALSE),0)</f>
        <v>0</v>
      </c>
      <c r="AA18" s="103">
        <f>ROUND(VLOOKUP(CONCATENATE("Q60T ",F$7," V",$B18),'Основа'!$A$1:$Q3997,15,FALSE),0)</f>
        <v>0</v>
      </c>
      <c r="AB18" s="103">
        <f>ROUND(VLOOKUP(CONCATENATE("Q60T ",G$7," V",$B18),'Основа'!$A$1:$Q3997,15,FALSE),0)</f>
        <v>0</v>
      </c>
      <c r="AC18" s="103">
        <f>ROUND(VLOOKUP(CONCATENATE("Q60T ",H$7," V",$B18),'Основа'!$A$1:$Q3997,15,FALSE),0)</f>
        <v>0</v>
      </c>
      <c r="AD18" s="103">
        <f>ROUND(VLOOKUP(CONCATENATE("Q60T ",I$7," V",$B18),'Основа'!$A$1:$Q3997,15,FALSE),0)</f>
        <v>0</v>
      </c>
      <c r="AE18" s="103">
        <f>ROUND(VLOOKUP(CONCATENATE("Q60T ",J$7," V",$B18),'Основа'!$A$1:$Q3997,15,FALSE),0)</f>
        <v>0</v>
      </c>
      <c r="AF18" s="103">
        <f>ROUND(VLOOKUP(CONCATENATE("Q60T ",K$7," V",$B18),'Основа'!$A$1:$Q3997,15,FALSE),0)</f>
        <v>0</v>
      </c>
      <c r="AG18" s="103">
        <f>ROUND(VLOOKUP(CONCATENATE("Q60T ",L$7," V",$B18),'Основа'!$A$1:$Q3997,15,FALSE),0)</f>
        <v>0</v>
      </c>
      <c r="AH18" s="103">
        <f>ROUND(VLOOKUP(CONCATENATE("Q60T ",M$7," V",$B18),'Основа'!$A$1:$Q3997,15,FALSE),0)</f>
        <v>0</v>
      </c>
      <c r="AI18" s="103">
        <f>ROUND(VLOOKUP(CONCATENATE("Q60T ",N$7," V",$B18),'Основа'!$A$1:$Q3997,15,FALSE),0)</f>
        <v>0</v>
      </c>
      <c r="AJ18" s="8"/>
      <c r="AK18" s="8"/>
      <c r="AL18" s="8"/>
      <c r="AM18" s="8"/>
      <c r="AN18" s="8"/>
      <c r="AO18" s="8"/>
      <c r="AP18" s="8"/>
      <c r="AQ18" s="8"/>
      <c r="AR18" s="8"/>
      <c r="AS18" s="8"/>
    </row>
    <row r="19" ht="15.0" customHeight="1">
      <c r="A19" s="8"/>
      <c r="B19" s="104"/>
      <c r="C19" s="105"/>
      <c r="D19" s="319" t="str">
        <f>RIGHT($I$9,21)</f>
        <v>ΔТ=70⁰С (95/85/20) Вт</v>
      </c>
      <c r="E19" s="323">
        <f t="shared" ref="E19:N19" si="10">ROUND(IF($D19="ΔТ=70⁰С (95/85/20) Вт",Z19,(IF($D19="ΔТ=60⁰С (90/70/20) Вт",Z19*0.818,Z19*0.646))),0)</f>
        <v>785</v>
      </c>
      <c r="F19" s="324">
        <f t="shared" si="10"/>
        <v>862</v>
      </c>
      <c r="G19" s="324">
        <f t="shared" si="10"/>
        <v>1163</v>
      </c>
      <c r="H19" s="324">
        <f t="shared" si="10"/>
        <v>1568</v>
      </c>
      <c r="I19" s="324">
        <f t="shared" si="10"/>
        <v>1946</v>
      </c>
      <c r="J19" s="324">
        <f t="shared" si="10"/>
        <v>2338</v>
      </c>
      <c r="K19" s="324">
        <f t="shared" si="10"/>
        <v>2717</v>
      </c>
      <c r="L19" s="324">
        <f t="shared" si="10"/>
        <v>3136</v>
      </c>
      <c r="M19" s="324">
        <f t="shared" si="10"/>
        <v>3449</v>
      </c>
      <c r="N19" s="325">
        <f t="shared" si="10"/>
        <v>3502</v>
      </c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103">
        <f>VLOOKUP(CONCATENATE("Q60T ",E$7," V",$B18),'Основа'!$A$1:$Q3997,8,FALSE)</f>
        <v>785</v>
      </c>
      <c r="AA19" s="103">
        <f>VLOOKUP(CONCATENATE("Q60T ",F$7," V",$B18),'Основа'!$A$1:$Q3997,8,FALSE)</f>
        <v>862</v>
      </c>
      <c r="AB19" s="103">
        <f>VLOOKUP(CONCATENATE("Q60T ",G$7," V",$B18),'Основа'!$A$1:$Q3997,8,FALSE)</f>
        <v>1163</v>
      </c>
      <c r="AC19" s="103">
        <f>VLOOKUP(CONCATENATE("Q60T ",H$7," V",$B18),'Основа'!$A$1:$Q3997,8,FALSE)</f>
        <v>1568</v>
      </c>
      <c r="AD19" s="103">
        <f>VLOOKUP(CONCATENATE("Q60T ",I$7," V",$B18),'Основа'!$A$1:$Q3997,8,FALSE)</f>
        <v>1946</v>
      </c>
      <c r="AE19" s="103">
        <f>VLOOKUP(CONCATENATE("Q60T ",J$7," V",$B18),'Основа'!$A$1:$Q3997,8,FALSE)</f>
        <v>2338</v>
      </c>
      <c r="AF19" s="103">
        <f>VLOOKUP(CONCATENATE("Q60T ",K$7," V",$B18),'Основа'!$A$1:$Q3997,8,FALSE)</f>
        <v>2717</v>
      </c>
      <c r="AG19" s="103">
        <f>VLOOKUP(CONCATENATE("Q60T ",L$7," V",$B18),'Основа'!$A$1:$Q3997,8,FALSE)</f>
        <v>3136</v>
      </c>
      <c r="AH19" s="103">
        <f>VLOOKUP(CONCATENATE("Q60T ",M$7," V",$B18),'Основа'!$A$1:$Q3997,8,FALSE)</f>
        <v>3449</v>
      </c>
      <c r="AI19" s="103">
        <f>VLOOKUP(CONCATENATE("Q60T ",N$7," V",$B18),'Основа'!$A$1:$Q3997,8,FALSE)</f>
        <v>3502</v>
      </c>
      <c r="AJ19" s="8"/>
      <c r="AK19" s="8"/>
      <c r="AL19" s="8"/>
      <c r="AM19" s="8"/>
      <c r="AN19" s="8"/>
      <c r="AO19" s="8"/>
      <c r="AP19" s="8"/>
      <c r="AQ19" s="8"/>
      <c r="AR19" s="8"/>
      <c r="AS19" s="8"/>
    </row>
    <row r="20" ht="15.0" customHeight="1">
      <c r="A20" s="8"/>
      <c r="B20" s="97">
        <v>7.0</v>
      </c>
      <c r="C20" s="98">
        <f>C18+80</f>
        <v>570</v>
      </c>
      <c r="D20" s="316" t="s">
        <v>112</v>
      </c>
      <c r="E20" s="317">
        <f t="shared" ref="E20:L20" si="11">ROUND(Z20-(Z20*$H$9),0)</f>
        <v>0</v>
      </c>
      <c r="F20" s="317">
        <f t="shared" si="11"/>
        <v>0</v>
      </c>
      <c r="G20" s="317">
        <f t="shared" si="11"/>
        <v>0</v>
      </c>
      <c r="H20" s="317">
        <f t="shared" si="11"/>
        <v>0</v>
      </c>
      <c r="I20" s="317">
        <f t="shared" si="11"/>
        <v>0</v>
      </c>
      <c r="J20" s="317">
        <f t="shared" si="11"/>
        <v>0</v>
      </c>
      <c r="K20" s="317">
        <f t="shared" si="11"/>
        <v>0</v>
      </c>
      <c r="L20" s="317">
        <f t="shared" si="11"/>
        <v>0</v>
      </c>
      <c r="M20" s="326"/>
      <c r="N20" s="327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103">
        <f>ROUND(VLOOKUP(CONCATENATE("Q60T ",E$7," V",$B20),'Основа'!$A$1:$Q3997,15,FALSE),0)</f>
        <v>0</v>
      </c>
      <c r="AA20" s="103">
        <f>ROUND(VLOOKUP(CONCATENATE("Q60T ",F$7," V",$B20),'Основа'!$A$1:$Q3997,15,FALSE),0)</f>
        <v>0</v>
      </c>
      <c r="AB20" s="103">
        <f>ROUND(VLOOKUP(CONCATENATE("Q60T ",G$7," V",$B20),'Основа'!$A$1:$Q3997,15,FALSE),0)</f>
        <v>0</v>
      </c>
      <c r="AC20" s="103">
        <f>ROUND(VLOOKUP(CONCATENATE("Q60T ",H$7," V",$B20),'Основа'!$A$1:$Q3997,15,FALSE),0)</f>
        <v>0</v>
      </c>
      <c r="AD20" s="103">
        <f>ROUND(VLOOKUP(CONCATENATE("Q60T ",I$7," V",$B20),'Основа'!$A$1:$Q3997,15,FALSE),0)</f>
        <v>0</v>
      </c>
      <c r="AE20" s="103">
        <f>ROUND(VLOOKUP(CONCATENATE("Q60T ",J$7," V",$B20),'Основа'!$A$1:$Q3997,15,FALSE),0)</f>
        <v>0</v>
      </c>
      <c r="AF20" s="103">
        <f>ROUND(VLOOKUP(CONCATENATE("Q60T ",K$7," V",$B20),'Основа'!$A$1:$Q3997,15,FALSE),0)</f>
        <v>0</v>
      </c>
      <c r="AG20" s="103">
        <f>ROUND(VLOOKUP(CONCATENATE("Q60T ",L$7," V",$B20),'Основа'!$A$1:$Q3997,15,FALSE),0)</f>
        <v>0</v>
      </c>
      <c r="AH20" s="70"/>
      <c r="AI20" s="70"/>
      <c r="AJ20" s="8"/>
      <c r="AK20" s="8"/>
      <c r="AL20" s="8"/>
      <c r="AM20" s="8"/>
      <c r="AN20" s="8"/>
      <c r="AO20" s="8"/>
      <c r="AP20" s="8"/>
      <c r="AQ20" s="8"/>
      <c r="AR20" s="8"/>
      <c r="AS20" s="8"/>
    </row>
    <row r="21" ht="15.0" customHeight="1">
      <c r="A21" s="8"/>
      <c r="B21" s="110"/>
      <c r="C21" s="111"/>
      <c r="D21" s="319" t="str">
        <f>RIGHT($I$9,21)</f>
        <v>ΔТ=70⁰С (95/85/20) Вт</v>
      </c>
      <c r="E21" s="320">
        <f t="shared" ref="E21:L21" si="12">ROUND(IF($D21="ΔТ=70⁰С (95/85/20) Вт",Z21,(IF($D21="ΔТ=60⁰С (90/70/20) Вт",Z21*0.818,Z21*0.646))),0)</f>
        <v>915</v>
      </c>
      <c r="F21" s="321">
        <f t="shared" si="12"/>
        <v>1007</v>
      </c>
      <c r="G21" s="321">
        <f t="shared" si="12"/>
        <v>1356</v>
      </c>
      <c r="H21" s="321">
        <f t="shared" si="12"/>
        <v>1830</v>
      </c>
      <c r="I21" s="321">
        <f t="shared" si="12"/>
        <v>2271</v>
      </c>
      <c r="J21" s="321">
        <f t="shared" si="12"/>
        <v>2729</v>
      </c>
      <c r="K21" s="321">
        <f t="shared" si="12"/>
        <v>3169</v>
      </c>
      <c r="L21" s="321">
        <f t="shared" si="12"/>
        <v>3658</v>
      </c>
      <c r="M21" s="328"/>
      <c r="N21" s="329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103">
        <f>VLOOKUP(CONCATENATE("Q60T ",E$7," V",$B20),'Основа'!$A$1:$Q3997,8,FALSE)</f>
        <v>915</v>
      </c>
      <c r="AA21" s="103">
        <f>VLOOKUP(CONCATENATE("Q60T ",F$7," V",$B20),'Основа'!$A$1:$Q3997,8,FALSE)</f>
        <v>1007</v>
      </c>
      <c r="AB21" s="103">
        <f>VLOOKUP(CONCATENATE("Q60T ",G$7," V",$B20),'Основа'!$A$1:$Q3997,8,FALSE)</f>
        <v>1356</v>
      </c>
      <c r="AC21" s="103">
        <f>VLOOKUP(CONCATENATE("Q60T ",H$7," V",$B20),'Основа'!$A$1:$Q3997,8,FALSE)</f>
        <v>1830</v>
      </c>
      <c r="AD21" s="103">
        <f>VLOOKUP(CONCATENATE("Q60T ",I$7," V",$B20),'Основа'!$A$1:$Q3997,8,FALSE)</f>
        <v>2271</v>
      </c>
      <c r="AE21" s="103">
        <f>VLOOKUP(CONCATENATE("Q60T ",J$7," V",$B20),'Основа'!$A$1:$Q3997,8,FALSE)</f>
        <v>2729</v>
      </c>
      <c r="AF21" s="103">
        <f>VLOOKUP(CONCATENATE("Q60T ",K$7," V",$B20),'Основа'!$A$1:$Q3997,8,FALSE)</f>
        <v>3169</v>
      </c>
      <c r="AG21" s="103">
        <f>VLOOKUP(CONCATENATE("Q60T ",L$7," V",$B20),'Основа'!$A$1:$Q3997,8,FALSE)</f>
        <v>3658</v>
      </c>
      <c r="AH21" s="70"/>
      <c r="AI21" s="70"/>
      <c r="AJ21" s="8"/>
      <c r="AK21" s="8"/>
      <c r="AL21" s="8"/>
      <c r="AM21" s="8"/>
      <c r="AN21" s="8"/>
      <c r="AO21" s="8"/>
      <c r="AP21" s="8"/>
      <c r="AQ21" s="8"/>
      <c r="AR21" s="8"/>
      <c r="AS21" s="8"/>
    </row>
    <row r="22" ht="15.0" customHeight="1">
      <c r="A22" s="8"/>
      <c r="B22" s="243">
        <v>8.0</v>
      </c>
      <c r="C22" s="168">
        <f>C20+80</f>
        <v>650</v>
      </c>
      <c r="D22" s="316" t="s">
        <v>112</v>
      </c>
      <c r="E22" s="330">
        <f t="shared" ref="E22:L22" si="13">ROUND(Z22-(Z22*$H$9),0)</f>
        <v>0</v>
      </c>
      <c r="F22" s="330">
        <f t="shared" si="13"/>
        <v>0</v>
      </c>
      <c r="G22" s="330">
        <f t="shared" si="13"/>
        <v>0</v>
      </c>
      <c r="H22" s="330">
        <f t="shared" si="13"/>
        <v>0</v>
      </c>
      <c r="I22" s="330">
        <f t="shared" si="13"/>
        <v>0</v>
      </c>
      <c r="J22" s="330">
        <f t="shared" si="13"/>
        <v>0</v>
      </c>
      <c r="K22" s="330">
        <f t="shared" si="13"/>
        <v>0</v>
      </c>
      <c r="L22" s="330">
        <f t="shared" si="13"/>
        <v>0</v>
      </c>
      <c r="M22" s="331"/>
      <c r="N22" s="332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103">
        <f>ROUND(VLOOKUP(CONCATENATE("Q60T ",E$7," V",$B22),'Основа'!$A$1:$Q3997,15,FALSE),0)</f>
        <v>0</v>
      </c>
      <c r="AA22" s="103">
        <f>ROUND(VLOOKUP(CONCATENATE("Q60T ",F$7," V",$B22),'Основа'!$A$1:$Q3997,15,FALSE),0)</f>
        <v>0</v>
      </c>
      <c r="AB22" s="103">
        <f>ROUND(VLOOKUP(CONCATENATE("Q60T ",G$7," V",$B22),'Основа'!$A$1:$Q3997,15,FALSE),0)</f>
        <v>0</v>
      </c>
      <c r="AC22" s="103">
        <f>ROUND(VLOOKUP(CONCATENATE("Q60T ",H$7," V",$B22),'Основа'!$A$1:$Q3997,15,FALSE),0)</f>
        <v>0</v>
      </c>
      <c r="AD22" s="103">
        <f>ROUND(VLOOKUP(CONCATENATE("Q60T ",I$7," V",$B22),'Основа'!$A$1:$Q3997,15,FALSE),0)</f>
        <v>0</v>
      </c>
      <c r="AE22" s="103">
        <f>ROUND(VLOOKUP(CONCATENATE("Q60T ",J$7," V",$B22),'Основа'!$A$1:$Q3997,15,FALSE),0)</f>
        <v>0</v>
      </c>
      <c r="AF22" s="103">
        <f>ROUND(VLOOKUP(CONCATENATE("Q60T ",K$7," V",$B22),'Основа'!$A$1:$Q3997,15,FALSE),0)</f>
        <v>0</v>
      </c>
      <c r="AG22" s="103">
        <f>ROUND(VLOOKUP(CONCATENATE("Q60T ",L$7," V",$B22),'Основа'!$A$1:$Q3997,15,FALSE),0)</f>
        <v>0</v>
      </c>
      <c r="AH22" s="70"/>
      <c r="AI22" s="70"/>
      <c r="AJ22" s="8"/>
      <c r="AK22" s="8"/>
      <c r="AL22" s="8"/>
      <c r="AM22" s="8"/>
      <c r="AN22" s="8"/>
      <c r="AO22" s="8"/>
      <c r="AP22" s="8"/>
      <c r="AQ22" s="8"/>
      <c r="AR22" s="8"/>
      <c r="AS22" s="8"/>
    </row>
    <row r="23" ht="15.0" customHeight="1">
      <c r="A23" s="8"/>
      <c r="B23" s="104"/>
      <c r="C23" s="105"/>
      <c r="D23" s="319" t="str">
        <f>RIGHT($I$9,21)</f>
        <v>ΔТ=70⁰С (95/85/20) Вт</v>
      </c>
      <c r="E23" s="323">
        <f t="shared" ref="E23:L23" si="14">ROUND(IF($D23="ΔТ=70⁰С (95/85/20) Вт",Z23,(IF($D23="ΔТ=60⁰С (90/70/20) Вт",Z23*0.818,Z23*0.646))),0)</f>
        <v>1045</v>
      </c>
      <c r="F23" s="324">
        <f t="shared" si="14"/>
        <v>1149</v>
      </c>
      <c r="G23" s="324">
        <f t="shared" si="14"/>
        <v>1549</v>
      </c>
      <c r="H23" s="324">
        <f t="shared" si="14"/>
        <v>2090</v>
      </c>
      <c r="I23" s="324">
        <f t="shared" si="14"/>
        <v>2596</v>
      </c>
      <c r="J23" s="324">
        <f t="shared" si="14"/>
        <v>3119</v>
      </c>
      <c r="K23" s="324">
        <f t="shared" si="14"/>
        <v>3625</v>
      </c>
      <c r="L23" s="324">
        <f t="shared" si="14"/>
        <v>4181</v>
      </c>
      <c r="M23" s="333"/>
      <c r="N23" s="334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103">
        <f>VLOOKUP(CONCATENATE("Q60T ",E$7," V",$B22),'Основа'!$A$1:$Q3997,8,FALSE)</f>
        <v>1045</v>
      </c>
      <c r="AA23" s="103">
        <f>VLOOKUP(CONCATENATE("Q60T ",F$7," V",$B22),'Основа'!$A$1:$Q3997,8,FALSE)</f>
        <v>1149</v>
      </c>
      <c r="AB23" s="103">
        <f>VLOOKUP(CONCATENATE("Q60T ",G$7," V",$B22),'Основа'!$A$1:$Q3997,8,FALSE)</f>
        <v>1549</v>
      </c>
      <c r="AC23" s="103">
        <f>VLOOKUP(CONCATENATE("Q60T ",H$7," V",$B22),'Основа'!$A$1:$Q3997,8,FALSE)</f>
        <v>2090</v>
      </c>
      <c r="AD23" s="103">
        <f>VLOOKUP(CONCATENATE("Q60T ",I$7," V",$B22),'Основа'!$A$1:$Q3997,8,FALSE)</f>
        <v>2596</v>
      </c>
      <c r="AE23" s="103">
        <f>VLOOKUP(CONCATENATE("Q60T ",J$7," V",$B22),'Основа'!$A$1:$Q3997,8,FALSE)</f>
        <v>3119</v>
      </c>
      <c r="AF23" s="103">
        <f>VLOOKUP(CONCATENATE("Q60T ",K$7," V",$B22),'Основа'!$A$1:$Q3997,8,FALSE)</f>
        <v>3625</v>
      </c>
      <c r="AG23" s="103">
        <f>VLOOKUP(CONCATENATE("Q60T ",L$7," V",$B22),'Основа'!$A$1:$Q3997,8,FALSE)</f>
        <v>4181</v>
      </c>
      <c r="AH23" s="70"/>
      <c r="AI23" s="70"/>
      <c r="AJ23" s="8"/>
      <c r="AK23" s="8"/>
      <c r="AL23" s="8"/>
      <c r="AM23" s="8"/>
      <c r="AN23" s="8"/>
      <c r="AO23" s="8"/>
      <c r="AP23" s="8"/>
      <c r="AQ23" s="8"/>
      <c r="AR23" s="8"/>
      <c r="AS23" s="8"/>
    </row>
    <row r="24" ht="15.0" customHeight="1">
      <c r="A24" s="8"/>
      <c r="B24" s="97">
        <v>9.0</v>
      </c>
      <c r="C24" s="98">
        <f>C22+80</f>
        <v>730</v>
      </c>
      <c r="D24" s="316" t="s">
        <v>112</v>
      </c>
      <c r="E24" s="317">
        <f t="shared" ref="E24:K24" si="15">ROUND(Z24-(Z24*$H$9),0)</f>
        <v>0</v>
      </c>
      <c r="F24" s="317">
        <f t="shared" si="15"/>
        <v>0</v>
      </c>
      <c r="G24" s="317">
        <f t="shared" si="15"/>
        <v>0</v>
      </c>
      <c r="H24" s="317">
        <f t="shared" si="15"/>
        <v>0</v>
      </c>
      <c r="I24" s="317">
        <f t="shared" si="15"/>
        <v>0</v>
      </c>
      <c r="J24" s="317">
        <f t="shared" si="15"/>
        <v>0</v>
      </c>
      <c r="K24" s="317">
        <f t="shared" si="15"/>
        <v>0</v>
      </c>
      <c r="L24" s="326"/>
      <c r="M24" s="326"/>
      <c r="N24" s="327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103">
        <f>ROUND(VLOOKUP(CONCATENATE("Q60T ",E$7," V",$B24),'Основа'!$A$1:$Q3997,15,FALSE),0)</f>
        <v>0</v>
      </c>
      <c r="AA24" s="103">
        <f>ROUND(VLOOKUP(CONCATENATE("Q60T ",F$7," V",$B24),'Основа'!$A$1:$Q3997,15,FALSE),0)</f>
        <v>0</v>
      </c>
      <c r="AB24" s="103">
        <f>ROUND(VLOOKUP(CONCATENATE("Q60T ",G$7," V",$B24),'Основа'!$A$1:$Q3997,15,FALSE),0)</f>
        <v>0</v>
      </c>
      <c r="AC24" s="103">
        <f>ROUND(VLOOKUP(CONCATENATE("Q60T ",H$7," V",$B24),'Основа'!$A$1:$Q3997,15,FALSE),0)</f>
        <v>0</v>
      </c>
      <c r="AD24" s="103">
        <f>ROUND(VLOOKUP(CONCATENATE("Q60T ",I$7," V",$B24),'Основа'!$A$1:$Q3997,15,FALSE),0)</f>
        <v>0</v>
      </c>
      <c r="AE24" s="103">
        <f>ROUND(VLOOKUP(CONCATENATE("Q60T ",J$7," V",$B24),'Основа'!$A$1:$Q3997,15,FALSE),0)</f>
        <v>0</v>
      </c>
      <c r="AF24" s="103">
        <f>ROUND(VLOOKUP(CONCATENATE("Q60T ",K$7," V",$B24),'Основа'!$A$1:$Q3997,15,FALSE),0)</f>
        <v>0</v>
      </c>
      <c r="AG24" s="70"/>
      <c r="AH24" s="70"/>
      <c r="AI24" s="70"/>
      <c r="AJ24" s="8"/>
      <c r="AK24" s="8"/>
      <c r="AL24" s="8"/>
      <c r="AM24" s="8"/>
      <c r="AN24" s="8"/>
      <c r="AO24" s="8"/>
      <c r="AP24" s="8"/>
      <c r="AQ24" s="8"/>
      <c r="AR24" s="8"/>
      <c r="AS24" s="8"/>
    </row>
    <row r="25" ht="15.0" customHeight="1">
      <c r="A25" s="8"/>
      <c r="B25" s="110"/>
      <c r="C25" s="111"/>
      <c r="D25" s="319" t="str">
        <f>RIGHT($I$9,21)</f>
        <v>ΔТ=70⁰С (95/85/20) Вт</v>
      </c>
      <c r="E25" s="320">
        <f t="shared" ref="E25:K25" si="16">ROUND(IF($D25="ΔТ=70⁰С (95/85/20) Вт",Z25,(IF($D25="ΔТ=60⁰С (90/70/20) Вт",Z25*0.818,Z25*0.646))),0)</f>
        <v>1175</v>
      </c>
      <c r="F25" s="321">
        <f t="shared" si="16"/>
        <v>1293</v>
      </c>
      <c r="G25" s="321">
        <f t="shared" si="16"/>
        <v>1744</v>
      </c>
      <c r="H25" s="321">
        <f t="shared" si="16"/>
        <v>2353</v>
      </c>
      <c r="I25" s="321">
        <f t="shared" si="16"/>
        <v>2921</v>
      </c>
      <c r="J25" s="321">
        <f t="shared" si="16"/>
        <v>3509</v>
      </c>
      <c r="K25" s="321">
        <f t="shared" si="16"/>
        <v>4077</v>
      </c>
      <c r="L25" s="328"/>
      <c r="M25" s="328"/>
      <c r="N25" s="329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103">
        <f>VLOOKUP(CONCATENATE("Q60T ",E$7," V",$B24),'Основа'!$A$1:$Q3997,8,FALSE)</f>
        <v>1175</v>
      </c>
      <c r="AA25" s="103">
        <f>VLOOKUP(CONCATENATE("Q60T ",F$7," V",$B24),'Основа'!$A$1:$Q3997,8,FALSE)</f>
        <v>1293</v>
      </c>
      <c r="AB25" s="103">
        <f>VLOOKUP(CONCATENATE("Q60T ",G$7," V",$B24),'Основа'!$A$1:$Q3997,8,FALSE)</f>
        <v>1744</v>
      </c>
      <c r="AC25" s="103">
        <f>VLOOKUP(CONCATENATE("Q60T ",H$7," V",$B24),'Основа'!$A$1:$Q3997,8,FALSE)</f>
        <v>2353</v>
      </c>
      <c r="AD25" s="103">
        <f>VLOOKUP(CONCATENATE("Q60T ",I$7," V",$B24),'Основа'!$A$1:$Q3997,8,FALSE)</f>
        <v>2921</v>
      </c>
      <c r="AE25" s="103">
        <f>VLOOKUP(CONCATENATE("Q60T ",J$7," V",$B24),'Основа'!$A$1:$Q3997,8,FALSE)</f>
        <v>3509</v>
      </c>
      <c r="AF25" s="103">
        <f>VLOOKUP(CONCATENATE("Q60T ",K$7," V",$B24),'Основа'!$A$1:$Q3997,8,FALSE)</f>
        <v>4077</v>
      </c>
      <c r="AG25" s="70"/>
      <c r="AH25" s="70"/>
      <c r="AI25" s="70"/>
      <c r="AJ25" s="8"/>
      <c r="AK25" s="8"/>
      <c r="AL25" s="8"/>
      <c r="AM25" s="8"/>
      <c r="AN25" s="8"/>
      <c r="AO25" s="8"/>
      <c r="AP25" s="8"/>
      <c r="AQ25" s="8"/>
      <c r="AR25" s="8"/>
      <c r="AS25" s="8"/>
    </row>
    <row r="26" ht="15.0" customHeight="1">
      <c r="A26" s="8"/>
      <c r="B26" s="243">
        <v>10.0</v>
      </c>
      <c r="C26" s="168">
        <f>C24+80</f>
        <v>810</v>
      </c>
      <c r="D26" s="316" t="s">
        <v>112</v>
      </c>
      <c r="E26" s="317">
        <f t="shared" ref="E26:K26" si="17">ROUND(Z26-(Z26*$H$9),0)</f>
        <v>0</v>
      </c>
      <c r="F26" s="317">
        <f t="shared" si="17"/>
        <v>0</v>
      </c>
      <c r="G26" s="317">
        <f t="shared" si="17"/>
        <v>0</v>
      </c>
      <c r="H26" s="317">
        <f t="shared" si="17"/>
        <v>0</v>
      </c>
      <c r="I26" s="317">
        <f t="shared" si="17"/>
        <v>0</v>
      </c>
      <c r="J26" s="317">
        <f t="shared" si="17"/>
        <v>0</v>
      </c>
      <c r="K26" s="317">
        <f t="shared" si="17"/>
        <v>0</v>
      </c>
      <c r="L26" s="331"/>
      <c r="M26" s="331"/>
      <c r="N26" s="332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103">
        <f>ROUND(VLOOKUP(CONCATENATE("Q60T ",E$7," V",$B26),'Основа'!$A$1:$Q3997,15,FALSE),0)</f>
        <v>0</v>
      </c>
      <c r="AA26" s="103">
        <f>ROUND(VLOOKUP(CONCATENATE("Q60T ",F$7," V",$B26),'Основа'!$A$1:$Q3997,15,FALSE),0)</f>
        <v>0</v>
      </c>
      <c r="AB26" s="103">
        <f>ROUND(VLOOKUP(CONCATENATE("Q60T ",G$7," V",$B26),'Основа'!$A$1:$Q3997,15,FALSE),0)</f>
        <v>0</v>
      </c>
      <c r="AC26" s="103">
        <f>ROUND(VLOOKUP(CONCATENATE("Q60T ",H$7," V",$B26),'Основа'!$A$1:$Q3997,15,FALSE),0)</f>
        <v>0</v>
      </c>
      <c r="AD26" s="103">
        <f>ROUND(VLOOKUP(CONCATENATE("Q60T ",I$7," V",$B26),'Основа'!$A$1:$Q3997,15,FALSE),0)</f>
        <v>0</v>
      </c>
      <c r="AE26" s="103">
        <f>ROUND(VLOOKUP(CONCATENATE("Q60T ",J$7," V",$B26),'Основа'!$A$1:$Q3997,15,FALSE),0)</f>
        <v>0</v>
      </c>
      <c r="AF26" s="103">
        <f>ROUND(VLOOKUP(CONCATENATE("Q60T ",K$7," V",$B26),'Основа'!$A$1:$Q3997,15,FALSE),0)</f>
        <v>0</v>
      </c>
      <c r="AG26" s="70"/>
      <c r="AH26" s="70"/>
      <c r="AI26" s="70"/>
      <c r="AJ26" s="8"/>
      <c r="AK26" s="8"/>
      <c r="AL26" s="8"/>
      <c r="AM26" s="8"/>
      <c r="AN26" s="8"/>
      <c r="AO26" s="8"/>
      <c r="AP26" s="8"/>
      <c r="AQ26" s="8"/>
      <c r="AR26" s="8"/>
      <c r="AS26" s="8"/>
    </row>
    <row r="27" ht="15.0" customHeight="1">
      <c r="A27" s="8"/>
      <c r="B27" s="104"/>
      <c r="C27" s="105"/>
      <c r="D27" s="319" t="str">
        <f>RIGHT($I$9,21)</f>
        <v>ΔТ=70⁰С (95/85/20) Вт</v>
      </c>
      <c r="E27" s="323">
        <f t="shared" ref="E27:K27" si="18">ROUND(IF($D27="ΔТ=70⁰С (95/85/20) Вт",Z27,(IF($D27="ΔТ=60⁰С (90/70/20) Вт",Z27*0.818,Z27*0.646))),0)</f>
        <v>1308</v>
      </c>
      <c r="F27" s="324">
        <f t="shared" si="18"/>
        <v>1438</v>
      </c>
      <c r="G27" s="324">
        <f t="shared" si="18"/>
        <v>1939</v>
      </c>
      <c r="H27" s="324">
        <f t="shared" si="18"/>
        <v>2613</v>
      </c>
      <c r="I27" s="324">
        <f t="shared" si="18"/>
        <v>3244</v>
      </c>
      <c r="J27" s="324">
        <f t="shared" si="18"/>
        <v>3899</v>
      </c>
      <c r="K27" s="321">
        <f t="shared" si="18"/>
        <v>4530</v>
      </c>
      <c r="L27" s="333"/>
      <c r="M27" s="333"/>
      <c r="N27" s="334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103">
        <f>VLOOKUP(CONCATENATE("Q60T ",E$7," V",$B26),'Основа'!$A$1:$Q3997,8,FALSE)</f>
        <v>1308</v>
      </c>
      <c r="AA27" s="103">
        <f>VLOOKUP(CONCATENATE("Q60T ",F$7," V",$B26),'Основа'!$A$1:$Q3997,8,FALSE)</f>
        <v>1438</v>
      </c>
      <c r="AB27" s="103">
        <f>VLOOKUP(CONCATENATE("Q60T ",G$7," V",$B26),'Основа'!$A$1:$Q3997,8,FALSE)</f>
        <v>1939</v>
      </c>
      <c r="AC27" s="103">
        <f>VLOOKUP(CONCATENATE("Q60T ",H$7," V",$B26),'Основа'!$A$1:$Q3997,8,FALSE)</f>
        <v>2613</v>
      </c>
      <c r="AD27" s="103">
        <f>VLOOKUP(CONCATENATE("Q60T ",I$7," V",$B26),'Основа'!$A$1:$Q3997,8,FALSE)</f>
        <v>3244</v>
      </c>
      <c r="AE27" s="103">
        <f>VLOOKUP(CONCATENATE("Q60T ",J$7," V",$B26),'Основа'!$A$1:$Q3997,8,FALSE)</f>
        <v>3899</v>
      </c>
      <c r="AF27" s="103">
        <f>VLOOKUP(CONCATENATE("Q60T ",K$7," V",$B26),'Основа'!$A$1:$Q3997,8,FALSE)</f>
        <v>4530</v>
      </c>
      <c r="AG27" s="70"/>
      <c r="AH27" s="70"/>
      <c r="AI27" s="70"/>
      <c r="AJ27" s="8"/>
      <c r="AK27" s="8"/>
      <c r="AL27" s="8"/>
      <c r="AM27" s="8"/>
      <c r="AN27" s="8"/>
      <c r="AO27" s="8"/>
      <c r="AP27" s="8"/>
      <c r="AQ27" s="8"/>
      <c r="AR27" s="8"/>
      <c r="AS27" s="8"/>
    </row>
    <row r="28" ht="15.0" customHeight="1">
      <c r="A28" s="8"/>
      <c r="B28" s="97">
        <v>11.0</v>
      </c>
      <c r="C28" s="98">
        <f>C26+80</f>
        <v>890</v>
      </c>
      <c r="D28" s="316" t="s">
        <v>112</v>
      </c>
      <c r="E28" s="317">
        <f t="shared" ref="E28:J28" si="19">ROUND(Z28-(Z28*$H$9),0)</f>
        <v>0</v>
      </c>
      <c r="F28" s="317">
        <f t="shared" si="19"/>
        <v>0</v>
      </c>
      <c r="G28" s="317">
        <f t="shared" si="19"/>
        <v>0</v>
      </c>
      <c r="H28" s="317">
        <f t="shared" si="19"/>
        <v>0</v>
      </c>
      <c r="I28" s="317">
        <f t="shared" si="19"/>
        <v>0</v>
      </c>
      <c r="J28" s="317">
        <f t="shared" si="19"/>
        <v>0</v>
      </c>
      <c r="K28" s="326"/>
      <c r="L28" s="326"/>
      <c r="M28" s="326"/>
      <c r="N28" s="327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103">
        <f>ROUND(VLOOKUP(CONCATENATE("Q60T ",E$7," V",$B28),'Основа'!$A$1:$Q3997,15,FALSE),0)</f>
        <v>0</v>
      </c>
      <c r="AA28" s="103">
        <f>ROUND(VLOOKUP(CONCATENATE("Q60T ",F$7," V",$B28),'Основа'!$A$1:$Q3997,15,FALSE),0)</f>
        <v>0</v>
      </c>
      <c r="AB28" s="103">
        <f>ROUND(VLOOKUP(CONCATENATE("Q60T ",G$7," V",$B28),'Основа'!$A$1:$Q3997,15,FALSE),0)</f>
        <v>0</v>
      </c>
      <c r="AC28" s="103">
        <f>ROUND(VLOOKUP(CONCATENATE("Q60T ",H$7," V",$B28),'Основа'!$A$1:$Q3997,15,FALSE),0)</f>
        <v>0</v>
      </c>
      <c r="AD28" s="103">
        <f>ROUND(VLOOKUP(CONCATENATE("Q60T ",I$7," V",$B28),'Основа'!$A$1:$Q3997,15,FALSE),0)</f>
        <v>0</v>
      </c>
      <c r="AE28" s="103">
        <f>ROUND(VLOOKUP(CONCATENATE("Q60T ",J$7," V",$B28),'Основа'!$A$1:$Q3997,15,FALSE),0)</f>
        <v>0</v>
      </c>
      <c r="AF28" s="70"/>
      <c r="AG28" s="70"/>
      <c r="AH28" s="70"/>
      <c r="AI28" s="70"/>
      <c r="AJ28" s="8"/>
      <c r="AK28" s="8"/>
      <c r="AL28" s="8"/>
      <c r="AM28" s="8"/>
      <c r="AN28" s="8"/>
      <c r="AO28" s="8"/>
      <c r="AP28" s="8"/>
      <c r="AQ28" s="8"/>
      <c r="AR28" s="8"/>
      <c r="AS28" s="8"/>
    </row>
    <row r="29" ht="15.0" customHeight="1">
      <c r="A29" s="8"/>
      <c r="B29" s="110"/>
      <c r="C29" s="111"/>
      <c r="D29" s="319" t="str">
        <f>RIGHT($I$9,21)</f>
        <v>ΔТ=70⁰С (95/85/20) Вт</v>
      </c>
      <c r="E29" s="320">
        <f t="shared" ref="E29:J29" si="20">ROUND(IF($D29="ΔТ=70⁰С (95/85/20) Вт",Z29,(IF($D29="ΔТ=60⁰С (90/70/20) Вт",Z29*0.818,Z29*0.646))),0)</f>
        <v>1438</v>
      </c>
      <c r="F29" s="321">
        <f t="shared" si="20"/>
        <v>1580</v>
      </c>
      <c r="G29" s="321">
        <f t="shared" si="20"/>
        <v>2131</v>
      </c>
      <c r="H29" s="321">
        <f t="shared" si="20"/>
        <v>2876</v>
      </c>
      <c r="I29" s="321">
        <f t="shared" si="20"/>
        <v>3569</v>
      </c>
      <c r="J29" s="321">
        <f t="shared" si="20"/>
        <v>4287</v>
      </c>
      <c r="K29" s="328"/>
      <c r="L29" s="328"/>
      <c r="M29" s="328"/>
      <c r="N29" s="329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103">
        <f>VLOOKUP(CONCATENATE("Q60T ",E$7," V",$B28),'Основа'!$A$1:$Q3997,8,FALSE)</f>
        <v>1438</v>
      </c>
      <c r="AA29" s="103">
        <f>VLOOKUP(CONCATENATE("Q60T ",F$7," V",$B28),'Основа'!$A$1:$Q3997,8,FALSE)</f>
        <v>1580</v>
      </c>
      <c r="AB29" s="103">
        <f>VLOOKUP(CONCATENATE("Q60T ",G$7," V",$B28),'Основа'!$A$1:$Q3997,8,FALSE)</f>
        <v>2131</v>
      </c>
      <c r="AC29" s="103">
        <f>VLOOKUP(CONCATENATE("Q60T ",H$7," V",$B28),'Основа'!$A$1:$Q3997,8,FALSE)</f>
        <v>2876</v>
      </c>
      <c r="AD29" s="103">
        <f>VLOOKUP(CONCATENATE("Q60T ",I$7," V",$B28),'Основа'!$A$1:$Q3997,8,FALSE)</f>
        <v>3569</v>
      </c>
      <c r="AE29" s="103">
        <f>VLOOKUP(CONCATENATE("Q60T ",J$7," V",$B28),'Основа'!$A$1:$Q3997,8,FALSE)</f>
        <v>4287</v>
      </c>
      <c r="AF29" s="70"/>
      <c r="AG29" s="70"/>
      <c r="AH29" s="70"/>
      <c r="AI29" s="70"/>
      <c r="AJ29" s="8"/>
      <c r="AK29" s="8"/>
      <c r="AL29" s="8"/>
      <c r="AM29" s="8"/>
      <c r="AN29" s="8"/>
      <c r="AO29" s="8"/>
      <c r="AP29" s="8"/>
      <c r="AQ29" s="8"/>
      <c r="AR29" s="8"/>
      <c r="AS29" s="8"/>
    </row>
    <row r="30" ht="15.0" customHeight="1">
      <c r="A30" s="8"/>
      <c r="B30" s="243">
        <v>12.0</v>
      </c>
      <c r="C30" s="168">
        <f>C28+80</f>
        <v>970</v>
      </c>
      <c r="D30" s="316" t="s">
        <v>112</v>
      </c>
      <c r="E30" s="317">
        <f t="shared" ref="E30:J30" si="21">ROUND(Z30-(Z30*$H$9),0)</f>
        <v>0</v>
      </c>
      <c r="F30" s="317">
        <f t="shared" si="21"/>
        <v>0</v>
      </c>
      <c r="G30" s="317">
        <f t="shared" si="21"/>
        <v>0</v>
      </c>
      <c r="H30" s="317">
        <f t="shared" si="21"/>
        <v>0</v>
      </c>
      <c r="I30" s="317">
        <f t="shared" si="21"/>
        <v>0</v>
      </c>
      <c r="J30" s="317">
        <f t="shared" si="21"/>
        <v>0</v>
      </c>
      <c r="K30" s="331"/>
      <c r="L30" s="331"/>
      <c r="M30" s="331"/>
      <c r="N30" s="332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103">
        <f>ROUND(VLOOKUP(CONCATENATE("Q60T ",E$7," V",$B30),'Основа'!$A$1:$Q3997,15,FALSE),0)</f>
        <v>0</v>
      </c>
      <c r="AA30" s="103">
        <f>ROUND(VLOOKUP(CONCATENATE("Q60T ",F$7," V",$B30),'Основа'!$A$1:$Q3997,15,FALSE),0)</f>
        <v>0</v>
      </c>
      <c r="AB30" s="103">
        <f>ROUND(VLOOKUP(CONCATENATE("Q60T ",G$7," V",$B30),'Основа'!$A$1:$Q3997,15,FALSE),0)</f>
        <v>0</v>
      </c>
      <c r="AC30" s="103">
        <f>ROUND(VLOOKUP(CONCATENATE("Q60T ",H$7," V",$B30),'Основа'!$A$1:$Q3997,15,FALSE),0)</f>
        <v>0</v>
      </c>
      <c r="AD30" s="103">
        <f>ROUND(VLOOKUP(CONCATENATE("Q60T ",I$7," V",$B30),'Основа'!$A$1:$Q3997,15,FALSE),0)</f>
        <v>0</v>
      </c>
      <c r="AE30" s="103">
        <f>ROUND(VLOOKUP(CONCATENATE("Q60T ",J$7," V",$B30),'Основа'!$A$1:$Q3997,15,FALSE),0)</f>
        <v>0</v>
      </c>
      <c r="AF30" s="70"/>
      <c r="AG30" s="70"/>
      <c r="AH30" s="70"/>
      <c r="AI30" s="70"/>
      <c r="AJ30" s="8"/>
      <c r="AK30" s="8"/>
      <c r="AL30" s="8"/>
      <c r="AM30" s="8"/>
      <c r="AN30" s="8"/>
      <c r="AO30" s="8"/>
      <c r="AP30" s="8"/>
      <c r="AQ30" s="8"/>
      <c r="AR30" s="8"/>
      <c r="AS30" s="8"/>
    </row>
    <row r="31" ht="15.0" customHeight="1">
      <c r="A31" s="8"/>
      <c r="B31" s="110"/>
      <c r="C31" s="111"/>
      <c r="D31" s="319" t="str">
        <f>RIGHT($I$9,21)</f>
        <v>ΔТ=70⁰С (95/85/20) Вт</v>
      </c>
      <c r="E31" s="320">
        <f t="shared" ref="E31:J31" si="22">ROUND(IF($D31="ΔТ=70⁰С (95/85/20) Вт",Z31,(IF($D31="ΔТ=60⁰С (90/70/20) Вт",Z31*0.818,Z31*0.646))),0)</f>
        <v>1568</v>
      </c>
      <c r="F31" s="321">
        <f t="shared" si="22"/>
        <v>1724</v>
      </c>
      <c r="G31" s="321">
        <f t="shared" si="22"/>
        <v>2326</v>
      </c>
      <c r="H31" s="321">
        <f t="shared" si="22"/>
        <v>3136</v>
      </c>
      <c r="I31" s="321">
        <f t="shared" si="22"/>
        <v>3894</v>
      </c>
      <c r="J31" s="321">
        <f t="shared" si="22"/>
        <v>4677</v>
      </c>
      <c r="K31" s="328"/>
      <c r="L31" s="328"/>
      <c r="M31" s="328"/>
      <c r="N31" s="329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103">
        <f>VLOOKUP(CONCATENATE("Q60T ",E$7," V",$B30),'Основа'!$A$1:$Q3997,8,FALSE)</f>
        <v>1568</v>
      </c>
      <c r="AA31" s="103">
        <f>VLOOKUP(CONCATENATE("Q60T ",F$7," V",$B30),'Основа'!$A$1:$Q3997,8,FALSE)</f>
        <v>1724</v>
      </c>
      <c r="AB31" s="103">
        <f>VLOOKUP(CONCATENATE("Q60T ",G$7," V",$B30),'Основа'!$A$1:$Q3997,8,FALSE)</f>
        <v>2326</v>
      </c>
      <c r="AC31" s="103">
        <f>VLOOKUP(CONCATENATE("Q60T ",H$7," V",$B30),'Основа'!$A$1:$Q3997,8,FALSE)</f>
        <v>3136</v>
      </c>
      <c r="AD31" s="103">
        <f>VLOOKUP(CONCATENATE("Q60T ",I$7," V",$B30),'Основа'!$A$1:$Q3997,8,FALSE)</f>
        <v>3894</v>
      </c>
      <c r="AE31" s="103">
        <f>VLOOKUP(CONCATENATE("Q60T ",J$7," V",$B30),'Основа'!$A$1:$Q3997,8,FALSE)</f>
        <v>4677</v>
      </c>
      <c r="AF31" s="70"/>
      <c r="AG31" s="70"/>
      <c r="AH31" s="70"/>
      <c r="AI31" s="70"/>
      <c r="AJ31" s="8"/>
      <c r="AK31" s="8"/>
      <c r="AL31" s="8"/>
      <c r="AM31" s="8"/>
      <c r="AN31" s="8"/>
      <c r="AO31" s="8"/>
      <c r="AP31" s="8"/>
      <c r="AQ31" s="8"/>
      <c r="AR31" s="8"/>
      <c r="AS31" s="8"/>
    </row>
    <row r="32" ht="15.75" customHeight="1">
      <c r="A32" s="8"/>
      <c r="B32" s="8"/>
      <c r="C32" s="8"/>
      <c r="D32" s="8"/>
      <c r="E32" s="8"/>
      <c r="F32" s="8"/>
      <c r="G32" s="8"/>
      <c r="H32" s="8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70"/>
      <c r="AA32" s="70"/>
      <c r="AB32" s="70"/>
      <c r="AC32" s="70"/>
      <c r="AD32" s="70"/>
      <c r="AE32" s="70"/>
      <c r="AF32" s="70"/>
      <c r="AG32" s="70"/>
      <c r="AH32" s="70"/>
      <c r="AI32" s="70"/>
      <c r="AJ32" s="8"/>
      <c r="AK32" s="8"/>
      <c r="AL32" s="8"/>
      <c r="AM32" s="8"/>
      <c r="AN32" s="8"/>
      <c r="AO32" s="8"/>
      <c r="AP32" s="8"/>
      <c r="AQ32" s="8"/>
      <c r="AR32" s="8"/>
      <c r="AS32" s="8"/>
    </row>
    <row r="33" ht="15.0" customHeight="1">
      <c r="A33" s="8"/>
      <c r="B33" s="119" t="s">
        <v>110</v>
      </c>
      <c r="C33" s="5"/>
      <c r="D33" s="100"/>
      <c r="E33" s="121">
        <v>500.0</v>
      </c>
      <c r="F33" s="121">
        <v>750.0</v>
      </c>
      <c r="G33" s="121">
        <v>1000.0</v>
      </c>
      <c r="H33" s="121">
        <v>1250.0</v>
      </c>
      <c r="I33" s="121">
        <v>1500.0</v>
      </c>
      <c r="J33" s="121">
        <v>1750.0</v>
      </c>
      <c r="K33" s="121">
        <v>2000.0</v>
      </c>
      <c r="L33" s="121">
        <v>2250.0</v>
      </c>
      <c r="M33" s="121">
        <v>2500.0</v>
      </c>
      <c r="N33" s="122">
        <v>3000.0</v>
      </c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</row>
    <row r="34" ht="15.0" customHeight="1">
      <c r="A34" s="8"/>
      <c r="B34" s="123" t="s">
        <v>114</v>
      </c>
      <c r="C34" s="48"/>
      <c r="D34" s="79"/>
      <c r="E34" s="61">
        <v>430.0</v>
      </c>
      <c r="F34" s="61">
        <v>680.0</v>
      </c>
      <c r="G34" s="61">
        <v>930.0</v>
      </c>
      <c r="H34" s="61">
        <v>1180.0</v>
      </c>
      <c r="I34" s="61">
        <v>1430.0</v>
      </c>
      <c r="J34" s="61">
        <v>1680.0</v>
      </c>
      <c r="K34" s="61">
        <v>1930.0</v>
      </c>
      <c r="L34" s="61">
        <v>2180.0</v>
      </c>
      <c r="M34" s="61">
        <v>2430.0</v>
      </c>
      <c r="N34" s="124">
        <v>2930.0</v>
      </c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  <c r="AO34" s="8"/>
      <c r="AP34" s="8"/>
      <c r="AQ34" s="8"/>
      <c r="AR34" s="8"/>
      <c r="AS34" s="8"/>
    </row>
    <row r="35" ht="47.25" customHeight="1">
      <c r="A35" s="8"/>
      <c r="B35" s="127" t="s">
        <v>7</v>
      </c>
      <c r="C35" s="129" t="s">
        <v>118</v>
      </c>
      <c r="D35" s="130"/>
      <c r="E35" s="130"/>
      <c r="F35" s="130"/>
      <c r="G35" s="130"/>
      <c r="H35" s="130"/>
      <c r="I35" s="130"/>
      <c r="J35" s="130"/>
      <c r="K35" s="130"/>
      <c r="L35" s="130"/>
      <c r="M35" s="130"/>
      <c r="N35" s="131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  <c r="AO35" s="8"/>
      <c r="AP35" s="8"/>
      <c r="AQ35" s="8"/>
      <c r="AR35" s="8"/>
      <c r="AS35" s="8"/>
    </row>
    <row r="36" ht="15.75" customHeight="1">
      <c r="A36" s="8"/>
      <c r="B36" s="132">
        <v>2.0</v>
      </c>
      <c r="C36" s="151" t="s">
        <v>119</v>
      </c>
      <c r="D36" s="100"/>
      <c r="E36" s="135">
        <v>8.9</v>
      </c>
      <c r="F36" s="135">
        <v>10.0</v>
      </c>
      <c r="G36" s="135">
        <v>12.7</v>
      </c>
      <c r="H36" s="135">
        <v>16.5</v>
      </c>
      <c r="I36" s="135">
        <v>20.2</v>
      </c>
      <c r="J36" s="135">
        <v>23.9</v>
      </c>
      <c r="K36" s="135">
        <v>27.7</v>
      </c>
      <c r="L36" s="135">
        <v>31.4</v>
      </c>
      <c r="M36" s="135">
        <v>35.2</v>
      </c>
      <c r="N36" s="136">
        <v>38.9</v>
      </c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  <c r="AJ36" s="8"/>
      <c r="AK36" s="8"/>
      <c r="AL36" s="8"/>
      <c r="AM36" s="8"/>
      <c r="AN36" s="8"/>
      <c r="AO36" s="8"/>
      <c r="AP36" s="8"/>
      <c r="AQ36" s="8"/>
      <c r="AR36" s="8"/>
      <c r="AS36" s="8"/>
    </row>
    <row r="37" ht="15.75" customHeight="1">
      <c r="A37" s="8"/>
      <c r="B37" s="104"/>
      <c r="C37" s="335" t="s">
        <v>120</v>
      </c>
      <c r="D37" s="148"/>
      <c r="E37" s="139">
        <v>1.8</v>
      </c>
      <c r="F37" s="139">
        <v>2.2</v>
      </c>
      <c r="G37" s="139">
        <v>2.6</v>
      </c>
      <c r="H37" s="139">
        <v>3.4</v>
      </c>
      <c r="I37" s="139">
        <v>4.2</v>
      </c>
      <c r="J37" s="139">
        <v>5.0</v>
      </c>
      <c r="K37" s="139">
        <v>6.0</v>
      </c>
      <c r="L37" s="139">
        <v>6.8</v>
      </c>
      <c r="M37" s="139">
        <v>7.4</v>
      </c>
      <c r="N37" s="140">
        <v>8.2</v>
      </c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</row>
    <row r="38" ht="15.75" customHeight="1">
      <c r="A38" s="8"/>
      <c r="B38" s="132">
        <v>3.0</v>
      </c>
      <c r="C38" s="151" t="s">
        <v>119</v>
      </c>
      <c r="D38" s="100"/>
      <c r="E38" s="135">
        <v>13.4</v>
      </c>
      <c r="F38" s="135">
        <v>15.0</v>
      </c>
      <c r="G38" s="135">
        <v>19.0</v>
      </c>
      <c r="H38" s="135">
        <v>24.6</v>
      </c>
      <c r="I38" s="135">
        <v>30.2</v>
      </c>
      <c r="J38" s="135">
        <v>35.9</v>
      </c>
      <c r="K38" s="135">
        <v>41.5</v>
      </c>
      <c r="L38" s="135">
        <v>47.1</v>
      </c>
      <c r="M38" s="135">
        <v>52.7</v>
      </c>
      <c r="N38" s="136">
        <v>58.3</v>
      </c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</row>
    <row r="39" ht="15.75" customHeight="1">
      <c r="A39" s="8"/>
      <c r="B39" s="110"/>
      <c r="C39" s="335" t="s">
        <v>120</v>
      </c>
      <c r="D39" s="148"/>
      <c r="E39" s="139">
        <v>2.7</v>
      </c>
      <c r="F39" s="139">
        <v>3.3000000000000003</v>
      </c>
      <c r="G39" s="139">
        <v>3.9000000000000004</v>
      </c>
      <c r="H39" s="139">
        <v>5.1</v>
      </c>
      <c r="I39" s="139">
        <v>6.300000000000001</v>
      </c>
      <c r="J39" s="139">
        <v>7.5</v>
      </c>
      <c r="K39" s="139">
        <v>9.0</v>
      </c>
      <c r="L39" s="139">
        <v>10.2</v>
      </c>
      <c r="M39" s="139">
        <v>11.100000000000001</v>
      </c>
      <c r="N39" s="140">
        <v>12.299999999999999</v>
      </c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</row>
    <row r="40" ht="15.75" customHeight="1">
      <c r="A40" s="8"/>
      <c r="B40" s="141">
        <v>4.0</v>
      </c>
      <c r="C40" s="151" t="s">
        <v>119</v>
      </c>
      <c r="D40" s="100"/>
      <c r="E40" s="135">
        <v>17.8</v>
      </c>
      <c r="F40" s="135">
        <v>19.9</v>
      </c>
      <c r="G40" s="135">
        <v>25.3</v>
      </c>
      <c r="H40" s="135">
        <v>32.8</v>
      </c>
      <c r="I40" s="135">
        <v>40.3</v>
      </c>
      <c r="J40" s="135">
        <v>47.8</v>
      </c>
      <c r="K40" s="135">
        <v>55.3</v>
      </c>
      <c r="L40" s="135">
        <v>62.8</v>
      </c>
      <c r="M40" s="135">
        <v>70.3</v>
      </c>
      <c r="N40" s="136">
        <v>77.8</v>
      </c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</row>
    <row r="41" ht="15.75" customHeight="1">
      <c r="A41" s="8"/>
      <c r="B41" s="104"/>
      <c r="C41" s="335" t="s">
        <v>120</v>
      </c>
      <c r="D41" s="148"/>
      <c r="E41" s="145">
        <v>3.6</v>
      </c>
      <c r="F41" s="145">
        <v>4.4</v>
      </c>
      <c r="G41" s="145">
        <v>5.2</v>
      </c>
      <c r="H41" s="145">
        <v>6.8</v>
      </c>
      <c r="I41" s="145">
        <v>8.4</v>
      </c>
      <c r="J41" s="145">
        <v>10.0</v>
      </c>
      <c r="K41" s="145">
        <v>12.0</v>
      </c>
      <c r="L41" s="145">
        <v>13.6</v>
      </c>
      <c r="M41" s="145">
        <v>14.8</v>
      </c>
      <c r="N41" s="146">
        <v>16.4</v>
      </c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</row>
    <row r="42" ht="15.75" customHeight="1">
      <c r="A42" s="8"/>
      <c r="B42" s="132">
        <v>5.0</v>
      </c>
      <c r="C42" s="151" t="s">
        <v>119</v>
      </c>
      <c r="D42" s="100"/>
      <c r="E42" s="135">
        <v>22.2</v>
      </c>
      <c r="F42" s="135">
        <v>24.9</v>
      </c>
      <c r="G42" s="135">
        <v>31.6</v>
      </c>
      <c r="H42" s="135">
        <v>41.0</v>
      </c>
      <c r="I42" s="135">
        <v>50.3</v>
      </c>
      <c r="J42" s="135">
        <v>59.7</v>
      </c>
      <c r="K42" s="135">
        <v>69.1</v>
      </c>
      <c r="L42" s="135">
        <v>78.4</v>
      </c>
      <c r="M42" s="135">
        <v>87.8</v>
      </c>
      <c r="N42" s="136">
        <v>97.2</v>
      </c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</row>
    <row r="43" ht="15.75" customHeight="1">
      <c r="A43" s="8"/>
      <c r="B43" s="110"/>
      <c r="C43" s="335" t="s">
        <v>120</v>
      </c>
      <c r="D43" s="148"/>
      <c r="E43" s="139">
        <v>4.5</v>
      </c>
      <c r="F43" s="139">
        <v>5.5</v>
      </c>
      <c r="G43" s="139">
        <v>6.5</v>
      </c>
      <c r="H43" s="139">
        <v>8.5</v>
      </c>
      <c r="I43" s="139">
        <v>10.5</v>
      </c>
      <c r="J43" s="139">
        <v>12.5</v>
      </c>
      <c r="K43" s="139">
        <v>15.0</v>
      </c>
      <c r="L43" s="139">
        <v>17.0</v>
      </c>
      <c r="M43" s="139">
        <v>18.5</v>
      </c>
      <c r="N43" s="140">
        <v>20.5</v>
      </c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  <c r="AE43" s="8"/>
      <c r="AF43" s="8"/>
      <c r="AG43" s="8"/>
      <c r="AH43" s="8"/>
      <c r="AI43" s="8"/>
      <c r="AJ43" s="8"/>
      <c r="AK43" s="8"/>
      <c r="AL43" s="8"/>
      <c r="AM43" s="8"/>
      <c r="AN43" s="8"/>
      <c r="AO43" s="8"/>
      <c r="AP43" s="8"/>
      <c r="AQ43" s="8"/>
      <c r="AR43" s="8"/>
      <c r="AS43" s="8"/>
    </row>
    <row r="44" ht="15.75" customHeight="1">
      <c r="A44" s="8"/>
      <c r="B44" s="141">
        <v>6.0</v>
      </c>
      <c r="C44" s="151" t="s">
        <v>119</v>
      </c>
      <c r="D44" s="100"/>
      <c r="E44" s="172">
        <v>26.6</v>
      </c>
      <c r="F44" s="172">
        <v>29.8</v>
      </c>
      <c r="G44" s="172">
        <v>37.9</v>
      </c>
      <c r="H44" s="172">
        <v>49.2</v>
      </c>
      <c r="I44" s="172">
        <v>60.4</v>
      </c>
      <c r="J44" s="172">
        <v>71.6</v>
      </c>
      <c r="K44" s="172">
        <v>82.9</v>
      </c>
      <c r="L44" s="172">
        <v>94.1</v>
      </c>
      <c r="M44" s="172">
        <v>105.4</v>
      </c>
      <c r="N44" s="173">
        <v>116.6</v>
      </c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  <c r="AM44" s="8"/>
      <c r="AN44" s="8"/>
      <c r="AO44" s="8"/>
      <c r="AP44" s="8"/>
      <c r="AQ44" s="8"/>
      <c r="AR44" s="8"/>
      <c r="AS44" s="8"/>
    </row>
    <row r="45" ht="15.75" customHeight="1">
      <c r="A45" s="8"/>
      <c r="B45" s="104"/>
      <c r="C45" s="335" t="s">
        <v>120</v>
      </c>
      <c r="D45" s="148"/>
      <c r="E45" s="145">
        <v>5.4</v>
      </c>
      <c r="F45" s="145">
        <v>6.6000000000000005</v>
      </c>
      <c r="G45" s="145">
        <v>7.800000000000001</v>
      </c>
      <c r="H45" s="145">
        <v>10.2</v>
      </c>
      <c r="I45" s="145">
        <v>12.600000000000001</v>
      </c>
      <c r="J45" s="145">
        <v>15.0</v>
      </c>
      <c r="K45" s="145">
        <v>18.0</v>
      </c>
      <c r="L45" s="145">
        <v>20.4</v>
      </c>
      <c r="M45" s="145">
        <v>22.200000000000003</v>
      </c>
      <c r="N45" s="146">
        <v>24.599999999999998</v>
      </c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  <c r="AC45" s="8"/>
      <c r="AD45" s="8"/>
      <c r="AE45" s="8"/>
      <c r="AF45" s="8"/>
      <c r="AG45" s="8"/>
      <c r="AH45" s="8"/>
      <c r="AI45" s="8"/>
      <c r="AJ45" s="8"/>
      <c r="AK45" s="8"/>
      <c r="AL45" s="8"/>
      <c r="AM45" s="8"/>
      <c r="AN45" s="8"/>
      <c r="AO45" s="8"/>
      <c r="AP45" s="8"/>
      <c r="AQ45" s="8"/>
      <c r="AR45" s="8"/>
      <c r="AS45" s="8"/>
    </row>
    <row r="46" ht="15.75" customHeight="1">
      <c r="A46" s="8"/>
      <c r="B46" s="132">
        <v>7.0</v>
      </c>
      <c r="C46" s="151" t="s">
        <v>119</v>
      </c>
      <c r="D46" s="100"/>
      <c r="E46" s="135">
        <v>31.0</v>
      </c>
      <c r="F46" s="135">
        <v>34.8</v>
      </c>
      <c r="G46" s="135">
        <v>44.2</v>
      </c>
      <c r="H46" s="135">
        <v>57.3</v>
      </c>
      <c r="I46" s="135">
        <v>70.4</v>
      </c>
      <c r="J46" s="135">
        <v>83.5</v>
      </c>
      <c r="K46" s="135">
        <v>96.6</v>
      </c>
      <c r="L46" s="135">
        <v>109.8</v>
      </c>
      <c r="M46" s="289">
        <v>85.7</v>
      </c>
      <c r="N46" s="290">
        <v>101.9</v>
      </c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  <c r="AC46" s="8"/>
      <c r="AD46" s="8"/>
      <c r="AE46" s="8"/>
      <c r="AF46" s="8"/>
      <c r="AG46" s="8"/>
      <c r="AH46" s="8"/>
      <c r="AI46" s="8"/>
      <c r="AJ46" s="8"/>
      <c r="AK46" s="8"/>
      <c r="AL46" s="8"/>
      <c r="AM46" s="8"/>
      <c r="AN46" s="8"/>
      <c r="AO46" s="8"/>
      <c r="AP46" s="8"/>
      <c r="AQ46" s="8"/>
      <c r="AR46" s="8"/>
      <c r="AS46" s="8"/>
    </row>
    <row r="47" ht="15.75" customHeight="1">
      <c r="A47" s="8"/>
      <c r="B47" s="104"/>
      <c r="C47" s="335" t="s">
        <v>120</v>
      </c>
      <c r="D47" s="148"/>
      <c r="E47" s="139">
        <v>6.3</v>
      </c>
      <c r="F47" s="139">
        <v>7.700000000000001</v>
      </c>
      <c r="G47" s="139">
        <v>9.1</v>
      </c>
      <c r="H47" s="139">
        <v>11.9</v>
      </c>
      <c r="I47" s="139">
        <v>14.700000000000001</v>
      </c>
      <c r="J47" s="139">
        <v>17.5</v>
      </c>
      <c r="K47" s="139">
        <v>21.0</v>
      </c>
      <c r="L47" s="139">
        <v>23.8</v>
      </c>
      <c r="M47" s="291">
        <v>51.5</v>
      </c>
      <c r="N47" s="292">
        <v>61.7</v>
      </c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  <c r="AC47" s="8"/>
      <c r="AD47" s="8"/>
      <c r="AE47" s="8"/>
      <c r="AF47" s="8"/>
      <c r="AG47" s="8"/>
      <c r="AH47" s="8"/>
      <c r="AI47" s="8"/>
      <c r="AJ47" s="8"/>
      <c r="AK47" s="8"/>
      <c r="AL47" s="8"/>
      <c r="AM47" s="8"/>
      <c r="AN47" s="8"/>
      <c r="AO47" s="8"/>
      <c r="AP47" s="8"/>
      <c r="AQ47" s="8"/>
      <c r="AR47" s="8"/>
      <c r="AS47" s="8"/>
    </row>
    <row r="48" ht="15.75" customHeight="1">
      <c r="A48" s="8"/>
      <c r="B48" s="132">
        <v>8.0</v>
      </c>
      <c r="C48" s="151" t="s">
        <v>119</v>
      </c>
      <c r="D48" s="100"/>
      <c r="E48" s="172">
        <v>35.4</v>
      </c>
      <c r="F48" s="172">
        <v>39.7</v>
      </c>
      <c r="G48" s="172">
        <v>50.5</v>
      </c>
      <c r="H48" s="172">
        <v>65.5</v>
      </c>
      <c r="I48" s="172">
        <v>80.4</v>
      </c>
      <c r="J48" s="172">
        <v>95.4</v>
      </c>
      <c r="K48" s="172">
        <v>110.4</v>
      </c>
      <c r="L48" s="172">
        <v>125.4</v>
      </c>
      <c r="M48" s="293">
        <v>98.0</v>
      </c>
      <c r="N48" s="294">
        <v>116.5</v>
      </c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  <c r="AC48" s="8"/>
      <c r="AD48" s="8"/>
      <c r="AE48" s="8"/>
      <c r="AF48" s="8"/>
      <c r="AG48" s="8"/>
      <c r="AH48" s="8"/>
      <c r="AI48" s="8"/>
      <c r="AJ48" s="8"/>
      <c r="AK48" s="8"/>
      <c r="AL48" s="8"/>
      <c r="AM48" s="8"/>
      <c r="AN48" s="8"/>
      <c r="AO48" s="8"/>
      <c r="AP48" s="8"/>
      <c r="AQ48" s="8"/>
      <c r="AR48" s="8"/>
      <c r="AS48" s="8"/>
    </row>
    <row r="49" ht="15.75" customHeight="1">
      <c r="A49" s="8"/>
      <c r="B49" s="110"/>
      <c r="C49" s="335" t="s">
        <v>120</v>
      </c>
      <c r="D49" s="148"/>
      <c r="E49" s="145">
        <v>7.2</v>
      </c>
      <c r="F49" s="145">
        <v>8.8</v>
      </c>
      <c r="G49" s="145">
        <v>10.4</v>
      </c>
      <c r="H49" s="145">
        <v>13.6</v>
      </c>
      <c r="I49" s="145">
        <v>16.8</v>
      </c>
      <c r="J49" s="145">
        <v>20.0</v>
      </c>
      <c r="K49" s="145">
        <v>24.0</v>
      </c>
      <c r="L49" s="145">
        <v>27.2</v>
      </c>
      <c r="M49" s="295">
        <v>58.9</v>
      </c>
      <c r="N49" s="296">
        <v>70.6</v>
      </c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8"/>
      <c r="AJ49" s="8"/>
      <c r="AK49" s="8"/>
      <c r="AL49" s="8"/>
      <c r="AM49" s="8"/>
      <c r="AN49" s="8"/>
      <c r="AO49" s="8"/>
      <c r="AP49" s="8"/>
      <c r="AQ49" s="8"/>
      <c r="AR49" s="8"/>
      <c r="AS49" s="8"/>
    </row>
    <row r="50" ht="15.75" customHeight="1">
      <c r="A50" s="8"/>
      <c r="B50" s="132">
        <v>9.0</v>
      </c>
      <c r="C50" s="151" t="s">
        <v>119</v>
      </c>
      <c r="D50" s="100"/>
      <c r="E50" s="135">
        <v>39.8</v>
      </c>
      <c r="F50" s="135">
        <v>44.7</v>
      </c>
      <c r="G50" s="135">
        <v>56.8</v>
      </c>
      <c r="H50" s="135">
        <v>73.7</v>
      </c>
      <c r="I50" s="135">
        <v>90.5</v>
      </c>
      <c r="J50" s="135">
        <v>107.3</v>
      </c>
      <c r="K50" s="135">
        <v>124.2</v>
      </c>
      <c r="L50" s="289">
        <v>99.7</v>
      </c>
      <c r="M50" s="289">
        <v>110.2</v>
      </c>
      <c r="N50" s="290">
        <v>131.0</v>
      </c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  <c r="AC50" s="8"/>
      <c r="AD50" s="8"/>
      <c r="AE50" s="8"/>
      <c r="AF50" s="8"/>
      <c r="AG50" s="8"/>
      <c r="AH50" s="8"/>
      <c r="AI50" s="8"/>
      <c r="AJ50" s="8"/>
      <c r="AK50" s="8"/>
      <c r="AL50" s="8"/>
      <c r="AM50" s="8"/>
      <c r="AN50" s="8"/>
      <c r="AO50" s="8"/>
      <c r="AP50" s="8"/>
      <c r="AQ50" s="8"/>
      <c r="AR50" s="8"/>
      <c r="AS50" s="8"/>
    </row>
    <row r="51" ht="15.75" customHeight="1">
      <c r="A51" s="8"/>
      <c r="B51" s="110"/>
      <c r="C51" s="335" t="s">
        <v>120</v>
      </c>
      <c r="D51" s="148"/>
      <c r="E51" s="139">
        <v>8.1</v>
      </c>
      <c r="F51" s="139">
        <v>9.9</v>
      </c>
      <c r="G51" s="139">
        <v>11.700000000000001</v>
      </c>
      <c r="H51" s="139">
        <v>15.299999999999999</v>
      </c>
      <c r="I51" s="139">
        <v>18.900000000000002</v>
      </c>
      <c r="J51" s="139">
        <v>22.5</v>
      </c>
      <c r="K51" s="139">
        <v>27.0</v>
      </c>
      <c r="L51" s="291">
        <v>59.7</v>
      </c>
      <c r="M51" s="291">
        <v>66.3</v>
      </c>
      <c r="N51" s="292">
        <v>79.4</v>
      </c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  <c r="AC51" s="8"/>
      <c r="AD51" s="8"/>
      <c r="AE51" s="8"/>
      <c r="AF51" s="8"/>
      <c r="AG51" s="8"/>
      <c r="AH51" s="8"/>
      <c r="AI51" s="8"/>
      <c r="AJ51" s="8"/>
      <c r="AK51" s="8"/>
      <c r="AL51" s="8"/>
      <c r="AM51" s="8"/>
      <c r="AN51" s="8"/>
      <c r="AO51" s="8"/>
      <c r="AP51" s="8"/>
      <c r="AQ51" s="8"/>
      <c r="AR51" s="8"/>
      <c r="AS51" s="8"/>
    </row>
    <row r="52" ht="15.75" customHeight="1">
      <c r="A52" s="8"/>
      <c r="B52" s="132">
        <v>10.0</v>
      </c>
      <c r="C52" s="151" t="s">
        <v>119</v>
      </c>
      <c r="D52" s="100"/>
      <c r="E52" s="172">
        <v>44.2</v>
      </c>
      <c r="F52" s="172">
        <v>49.6</v>
      </c>
      <c r="G52" s="172">
        <v>63.1</v>
      </c>
      <c r="H52" s="172">
        <v>81.8</v>
      </c>
      <c r="I52" s="172">
        <v>100.5</v>
      </c>
      <c r="J52" s="172">
        <v>119.2</v>
      </c>
      <c r="K52" s="172">
        <v>138.0</v>
      </c>
      <c r="L52" s="293">
        <v>110.8</v>
      </c>
      <c r="M52" s="297">
        <v>122.4</v>
      </c>
      <c r="N52" s="298">
        <v>145.6</v>
      </c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  <c r="AC52" s="8"/>
      <c r="AD52" s="8"/>
      <c r="AE52" s="8"/>
      <c r="AF52" s="8"/>
      <c r="AG52" s="8"/>
      <c r="AH52" s="8"/>
      <c r="AI52" s="8"/>
      <c r="AJ52" s="8"/>
      <c r="AK52" s="8"/>
      <c r="AL52" s="8"/>
      <c r="AM52" s="8"/>
      <c r="AN52" s="8"/>
      <c r="AO52" s="8"/>
      <c r="AP52" s="8"/>
      <c r="AQ52" s="8"/>
      <c r="AR52" s="8"/>
      <c r="AS52" s="8"/>
    </row>
    <row r="53" ht="15.75" customHeight="1">
      <c r="A53" s="8"/>
      <c r="B53" s="110"/>
      <c r="C53" s="335" t="s">
        <v>120</v>
      </c>
      <c r="D53" s="148"/>
      <c r="E53" s="145">
        <v>9.0</v>
      </c>
      <c r="F53" s="145">
        <v>11.0</v>
      </c>
      <c r="G53" s="145">
        <v>13.0</v>
      </c>
      <c r="H53" s="145">
        <v>17.0</v>
      </c>
      <c r="I53" s="145">
        <v>21.0</v>
      </c>
      <c r="J53" s="145">
        <v>25.0</v>
      </c>
      <c r="K53" s="145">
        <v>30.0</v>
      </c>
      <c r="L53" s="299">
        <v>66.3</v>
      </c>
      <c r="M53" s="299">
        <v>73.6</v>
      </c>
      <c r="N53" s="300">
        <v>88.2</v>
      </c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"/>
      <c r="AH53" s="8"/>
      <c r="AI53" s="8"/>
      <c r="AJ53" s="8"/>
      <c r="AK53" s="8"/>
      <c r="AL53" s="8"/>
      <c r="AM53" s="8"/>
      <c r="AN53" s="8"/>
      <c r="AO53" s="8"/>
      <c r="AP53" s="8"/>
      <c r="AQ53" s="8"/>
      <c r="AR53" s="8"/>
      <c r="AS53" s="8"/>
    </row>
    <row r="54" ht="15.75" customHeight="1">
      <c r="A54" s="8"/>
      <c r="B54" s="132">
        <v>11.0</v>
      </c>
      <c r="C54" s="151" t="s">
        <v>119</v>
      </c>
      <c r="D54" s="100"/>
      <c r="E54" s="135">
        <v>48.7</v>
      </c>
      <c r="F54" s="135">
        <v>54.6</v>
      </c>
      <c r="G54" s="135">
        <v>69.4</v>
      </c>
      <c r="H54" s="135">
        <v>90.0</v>
      </c>
      <c r="I54" s="135">
        <v>110.5</v>
      </c>
      <c r="J54" s="135">
        <v>131.2</v>
      </c>
      <c r="K54" s="289"/>
      <c r="L54" s="289">
        <v>121.8</v>
      </c>
      <c r="M54" s="301">
        <v>134.6</v>
      </c>
      <c r="N54" s="302">
        <v>160.1</v>
      </c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AG54" s="8"/>
      <c r="AH54" s="8"/>
      <c r="AI54" s="8"/>
      <c r="AJ54" s="8"/>
      <c r="AK54" s="8"/>
      <c r="AL54" s="8"/>
      <c r="AM54" s="8"/>
      <c r="AN54" s="8"/>
      <c r="AO54" s="8"/>
      <c r="AP54" s="8"/>
      <c r="AQ54" s="8"/>
      <c r="AR54" s="8"/>
      <c r="AS54" s="8"/>
    </row>
    <row r="55" ht="15.75" customHeight="1">
      <c r="A55" s="8"/>
      <c r="B55" s="110"/>
      <c r="C55" s="335" t="s">
        <v>120</v>
      </c>
      <c r="D55" s="148"/>
      <c r="E55" s="139">
        <v>9.9</v>
      </c>
      <c r="F55" s="139">
        <v>12.100000000000001</v>
      </c>
      <c r="G55" s="139">
        <v>14.3</v>
      </c>
      <c r="H55" s="139">
        <v>18.7</v>
      </c>
      <c r="I55" s="139">
        <v>23.1</v>
      </c>
      <c r="J55" s="139">
        <v>27.5</v>
      </c>
      <c r="K55" s="303">
        <v>65.0</v>
      </c>
      <c r="L55" s="303">
        <v>73.0</v>
      </c>
      <c r="M55" s="303">
        <v>81.0</v>
      </c>
      <c r="N55" s="304">
        <v>97.0</v>
      </c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  <c r="AM55" s="8"/>
      <c r="AN55" s="8"/>
      <c r="AO55" s="8"/>
      <c r="AP55" s="8"/>
      <c r="AQ55" s="8"/>
      <c r="AR55" s="8"/>
      <c r="AS55" s="8"/>
    </row>
    <row r="56" ht="15.75" customHeight="1">
      <c r="A56" s="8"/>
      <c r="B56" s="132">
        <v>12.0</v>
      </c>
      <c r="C56" s="151" t="s">
        <v>119</v>
      </c>
      <c r="D56" s="100"/>
      <c r="E56" s="172">
        <v>53.1</v>
      </c>
      <c r="F56" s="172">
        <v>59.5</v>
      </c>
      <c r="G56" s="172">
        <v>75.7</v>
      </c>
      <c r="H56" s="172">
        <v>98.2</v>
      </c>
      <c r="I56" s="172">
        <v>120.6</v>
      </c>
      <c r="J56" s="172">
        <v>143.1</v>
      </c>
      <c r="K56" s="293"/>
      <c r="L56" s="293">
        <v>132.9</v>
      </c>
      <c r="M56" s="297">
        <v>146.8</v>
      </c>
      <c r="N56" s="298">
        <v>174.6</v>
      </c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  <c r="AC56" s="8"/>
      <c r="AD56" s="8"/>
      <c r="AE56" s="8"/>
      <c r="AF56" s="8"/>
      <c r="AG56" s="8"/>
      <c r="AH56" s="8"/>
      <c r="AI56" s="8"/>
      <c r="AJ56" s="8"/>
      <c r="AK56" s="8"/>
      <c r="AL56" s="8"/>
      <c r="AM56" s="8"/>
      <c r="AN56" s="8"/>
      <c r="AO56" s="8"/>
      <c r="AP56" s="8"/>
      <c r="AQ56" s="8"/>
      <c r="AR56" s="8"/>
      <c r="AS56" s="8"/>
    </row>
    <row r="57" ht="15.75" customHeight="1">
      <c r="A57" s="8"/>
      <c r="B57" s="110"/>
      <c r="C57" s="335" t="s">
        <v>120</v>
      </c>
      <c r="D57" s="148"/>
      <c r="E57" s="139">
        <v>10.8</v>
      </c>
      <c r="F57" s="139">
        <v>13.200000000000001</v>
      </c>
      <c r="G57" s="139">
        <v>15.600000000000001</v>
      </c>
      <c r="H57" s="139">
        <v>20.4</v>
      </c>
      <c r="I57" s="139">
        <v>25.200000000000003</v>
      </c>
      <c r="J57" s="139">
        <v>30.0</v>
      </c>
      <c r="K57" s="291">
        <v>70.9</v>
      </c>
      <c r="L57" s="291">
        <v>79.6</v>
      </c>
      <c r="M57" s="291">
        <v>88.4</v>
      </c>
      <c r="N57" s="292">
        <v>105.9</v>
      </c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  <c r="AC57" s="8"/>
      <c r="AD57" s="8"/>
      <c r="AE57" s="8"/>
      <c r="AF57" s="8"/>
      <c r="AG57" s="8"/>
      <c r="AH57" s="8"/>
      <c r="AI57" s="8"/>
      <c r="AJ57" s="8"/>
      <c r="AK57" s="8"/>
      <c r="AL57" s="8"/>
      <c r="AM57" s="8"/>
      <c r="AN57" s="8"/>
      <c r="AO57" s="8"/>
      <c r="AP57" s="8"/>
      <c r="AQ57" s="8"/>
      <c r="AR57" s="8"/>
      <c r="AS57" s="8"/>
    </row>
    <row r="58" ht="15.75" customHeight="1">
      <c r="A58" s="8"/>
      <c r="B58" s="8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  <c r="AC58" s="8"/>
      <c r="AD58" s="8"/>
      <c r="AE58" s="8"/>
      <c r="AF58" s="8"/>
      <c r="AG58" s="8"/>
      <c r="AH58" s="8"/>
      <c r="AI58" s="8"/>
      <c r="AJ58" s="8"/>
      <c r="AK58" s="8"/>
      <c r="AL58" s="8"/>
      <c r="AM58" s="8"/>
      <c r="AN58" s="8"/>
      <c r="AO58" s="8"/>
      <c r="AP58" s="8"/>
      <c r="AQ58" s="8"/>
      <c r="AR58" s="8"/>
      <c r="AS58" s="8"/>
    </row>
    <row r="59" ht="15.75" customHeight="1">
      <c r="A59" s="8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  <c r="AM59" s="8"/>
      <c r="AN59" s="8"/>
      <c r="AO59" s="8"/>
      <c r="AP59" s="8"/>
      <c r="AQ59" s="8"/>
      <c r="AR59" s="8"/>
      <c r="AS59" s="8"/>
    </row>
    <row r="60" ht="15.75" customHeight="1">
      <c r="A60" s="8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  <c r="AC60" s="8"/>
      <c r="AD60" s="8"/>
      <c r="AE60" s="8"/>
      <c r="AF60" s="8"/>
      <c r="AG60" s="8"/>
      <c r="AH60" s="8"/>
      <c r="AI60" s="8"/>
      <c r="AJ60" s="8"/>
      <c r="AK60" s="8"/>
      <c r="AL60" s="8"/>
      <c r="AM60" s="8"/>
      <c r="AN60" s="8"/>
      <c r="AO60" s="8"/>
      <c r="AP60" s="8"/>
      <c r="AQ60" s="8"/>
      <c r="AR60" s="8"/>
      <c r="AS60" s="8"/>
    </row>
    <row r="61" ht="15.75" customHeight="1">
      <c r="A61" s="8"/>
      <c r="B61" s="8"/>
      <c r="C61" s="8"/>
      <c r="D61" s="8"/>
      <c r="E61" s="8"/>
      <c r="F61" s="8"/>
      <c r="G61" s="8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  <c r="AC61" s="8"/>
      <c r="AD61" s="8"/>
      <c r="AE61" s="8"/>
      <c r="AF61" s="8"/>
      <c r="AG61" s="8"/>
      <c r="AH61" s="8"/>
      <c r="AI61" s="8"/>
      <c r="AJ61" s="8"/>
      <c r="AK61" s="8"/>
      <c r="AL61" s="8"/>
      <c r="AM61" s="8"/>
      <c r="AN61" s="8"/>
      <c r="AO61" s="8"/>
      <c r="AP61" s="8"/>
      <c r="AQ61" s="8"/>
      <c r="AR61" s="8"/>
      <c r="AS61" s="8"/>
    </row>
    <row r="62" ht="15.75" customHeight="1">
      <c r="A62" s="8"/>
      <c r="B62" s="8"/>
      <c r="C62" s="8"/>
      <c r="D62" s="8"/>
      <c r="E62" s="8"/>
      <c r="F62" s="8"/>
      <c r="G62" s="8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  <c r="AC62" s="8"/>
      <c r="AD62" s="8"/>
      <c r="AE62" s="8"/>
      <c r="AF62" s="8"/>
      <c r="AG62" s="8"/>
      <c r="AH62" s="8"/>
      <c r="AI62" s="8"/>
      <c r="AJ62" s="8"/>
      <c r="AK62" s="8"/>
      <c r="AL62" s="8"/>
      <c r="AM62" s="8"/>
      <c r="AN62" s="8"/>
      <c r="AO62" s="8"/>
      <c r="AP62" s="8"/>
      <c r="AQ62" s="8"/>
      <c r="AR62" s="8"/>
      <c r="AS62" s="8"/>
    </row>
    <row r="63" ht="15.75" customHeight="1">
      <c r="A63" s="8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  <c r="AH63" s="8"/>
      <c r="AI63" s="8"/>
      <c r="AJ63" s="8"/>
      <c r="AK63" s="8"/>
      <c r="AL63" s="8"/>
      <c r="AM63" s="8"/>
      <c r="AN63" s="8"/>
      <c r="AO63" s="8"/>
      <c r="AP63" s="8"/>
      <c r="AQ63" s="8"/>
      <c r="AR63" s="8"/>
      <c r="AS63" s="8"/>
    </row>
    <row r="64" ht="15.75" customHeight="1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  <c r="AC64" s="8"/>
      <c r="AD64" s="8"/>
      <c r="AE64" s="8"/>
      <c r="AF64" s="8"/>
      <c r="AG64" s="8"/>
      <c r="AH64" s="8"/>
      <c r="AI64" s="8"/>
      <c r="AJ64" s="8"/>
      <c r="AK64" s="8"/>
      <c r="AL64" s="8"/>
      <c r="AM64" s="8"/>
      <c r="AN64" s="8"/>
      <c r="AO64" s="8"/>
      <c r="AP64" s="8"/>
      <c r="AQ64" s="8"/>
      <c r="AR64" s="8"/>
      <c r="AS64" s="8"/>
    </row>
    <row r="65" ht="15.75" customHeight="1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  <c r="AC65" s="8"/>
      <c r="AD65" s="8"/>
      <c r="AE65" s="8"/>
      <c r="AF65" s="8"/>
      <c r="AG65" s="8"/>
      <c r="AH65" s="8"/>
      <c r="AI65" s="8"/>
      <c r="AJ65" s="8"/>
      <c r="AK65" s="8"/>
      <c r="AL65" s="8"/>
      <c r="AM65" s="8"/>
      <c r="AN65" s="8"/>
      <c r="AO65" s="8"/>
      <c r="AP65" s="8"/>
      <c r="AQ65" s="8"/>
      <c r="AR65" s="8"/>
      <c r="AS65" s="8"/>
    </row>
    <row r="66" ht="15.75" customHeight="1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  <c r="AC66" s="8"/>
      <c r="AD66" s="8"/>
      <c r="AE66" s="8"/>
      <c r="AF66" s="8"/>
      <c r="AG66" s="8"/>
      <c r="AH66" s="8"/>
      <c r="AI66" s="8"/>
      <c r="AJ66" s="8"/>
      <c r="AK66" s="8"/>
      <c r="AL66" s="8"/>
      <c r="AM66" s="8"/>
      <c r="AN66" s="8"/>
      <c r="AO66" s="8"/>
      <c r="AP66" s="8"/>
      <c r="AQ66" s="8"/>
      <c r="AR66" s="8"/>
      <c r="AS66" s="8"/>
    </row>
    <row r="67" ht="15.75" customHeight="1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  <c r="AC67" s="8"/>
      <c r="AD67" s="8"/>
      <c r="AE67" s="8"/>
      <c r="AF67" s="8"/>
      <c r="AG67" s="8"/>
      <c r="AH67" s="8"/>
      <c r="AI67" s="8"/>
      <c r="AJ67" s="8"/>
      <c r="AK67" s="8"/>
      <c r="AL67" s="8"/>
      <c r="AM67" s="8"/>
      <c r="AN67" s="8"/>
      <c r="AO67" s="8"/>
      <c r="AP67" s="8"/>
      <c r="AQ67" s="8"/>
      <c r="AR67" s="8"/>
      <c r="AS67" s="8"/>
    </row>
    <row r="68" ht="15.75" customHeight="1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  <c r="AC68" s="8"/>
      <c r="AD68" s="8"/>
      <c r="AE68" s="8"/>
      <c r="AF68" s="8"/>
      <c r="AG68" s="8"/>
      <c r="AH68" s="8"/>
      <c r="AI68" s="8"/>
      <c r="AJ68" s="8"/>
      <c r="AK68" s="8"/>
      <c r="AL68" s="8"/>
      <c r="AM68" s="8"/>
      <c r="AN68" s="8"/>
      <c r="AO68" s="8"/>
      <c r="AP68" s="8"/>
      <c r="AQ68" s="8"/>
      <c r="AR68" s="8"/>
      <c r="AS68" s="8"/>
    </row>
    <row r="69" ht="15.75" customHeight="1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  <c r="AC69" s="8"/>
      <c r="AD69" s="8"/>
      <c r="AE69" s="8"/>
      <c r="AF69" s="8"/>
      <c r="AG69" s="8"/>
      <c r="AH69" s="8"/>
      <c r="AI69" s="8"/>
      <c r="AJ69" s="8"/>
      <c r="AK69" s="8"/>
      <c r="AL69" s="8"/>
      <c r="AM69" s="8"/>
      <c r="AN69" s="8"/>
      <c r="AO69" s="8"/>
      <c r="AP69" s="8"/>
      <c r="AQ69" s="8"/>
      <c r="AR69" s="8"/>
      <c r="AS69" s="8"/>
    </row>
    <row r="70" ht="15.75" customHeight="1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  <c r="AC70" s="8"/>
      <c r="AD70" s="8"/>
      <c r="AE70" s="8"/>
      <c r="AF70" s="8"/>
      <c r="AG70" s="8"/>
      <c r="AH70" s="8"/>
      <c r="AI70" s="8"/>
      <c r="AJ70" s="8"/>
      <c r="AK70" s="8"/>
      <c r="AL70" s="8"/>
      <c r="AM70" s="8"/>
      <c r="AN70" s="8"/>
      <c r="AO70" s="8"/>
      <c r="AP70" s="8"/>
      <c r="AQ70" s="8"/>
      <c r="AR70" s="8"/>
      <c r="AS70" s="8"/>
    </row>
    <row r="71" ht="15.75" customHeight="1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  <c r="AC71" s="8"/>
      <c r="AD71" s="8"/>
      <c r="AE71" s="8"/>
      <c r="AF71" s="8"/>
      <c r="AG71" s="8"/>
      <c r="AH71" s="8"/>
      <c r="AI71" s="8"/>
      <c r="AJ71" s="8"/>
      <c r="AK71" s="8"/>
      <c r="AL71" s="8"/>
      <c r="AM71" s="8"/>
      <c r="AN71" s="8"/>
      <c r="AO71" s="8"/>
      <c r="AP71" s="8"/>
      <c r="AQ71" s="8"/>
      <c r="AR71" s="8"/>
      <c r="AS71" s="8"/>
    </row>
    <row r="72" ht="15.75" customHeight="1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D72" s="8"/>
      <c r="AE72" s="8"/>
      <c r="AF72" s="8"/>
      <c r="AG72" s="8"/>
      <c r="AH72" s="8"/>
      <c r="AI72" s="8"/>
      <c r="AJ72" s="8"/>
      <c r="AK72" s="8"/>
      <c r="AL72" s="8"/>
      <c r="AM72" s="8"/>
      <c r="AN72" s="8"/>
      <c r="AO72" s="8"/>
      <c r="AP72" s="8"/>
      <c r="AQ72" s="8"/>
      <c r="AR72" s="8"/>
      <c r="AS72" s="8"/>
    </row>
    <row r="73" ht="15.75" customHeight="1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  <c r="AC73" s="8"/>
      <c r="AD73" s="8"/>
      <c r="AE73" s="8"/>
      <c r="AF73" s="8"/>
      <c r="AG73" s="8"/>
      <c r="AH73" s="8"/>
      <c r="AI73" s="8"/>
      <c r="AJ73" s="8"/>
      <c r="AK73" s="8"/>
      <c r="AL73" s="8"/>
      <c r="AM73" s="8"/>
      <c r="AN73" s="8"/>
      <c r="AO73" s="8"/>
      <c r="AP73" s="8"/>
      <c r="AQ73" s="8"/>
      <c r="AR73" s="8"/>
      <c r="AS73" s="8"/>
    </row>
    <row r="74" ht="15.75" customHeight="1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  <c r="AC74" s="8"/>
      <c r="AD74" s="8"/>
      <c r="AE74" s="8"/>
      <c r="AF74" s="8"/>
      <c r="AG74" s="8"/>
      <c r="AH74" s="8"/>
      <c r="AI74" s="8"/>
      <c r="AJ74" s="8"/>
      <c r="AK74" s="8"/>
      <c r="AL74" s="8"/>
      <c r="AM74" s="8"/>
      <c r="AN74" s="8"/>
      <c r="AO74" s="8"/>
      <c r="AP74" s="8"/>
      <c r="AQ74" s="8"/>
      <c r="AR74" s="8"/>
      <c r="AS74" s="8"/>
    </row>
    <row r="75" ht="15.75" customHeight="1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  <c r="AC75" s="8"/>
      <c r="AD75" s="8"/>
      <c r="AE75" s="8"/>
      <c r="AF75" s="8"/>
      <c r="AG75" s="8"/>
      <c r="AH75" s="8"/>
      <c r="AI75" s="8"/>
      <c r="AJ75" s="8"/>
      <c r="AK75" s="8"/>
      <c r="AL75" s="8"/>
      <c r="AM75" s="8"/>
      <c r="AN75" s="8"/>
      <c r="AO75" s="8"/>
      <c r="AP75" s="8"/>
      <c r="AQ75" s="8"/>
      <c r="AR75" s="8"/>
      <c r="AS75" s="8"/>
    </row>
    <row r="76" ht="15.75" customHeight="1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  <c r="AC76" s="8"/>
      <c r="AD76" s="8"/>
      <c r="AE76" s="8"/>
      <c r="AF76" s="8"/>
      <c r="AG76" s="8"/>
      <c r="AH76" s="8"/>
      <c r="AI76" s="8"/>
      <c r="AJ76" s="8"/>
      <c r="AK76" s="8"/>
      <c r="AL76" s="8"/>
      <c r="AM76" s="8"/>
      <c r="AN76" s="8"/>
      <c r="AO76" s="8"/>
      <c r="AP76" s="8"/>
      <c r="AQ76" s="8"/>
      <c r="AR76" s="8"/>
      <c r="AS76" s="8"/>
    </row>
    <row r="77" ht="15.75" customHeight="1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  <c r="AC77" s="8"/>
      <c r="AD77" s="8"/>
      <c r="AE77" s="8"/>
      <c r="AF77" s="8"/>
      <c r="AG77" s="8"/>
      <c r="AH77" s="8"/>
      <c r="AI77" s="8"/>
      <c r="AJ77" s="8"/>
      <c r="AK77" s="8"/>
      <c r="AL77" s="8"/>
      <c r="AM77" s="8"/>
      <c r="AN77" s="8"/>
      <c r="AO77" s="8"/>
      <c r="AP77" s="8"/>
      <c r="AQ77" s="8"/>
      <c r="AR77" s="8"/>
      <c r="AS77" s="8"/>
    </row>
    <row r="78" ht="15.75" customHeight="1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  <c r="AC78" s="8"/>
      <c r="AD78" s="8"/>
      <c r="AE78" s="8"/>
      <c r="AF78" s="8"/>
      <c r="AG78" s="8"/>
      <c r="AH78" s="8"/>
      <c r="AI78" s="8"/>
      <c r="AJ78" s="8"/>
      <c r="AK78" s="8"/>
      <c r="AL78" s="8"/>
      <c r="AM78" s="8"/>
      <c r="AN78" s="8"/>
      <c r="AO78" s="8"/>
      <c r="AP78" s="8"/>
      <c r="AQ78" s="8"/>
      <c r="AR78" s="8"/>
      <c r="AS78" s="8"/>
    </row>
    <row r="79" ht="15.75" customHeight="1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  <c r="AM79" s="8"/>
      <c r="AN79" s="8"/>
      <c r="AO79" s="8"/>
      <c r="AP79" s="8"/>
      <c r="AQ79" s="8"/>
      <c r="AR79" s="8"/>
      <c r="AS79" s="8"/>
    </row>
    <row r="80" ht="15.75" customHeight="1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  <c r="AC80" s="8"/>
      <c r="AD80" s="8"/>
      <c r="AE80" s="8"/>
      <c r="AF80" s="8"/>
      <c r="AG80" s="8"/>
      <c r="AH80" s="8"/>
      <c r="AI80" s="8"/>
      <c r="AJ80" s="8"/>
      <c r="AK80" s="8"/>
      <c r="AL80" s="8"/>
      <c r="AM80" s="8"/>
      <c r="AN80" s="8"/>
      <c r="AO80" s="8"/>
      <c r="AP80" s="8"/>
      <c r="AQ80" s="8"/>
      <c r="AR80" s="8"/>
      <c r="AS80" s="8"/>
    </row>
    <row r="81" ht="15.75" customHeight="1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  <c r="AC81" s="8"/>
      <c r="AD81" s="8"/>
      <c r="AE81" s="8"/>
      <c r="AF81" s="8"/>
      <c r="AG81" s="8"/>
      <c r="AH81" s="8"/>
      <c r="AI81" s="8"/>
      <c r="AJ81" s="8"/>
      <c r="AK81" s="8"/>
      <c r="AL81" s="8"/>
      <c r="AM81" s="8"/>
      <c r="AN81" s="8"/>
      <c r="AO81" s="8"/>
      <c r="AP81" s="8"/>
      <c r="AQ81" s="8"/>
      <c r="AR81" s="8"/>
      <c r="AS81" s="8"/>
    </row>
    <row r="82" ht="15.0" customHeight="1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  <c r="AC82" s="8"/>
      <c r="AD82" s="8"/>
      <c r="AE82" s="8"/>
      <c r="AF82" s="8"/>
      <c r="AG82" s="8"/>
      <c r="AH82" s="8"/>
      <c r="AI82" s="8"/>
      <c r="AJ82" s="8"/>
      <c r="AK82" s="8"/>
      <c r="AL82" s="8"/>
      <c r="AM82" s="8"/>
      <c r="AN82" s="8"/>
      <c r="AO82" s="8"/>
      <c r="AP82" s="8"/>
      <c r="AQ82" s="8"/>
      <c r="AR82" s="8"/>
      <c r="AS82" s="8"/>
    </row>
    <row r="83" ht="15.0" customHeight="1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  <c r="AM83" s="8"/>
      <c r="AN83" s="8"/>
      <c r="AO83" s="8"/>
      <c r="AP83" s="8"/>
      <c r="AQ83" s="8"/>
      <c r="AR83" s="8"/>
      <c r="AS83" s="8"/>
    </row>
    <row r="84" ht="15.0" customHeight="1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  <c r="AM84" s="8"/>
      <c r="AN84" s="8"/>
      <c r="AO84" s="8"/>
      <c r="AP84" s="8"/>
      <c r="AQ84" s="8"/>
      <c r="AR84" s="8"/>
      <c r="AS84" s="8"/>
    </row>
    <row r="85" ht="15.75" customHeight="1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  <c r="AM85" s="8"/>
      <c r="AN85" s="8"/>
      <c r="AO85" s="8"/>
      <c r="AP85" s="8"/>
      <c r="AQ85" s="8"/>
      <c r="AR85" s="8"/>
      <c r="AS85" s="8"/>
    </row>
    <row r="86" ht="15.75" customHeight="1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  <c r="AM86" s="8"/>
      <c r="AN86" s="8"/>
      <c r="AO86" s="8"/>
      <c r="AP86" s="8"/>
      <c r="AQ86" s="8"/>
      <c r="AR86" s="8"/>
      <c r="AS86" s="8"/>
    </row>
    <row r="87" ht="15.75" customHeight="1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  <c r="AC87" s="8"/>
      <c r="AD87" s="8"/>
      <c r="AE87" s="8"/>
      <c r="AF87" s="8"/>
      <c r="AG87" s="8"/>
      <c r="AH87" s="8"/>
      <c r="AI87" s="8"/>
      <c r="AJ87" s="8"/>
      <c r="AK87" s="8"/>
      <c r="AL87" s="8"/>
      <c r="AM87" s="8"/>
      <c r="AN87" s="8"/>
      <c r="AO87" s="8"/>
      <c r="AP87" s="8"/>
      <c r="AQ87" s="8"/>
      <c r="AR87" s="8"/>
      <c r="AS87" s="8"/>
    </row>
    <row r="88" ht="15.75" customHeight="1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8"/>
      <c r="AE88" s="8"/>
      <c r="AF88" s="8"/>
      <c r="AG88" s="8"/>
      <c r="AH88" s="8"/>
      <c r="AI88" s="8"/>
      <c r="AJ88" s="8"/>
      <c r="AK88" s="8"/>
      <c r="AL88" s="8"/>
      <c r="AM88" s="8"/>
      <c r="AN88" s="8"/>
      <c r="AO88" s="8"/>
      <c r="AP88" s="8"/>
      <c r="AQ88" s="8"/>
      <c r="AR88" s="8"/>
      <c r="AS88" s="8"/>
    </row>
    <row r="89" ht="15.75" customHeight="1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  <c r="AP89" s="8"/>
      <c r="AQ89" s="8"/>
      <c r="AR89" s="8"/>
      <c r="AS89" s="8"/>
    </row>
    <row r="90" ht="15.75" customHeight="1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  <c r="AP90" s="8"/>
      <c r="AQ90" s="8"/>
      <c r="AR90" s="8"/>
      <c r="AS90" s="8"/>
    </row>
    <row r="91" ht="15.75" customHeight="1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  <c r="AC91" s="8"/>
      <c r="AD91" s="8"/>
      <c r="AE91" s="8"/>
      <c r="AF91" s="8"/>
      <c r="AG91" s="8"/>
      <c r="AH91" s="8"/>
      <c r="AI91" s="8"/>
      <c r="AJ91" s="8"/>
      <c r="AK91" s="8"/>
      <c r="AL91" s="8"/>
      <c r="AM91" s="8"/>
      <c r="AN91" s="8"/>
      <c r="AO91" s="8"/>
      <c r="AP91" s="8"/>
      <c r="AQ91" s="8"/>
      <c r="AR91" s="8"/>
      <c r="AS91" s="8"/>
    </row>
    <row r="92" ht="15.75" customHeight="1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  <c r="AC92" s="8"/>
      <c r="AD92" s="8"/>
      <c r="AE92" s="8"/>
      <c r="AF92" s="8"/>
      <c r="AG92" s="8"/>
      <c r="AH92" s="8"/>
      <c r="AI92" s="8"/>
      <c r="AJ92" s="8"/>
      <c r="AK92" s="8"/>
      <c r="AL92" s="8"/>
      <c r="AM92" s="8"/>
      <c r="AN92" s="8"/>
      <c r="AO92" s="8"/>
      <c r="AP92" s="8"/>
      <c r="AQ92" s="8"/>
      <c r="AR92" s="8"/>
      <c r="AS92" s="8"/>
    </row>
    <row r="93" ht="15.75" customHeight="1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  <c r="AC93" s="8"/>
      <c r="AD93" s="8"/>
      <c r="AE93" s="8"/>
      <c r="AF93" s="8"/>
      <c r="AG93" s="8"/>
      <c r="AH93" s="8"/>
      <c r="AI93" s="8"/>
      <c r="AJ93" s="8"/>
      <c r="AK93" s="8"/>
      <c r="AL93" s="8"/>
      <c r="AM93" s="8"/>
      <c r="AN93" s="8"/>
      <c r="AO93" s="8"/>
      <c r="AP93" s="8"/>
      <c r="AQ93" s="8"/>
      <c r="AR93" s="8"/>
      <c r="AS93" s="8"/>
    </row>
    <row r="94" ht="15.75" customHeight="1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  <c r="AC94" s="8"/>
      <c r="AD94" s="8"/>
      <c r="AE94" s="8"/>
      <c r="AF94" s="8"/>
      <c r="AG94" s="8"/>
      <c r="AH94" s="8"/>
      <c r="AI94" s="8"/>
      <c r="AJ94" s="8"/>
      <c r="AK94" s="8"/>
      <c r="AL94" s="8"/>
      <c r="AM94" s="8"/>
      <c r="AN94" s="8"/>
      <c r="AO94" s="8"/>
      <c r="AP94" s="8"/>
      <c r="AQ94" s="8"/>
      <c r="AR94" s="8"/>
      <c r="AS94" s="8"/>
    </row>
    <row r="95" ht="15.75" customHeight="1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  <c r="AA95" s="8"/>
      <c r="AB95" s="8"/>
      <c r="AC95" s="8"/>
      <c r="AD95" s="8"/>
      <c r="AE95" s="8"/>
      <c r="AF95" s="8"/>
      <c r="AG95" s="8"/>
      <c r="AH95" s="8"/>
      <c r="AI95" s="8"/>
      <c r="AJ95" s="8"/>
      <c r="AK95" s="8"/>
      <c r="AL95" s="8"/>
      <c r="AM95" s="8"/>
      <c r="AN95" s="8"/>
      <c r="AO95" s="8"/>
      <c r="AP95" s="8"/>
      <c r="AQ95" s="8"/>
      <c r="AR95" s="8"/>
      <c r="AS95" s="8"/>
    </row>
    <row r="96" ht="15.75" customHeight="1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  <c r="AA96" s="8"/>
      <c r="AB96" s="8"/>
      <c r="AC96" s="8"/>
      <c r="AD96" s="8"/>
      <c r="AE96" s="8"/>
      <c r="AF96" s="8"/>
      <c r="AG96" s="8"/>
      <c r="AH96" s="8"/>
      <c r="AI96" s="8"/>
      <c r="AJ96" s="8"/>
      <c r="AK96" s="8"/>
      <c r="AL96" s="8"/>
      <c r="AM96" s="8"/>
      <c r="AN96" s="8"/>
      <c r="AO96" s="8"/>
      <c r="AP96" s="8"/>
      <c r="AQ96" s="8"/>
      <c r="AR96" s="8"/>
      <c r="AS96" s="8"/>
    </row>
    <row r="97" ht="15.75" customHeight="1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  <c r="AH97" s="8"/>
      <c r="AI97" s="8"/>
      <c r="AJ97" s="8"/>
      <c r="AK97" s="8"/>
      <c r="AL97" s="8"/>
      <c r="AM97" s="8"/>
      <c r="AN97" s="8"/>
      <c r="AO97" s="8"/>
      <c r="AP97" s="8"/>
      <c r="AQ97" s="8"/>
      <c r="AR97" s="8"/>
      <c r="AS97" s="8"/>
    </row>
    <row r="98" ht="15.75" customHeight="1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  <c r="AA98" s="8"/>
      <c r="AB98" s="8"/>
      <c r="AC98" s="8"/>
      <c r="AD98" s="8"/>
      <c r="AE98" s="8"/>
      <c r="AF98" s="8"/>
      <c r="AG98" s="8"/>
      <c r="AH98" s="8"/>
      <c r="AI98" s="8"/>
      <c r="AJ98" s="8"/>
      <c r="AK98" s="8"/>
      <c r="AL98" s="8"/>
      <c r="AM98" s="8"/>
      <c r="AN98" s="8"/>
      <c r="AO98" s="8"/>
      <c r="AP98" s="8"/>
      <c r="AQ98" s="8"/>
      <c r="AR98" s="8"/>
      <c r="AS98" s="8"/>
    </row>
    <row r="99" ht="15.75" customHeight="1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  <c r="AA99" s="8"/>
      <c r="AB99" s="8"/>
      <c r="AC99" s="8"/>
      <c r="AD99" s="8"/>
      <c r="AE99" s="8"/>
      <c r="AF99" s="8"/>
      <c r="AG99" s="8"/>
      <c r="AH99" s="8"/>
      <c r="AI99" s="8"/>
      <c r="AJ99" s="8"/>
      <c r="AK99" s="8"/>
      <c r="AL99" s="8"/>
      <c r="AM99" s="8"/>
      <c r="AN99" s="8"/>
      <c r="AO99" s="8"/>
      <c r="AP99" s="8"/>
      <c r="AQ99" s="8"/>
      <c r="AR99" s="8"/>
      <c r="AS99" s="8"/>
    </row>
    <row r="100" ht="15.75" customHeight="1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  <c r="AC100" s="8"/>
      <c r="AD100" s="8"/>
      <c r="AE100" s="8"/>
      <c r="AF100" s="8"/>
      <c r="AG100" s="8"/>
      <c r="AH100" s="8"/>
      <c r="AI100" s="8"/>
      <c r="AJ100" s="8"/>
      <c r="AK100" s="8"/>
      <c r="AL100" s="8"/>
      <c r="AM100" s="8"/>
      <c r="AN100" s="8"/>
      <c r="AO100" s="8"/>
      <c r="AP100" s="8"/>
      <c r="AQ100" s="8"/>
      <c r="AR100" s="8"/>
      <c r="AS100" s="8"/>
    </row>
    <row r="101" ht="15.75" customHeight="1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  <c r="AC101" s="8"/>
      <c r="AD101" s="8"/>
      <c r="AE101" s="8"/>
      <c r="AF101" s="8"/>
      <c r="AG101" s="8"/>
      <c r="AH101" s="8"/>
      <c r="AI101" s="8"/>
      <c r="AJ101" s="8"/>
      <c r="AK101" s="8"/>
      <c r="AL101" s="8"/>
      <c r="AM101" s="8"/>
      <c r="AN101" s="8"/>
      <c r="AO101" s="8"/>
      <c r="AP101" s="8"/>
      <c r="AQ101" s="8"/>
      <c r="AR101" s="8"/>
      <c r="AS101" s="8"/>
    </row>
    <row r="102" ht="15.75" customHeight="1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  <c r="AC102" s="8"/>
      <c r="AD102" s="8"/>
      <c r="AE102" s="8"/>
      <c r="AF102" s="8"/>
      <c r="AG102" s="8"/>
      <c r="AH102" s="8"/>
      <c r="AI102" s="8"/>
      <c r="AJ102" s="8"/>
      <c r="AK102" s="8"/>
      <c r="AL102" s="8"/>
      <c r="AM102" s="8"/>
      <c r="AN102" s="8"/>
      <c r="AO102" s="8"/>
      <c r="AP102" s="8"/>
      <c r="AQ102" s="8"/>
      <c r="AR102" s="8"/>
      <c r="AS102" s="8"/>
    </row>
    <row r="103" ht="15.75" customHeight="1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  <c r="AC103" s="8"/>
      <c r="AD103" s="8"/>
      <c r="AE103" s="8"/>
      <c r="AF103" s="8"/>
      <c r="AG103" s="8"/>
      <c r="AH103" s="8"/>
      <c r="AI103" s="8"/>
      <c r="AJ103" s="8"/>
      <c r="AK103" s="8"/>
      <c r="AL103" s="8"/>
      <c r="AM103" s="8"/>
      <c r="AN103" s="8"/>
      <c r="AO103" s="8"/>
      <c r="AP103" s="8"/>
      <c r="AQ103" s="8"/>
      <c r="AR103" s="8"/>
      <c r="AS103" s="8"/>
    </row>
    <row r="104" ht="15.75" customHeight="1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  <c r="AC104" s="8"/>
      <c r="AD104" s="8"/>
      <c r="AE104" s="8"/>
      <c r="AF104" s="8"/>
      <c r="AG104" s="8"/>
      <c r="AH104" s="8"/>
      <c r="AI104" s="8"/>
      <c r="AJ104" s="8"/>
      <c r="AK104" s="8"/>
      <c r="AL104" s="8"/>
      <c r="AM104" s="8"/>
      <c r="AN104" s="8"/>
      <c r="AO104" s="8"/>
      <c r="AP104" s="8"/>
      <c r="AQ104" s="8"/>
      <c r="AR104" s="8"/>
      <c r="AS104" s="8"/>
    </row>
    <row r="105" ht="15.75" customHeight="1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  <c r="AC105" s="8"/>
      <c r="AD105" s="8"/>
      <c r="AE105" s="8"/>
      <c r="AF105" s="8"/>
      <c r="AG105" s="8"/>
      <c r="AH105" s="8"/>
      <c r="AI105" s="8"/>
      <c r="AJ105" s="8"/>
      <c r="AK105" s="8"/>
      <c r="AL105" s="8"/>
      <c r="AM105" s="8"/>
      <c r="AN105" s="8"/>
      <c r="AO105" s="8"/>
      <c r="AP105" s="8"/>
      <c r="AQ105" s="8"/>
      <c r="AR105" s="8"/>
      <c r="AS105" s="8"/>
    </row>
    <row r="106" ht="15.75" customHeight="1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  <c r="AC106" s="8"/>
      <c r="AD106" s="8"/>
      <c r="AE106" s="8"/>
      <c r="AF106" s="8"/>
      <c r="AG106" s="8"/>
      <c r="AH106" s="8"/>
      <c r="AI106" s="8"/>
      <c r="AJ106" s="8"/>
      <c r="AK106" s="8"/>
      <c r="AL106" s="8"/>
      <c r="AM106" s="8"/>
      <c r="AN106" s="8"/>
      <c r="AO106" s="8"/>
      <c r="AP106" s="8"/>
      <c r="AQ106" s="8"/>
      <c r="AR106" s="8"/>
      <c r="AS106" s="8"/>
    </row>
    <row r="107" ht="15.75" customHeight="1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8"/>
      <c r="AE107" s="8"/>
      <c r="AF107" s="8"/>
      <c r="AG107" s="8"/>
      <c r="AH107" s="8"/>
      <c r="AI107" s="8"/>
      <c r="AJ107" s="8"/>
      <c r="AK107" s="8"/>
      <c r="AL107" s="8"/>
      <c r="AM107" s="8"/>
      <c r="AN107" s="8"/>
      <c r="AO107" s="8"/>
      <c r="AP107" s="8"/>
      <c r="AQ107" s="8"/>
      <c r="AR107" s="8"/>
      <c r="AS107" s="8"/>
    </row>
    <row r="108" ht="15.75" customHeight="1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  <c r="AC108" s="8"/>
      <c r="AD108" s="8"/>
      <c r="AE108" s="8"/>
      <c r="AF108" s="8"/>
      <c r="AG108" s="8"/>
      <c r="AH108" s="8"/>
      <c r="AI108" s="8"/>
      <c r="AJ108" s="8"/>
      <c r="AK108" s="8"/>
      <c r="AL108" s="8"/>
      <c r="AM108" s="8"/>
      <c r="AN108" s="8"/>
      <c r="AO108" s="8"/>
      <c r="AP108" s="8"/>
      <c r="AQ108" s="8"/>
      <c r="AR108" s="8"/>
      <c r="AS108" s="8"/>
    </row>
    <row r="109" ht="15.75" customHeight="1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  <c r="AC109" s="8"/>
      <c r="AD109" s="8"/>
      <c r="AE109" s="8"/>
      <c r="AF109" s="8"/>
      <c r="AG109" s="8"/>
      <c r="AH109" s="8"/>
      <c r="AI109" s="8"/>
      <c r="AJ109" s="8"/>
      <c r="AK109" s="8"/>
      <c r="AL109" s="8"/>
      <c r="AM109" s="8"/>
      <c r="AN109" s="8"/>
      <c r="AO109" s="8"/>
      <c r="AP109" s="8"/>
      <c r="AQ109" s="8"/>
      <c r="AR109" s="8"/>
      <c r="AS109" s="8"/>
    </row>
    <row r="110" ht="15.75" customHeight="1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  <c r="AH110" s="8"/>
      <c r="AI110" s="8"/>
      <c r="AJ110" s="8"/>
      <c r="AK110" s="8"/>
      <c r="AL110" s="8"/>
      <c r="AM110" s="8"/>
      <c r="AN110" s="8"/>
      <c r="AO110" s="8"/>
      <c r="AP110" s="8"/>
      <c r="AQ110" s="8"/>
      <c r="AR110" s="8"/>
      <c r="AS110" s="8"/>
    </row>
    <row r="111" ht="15.75" customHeight="1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  <c r="AC111" s="8"/>
      <c r="AD111" s="8"/>
      <c r="AE111" s="8"/>
      <c r="AF111" s="8"/>
      <c r="AG111" s="8"/>
      <c r="AH111" s="8"/>
      <c r="AI111" s="8"/>
      <c r="AJ111" s="8"/>
      <c r="AK111" s="8"/>
      <c r="AL111" s="8"/>
      <c r="AM111" s="8"/>
      <c r="AN111" s="8"/>
      <c r="AO111" s="8"/>
      <c r="AP111" s="8"/>
      <c r="AQ111" s="8"/>
      <c r="AR111" s="8"/>
      <c r="AS111" s="8"/>
    </row>
    <row r="112" ht="15.75" customHeight="1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  <c r="AC112" s="8"/>
      <c r="AD112" s="8"/>
      <c r="AE112" s="8"/>
      <c r="AF112" s="8"/>
      <c r="AG112" s="8"/>
      <c r="AH112" s="8"/>
      <c r="AI112" s="8"/>
      <c r="AJ112" s="8"/>
      <c r="AK112" s="8"/>
      <c r="AL112" s="8"/>
      <c r="AM112" s="8"/>
      <c r="AN112" s="8"/>
      <c r="AO112" s="8"/>
      <c r="AP112" s="8"/>
      <c r="AQ112" s="8"/>
      <c r="AR112" s="8"/>
      <c r="AS112" s="8"/>
    </row>
    <row r="113" ht="15.75" customHeight="1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  <c r="AC113" s="8"/>
      <c r="AD113" s="8"/>
      <c r="AE113" s="8"/>
      <c r="AF113" s="8"/>
      <c r="AG113" s="8"/>
      <c r="AH113" s="8"/>
      <c r="AI113" s="8"/>
      <c r="AJ113" s="8"/>
      <c r="AK113" s="8"/>
      <c r="AL113" s="8"/>
      <c r="AM113" s="8"/>
      <c r="AN113" s="8"/>
      <c r="AO113" s="8"/>
      <c r="AP113" s="8"/>
      <c r="AQ113" s="8"/>
      <c r="AR113" s="8"/>
      <c r="AS113" s="8"/>
    </row>
    <row r="114" ht="15.75" customHeight="1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  <c r="AA114" s="8"/>
      <c r="AB114" s="8"/>
      <c r="AC114" s="8"/>
      <c r="AD114" s="8"/>
      <c r="AE114" s="8"/>
      <c r="AF114" s="8"/>
      <c r="AG114" s="8"/>
      <c r="AH114" s="8"/>
      <c r="AI114" s="8"/>
      <c r="AJ114" s="8"/>
      <c r="AK114" s="8"/>
      <c r="AL114" s="8"/>
      <c r="AM114" s="8"/>
      <c r="AN114" s="8"/>
      <c r="AO114" s="8"/>
      <c r="AP114" s="8"/>
      <c r="AQ114" s="8"/>
      <c r="AR114" s="8"/>
      <c r="AS114" s="8"/>
    </row>
    <row r="115" ht="15.75" customHeight="1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  <c r="AA115" s="8"/>
      <c r="AB115" s="8"/>
      <c r="AC115" s="8"/>
      <c r="AD115" s="8"/>
      <c r="AE115" s="8"/>
      <c r="AF115" s="8"/>
      <c r="AG115" s="8"/>
      <c r="AH115" s="8"/>
      <c r="AI115" s="8"/>
      <c r="AJ115" s="8"/>
      <c r="AK115" s="8"/>
      <c r="AL115" s="8"/>
      <c r="AM115" s="8"/>
      <c r="AN115" s="8"/>
      <c r="AO115" s="8"/>
      <c r="AP115" s="8"/>
      <c r="AQ115" s="8"/>
      <c r="AR115" s="8"/>
      <c r="AS115" s="8"/>
    </row>
    <row r="116" ht="15.75" customHeight="1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  <c r="AA116" s="8"/>
      <c r="AB116" s="8"/>
      <c r="AC116" s="8"/>
      <c r="AD116" s="8"/>
      <c r="AE116" s="8"/>
      <c r="AF116" s="8"/>
      <c r="AG116" s="8"/>
      <c r="AH116" s="8"/>
      <c r="AI116" s="8"/>
      <c r="AJ116" s="8"/>
      <c r="AK116" s="8"/>
      <c r="AL116" s="8"/>
      <c r="AM116" s="8"/>
      <c r="AN116" s="8"/>
      <c r="AO116" s="8"/>
      <c r="AP116" s="8"/>
      <c r="AQ116" s="8"/>
      <c r="AR116" s="8"/>
      <c r="AS116" s="8"/>
    </row>
    <row r="117" ht="15.75" customHeight="1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  <c r="AC117" s="8"/>
      <c r="AD117" s="8"/>
      <c r="AE117" s="8"/>
      <c r="AF117" s="8"/>
      <c r="AG117" s="8"/>
      <c r="AH117" s="8"/>
      <c r="AI117" s="8"/>
      <c r="AJ117" s="8"/>
      <c r="AK117" s="8"/>
      <c r="AL117" s="8"/>
      <c r="AM117" s="8"/>
      <c r="AN117" s="8"/>
      <c r="AO117" s="8"/>
      <c r="AP117" s="8"/>
      <c r="AQ117" s="8"/>
      <c r="AR117" s="8"/>
      <c r="AS117" s="8"/>
    </row>
    <row r="118" ht="15.75" customHeight="1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  <c r="AA118" s="8"/>
      <c r="AB118" s="8"/>
      <c r="AC118" s="8"/>
      <c r="AD118" s="8"/>
      <c r="AE118" s="8"/>
      <c r="AF118" s="8"/>
      <c r="AG118" s="8"/>
      <c r="AH118" s="8"/>
      <c r="AI118" s="8"/>
      <c r="AJ118" s="8"/>
      <c r="AK118" s="8"/>
      <c r="AL118" s="8"/>
      <c r="AM118" s="8"/>
      <c r="AN118" s="8"/>
      <c r="AO118" s="8"/>
      <c r="AP118" s="8"/>
      <c r="AQ118" s="8"/>
      <c r="AR118" s="8"/>
      <c r="AS118" s="8"/>
    </row>
    <row r="119" ht="15.75" customHeight="1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  <c r="AA119" s="8"/>
      <c r="AB119" s="8"/>
      <c r="AC119" s="8"/>
      <c r="AD119" s="8"/>
      <c r="AE119" s="8"/>
      <c r="AF119" s="8"/>
      <c r="AG119" s="8"/>
      <c r="AH119" s="8"/>
      <c r="AI119" s="8"/>
      <c r="AJ119" s="8"/>
      <c r="AK119" s="8"/>
      <c r="AL119" s="8"/>
      <c r="AM119" s="8"/>
      <c r="AN119" s="8"/>
      <c r="AO119" s="8"/>
      <c r="AP119" s="8"/>
      <c r="AQ119" s="8"/>
      <c r="AR119" s="8"/>
      <c r="AS119" s="8"/>
    </row>
    <row r="120" ht="15.75" customHeight="1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  <c r="AA120" s="8"/>
      <c r="AB120" s="8"/>
      <c r="AC120" s="8"/>
      <c r="AD120" s="8"/>
      <c r="AE120" s="8"/>
      <c r="AF120" s="8"/>
      <c r="AG120" s="8"/>
      <c r="AH120" s="8"/>
      <c r="AI120" s="8"/>
      <c r="AJ120" s="8"/>
      <c r="AK120" s="8"/>
      <c r="AL120" s="8"/>
      <c r="AM120" s="8"/>
      <c r="AN120" s="8"/>
      <c r="AO120" s="8"/>
      <c r="AP120" s="8"/>
      <c r="AQ120" s="8"/>
      <c r="AR120" s="8"/>
      <c r="AS120" s="8"/>
    </row>
    <row r="121" ht="15.75" customHeight="1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  <c r="AA121" s="8"/>
      <c r="AB121" s="8"/>
      <c r="AC121" s="8"/>
      <c r="AD121" s="8"/>
      <c r="AE121" s="8"/>
      <c r="AF121" s="8"/>
      <c r="AG121" s="8"/>
      <c r="AH121" s="8"/>
      <c r="AI121" s="8"/>
      <c r="AJ121" s="8"/>
      <c r="AK121" s="8"/>
      <c r="AL121" s="8"/>
      <c r="AM121" s="8"/>
      <c r="AN121" s="8"/>
      <c r="AO121" s="8"/>
      <c r="AP121" s="8"/>
      <c r="AQ121" s="8"/>
      <c r="AR121" s="8"/>
      <c r="AS121" s="8"/>
    </row>
    <row r="122" ht="15.75" customHeight="1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  <c r="AA122" s="8"/>
      <c r="AB122" s="8"/>
      <c r="AC122" s="8"/>
      <c r="AD122" s="8"/>
      <c r="AE122" s="8"/>
      <c r="AF122" s="8"/>
      <c r="AG122" s="8"/>
      <c r="AH122" s="8"/>
      <c r="AI122" s="8"/>
      <c r="AJ122" s="8"/>
      <c r="AK122" s="8"/>
      <c r="AL122" s="8"/>
      <c r="AM122" s="8"/>
      <c r="AN122" s="8"/>
      <c r="AO122" s="8"/>
      <c r="AP122" s="8"/>
      <c r="AQ122" s="8"/>
      <c r="AR122" s="8"/>
      <c r="AS122" s="8"/>
    </row>
    <row r="123" ht="15.75" customHeight="1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  <c r="AA123" s="8"/>
      <c r="AB123" s="8"/>
      <c r="AC123" s="8"/>
      <c r="AD123" s="8"/>
      <c r="AE123" s="8"/>
      <c r="AF123" s="8"/>
      <c r="AG123" s="8"/>
      <c r="AH123" s="8"/>
      <c r="AI123" s="8"/>
      <c r="AJ123" s="8"/>
      <c r="AK123" s="8"/>
      <c r="AL123" s="8"/>
      <c r="AM123" s="8"/>
      <c r="AN123" s="8"/>
      <c r="AO123" s="8"/>
      <c r="AP123" s="8"/>
      <c r="AQ123" s="8"/>
      <c r="AR123" s="8"/>
      <c r="AS123" s="8"/>
    </row>
    <row r="124" ht="15.75" customHeight="1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  <c r="AA124" s="8"/>
      <c r="AB124" s="8"/>
      <c r="AC124" s="8"/>
      <c r="AD124" s="8"/>
      <c r="AE124" s="8"/>
      <c r="AF124" s="8"/>
      <c r="AG124" s="8"/>
      <c r="AH124" s="8"/>
      <c r="AI124" s="8"/>
      <c r="AJ124" s="8"/>
      <c r="AK124" s="8"/>
      <c r="AL124" s="8"/>
      <c r="AM124" s="8"/>
      <c r="AN124" s="8"/>
      <c r="AO124" s="8"/>
      <c r="AP124" s="8"/>
      <c r="AQ124" s="8"/>
      <c r="AR124" s="8"/>
      <c r="AS124" s="8"/>
    </row>
    <row r="125" ht="15.75" customHeight="1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  <c r="AA125" s="8"/>
      <c r="AB125" s="8"/>
      <c r="AC125" s="8"/>
      <c r="AD125" s="8"/>
      <c r="AE125" s="8"/>
      <c r="AF125" s="8"/>
      <c r="AG125" s="8"/>
      <c r="AH125" s="8"/>
      <c r="AI125" s="8"/>
      <c r="AJ125" s="8"/>
      <c r="AK125" s="8"/>
      <c r="AL125" s="8"/>
      <c r="AM125" s="8"/>
      <c r="AN125" s="8"/>
      <c r="AO125" s="8"/>
      <c r="AP125" s="8"/>
      <c r="AQ125" s="8"/>
      <c r="AR125" s="8"/>
      <c r="AS125" s="8"/>
    </row>
    <row r="126" ht="15.75" customHeight="1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  <c r="AA126" s="8"/>
      <c r="AB126" s="8"/>
      <c r="AC126" s="8"/>
      <c r="AD126" s="8"/>
      <c r="AE126" s="8"/>
      <c r="AF126" s="8"/>
      <c r="AG126" s="8"/>
      <c r="AH126" s="8"/>
      <c r="AI126" s="8"/>
      <c r="AJ126" s="8"/>
      <c r="AK126" s="8"/>
      <c r="AL126" s="8"/>
      <c r="AM126" s="8"/>
      <c r="AN126" s="8"/>
      <c r="AO126" s="8"/>
      <c r="AP126" s="8"/>
      <c r="AQ126" s="8"/>
      <c r="AR126" s="8"/>
      <c r="AS126" s="8"/>
    </row>
    <row r="127" ht="15.75" customHeight="1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  <c r="AC127" s="8"/>
      <c r="AD127" s="8"/>
      <c r="AE127" s="8"/>
      <c r="AF127" s="8"/>
      <c r="AG127" s="8"/>
      <c r="AH127" s="8"/>
      <c r="AI127" s="8"/>
      <c r="AJ127" s="8"/>
      <c r="AK127" s="8"/>
      <c r="AL127" s="8"/>
      <c r="AM127" s="8"/>
      <c r="AN127" s="8"/>
      <c r="AO127" s="8"/>
      <c r="AP127" s="8"/>
      <c r="AQ127" s="8"/>
      <c r="AR127" s="8"/>
      <c r="AS127" s="8"/>
    </row>
    <row r="128" ht="15.75" customHeight="1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  <c r="AA128" s="8"/>
      <c r="AB128" s="8"/>
      <c r="AC128" s="8"/>
      <c r="AD128" s="8"/>
      <c r="AE128" s="8"/>
      <c r="AF128" s="8"/>
      <c r="AG128" s="8"/>
      <c r="AH128" s="8"/>
      <c r="AI128" s="8"/>
      <c r="AJ128" s="8"/>
      <c r="AK128" s="8"/>
      <c r="AL128" s="8"/>
      <c r="AM128" s="8"/>
      <c r="AN128" s="8"/>
      <c r="AO128" s="8"/>
      <c r="AP128" s="8"/>
      <c r="AQ128" s="8"/>
      <c r="AR128" s="8"/>
      <c r="AS128" s="8"/>
    </row>
    <row r="129" ht="15.75" customHeight="1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  <c r="AA129" s="8"/>
      <c r="AB129" s="8"/>
      <c r="AC129" s="8"/>
      <c r="AD129" s="8"/>
      <c r="AE129" s="8"/>
      <c r="AF129" s="8"/>
      <c r="AG129" s="8"/>
      <c r="AH129" s="8"/>
      <c r="AI129" s="8"/>
      <c r="AJ129" s="8"/>
      <c r="AK129" s="8"/>
      <c r="AL129" s="8"/>
      <c r="AM129" s="8"/>
      <c r="AN129" s="8"/>
      <c r="AO129" s="8"/>
      <c r="AP129" s="8"/>
      <c r="AQ129" s="8"/>
      <c r="AR129" s="8"/>
      <c r="AS129" s="8"/>
    </row>
    <row r="130" ht="15.75" customHeight="1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  <c r="AA130" s="8"/>
      <c r="AB130" s="8"/>
      <c r="AC130" s="8"/>
      <c r="AD130" s="8"/>
      <c r="AE130" s="8"/>
      <c r="AF130" s="8"/>
      <c r="AG130" s="8"/>
      <c r="AH130" s="8"/>
      <c r="AI130" s="8"/>
      <c r="AJ130" s="8"/>
      <c r="AK130" s="8"/>
      <c r="AL130" s="8"/>
      <c r="AM130" s="8"/>
      <c r="AN130" s="8"/>
      <c r="AO130" s="8"/>
      <c r="AP130" s="8"/>
      <c r="AQ130" s="8"/>
      <c r="AR130" s="8"/>
      <c r="AS130" s="8"/>
    </row>
    <row r="131" ht="15.75" customHeight="1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  <c r="AA131" s="8"/>
      <c r="AB131" s="8"/>
      <c r="AC131" s="8"/>
      <c r="AD131" s="8"/>
      <c r="AE131" s="8"/>
      <c r="AF131" s="8"/>
      <c r="AG131" s="8"/>
      <c r="AH131" s="8"/>
      <c r="AI131" s="8"/>
      <c r="AJ131" s="8"/>
      <c r="AK131" s="8"/>
      <c r="AL131" s="8"/>
      <c r="AM131" s="8"/>
      <c r="AN131" s="8"/>
      <c r="AO131" s="8"/>
      <c r="AP131" s="8"/>
      <c r="AQ131" s="8"/>
      <c r="AR131" s="8"/>
      <c r="AS131" s="8"/>
    </row>
    <row r="132" ht="15.75" customHeight="1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  <c r="AA132" s="8"/>
      <c r="AB132" s="8"/>
      <c r="AC132" s="8"/>
      <c r="AD132" s="8"/>
      <c r="AE132" s="8"/>
      <c r="AF132" s="8"/>
      <c r="AG132" s="8"/>
      <c r="AH132" s="8"/>
      <c r="AI132" s="8"/>
      <c r="AJ132" s="8"/>
      <c r="AK132" s="8"/>
      <c r="AL132" s="8"/>
      <c r="AM132" s="8"/>
      <c r="AN132" s="8"/>
      <c r="AO132" s="8"/>
      <c r="AP132" s="8"/>
      <c r="AQ132" s="8"/>
      <c r="AR132" s="8"/>
      <c r="AS132" s="8"/>
    </row>
    <row r="133" ht="15.75" customHeight="1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  <c r="AA133" s="8"/>
      <c r="AB133" s="8"/>
      <c r="AC133" s="8"/>
      <c r="AD133" s="8"/>
      <c r="AE133" s="8"/>
      <c r="AF133" s="8"/>
      <c r="AG133" s="8"/>
      <c r="AH133" s="8"/>
      <c r="AI133" s="8"/>
      <c r="AJ133" s="8"/>
      <c r="AK133" s="8"/>
      <c r="AL133" s="8"/>
      <c r="AM133" s="8"/>
      <c r="AN133" s="8"/>
      <c r="AO133" s="8"/>
      <c r="AP133" s="8"/>
      <c r="AQ133" s="8"/>
      <c r="AR133" s="8"/>
      <c r="AS133" s="8"/>
    </row>
    <row r="134" ht="15.75" customHeight="1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  <c r="AA134" s="8"/>
      <c r="AB134" s="8"/>
      <c r="AC134" s="8"/>
      <c r="AD134" s="8"/>
      <c r="AE134" s="8"/>
      <c r="AF134" s="8"/>
      <c r="AG134" s="8"/>
      <c r="AH134" s="8"/>
      <c r="AI134" s="8"/>
      <c r="AJ134" s="8"/>
      <c r="AK134" s="8"/>
      <c r="AL134" s="8"/>
      <c r="AM134" s="8"/>
      <c r="AN134" s="8"/>
      <c r="AO134" s="8"/>
      <c r="AP134" s="8"/>
      <c r="AQ134" s="8"/>
      <c r="AR134" s="8"/>
      <c r="AS134" s="8"/>
    </row>
    <row r="135" ht="15.75" customHeight="1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  <c r="AA135" s="8"/>
      <c r="AB135" s="8"/>
      <c r="AC135" s="8"/>
      <c r="AD135" s="8"/>
      <c r="AE135" s="8"/>
      <c r="AF135" s="8"/>
      <c r="AG135" s="8"/>
      <c r="AH135" s="8"/>
      <c r="AI135" s="8"/>
      <c r="AJ135" s="8"/>
      <c r="AK135" s="8"/>
      <c r="AL135" s="8"/>
      <c r="AM135" s="8"/>
      <c r="AN135" s="8"/>
      <c r="AO135" s="8"/>
      <c r="AP135" s="8"/>
      <c r="AQ135" s="8"/>
      <c r="AR135" s="8"/>
      <c r="AS135" s="8"/>
    </row>
    <row r="136" ht="15.75" customHeight="1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  <c r="AA136" s="8"/>
      <c r="AB136" s="8"/>
      <c r="AC136" s="8"/>
      <c r="AD136" s="8"/>
      <c r="AE136" s="8"/>
      <c r="AF136" s="8"/>
      <c r="AG136" s="8"/>
      <c r="AH136" s="8"/>
      <c r="AI136" s="8"/>
      <c r="AJ136" s="8"/>
      <c r="AK136" s="8"/>
      <c r="AL136" s="8"/>
      <c r="AM136" s="8"/>
      <c r="AN136" s="8"/>
      <c r="AO136" s="8"/>
      <c r="AP136" s="8"/>
      <c r="AQ136" s="8"/>
      <c r="AR136" s="8"/>
      <c r="AS136" s="8"/>
    </row>
    <row r="137" ht="15.75" customHeight="1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  <c r="AA137" s="8"/>
      <c r="AB137" s="8"/>
      <c r="AC137" s="8"/>
      <c r="AD137" s="8"/>
      <c r="AE137" s="8"/>
      <c r="AF137" s="8"/>
      <c r="AG137" s="8"/>
      <c r="AH137" s="8"/>
      <c r="AI137" s="8"/>
      <c r="AJ137" s="8"/>
      <c r="AK137" s="8"/>
      <c r="AL137" s="8"/>
      <c r="AM137" s="8"/>
      <c r="AN137" s="8"/>
      <c r="AO137" s="8"/>
      <c r="AP137" s="8"/>
      <c r="AQ137" s="8"/>
      <c r="AR137" s="8"/>
      <c r="AS137" s="8"/>
    </row>
    <row r="138" ht="15.75" customHeight="1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  <c r="AA138" s="8"/>
      <c r="AB138" s="8"/>
      <c r="AC138" s="8"/>
      <c r="AD138" s="8"/>
      <c r="AE138" s="8"/>
      <c r="AF138" s="8"/>
      <c r="AG138" s="8"/>
      <c r="AH138" s="8"/>
      <c r="AI138" s="8"/>
      <c r="AJ138" s="8"/>
      <c r="AK138" s="8"/>
      <c r="AL138" s="8"/>
      <c r="AM138" s="8"/>
      <c r="AN138" s="8"/>
      <c r="AO138" s="8"/>
      <c r="AP138" s="8"/>
      <c r="AQ138" s="8"/>
      <c r="AR138" s="8"/>
      <c r="AS138" s="8"/>
    </row>
    <row r="139" ht="15.75" customHeight="1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  <c r="AA139" s="8"/>
      <c r="AB139" s="8"/>
      <c r="AC139" s="8"/>
      <c r="AD139" s="8"/>
      <c r="AE139" s="8"/>
      <c r="AF139" s="8"/>
      <c r="AG139" s="8"/>
      <c r="AH139" s="8"/>
      <c r="AI139" s="8"/>
      <c r="AJ139" s="8"/>
      <c r="AK139" s="8"/>
      <c r="AL139" s="8"/>
      <c r="AM139" s="8"/>
      <c r="AN139" s="8"/>
      <c r="AO139" s="8"/>
      <c r="AP139" s="8"/>
      <c r="AQ139" s="8"/>
      <c r="AR139" s="8"/>
      <c r="AS139" s="8"/>
    </row>
    <row r="140" ht="15.75" customHeight="1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  <c r="AA140" s="8"/>
      <c r="AB140" s="8"/>
      <c r="AC140" s="8"/>
      <c r="AD140" s="8"/>
      <c r="AE140" s="8"/>
      <c r="AF140" s="8"/>
      <c r="AG140" s="8"/>
      <c r="AH140" s="8"/>
      <c r="AI140" s="8"/>
      <c r="AJ140" s="8"/>
      <c r="AK140" s="8"/>
      <c r="AL140" s="8"/>
      <c r="AM140" s="8"/>
      <c r="AN140" s="8"/>
      <c r="AO140" s="8"/>
      <c r="AP140" s="8"/>
      <c r="AQ140" s="8"/>
      <c r="AR140" s="8"/>
      <c r="AS140" s="8"/>
    </row>
    <row r="141" ht="15.75" customHeight="1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  <c r="AA141" s="8"/>
      <c r="AB141" s="8"/>
      <c r="AC141" s="8"/>
      <c r="AD141" s="8"/>
      <c r="AE141" s="8"/>
      <c r="AF141" s="8"/>
      <c r="AG141" s="8"/>
      <c r="AH141" s="8"/>
      <c r="AI141" s="8"/>
      <c r="AJ141" s="8"/>
      <c r="AK141" s="8"/>
      <c r="AL141" s="8"/>
      <c r="AM141" s="8"/>
      <c r="AN141" s="8"/>
      <c r="AO141" s="8"/>
      <c r="AP141" s="8"/>
      <c r="AQ141" s="8"/>
      <c r="AR141" s="8"/>
      <c r="AS141" s="8"/>
    </row>
    <row r="142" ht="15.75" customHeight="1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  <c r="AA142" s="8"/>
      <c r="AB142" s="8"/>
      <c r="AC142" s="8"/>
      <c r="AD142" s="8"/>
      <c r="AE142" s="8"/>
      <c r="AF142" s="8"/>
      <c r="AG142" s="8"/>
      <c r="AH142" s="8"/>
      <c r="AI142" s="8"/>
      <c r="AJ142" s="8"/>
      <c r="AK142" s="8"/>
      <c r="AL142" s="8"/>
      <c r="AM142" s="8"/>
      <c r="AN142" s="8"/>
      <c r="AO142" s="8"/>
      <c r="AP142" s="8"/>
      <c r="AQ142" s="8"/>
      <c r="AR142" s="8"/>
      <c r="AS142" s="8"/>
    </row>
    <row r="143" ht="15.75" customHeight="1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  <c r="AA143" s="8"/>
      <c r="AB143" s="8"/>
      <c r="AC143" s="8"/>
      <c r="AD143" s="8"/>
      <c r="AE143" s="8"/>
      <c r="AF143" s="8"/>
      <c r="AG143" s="8"/>
      <c r="AH143" s="8"/>
      <c r="AI143" s="8"/>
      <c r="AJ143" s="8"/>
      <c r="AK143" s="8"/>
      <c r="AL143" s="8"/>
      <c r="AM143" s="8"/>
      <c r="AN143" s="8"/>
      <c r="AO143" s="8"/>
      <c r="AP143" s="8"/>
      <c r="AQ143" s="8"/>
      <c r="AR143" s="8"/>
      <c r="AS143" s="8"/>
    </row>
    <row r="144" ht="15.75" customHeight="1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  <c r="AA144" s="8"/>
      <c r="AB144" s="8"/>
      <c r="AC144" s="8"/>
      <c r="AD144" s="8"/>
      <c r="AE144" s="8"/>
      <c r="AF144" s="8"/>
      <c r="AG144" s="8"/>
      <c r="AH144" s="8"/>
      <c r="AI144" s="8"/>
      <c r="AJ144" s="8"/>
      <c r="AK144" s="8"/>
      <c r="AL144" s="8"/>
      <c r="AM144" s="8"/>
      <c r="AN144" s="8"/>
      <c r="AO144" s="8"/>
      <c r="AP144" s="8"/>
      <c r="AQ144" s="8"/>
      <c r="AR144" s="8"/>
      <c r="AS144" s="8"/>
    </row>
    <row r="145" ht="15.75" customHeight="1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  <c r="AA145" s="8"/>
      <c r="AB145" s="8"/>
      <c r="AC145" s="8"/>
      <c r="AD145" s="8"/>
      <c r="AE145" s="8"/>
      <c r="AF145" s="8"/>
      <c r="AG145" s="8"/>
      <c r="AH145" s="8"/>
      <c r="AI145" s="8"/>
      <c r="AJ145" s="8"/>
      <c r="AK145" s="8"/>
      <c r="AL145" s="8"/>
      <c r="AM145" s="8"/>
      <c r="AN145" s="8"/>
      <c r="AO145" s="8"/>
      <c r="AP145" s="8"/>
      <c r="AQ145" s="8"/>
      <c r="AR145" s="8"/>
      <c r="AS145" s="8"/>
    </row>
    <row r="146" ht="15.75" customHeight="1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  <c r="AA146" s="8"/>
      <c r="AB146" s="8"/>
      <c r="AC146" s="8"/>
      <c r="AD146" s="8"/>
      <c r="AE146" s="8"/>
      <c r="AF146" s="8"/>
      <c r="AG146" s="8"/>
      <c r="AH146" s="8"/>
      <c r="AI146" s="8"/>
      <c r="AJ146" s="8"/>
      <c r="AK146" s="8"/>
      <c r="AL146" s="8"/>
      <c r="AM146" s="8"/>
      <c r="AN146" s="8"/>
      <c r="AO146" s="8"/>
      <c r="AP146" s="8"/>
      <c r="AQ146" s="8"/>
      <c r="AR146" s="8"/>
      <c r="AS146" s="8"/>
    </row>
    <row r="147" ht="15.75" customHeight="1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  <c r="AA147" s="8"/>
      <c r="AB147" s="8"/>
      <c r="AC147" s="8"/>
      <c r="AD147" s="8"/>
      <c r="AE147" s="8"/>
      <c r="AF147" s="8"/>
      <c r="AG147" s="8"/>
      <c r="AH147" s="8"/>
      <c r="AI147" s="8"/>
      <c r="AJ147" s="8"/>
      <c r="AK147" s="8"/>
      <c r="AL147" s="8"/>
      <c r="AM147" s="8"/>
      <c r="AN147" s="8"/>
      <c r="AO147" s="8"/>
      <c r="AP147" s="8"/>
      <c r="AQ147" s="8"/>
      <c r="AR147" s="8"/>
      <c r="AS147" s="8"/>
    </row>
    <row r="148" ht="15.75" customHeight="1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  <c r="AA148" s="8"/>
      <c r="AB148" s="8"/>
      <c r="AC148" s="8"/>
      <c r="AD148" s="8"/>
      <c r="AE148" s="8"/>
      <c r="AF148" s="8"/>
      <c r="AG148" s="8"/>
      <c r="AH148" s="8"/>
      <c r="AI148" s="8"/>
      <c r="AJ148" s="8"/>
      <c r="AK148" s="8"/>
      <c r="AL148" s="8"/>
      <c r="AM148" s="8"/>
      <c r="AN148" s="8"/>
      <c r="AO148" s="8"/>
      <c r="AP148" s="8"/>
      <c r="AQ148" s="8"/>
      <c r="AR148" s="8"/>
      <c r="AS148" s="8"/>
    </row>
    <row r="149" ht="15.75" customHeight="1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  <c r="AA149" s="8"/>
      <c r="AB149" s="8"/>
      <c r="AC149" s="8"/>
      <c r="AD149" s="8"/>
      <c r="AE149" s="8"/>
      <c r="AF149" s="8"/>
      <c r="AG149" s="8"/>
      <c r="AH149" s="8"/>
      <c r="AI149" s="8"/>
      <c r="AJ149" s="8"/>
      <c r="AK149" s="8"/>
      <c r="AL149" s="8"/>
      <c r="AM149" s="8"/>
      <c r="AN149" s="8"/>
      <c r="AO149" s="8"/>
      <c r="AP149" s="8"/>
      <c r="AQ149" s="8"/>
      <c r="AR149" s="8"/>
      <c r="AS149" s="8"/>
    </row>
    <row r="150" ht="15.75" customHeight="1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  <c r="AA150" s="8"/>
      <c r="AB150" s="8"/>
      <c r="AC150" s="8"/>
      <c r="AD150" s="8"/>
      <c r="AE150" s="8"/>
      <c r="AF150" s="8"/>
      <c r="AG150" s="8"/>
      <c r="AH150" s="8"/>
      <c r="AI150" s="8"/>
      <c r="AJ150" s="8"/>
      <c r="AK150" s="8"/>
      <c r="AL150" s="8"/>
      <c r="AM150" s="8"/>
      <c r="AN150" s="8"/>
      <c r="AO150" s="8"/>
      <c r="AP150" s="8"/>
      <c r="AQ150" s="8"/>
      <c r="AR150" s="8"/>
      <c r="AS150" s="8"/>
    </row>
    <row r="151" ht="15.75" customHeight="1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  <c r="AA151" s="8"/>
      <c r="AB151" s="8"/>
      <c r="AC151" s="8"/>
      <c r="AD151" s="8"/>
      <c r="AE151" s="8"/>
      <c r="AF151" s="8"/>
      <c r="AG151" s="8"/>
      <c r="AH151" s="8"/>
      <c r="AI151" s="8"/>
      <c r="AJ151" s="8"/>
      <c r="AK151" s="8"/>
      <c r="AL151" s="8"/>
      <c r="AM151" s="8"/>
      <c r="AN151" s="8"/>
      <c r="AO151" s="8"/>
      <c r="AP151" s="8"/>
      <c r="AQ151" s="8"/>
      <c r="AR151" s="8"/>
      <c r="AS151" s="8"/>
    </row>
    <row r="152" ht="15.75" customHeight="1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  <c r="AA152" s="8"/>
      <c r="AB152" s="8"/>
      <c r="AC152" s="8"/>
      <c r="AD152" s="8"/>
      <c r="AE152" s="8"/>
      <c r="AF152" s="8"/>
      <c r="AG152" s="8"/>
      <c r="AH152" s="8"/>
      <c r="AI152" s="8"/>
      <c r="AJ152" s="8"/>
      <c r="AK152" s="8"/>
      <c r="AL152" s="8"/>
      <c r="AM152" s="8"/>
      <c r="AN152" s="8"/>
      <c r="AO152" s="8"/>
      <c r="AP152" s="8"/>
      <c r="AQ152" s="8"/>
      <c r="AR152" s="8"/>
      <c r="AS152" s="8"/>
    </row>
    <row r="153" ht="15.75" customHeight="1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  <c r="AA153" s="8"/>
      <c r="AB153" s="8"/>
      <c r="AC153" s="8"/>
      <c r="AD153" s="8"/>
      <c r="AE153" s="8"/>
      <c r="AF153" s="8"/>
      <c r="AG153" s="8"/>
      <c r="AH153" s="8"/>
      <c r="AI153" s="8"/>
      <c r="AJ153" s="8"/>
      <c r="AK153" s="8"/>
      <c r="AL153" s="8"/>
      <c r="AM153" s="8"/>
      <c r="AN153" s="8"/>
      <c r="AO153" s="8"/>
      <c r="AP153" s="8"/>
      <c r="AQ153" s="8"/>
      <c r="AR153" s="8"/>
      <c r="AS153" s="8"/>
    </row>
    <row r="154" ht="15.75" customHeight="1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  <c r="AA154" s="8"/>
      <c r="AB154" s="8"/>
      <c r="AC154" s="8"/>
      <c r="AD154" s="8"/>
      <c r="AE154" s="8"/>
      <c r="AF154" s="8"/>
      <c r="AG154" s="8"/>
      <c r="AH154" s="8"/>
      <c r="AI154" s="8"/>
      <c r="AJ154" s="8"/>
      <c r="AK154" s="8"/>
      <c r="AL154" s="8"/>
      <c r="AM154" s="8"/>
      <c r="AN154" s="8"/>
      <c r="AO154" s="8"/>
      <c r="AP154" s="8"/>
      <c r="AQ154" s="8"/>
      <c r="AR154" s="8"/>
      <c r="AS154" s="8"/>
    </row>
    <row r="155" ht="15.75" customHeight="1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  <c r="AA155" s="8"/>
      <c r="AB155" s="8"/>
      <c r="AC155" s="8"/>
      <c r="AD155" s="8"/>
      <c r="AE155" s="8"/>
      <c r="AF155" s="8"/>
      <c r="AG155" s="8"/>
      <c r="AH155" s="8"/>
      <c r="AI155" s="8"/>
      <c r="AJ155" s="8"/>
      <c r="AK155" s="8"/>
      <c r="AL155" s="8"/>
      <c r="AM155" s="8"/>
      <c r="AN155" s="8"/>
      <c r="AO155" s="8"/>
      <c r="AP155" s="8"/>
      <c r="AQ155" s="8"/>
      <c r="AR155" s="8"/>
      <c r="AS155" s="8"/>
    </row>
    <row r="156" ht="15.75" customHeight="1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  <c r="AA156" s="8"/>
      <c r="AB156" s="8"/>
      <c r="AC156" s="8"/>
      <c r="AD156" s="8"/>
      <c r="AE156" s="8"/>
      <c r="AF156" s="8"/>
      <c r="AG156" s="8"/>
      <c r="AH156" s="8"/>
      <c r="AI156" s="8"/>
      <c r="AJ156" s="8"/>
      <c r="AK156" s="8"/>
      <c r="AL156" s="8"/>
      <c r="AM156" s="8"/>
      <c r="AN156" s="8"/>
      <c r="AO156" s="8"/>
      <c r="AP156" s="8"/>
      <c r="AQ156" s="8"/>
      <c r="AR156" s="8"/>
      <c r="AS156" s="8"/>
    </row>
    <row r="157" ht="15.75" customHeight="1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  <c r="AA157" s="8"/>
      <c r="AB157" s="8"/>
      <c r="AC157" s="8"/>
      <c r="AD157" s="8"/>
      <c r="AE157" s="8"/>
      <c r="AF157" s="8"/>
      <c r="AG157" s="8"/>
      <c r="AH157" s="8"/>
      <c r="AI157" s="8"/>
      <c r="AJ157" s="8"/>
      <c r="AK157" s="8"/>
      <c r="AL157" s="8"/>
      <c r="AM157" s="8"/>
      <c r="AN157" s="8"/>
      <c r="AO157" s="8"/>
      <c r="AP157" s="8"/>
      <c r="AQ157" s="8"/>
      <c r="AR157" s="8"/>
      <c r="AS157" s="8"/>
    </row>
    <row r="158" ht="15.75" customHeight="1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  <c r="AA158" s="8"/>
      <c r="AB158" s="8"/>
      <c r="AC158" s="8"/>
      <c r="AD158" s="8"/>
      <c r="AE158" s="8"/>
      <c r="AF158" s="8"/>
      <c r="AG158" s="8"/>
      <c r="AH158" s="8"/>
      <c r="AI158" s="8"/>
      <c r="AJ158" s="8"/>
      <c r="AK158" s="8"/>
      <c r="AL158" s="8"/>
      <c r="AM158" s="8"/>
      <c r="AN158" s="8"/>
      <c r="AO158" s="8"/>
      <c r="AP158" s="8"/>
      <c r="AQ158" s="8"/>
      <c r="AR158" s="8"/>
      <c r="AS158" s="8"/>
    </row>
    <row r="159" ht="15.75" customHeight="1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  <c r="AA159" s="8"/>
      <c r="AB159" s="8"/>
      <c r="AC159" s="8"/>
      <c r="AD159" s="8"/>
      <c r="AE159" s="8"/>
      <c r="AF159" s="8"/>
      <c r="AG159" s="8"/>
      <c r="AH159" s="8"/>
      <c r="AI159" s="8"/>
      <c r="AJ159" s="8"/>
      <c r="AK159" s="8"/>
      <c r="AL159" s="8"/>
      <c r="AM159" s="8"/>
      <c r="AN159" s="8"/>
      <c r="AO159" s="8"/>
      <c r="AP159" s="8"/>
      <c r="AQ159" s="8"/>
      <c r="AR159" s="8"/>
      <c r="AS159" s="8"/>
    </row>
    <row r="160" ht="15.75" customHeight="1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  <c r="AA160" s="8"/>
      <c r="AB160" s="8"/>
      <c r="AC160" s="8"/>
      <c r="AD160" s="8"/>
      <c r="AE160" s="8"/>
      <c r="AF160" s="8"/>
      <c r="AG160" s="8"/>
      <c r="AH160" s="8"/>
      <c r="AI160" s="8"/>
      <c r="AJ160" s="8"/>
      <c r="AK160" s="8"/>
      <c r="AL160" s="8"/>
      <c r="AM160" s="8"/>
      <c r="AN160" s="8"/>
      <c r="AO160" s="8"/>
      <c r="AP160" s="8"/>
      <c r="AQ160" s="8"/>
      <c r="AR160" s="8"/>
      <c r="AS160" s="8"/>
    </row>
    <row r="161" ht="15.75" customHeight="1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  <c r="AA161" s="8"/>
      <c r="AB161" s="8"/>
      <c r="AC161" s="8"/>
      <c r="AD161" s="8"/>
      <c r="AE161" s="8"/>
      <c r="AF161" s="8"/>
      <c r="AG161" s="8"/>
      <c r="AH161" s="8"/>
      <c r="AI161" s="8"/>
      <c r="AJ161" s="8"/>
      <c r="AK161" s="8"/>
      <c r="AL161" s="8"/>
      <c r="AM161" s="8"/>
      <c r="AN161" s="8"/>
      <c r="AO161" s="8"/>
      <c r="AP161" s="8"/>
      <c r="AQ161" s="8"/>
      <c r="AR161" s="8"/>
      <c r="AS161" s="8"/>
    </row>
    <row r="162" ht="15.75" customHeight="1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  <c r="AA162" s="8"/>
      <c r="AB162" s="8"/>
      <c r="AC162" s="8"/>
      <c r="AD162" s="8"/>
      <c r="AE162" s="8"/>
      <c r="AF162" s="8"/>
      <c r="AG162" s="8"/>
      <c r="AH162" s="8"/>
      <c r="AI162" s="8"/>
      <c r="AJ162" s="8"/>
      <c r="AK162" s="8"/>
      <c r="AL162" s="8"/>
      <c r="AM162" s="8"/>
      <c r="AN162" s="8"/>
      <c r="AO162" s="8"/>
      <c r="AP162" s="8"/>
      <c r="AQ162" s="8"/>
      <c r="AR162" s="8"/>
      <c r="AS162" s="8"/>
    </row>
    <row r="163" ht="15.75" customHeight="1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  <c r="AA163" s="8"/>
      <c r="AB163" s="8"/>
      <c r="AC163" s="8"/>
      <c r="AD163" s="8"/>
      <c r="AE163" s="8"/>
      <c r="AF163" s="8"/>
      <c r="AG163" s="8"/>
      <c r="AH163" s="8"/>
      <c r="AI163" s="8"/>
      <c r="AJ163" s="8"/>
      <c r="AK163" s="8"/>
      <c r="AL163" s="8"/>
      <c r="AM163" s="8"/>
      <c r="AN163" s="8"/>
      <c r="AO163" s="8"/>
      <c r="AP163" s="8"/>
      <c r="AQ163" s="8"/>
      <c r="AR163" s="8"/>
      <c r="AS163" s="8"/>
    </row>
    <row r="164" ht="15.75" customHeight="1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  <c r="AA164" s="8"/>
      <c r="AB164" s="8"/>
      <c r="AC164" s="8"/>
      <c r="AD164" s="8"/>
      <c r="AE164" s="8"/>
      <c r="AF164" s="8"/>
      <c r="AG164" s="8"/>
      <c r="AH164" s="8"/>
      <c r="AI164" s="8"/>
      <c r="AJ164" s="8"/>
      <c r="AK164" s="8"/>
      <c r="AL164" s="8"/>
      <c r="AM164" s="8"/>
      <c r="AN164" s="8"/>
      <c r="AO164" s="8"/>
      <c r="AP164" s="8"/>
      <c r="AQ164" s="8"/>
      <c r="AR164" s="8"/>
      <c r="AS164" s="8"/>
    </row>
    <row r="165" ht="15.75" customHeight="1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  <c r="AA165" s="8"/>
      <c r="AB165" s="8"/>
      <c r="AC165" s="8"/>
      <c r="AD165" s="8"/>
      <c r="AE165" s="8"/>
      <c r="AF165" s="8"/>
      <c r="AG165" s="8"/>
      <c r="AH165" s="8"/>
      <c r="AI165" s="8"/>
      <c r="AJ165" s="8"/>
      <c r="AK165" s="8"/>
      <c r="AL165" s="8"/>
      <c r="AM165" s="8"/>
      <c r="AN165" s="8"/>
      <c r="AO165" s="8"/>
      <c r="AP165" s="8"/>
      <c r="AQ165" s="8"/>
      <c r="AR165" s="8"/>
      <c r="AS165" s="8"/>
    </row>
    <row r="166" ht="15.75" customHeight="1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  <c r="AA166" s="8"/>
      <c r="AB166" s="8"/>
      <c r="AC166" s="8"/>
      <c r="AD166" s="8"/>
      <c r="AE166" s="8"/>
      <c r="AF166" s="8"/>
      <c r="AG166" s="8"/>
      <c r="AH166" s="8"/>
      <c r="AI166" s="8"/>
      <c r="AJ166" s="8"/>
      <c r="AK166" s="8"/>
      <c r="AL166" s="8"/>
      <c r="AM166" s="8"/>
      <c r="AN166" s="8"/>
      <c r="AO166" s="8"/>
      <c r="AP166" s="8"/>
      <c r="AQ166" s="8"/>
      <c r="AR166" s="8"/>
      <c r="AS166" s="8"/>
    </row>
    <row r="167" ht="15.75" customHeight="1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  <c r="AA167" s="8"/>
      <c r="AB167" s="8"/>
      <c r="AC167" s="8"/>
      <c r="AD167" s="8"/>
      <c r="AE167" s="8"/>
      <c r="AF167" s="8"/>
      <c r="AG167" s="8"/>
      <c r="AH167" s="8"/>
      <c r="AI167" s="8"/>
      <c r="AJ167" s="8"/>
      <c r="AK167" s="8"/>
      <c r="AL167" s="8"/>
      <c r="AM167" s="8"/>
      <c r="AN167" s="8"/>
      <c r="AO167" s="8"/>
      <c r="AP167" s="8"/>
      <c r="AQ167" s="8"/>
      <c r="AR167" s="8"/>
      <c r="AS167" s="8"/>
    </row>
    <row r="168" ht="15.75" customHeight="1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  <c r="AA168" s="8"/>
      <c r="AB168" s="8"/>
      <c r="AC168" s="8"/>
      <c r="AD168" s="8"/>
      <c r="AE168" s="8"/>
      <c r="AF168" s="8"/>
      <c r="AG168" s="8"/>
      <c r="AH168" s="8"/>
      <c r="AI168" s="8"/>
      <c r="AJ168" s="8"/>
      <c r="AK168" s="8"/>
      <c r="AL168" s="8"/>
      <c r="AM168" s="8"/>
      <c r="AN168" s="8"/>
      <c r="AO168" s="8"/>
      <c r="AP168" s="8"/>
      <c r="AQ168" s="8"/>
      <c r="AR168" s="8"/>
      <c r="AS168" s="8"/>
    </row>
    <row r="169" ht="15.75" customHeight="1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  <c r="AA169" s="8"/>
      <c r="AB169" s="8"/>
      <c r="AC169" s="8"/>
      <c r="AD169" s="8"/>
      <c r="AE169" s="8"/>
      <c r="AF169" s="8"/>
      <c r="AG169" s="8"/>
      <c r="AH169" s="8"/>
      <c r="AI169" s="8"/>
      <c r="AJ169" s="8"/>
      <c r="AK169" s="8"/>
      <c r="AL169" s="8"/>
      <c r="AM169" s="8"/>
      <c r="AN169" s="8"/>
      <c r="AO169" s="8"/>
      <c r="AP169" s="8"/>
      <c r="AQ169" s="8"/>
      <c r="AR169" s="8"/>
      <c r="AS169" s="8"/>
    </row>
    <row r="170" ht="15.75" customHeight="1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  <c r="AH170" s="8"/>
      <c r="AI170" s="8"/>
      <c r="AJ170" s="8"/>
      <c r="AK170" s="8"/>
      <c r="AL170" s="8"/>
      <c r="AM170" s="8"/>
      <c r="AN170" s="8"/>
      <c r="AO170" s="8"/>
      <c r="AP170" s="8"/>
      <c r="AQ170" s="8"/>
      <c r="AR170" s="8"/>
      <c r="AS170" s="8"/>
    </row>
    <row r="171" ht="15.75" customHeight="1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  <c r="AA171" s="8"/>
      <c r="AB171" s="8"/>
      <c r="AC171" s="8"/>
      <c r="AD171" s="8"/>
      <c r="AE171" s="8"/>
      <c r="AF171" s="8"/>
      <c r="AG171" s="8"/>
      <c r="AH171" s="8"/>
      <c r="AI171" s="8"/>
      <c r="AJ171" s="8"/>
      <c r="AK171" s="8"/>
      <c r="AL171" s="8"/>
      <c r="AM171" s="8"/>
      <c r="AN171" s="8"/>
      <c r="AO171" s="8"/>
      <c r="AP171" s="8"/>
      <c r="AQ171" s="8"/>
      <c r="AR171" s="8"/>
      <c r="AS171" s="8"/>
    </row>
    <row r="172" ht="15.75" customHeight="1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  <c r="AA172" s="8"/>
      <c r="AB172" s="8"/>
      <c r="AC172" s="8"/>
      <c r="AD172" s="8"/>
      <c r="AE172" s="8"/>
      <c r="AF172" s="8"/>
      <c r="AG172" s="8"/>
      <c r="AH172" s="8"/>
      <c r="AI172" s="8"/>
      <c r="AJ172" s="8"/>
      <c r="AK172" s="8"/>
      <c r="AL172" s="8"/>
      <c r="AM172" s="8"/>
      <c r="AN172" s="8"/>
      <c r="AO172" s="8"/>
      <c r="AP172" s="8"/>
      <c r="AQ172" s="8"/>
      <c r="AR172" s="8"/>
      <c r="AS172" s="8"/>
    </row>
    <row r="173" ht="15.75" customHeight="1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  <c r="AA173" s="8"/>
      <c r="AB173" s="8"/>
      <c r="AC173" s="8"/>
      <c r="AD173" s="8"/>
      <c r="AE173" s="8"/>
      <c r="AF173" s="8"/>
      <c r="AG173" s="8"/>
      <c r="AH173" s="8"/>
      <c r="AI173" s="8"/>
      <c r="AJ173" s="8"/>
      <c r="AK173" s="8"/>
      <c r="AL173" s="8"/>
      <c r="AM173" s="8"/>
      <c r="AN173" s="8"/>
      <c r="AO173" s="8"/>
      <c r="AP173" s="8"/>
      <c r="AQ173" s="8"/>
      <c r="AR173" s="8"/>
      <c r="AS173" s="8"/>
    </row>
    <row r="174" ht="15.75" customHeight="1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  <c r="AA174" s="8"/>
      <c r="AB174" s="8"/>
      <c r="AC174" s="8"/>
      <c r="AD174" s="8"/>
      <c r="AE174" s="8"/>
      <c r="AF174" s="8"/>
      <c r="AG174" s="8"/>
      <c r="AH174" s="8"/>
      <c r="AI174" s="8"/>
      <c r="AJ174" s="8"/>
      <c r="AK174" s="8"/>
      <c r="AL174" s="8"/>
      <c r="AM174" s="8"/>
      <c r="AN174" s="8"/>
      <c r="AO174" s="8"/>
      <c r="AP174" s="8"/>
      <c r="AQ174" s="8"/>
      <c r="AR174" s="8"/>
      <c r="AS174" s="8"/>
    </row>
    <row r="175" ht="15.75" customHeight="1">
      <c r="A175" s="8"/>
      <c r="B175" s="8"/>
      <c r="C175" s="8"/>
      <c r="D175" s="8"/>
      <c r="E175" s="8"/>
      <c r="F175" s="8"/>
      <c r="G175" s="8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8"/>
      <c r="Y175" s="8"/>
      <c r="Z175" s="8"/>
      <c r="AA175" s="8"/>
      <c r="AB175" s="8"/>
      <c r="AC175" s="8"/>
      <c r="AD175" s="8"/>
      <c r="AE175" s="8"/>
      <c r="AF175" s="8"/>
      <c r="AG175" s="8"/>
      <c r="AH175" s="8"/>
      <c r="AI175" s="8"/>
      <c r="AJ175" s="8"/>
      <c r="AK175" s="8"/>
      <c r="AL175" s="8"/>
      <c r="AM175" s="8"/>
      <c r="AN175" s="8"/>
      <c r="AO175" s="8"/>
      <c r="AP175" s="8"/>
      <c r="AQ175" s="8"/>
      <c r="AR175" s="8"/>
      <c r="AS175" s="8"/>
    </row>
    <row r="176" ht="15.75" customHeight="1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8"/>
      <c r="Y176" s="8"/>
      <c r="Z176" s="8"/>
      <c r="AA176" s="8"/>
      <c r="AB176" s="8"/>
      <c r="AC176" s="8"/>
      <c r="AD176" s="8"/>
      <c r="AE176" s="8"/>
      <c r="AF176" s="8"/>
      <c r="AG176" s="8"/>
      <c r="AH176" s="8"/>
      <c r="AI176" s="8"/>
      <c r="AJ176" s="8"/>
      <c r="AK176" s="8"/>
      <c r="AL176" s="8"/>
      <c r="AM176" s="8"/>
      <c r="AN176" s="8"/>
      <c r="AO176" s="8"/>
      <c r="AP176" s="8"/>
      <c r="AQ176" s="8"/>
      <c r="AR176" s="8"/>
      <c r="AS176" s="8"/>
    </row>
    <row r="177" ht="15.75" customHeight="1">
      <c r="A177" s="8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8"/>
      <c r="Y177" s="8"/>
      <c r="Z177" s="8"/>
      <c r="AA177" s="8"/>
      <c r="AB177" s="8"/>
      <c r="AC177" s="8"/>
      <c r="AD177" s="8"/>
      <c r="AE177" s="8"/>
      <c r="AF177" s="8"/>
      <c r="AG177" s="8"/>
      <c r="AH177" s="8"/>
      <c r="AI177" s="8"/>
      <c r="AJ177" s="8"/>
      <c r="AK177" s="8"/>
      <c r="AL177" s="8"/>
      <c r="AM177" s="8"/>
      <c r="AN177" s="8"/>
      <c r="AO177" s="8"/>
      <c r="AP177" s="8"/>
      <c r="AQ177" s="8"/>
      <c r="AR177" s="8"/>
      <c r="AS177" s="8"/>
    </row>
    <row r="178" ht="15.75" customHeight="1">
      <c r="A178" s="8"/>
      <c r="B178" s="8"/>
      <c r="C178" s="8"/>
      <c r="D178" s="8"/>
      <c r="E178" s="8"/>
      <c r="F178" s="8"/>
      <c r="G178" s="8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8"/>
      <c r="Y178" s="8"/>
      <c r="Z178" s="8"/>
      <c r="AA178" s="8"/>
      <c r="AB178" s="8"/>
      <c r="AC178" s="8"/>
      <c r="AD178" s="8"/>
      <c r="AE178" s="8"/>
      <c r="AF178" s="8"/>
      <c r="AG178" s="8"/>
      <c r="AH178" s="8"/>
      <c r="AI178" s="8"/>
      <c r="AJ178" s="8"/>
      <c r="AK178" s="8"/>
      <c r="AL178" s="8"/>
      <c r="AM178" s="8"/>
      <c r="AN178" s="8"/>
      <c r="AO178" s="8"/>
      <c r="AP178" s="8"/>
      <c r="AQ178" s="8"/>
      <c r="AR178" s="8"/>
      <c r="AS178" s="8"/>
    </row>
    <row r="179" ht="15.75" customHeight="1">
      <c r="A179" s="8"/>
      <c r="B179" s="8"/>
      <c r="C179" s="8"/>
      <c r="D179" s="8"/>
      <c r="E179" s="8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  <c r="AA179" s="8"/>
      <c r="AB179" s="8"/>
      <c r="AC179" s="8"/>
      <c r="AD179" s="8"/>
      <c r="AE179" s="8"/>
      <c r="AF179" s="8"/>
      <c r="AG179" s="8"/>
      <c r="AH179" s="8"/>
      <c r="AI179" s="8"/>
      <c r="AJ179" s="8"/>
      <c r="AK179" s="8"/>
      <c r="AL179" s="8"/>
      <c r="AM179" s="8"/>
      <c r="AN179" s="8"/>
      <c r="AO179" s="8"/>
      <c r="AP179" s="8"/>
      <c r="AQ179" s="8"/>
      <c r="AR179" s="8"/>
      <c r="AS179" s="8"/>
    </row>
    <row r="180" ht="15.75" customHeight="1">
      <c r="A180" s="8"/>
      <c r="B180" s="8"/>
      <c r="C180" s="8"/>
      <c r="D180" s="8"/>
      <c r="E180" s="8"/>
      <c r="F180" s="8"/>
      <c r="G180" s="8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8"/>
      <c r="Y180" s="8"/>
      <c r="Z180" s="8"/>
      <c r="AA180" s="8"/>
      <c r="AB180" s="8"/>
      <c r="AC180" s="8"/>
      <c r="AD180" s="8"/>
      <c r="AE180" s="8"/>
      <c r="AF180" s="8"/>
      <c r="AG180" s="8"/>
      <c r="AH180" s="8"/>
      <c r="AI180" s="8"/>
      <c r="AJ180" s="8"/>
      <c r="AK180" s="8"/>
      <c r="AL180" s="8"/>
      <c r="AM180" s="8"/>
      <c r="AN180" s="8"/>
      <c r="AO180" s="8"/>
      <c r="AP180" s="8"/>
      <c r="AQ180" s="8"/>
      <c r="AR180" s="8"/>
      <c r="AS180" s="8"/>
    </row>
    <row r="181" ht="15.75" customHeight="1">
      <c r="A181" s="8"/>
      <c r="B181" s="8"/>
      <c r="C181" s="8"/>
      <c r="D181" s="8"/>
      <c r="E181" s="8"/>
      <c r="F181" s="8"/>
      <c r="G181" s="8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8"/>
      <c r="Y181" s="8"/>
      <c r="Z181" s="8"/>
      <c r="AA181" s="8"/>
      <c r="AB181" s="8"/>
      <c r="AC181" s="8"/>
      <c r="AD181" s="8"/>
      <c r="AE181" s="8"/>
      <c r="AF181" s="8"/>
      <c r="AG181" s="8"/>
      <c r="AH181" s="8"/>
      <c r="AI181" s="8"/>
      <c r="AJ181" s="8"/>
      <c r="AK181" s="8"/>
      <c r="AL181" s="8"/>
      <c r="AM181" s="8"/>
      <c r="AN181" s="8"/>
      <c r="AO181" s="8"/>
      <c r="AP181" s="8"/>
      <c r="AQ181" s="8"/>
      <c r="AR181" s="8"/>
      <c r="AS181" s="8"/>
    </row>
    <row r="182" ht="15.75" customHeight="1">
      <c r="A182" s="8"/>
      <c r="B182" s="8"/>
      <c r="C182" s="8"/>
      <c r="D182" s="8"/>
      <c r="E182" s="8"/>
      <c r="F182" s="8"/>
      <c r="G182" s="8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8"/>
      <c r="Y182" s="8"/>
      <c r="Z182" s="8"/>
      <c r="AA182" s="8"/>
      <c r="AB182" s="8"/>
      <c r="AC182" s="8"/>
      <c r="AD182" s="8"/>
      <c r="AE182" s="8"/>
      <c r="AF182" s="8"/>
      <c r="AG182" s="8"/>
      <c r="AH182" s="8"/>
      <c r="AI182" s="8"/>
      <c r="AJ182" s="8"/>
      <c r="AK182" s="8"/>
      <c r="AL182" s="8"/>
      <c r="AM182" s="8"/>
      <c r="AN182" s="8"/>
      <c r="AO182" s="8"/>
      <c r="AP182" s="8"/>
      <c r="AQ182" s="8"/>
      <c r="AR182" s="8"/>
      <c r="AS182" s="8"/>
    </row>
    <row r="183" ht="15.75" customHeight="1">
      <c r="A183" s="8"/>
      <c r="B183" s="8"/>
      <c r="C183" s="8"/>
      <c r="D183" s="8"/>
      <c r="E183" s="8"/>
      <c r="F183" s="8"/>
      <c r="G183" s="8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8"/>
      <c r="Y183" s="8"/>
      <c r="Z183" s="8"/>
      <c r="AA183" s="8"/>
      <c r="AB183" s="8"/>
      <c r="AC183" s="8"/>
      <c r="AD183" s="8"/>
      <c r="AE183" s="8"/>
      <c r="AF183" s="8"/>
      <c r="AG183" s="8"/>
      <c r="AH183" s="8"/>
      <c r="AI183" s="8"/>
      <c r="AJ183" s="8"/>
      <c r="AK183" s="8"/>
      <c r="AL183" s="8"/>
      <c r="AM183" s="8"/>
      <c r="AN183" s="8"/>
      <c r="AO183" s="8"/>
      <c r="AP183" s="8"/>
      <c r="AQ183" s="8"/>
      <c r="AR183" s="8"/>
      <c r="AS183" s="8"/>
    </row>
    <row r="184" ht="15.75" customHeight="1">
      <c r="A184" s="8"/>
      <c r="B184" s="8"/>
      <c r="C184" s="8"/>
      <c r="D184" s="8"/>
      <c r="E184" s="8"/>
      <c r="F184" s="8"/>
      <c r="G184" s="8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8"/>
      <c r="Y184" s="8"/>
      <c r="Z184" s="8"/>
      <c r="AA184" s="8"/>
      <c r="AB184" s="8"/>
      <c r="AC184" s="8"/>
      <c r="AD184" s="8"/>
      <c r="AE184" s="8"/>
      <c r="AF184" s="8"/>
      <c r="AG184" s="8"/>
      <c r="AH184" s="8"/>
      <c r="AI184" s="8"/>
      <c r="AJ184" s="8"/>
      <c r="AK184" s="8"/>
      <c r="AL184" s="8"/>
      <c r="AM184" s="8"/>
      <c r="AN184" s="8"/>
      <c r="AO184" s="8"/>
      <c r="AP184" s="8"/>
      <c r="AQ184" s="8"/>
      <c r="AR184" s="8"/>
      <c r="AS184" s="8"/>
    </row>
    <row r="185" ht="15.75" customHeight="1">
      <c r="A185" s="8"/>
      <c r="B185" s="8"/>
      <c r="C185" s="8"/>
      <c r="D185" s="8"/>
      <c r="E185" s="8"/>
      <c r="F185" s="8"/>
      <c r="G185" s="8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8"/>
      <c r="Y185" s="8"/>
      <c r="Z185" s="8"/>
      <c r="AA185" s="8"/>
      <c r="AB185" s="8"/>
      <c r="AC185" s="8"/>
      <c r="AD185" s="8"/>
      <c r="AE185" s="8"/>
      <c r="AF185" s="8"/>
      <c r="AG185" s="8"/>
      <c r="AH185" s="8"/>
      <c r="AI185" s="8"/>
      <c r="AJ185" s="8"/>
      <c r="AK185" s="8"/>
      <c r="AL185" s="8"/>
      <c r="AM185" s="8"/>
      <c r="AN185" s="8"/>
      <c r="AO185" s="8"/>
      <c r="AP185" s="8"/>
      <c r="AQ185" s="8"/>
      <c r="AR185" s="8"/>
      <c r="AS185" s="8"/>
    </row>
    <row r="186" ht="15.75" customHeight="1">
      <c r="A186" s="8"/>
      <c r="B186" s="8"/>
      <c r="C186" s="8"/>
      <c r="D186" s="8"/>
      <c r="E186" s="8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  <c r="AA186" s="8"/>
      <c r="AB186" s="8"/>
      <c r="AC186" s="8"/>
      <c r="AD186" s="8"/>
      <c r="AE186" s="8"/>
      <c r="AF186" s="8"/>
      <c r="AG186" s="8"/>
      <c r="AH186" s="8"/>
      <c r="AI186" s="8"/>
      <c r="AJ186" s="8"/>
      <c r="AK186" s="8"/>
      <c r="AL186" s="8"/>
      <c r="AM186" s="8"/>
      <c r="AN186" s="8"/>
      <c r="AO186" s="8"/>
      <c r="AP186" s="8"/>
      <c r="AQ186" s="8"/>
      <c r="AR186" s="8"/>
      <c r="AS186" s="8"/>
    </row>
    <row r="187" ht="15.75" customHeight="1">
      <c r="A187" s="8"/>
      <c r="B187" s="8"/>
      <c r="C187" s="8"/>
      <c r="D187" s="8"/>
      <c r="E187" s="8"/>
      <c r="F187" s="8"/>
      <c r="G187" s="8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8"/>
      <c r="Y187" s="8"/>
      <c r="Z187" s="8"/>
      <c r="AA187" s="8"/>
      <c r="AB187" s="8"/>
      <c r="AC187" s="8"/>
      <c r="AD187" s="8"/>
      <c r="AE187" s="8"/>
      <c r="AF187" s="8"/>
      <c r="AG187" s="8"/>
      <c r="AH187" s="8"/>
      <c r="AI187" s="8"/>
      <c r="AJ187" s="8"/>
      <c r="AK187" s="8"/>
      <c r="AL187" s="8"/>
      <c r="AM187" s="8"/>
      <c r="AN187" s="8"/>
      <c r="AO187" s="8"/>
      <c r="AP187" s="8"/>
      <c r="AQ187" s="8"/>
      <c r="AR187" s="8"/>
      <c r="AS187" s="8"/>
    </row>
    <row r="188" ht="15.75" customHeight="1">
      <c r="A188" s="8"/>
      <c r="B188" s="8"/>
      <c r="C188" s="8"/>
      <c r="D188" s="8"/>
      <c r="E188" s="8"/>
      <c r="F188" s="8"/>
      <c r="G188" s="8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8"/>
      <c r="Y188" s="8"/>
      <c r="Z188" s="8"/>
      <c r="AA188" s="8"/>
      <c r="AB188" s="8"/>
      <c r="AC188" s="8"/>
      <c r="AD188" s="8"/>
      <c r="AE188" s="8"/>
      <c r="AF188" s="8"/>
      <c r="AG188" s="8"/>
      <c r="AH188" s="8"/>
      <c r="AI188" s="8"/>
      <c r="AJ188" s="8"/>
      <c r="AK188" s="8"/>
      <c r="AL188" s="8"/>
      <c r="AM188" s="8"/>
      <c r="AN188" s="8"/>
      <c r="AO188" s="8"/>
      <c r="AP188" s="8"/>
      <c r="AQ188" s="8"/>
      <c r="AR188" s="8"/>
      <c r="AS188" s="8"/>
    </row>
    <row r="189" ht="15.75" customHeight="1">
      <c r="A189" s="8"/>
      <c r="B189" s="8"/>
      <c r="C189" s="8"/>
      <c r="D189" s="8"/>
      <c r="E189" s="8"/>
      <c r="F189" s="8"/>
      <c r="G189" s="8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8"/>
      <c r="Y189" s="8"/>
      <c r="Z189" s="8"/>
      <c r="AA189" s="8"/>
      <c r="AB189" s="8"/>
      <c r="AC189" s="8"/>
      <c r="AD189" s="8"/>
      <c r="AE189" s="8"/>
      <c r="AF189" s="8"/>
      <c r="AG189" s="8"/>
      <c r="AH189" s="8"/>
      <c r="AI189" s="8"/>
      <c r="AJ189" s="8"/>
      <c r="AK189" s="8"/>
      <c r="AL189" s="8"/>
      <c r="AM189" s="8"/>
      <c r="AN189" s="8"/>
      <c r="AO189" s="8"/>
      <c r="AP189" s="8"/>
      <c r="AQ189" s="8"/>
      <c r="AR189" s="8"/>
      <c r="AS189" s="8"/>
    </row>
    <row r="190" ht="15.75" customHeight="1">
      <c r="A190" s="8"/>
      <c r="B190" s="8"/>
      <c r="C190" s="8"/>
      <c r="D190" s="8"/>
      <c r="E190" s="8"/>
      <c r="F190" s="8"/>
      <c r="G190" s="8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8"/>
      <c r="Y190" s="8"/>
      <c r="Z190" s="8"/>
      <c r="AA190" s="8"/>
      <c r="AB190" s="8"/>
      <c r="AC190" s="8"/>
      <c r="AD190" s="8"/>
      <c r="AE190" s="8"/>
      <c r="AF190" s="8"/>
      <c r="AG190" s="8"/>
      <c r="AH190" s="8"/>
      <c r="AI190" s="8"/>
      <c r="AJ190" s="8"/>
      <c r="AK190" s="8"/>
      <c r="AL190" s="8"/>
      <c r="AM190" s="8"/>
      <c r="AN190" s="8"/>
      <c r="AO190" s="8"/>
      <c r="AP190" s="8"/>
      <c r="AQ190" s="8"/>
      <c r="AR190" s="8"/>
      <c r="AS190" s="8"/>
    </row>
    <row r="191" ht="15.75" customHeight="1">
      <c r="A191" s="8"/>
      <c r="B191" s="8"/>
      <c r="C191" s="8"/>
      <c r="D191" s="8"/>
      <c r="E191" s="8"/>
      <c r="F191" s="8"/>
      <c r="G191" s="8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8"/>
      <c r="Y191" s="8"/>
      <c r="Z191" s="8"/>
      <c r="AA191" s="8"/>
      <c r="AB191" s="8"/>
      <c r="AC191" s="8"/>
      <c r="AD191" s="8"/>
      <c r="AE191" s="8"/>
      <c r="AF191" s="8"/>
      <c r="AG191" s="8"/>
      <c r="AH191" s="8"/>
      <c r="AI191" s="8"/>
      <c r="AJ191" s="8"/>
      <c r="AK191" s="8"/>
      <c r="AL191" s="8"/>
      <c r="AM191" s="8"/>
      <c r="AN191" s="8"/>
      <c r="AO191" s="8"/>
      <c r="AP191" s="8"/>
      <c r="AQ191" s="8"/>
      <c r="AR191" s="8"/>
      <c r="AS191" s="8"/>
    </row>
    <row r="192" ht="15.75" customHeight="1">
      <c r="A192" s="8"/>
      <c r="B192" s="8"/>
      <c r="C192" s="8"/>
      <c r="D192" s="8"/>
      <c r="E192" s="8"/>
      <c r="F192" s="8"/>
      <c r="G192" s="8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8"/>
      <c r="Y192" s="8"/>
      <c r="Z192" s="8"/>
      <c r="AA192" s="8"/>
      <c r="AB192" s="8"/>
      <c r="AC192" s="8"/>
      <c r="AD192" s="8"/>
      <c r="AE192" s="8"/>
      <c r="AF192" s="8"/>
      <c r="AG192" s="8"/>
      <c r="AH192" s="8"/>
      <c r="AI192" s="8"/>
      <c r="AJ192" s="8"/>
      <c r="AK192" s="8"/>
      <c r="AL192" s="8"/>
      <c r="AM192" s="8"/>
      <c r="AN192" s="8"/>
      <c r="AO192" s="8"/>
      <c r="AP192" s="8"/>
      <c r="AQ192" s="8"/>
      <c r="AR192" s="8"/>
      <c r="AS192" s="8"/>
    </row>
    <row r="193" ht="15.75" customHeight="1">
      <c r="A193" s="8"/>
      <c r="B193" s="8"/>
      <c r="C193" s="8"/>
      <c r="D193" s="8"/>
      <c r="E193" s="8"/>
      <c r="F193" s="8"/>
      <c r="G193" s="8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8"/>
      <c r="Y193" s="8"/>
      <c r="Z193" s="8"/>
      <c r="AA193" s="8"/>
      <c r="AB193" s="8"/>
      <c r="AC193" s="8"/>
      <c r="AD193" s="8"/>
      <c r="AE193" s="8"/>
      <c r="AF193" s="8"/>
      <c r="AG193" s="8"/>
      <c r="AH193" s="8"/>
      <c r="AI193" s="8"/>
      <c r="AJ193" s="8"/>
      <c r="AK193" s="8"/>
      <c r="AL193" s="8"/>
      <c r="AM193" s="8"/>
      <c r="AN193" s="8"/>
      <c r="AO193" s="8"/>
      <c r="AP193" s="8"/>
      <c r="AQ193" s="8"/>
      <c r="AR193" s="8"/>
      <c r="AS193" s="8"/>
    </row>
    <row r="194" ht="15.75" customHeight="1">
      <c r="A194" s="8"/>
      <c r="B194" s="8"/>
      <c r="C194" s="8"/>
      <c r="D194" s="8"/>
      <c r="E194" s="8"/>
      <c r="F194" s="8"/>
      <c r="G194" s="8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8"/>
      <c r="Y194" s="8"/>
      <c r="Z194" s="8"/>
      <c r="AA194" s="8"/>
      <c r="AB194" s="8"/>
      <c r="AC194" s="8"/>
      <c r="AD194" s="8"/>
      <c r="AE194" s="8"/>
      <c r="AF194" s="8"/>
      <c r="AG194" s="8"/>
      <c r="AH194" s="8"/>
      <c r="AI194" s="8"/>
      <c r="AJ194" s="8"/>
      <c r="AK194" s="8"/>
      <c r="AL194" s="8"/>
      <c r="AM194" s="8"/>
      <c r="AN194" s="8"/>
      <c r="AO194" s="8"/>
      <c r="AP194" s="8"/>
      <c r="AQ194" s="8"/>
      <c r="AR194" s="8"/>
      <c r="AS194" s="8"/>
    </row>
    <row r="195" ht="15.75" customHeight="1">
      <c r="A195" s="8"/>
      <c r="B195" s="8"/>
      <c r="C195" s="8"/>
      <c r="D195" s="8"/>
      <c r="E195" s="8"/>
      <c r="F195" s="8"/>
      <c r="G195" s="8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8"/>
      <c r="Y195" s="8"/>
      <c r="Z195" s="8"/>
      <c r="AA195" s="8"/>
      <c r="AB195" s="8"/>
      <c r="AC195" s="8"/>
      <c r="AD195" s="8"/>
      <c r="AE195" s="8"/>
      <c r="AF195" s="8"/>
      <c r="AG195" s="8"/>
      <c r="AH195" s="8"/>
      <c r="AI195" s="8"/>
      <c r="AJ195" s="8"/>
      <c r="AK195" s="8"/>
      <c r="AL195" s="8"/>
      <c r="AM195" s="8"/>
      <c r="AN195" s="8"/>
      <c r="AO195" s="8"/>
      <c r="AP195" s="8"/>
      <c r="AQ195" s="8"/>
      <c r="AR195" s="8"/>
      <c r="AS195" s="8"/>
    </row>
    <row r="196" ht="15.75" customHeight="1">
      <c r="A196" s="8"/>
      <c r="B196" s="8"/>
      <c r="C196" s="8"/>
      <c r="D196" s="8"/>
      <c r="E196" s="8"/>
      <c r="F196" s="8"/>
      <c r="G196" s="8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8"/>
      <c r="Y196" s="8"/>
      <c r="Z196" s="8"/>
      <c r="AA196" s="8"/>
      <c r="AB196" s="8"/>
      <c r="AC196" s="8"/>
      <c r="AD196" s="8"/>
      <c r="AE196" s="8"/>
      <c r="AF196" s="8"/>
      <c r="AG196" s="8"/>
      <c r="AH196" s="8"/>
      <c r="AI196" s="8"/>
      <c r="AJ196" s="8"/>
      <c r="AK196" s="8"/>
      <c r="AL196" s="8"/>
      <c r="AM196" s="8"/>
      <c r="AN196" s="8"/>
      <c r="AO196" s="8"/>
      <c r="AP196" s="8"/>
      <c r="AQ196" s="8"/>
      <c r="AR196" s="8"/>
      <c r="AS196" s="8"/>
    </row>
    <row r="197" ht="15.75" customHeight="1">
      <c r="A197" s="8"/>
      <c r="B197" s="8"/>
      <c r="C197" s="8"/>
      <c r="D197" s="8"/>
      <c r="E197" s="8"/>
      <c r="F197" s="8"/>
      <c r="G197" s="8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8"/>
      <c r="Y197" s="8"/>
      <c r="Z197" s="8"/>
      <c r="AA197" s="8"/>
      <c r="AB197" s="8"/>
      <c r="AC197" s="8"/>
      <c r="AD197" s="8"/>
      <c r="AE197" s="8"/>
      <c r="AF197" s="8"/>
      <c r="AG197" s="8"/>
      <c r="AH197" s="8"/>
      <c r="AI197" s="8"/>
      <c r="AJ197" s="8"/>
      <c r="AK197" s="8"/>
      <c r="AL197" s="8"/>
      <c r="AM197" s="8"/>
      <c r="AN197" s="8"/>
      <c r="AO197" s="8"/>
      <c r="AP197" s="8"/>
      <c r="AQ197" s="8"/>
      <c r="AR197" s="8"/>
      <c r="AS197" s="8"/>
    </row>
    <row r="198" ht="15.75" customHeight="1">
      <c r="A198" s="8"/>
      <c r="B198" s="8"/>
      <c r="C198" s="8"/>
      <c r="D198" s="8"/>
      <c r="E198" s="8"/>
      <c r="F198" s="8"/>
      <c r="G198" s="8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8"/>
      <c r="Y198" s="8"/>
      <c r="Z198" s="8"/>
      <c r="AA198" s="8"/>
      <c r="AB198" s="8"/>
      <c r="AC198" s="8"/>
      <c r="AD198" s="8"/>
      <c r="AE198" s="8"/>
      <c r="AF198" s="8"/>
      <c r="AG198" s="8"/>
      <c r="AH198" s="8"/>
      <c r="AI198" s="8"/>
      <c r="AJ198" s="8"/>
      <c r="AK198" s="8"/>
      <c r="AL198" s="8"/>
      <c r="AM198" s="8"/>
      <c r="AN198" s="8"/>
      <c r="AO198" s="8"/>
      <c r="AP198" s="8"/>
      <c r="AQ198" s="8"/>
      <c r="AR198" s="8"/>
      <c r="AS198" s="8"/>
    </row>
    <row r="199" ht="15.75" customHeight="1">
      <c r="A199" s="8"/>
      <c r="B199" s="8"/>
      <c r="C199" s="8"/>
      <c r="D199" s="8"/>
      <c r="E199" s="8"/>
      <c r="F199" s="8"/>
      <c r="G199" s="8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8"/>
      <c r="Y199" s="8"/>
      <c r="Z199" s="8"/>
      <c r="AA199" s="8"/>
      <c r="AB199" s="8"/>
      <c r="AC199" s="8"/>
      <c r="AD199" s="8"/>
      <c r="AE199" s="8"/>
      <c r="AF199" s="8"/>
      <c r="AG199" s="8"/>
      <c r="AH199" s="8"/>
      <c r="AI199" s="8"/>
      <c r="AJ199" s="8"/>
      <c r="AK199" s="8"/>
      <c r="AL199" s="8"/>
      <c r="AM199" s="8"/>
      <c r="AN199" s="8"/>
      <c r="AO199" s="8"/>
      <c r="AP199" s="8"/>
      <c r="AQ199" s="8"/>
      <c r="AR199" s="8"/>
      <c r="AS199" s="8"/>
    </row>
    <row r="200" ht="15.75" customHeight="1">
      <c r="A200" s="8"/>
      <c r="B200" s="8"/>
      <c r="C200" s="8"/>
      <c r="D200" s="8"/>
      <c r="E200" s="8"/>
      <c r="F200" s="8"/>
      <c r="G200" s="8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8"/>
      <c r="Y200" s="8"/>
      <c r="Z200" s="8"/>
      <c r="AA200" s="8"/>
      <c r="AB200" s="8"/>
      <c r="AC200" s="8"/>
      <c r="AD200" s="8"/>
      <c r="AE200" s="8"/>
      <c r="AF200" s="8"/>
      <c r="AG200" s="8"/>
      <c r="AH200" s="8"/>
      <c r="AI200" s="8"/>
      <c r="AJ200" s="8"/>
      <c r="AK200" s="8"/>
      <c r="AL200" s="8"/>
      <c r="AM200" s="8"/>
      <c r="AN200" s="8"/>
      <c r="AO200" s="8"/>
      <c r="AP200" s="8"/>
      <c r="AQ200" s="8"/>
      <c r="AR200" s="8"/>
      <c r="AS200" s="8"/>
    </row>
    <row r="201" ht="15.75" customHeight="1">
      <c r="A201" s="8"/>
      <c r="B201" s="8"/>
      <c r="C201" s="8"/>
      <c r="D201" s="8"/>
      <c r="E201" s="8"/>
      <c r="F201" s="8"/>
      <c r="G201" s="8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8"/>
      <c r="Y201" s="8"/>
      <c r="Z201" s="8"/>
      <c r="AA201" s="8"/>
      <c r="AB201" s="8"/>
      <c r="AC201" s="8"/>
      <c r="AD201" s="8"/>
      <c r="AE201" s="8"/>
      <c r="AF201" s="8"/>
      <c r="AG201" s="8"/>
      <c r="AH201" s="8"/>
      <c r="AI201" s="8"/>
      <c r="AJ201" s="8"/>
      <c r="AK201" s="8"/>
      <c r="AL201" s="8"/>
      <c r="AM201" s="8"/>
      <c r="AN201" s="8"/>
      <c r="AO201" s="8"/>
      <c r="AP201" s="8"/>
      <c r="AQ201" s="8"/>
      <c r="AR201" s="8"/>
      <c r="AS201" s="8"/>
    </row>
    <row r="202" ht="15.75" customHeight="1">
      <c r="A202" s="8"/>
      <c r="B202" s="8"/>
      <c r="C202" s="8"/>
      <c r="D202" s="8"/>
      <c r="E202" s="8"/>
      <c r="F202" s="8"/>
      <c r="G202" s="8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8"/>
      <c r="Y202" s="8"/>
      <c r="Z202" s="8"/>
      <c r="AA202" s="8"/>
      <c r="AB202" s="8"/>
      <c r="AC202" s="8"/>
      <c r="AD202" s="8"/>
      <c r="AE202" s="8"/>
      <c r="AF202" s="8"/>
      <c r="AG202" s="8"/>
      <c r="AH202" s="8"/>
      <c r="AI202" s="8"/>
      <c r="AJ202" s="8"/>
      <c r="AK202" s="8"/>
      <c r="AL202" s="8"/>
      <c r="AM202" s="8"/>
      <c r="AN202" s="8"/>
      <c r="AO202" s="8"/>
      <c r="AP202" s="8"/>
      <c r="AQ202" s="8"/>
      <c r="AR202" s="8"/>
      <c r="AS202" s="8"/>
    </row>
    <row r="203" ht="15.75" customHeight="1">
      <c r="A203" s="8"/>
      <c r="B203" s="8"/>
      <c r="C203" s="8"/>
      <c r="D203" s="8"/>
      <c r="E203" s="8"/>
      <c r="F203" s="8"/>
      <c r="G203" s="8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8"/>
      <c r="Y203" s="8"/>
      <c r="Z203" s="8"/>
      <c r="AA203" s="8"/>
      <c r="AB203" s="8"/>
      <c r="AC203" s="8"/>
      <c r="AD203" s="8"/>
      <c r="AE203" s="8"/>
      <c r="AF203" s="8"/>
      <c r="AG203" s="8"/>
      <c r="AH203" s="8"/>
      <c r="AI203" s="8"/>
      <c r="AJ203" s="8"/>
      <c r="AK203" s="8"/>
      <c r="AL203" s="8"/>
      <c r="AM203" s="8"/>
      <c r="AN203" s="8"/>
      <c r="AO203" s="8"/>
      <c r="AP203" s="8"/>
      <c r="AQ203" s="8"/>
      <c r="AR203" s="8"/>
      <c r="AS203" s="8"/>
    </row>
    <row r="204" ht="15.75" customHeight="1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  <c r="AH204" s="8"/>
      <c r="AI204" s="8"/>
      <c r="AJ204" s="8"/>
      <c r="AK204" s="8"/>
      <c r="AL204" s="8"/>
      <c r="AM204" s="8"/>
      <c r="AN204" s="8"/>
      <c r="AO204" s="8"/>
      <c r="AP204" s="8"/>
      <c r="AQ204" s="8"/>
      <c r="AR204" s="8"/>
      <c r="AS204" s="8"/>
    </row>
    <row r="205" ht="15.75" customHeight="1">
      <c r="A205" s="8"/>
      <c r="B205" s="8"/>
      <c r="C205" s="8"/>
      <c r="D205" s="8"/>
      <c r="E205" s="8"/>
      <c r="F205" s="8"/>
      <c r="G205" s="8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8"/>
      <c r="Y205" s="8"/>
      <c r="Z205" s="8"/>
      <c r="AA205" s="8"/>
      <c r="AB205" s="8"/>
      <c r="AC205" s="8"/>
      <c r="AD205" s="8"/>
      <c r="AE205" s="8"/>
      <c r="AF205" s="8"/>
      <c r="AG205" s="8"/>
      <c r="AH205" s="8"/>
      <c r="AI205" s="8"/>
      <c r="AJ205" s="8"/>
      <c r="AK205" s="8"/>
      <c r="AL205" s="8"/>
      <c r="AM205" s="8"/>
      <c r="AN205" s="8"/>
      <c r="AO205" s="8"/>
      <c r="AP205" s="8"/>
      <c r="AQ205" s="8"/>
      <c r="AR205" s="8"/>
      <c r="AS205" s="8"/>
    </row>
    <row r="206" ht="15.75" customHeight="1">
      <c r="A206" s="8"/>
      <c r="B206" s="8"/>
      <c r="C206" s="8"/>
      <c r="D206" s="8"/>
      <c r="E206" s="8"/>
      <c r="F206" s="8"/>
      <c r="G206" s="8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8"/>
      <c r="Y206" s="8"/>
      <c r="Z206" s="8"/>
      <c r="AA206" s="8"/>
      <c r="AB206" s="8"/>
      <c r="AC206" s="8"/>
      <c r="AD206" s="8"/>
      <c r="AE206" s="8"/>
      <c r="AF206" s="8"/>
      <c r="AG206" s="8"/>
      <c r="AH206" s="8"/>
      <c r="AI206" s="8"/>
      <c r="AJ206" s="8"/>
      <c r="AK206" s="8"/>
      <c r="AL206" s="8"/>
      <c r="AM206" s="8"/>
      <c r="AN206" s="8"/>
      <c r="AO206" s="8"/>
      <c r="AP206" s="8"/>
      <c r="AQ206" s="8"/>
      <c r="AR206" s="8"/>
      <c r="AS206" s="8"/>
    </row>
    <row r="207" ht="15.75" customHeight="1">
      <c r="A207" s="8"/>
      <c r="B207" s="8"/>
      <c r="C207" s="8"/>
      <c r="D207" s="8"/>
      <c r="E207" s="8"/>
      <c r="F207" s="8"/>
      <c r="G207" s="8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8"/>
      <c r="Y207" s="8"/>
      <c r="Z207" s="8"/>
      <c r="AA207" s="8"/>
      <c r="AB207" s="8"/>
      <c r="AC207" s="8"/>
      <c r="AD207" s="8"/>
      <c r="AE207" s="8"/>
      <c r="AF207" s="8"/>
      <c r="AG207" s="8"/>
      <c r="AH207" s="8"/>
      <c r="AI207" s="8"/>
      <c r="AJ207" s="8"/>
      <c r="AK207" s="8"/>
      <c r="AL207" s="8"/>
      <c r="AM207" s="8"/>
      <c r="AN207" s="8"/>
      <c r="AO207" s="8"/>
      <c r="AP207" s="8"/>
      <c r="AQ207" s="8"/>
      <c r="AR207" s="8"/>
      <c r="AS207" s="8"/>
    </row>
    <row r="208" ht="15.75" customHeight="1">
      <c r="A208" s="8"/>
      <c r="B208" s="8"/>
      <c r="C208" s="8"/>
      <c r="D208" s="8"/>
      <c r="E208" s="8"/>
      <c r="F208" s="8"/>
      <c r="G208" s="8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8"/>
      <c r="Y208" s="8"/>
      <c r="Z208" s="8"/>
      <c r="AA208" s="8"/>
      <c r="AB208" s="8"/>
      <c r="AC208" s="8"/>
      <c r="AD208" s="8"/>
      <c r="AE208" s="8"/>
      <c r="AF208" s="8"/>
      <c r="AG208" s="8"/>
      <c r="AH208" s="8"/>
      <c r="AI208" s="8"/>
      <c r="AJ208" s="8"/>
      <c r="AK208" s="8"/>
      <c r="AL208" s="8"/>
      <c r="AM208" s="8"/>
      <c r="AN208" s="8"/>
      <c r="AO208" s="8"/>
      <c r="AP208" s="8"/>
      <c r="AQ208" s="8"/>
      <c r="AR208" s="8"/>
      <c r="AS208" s="8"/>
    </row>
    <row r="209" ht="15.75" customHeight="1">
      <c r="A209" s="8"/>
      <c r="B209" s="8"/>
      <c r="C209" s="8"/>
      <c r="D209" s="8"/>
      <c r="E209" s="8"/>
      <c r="F209" s="8"/>
      <c r="G209" s="8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8"/>
      <c r="Y209" s="8"/>
      <c r="Z209" s="8"/>
      <c r="AA209" s="8"/>
      <c r="AB209" s="8"/>
      <c r="AC209" s="8"/>
      <c r="AD209" s="8"/>
      <c r="AE209" s="8"/>
      <c r="AF209" s="8"/>
      <c r="AG209" s="8"/>
      <c r="AH209" s="8"/>
      <c r="AI209" s="8"/>
      <c r="AJ209" s="8"/>
      <c r="AK209" s="8"/>
      <c r="AL209" s="8"/>
      <c r="AM209" s="8"/>
      <c r="AN209" s="8"/>
      <c r="AO209" s="8"/>
      <c r="AP209" s="8"/>
      <c r="AQ209" s="8"/>
      <c r="AR209" s="8"/>
      <c r="AS209" s="8"/>
    </row>
    <row r="210" ht="15.75" customHeight="1">
      <c r="A210" s="8"/>
      <c r="B210" s="8"/>
      <c r="C210" s="8"/>
      <c r="D210" s="8"/>
      <c r="E210" s="8"/>
      <c r="F210" s="8"/>
      <c r="G210" s="8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8"/>
      <c r="Y210" s="8"/>
      <c r="Z210" s="8"/>
      <c r="AA210" s="8"/>
      <c r="AB210" s="8"/>
      <c r="AC210" s="8"/>
      <c r="AD210" s="8"/>
      <c r="AE210" s="8"/>
      <c r="AF210" s="8"/>
      <c r="AG210" s="8"/>
      <c r="AH210" s="8"/>
      <c r="AI210" s="8"/>
      <c r="AJ210" s="8"/>
      <c r="AK210" s="8"/>
      <c r="AL210" s="8"/>
      <c r="AM210" s="8"/>
      <c r="AN210" s="8"/>
      <c r="AO210" s="8"/>
      <c r="AP210" s="8"/>
      <c r="AQ210" s="8"/>
      <c r="AR210" s="8"/>
      <c r="AS210" s="8"/>
    </row>
    <row r="211" ht="15.75" customHeight="1">
      <c r="A211" s="8"/>
      <c r="B211" s="8"/>
      <c r="C211" s="8"/>
      <c r="D211" s="8"/>
      <c r="E211" s="8"/>
      <c r="F211" s="8"/>
      <c r="G211" s="8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8"/>
      <c r="Y211" s="8"/>
      <c r="Z211" s="8"/>
      <c r="AA211" s="8"/>
      <c r="AB211" s="8"/>
      <c r="AC211" s="8"/>
      <c r="AD211" s="8"/>
      <c r="AE211" s="8"/>
      <c r="AF211" s="8"/>
      <c r="AG211" s="8"/>
      <c r="AH211" s="8"/>
      <c r="AI211" s="8"/>
      <c r="AJ211" s="8"/>
      <c r="AK211" s="8"/>
      <c r="AL211" s="8"/>
      <c r="AM211" s="8"/>
      <c r="AN211" s="8"/>
      <c r="AO211" s="8"/>
      <c r="AP211" s="8"/>
      <c r="AQ211" s="8"/>
      <c r="AR211" s="8"/>
      <c r="AS211" s="8"/>
    </row>
    <row r="212" ht="15.75" customHeight="1">
      <c r="A212" s="8"/>
      <c r="B212" s="8"/>
      <c r="C212" s="8"/>
      <c r="D212" s="8"/>
      <c r="E212" s="8"/>
      <c r="F212" s="8"/>
      <c r="G212" s="8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8"/>
      <c r="Y212" s="8"/>
      <c r="Z212" s="8"/>
      <c r="AA212" s="8"/>
      <c r="AB212" s="8"/>
      <c r="AC212" s="8"/>
      <c r="AD212" s="8"/>
      <c r="AE212" s="8"/>
      <c r="AF212" s="8"/>
      <c r="AG212" s="8"/>
      <c r="AH212" s="8"/>
      <c r="AI212" s="8"/>
      <c r="AJ212" s="8"/>
      <c r="AK212" s="8"/>
      <c r="AL212" s="8"/>
      <c r="AM212" s="8"/>
      <c r="AN212" s="8"/>
      <c r="AO212" s="8"/>
      <c r="AP212" s="8"/>
      <c r="AQ212" s="8"/>
      <c r="AR212" s="8"/>
      <c r="AS212" s="8"/>
    </row>
    <row r="213" ht="15.75" customHeight="1">
      <c r="A213" s="8"/>
      <c r="B213" s="8"/>
      <c r="C213" s="8"/>
      <c r="D213" s="8"/>
      <c r="E213" s="8"/>
      <c r="F213" s="8"/>
      <c r="G213" s="8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8"/>
      <c r="Y213" s="8"/>
      <c r="Z213" s="8"/>
      <c r="AA213" s="8"/>
      <c r="AB213" s="8"/>
      <c r="AC213" s="8"/>
      <c r="AD213" s="8"/>
      <c r="AE213" s="8"/>
      <c r="AF213" s="8"/>
      <c r="AG213" s="8"/>
      <c r="AH213" s="8"/>
      <c r="AI213" s="8"/>
      <c r="AJ213" s="8"/>
      <c r="AK213" s="8"/>
      <c r="AL213" s="8"/>
      <c r="AM213" s="8"/>
      <c r="AN213" s="8"/>
      <c r="AO213" s="8"/>
      <c r="AP213" s="8"/>
      <c r="AQ213" s="8"/>
      <c r="AR213" s="8"/>
      <c r="AS213" s="8"/>
    </row>
    <row r="214" ht="15.75" customHeight="1">
      <c r="A214" s="8"/>
      <c r="B214" s="8"/>
      <c r="C214" s="8"/>
      <c r="D214" s="8"/>
      <c r="E214" s="8"/>
      <c r="F214" s="8"/>
      <c r="G214" s="8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8"/>
      <c r="Y214" s="8"/>
      <c r="Z214" s="8"/>
      <c r="AA214" s="8"/>
      <c r="AB214" s="8"/>
      <c r="AC214" s="8"/>
      <c r="AD214" s="8"/>
      <c r="AE214" s="8"/>
      <c r="AF214" s="8"/>
      <c r="AG214" s="8"/>
      <c r="AH214" s="8"/>
      <c r="AI214" s="8"/>
      <c r="AJ214" s="8"/>
      <c r="AK214" s="8"/>
      <c r="AL214" s="8"/>
      <c r="AM214" s="8"/>
      <c r="AN214" s="8"/>
      <c r="AO214" s="8"/>
      <c r="AP214" s="8"/>
      <c r="AQ214" s="8"/>
      <c r="AR214" s="8"/>
      <c r="AS214" s="8"/>
    </row>
    <row r="215" ht="15.75" customHeight="1">
      <c r="A215" s="8"/>
      <c r="B215" s="8"/>
      <c r="C215" s="8"/>
      <c r="D215" s="8"/>
      <c r="E215" s="8"/>
      <c r="F215" s="8"/>
      <c r="G215" s="8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8"/>
      <c r="Y215" s="8"/>
      <c r="Z215" s="8"/>
      <c r="AA215" s="8"/>
      <c r="AB215" s="8"/>
      <c r="AC215" s="8"/>
      <c r="AD215" s="8"/>
      <c r="AE215" s="8"/>
      <c r="AF215" s="8"/>
      <c r="AG215" s="8"/>
      <c r="AH215" s="8"/>
      <c r="AI215" s="8"/>
      <c r="AJ215" s="8"/>
      <c r="AK215" s="8"/>
      <c r="AL215" s="8"/>
      <c r="AM215" s="8"/>
      <c r="AN215" s="8"/>
      <c r="AO215" s="8"/>
      <c r="AP215" s="8"/>
      <c r="AQ215" s="8"/>
      <c r="AR215" s="8"/>
      <c r="AS215" s="8"/>
    </row>
    <row r="216" ht="15.75" customHeight="1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8"/>
      <c r="Y216" s="8"/>
      <c r="Z216" s="8"/>
      <c r="AA216" s="8"/>
      <c r="AB216" s="8"/>
      <c r="AC216" s="8"/>
      <c r="AD216" s="8"/>
      <c r="AE216" s="8"/>
      <c r="AF216" s="8"/>
      <c r="AG216" s="8"/>
      <c r="AH216" s="8"/>
      <c r="AI216" s="8"/>
      <c r="AJ216" s="8"/>
      <c r="AK216" s="8"/>
      <c r="AL216" s="8"/>
      <c r="AM216" s="8"/>
      <c r="AN216" s="8"/>
      <c r="AO216" s="8"/>
      <c r="AP216" s="8"/>
      <c r="AQ216" s="8"/>
      <c r="AR216" s="8"/>
      <c r="AS216" s="8"/>
    </row>
    <row r="217" ht="15.75" customHeight="1">
      <c r="A217" s="8"/>
      <c r="B217" s="8"/>
      <c r="C217" s="8"/>
      <c r="D217" s="8"/>
      <c r="E217" s="8"/>
      <c r="F217" s="8"/>
      <c r="G217" s="8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  <c r="AA217" s="8"/>
      <c r="AB217" s="8"/>
      <c r="AC217" s="8"/>
      <c r="AD217" s="8"/>
      <c r="AE217" s="8"/>
      <c r="AF217" s="8"/>
      <c r="AG217" s="8"/>
      <c r="AH217" s="8"/>
      <c r="AI217" s="8"/>
      <c r="AJ217" s="8"/>
      <c r="AK217" s="8"/>
      <c r="AL217" s="8"/>
      <c r="AM217" s="8"/>
      <c r="AN217" s="8"/>
      <c r="AO217" s="8"/>
      <c r="AP217" s="8"/>
      <c r="AQ217" s="8"/>
      <c r="AR217" s="8"/>
      <c r="AS217" s="8"/>
    </row>
    <row r="218" ht="15.75" customHeight="1">
      <c r="A218" s="8"/>
      <c r="B218" s="8"/>
      <c r="C218" s="8"/>
      <c r="D218" s="8"/>
      <c r="E218" s="8"/>
      <c r="F218" s="8"/>
      <c r="G218" s="8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8"/>
      <c r="Y218" s="8"/>
      <c r="Z218" s="8"/>
      <c r="AA218" s="8"/>
      <c r="AB218" s="8"/>
      <c r="AC218" s="8"/>
      <c r="AD218" s="8"/>
      <c r="AE218" s="8"/>
      <c r="AF218" s="8"/>
      <c r="AG218" s="8"/>
      <c r="AH218" s="8"/>
      <c r="AI218" s="8"/>
      <c r="AJ218" s="8"/>
      <c r="AK218" s="8"/>
      <c r="AL218" s="8"/>
      <c r="AM218" s="8"/>
      <c r="AN218" s="8"/>
      <c r="AO218" s="8"/>
      <c r="AP218" s="8"/>
      <c r="AQ218" s="8"/>
      <c r="AR218" s="8"/>
      <c r="AS218" s="8"/>
    </row>
    <row r="219" ht="15.75" customHeight="1">
      <c r="A219" s="8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8"/>
      <c r="Y219" s="8"/>
      <c r="Z219" s="8"/>
      <c r="AA219" s="8"/>
      <c r="AB219" s="8"/>
      <c r="AC219" s="8"/>
      <c r="AD219" s="8"/>
      <c r="AE219" s="8"/>
      <c r="AF219" s="8"/>
      <c r="AG219" s="8"/>
      <c r="AH219" s="8"/>
      <c r="AI219" s="8"/>
      <c r="AJ219" s="8"/>
      <c r="AK219" s="8"/>
      <c r="AL219" s="8"/>
      <c r="AM219" s="8"/>
      <c r="AN219" s="8"/>
      <c r="AO219" s="8"/>
      <c r="AP219" s="8"/>
      <c r="AQ219" s="8"/>
      <c r="AR219" s="8"/>
      <c r="AS219" s="8"/>
    </row>
    <row r="220" ht="15.75" customHeight="1">
      <c r="A220" s="8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8"/>
      <c r="Y220" s="8"/>
      <c r="Z220" s="8"/>
      <c r="AA220" s="8"/>
      <c r="AB220" s="8"/>
      <c r="AC220" s="8"/>
      <c r="AD220" s="8"/>
      <c r="AE220" s="8"/>
      <c r="AF220" s="8"/>
      <c r="AG220" s="8"/>
      <c r="AH220" s="8"/>
      <c r="AI220" s="8"/>
      <c r="AJ220" s="8"/>
      <c r="AK220" s="8"/>
      <c r="AL220" s="8"/>
      <c r="AM220" s="8"/>
      <c r="AN220" s="8"/>
      <c r="AO220" s="8"/>
      <c r="AP220" s="8"/>
      <c r="AQ220" s="8"/>
      <c r="AR220" s="8"/>
      <c r="AS220" s="8"/>
    </row>
    <row r="221" ht="15.75" customHeight="1">
      <c r="A221" s="8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8"/>
      <c r="Y221" s="8"/>
      <c r="Z221" s="8"/>
      <c r="AA221" s="8"/>
      <c r="AB221" s="8"/>
      <c r="AC221" s="8"/>
      <c r="AD221" s="8"/>
      <c r="AE221" s="8"/>
      <c r="AF221" s="8"/>
      <c r="AG221" s="8"/>
      <c r="AH221" s="8"/>
      <c r="AI221" s="8"/>
      <c r="AJ221" s="8"/>
      <c r="AK221" s="8"/>
      <c r="AL221" s="8"/>
      <c r="AM221" s="8"/>
      <c r="AN221" s="8"/>
      <c r="AO221" s="8"/>
      <c r="AP221" s="8"/>
      <c r="AQ221" s="8"/>
      <c r="AR221" s="8"/>
      <c r="AS221" s="8"/>
    </row>
    <row r="222" ht="15.75" customHeight="1">
      <c r="A222" s="8"/>
      <c r="B222" s="8"/>
      <c r="C222" s="8"/>
      <c r="D222" s="8"/>
      <c r="E222" s="8"/>
      <c r="F222" s="8"/>
      <c r="G222" s="8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8"/>
      <c r="Y222" s="8"/>
      <c r="Z222" s="8"/>
      <c r="AA222" s="8"/>
      <c r="AB222" s="8"/>
      <c r="AC222" s="8"/>
      <c r="AD222" s="8"/>
      <c r="AE222" s="8"/>
      <c r="AF222" s="8"/>
      <c r="AG222" s="8"/>
      <c r="AH222" s="8"/>
      <c r="AI222" s="8"/>
      <c r="AJ222" s="8"/>
      <c r="AK222" s="8"/>
      <c r="AL222" s="8"/>
      <c r="AM222" s="8"/>
      <c r="AN222" s="8"/>
      <c r="AO222" s="8"/>
      <c r="AP222" s="8"/>
      <c r="AQ222" s="8"/>
      <c r="AR222" s="8"/>
      <c r="AS222" s="8"/>
    </row>
    <row r="223" ht="15.75" customHeight="1">
      <c r="A223" s="8"/>
      <c r="B223" s="8"/>
      <c r="C223" s="8"/>
      <c r="D223" s="8"/>
      <c r="E223" s="8"/>
      <c r="F223" s="8"/>
      <c r="G223" s="8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8"/>
      <c r="Y223" s="8"/>
      <c r="Z223" s="8"/>
      <c r="AA223" s="8"/>
      <c r="AB223" s="8"/>
      <c r="AC223" s="8"/>
      <c r="AD223" s="8"/>
      <c r="AE223" s="8"/>
      <c r="AF223" s="8"/>
      <c r="AG223" s="8"/>
      <c r="AH223" s="8"/>
      <c r="AI223" s="8"/>
      <c r="AJ223" s="8"/>
      <c r="AK223" s="8"/>
      <c r="AL223" s="8"/>
      <c r="AM223" s="8"/>
      <c r="AN223" s="8"/>
      <c r="AO223" s="8"/>
      <c r="AP223" s="8"/>
      <c r="AQ223" s="8"/>
      <c r="AR223" s="8"/>
      <c r="AS223" s="8"/>
    </row>
    <row r="224" ht="15.75" customHeight="1">
      <c r="A224" s="8"/>
      <c r="B224" s="8"/>
      <c r="C224" s="8"/>
      <c r="D224" s="8"/>
      <c r="E224" s="8"/>
      <c r="F224" s="8"/>
      <c r="G224" s="8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8"/>
      <c r="Y224" s="8"/>
      <c r="Z224" s="8"/>
      <c r="AA224" s="8"/>
      <c r="AB224" s="8"/>
      <c r="AC224" s="8"/>
      <c r="AD224" s="8"/>
      <c r="AE224" s="8"/>
      <c r="AF224" s="8"/>
      <c r="AG224" s="8"/>
      <c r="AH224" s="8"/>
      <c r="AI224" s="8"/>
      <c r="AJ224" s="8"/>
      <c r="AK224" s="8"/>
      <c r="AL224" s="8"/>
      <c r="AM224" s="8"/>
      <c r="AN224" s="8"/>
      <c r="AO224" s="8"/>
      <c r="AP224" s="8"/>
      <c r="AQ224" s="8"/>
      <c r="AR224" s="8"/>
      <c r="AS224" s="8"/>
    </row>
    <row r="225" ht="15.75" customHeight="1">
      <c r="A225" s="8"/>
      <c r="B225" s="8"/>
      <c r="C225" s="8"/>
      <c r="D225" s="8"/>
      <c r="E225" s="8"/>
      <c r="F225" s="8"/>
      <c r="G225" s="8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8"/>
      <c r="Y225" s="8"/>
      <c r="Z225" s="8"/>
      <c r="AA225" s="8"/>
      <c r="AB225" s="8"/>
      <c r="AC225" s="8"/>
      <c r="AD225" s="8"/>
      <c r="AE225" s="8"/>
      <c r="AF225" s="8"/>
      <c r="AG225" s="8"/>
      <c r="AH225" s="8"/>
      <c r="AI225" s="8"/>
      <c r="AJ225" s="8"/>
      <c r="AK225" s="8"/>
      <c r="AL225" s="8"/>
      <c r="AM225" s="8"/>
      <c r="AN225" s="8"/>
      <c r="AO225" s="8"/>
      <c r="AP225" s="8"/>
      <c r="AQ225" s="8"/>
      <c r="AR225" s="8"/>
      <c r="AS225" s="8"/>
    </row>
    <row r="226" ht="15.75" customHeight="1">
      <c r="A226" s="8"/>
      <c r="B226" s="8"/>
      <c r="C226" s="8"/>
      <c r="D226" s="8"/>
      <c r="E226" s="8"/>
      <c r="F226" s="8"/>
      <c r="G226" s="8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8"/>
      <c r="Y226" s="8"/>
      <c r="Z226" s="8"/>
      <c r="AA226" s="8"/>
      <c r="AB226" s="8"/>
      <c r="AC226" s="8"/>
      <c r="AD226" s="8"/>
      <c r="AE226" s="8"/>
      <c r="AF226" s="8"/>
      <c r="AG226" s="8"/>
      <c r="AH226" s="8"/>
      <c r="AI226" s="8"/>
      <c r="AJ226" s="8"/>
      <c r="AK226" s="8"/>
      <c r="AL226" s="8"/>
      <c r="AM226" s="8"/>
      <c r="AN226" s="8"/>
      <c r="AO226" s="8"/>
      <c r="AP226" s="8"/>
      <c r="AQ226" s="8"/>
      <c r="AR226" s="8"/>
      <c r="AS226" s="8"/>
    </row>
    <row r="227" ht="15.75" customHeight="1">
      <c r="A227" s="8"/>
      <c r="B227" s="8"/>
      <c r="C227" s="8"/>
      <c r="D227" s="8"/>
      <c r="E227" s="8"/>
      <c r="F227" s="8"/>
      <c r="G227" s="8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8"/>
      <c r="Y227" s="8"/>
      <c r="Z227" s="8"/>
      <c r="AA227" s="8"/>
      <c r="AB227" s="8"/>
      <c r="AC227" s="8"/>
      <c r="AD227" s="8"/>
      <c r="AE227" s="8"/>
      <c r="AF227" s="8"/>
      <c r="AG227" s="8"/>
      <c r="AH227" s="8"/>
      <c r="AI227" s="8"/>
      <c r="AJ227" s="8"/>
      <c r="AK227" s="8"/>
      <c r="AL227" s="8"/>
      <c r="AM227" s="8"/>
      <c r="AN227" s="8"/>
      <c r="AO227" s="8"/>
      <c r="AP227" s="8"/>
      <c r="AQ227" s="8"/>
      <c r="AR227" s="8"/>
      <c r="AS227" s="8"/>
    </row>
    <row r="228" ht="15.75" customHeight="1">
      <c r="A228" s="8"/>
      <c r="B228" s="8"/>
      <c r="C228" s="8"/>
      <c r="D228" s="8"/>
      <c r="E228" s="8"/>
      <c r="F228" s="8"/>
      <c r="G228" s="8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8"/>
      <c r="Y228" s="8"/>
      <c r="Z228" s="8"/>
      <c r="AA228" s="8"/>
      <c r="AB228" s="8"/>
      <c r="AC228" s="8"/>
      <c r="AD228" s="8"/>
      <c r="AE228" s="8"/>
      <c r="AF228" s="8"/>
      <c r="AG228" s="8"/>
      <c r="AH228" s="8"/>
      <c r="AI228" s="8"/>
      <c r="AJ228" s="8"/>
      <c r="AK228" s="8"/>
      <c r="AL228" s="8"/>
      <c r="AM228" s="8"/>
      <c r="AN228" s="8"/>
      <c r="AO228" s="8"/>
      <c r="AP228" s="8"/>
      <c r="AQ228" s="8"/>
      <c r="AR228" s="8"/>
      <c r="AS228" s="8"/>
    </row>
    <row r="229" ht="15.75" customHeight="1">
      <c r="A229" s="8"/>
      <c r="B229" s="8"/>
      <c r="C229" s="8"/>
      <c r="D229" s="8"/>
      <c r="E229" s="8"/>
      <c r="F229" s="8"/>
      <c r="G229" s="8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8"/>
      <c r="Y229" s="8"/>
      <c r="Z229" s="8"/>
      <c r="AA229" s="8"/>
      <c r="AB229" s="8"/>
      <c r="AC229" s="8"/>
      <c r="AD229" s="8"/>
      <c r="AE229" s="8"/>
      <c r="AF229" s="8"/>
      <c r="AG229" s="8"/>
      <c r="AH229" s="8"/>
      <c r="AI229" s="8"/>
      <c r="AJ229" s="8"/>
      <c r="AK229" s="8"/>
      <c r="AL229" s="8"/>
      <c r="AM229" s="8"/>
      <c r="AN229" s="8"/>
      <c r="AO229" s="8"/>
      <c r="AP229" s="8"/>
      <c r="AQ229" s="8"/>
      <c r="AR229" s="8"/>
      <c r="AS229" s="8"/>
    </row>
    <row r="230" ht="15.75" customHeight="1">
      <c r="A230" s="8"/>
      <c r="B230" s="8"/>
      <c r="C230" s="8"/>
      <c r="D230" s="8"/>
      <c r="E230" s="8"/>
      <c r="F230" s="8"/>
      <c r="G230" s="8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  <c r="AA230" s="8"/>
      <c r="AB230" s="8"/>
      <c r="AC230" s="8"/>
      <c r="AD230" s="8"/>
      <c r="AE230" s="8"/>
      <c r="AF230" s="8"/>
      <c r="AG230" s="8"/>
      <c r="AH230" s="8"/>
      <c r="AI230" s="8"/>
      <c r="AJ230" s="8"/>
      <c r="AK230" s="8"/>
      <c r="AL230" s="8"/>
      <c r="AM230" s="8"/>
      <c r="AN230" s="8"/>
      <c r="AO230" s="8"/>
      <c r="AP230" s="8"/>
      <c r="AQ230" s="8"/>
      <c r="AR230" s="8"/>
      <c r="AS230" s="8"/>
    </row>
    <row r="231" ht="15.75" customHeight="1">
      <c r="A231" s="8"/>
      <c r="B231" s="8"/>
      <c r="C231" s="8"/>
      <c r="D231" s="8"/>
      <c r="E231" s="8"/>
      <c r="F231" s="8"/>
      <c r="G231" s="8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  <c r="AA231" s="8"/>
      <c r="AB231" s="8"/>
      <c r="AC231" s="8"/>
      <c r="AD231" s="8"/>
      <c r="AE231" s="8"/>
      <c r="AF231" s="8"/>
      <c r="AG231" s="8"/>
      <c r="AH231" s="8"/>
      <c r="AI231" s="8"/>
      <c r="AJ231" s="8"/>
      <c r="AK231" s="8"/>
      <c r="AL231" s="8"/>
      <c r="AM231" s="8"/>
      <c r="AN231" s="8"/>
      <c r="AO231" s="8"/>
      <c r="AP231" s="8"/>
      <c r="AQ231" s="8"/>
      <c r="AR231" s="8"/>
      <c r="AS231" s="8"/>
    </row>
    <row r="232" ht="15.75" customHeight="1">
      <c r="A232" s="8"/>
      <c r="B232" s="8"/>
      <c r="C232" s="8"/>
      <c r="D232" s="8"/>
      <c r="E232" s="8"/>
      <c r="F232" s="8"/>
      <c r="G232" s="8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  <c r="AA232" s="8"/>
      <c r="AB232" s="8"/>
      <c r="AC232" s="8"/>
      <c r="AD232" s="8"/>
      <c r="AE232" s="8"/>
      <c r="AF232" s="8"/>
      <c r="AG232" s="8"/>
      <c r="AH232" s="8"/>
      <c r="AI232" s="8"/>
      <c r="AJ232" s="8"/>
      <c r="AK232" s="8"/>
      <c r="AL232" s="8"/>
      <c r="AM232" s="8"/>
      <c r="AN232" s="8"/>
      <c r="AO232" s="8"/>
      <c r="AP232" s="8"/>
      <c r="AQ232" s="8"/>
      <c r="AR232" s="8"/>
      <c r="AS232" s="8"/>
    </row>
    <row r="233" ht="15.75" customHeight="1">
      <c r="A233" s="8"/>
      <c r="B233" s="8"/>
      <c r="C233" s="8"/>
      <c r="D233" s="8"/>
      <c r="E233" s="8"/>
      <c r="F233" s="8"/>
      <c r="G233" s="8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  <c r="AA233" s="8"/>
      <c r="AB233" s="8"/>
      <c r="AC233" s="8"/>
      <c r="AD233" s="8"/>
      <c r="AE233" s="8"/>
      <c r="AF233" s="8"/>
      <c r="AG233" s="8"/>
      <c r="AH233" s="8"/>
      <c r="AI233" s="8"/>
      <c r="AJ233" s="8"/>
      <c r="AK233" s="8"/>
      <c r="AL233" s="8"/>
      <c r="AM233" s="8"/>
      <c r="AN233" s="8"/>
      <c r="AO233" s="8"/>
      <c r="AP233" s="8"/>
      <c r="AQ233" s="8"/>
      <c r="AR233" s="8"/>
      <c r="AS233" s="8"/>
    </row>
    <row r="234" ht="15.75" customHeight="1">
      <c r="A234" s="8"/>
      <c r="B234" s="8"/>
      <c r="C234" s="8"/>
      <c r="D234" s="8"/>
      <c r="E234" s="8"/>
      <c r="F234" s="8"/>
      <c r="G234" s="8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  <c r="AA234" s="8"/>
      <c r="AB234" s="8"/>
      <c r="AC234" s="8"/>
      <c r="AD234" s="8"/>
      <c r="AE234" s="8"/>
      <c r="AF234" s="8"/>
      <c r="AG234" s="8"/>
      <c r="AH234" s="8"/>
      <c r="AI234" s="8"/>
      <c r="AJ234" s="8"/>
      <c r="AK234" s="8"/>
      <c r="AL234" s="8"/>
      <c r="AM234" s="8"/>
      <c r="AN234" s="8"/>
      <c r="AO234" s="8"/>
      <c r="AP234" s="8"/>
      <c r="AQ234" s="8"/>
      <c r="AR234" s="8"/>
      <c r="AS234" s="8"/>
    </row>
    <row r="235" ht="15.75" customHeight="1">
      <c r="A235" s="8"/>
      <c r="B235" s="8"/>
      <c r="C235" s="8"/>
      <c r="D235" s="8"/>
      <c r="E235" s="8"/>
      <c r="F235" s="8"/>
      <c r="G235" s="8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  <c r="AA235" s="8"/>
      <c r="AB235" s="8"/>
      <c r="AC235" s="8"/>
      <c r="AD235" s="8"/>
      <c r="AE235" s="8"/>
      <c r="AF235" s="8"/>
      <c r="AG235" s="8"/>
      <c r="AH235" s="8"/>
      <c r="AI235" s="8"/>
      <c r="AJ235" s="8"/>
      <c r="AK235" s="8"/>
      <c r="AL235" s="8"/>
      <c r="AM235" s="8"/>
      <c r="AN235" s="8"/>
      <c r="AO235" s="8"/>
      <c r="AP235" s="8"/>
      <c r="AQ235" s="8"/>
      <c r="AR235" s="8"/>
      <c r="AS235" s="8"/>
    </row>
    <row r="236" ht="15.75" customHeight="1">
      <c r="A236" s="8"/>
      <c r="B236" s="8"/>
      <c r="C236" s="8"/>
      <c r="D236" s="8"/>
      <c r="E236" s="8"/>
      <c r="F236" s="8"/>
      <c r="G236" s="8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  <c r="AA236" s="8"/>
      <c r="AB236" s="8"/>
      <c r="AC236" s="8"/>
      <c r="AD236" s="8"/>
      <c r="AE236" s="8"/>
      <c r="AF236" s="8"/>
      <c r="AG236" s="8"/>
      <c r="AH236" s="8"/>
      <c r="AI236" s="8"/>
      <c r="AJ236" s="8"/>
      <c r="AK236" s="8"/>
      <c r="AL236" s="8"/>
      <c r="AM236" s="8"/>
      <c r="AN236" s="8"/>
      <c r="AO236" s="8"/>
      <c r="AP236" s="8"/>
      <c r="AQ236" s="8"/>
      <c r="AR236" s="8"/>
      <c r="AS236" s="8"/>
    </row>
    <row r="237" ht="15.75" customHeight="1">
      <c r="A237" s="8"/>
      <c r="B237" s="8"/>
      <c r="C237" s="8"/>
      <c r="D237" s="8"/>
      <c r="E237" s="8"/>
      <c r="F237" s="8"/>
      <c r="G237" s="8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  <c r="AA237" s="8"/>
      <c r="AB237" s="8"/>
      <c r="AC237" s="8"/>
      <c r="AD237" s="8"/>
      <c r="AE237" s="8"/>
      <c r="AF237" s="8"/>
      <c r="AG237" s="8"/>
      <c r="AH237" s="8"/>
      <c r="AI237" s="8"/>
      <c r="AJ237" s="8"/>
      <c r="AK237" s="8"/>
      <c r="AL237" s="8"/>
      <c r="AM237" s="8"/>
      <c r="AN237" s="8"/>
      <c r="AO237" s="8"/>
      <c r="AP237" s="8"/>
      <c r="AQ237" s="8"/>
      <c r="AR237" s="8"/>
      <c r="AS237" s="8"/>
    </row>
    <row r="238" ht="15.75" customHeight="1">
      <c r="A238" s="8"/>
      <c r="B238" s="8"/>
      <c r="C238" s="8"/>
      <c r="D238" s="8"/>
      <c r="E238" s="8"/>
      <c r="F238" s="8"/>
      <c r="G238" s="8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  <c r="AA238" s="8"/>
      <c r="AB238" s="8"/>
      <c r="AC238" s="8"/>
      <c r="AD238" s="8"/>
      <c r="AE238" s="8"/>
      <c r="AF238" s="8"/>
      <c r="AG238" s="8"/>
      <c r="AH238" s="8"/>
      <c r="AI238" s="8"/>
      <c r="AJ238" s="8"/>
      <c r="AK238" s="8"/>
      <c r="AL238" s="8"/>
      <c r="AM238" s="8"/>
      <c r="AN238" s="8"/>
      <c r="AO238" s="8"/>
      <c r="AP238" s="8"/>
      <c r="AQ238" s="8"/>
      <c r="AR238" s="8"/>
      <c r="AS238" s="8"/>
    </row>
    <row r="239" ht="15.75" customHeight="1">
      <c r="A239" s="8"/>
      <c r="B239" s="8"/>
      <c r="C239" s="8"/>
      <c r="D239" s="8"/>
      <c r="E239" s="8"/>
      <c r="F239" s="8"/>
      <c r="G239" s="8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8"/>
      <c r="Y239" s="8"/>
      <c r="Z239" s="8"/>
      <c r="AA239" s="8"/>
      <c r="AB239" s="8"/>
      <c r="AC239" s="8"/>
      <c r="AD239" s="8"/>
      <c r="AE239" s="8"/>
      <c r="AF239" s="8"/>
      <c r="AG239" s="8"/>
      <c r="AH239" s="8"/>
      <c r="AI239" s="8"/>
      <c r="AJ239" s="8"/>
      <c r="AK239" s="8"/>
      <c r="AL239" s="8"/>
      <c r="AM239" s="8"/>
      <c r="AN239" s="8"/>
      <c r="AO239" s="8"/>
      <c r="AP239" s="8"/>
      <c r="AQ239" s="8"/>
      <c r="AR239" s="8"/>
      <c r="AS239" s="8"/>
    </row>
    <row r="240" ht="15.75" customHeight="1">
      <c r="A240" s="8"/>
      <c r="B240" s="8"/>
      <c r="C240" s="8"/>
      <c r="D240" s="8"/>
      <c r="E240" s="8"/>
      <c r="F240" s="8"/>
      <c r="G240" s="8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8"/>
      <c r="Y240" s="8"/>
      <c r="Z240" s="8"/>
      <c r="AA240" s="8"/>
      <c r="AB240" s="8"/>
      <c r="AC240" s="8"/>
      <c r="AD240" s="8"/>
      <c r="AE240" s="8"/>
      <c r="AF240" s="8"/>
      <c r="AG240" s="8"/>
      <c r="AH240" s="8"/>
      <c r="AI240" s="8"/>
      <c r="AJ240" s="8"/>
      <c r="AK240" s="8"/>
      <c r="AL240" s="8"/>
      <c r="AM240" s="8"/>
      <c r="AN240" s="8"/>
      <c r="AO240" s="8"/>
      <c r="AP240" s="8"/>
      <c r="AQ240" s="8"/>
      <c r="AR240" s="8"/>
      <c r="AS240" s="8"/>
    </row>
    <row r="241" ht="15.75" customHeight="1">
      <c r="A241" s="8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8"/>
      <c r="Y241" s="8"/>
      <c r="Z241" s="8"/>
      <c r="AA241" s="8"/>
      <c r="AB241" s="8"/>
      <c r="AC241" s="8"/>
      <c r="AD241" s="8"/>
      <c r="AE241" s="8"/>
      <c r="AF241" s="8"/>
      <c r="AG241" s="8"/>
      <c r="AH241" s="8"/>
      <c r="AI241" s="8"/>
      <c r="AJ241" s="8"/>
      <c r="AK241" s="8"/>
      <c r="AL241" s="8"/>
      <c r="AM241" s="8"/>
      <c r="AN241" s="8"/>
      <c r="AO241" s="8"/>
      <c r="AP241" s="8"/>
      <c r="AQ241" s="8"/>
      <c r="AR241" s="8"/>
      <c r="AS241" s="8"/>
    </row>
    <row r="242" ht="15.75" customHeight="1">
      <c r="A242" s="8"/>
      <c r="B242" s="8"/>
      <c r="C242" s="8"/>
      <c r="D242" s="8"/>
      <c r="E242" s="8"/>
      <c r="F242" s="8"/>
      <c r="G242" s="8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8"/>
      <c r="Y242" s="8"/>
      <c r="Z242" s="8"/>
      <c r="AA242" s="8"/>
      <c r="AB242" s="8"/>
      <c r="AC242" s="8"/>
      <c r="AD242" s="8"/>
      <c r="AE242" s="8"/>
      <c r="AF242" s="8"/>
      <c r="AG242" s="8"/>
      <c r="AH242" s="8"/>
      <c r="AI242" s="8"/>
      <c r="AJ242" s="8"/>
      <c r="AK242" s="8"/>
      <c r="AL242" s="8"/>
      <c r="AM242" s="8"/>
      <c r="AN242" s="8"/>
      <c r="AO242" s="8"/>
      <c r="AP242" s="8"/>
      <c r="AQ242" s="8"/>
      <c r="AR242" s="8"/>
      <c r="AS242" s="8"/>
    </row>
    <row r="243" ht="15.75" customHeight="1">
      <c r="A243" s="8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8"/>
      <c r="Y243" s="8"/>
      <c r="Z243" s="8"/>
      <c r="AA243" s="8"/>
      <c r="AB243" s="8"/>
      <c r="AC243" s="8"/>
      <c r="AD243" s="8"/>
      <c r="AE243" s="8"/>
      <c r="AF243" s="8"/>
      <c r="AG243" s="8"/>
      <c r="AH243" s="8"/>
      <c r="AI243" s="8"/>
      <c r="AJ243" s="8"/>
      <c r="AK243" s="8"/>
      <c r="AL243" s="8"/>
      <c r="AM243" s="8"/>
      <c r="AN243" s="8"/>
      <c r="AO243" s="8"/>
      <c r="AP243" s="8"/>
      <c r="AQ243" s="8"/>
      <c r="AR243" s="8"/>
      <c r="AS243" s="8"/>
    </row>
    <row r="244" ht="15.75" customHeight="1">
      <c r="A244" s="8"/>
      <c r="B244" s="8"/>
      <c r="C244" s="8"/>
      <c r="D244" s="8"/>
      <c r="E244" s="8"/>
      <c r="F244" s="8"/>
      <c r="G244" s="8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8"/>
      <c r="Y244" s="8"/>
      <c r="Z244" s="8"/>
      <c r="AA244" s="8"/>
      <c r="AB244" s="8"/>
      <c r="AC244" s="8"/>
      <c r="AD244" s="8"/>
      <c r="AE244" s="8"/>
      <c r="AF244" s="8"/>
      <c r="AG244" s="8"/>
      <c r="AH244" s="8"/>
      <c r="AI244" s="8"/>
      <c r="AJ244" s="8"/>
      <c r="AK244" s="8"/>
      <c r="AL244" s="8"/>
      <c r="AM244" s="8"/>
      <c r="AN244" s="8"/>
      <c r="AO244" s="8"/>
      <c r="AP244" s="8"/>
      <c r="AQ244" s="8"/>
      <c r="AR244" s="8"/>
      <c r="AS244" s="8"/>
    </row>
    <row r="245" ht="15.75" customHeight="1">
      <c r="A245" s="8"/>
      <c r="B245" s="8"/>
      <c r="C245" s="8"/>
      <c r="D245" s="8"/>
      <c r="E245" s="8"/>
      <c r="F245" s="8"/>
      <c r="G245" s="8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8"/>
      <c r="Y245" s="8"/>
      <c r="Z245" s="8"/>
      <c r="AA245" s="8"/>
      <c r="AB245" s="8"/>
      <c r="AC245" s="8"/>
      <c r="AD245" s="8"/>
      <c r="AE245" s="8"/>
      <c r="AF245" s="8"/>
      <c r="AG245" s="8"/>
      <c r="AH245" s="8"/>
      <c r="AI245" s="8"/>
      <c r="AJ245" s="8"/>
      <c r="AK245" s="8"/>
      <c r="AL245" s="8"/>
      <c r="AM245" s="8"/>
      <c r="AN245" s="8"/>
      <c r="AO245" s="8"/>
      <c r="AP245" s="8"/>
      <c r="AQ245" s="8"/>
      <c r="AR245" s="8"/>
      <c r="AS245" s="8"/>
    </row>
    <row r="246" ht="15.75" customHeight="1">
      <c r="A246" s="8"/>
      <c r="B246" s="8"/>
      <c r="C246" s="8"/>
      <c r="D246" s="8"/>
      <c r="E246" s="8"/>
      <c r="F246" s="8"/>
      <c r="G246" s="8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8"/>
      <c r="Y246" s="8"/>
      <c r="Z246" s="8"/>
      <c r="AA246" s="8"/>
      <c r="AB246" s="8"/>
      <c r="AC246" s="8"/>
      <c r="AD246" s="8"/>
      <c r="AE246" s="8"/>
      <c r="AF246" s="8"/>
      <c r="AG246" s="8"/>
      <c r="AH246" s="8"/>
      <c r="AI246" s="8"/>
      <c r="AJ246" s="8"/>
      <c r="AK246" s="8"/>
      <c r="AL246" s="8"/>
      <c r="AM246" s="8"/>
      <c r="AN246" s="8"/>
      <c r="AO246" s="8"/>
      <c r="AP246" s="8"/>
      <c r="AQ246" s="8"/>
      <c r="AR246" s="8"/>
      <c r="AS246" s="8"/>
    </row>
    <row r="247" ht="15.75" customHeight="1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8"/>
      <c r="Y247" s="8"/>
      <c r="Z247" s="8"/>
      <c r="AA247" s="8"/>
      <c r="AB247" s="8"/>
      <c r="AC247" s="8"/>
      <c r="AD247" s="8"/>
      <c r="AE247" s="8"/>
      <c r="AF247" s="8"/>
      <c r="AG247" s="8"/>
      <c r="AH247" s="8"/>
      <c r="AI247" s="8"/>
      <c r="AJ247" s="8"/>
      <c r="AK247" s="8"/>
      <c r="AL247" s="8"/>
      <c r="AM247" s="8"/>
      <c r="AN247" s="8"/>
      <c r="AO247" s="8"/>
      <c r="AP247" s="8"/>
      <c r="AQ247" s="8"/>
      <c r="AR247" s="8"/>
      <c r="AS247" s="8"/>
    </row>
    <row r="248" ht="15.75" customHeight="1">
      <c r="A248" s="8"/>
      <c r="B248" s="8"/>
      <c r="C248" s="8"/>
      <c r="D248" s="8"/>
      <c r="E248" s="8"/>
      <c r="F248" s="8"/>
      <c r="G248" s="8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8"/>
      <c r="Y248" s="8"/>
      <c r="Z248" s="8"/>
      <c r="AA248" s="8"/>
      <c r="AB248" s="8"/>
      <c r="AC248" s="8"/>
      <c r="AD248" s="8"/>
      <c r="AE248" s="8"/>
      <c r="AF248" s="8"/>
      <c r="AG248" s="8"/>
      <c r="AH248" s="8"/>
      <c r="AI248" s="8"/>
      <c r="AJ248" s="8"/>
      <c r="AK248" s="8"/>
      <c r="AL248" s="8"/>
      <c r="AM248" s="8"/>
      <c r="AN248" s="8"/>
      <c r="AO248" s="8"/>
      <c r="AP248" s="8"/>
      <c r="AQ248" s="8"/>
      <c r="AR248" s="8"/>
      <c r="AS248" s="8"/>
    </row>
    <row r="249" ht="15.75" customHeight="1">
      <c r="A249" s="8"/>
      <c r="B249" s="8"/>
      <c r="C249" s="8"/>
      <c r="D249" s="8"/>
      <c r="E249" s="8"/>
      <c r="F249" s="8"/>
      <c r="G249" s="8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8"/>
      <c r="Y249" s="8"/>
      <c r="Z249" s="8"/>
      <c r="AA249" s="8"/>
      <c r="AB249" s="8"/>
      <c r="AC249" s="8"/>
      <c r="AD249" s="8"/>
      <c r="AE249" s="8"/>
      <c r="AF249" s="8"/>
      <c r="AG249" s="8"/>
      <c r="AH249" s="8"/>
      <c r="AI249" s="8"/>
      <c r="AJ249" s="8"/>
      <c r="AK249" s="8"/>
      <c r="AL249" s="8"/>
      <c r="AM249" s="8"/>
      <c r="AN249" s="8"/>
      <c r="AO249" s="8"/>
      <c r="AP249" s="8"/>
      <c r="AQ249" s="8"/>
      <c r="AR249" s="8"/>
      <c r="AS249" s="8"/>
    </row>
    <row r="250" ht="15.75" customHeight="1">
      <c r="A250" s="8"/>
      <c r="B250" s="8"/>
      <c r="C250" s="8"/>
      <c r="D250" s="8"/>
      <c r="E250" s="8"/>
      <c r="F250" s="8"/>
      <c r="G250" s="8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8"/>
      <c r="Y250" s="8"/>
      <c r="Z250" s="8"/>
      <c r="AA250" s="8"/>
      <c r="AB250" s="8"/>
      <c r="AC250" s="8"/>
      <c r="AD250" s="8"/>
      <c r="AE250" s="8"/>
      <c r="AF250" s="8"/>
      <c r="AG250" s="8"/>
      <c r="AH250" s="8"/>
      <c r="AI250" s="8"/>
      <c r="AJ250" s="8"/>
      <c r="AK250" s="8"/>
      <c r="AL250" s="8"/>
      <c r="AM250" s="8"/>
      <c r="AN250" s="8"/>
      <c r="AO250" s="8"/>
      <c r="AP250" s="8"/>
      <c r="AQ250" s="8"/>
      <c r="AR250" s="8"/>
      <c r="AS250" s="8"/>
    </row>
    <row r="251" ht="15.75" customHeight="1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8"/>
      <c r="Y251" s="8"/>
      <c r="Z251" s="8"/>
      <c r="AA251" s="8"/>
      <c r="AB251" s="8"/>
      <c r="AC251" s="8"/>
      <c r="AD251" s="8"/>
      <c r="AE251" s="8"/>
      <c r="AF251" s="8"/>
      <c r="AG251" s="8"/>
      <c r="AH251" s="8"/>
      <c r="AI251" s="8"/>
      <c r="AJ251" s="8"/>
      <c r="AK251" s="8"/>
      <c r="AL251" s="8"/>
      <c r="AM251" s="8"/>
      <c r="AN251" s="8"/>
      <c r="AO251" s="8"/>
      <c r="AP251" s="8"/>
      <c r="AQ251" s="8"/>
      <c r="AR251" s="8"/>
      <c r="AS251" s="8"/>
    </row>
    <row r="252" ht="15.75" customHeight="1">
      <c r="A252" s="8"/>
      <c r="B252" s="8"/>
      <c r="C252" s="8"/>
      <c r="D252" s="8"/>
      <c r="E252" s="8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  <c r="AA252" s="8"/>
      <c r="AB252" s="8"/>
      <c r="AC252" s="8"/>
      <c r="AD252" s="8"/>
      <c r="AE252" s="8"/>
      <c r="AF252" s="8"/>
      <c r="AG252" s="8"/>
      <c r="AH252" s="8"/>
      <c r="AI252" s="8"/>
      <c r="AJ252" s="8"/>
      <c r="AK252" s="8"/>
      <c r="AL252" s="8"/>
      <c r="AM252" s="8"/>
      <c r="AN252" s="8"/>
      <c r="AO252" s="8"/>
      <c r="AP252" s="8"/>
      <c r="AQ252" s="8"/>
      <c r="AR252" s="8"/>
      <c r="AS252" s="8"/>
    </row>
    <row r="253" ht="15.75" customHeight="1">
      <c r="A253" s="8"/>
      <c r="B253" s="8"/>
      <c r="C253" s="8"/>
      <c r="D253" s="8"/>
      <c r="E253" s="8"/>
      <c r="F253" s="8"/>
      <c r="G253" s="8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8"/>
      <c r="Y253" s="8"/>
      <c r="Z253" s="8"/>
      <c r="AA253" s="8"/>
      <c r="AB253" s="8"/>
      <c r="AC253" s="8"/>
      <c r="AD253" s="8"/>
      <c r="AE253" s="8"/>
      <c r="AF253" s="8"/>
      <c r="AG253" s="8"/>
      <c r="AH253" s="8"/>
      <c r="AI253" s="8"/>
      <c r="AJ253" s="8"/>
      <c r="AK253" s="8"/>
      <c r="AL253" s="8"/>
      <c r="AM253" s="8"/>
      <c r="AN253" s="8"/>
      <c r="AO253" s="8"/>
      <c r="AP253" s="8"/>
      <c r="AQ253" s="8"/>
      <c r="AR253" s="8"/>
      <c r="AS253" s="8"/>
    </row>
    <row r="254" ht="15.75" customHeight="1">
      <c r="A254" s="8"/>
      <c r="B254" s="8"/>
      <c r="C254" s="8"/>
      <c r="D254" s="8"/>
      <c r="E254" s="8"/>
      <c r="F254" s="8"/>
      <c r="G254" s="8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8"/>
      <c r="Y254" s="8"/>
      <c r="Z254" s="8"/>
      <c r="AA254" s="8"/>
      <c r="AB254" s="8"/>
      <c r="AC254" s="8"/>
      <c r="AD254" s="8"/>
      <c r="AE254" s="8"/>
      <c r="AF254" s="8"/>
      <c r="AG254" s="8"/>
      <c r="AH254" s="8"/>
      <c r="AI254" s="8"/>
      <c r="AJ254" s="8"/>
      <c r="AK254" s="8"/>
      <c r="AL254" s="8"/>
      <c r="AM254" s="8"/>
      <c r="AN254" s="8"/>
      <c r="AO254" s="8"/>
      <c r="AP254" s="8"/>
      <c r="AQ254" s="8"/>
      <c r="AR254" s="8"/>
      <c r="AS254" s="8"/>
    </row>
    <row r="255" ht="15.75" customHeight="1">
      <c r="A255" s="8"/>
      <c r="B255" s="8"/>
      <c r="C255" s="8"/>
      <c r="D255" s="8"/>
      <c r="E255" s="8"/>
      <c r="F255" s="8"/>
      <c r="G255" s="8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8"/>
      <c r="Y255" s="8"/>
      <c r="Z255" s="8"/>
      <c r="AA255" s="8"/>
      <c r="AB255" s="8"/>
      <c r="AC255" s="8"/>
      <c r="AD255" s="8"/>
      <c r="AE255" s="8"/>
      <c r="AF255" s="8"/>
      <c r="AG255" s="8"/>
      <c r="AH255" s="8"/>
      <c r="AI255" s="8"/>
      <c r="AJ255" s="8"/>
      <c r="AK255" s="8"/>
      <c r="AL255" s="8"/>
      <c r="AM255" s="8"/>
      <c r="AN255" s="8"/>
      <c r="AO255" s="8"/>
      <c r="AP255" s="8"/>
      <c r="AQ255" s="8"/>
      <c r="AR255" s="8"/>
      <c r="AS255" s="8"/>
    </row>
    <row r="256" ht="15.75" customHeight="1">
      <c r="A256" s="8"/>
      <c r="B256" s="8"/>
      <c r="C256" s="8"/>
      <c r="D256" s="8"/>
      <c r="E256" s="8"/>
      <c r="F256" s="8"/>
      <c r="G256" s="8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8"/>
      <c r="Y256" s="8"/>
      <c r="Z256" s="8"/>
      <c r="AA256" s="8"/>
      <c r="AB256" s="8"/>
      <c r="AC256" s="8"/>
      <c r="AD256" s="8"/>
      <c r="AE256" s="8"/>
      <c r="AF256" s="8"/>
      <c r="AG256" s="8"/>
      <c r="AH256" s="8"/>
      <c r="AI256" s="8"/>
      <c r="AJ256" s="8"/>
      <c r="AK256" s="8"/>
      <c r="AL256" s="8"/>
      <c r="AM256" s="8"/>
      <c r="AN256" s="8"/>
      <c r="AO256" s="8"/>
      <c r="AP256" s="8"/>
      <c r="AQ256" s="8"/>
      <c r="AR256" s="8"/>
      <c r="AS256" s="8"/>
    </row>
    <row r="257" ht="15.75" customHeight="1">
      <c r="A257" s="8"/>
      <c r="B257" s="8"/>
      <c r="C257" s="8"/>
      <c r="D257" s="8"/>
      <c r="E257" s="8"/>
      <c r="F257" s="8"/>
      <c r="G257" s="8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8"/>
      <c r="Y257" s="8"/>
      <c r="Z257" s="8"/>
      <c r="AA257" s="8"/>
      <c r="AB257" s="8"/>
      <c r="AC257" s="8"/>
      <c r="AD257" s="8"/>
      <c r="AE257" s="8"/>
      <c r="AF257" s="8"/>
      <c r="AG257" s="8"/>
      <c r="AH257" s="8"/>
      <c r="AI257" s="8"/>
      <c r="AJ257" s="8"/>
      <c r="AK257" s="8"/>
      <c r="AL257" s="8"/>
      <c r="AM257" s="8"/>
      <c r="AN257" s="8"/>
      <c r="AO257" s="8"/>
      <c r="AP257" s="8"/>
      <c r="AQ257" s="8"/>
      <c r="AR257" s="8"/>
      <c r="AS257" s="8"/>
    </row>
    <row r="258" ht="15.75" customHeight="1">
      <c r="A258" s="8"/>
      <c r="B258" s="8"/>
      <c r="C258" s="8"/>
      <c r="D258" s="8"/>
      <c r="E258" s="8"/>
      <c r="F258" s="8"/>
      <c r="G258" s="8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8"/>
      <c r="Y258" s="8"/>
      <c r="Z258" s="8"/>
      <c r="AA258" s="8"/>
      <c r="AB258" s="8"/>
      <c r="AC258" s="8"/>
      <c r="AD258" s="8"/>
      <c r="AE258" s="8"/>
      <c r="AF258" s="8"/>
      <c r="AG258" s="8"/>
      <c r="AH258" s="8"/>
      <c r="AI258" s="8"/>
      <c r="AJ258" s="8"/>
      <c r="AK258" s="8"/>
      <c r="AL258" s="8"/>
      <c r="AM258" s="8"/>
      <c r="AN258" s="8"/>
      <c r="AO258" s="8"/>
      <c r="AP258" s="8"/>
      <c r="AQ258" s="8"/>
      <c r="AR258" s="8"/>
      <c r="AS258" s="8"/>
    </row>
    <row r="259" ht="15.75" customHeight="1">
      <c r="A259" s="8"/>
      <c r="B259" s="8"/>
      <c r="C259" s="8"/>
      <c r="D259" s="8"/>
      <c r="E259" s="8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  <c r="AA259" s="8"/>
      <c r="AB259" s="8"/>
      <c r="AC259" s="8"/>
      <c r="AD259" s="8"/>
      <c r="AE259" s="8"/>
      <c r="AF259" s="8"/>
      <c r="AG259" s="8"/>
      <c r="AH259" s="8"/>
      <c r="AI259" s="8"/>
      <c r="AJ259" s="8"/>
      <c r="AK259" s="8"/>
      <c r="AL259" s="8"/>
      <c r="AM259" s="8"/>
      <c r="AN259" s="8"/>
      <c r="AO259" s="8"/>
      <c r="AP259" s="8"/>
      <c r="AQ259" s="8"/>
      <c r="AR259" s="8"/>
      <c r="AS259" s="8"/>
    </row>
    <row r="260" ht="15.75" customHeight="1">
      <c r="A260" s="8"/>
      <c r="B260" s="8"/>
      <c r="C260" s="8"/>
      <c r="D260" s="8"/>
      <c r="E260" s="8"/>
      <c r="F260" s="8"/>
      <c r="G260" s="8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8"/>
      <c r="Y260" s="8"/>
      <c r="Z260" s="8"/>
      <c r="AA260" s="8"/>
      <c r="AB260" s="8"/>
      <c r="AC260" s="8"/>
      <c r="AD260" s="8"/>
      <c r="AE260" s="8"/>
      <c r="AF260" s="8"/>
      <c r="AG260" s="8"/>
      <c r="AH260" s="8"/>
      <c r="AI260" s="8"/>
      <c r="AJ260" s="8"/>
      <c r="AK260" s="8"/>
      <c r="AL260" s="8"/>
      <c r="AM260" s="8"/>
      <c r="AN260" s="8"/>
      <c r="AO260" s="8"/>
      <c r="AP260" s="8"/>
      <c r="AQ260" s="8"/>
      <c r="AR260" s="8"/>
      <c r="AS260" s="8"/>
    </row>
    <row r="261" ht="15.75" customHeight="1">
      <c r="A261" s="8"/>
      <c r="B261" s="8"/>
      <c r="C261" s="8"/>
      <c r="D261" s="8"/>
      <c r="E261" s="8"/>
      <c r="F261" s="8"/>
      <c r="G261" s="8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8"/>
      <c r="Y261" s="8"/>
      <c r="Z261" s="8"/>
      <c r="AA261" s="8"/>
      <c r="AB261" s="8"/>
      <c r="AC261" s="8"/>
      <c r="AD261" s="8"/>
      <c r="AE261" s="8"/>
      <c r="AF261" s="8"/>
      <c r="AG261" s="8"/>
      <c r="AH261" s="8"/>
      <c r="AI261" s="8"/>
      <c r="AJ261" s="8"/>
      <c r="AK261" s="8"/>
      <c r="AL261" s="8"/>
      <c r="AM261" s="8"/>
      <c r="AN261" s="8"/>
      <c r="AO261" s="8"/>
      <c r="AP261" s="8"/>
      <c r="AQ261" s="8"/>
      <c r="AR261" s="8"/>
      <c r="AS261" s="8"/>
    </row>
    <row r="262" ht="15.75" customHeight="1">
      <c r="A262" s="8"/>
      <c r="B262" s="8"/>
      <c r="C262" s="8"/>
      <c r="D262" s="8"/>
      <c r="E262" s="8"/>
      <c r="F262" s="8"/>
      <c r="G262" s="8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8"/>
      <c r="Y262" s="8"/>
      <c r="Z262" s="8"/>
      <c r="AA262" s="8"/>
      <c r="AB262" s="8"/>
      <c r="AC262" s="8"/>
      <c r="AD262" s="8"/>
      <c r="AE262" s="8"/>
      <c r="AF262" s="8"/>
      <c r="AG262" s="8"/>
      <c r="AH262" s="8"/>
      <c r="AI262" s="8"/>
      <c r="AJ262" s="8"/>
      <c r="AK262" s="8"/>
      <c r="AL262" s="8"/>
      <c r="AM262" s="8"/>
      <c r="AN262" s="8"/>
      <c r="AO262" s="8"/>
      <c r="AP262" s="8"/>
      <c r="AQ262" s="8"/>
      <c r="AR262" s="8"/>
      <c r="AS262" s="8"/>
    </row>
    <row r="263" ht="15.75" customHeight="1">
      <c r="A263" s="8"/>
      <c r="B263" s="8"/>
      <c r="C263" s="8"/>
      <c r="D263" s="8"/>
      <c r="E263" s="8"/>
      <c r="F263" s="8"/>
      <c r="G263" s="8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8"/>
      <c r="Y263" s="8"/>
      <c r="Z263" s="8"/>
      <c r="AA263" s="8"/>
      <c r="AB263" s="8"/>
      <c r="AC263" s="8"/>
      <c r="AD263" s="8"/>
      <c r="AE263" s="8"/>
      <c r="AF263" s="8"/>
      <c r="AG263" s="8"/>
      <c r="AH263" s="8"/>
      <c r="AI263" s="8"/>
      <c r="AJ263" s="8"/>
      <c r="AK263" s="8"/>
      <c r="AL263" s="8"/>
      <c r="AM263" s="8"/>
      <c r="AN263" s="8"/>
      <c r="AO263" s="8"/>
      <c r="AP263" s="8"/>
      <c r="AQ263" s="8"/>
      <c r="AR263" s="8"/>
      <c r="AS263" s="8"/>
    </row>
    <row r="264" ht="15.75" customHeight="1">
      <c r="A264" s="8"/>
      <c r="B264" s="8"/>
      <c r="C264" s="8"/>
      <c r="D264" s="8"/>
      <c r="E264" s="8"/>
      <c r="F264" s="8"/>
      <c r="G264" s="8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8"/>
      <c r="Y264" s="8"/>
      <c r="Z264" s="8"/>
      <c r="AA264" s="8"/>
      <c r="AB264" s="8"/>
      <c r="AC264" s="8"/>
      <c r="AD264" s="8"/>
      <c r="AE264" s="8"/>
      <c r="AF264" s="8"/>
      <c r="AG264" s="8"/>
      <c r="AH264" s="8"/>
      <c r="AI264" s="8"/>
      <c r="AJ264" s="8"/>
      <c r="AK264" s="8"/>
      <c r="AL264" s="8"/>
      <c r="AM264" s="8"/>
      <c r="AN264" s="8"/>
      <c r="AO264" s="8"/>
      <c r="AP264" s="8"/>
      <c r="AQ264" s="8"/>
      <c r="AR264" s="8"/>
      <c r="AS264" s="8"/>
    </row>
    <row r="265" ht="15.75" customHeight="1">
      <c r="A265" s="8"/>
      <c r="B265" s="8"/>
      <c r="C265" s="8"/>
      <c r="D265" s="8"/>
      <c r="E265" s="8"/>
      <c r="F265" s="8"/>
      <c r="G265" s="8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8"/>
      <c r="Y265" s="8"/>
      <c r="Z265" s="8"/>
      <c r="AA265" s="8"/>
      <c r="AB265" s="8"/>
      <c r="AC265" s="8"/>
      <c r="AD265" s="8"/>
      <c r="AE265" s="8"/>
      <c r="AF265" s="8"/>
      <c r="AG265" s="8"/>
      <c r="AH265" s="8"/>
      <c r="AI265" s="8"/>
      <c r="AJ265" s="8"/>
      <c r="AK265" s="8"/>
      <c r="AL265" s="8"/>
      <c r="AM265" s="8"/>
      <c r="AN265" s="8"/>
      <c r="AO265" s="8"/>
      <c r="AP265" s="8"/>
      <c r="AQ265" s="8"/>
      <c r="AR265" s="8"/>
      <c r="AS265" s="8"/>
    </row>
    <row r="266" ht="15.75" customHeight="1">
      <c r="A266" s="8"/>
      <c r="B266" s="8"/>
      <c r="C266" s="8"/>
      <c r="D266" s="8"/>
      <c r="E266" s="8"/>
      <c r="F266" s="8"/>
      <c r="G266" s="8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8"/>
      <c r="Y266" s="8"/>
      <c r="Z266" s="8"/>
      <c r="AA266" s="8"/>
      <c r="AB266" s="8"/>
      <c r="AC266" s="8"/>
      <c r="AD266" s="8"/>
      <c r="AE266" s="8"/>
      <c r="AF266" s="8"/>
      <c r="AG266" s="8"/>
      <c r="AH266" s="8"/>
      <c r="AI266" s="8"/>
      <c r="AJ266" s="8"/>
      <c r="AK266" s="8"/>
      <c r="AL266" s="8"/>
      <c r="AM266" s="8"/>
      <c r="AN266" s="8"/>
      <c r="AO266" s="8"/>
      <c r="AP266" s="8"/>
      <c r="AQ266" s="8"/>
      <c r="AR266" s="8"/>
      <c r="AS266" s="8"/>
    </row>
    <row r="267" ht="15.75" customHeight="1">
      <c r="A267" s="8"/>
      <c r="B267" s="8"/>
      <c r="C267" s="8"/>
      <c r="D267" s="8"/>
      <c r="E267" s="8"/>
      <c r="F267" s="8"/>
      <c r="G267" s="8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8"/>
      <c r="Y267" s="8"/>
      <c r="Z267" s="8"/>
      <c r="AA267" s="8"/>
      <c r="AB267" s="8"/>
      <c r="AC267" s="8"/>
      <c r="AD267" s="8"/>
      <c r="AE267" s="8"/>
      <c r="AF267" s="8"/>
      <c r="AG267" s="8"/>
      <c r="AH267" s="8"/>
      <c r="AI267" s="8"/>
      <c r="AJ267" s="8"/>
      <c r="AK267" s="8"/>
      <c r="AL267" s="8"/>
      <c r="AM267" s="8"/>
      <c r="AN267" s="8"/>
      <c r="AO267" s="8"/>
      <c r="AP267" s="8"/>
      <c r="AQ267" s="8"/>
      <c r="AR267" s="8"/>
      <c r="AS267" s="8"/>
    </row>
    <row r="268" ht="15.75" customHeight="1">
      <c r="A268" s="8"/>
      <c r="B268" s="8"/>
      <c r="C268" s="8"/>
      <c r="D268" s="8"/>
      <c r="E268" s="8"/>
      <c r="F268" s="8"/>
      <c r="G268" s="8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8"/>
      <c r="Y268" s="8"/>
      <c r="Z268" s="8"/>
      <c r="AA268" s="8"/>
      <c r="AB268" s="8"/>
      <c r="AC268" s="8"/>
      <c r="AD268" s="8"/>
      <c r="AE268" s="8"/>
      <c r="AF268" s="8"/>
      <c r="AG268" s="8"/>
      <c r="AH268" s="8"/>
      <c r="AI268" s="8"/>
      <c r="AJ268" s="8"/>
      <c r="AK268" s="8"/>
      <c r="AL268" s="8"/>
      <c r="AM268" s="8"/>
      <c r="AN268" s="8"/>
      <c r="AO268" s="8"/>
      <c r="AP268" s="8"/>
      <c r="AQ268" s="8"/>
      <c r="AR268" s="8"/>
      <c r="AS268" s="8"/>
    </row>
    <row r="269" ht="15.75" customHeight="1">
      <c r="A269" s="8"/>
      <c r="B269" s="8"/>
      <c r="C269" s="8"/>
      <c r="D269" s="8"/>
      <c r="E269" s="8"/>
      <c r="F269" s="8"/>
      <c r="G269" s="8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8"/>
      <c r="Y269" s="8"/>
      <c r="Z269" s="8"/>
      <c r="AA269" s="8"/>
      <c r="AB269" s="8"/>
      <c r="AC269" s="8"/>
      <c r="AD269" s="8"/>
      <c r="AE269" s="8"/>
      <c r="AF269" s="8"/>
      <c r="AG269" s="8"/>
      <c r="AH269" s="8"/>
      <c r="AI269" s="8"/>
      <c r="AJ269" s="8"/>
      <c r="AK269" s="8"/>
      <c r="AL269" s="8"/>
      <c r="AM269" s="8"/>
      <c r="AN269" s="8"/>
      <c r="AO269" s="8"/>
      <c r="AP269" s="8"/>
      <c r="AQ269" s="8"/>
      <c r="AR269" s="8"/>
      <c r="AS269" s="8"/>
    </row>
    <row r="270" ht="15.75" customHeight="1">
      <c r="A270" s="8"/>
      <c r="B270" s="8"/>
      <c r="C270" s="8"/>
      <c r="D270" s="8"/>
      <c r="E270" s="8"/>
      <c r="F270" s="8"/>
      <c r="G270" s="8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8"/>
      <c r="Y270" s="8"/>
      <c r="Z270" s="8"/>
      <c r="AA270" s="8"/>
      <c r="AB270" s="8"/>
      <c r="AC270" s="8"/>
      <c r="AD270" s="8"/>
      <c r="AE270" s="8"/>
      <c r="AF270" s="8"/>
      <c r="AG270" s="8"/>
      <c r="AH270" s="8"/>
      <c r="AI270" s="8"/>
      <c r="AJ270" s="8"/>
      <c r="AK270" s="8"/>
      <c r="AL270" s="8"/>
      <c r="AM270" s="8"/>
      <c r="AN270" s="8"/>
      <c r="AO270" s="8"/>
      <c r="AP270" s="8"/>
      <c r="AQ270" s="8"/>
      <c r="AR270" s="8"/>
      <c r="AS270" s="8"/>
    </row>
    <row r="271" ht="15.75" customHeight="1">
      <c r="A271" s="8"/>
      <c r="B271" s="8"/>
      <c r="C271" s="8"/>
      <c r="D271" s="8"/>
      <c r="E271" s="8"/>
      <c r="F271" s="8"/>
      <c r="G271" s="8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8"/>
      <c r="Y271" s="8"/>
      <c r="Z271" s="8"/>
      <c r="AA271" s="8"/>
      <c r="AB271" s="8"/>
      <c r="AC271" s="8"/>
      <c r="AD271" s="8"/>
      <c r="AE271" s="8"/>
      <c r="AF271" s="8"/>
      <c r="AG271" s="8"/>
      <c r="AH271" s="8"/>
      <c r="AI271" s="8"/>
      <c r="AJ271" s="8"/>
      <c r="AK271" s="8"/>
      <c r="AL271" s="8"/>
      <c r="AM271" s="8"/>
      <c r="AN271" s="8"/>
      <c r="AO271" s="8"/>
      <c r="AP271" s="8"/>
      <c r="AQ271" s="8"/>
      <c r="AR271" s="8"/>
      <c r="AS271" s="8"/>
    </row>
    <row r="272" ht="15.75" customHeight="1">
      <c r="A272" s="8"/>
      <c r="B272" s="8"/>
      <c r="C272" s="8"/>
      <c r="D272" s="8"/>
      <c r="E272" s="8"/>
      <c r="F272" s="8"/>
      <c r="G272" s="8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8"/>
      <c r="Y272" s="8"/>
      <c r="Z272" s="8"/>
      <c r="AA272" s="8"/>
      <c r="AB272" s="8"/>
      <c r="AC272" s="8"/>
      <c r="AD272" s="8"/>
      <c r="AE272" s="8"/>
      <c r="AF272" s="8"/>
      <c r="AG272" s="8"/>
      <c r="AH272" s="8"/>
      <c r="AI272" s="8"/>
      <c r="AJ272" s="8"/>
      <c r="AK272" s="8"/>
      <c r="AL272" s="8"/>
      <c r="AM272" s="8"/>
      <c r="AN272" s="8"/>
      <c r="AO272" s="8"/>
      <c r="AP272" s="8"/>
      <c r="AQ272" s="8"/>
      <c r="AR272" s="8"/>
      <c r="AS272" s="8"/>
    </row>
    <row r="273" ht="15.75" customHeight="1">
      <c r="A273" s="8"/>
      <c r="B273" s="8"/>
      <c r="C273" s="8"/>
      <c r="D273" s="8"/>
      <c r="E273" s="8"/>
      <c r="F273" s="8"/>
      <c r="G273" s="8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8"/>
      <c r="Y273" s="8"/>
      <c r="Z273" s="8"/>
      <c r="AA273" s="8"/>
      <c r="AB273" s="8"/>
      <c r="AC273" s="8"/>
      <c r="AD273" s="8"/>
      <c r="AE273" s="8"/>
      <c r="AF273" s="8"/>
      <c r="AG273" s="8"/>
      <c r="AH273" s="8"/>
      <c r="AI273" s="8"/>
      <c r="AJ273" s="8"/>
      <c r="AK273" s="8"/>
      <c r="AL273" s="8"/>
      <c r="AM273" s="8"/>
      <c r="AN273" s="8"/>
      <c r="AO273" s="8"/>
      <c r="AP273" s="8"/>
      <c r="AQ273" s="8"/>
      <c r="AR273" s="8"/>
      <c r="AS273" s="8"/>
    </row>
    <row r="274" ht="15.75" customHeight="1">
      <c r="A274" s="8"/>
      <c r="B274" s="8"/>
      <c r="C274" s="8"/>
      <c r="D274" s="8"/>
      <c r="E274" s="8"/>
      <c r="F274" s="8"/>
      <c r="G274" s="8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8"/>
      <c r="Y274" s="8"/>
      <c r="Z274" s="8"/>
      <c r="AA274" s="8"/>
      <c r="AB274" s="8"/>
      <c r="AC274" s="8"/>
      <c r="AD274" s="8"/>
      <c r="AE274" s="8"/>
      <c r="AF274" s="8"/>
      <c r="AG274" s="8"/>
      <c r="AH274" s="8"/>
      <c r="AI274" s="8"/>
      <c r="AJ274" s="8"/>
      <c r="AK274" s="8"/>
      <c r="AL274" s="8"/>
      <c r="AM274" s="8"/>
      <c r="AN274" s="8"/>
      <c r="AO274" s="8"/>
      <c r="AP274" s="8"/>
      <c r="AQ274" s="8"/>
      <c r="AR274" s="8"/>
      <c r="AS274" s="8"/>
    </row>
    <row r="275" ht="15.75" customHeight="1">
      <c r="A275" s="8"/>
      <c r="B275" s="8"/>
      <c r="C275" s="8"/>
      <c r="D275" s="8"/>
      <c r="E275" s="8"/>
      <c r="F275" s="8"/>
      <c r="G275" s="8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8"/>
      <c r="Y275" s="8"/>
      <c r="Z275" s="8"/>
      <c r="AA275" s="8"/>
      <c r="AB275" s="8"/>
      <c r="AC275" s="8"/>
      <c r="AD275" s="8"/>
      <c r="AE275" s="8"/>
      <c r="AF275" s="8"/>
      <c r="AG275" s="8"/>
      <c r="AH275" s="8"/>
      <c r="AI275" s="8"/>
      <c r="AJ275" s="8"/>
      <c r="AK275" s="8"/>
      <c r="AL275" s="8"/>
      <c r="AM275" s="8"/>
      <c r="AN275" s="8"/>
      <c r="AO275" s="8"/>
      <c r="AP275" s="8"/>
      <c r="AQ275" s="8"/>
      <c r="AR275" s="8"/>
      <c r="AS275" s="8"/>
    </row>
    <row r="276" ht="15.75" customHeight="1">
      <c r="A276" s="8"/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8"/>
      <c r="Y276" s="8"/>
      <c r="Z276" s="8"/>
      <c r="AA276" s="8"/>
      <c r="AB276" s="8"/>
      <c r="AC276" s="8"/>
      <c r="AD276" s="8"/>
      <c r="AE276" s="8"/>
      <c r="AF276" s="8"/>
      <c r="AG276" s="8"/>
      <c r="AH276" s="8"/>
      <c r="AI276" s="8"/>
      <c r="AJ276" s="8"/>
      <c r="AK276" s="8"/>
      <c r="AL276" s="8"/>
      <c r="AM276" s="8"/>
      <c r="AN276" s="8"/>
      <c r="AO276" s="8"/>
      <c r="AP276" s="8"/>
      <c r="AQ276" s="8"/>
      <c r="AR276" s="8"/>
      <c r="AS276" s="8"/>
    </row>
    <row r="277" ht="15.75" customHeight="1">
      <c r="A277" s="8"/>
      <c r="B277" s="8"/>
      <c r="C277" s="8"/>
      <c r="D277" s="8"/>
      <c r="E277" s="8"/>
      <c r="F277" s="8"/>
      <c r="G277" s="8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  <c r="AH277" s="8"/>
      <c r="AI277" s="8"/>
      <c r="AJ277" s="8"/>
      <c r="AK277" s="8"/>
      <c r="AL277" s="8"/>
      <c r="AM277" s="8"/>
      <c r="AN277" s="8"/>
      <c r="AO277" s="8"/>
      <c r="AP277" s="8"/>
      <c r="AQ277" s="8"/>
      <c r="AR277" s="8"/>
      <c r="AS277" s="8"/>
    </row>
    <row r="278" ht="15.75" customHeight="1">
      <c r="A278" s="8"/>
      <c r="B278" s="8"/>
      <c r="C278" s="8"/>
      <c r="D278" s="8"/>
      <c r="E278" s="8"/>
      <c r="F278" s="8"/>
      <c r="G278" s="8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8"/>
      <c r="Y278" s="8"/>
      <c r="Z278" s="8"/>
      <c r="AA278" s="8"/>
      <c r="AB278" s="8"/>
      <c r="AC278" s="8"/>
      <c r="AD278" s="8"/>
      <c r="AE278" s="8"/>
      <c r="AF278" s="8"/>
      <c r="AG278" s="8"/>
      <c r="AH278" s="8"/>
      <c r="AI278" s="8"/>
      <c r="AJ278" s="8"/>
      <c r="AK278" s="8"/>
      <c r="AL278" s="8"/>
      <c r="AM278" s="8"/>
      <c r="AN278" s="8"/>
      <c r="AO278" s="8"/>
      <c r="AP278" s="8"/>
      <c r="AQ278" s="8"/>
      <c r="AR278" s="8"/>
      <c r="AS278" s="8"/>
    </row>
    <row r="279" ht="15.75" customHeight="1">
      <c r="A279" s="8"/>
      <c r="B279" s="8"/>
      <c r="C279" s="8"/>
      <c r="D279" s="8"/>
      <c r="E279" s="8"/>
      <c r="F279" s="8"/>
      <c r="G279" s="8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8"/>
      <c r="Y279" s="8"/>
      <c r="Z279" s="8"/>
      <c r="AA279" s="8"/>
      <c r="AB279" s="8"/>
      <c r="AC279" s="8"/>
      <c r="AD279" s="8"/>
      <c r="AE279" s="8"/>
      <c r="AF279" s="8"/>
      <c r="AG279" s="8"/>
      <c r="AH279" s="8"/>
      <c r="AI279" s="8"/>
      <c r="AJ279" s="8"/>
      <c r="AK279" s="8"/>
      <c r="AL279" s="8"/>
      <c r="AM279" s="8"/>
      <c r="AN279" s="8"/>
      <c r="AO279" s="8"/>
      <c r="AP279" s="8"/>
      <c r="AQ279" s="8"/>
      <c r="AR279" s="8"/>
      <c r="AS279" s="8"/>
    </row>
    <row r="280" ht="15.75" customHeight="1">
      <c r="A280" s="8"/>
      <c r="B280" s="8"/>
      <c r="C280" s="8"/>
      <c r="D280" s="8"/>
      <c r="E280" s="8"/>
      <c r="F280" s="8"/>
      <c r="G280" s="8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8"/>
      <c r="Y280" s="8"/>
      <c r="Z280" s="8"/>
      <c r="AA280" s="8"/>
      <c r="AB280" s="8"/>
      <c r="AC280" s="8"/>
      <c r="AD280" s="8"/>
      <c r="AE280" s="8"/>
      <c r="AF280" s="8"/>
      <c r="AG280" s="8"/>
      <c r="AH280" s="8"/>
      <c r="AI280" s="8"/>
      <c r="AJ280" s="8"/>
      <c r="AK280" s="8"/>
      <c r="AL280" s="8"/>
      <c r="AM280" s="8"/>
      <c r="AN280" s="8"/>
      <c r="AO280" s="8"/>
      <c r="AP280" s="8"/>
      <c r="AQ280" s="8"/>
      <c r="AR280" s="8"/>
      <c r="AS280" s="8"/>
    </row>
    <row r="281" ht="15.75" customHeight="1">
      <c r="A281" s="8"/>
      <c r="B281" s="8"/>
      <c r="C281" s="8"/>
      <c r="D281" s="8"/>
      <c r="E281" s="8"/>
      <c r="F281" s="8"/>
      <c r="G281" s="8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  <c r="AM281" s="8"/>
      <c r="AN281" s="8"/>
      <c r="AO281" s="8"/>
      <c r="AP281" s="8"/>
      <c r="AQ281" s="8"/>
      <c r="AR281" s="8"/>
      <c r="AS281" s="8"/>
    </row>
    <row r="282" ht="15.75" customHeight="1">
      <c r="A282" s="8"/>
      <c r="B282" s="8"/>
      <c r="C282" s="8"/>
      <c r="D282" s="8"/>
      <c r="E282" s="8"/>
      <c r="F282" s="8"/>
      <c r="G282" s="8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8"/>
      <c r="Y282" s="8"/>
      <c r="Z282" s="8"/>
      <c r="AA282" s="8"/>
      <c r="AB282" s="8"/>
      <c r="AC282" s="8"/>
      <c r="AD282" s="8"/>
      <c r="AE282" s="8"/>
      <c r="AF282" s="8"/>
      <c r="AG282" s="8"/>
      <c r="AH282" s="8"/>
      <c r="AI282" s="8"/>
      <c r="AJ282" s="8"/>
      <c r="AK282" s="8"/>
      <c r="AL282" s="8"/>
      <c r="AM282" s="8"/>
      <c r="AN282" s="8"/>
      <c r="AO282" s="8"/>
      <c r="AP282" s="8"/>
      <c r="AQ282" s="8"/>
      <c r="AR282" s="8"/>
      <c r="AS282" s="8"/>
    </row>
    <row r="283" ht="15.75" customHeight="1">
      <c r="A283" s="8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  <c r="AM283" s="8"/>
      <c r="AN283" s="8"/>
      <c r="AO283" s="8"/>
      <c r="AP283" s="8"/>
      <c r="AQ283" s="8"/>
      <c r="AR283" s="8"/>
      <c r="AS283" s="8"/>
    </row>
    <row r="284" ht="15.75" customHeight="1">
      <c r="A284" s="8"/>
      <c r="B284" s="8"/>
      <c r="C284" s="8"/>
      <c r="D284" s="8"/>
      <c r="E284" s="8"/>
      <c r="F284" s="8"/>
      <c r="G284" s="8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  <c r="AM284" s="8"/>
      <c r="AN284" s="8"/>
      <c r="AO284" s="8"/>
      <c r="AP284" s="8"/>
      <c r="AQ284" s="8"/>
      <c r="AR284" s="8"/>
      <c r="AS284" s="8"/>
    </row>
    <row r="285" ht="15.75" customHeight="1">
      <c r="A285" s="8"/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8"/>
      <c r="Y285" s="8"/>
      <c r="Z285" s="8"/>
      <c r="AA285" s="8"/>
      <c r="AB285" s="8"/>
      <c r="AC285" s="8"/>
      <c r="AD285" s="8"/>
      <c r="AE285" s="8"/>
      <c r="AF285" s="8"/>
      <c r="AG285" s="8"/>
      <c r="AH285" s="8"/>
      <c r="AI285" s="8"/>
      <c r="AJ285" s="8"/>
      <c r="AK285" s="8"/>
      <c r="AL285" s="8"/>
      <c r="AM285" s="8"/>
      <c r="AN285" s="8"/>
      <c r="AO285" s="8"/>
      <c r="AP285" s="8"/>
      <c r="AQ285" s="8"/>
      <c r="AR285" s="8"/>
      <c r="AS285" s="8"/>
    </row>
    <row r="286" ht="15.75" customHeight="1">
      <c r="A286" s="8"/>
      <c r="B286" s="8"/>
      <c r="C286" s="8"/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8"/>
      <c r="Y286" s="8"/>
      <c r="Z286" s="8"/>
      <c r="AA286" s="8"/>
      <c r="AB286" s="8"/>
      <c r="AC286" s="8"/>
      <c r="AD286" s="8"/>
      <c r="AE286" s="8"/>
      <c r="AF286" s="8"/>
      <c r="AG286" s="8"/>
      <c r="AH286" s="8"/>
      <c r="AI286" s="8"/>
      <c r="AJ286" s="8"/>
      <c r="AK286" s="8"/>
      <c r="AL286" s="8"/>
      <c r="AM286" s="8"/>
      <c r="AN286" s="8"/>
      <c r="AO286" s="8"/>
      <c r="AP286" s="8"/>
      <c r="AQ286" s="8"/>
      <c r="AR286" s="8"/>
      <c r="AS286" s="8"/>
    </row>
    <row r="287" ht="15.75" customHeight="1">
      <c r="A287" s="8"/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8"/>
      <c r="Y287" s="8"/>
      <c r="Z287" s="8"/>
      <c r="AA287" s="8"/>
      <c r="AB287" s="8"/>
      <c r="AC287" s="8"/>
      <c r="AD287" s="8"/>
      <c r="AE287" s="8"/>
      <c r="AF287" s="8"/>
      <c r="AG287" s="8"/>
      <c r="AH287" s="8"/>
      <c r="AI287" s="8"/>
      <c r="AJ287" s="8"/>
      <c r="AK287" s="8"/>
      <c r="AL287" s="8"/>
      <c r="AM287" s="8"/>
      <c r="AN287" s="8"/>
      <c r="AO287" s="8"/>
      <c r="AP287" s="8"/>
      <c r="AQ287" s="8"/>
      <c r="AR287" s="8"/>
      <c r="AS287" s="8"/>
    </row>
    <row r="288" ht="15.75" customHeight="1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  <c r="AM288" s="8"/>
      <c r="AN288" s="8"/>
      <c r="AO288" s="8"/>
      <c r="AP288" s="8"/>
      <c r="AQ288" s="8"/>
      <c r="AR288" s="8"/>
      <c r="AS288" s="8"/>
    </row>
    <row r="289" ht="15.75" customHeight="1">
      <c r="A289" s="8"/>
      <c r="B289" s="8"/>
      <c r="C289" s="8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  <c r="AM289" s="8"/>
      <c r="AN289" s="8"/>
      <c r="AO289" s="8"/>
      <c r="AP289" s="8"/>
      <c r="AQ289" s="8"/>
      <c r="AR289" s="8"/>
      <c r="AS289" s="8"/>
    </row>
    <row r="290" ht="15.75" customHeight="1">
      <c r="A290" s="8"/>
      <c r="B290" s="8"/>
      <c r="C290" s="8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  <c r="AM290" s="8"/>
      <c r="AN290" s="8"/>
      <c r="AO290" s="8"/>
      <c r="AP290" s="8"/>
      <c r="AQ290" s="8"/>
      <c r="AR290" s="8"/>
      <c r="AS290" s="8"/>
    </row>
    <row r="291" ht="15.75" customHeight="1">
      <c r="A291" s="8"/>
      <c r="B291" s="8"/>
      <c r="C291" s="8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  <c r="AM291" s="8"/>
      <c r="AN291" s="8"/>
      <c r="AO291" s="8"/>
      <c r="AP291" s="8"/>
      <c r="AQ291" s="8"/>
      <c r="AR291" s="8"/>
      <c r="AS291" s="8"/>
    </row>
    <row r="292" ht="15.75" customHeight="1">
      <c r="A292" s="8"/>
      <c r="B292" s="8"/>
      <c r="C292" s="8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  <c r="AM292" s="8"/>
      <c r="AN292" s="8"/>
      <c r="AO292" s="8"/>
      <c r="AP292" s="8"/>
      <c r="AQ292" s="8"/>
      <c r="AR292" s="8"/>
      <c r="AS292" s="8"/>
    </row>
    <row r="293" ht="15.75" customHeight="1">
      <c r="A293" s="8"/>
      <c r="B293" s="8"/>
      <c r="C293" s="8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8"/>
      <c r="Y293" s="8"/>
      <c r="Z293" s="8"/>
      <c r="AA293" s="8"/>
      <c r="AB293" s="8"/>
      <c r="AC293" s="8"/>
      <c r="AD293" s="8"/>
      <c r="AE293" s="8"/>
      <c r="AF293" s="8"/>
      <c r="AG293" s="8"/>
      <c r="AH293" s="8"/>
      <c r="AI293" s="8"/>
      <c r="AJ293" s="8"/>
      <c r="AK293" s="8"/>
      <c r="AL293" s="8"/>
      <c r="AM293" s="8"/>
      <c r="AN293" s="8"/>
      <c r="AO293" s="8"/>
      <c r="AP293" s="8"/>
      <c r="AQ293" s="8"/>
      <c r="AR293" s="8"/>
      <c r="AS293" s="8"/>
    </row>
    <row r="294" ht="15.75" customHeight="1">
      <c r="A294" s="8"/>
      <c r="B294" s="8"/>
      <c r="C294" s="8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  <c r="AM294" s="8"/>
      <c r="AN294" s="8"/>
      <c r="AO294" s="8"/>
      <c r="AP294" s="8"/>
      <c r="AQ294" s="8"/>
      <c r="AR294" s="8"/>
      <c r="AS294" s="8"/>
    </row>
    <row r="295" ht="15.75" customHeight="1">
      <c r="A295" s="8"/>
      <c r="B295" s="8"/>
      <c r="C295" s="8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  <c r="AM295" s="8"/>
      <c r="AN295" s="8"/>
      <c r="AO295" s="8"/>
      <c r="AP295" s="8"/>
      <c r="AQ295" s="8"/>
      <c r="AR295" s="8"/>
      <c r="AS295" s="8"/>
    </row>
    <row r="296" ht="15.75" customHeight="1">
      <c r="A296" s="8"/>
      <c r="B296" s="8"/>
      <c r="C296" s="8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  <c r="AM296" s="8"/>
      <c r="AN296" s="8"/>
      <c r="AO296" s="8"/>
      <c r="AP296" s="8"/>
      <c r="AQ296" s="8"/>
      <c r="AR296" s="8"/>
      <c r="AS296" s="8"/>
    </row>
    <row r="297" ht="15.75" customHeight="1">
      <c r="A297" s="8"/>
      <c r="B297" s="8"/>
      <c r="C297" s="8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  <c r="AM297" s="8"/>
      <c r="AN297" s="8"/>
      <c r="AO297" s="8"/>
      <c r="AP297" s="8"/>
      <c r="AQ297" s="8"/>
      <c r="AR297" s="8"/>
      <c r="AS297" s="8"/>
    </row>
    <row r="298" ht="15.75" customHeight="1">
      <c r="A298" s="8"/>
      <c r="B298" s="8"/>
      <c r="C298" s="8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  <c r="AM298" s="8"/>
      <c r="AN298" s="8"/>
      <c r="AO298" s="8"/>
      <c r="AP298" s="8"/>
      <c r="AQ298" s="8"/>
      <c r="AR298" s="8"/>
      <c r="AS298" s="8"/>
    </row>
    <row r="299" ht="15.75" customHeight="1">
      <c r="A299" s="8"/>
      <c r="B299" s="8"/>
      <c r="C299" s="8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  <c r="AM299" s="8"/>
      <c r="AN299" s="8"/>
      <c r="AO299" s="8"/>
      <c r="AP299" s="8"/>
      <c r="AQ299" s="8"/>
      <c r="AR299" s="8"/>
      <c r="AS299" s="8"/>
    </row>
    <row r="300" ht="15.75" customHeight="1">
      <c r="A300" s="8"/>
      <c r="B300" s="8"/>
      <c r="C300" s="8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8"/>
      <c r="Y300" s="8"/>
      <c r="Z300" s="8"/>
      <c r="AA300" s="8"/>
      <c r="AB300" s="8"/>
      <c r="AC300" s="8"/>
      <c r="AD300" s="8"/>
      <c r="AE300" s="8"/>
      <c r="AF300" s="8"/>
      <c r="AG300" s="8"/>
      <c r="AH300" s="8"/>
      <c r="AI300" s="8"/>
      <c r="AJ300" s="8"/>
      <c r="AK300" s="8"/>
      <c r="AL300" s="8"/>
      <c r="AM300" s="8"/>
      <c r="AN300" s="8"/>
      <c r="AO300" s="8"/>
      <c r="AP300" s="8"/>
      <c r="AQ300" s="8"/>
      <c r="AR300" s="8"/>
      <c r="AS300" s="8"/>
    </row>
    <row r="301" ht="15.75" customHeight="1">
      <c r="A301" s="8"/>
      <c r="B301" s="8"/>
      <c r="C301" s="8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  <c r="AM301" s="8"/>
      <c r="AN301" s="8"/>
      <c r="AO301" s="8"/>
      <c r="AP301" s="8"/>
      <c r="AQ301" s="8"/>
      <c r="AR301" s="8"/>
      <c r="AS301" s="8"/>
    </row>
    <row r="302" ht="15.75" customHeight="1">
      <c r="A302" s="8"/>
      <c r="B302" s="8"/>
      <c r="C302" s="8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  <c r="AM302" s="8"/>
      <c r="AN302" s="8"/>
      <c r="AO302" s="8"/>
      <c r="AP302" s="8"/>
      <c r="AQ302" s="8"/>
      <c r="AR302" s="8"/>
      <c r="AS302" s="8"/>
    </row>
    <row r="303" ht="15.75" customHeight="1">
      <c r="A303" s="8"/>
      <c r="B303" s="8"/>
      <c r="C303" s="8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</row>
    <row r="304" ht="15.75" customHeight="1">
      <c r="A304" s="8"/>
      <c r="B304" s="8"/>
      <c r="C304" s="8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</row>
    <row r="305" ht="15.75" customHeight="1">
      <c r="A305" s="8"/>
      <c r="B305" s="8"/>
      <c r="C305" s="8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</row>
    <row r="306" ht="15.75" customHeight="1">
      <c r="A306" s="8"/>
      <c r="B306" s="8"/>
      <c r="C306" s="8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  <c r="AM306" s="8"/>
      <c r="AN306" s="8"/>
      <c r="AO306" s="8"/>
      <c r="AP306" s="8"/>
      <c r="AQ306" s="8"/>
      <c r="AR306" s="8"/>
      <c r="AS306" s="8"/>
    </row>
    <row r="307" ht="15.75" customHeight="1">
      <c r="A307" s="8"/>
      <c r="B307" s="8"/>
      <c r="C307" s="8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  <c r="AM307" s="8"/>
      <c r="AN307" s="8"/>
      <c r="AO307" s="8"/>
      <c r="AP307" s="8"/>
      <c r="AQ307" s="8"/>
      <c r="AR307" s="8"/>
      <c r="AS307" s="8"/>
    </row>
    <row r="308" ht="15.75" customHeight="1">
      <c r="A308" s="8"/>
      <c r="B308" s="8"/>
      <c r="C308" s="8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  <c r="AM308" s="8"/>
      <c r="AN308" s="8"/>
      <c r="AO308" s="8"/>
      <c r="AP308" s="8"/>
      <c r="AQ308" s="8"/>
      <c r="AR308" s="8"/>
      <c r="AS308" s="8"/>
    </row>
    <row r="309" ht="15.75" customHeight="1">
      <c r="A309" s="8"/>
      <c r="B309" s="8"/>
      <c r="C309" s="8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</row>
    <row r="310" ht="15.75" customHeight="1">
      <c r="A310" s="8"/>
      <c r="B310" s="8"/>
      <c r="C310" s="8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</row>
    <row r="311" ht="15.75" customHeight="1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</row>
    <row r="312" ht="15.75" customHeight="1">
      <c r="A312" s="8"/>
      <c r="B312" s="8"/>
      <c r="C312" s="8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</row>
    <row r="313" ht="15.75" customHeight="1">
      <c r="A313" s="8"/>
      <c r="B313" s="8"/>
      <c r="C313" s="8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</row>
    <row r="314" ht="15.75" customHeight="1">
      <c r="A314" s="8"/>
      <c r="B314" s="8"/>
      <c r="C314" s="8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  <c r="AM314" s="8"/>
      <c r="AN314" s="8"/>
      <c r="AO314" s="8"/>
      <c r="AP314" s="8"/>
      <c r="AQ314" s="8"/>
      <c r="AR314" s="8"/>
      <c r="AS314" s="8"/>
    </row>
    <row r="315" ht="15.75" customHeight="1">
      <c r="A315" s="8"/>
      <c r="B315" s="8"/>
      <c r="C315" s="8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</row>
    <row r="316" ht="15.75" customHeight="1">
      <c r="A316" s="8"/>
      <c r="B316" s="8"/>
      <c r="C316" s="8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</row>
    <row r="317" ht="15.75" customHeight="1">
      <c r="A317" s="8"/>
      <c r="B317" s="8"/>
      <c r="C317" s="8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</row>
    <row r="318" ht="15.75" customHeight="1">
      <c r="A318" s="8"/>
      <c r="B318" s="8"/>
      <c r="C318" s="8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</row>
    <row r="319" ht="15.75" customHeight="1">
      <c r="A319" s="8"/>
      <c r="B319" s="8"/>
      <c r="C319" s="8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</row>
    <row r="320" ht="15.75" customHeight="1">
      <c r="A320" s="8"/>
      <c r="B320" s="8"/>
      <c r="C320" s="8"/>
      <c r="D320" s="8"/>
      <c r="E320" s="8"/>
      <c r="F320" s="8"/>
      <c r="G320" s="8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</row>
    <row r="321" ht="15.75" customHeight="1">
      <c r="A321" s="8"/>
      <c r="B321" s="8"/>
      <c r="C321" s="8"/>
      <c r="D321" s="8"/>
      <c r="E321" s="8"/>
      <c r="F321" s="8"/>
      <c r="G321" s="8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  <c r="AM321" s="8"/>
      <c r="AN321" s="8"/>
      <c r="AO321" s="8"/>
      <c r="AP321" s="8"/>
      <c r="AQ321" s="8"/>
      <c r="AR321" s="8"/>
      <c r="AS321" s="8"/>
    </row>
    <row r="322" ht="15.75" customHeight="1">
      <c r="A322" s="8"/>
      <c r="B322" s="8"/>
      <c r="C322" s="8"/>
      <c r="D322" s="8"/>
      <c r="E322" s="8"/>
      <c r="F322" s="8"/>
      <c r="G322" s="8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</row>
    <row r="323" ht="15.75" customHeight="1">
      <c r="A323" s="8"/>
      <c r="B323" s="8"/>
      <c r="C323" s="8"/>
      <c r="D323" s="8"/>
      <c r="E323" s="8"/>
      <c r="F323" s="8"/>
      <c r="G323" s="8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</row>
    <row r="324" ht="15.75" customHeight="1">
      <c r="A324" s="8"/>
      <c r="B324" s="8"/>
      <c r="C324" s="8"/>
      <c r="D324" s="8"/>
      <c r="E324" s="8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</row>
    <row r="325" ht="15.75" customHeight="1">
      <c r="A325" s="8"/>
      <c r="B325" s="8"/>
      <c r="C325" s="8"/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  <c r="AM325" s="8"/>
      <c r="AN325" s="8"/>
      <c r="AO325" s="8"/>
      <c r="AP325" s="8"/>
      <c r="AQ325" s="8"/>
      <c r="AR325" s="8"/>
      <c r="AS325" s="8"/>
    </row>
    <row r="326" ht="15.75" customHeight="1">
      <c r="A326" s="8"/>
      <c r="B326" s="8"/>
      <c r="C326" s="8"/>
      <c r="D326" s="8"/>
      <c r="E326" s="8"/>
      <c r="F326" s="8"/>
      <c r="G326" s="8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</row>
    <row r="327" ht="15.75" customHeight="1">
      <c r="A327" s="8"/>
      <c r="B327" s="8"/>
      <c r="C327" s="8"/>
      <c r="D327" s="8"/>
      <c r="E327" s="8"/>
      <c r="F327" s="8"/>
      <c r="G327" s="8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</row>
    <row r="328" ht="15.75" customHeight="1">
      <c r="A328" s="8"/>
      <c r="B328" s="8"/>
      <c r="C328" s="8"/>
      <c r="D328" s="8"/>
      <c r="E328" s="8"/>
      <c r="F328" s="8"/>
      <c r="G328" s="8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</row>
    <row r="329" ht="15.75" customHeight="1">
      <c r="A329" s="8"/>
      <c r="B329" s="8"/>
      <c r="C329" s="8"/>
      <c r="D329" s="8"/>
      <c r="E329" s="8"/>
      <c r="F329" s="8"/>
      <c r="G329" s="8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</row>
    <row r="330" ht="15.75" customHeight="1">
      <c r="A330" s="8"/>
      <c r="B330" s="8"/>
      <c r="C330" s="8"/>
      <c r="D330" s="8"/>
      <c r="E330" s="8"/>
      <c r="F330" s="8"/>
      <c r="G330" s="8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</row>
    <row r="331" ht="15.75" customHeight="1">
      <c r="A331" s="8"/>
      <c r="B331" s="8"/>
      <c r="C331" s="8"/>
      <c r="D331" s="8"/>
      <c r="E331" s="8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</row>
    <row r="332" ht="15.75" customHeight="1">
      <c r="A332" s="8"/>
      <c r="B332" s="8"/>
      <c r="C332" s="8"/>
      <c r="D332" s="8"/>
      <c r="E332" s="8"/>
      <c r="F332" s="8"/>
      <c r="G332" s="8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  <c r="AM332" s="8"/>
      <c r="AN332" s="8"/>
      <c r="AO332" s="8"/>
      <c r="AP332" s="8"/>
      <c r="AQ332" s="8"/>
      <c r="AR332" s="8"/>
      <c r="AS332" s="8"/>
    </row>
    <row r="333" ht="15.75" customHeight="1">
      <c r="A333" s="8"/>
      <c r="B333" s="8"/>
      <c r="C333" s="8"/>
      <c r="D333" s="8"/>
      <c r="E333" s="8"/>
      <c r="F333" s="8"/>
      <c r="G333" s="8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</row>
    <row r="334" ht="15.75" customHeight="1">
      <c r="A334" s="8"/>
      <c r="B334" s="8"/>
      <c r="C334" s="8"/>
      <c r="D334" s="8"/>
      <c r="E334" s="8"/>
      <c r="F334" s="8"/>
      <c r="G334" s="8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</row>
    <row r="335" ht="15.75" customHeight="1">
      <c r="A335" s="8"/>
      <c r="B335" s="8"/>
      <c r="C335" s="8"/>
      <c r="D335" s="8"/>
      <c r="E335" s="8"/>
      <c r="F335" s="8"/>
      <c r="G335" s="8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</row>
    <row r="336" ht="15.75" customHeight="1">
      <c r="A336" s="8"/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</row>
    <row r="337" ht="15.75" customHeight="1">
      <c r="A337" s="8"/>
      <c r="B337" s="8"/>
      <c r="C337" s="8"/>
      <c r="D337" s="8"/>
      <c r="E337" s="8"/>
      <c r="F337" s="8"/>
      <c r="G337" s="8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</row>
    <row r="338" ht="15.75" customHeight="1">
      <c r="A338" s="8"/>
      <c r="B338" s="8"/>
      <c r="C338" s="8"/>
      <c r="D338" s="8"/>
      <c r="E338" s="8"/>
      <c r="F338" s="8"/>
      <c r="G338" s="8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</row>
    <row r="339" ht="15.75" customHeight="1">
      <c r="A339" s="8"/>
      <c r="B339" s="8"/>
      <c r="C339" s="8"/>
      <c r="D339" s="8"/>
      <c r="E339" s="8"/>
      <c r="F339" s="8"/>
      <c r="G339" s="8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</row>
    <row r="340" ht="15.75" customHeight="1">
      <c r="A340" s="8"/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</row>
    <row r="341" ht="15.75" customHeight="1">
      <c r="A341" s="8"/>
      <c r="B341" s="8"/>
      <c r="C341" s="8"/>
      <c r="D341" s="8"/>
      <c r="E341" s="8"/>
      <c r="F341" s="8"/>
      <c r="G341" s="8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</row>
    <row r="342" ht="15.75" customHeight="1">
      <c r="A342" s="8"/>
      <c r="B342" s="8"/>
      <c r="C342" s="8"/>
      <c r="D342" s="8"/>
      <c r="E342" s="8"/>
      <c r="F342" s="8"/>
      <c r="G342" s="8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</row>
    <row r="343" ht="15.75" customHeight="1">
      <c r="A343" s="8"/>
      <c r="B343" s="8"/>
      <c r="C343" s="8"/>
      <c r="D343" s="8"/>
      <c r="E343" s="8"/>
      <c r="F343" s="8"/>
      <c r="G343" s="8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</row>
    <row r="344" ht="15.75" customHeight="1">
      <c r="A344" s="8"/>
      <c r="B344" s="8"/>
      <c r="C344" s="8"/>
      <c r="D344" s="8"/>
      <c r="E344" s="8"/>
      <c r="F344" s="8"/>
      <c r="G344" s="8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</row>
    <row r="345" ht="15.75" customHeight="1">
      <c r="A345" s="8"/>
      <c r="B345" s="8"/>
      <c r="C345" s="8"/>
      <c r="D345" s="8"/>
      <c r="E345" s="8"/>
      <c r="F345" s="8"/>
      <c r="G345" s="8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</row>
    <row r="346" ht="15.75" customHeight="1">
      <c r="A346" s="8"/>
      <c r="B346" s="8"/>
      <c r="C346" s="8"/>
      <c r="D346" s="8"/>
      <c r="E346" s="8"/>
      <c r="F346" s="8"/>
      <c r="G346" s="8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</row>
    <row r="347" ht="15.75" customHeight="1">
      <c r="A347" s="8"/>
      <c r="B347" s="8"/>
      <c r="C347" s="8"/>
      <c r="D347" s="8"/>
      <c r="E347" s="8"/>
      <c r="F347" s="8"/>
      <c r="G347" s="8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</row>
    <row r="348" ht="15.75" customHeight="1">
      <c r="A348" s="8"/>
      <c r="B348" s="8"/>
      <c r="C348" s="8"/>
      <c r="D348" s="8"/>
      <c r="E348" s="8"/>
      <c r="F348" s="8"/>
      <c r="G348" s="8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</row>
    <row r="349" ht="15.75" customHeight="1">
      <c r="A349" s="8"/>
      <c r="B349" s="8"/>
      <c r="C349" s="8"/>
      <c r="D349" s="8"/>
      <c r="E349" s="8"/>
      <c r="F349" s="8"/>
      <c r="G349" s="8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</row>
    <row r="350" ht="15.75" customHeight="1">
      <c r="A350" s="8"/>
      <c r="B350" s="8"/>
      <c r="C350" s="8"/>
      <c r="D350" s="8"/>
      <c r="E350" s="8"/>
      <c r="F350" s="8"/>
      <c r="G350" s="8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</row>
    <row r="351" ht="15.75" customHeight="1">
      <c r="A351" s="8"/>
      <c r="B351" s="8"/>
      <c r="C351" s="8"/>
      <c r="D351" s="8"/>
      <c r="E351" s="8"/>
      <c r="F351" s="8"/>
      <c r="G351" s="8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</row>
    <row r="352" ht="15.75" customHeight="1">
      <c r="A352" s="8"/>
      <c r="B352" s="8"/>
      <c r="C352" s="8"/>
      <c r="D352" s="8"/>
      <c r="E352" s="8"/>
      <c r="F352" s="8"/>
      <c r="G352" s="8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  <c r="AM352" s="8"/>
      <c r="AN352" s="8"/>
      <c r="AO352" s="8"/>
      <c r="AP352" s="8"/>
      <c r="AQ352" s="8"/>
      <c r="AR352" s="8"/>
      <c r="AS352" s="8"/>
    </row>
    <row r="353" ht="15.75" customHeight="1">
      <c r="A353" s="8"/>
      <c r="B353" s="8"/>
      <c r="C353" s="8"/>
      <c r="D353" s="8"/>
      <c r="E353" s="8"/>
      <c r="F353" s="8"/>
      <c r="G353" s="8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8"/>
      <c r="Y353" s="8"/>
      <c r="Z353" s="8"/>
      <c r="AA353" s="8"/>
      <c r="AB353" s="8"/>
      <c r="AC353" s="8"/>
      <c r="AD353" s="8"/>
      <c r="AE353" s="8"/>
      <c r="AF353" s="8"/>
      <c r="AG353" s="8"/>
      <c r="AH353" s="8"/>
      <c r="AI353" s="8"/>
      <c r="AJ353" s="8"/>
      <c r="AK353" s="8"/>
      <c r="AL353" s="8"/>
      <c r="AM353" s="8"/>
      <c r="AN353" s="8"/>
      <c r="AO353" s="8"/>
      <c r="AP353" s="8"/>
      <c r="AQ353" s="8"/>
      <c r="AR353" s="8"/>
      <c r="AS353" s="8"/>
    </row>
    <row r="354" ht="15.75" customHeight="1">
      <c r="A354" s="8"/>
      <c r="B354" s="8"/>
      <c r="C354" s="8"/>
      <c r="D354" s="8"/>
      <c r="E354" s="8"/>
      <c r="F354" s="8"/>
      <c r="G354" s="8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  <c r="AM354" s="8"/>
      <c r="AN354" s="8"/>
      <c r="AO354" s="8"/>
      <c r="AP354" s="8"/>
      <c r="AQ354" s="8"/>
      <c r="AR354" s="8"/>
      <c r="AS354" s="8"/>
    </row>
    <row r="355" ht="15.75" customHeight="1">
      <c r="A355" s="8"/>
      <c r="B355" s="8"/>
      <c r="C355" s="8"/>
      <c r="D355" s="8"/>
      <c r="E355" s="8"/>
      <c r="F355" s="8"/>
      <c r="G355" s="8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  <c r="AM355" s="8"/>
      <c r="AN355" s="8"/>
      <c r="AO355" s="8"/>
      <c r="AP355" s="8"/>
      <c r="AQ355" s="8"/>
      <c r="AR355" s="8"/>
      <c r="AS355" s="8"/>
    </row>
    <row r="356" ht="15.75" customHeight="1">
      <c r="A356" s="8"/>
      <c r="B356" s="8"/>
      <c r="C356" s="8"/>
      <c r="D356" s="8"/>
      <c r="E356" s="8"/>
      <c r="F356" s="8"/>
      <c r="G356" s="8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8"/>
      <c r="Y356" s="8"/>
      <c r="Z356" s="8"/>
      <c r="AA356" s="8"/>
      <c r="AB356" s="8"/>
      <c r="AC356" s="8"/>
      <c r="AD356" s="8"/>
      <c r="AE356" s="8"/>
      <c r="AF356" s="8"/>
      <c r="AG356" s="8"/>
      <c r="AH356" s="8"/>
      <c r="AI356" s="8"/>
      <c r="AJ356" s="8"/>
      <c r="AK356" s="8"/>
      <c r="AL356" s="8"/>
      <c r="AM356" s="8"/>
      <c r="AN356" s="8"/>
      <c r="AO356" s="8"/>
      <c r="AP356" s="8"/>
      <c r="AQ356" s="8"/>
      <c r="AR356" s="8"/>
      <c r="AS356" s="8"/>
    </row>
    <row r="357" ht="15.75" customHeight="1">
      <c r="A357" s="8"/>
      <c r="B357" s="8"/>
      <c r="C357" s="8"/>
      <c r="D357" s="8"/>
      <c r="E357" s="8"/>
      <c r="F357" s="8"/>
      <c r="G357" s="8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8"/>
      <c r="Y357" s="8"/>
      <c r="Z357" s="8"/>
      <c r="AA357" s="8"/>
      <c r="AB357" s="8"/>
      <c r="AC357" s="8"/>
      <c r="AD357" s="8"/>
      <c r="AE357" s="8"/>
      <c r="AF357" s="8"/>
      <c r="AG357" s="8"/>
      <c r="AH357" s="8"/>
      <c r="AI357" s="8"/>
      <c r="AJ357" s="8"/>
      <c r="AK357" s="8"/>
      <c r="AL357" s="8"/>
      <c r="AM357" s="8"/>
      <c r="AN357" s="8"/>
      <c r="AO357" s="8"/>
      <c r="AP357" s="8"/>
      <c r="AQ357" s="8"/>
      <c r="AR357" s="8"/>
      <c r="AS357" s="8"/>
    </row>
    <row r="358" ht="15.75" customHeight="1">
      <c r="A358" s="8"/>
      <c r="B358" s="8"/>
      <c r="C358" s="8"/>
      <c r="D358" s="8"/>
      <c r="E358" s="8"/>
      <c r="F358" s="8"/>
      <c r="G358" s="8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8"/>
      <c r="Y358" s="8"/>
      <c r="Z358" s="8"/>
      <c r="AA358" s="8"/>
      <c r="AB358" s="8"/>
      <c r="AC358" s="8"/>
      <c r="AD358" s="8"/>
      <c r="AE358" s="8"/>
      <c r="AF358" s="8"/>
      <c r="AG358" s="8"/>
      <c r="AH358" s="8"/>
      <c r="AI358" s="8"/>
      <c r="AJ358" s="8"/>
      <c r="AK358" s="8"/>
      <c r="AL358" s="8"/>
      <c r="AM358" s="8"/>
      <c r="AN358" s="8"/>
      <c r="AO358" s="8"/>
      <c r="AP358" s="8"/>
      <c r="AQ358" s="8"/>
      <c r="AR358" s="8"/>
      <c r="AS358" s="8"/>
    </row>
    <row r="359" ht="15.75" customHeight="1">
      <c r="A359" s="8"/>
      <c r="B359" s="8"/>
      <c r="C359" s="8"/>
      <c r="D359" s="8"/>
      <c r="E359" s="8"/>
      <c r="F359" s="8"/>
      <c r="G359" s="8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8"/>
      <c r="Y359" s="8"/>
      <c r="Z359" s="8"/>
      <c r="AA359" s="8"/>
      <c r="AB359" s="8"/>
      <c r="AC359" s="8"/>
      <c r="AD359" s="8"/>
      <c r="AE359" s="8"/>
      <c r="AF359" s="8"/>
      <c r="AG359" s="8"/>
      <c r="AH359" s="8"/>
      <c r="AI359" s="8"/>
      <c r="AJ359" s="8"/>
      <c r="AK359" s="8"/>
      <c r="AL359" s="8"/>
      <c r="AM359" s="8"/>
      <c r="AN359" s="8"/>
      <c r="AO359" s="8"/>
      <c r="AP359" s="8"/>
      <c r="AQ359" s="8"/>
      <c r="AR359" s="8"/>
      <c r="AS359" s="8"/>
    </row>
    <row r="360" ht="15.75" customHeight="1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8"/>
      <c r="Y360" s="8"/>
      <c r="Z360" s="8"/>
      <c r="AA360" s="8"/>
      <c r="AB360" s="8"/>
      <c r="AC360" s="8"/>
      <c r="AD360" s="8"/>
      <c r="AE360" s="8"/>
      <c r="AF360" s="8"/>
      <c r="AG360" s="8"/>
      <c r="AH360" s="8"/>
      <c r="AI360" s="8"/>
      <c r="AJ360" s="8"/>
      <c r="AK360" s="8"/>
      <c r="AL360" s="8"/>
      <c r="AM360" s="8"/>
      <c r="AN360" s="8"/>
      <c r="AO360" s="8"/>
      <c r="AP360" s="8"/>
      <c r="AQ360" s="8"/>
      <c r="AR360" s="8"/>
      <c r="AS360" s="8"/>
    </row>
    <row r="361" ht="15.75" customHeight="1">
      <c r="A361" s="8"/>
      <c r="B361" s="8"/>
      <c r="C361" s="8"/>
      <c r="D361" s="8"/>
      <c r="E361" s="8"/>
      <c r="F361" s="8"/>
      <c r="G361" s="8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8"/>
      <c r="Y361" s="8"/>
      <c r="Z361" s="8"/>
      <c r="AA361" s="8"/>
      <c r="AB361" s="8"/>
      <c r="AC361" s="8"/>
      <c r="AD361" s="8"/>
      <c r="AE361" s="8"/>
      <c r="AF361" s="8"/>
      <c r="AG361" s="8"/>
      <c r="AH361" s="8"/>
      <c r="AI361" s="8"/>
      <c r="AJ361" s="8"/>
      <c r="AK361" s="8"/>
      <c r="AL361" s="8"/>
      <c r="AM361" s="8"/>
      <c r="AN361" s="8"/>
      <c r="AO361" s="8"/>
      <c r="AP361" s="8"/>
      <c r="AQ361" s="8"/>
      <c r="AR361" s="8"/>
      <c r="AS361" s="8"/>
    </row>
    <row r="362" ht="15.75" customHeight="1">
      <c r="A362" s="8"/>
      <c r="B362" s="8"/>
      <c r="C362" s="8"/>
      <c r="D362" s="8"/>
      <c r="E362" s="8"/>
      <c r="F362" s="8"/>
      <c r="G362" s="8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8"/>
      <c r="Y362" s="8"/>
      <c r="Z362" s="8"/>
      <c r="AA362" s="8"/>
      <c r="AB362" s="8"/>
      <c r="AC362" s="8"/>
      <c r="AD362" s="8"/>
      <c r="AE362" s="8"/>
      <c r="AF362" s="8"/>
      <c r="AG362" s="8"/>
      <c r="AH362" s="8"/>
      <c r="AI362" s="8"/>
      <c r="AJ362" s="8"/>
      <c r="AK362" s="8"/>
      <c r="AL362" s="8"/>
      <c r="AM362" s="8"/>
      <c r="AN362" s="8"/>
      <c r="AO362" s="8"/>
      <c r="AP362" s="8"/>
      <c r="AQ362" s="8"/>
      <c r="AR362" s="8"/>
      <c r="AS362" s="8"/>
    </row>
    <row r="363" ht="15.75" customHeight="1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8"/>
      <c r="Y363" s="8"/>
      <c r="Z363" s="8"/>
      <c r="AA363" s="8"/>
      <c r="AB363" s="8"/>
      <c r="AC363" s="8"/>
      <c r="AD363" s="8"/>
      <c r="AE363" s="8"/>
      <c r="AF363" s="8"/>
      <c r="AG363" s="8"/>
      <c r="AH363" s="8"/>
      <c r="AI363" s="8"/>
      <c r="AJ363" s="8"/>
      <c r="AK363" s="8"/>
      <c r="AL363" s="8"/>
      <c r="AM363" s="8"/>
      <c r="AN363" s="8"/>
      <c r="AO363" s="8"/>
      <c r="AP363" s="8"/>
      <c r="AQ363" s="8"/>
      <c r="AR363" s="8"/>
      <c r="AS363" s="8"/>
    </row>
    <row r="364" ht="15.75" customHeight="1">
      <c r="A364" s="8"/>
      <c r="B364" s="8"/>
      <c r="C364" s="8"/>
      <c r="D364" s="8"/>
      <c r="E364" s="8"/>
      <c r="F364" s="8"/>
      <c r="G364" s="8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8"/>
      <c r="Y364" s="8"/>
      <c r="Z364" s="8"/>
      <c r="AA364" s="8"/>
      <c r="AB364" s="8"/>
      <c r="AC364" s="8"/>
      <c r="AD364" s="8"/>
      <c r="AE364" s="8"/>
      <c r="AF364" s="8"/>
      <c r="AG364" s="8"/>
      <c r="AH364" s="8"/>
      <c r="AI364" s="8"/>
      <c r="AJ364" s="8"/>
      <c r="AK364" s="8"/>
      <c r="AL364" s="8"/>
      <c r="AM364" s="8"/>
      <c r="AN364" s="8"/>
      <c r="AO364" s="8"/>
      <c r="AP364" s="8"/>
      <c r="AQ364" s="8"/>
      <c r="AR364" s="8"/>
      <c r="AS364" s="8"/>
    </row>
    <row r="365" ht="15.75" customHeight="1">
      <c r="A365" s="8"/>
      <c r="B365" s="8"/>
      <c r="C365" s="8"/>
      <c r="D365" s="8"/>
      <c r="E365" s="8"/>
      <c r="F365" s="8"/>
      <c r="G365" s="8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8"/>
      <c r="Y365" s="8"/>
      <c r="Z365" s="8"/>
      <c r="AA365" s="8"/>
      <c r="AB365" s="8"/>
      <c r="AC365" s="8"/>
      <c r="AD365" s="8"/>
      <c r="AE365" s="8"/>
      <c r="AF365" s="8"/>
      <c r="AG365" s="8"/>
      <c r="AH365" s="8"/>
      <c r="AI365" s="8"/>
      <c r="AJ365" s="8"/>
      <c r="AK365" s="8"/>
      <c r="AL365" s="8"/>
      <c r="AM365" s="8"/>
      <c r="AN365" s="8"/>
      <c r="AO365" s="8"/>
      <c r="AP365" s="8"/>
      <c r="AQ365" s="8"/>
      <c r="AR365" s="8"/>
      <c r="AS365" s="8"/>
    </row>
    <row r="366" ht="15.75" customHeight="1">
      <c r="A366" s="8"/>
      <c r="B366" s="8"/>
      <c r="C366" s="8"/>
      <c r="D366" s="8"/>
      <c r="E366" s="8"/>
      <c r="F366" s="8"/>
      <c r="G366" s="8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8"/>
      <c r="Y366" s="8"/>
      <c r="Z366" s="8"/>
      <c r="AA366" s="8"/>
      <c r="AB366" s="8"/>
      <c r="AC366" s="8"/>
      <c r="AD366" s="8"/>
      <c r="AE366" s="8"/>
      <c r="AF366" s="8"/>
      <c r="AG366" s="8"/>
      <c r="AH366" s="8"/>
      <c r="AI366" s="8"/>
      <c r="AJ366" s="8"/>
      <c r="AK366" s="8"/>
      <c r="AL366" s="8"/>
      <c r="AM366" s="8"/>
      <c r="AN366" s="8"/>
      <c r="AO366" s="8"/>
      <c r="AP366" s="8"/>
      <c r="AQ366" s="8"/>
      <c r="AR366" s="8"/>
      <c r="AS366" s="8"/>
    </row>
    <row r="367" ht="15.75" customHeight="1">
      <c r="A367" s="8"/>
      <c r="B367" s="8"/>
      <c r="C367" s="8"/>
      <c r="D367" s="8"/>
      <c r="E367" s="8"/>
      <c r="F367" s="8"/>
      <c r="G367" s="8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8"/>
      <c r="Y367" s="8"/>
      <c r="Z367" s="8"/>
      <c r="AA367" s="8"/>
      <c r="AB367" s="8"/>
      <c r="AC367" s="8"/>
      <c r="AD367" s="8"/>
      <c r="AE367" s="8"/>
      <c r="AF367" s="8"/>
      <c r="AG367" s="8"/>
      <c r="AH367" s="8"/>
      <c r="AI367" s="8"/>
      <c r="AJ367" s="8"/>
      <c r="AK367" s="8"/>
      <c r="AL367" s="8"/>
      <c r="AM367" s="8"/>
      <c r="AN367" s="8"/>
      <c r="AO367" s="8"/>
      <c r="AP367" s="8"/>
      <c r="AQ367" s="8"/>
      <c r="AR367" s="8"/>
      <c r="AS367" s="8"/>
    </row>
    <row r="368" ht="15.75" customHeight="1">
      <c r="A368" s="8"/>
      <c r="B368" s="8"/>
      <c r="C368" s="8"/>
      <c r="D368" s="8"/>
      <c r="E368" s="8"/>
      <c r="F368" s="8"/>
      <c r="G368" s="8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8"/>
      <c r="Y368" s="8"/>
      <c r="Z368" s="8"/>
      <c r="AA368" s="8"/>
      <c r="AB368" s="8"/>
      <c r="AC368" s="8"/>
      <c r="AD368" s="8"/>
      <c r="AE368" s="8"/>
      <c r="AF368" s="8"/>
      <c r="AG368" s="8"/>
      <c r="AH368" s="8"/>
      <c r="AI368" s="8"/>
      <c r="AJ368" s="8"/>
      <c r="AK368" s="8"/>
      <c r="AL368" s="8"/>
      <c r="AM368" s="8"/>
      <c r="AN368" s="8"/>
      <c r="AO368" s="8"/>
      <c r="AP368" s="8"/>
      <c r="AQ368" s="8"/>
      <c r="AR368" s="8"/>
      <c r="AS368" s="8"/>
    </row>
    <row r="369" ht="15.75" customHeight="1">
      <c r="A369" s="8"/>
      <c r="B369" s="8"/>
      <c r="C369" s="8"/>
      <c r="D369" s="8"/>
      <c r="E369" s="8"/>
      <c r="F369" s="8"/>
      <c r="G369" s="8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8"/>
      <c r="Y369" s="8"/>
      <c r="Z369" s="8"/>
      <c r="AA369" s="8"/>
      <c r="AB369" s="8"/>
      <c r="AC369" s="8"/>
      <c r="AD369" s="8"/>
      <c r="AE369" s="8"/>
      <c r="AF369" s="8"/>
      <c r="AG369" s="8"/>
      <c r="AH369" s="8"/>
      <c r="AI369" s="8"/>
      <c r="AJ369" s="8"/>
      <c r="AK369" s="8"/>
      <c r="AL369" s="8"/>
      <c r="AM369" s="8"/>
      <c r="AN369" s="8"/>
      <c r="AO369" s="8"/>
      <c r="AP369" s="8"/>
      <c r="AQ369" s="8"/>
      <c r="AR369" s="8"/>
      <c r="AS369" s="8"/>
    </row>
    <row r="370" ht="15.75" customHeight="1">
      <c r="A370" s="8"/>
      <c r="B370" s="8"/>
      <c r="C370" s="8"/>
      <c r="D370" s="8"/>
      <c r="E370" s="8"/>
      <c r="F370" s="8"/>
      <c r="G370" s="8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8"/>
      <c r="Y370" s="8"/>
      <c r="Z370" s="8"/>
      <c r="AA370" s="8"/>
      <c r="AB370" s="8"/>
      <c r="AC370" s="8"/>
      <c r="AD370" s="8"/>
      <c r="AE370" s="8"/>
      <c r="AF370" s="8"/>
      <c r="AG370" s="8"/>
      <c r="AH370" s="8"/>
      <c r="AI370" s="8"/>
      <c r="AJ370" s="8"/>
      <c r="AK370" s="8"/>
      <c r="AL370" s="8"/>
      <c r="AM370" s="8"/>
      <c r="AN370" s="8"/>
      <c r="AO370" s="8"/>
      <c r="AP370" s="8"/>
      <c r="AQ370" s="8"/>
      <c r="AR370" s="8"/>
      <c r="AS370" s="8"/>
    </row>
    <row r="371" ht="15.75" customHeight="1">
      <c r="A371" s="8"/>
      <c r="B371" s="8"/>
      <c r="C371" s="8"/>
      <c r="D371" s="8"/>
      <c r="E371" s="8"/>
      <c r="F371" s="8"/>
      <c r="G371" s="8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8"/>
      <c r="Y371" s="8"/>
      <c r="Z371" s="8"/>
      <c r="AA371" s="8"/>
      <c r="AB371" s="8"/>
      <c r="AC371" s="8"/>
      <c r="AD371" s="8"/>
      <c r="AE371" s="8"/>
      <c r="AF371" s="8"/>
      <c r="AG371" s="8"/>
      <c r="AH371" s="8"/>
      <c r="AI371" s="8"/>
      <c r="AJ371" s="8"/>
      <c r="AK371" s="8"/>
      <c r="AL371" s="8"/>
      <c r="AM371" s="8"/>
      <c r="AN371" s="8"/>
      <c r="AO371" s="8"/>
      <c r="AP371" s="8"/>
      <c r="AQ371" s="8"/>
      <c r="AR371" s="8"/>
      <c r="AS371" s="8"/>
    </row>
    <row r="372" ht="15.75" customHeight="1">
      <c r="A372" s="8"/>
      <c r="B372" s="8"/>
      <c r="C372" s="8"/>
      <c r="D372" s="8"/>
      <c r="E372" s="8"/>
      <c r="F372" s="8"/>
      <c r="G372" s="8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8"/>
      <c r="Y372" s="8"/>
      <c r="Z372" s="8"/>
      <c r="AA372" s="8"/>
      <c r="AB372" s="8"/>
      <c r="AC372" s="8"/>
      <c r="AD372" s="8"/>
      <c r="AE372" s="8"/>
      <c r="AF372" s="8"/>
      <c r="AG372" s="8"/>
      <c r="AH372" s="8"/>
      <c r="AI372" s="8"/>
      <c r="AJ372" s="8"/>
      <c r="AK372" s="8"/>
      <c r="AL372" s="8"/>
      <c r="AM372" s="8"/>
      <c r="AN372" s="8"/>
      <c r="AO372" s="8"/>
      <c r="AP372" s="8"/>
      <c r="AQ372" s="8"/>
      <c r="AR372" s="8"/>
      <c r="AS372" s="8"/>
    </row>
    <row r="373" ht="15.75" customHeight="1">
      <c r="A373" s="8"/>
      <c r="B373" s="8"/>
      <c r="C373" s="8"/>
      <c r="D373" s="8"/>
      <c r="E373" s="8"/>
      <c r="F373" s="8"/>
      <c r="G373" s="8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8"/>
      <c r="Y373" s="8"/>
      <c r="Z373" s="8"/>
      <c r="AA373" s="8"/>
      <c r="AB373" s="8"/>
      <c r="AC373" s="8"/>
      <c r="AD373" s="8"/>
      <c r="AE373" s="8"/>
      <c r="AF373" s="8"/>
      <c r="AG373" s="8"/>
      <c r="AH373" s="8"/>
      <c r="AI373" s="8"/>
      <c r="AJ373" s="8"/>
      <c r="AK373" s="8"/>
      <c r="AL373" s="8"/>
      <c r="AM373" s="8"/>
      <c r="AN373" s="8"/>
      <c r="AO373" s="8"/>
      <c r="AP373" s="8"/>
      <c r="AQ373" s="8"/>
      <c r="AR373" s="8"/>
      <c r="AS373" s="8"/>
    </row>
    <row r="374" ht="15.75" customHeight="1">
      <c r="A374" s="8"/>
      <c r="B374" s="8"/>
      <c r="C374" s="8"/>
      <c r="D374" s="8"/>
      <c r="E374" s="8"/>
      <c r="F374" s="8"/>
      <c r="G374" s="8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8"/>
      <c r="Y374" s="8"/>
      <c r="Z374" s="8"/>
      <c r="AA374" s="8"/>
      <c r="AB374" s="8"/>
      <c r="AC374" s="8"/>
      <c r="AD374" s="8"/>
      <c r="AE374" s="8"/>
      <c r="AF374" s="8"/>
      <c r="AG374" s="8"/>
      <c r="AH374" s="8"/>
      <c r="AI374" s="8"/>
      <c r="AJ374" s="8"/>
      <c r="AK374" s="8"/>
      <c r="AL374" s="8"/>
      <c r="AM374" s="8"/>
      <c r="AN374" s="8"/>
      <c r="AO374" s="8"/>
      <c r="AP374" s="8"/>
      <c r="AQ374" s="8"/>
      <c r="AR374" s="8"/>
      <c r="AS374" s="8"/>
    </row>
    <row r="375" ht="15.75" customHeight="1">
      <c r="A375" s="8"/>
      <c r="B375" s="8"/>
      <c r="C375" s="8"/>
      <c r="D375" s="8"/>
      <c r="E375" s="8"/>
      <c r="F375" s="8"/>
      <c r="G375" s="8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8"/>
      <c r="Y375" s="8"/>
      <c r="Z375" s="8"/>
      <c r="AA375" s="8"/>
      <c r="AB375" s="8"/>
      <c r="AC375" s="8"/>
      <c r="AD375" s="8"/>
      <c r="AE375" s="8"/>
      <c r="AF375" s="8"/>
      <c r="AG375" s="8"/>
      <c r="AH375" s="8"/>
      <c r="AI375" s="8"/>
      <c r="AJ375" s="8"/>
      <c r="AK375" s="8"/>
      <c r="AL375" s="8"/>
      <c r="AM375" s="8"/>
      <c r="AN375" s="8"/>
      <c r="AO375" s="8"/>
      <c r="AP375" s="8"/>
      <c r="AQ375" s="8"/>
      <c r="AR375" s="8"/>
      <c r="AS375" s="8"/>
    </row>
    <row r="376" ht="15.75" customHeight="1">
      <c r="A376" s="8"/>
      <c r="B376" s="8"/>
      <c r="C376" s="8"/>
      <c r="D376" s="8"/>
      <c r="E376" s="8"/>
      <c r="F376" s="8"/>
      <c r="G376" s="8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8"/>
      <c r="Y376" s="8"/>
      <c r="Z376" s="8"/>
      <c r="AA376" s="8"/>
      <c r="AB376" s="8"/>
      <c r="AC376" s="8"/>
      <c r="AD376" s="8"/>
      <c r="AE376" s="8"/>
      <c r="AF376" s="8"/>
      <c r="AG376" s="8"/>
      <c r="AH376" s="8"/>
      <c r="AI376" s="8"/>
      <c r="AJ376" s="8"/>
      <c r="AK376" s="8"/>
      <c r="AL376" s="8"/>
      <c r="AM376" s="8"/>
      <c r="AN376" s="8"/>
      <c r="AO376" s="8"/>
      <c r="AP376" s="8"/>
      <c r="AQ376" s="8"/>
      <c r="AR376" s="8"/>
      <c r="AS376" s="8"/>
    </row>
    <row r="377" ht="15.75" customHeight="1">
      <c r="A377" s="8"/>
      <c r="B377" s="8"/>
      <c r="C377" s="8"/>
      <c r="D377" s="8"/>
      <c r="E377" s="8"/>
      <c r="F377" s="8"/>
      <c r="G377" s="8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8"/>
      <c r="Y377" s="8"/>
      <c r="Z377" s="8"/>
      <c r="AA377" s="8"/>
      <c r="AB377" s="8"/>
      <c r="AC377" s="8"/>
      <c r="AD377" s="8"/>
      <c r="AE377" s="8"/>
      <c r="AF377" s="8"/>
      <c r="AG377" s="8"/>
      <c r="AH377" s="8"/>
      <c r="AI377" s="8"/>
      <c r="AJ377" s="8"/>
      <c r="AK377" s="8"/>
      <c r="AL377" s="8"/>
      <c r="AM377" s="8"/>
      <c r="AN377" s="8"/>
      <c r="AO377" s="8"/>
      <c r="AP377" s="8"/>
      <c r="AQ377" s="8"/>
      <c r="AR377" s="8"/>
      <c r="AS377" s="8"/>
    </row>
    <row r="378" ht="15.75" customHeight="1">
      <c r="A378" s="8"/>
      <c r="B378" s="8"/>
      <c r="C378" s="8"/>
      <c r="D378" s="8"/>
      <c r="E378" s="8"/>
      <c r="F378" s="8"/>
      <c r="G378" s="8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8"/>
      <c r="Y378" s="8"/>
      <c r="Z378" s="8"/>
      <c r="AA378" s="8"/>
      <c r="AB378" s="8"/>
      <c r="AC378" s="8"/>
      <c r="AD378" s="8"/>
      <c r="AE378" s="8"/>
      <c r="AF378" s="8"/>
      <c r="AG378" s="8"/>
      <c r="AH378" s="8"/>
      <c r="AI378" s="8"/>
      <c r="AJ378" s="8"/>
      <c r="AK378" s="8"/>
      <c r="AL378" s="8"/>
      <c r="AM378" s="8"/>
      <c r="AN378" s="8"/>
      <c r="AO378" s="8"/>
      <c r="AP378" s="8"/>
      <c r="AQ378" s="8"/>
      <c r="AR378" s="8"/>
      <c r="AS378" s="8"/>
    </row>
    <row r="379" ht="15.75" customHeight="1">
      <c r="A379" s="8"/>
      <c r="B379" s="8"/>
      <c r="C379" s="8"/>
      <c r="D379" s="8"/>
      <c r="E379" s="8"/>
      <c r="F379" s="8"/>
      <c r="G379" s="8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8"/>
      <c r="Y379" s="8"/>
      <c r="Z379" s="8"/>
      <c r="AA379" s="8"/>
      <c r="AB379" s="8"/>
      <c r="AC379" s="8"/>
      <c r="AD379" s="8"/>
      <c r="AE379" s="8"/>
      <c r="AF379" s="8"/>
      <c r="AG379" s="8"/>
      <c r="AH379" s="8"/>
      <c r="AI379" s="8"/>
      <c r="AJ379" s="8"/>
      <c r="AK379" s="8"/>
      <c r="AL379" s="8"/>
      <c r="AM379" s="8"/>
      <c r="AN379" s="8"/>
      <c r="AO379" s="8"/>
      <c r="AP379" s="8"/>
      <c r="AQ379" s="8"/>
      <c r="AR379" s="8"/>
      <c r="AS379" s="8"/>
    </row>
    <row r="380" ht="15.75" customHeight="1">
      <c r="A380" s="8"/>
      <c r="B380" s="8"/>
      <c r="C380" s="8"/>
      <c r="D380" s="8"/>
      <c r="E380" s="8"/>
      <c r="F380" s="8"/>
      <c r="G380" s="8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8"/>
      <c r="Y380" s="8"/>
      <c r="Z380" s="8"/>
      <c r="AA380" s="8"/>
      <c r="AB380" s="8"/>
      <c r="AC380" s="8"/>
      <c r="AD380" s="8"/>
      <c r="AE380" s="8"/>
      <c r="AF380" s="8"/>
      <c r="AG380" s="8"/>
      <c r="AH380" s="8"/>
      <c r="AI380" s="8"/>
      <c r="AJ380" s="8"/>
      <c r="AK380" s="8"/>
      <c r="AL380" s="8"/>
      <c r="AM380" s="8"/>
      <c r="AN380" s="8"/>
      <c r="AO380" s="8"/>
      <c r="AP380" s="8"/>
      <c r="AQ380" s="8"/>
      <c r="AR380" s="8"/>
      <c r="AS380" s="8"/>
    </row>
    <row r="381" ht="15.75" customHeight="1">
      <c r="A381" s="8"/>
      <c r="B381" s="8"/>
      <c r="C381" s="8"/>
      <c r="D381" s="8"/>
      <c r="E381" s="8"/>
      <c r="F381" s="8"/>
      <c r="G381" s="8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8"/>
      <c r="Y381" s="8"/>
      <c r="Z381" s="8"/>
      <c r="AA381" s="8"/>
      <c r="AB381" s="8"/>
      <c r="AC381" s="8"/>
      <c r="AD381" s="8"/>
      <c r="AE381" s="8"/>
      <c r="AF381" s="8"/>
      <c r="AG381" s="8"/>
      <c r="AH381" s="8"/>
      <c r="AI381" s="8"/>
      <c r="AJ381" s="8"/>
      <c r="AK381" s="8"/>
      <c r="AL381" s="8"/>
      <c r="AM381" s="8"/>
      <c r="AN381" s="8"/>
      <c r="AO381" s="8"/>
      <c r="AP381" s="8"/>
      <c r="AQ381" s="8"/>
      <c r="AR381" s="8"/>
      <c r="AS381" s="8"/>
    </row>
    <row r="382" ht="15.75" customHeight="1">
      <c r="A382" s="8"/>
      <c r="B382" s="8"/>
      <c r="C382" s="8"/>
      <c r="D382" s="8"/>
      <c r="E382" s="8"/>
      <c r="F382" s="8"/>
      <c r="G382" s="8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8"/>
      <c r="Y382" s="8"/>
      <c r="Z382" s="8"/>
      <c r="AA382" s="8"/>
      <c r="AB382" s="8"/>
      <c r="AC382" s="8"/>
      <c r="AD382" s="8"/>
      <c r="AE382" s="8"/>
      <c r="AF382" s="8"/>
      <c r="AG382" s="8"/>
      <c r="AH382" s="8"/>
      <c r="AI382" s="8"/>
      <c r="AJ382" s="8"/>
      <c r="AK382" s="8"/>
      <c r="AL382" s="8"/>
      <c r="AM382" s="8"/>
      <c r="AN382" s="8"/>
      <c r="AO382" s="8"/>
      <c r="AP382" s="8"/>
      <c r="AQ382" s="8"/>
      <c r="AR382" s="8"/>
      <c r="AS382" s="8"/>
    </row>
    <row r="383" ht="15.75" customHeight="1">
      <c r="A383" s="8"/>
      <c r="B383" s="8"/>
      <c r="C383" s="8"/>
      <c r="D383" s="8"/>
      <c r="E383" s="8"/>
      <c r="F383" s="8"/>
      <c r="G383" s="8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8"/>
      <c r="Y383" s="8"/>
      <c r="Z383" s="8"/>
      <c r="AA383" s="8"/>
      <c r="AB383" s="8"/>
      <c r="AC383" s="8"/>
      <c r="AD383" s="8"/>
      <c r="AE383" s="8"/>
      <c r="AF383" s="8"/>
      <c r="AG383" s="8"/>
      <c r="AH383" s="8"/>
      <c r="AI383" s="8"/>
      <c r="AJ383" s="8"/>
      <c r="AK383" s="8"/>
      <c r="AL383" s="8"/>
      <c r="AM383" s="8"/>
      <c r="AN383" s="8"/>
      <c r="AO383" s="8"/>
      <c r="AP383" s="8"/>
      <c r="AQ383" s="8"/>
      <c r="AR383" s="8"/>
      <c r="AS383" s="8"/>
    </row>
    <row r="384" ht="15.75" customHeight="1">
      <c r="A384" s="8"/>
      <c r="B384" s="8"/>
      <c r="C384" s="8"/>
      <c r="D384" s="8"/>
      <c r="E384" s="8"/>
      <c r="F384" s="8"/>
      <c r="G384" s="8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  <c r="AA384" s="8"/>
      <c r="AB384" s="8"/>
      <c r="AC384" s="8"/>
      <c r="AD384" s="8"/>
      <c r="AE384" s="8"/>
      <c r="AF384" s="8"/>
      <c r="AG384" s="8"/>
      <c r="AH384" s="8"/>
      <c r="AI384" s="8"/>
      <c r="AJ384" s="8"/>
      <c r="AK384" s="8"/>
      <c r="AL384" s="8"/>
      <c r="AM384" s="8"/>
      <c r="AN384" s="8"/>
      <c r="AO384" s="8"/>
      <c r="AP384" s="8"/>
      <c r="AQ384" s="8"/>
      <c r="AR384" s="8"/>
      <c r="AS384" s="8"/>
    </row>
    <row r="385" ht="15.75" customHeight="1">
      <c r="A385" s="8"/>
      <c r="B385" s="8"/>
      <c r="C385" s="8"/>
      <c r="D385" s="8"/>
      <c r="E385" s="8"/>
      <c r="F385" s="8"/>
      <c r="G385" s="8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8"/>
      <c r="Y385" s="8"/>
      <c r="Z385" s="8"/>
      <c r="AA385" s="8"/>
      <c r="AB385" s="8"/>
      <c r="AC385" s="8"/>
      <c r="AD385" s="8"/>
      <c r="AE385" s="8"/>
      <c r="AF385" s="8"/>
      <c r="AG385" s="8"/>
      <c r="AH385" s="8"/>
      <c r="AI385" s="8"/>
      <c r="AJ385" s="8"/>
      <c r="AK385" s="8"/>
      <c r="AL385" s="8"/>
      <c r="AM385" s="8"/>
      <c r="AN385" s="8"/>
      <c r="AO385" s="8"/>
      <c r="AP385" s="8"/>
      <c r="AQ385" s="8"/>
      <c r="AR385" s="8"/>
      <c r="AS385" s="8"/>
    </row>
    <row r="386" ht="15.75" customHeight="1">
      <c r="A386" s="8"/>
      <c r="B386" s="8"/>
      <c r="C386" s="8"/>
      <c r="D386" s="8"/>
      <c r="E386" s="8"/>
      <c r="F386" s="8"/>
      <c r="G386" s="8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8"/>
      <c r="Y386" s="8"/>
      <c r="Z386" s="8"/>
      <c r="AA386" s="8"/>
      <c r="AB386" s="8"/>
      <c r="AC386" s="8"/>
      <c r="AD386" s="8"/>
      <c r="AE386" s="8"/>
      <c r="AF386" s="8"/>
      <c r="AG386" s="8"/>
      <c r="AH386" s="8"/>
      <c r="AI386" s="8"/>
      <c r="AJ386" s="8"/>
      <c r="AK386" s="8"/>
      <c r="AL386" s="8"/>
      <c r="AM386" s="8"/>
      <c r="AN386" s="8"/>
      <c r="AO386" s="8"/>
      <c r="AP386" s="8"/>
      <c r="AQ386" s="8"/>
      <c r="AR386" s="8"/>
      <c r="AS386" s="8"/>
    </row>
    <row r="387" ht="15.75" customHeight="1">
      <c r="A387" s="8"/>
      <c r="B387" s="8"/>
      <c r="C387" s="8"/>
      <c r="D387" s="8"/>
      <c r="E387" s="8"/>
      <c r="F387" s="8"/>
      <c r="G387" s="8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8"/>
      <c r="Y387" s="8"/>
      <c r="Z387" s="8"/>
      <c r="AA387" s="8"/>
      <c r="AB387" s="8"/>
      <c r="AC387" s="8"/>
      <c r="AD387" s="8"/>
      <c r="AE387" s="8"/>
      <c r="AF387" s="8"/>
      <c r="AG387" s="8"/>
      <c r="AH387" s="8"/>
      <c r="AI387" s="8"/>
      <c r="AJ387" s="8"/>
      <c r="AK387" s="8"/>
      <c r="AL387" s="8"/>
      <c r="AM387" s="8"/>
      <c r="AN387" s="8"/>
      <c r="AO387" s="8"/>
      <c r="AP387" s="8"/>
      <c r="AQ387" s="8"/>
      <c r="AR387" s="8"/>
      <c r="AS387" s="8"/>
    </row>
    <row r="388" ht="15.75" customHeight="1">
      <c r="A388" s="8"/>
      <c r="B388" s="8"/>
      <c r="C388" s="8"/>
      <c r="D388" s="8"/>
      <c r="E388" s="8"/>
      <c r="F388" s="8"/>
      <c r="G388" s="8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8"/>
      <c r="Y388" s="8"/>
      <c r="Z388" s="8"/>
      <c r="AA388" s="8"/>
      <c r="AB388" s="8"/>
      <c r="AC388" s="8"/>
      <c r="AD388" s="8"/>
      <c r="AE388" s="8"/>
      <c r="AF388" s="8"/>
      <c r="AG388" s="8"/>
      <c r="AH388" s="8"/>
      <c r="AI388" s="8"/>
      <c r="AJ388" s="8"/>
      <c r="AK388" s="8"/>
      <c r="AL388" s="8"/>
      <c r="AM388" s="8"/>
      <c r="AN388" s="8"/>
      <c r="AO388" s="8"/>
      <c r="AP388" s="8"/>
      <c r="AQ388" s="8"/>
      <c r="AR388" s="8"/>
      <c r="AS388" s="8"/>
    </row>
    <row r="389" ht="15.75" customHeight="1">
      <c r="A389" s="8"/>
      <c r="B389" s="8"/>
      <c r="C389" s="8"/>
      <c r="D389" s="8"/>
      <c r="E389" s="8"/>
      <c r="F389" s="8"/>
      <c r="G389" s="8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8"/>
      <c r="Y389" s="8"/>
      <c r="Z389" s="8"/>
      <c r="AA389" s="8"/>
      <c r="AB389" s="8"/>
      <c r="AC389" s="8"/>
      <c r="AD389" s="8"/>
      <c r="AE389" s="8"/>
      <c r="AF389" s="8"/>
      <c r="AG389" s="8"/>
      <c r="AH389" s="8"/>
      <c r="AI389" s="8"/>
      <c r="AJ389" s="8"/>
      <c r="AK389" s="8"/>
      <c r="AL389" s="8"/>
      <c r="AM389" s="8"/>
      <c r="AN389" s="8"/>
      <c r="AO389" s="8"/>
      <c r="AP389" s="8"/>
      <c r="AQ389" s="8"/>
      <c r="AR389" s="8"/>
      <c r="AS389" s="8"/>
    </row>
    <row r="390" ht="15.75" customHeight="1">
      <c r="A390" s="8"/>
      <c r="B390" s="8"/>
      <c r="C390" s="8"/>
      <c r="D390" s="8"/>
      <c r="E390" s="8"/>
      <c r="F390" s="8"/>
      <c r="G390" s="8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8"/>
      <c r="Y390" s="8"/>
      <c r="Z390" s="8"/>
      <c r="AA390" s="8"/>
      <c r="AB390" s="8"/>
      <c r="AC390" s="8"/>
      <c r="AD390" s="8"/>
      <c r="AE390" s="8"/>
      <c r="AF390" s="8"/>
      <c r="AG390" s="8"/>
      <c r="AH390" s="8"/>
      <c r="AI390" s="8"/>
      <c r="AJ390" s="8"/>
      <c r="AK390" s="8"/>
      <c r="AL390" s="8"/>
      <c r="AM390" s="8"/>
      <c r="AN390" s="8"/>
      <c r="AO390" s="8"/>
      <c r="AP390" s="8"/>
      <c r="AQ390" s="8"/>
      <c r="AR390" s="8"/>
      <c r="AS390" s="8"/>
    </row>
    <row r="391" ht="15.75" customHeight="1">
      <c r="A391" s="8"/>
      <c r="B391" s="8"/>
      <c r="C391" s="8"/>
      <c r="D391" s="8"/>
      <c r="E391" s="8"/>
      <c r="F391" s="8"/>
      <c r="G391" s="8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8"/>
      <c r="Y391" s="8"/>
      <c r="Z391" s="8"/>
      <c r="AA391" s="8"/>
      <c r="AB391" s="8"/>
      <c r="AC391" s="8"/>
      <c r="AD391" s="8"/>
      <c r="AE391" s="8"/>
      <c r="AF391" s="8"/>
      <c r="AG391" s="8"/>
      <c r="AH391" s="8"/>
      <c r="AI391" s="8"/>
      <c r="AJ391" s="8"/>
      <c r="AK391" s="8"/>
      <c r="AL391" s="8"/>
      <c r="AM391" s="8"/>
      <c r="AN391" s="8"/>
      <c r="AO391" s="8"/>
      <c r="AP391" s="8"/>
      <c r="AQ391" s="8"/>
      <c r="AR391" s="8"/>
      <c r="AS391" s="8"/>
    </row>
    <row r="392" ht="15.75" customHeight="1">
      <c r="A392" s="8"/>
      <c r="B392" s="8"/>
      <c r="C392" s="8"/>
      <c r="D392" s="8"/>
      <c r="E392" s="8"/>
      <c r="F392" s="8"/>
      <c r="G392" s="8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8"/>
      <c r="Y392" s="8"/>
      <c r="Z392" s="8"/>
      <c r="AA392" s="8"/>
      <c r="AB392" s="8"/>
      <c r="AC392" s="8"/>
      <c r="AD392" s="8"/>
      <c r="AE392" s="8"/>
      <c r="AF392" s="8"/>
      <c r="AG392" s="8"/>
      <c r="AH392" s="8"/>
      <c r="AI392" s="8"/>
      <c r="AJ392" s="8"/>
      <c r="AK392" s="8"/>
      <c r="AL392" s="8"/>
      <c r="AM392" s="8"/>
      <c r="AN392" s="8"/>
      <c r="AO392" s="8"/>
      <c r="AP392" s="8"/>
      <c r="AQ392" s="8"/>
      <c r="AR392" s="8"/>
      <c r="AS392" s="8"/>
    </row>
    <row r="393" ht="15.75" customHeight="1">
      <c r="A393" s="8"/>
      <c r="B393" s="8"/>
      <c r="C393" s="8"/>
      <c r="D393" s="8"/>
      <c r="E393" s="8"/>
      <c r="F393" s="8"/>
      <c r="G393" s="8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8"/>
      <c r="Y393" s="8"/>
      <c r="Z393" s="8"/>
      <c r="AA393" s="8"/>
      <c r="AB393" s="8"/>
      <c r="AC393" s="8"/>
      <c r="AD393" s="8"/>
      <c r="AE393" s="8"/>
      <c r="AF393" s="8"/>
      <c r="AG393" s="8"/>
      <c r="AH393" s="8"/>
      <c r="AI393" s="8"/>
      <c r="AJ393" s="8"/>
      <c r="AK393" s="8"/>
      <c r="AL393" s="8"/>
      <c r="AM393" s="8"/>
      <c r="AN393" s="8"/>
      <c r="AO393" s="8"/>
      <c r="AP393" s="8"/>
      <c r="AQ393" s="8"/>
      <c r="AR393" s="8"/>
      <c r="AS393" s="8"/>
    </row>
    <row r="394" ht="15.75" customHeight="1">
      <c r="A394" s="8"/>
      <c r="B394" s="8"/>
      <c r="C394" s="8"/>
      <c r="D394" s="8"/>
      <c r="E394" s="8"/>
      <c r="F394" s="8"/>
      <c r="G394" s="8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8"/>
      <c r="Y394" s="8"/>
      <c r="Z394" s="8"/>
      <c r="AA394" s="8"/>
      <c r="AB394" s="8"/>
      <c r="AC394" s="8"/>
      <c r="AD394" s="8"/>
      <c r="AE394" s="8"/>
      <c r="AF394" s="8"/>
      <c r="AG394" s="8"/>
      <c r="AH394" s="8"/>
      <c r="AI394" s="8"/>
      <c r="AJ394" s="8"/>
      <c r="AK394" s="8"/>
      <c r="AL394" s="8"/>
      <c r="AM394" s="8"/>
      <c r="AN394" s="8"/>
      <c r="AO394" s="8"/>
      <c r="AP394" s="8"/>
      <c r="AQ394" s="8"/>
      <c r="AR394" s="8"/>
      <c r="AS394" s="8"/>
    </row>
    <row r="395" ht="15.75" customHeight="1">
      <c r="A395" s="8"/>
      <c r="B395" s="8"/>
      <c r="C395" s="8"/>
      <c r="D395" s="8"/>
      <c r="E395" s="8"/>
      <c r="F395" s="8"/>
      <c r="G395" s="8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8"/>
      <c r="Y395" s="8"/>
      <c r="Z395" s="8"/>
      <c r="AA395" s="8"/>
      <c r="AB395" s="8"/>
      <c r="AC395" s="8"/>
      <c r="AD395" s="8"/>
      <c r="AE395" s="8"/>
      <c r="AF395" s="8"/>
      <c r="AG395" s="8"/>
      <c r="AH395" s="8"/>
      <c r="AI395" s="8"/>
      <c r="AJ395" s="8"/>
      <c r="AK395" s="8"/>
      <c r="AL395" s="8"/>
      <c r="AM395" s="8"/>
      <c r="AN395" s="8"/>
      <c r="AO395" s="8"/>
      <c r="AP395" s="8"/>
      <c r="AQ395" s="8"/>
      <c r="AR395" s="8"/>
      <c r="AS395" s="8"/>
    </row>
    <row r="396" ht="15.75" customHeight="1">
      <c r="A396" s="8"/>
      <c r="B396" s="8"/>
      <c r="C396" s="8"/>
      <c r="D396" s="8"/>
      <c r="E396" s="8"/>
      <c r="F396" s="8"/>
      <c r="G396" s="8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8"/>
      <c r="Y396" s="8"/>
      <c r="Z396" s="8"/>
      <c r="AA396" s="8"/>
      <c r="AB396" s="8"/>
      <c r="AC396" s="8"/>
      <c r="AD396" s="8"/>
      <c r="AE396" s="8"/>
      <c r="AF396" s="8"/>
      <c r="AG396" s="8"/>
      <c r="AH396" s="8"/>
      <c r="AI396" s="8"/>
      <c r="AJ396" s="8"/>
      <c r="AK396" s="8"/>
      <c r="AL396" s="8"/>
      <c r="AM396" s="8"/>
      <c r="AN396" s="8"/>
      <c r="AO396" s="8"/>
      <c r="AP396" s="8"/>
      <c r="AQ396" s="8"/>
      <c r="AR396" s="8"/>
      <c r="AS396" s="8"/>
    </row>
    <row r="397" ht="15.75" customHeight="1">
      <c r="A397" s="8"/>
      <c r="B397" s="8"/>
      <c r="C397" s="8"/>
      <c r="D397" s="8"/>
      <c r="E397" s="8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  <c r="AA397" s="8"/>
      <c r="AB397" s="8"/>
      <c r="AC397" s="8"/>
      <c r="AD397" s="8"/>
      <c r="AE397" s="8"/>
      <c r="AF397" s="8"/>
      <c r="AG397" s="8"/>
      <c r="AH397" s="8"/>
      <c r="AI397" s="8"/>
      <c r="AJ397" s="8"/>
      <c r="AK397" s="8"/>
      <c r="AL397" s="8"/>
      <c r="AM397" s="8"/>
      <c r="AN397" s="8"/>
      <c r="AO397" s="8"/>
      <c r="AP397" s="8"/>
      <c r="AQ397" s="8"/>
      <c r="AR397" s="8"/>
      <c r="AS397" s="8"/>
    </row>
    <row r="398" ht="15.75" customHeight="1">
      <c r="A398" s="8"/>
      <c r="B398" s="8"/>
      <c r="C398" s="8"/>
      <c r="D398" s="8"/>
      <c r="E398" s="8"/>
      <c r="F398" s="8"/>
      <c r="G398" s="8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8"/>
      <c r="Y398" s="8"/>
      <c r="Z398" s="8"/>
      <c r="AA398" s="8"/>
      <c r="AB398" s="8"/>
      <c r="AC398" s="8"/>
      <c r="AD398" s="8"/>
      <c r="AE398" s="8"/>
      <c r="AF398" s="8"/>
      <c r="AG398" s="8"/>
      <c r="AH398" s="8"/>
      <c r="AI398" s="8"/>
      <c r="AJ398" s="8"/>
      <c r="AK398" s="8"/>
      <c r="AL398" s="8"/>
      <c r="AM398" s="8"/>
      <c r="AN398" s="8"/>
      <c r="AO398" s="8"/>
      <c r="AP398" s="8"/>
      <c r="AQ398" s="8"/>
      <c r="AR398" s="8"/>
      <c r="AS398" s="8"/>
    </row>
    <row r="399" ht="15.75" customHeight="1">
      <c r="A399" s="8"/>
      <c r="B399" s="8"/>
      <c r="C399" s="8"/>
      <c r="D399" s="8"/>
      <c r="E399" s="8"/>
      <c r="F399" s="8"/>
      <c r="G399" s="8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8"/>
      <c r="Y399" s="8"/>
      <c r="Z399" s="8"/>
      <c r="AA399" s="8"/>
      <c r="AB399" s="8"/>
      <c r="AC399" s="8"/>
      <c r="AD399" s="8"/>
      <c r="AE399" s="8"/>
      <c r="AF399" s="8"/>
      <c r="AG399" s="8"/>
      <c r="AH399" s="8"/>
      <c r="AI399" s="8"/>
      <c r="AJ399" s="8"/>
      <c r="AK399" s="8"/>
      <c r="AL399" s="8"/>
      <c r="AM399" s="8"/>
      <c r="AN399" s="8"/>
      <c r="AO399" s="8"/>
      <c r="AP399" s="8"/>
      <c r="AQ399" s="8"/>
      <c r="AR399" s="8"/>
      <c r="AS399" s="8"/>
    </row>
    <row r="400" ht="15.75" customHeight="1">
      <c r="A400" s="8"/>
      <c r="B400" s="8"/>
      <c r="C400" s="8"/>
      <c r="D400" s="8"/>
      <c r="E400" s="8"/>
      <c r="F400" s="8"/>
      <c r="G400" s="8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8"/>
      <c r="Y400" s="8"/>
      <c r="Z400" s="8"/>
      <c r="AA400" s="8"/>
      <c r="AB400" s="8"/>
      <c r="AC400" s="8"/>
      <c r="AD400" s="8"/>
      <c r="AE400" s="8"/>
      <c r="AF400" s="8"/>
      <c r="AG400" s="8"/>
      <c r="AH400" s="8"/>
      <c r="AI400" s="8"/>
      <c r="AJ400" s="8"/>
      <c r="AK400" s="8"/>
      <c r="AL400" s="8"/>
      <c r="AM400" s="8"/>
      <c r="AN400" s="8"/>
      <c r="AO400" s="8"/>
      <c r="AP400" s="8"/>
      <c r="AQ400" s="8"/>
      <c r="AR400" s="8"/>
      <c r="AS400" s="8"/>
    </row>
    <row r="401" ht="15.75" customHeight="1">
      <c r="A401" s="8"/>
      <c r="B401" s="8"/>
      <c r="C401" s="8"/>
      <c r="D401" s="8"/>
      <c r="E401" s="8"/>
      <c r="F401" s="8"/>
      <c r="G401" s="8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8"/>
      <c r="Y401" s="8"/>
      <c r="Z401" s="8"/>
      <c r="AA401" s="8"/>
      <c r="AB401" s="8"/>
      <c r="AC401" s="8"/>
      <c r="AD401" s="8"/>
      <c r="AE401" s="8"/>
      <c r="AF401" s="8"/>
      <c r="AG401" s="8"/>
      <c r="AH401" s="8"/>
      <c r="AI401" s="8"/>
      <c r="AJ401" s="8"/>
      <c r="AK401" s="8"/>
      <c r="AL401" s="8"/>
      <c r="AM401" s="8"/>
      <c r="AN401" s="8"/>
      <c r="AO401" s="8"/>
      <c r="AP401" s="8"/>
      <c r="AQ401" s="8"/>
      <c r="AR401" s="8"/>
      <c r="AS401" s="8"/>
    </row>
    <row r="402" ht="15.75" customHeight="1">
      <c r="A402" s="8"/>
      <c r="B402" s="8"/>
      <c r="C402" s="8"/>
      <c r="D402" s="8"/>
      <c r="E402" s="8"/>
      <c r="F402" s="8"/>
      <c r="G402" s="8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8"/>
      <c r="Y402" s="8"/>
      <c r="Z402" s="8"/>
      <c r="AA402" s="8"/>
      <c r="AB402" s="8"/>
      <c r="AC402" s="8"/>
      <c r="AD402" s="8"/>
      <c r="AE402" s="8"/>
      <c r="AF402" s="8"/>
      <c r="AG402" s="8"/>
      <c r="AH402" s="8"/>
      <c r="AI402" s="8"/>
      <c r="AJ402" s="8"/>
      <c r="AK402" s="8"/>
      <c r="AL402" s="8"/>
      <c r="AM402" s="8"/>
      <c r="AN402" s="8"/>
      <c r="AO402" s="8"/>
      <c r="AP402" s="8"/>
      <c r="AQ402" s="8"/>
      <c r="AR402" s="8"/>
      <c r="AS402" s="8"/>
    </row>
    <row r="403" ht="15.75" customHeight="1">
      <c r="A403" s="8"/>
      <c r="B403" s="8"/>
      <c r="C403" s="8"/>
      <c r="D403" s="8"/>
      <c r="E403" s="8"/>
      <c r="F403" s="8"/>
      <c r="G403" s="8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8"/>
      <c r="Y403" s="8"/>
      <c r="Z403" s="8"/>
      <c r="AA403" s="8"/>
      <c r="AB403" s="8"/>
      <c r="AC403" s="8"/>
      <c r="AD403" s="8"/>
      <c r="AE403" s="8"/>
      <c r="AF403" s="8"/>
      <c r="AG403" s="8"/>
      <c r="AH403" s="8"/>
      <c r="AI403" s="8"/>
      <c r="AJ403" s="8"/>
      <c r="AK403" s="8"/>
      <c r="AL403" s="8"/>
      <c r="AM403" s="8"/>
      <c r="AN403" s="8"/>
      <c r="AO403" s="8"/>
      <c r="AP403" s="8"/>
      <c r="AQ403" s="8"/>
      <c r="AR403" s="8"/>
      <c r="AS403" s="8"/>
    </row>
    <row r="404" ht="15.75" customHeight="1">
      <c r="A404" s="8"/>
      <c r="B404" s="8"/>
      <c r="C404" s="8"/>
      <c r="D404" s="8"/>
      <c r="E404" s="8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  <c r="AA404" s="8"/>
      <c r="AB404" s="8"/>
      <c r="AC404" s="8"/>
      <c r="AD404" s="8"/>
      <c r="AE404" s="8"/>
      <c r="AF404" s="8"/>
      <c r="AG404" s="8"/>
      <c r="AH404" s="8"/>
      <c r="AI404" s="8"/>
      <c r="AJ404" s="8"/>
      <c r="AK404" s="8"/>
      <c r="AL404" s="8"/>
      <c r="AM404" s="8"/>
      <c r="AN404" s="8"/>
      <c r="AO404" s="8"/>
      <c r="AP404" s="8"/>
      <c r="AQ404" s="8"/>
      <c r="AR404" s="8"/>
      <c r="AS404" s="8"/>
    </row>
    <row r="405" ht="15.75" customHeight="1">
      <c r="A405" s="8"/>
      <c r="B405" s="8"/>
      <c r="C405" s="8"/>
      <c r="D405" s="8"/>
      <c r="E405" s="8"/>
      <c r="F405" s="8"/>
      <c r="G405" s="8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8"/>
      <c r="Y405" s="8"/>
      <c r="Z405" s="8"/>
      <c r="AA405" s="8"/>
      <c r="AB405" s="8"/>
      <c r="AC405" s="8"/>
      <c r="AD405" s="8"/>
      <c r="AE405" s="8"/>
      <c r="AF405" s="8"/>
      <c r="AG405" s="8"/>
      <c r="AH405" s="8"/>
      <c r="AI405" s="8"/>
      <c r="AJ405" s="8"/>
      <c r="AK405" s="8"/>
      <c r="AL405" s="8"/>
      <c r="AM405" s="8"/>
      <c r="AN405" s="8"/>
      <c r="AO405" s="8"/>
      <c r="AP405" s="8"/>
      <c r="AQ405" s="8"/>
      <c r="AR405" s="8"/>
      <c r="AS405" s="8"/>
    </row>
    <row r="406" ht="15.75" customHeight="1">
      <c r="A406" s="8"/>
      <c r="B406" s="8"/>
      <c r="C406" s="8"/>
      <c r="D406" s="8"/>
      <c r="E406" s="8"/>
      <c r="F406" s="8"/>
      <c r="G406" s="8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8"/>
      <c r="Y406" s="8"/>
      <c r="Z406" s="8"/>
      <c r="AA406" s="8"/>
      <c r="AB406" s="8"/>
      <c r="AC406" s="8"/>
      <c r="AD406" s="8"/>
      <c r="AE406" s="8"/>
      <c r="AF406" s="8"/>
      <c r="AG406" s="8"/>
      <c r="AH406" s="8"/>
      <c r="AI406" s="8"/>
      <c r="AJ406" s="8"/>
      <c r="AK406" s="8"/>
      <c r="AL406" s="8"/>
      <c r="AM406" s="8"/>
      <c r="AN406" s="8"/>
      <c r="AO406" s="8"/>
      <c r="AP406" s="8"/>
      <c r="AQ406" s="8"/>
      <c r="AR406" s="8"/>
      <c r="AS406" s="8"/>
    </row>
    <row r="407" ht="15.75" customHeight="1">
      <c r="A407" s="8"/>
      <c r="B407" s="8"/>
      <c r="C407" s="8"/>
      <c r="D407" s="8"/>
      <c r="E407" s="8"/>
      <c r="F407" s="8"/>
      <c r="G407" s="8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8"/>
      <c r="Y407" s="8"/>
      <c r="Z407" s="8"/>
      <c r="AA407" s="8"/>
      <c r="AB407" s="8"/>
      <c r="AC407" s="8"/>
      <c r="AD407" s="8"/>
      <c r="AE407" s="8"/>
      <c r="AF407" s="8"/>
      <c r="AG407" s="8"/>
      <c r="AH407" s="8"/>
      <c r="AI407" s="8"/>
      <c r="AJ407" s="8"/>
      <c r="AK407" s="8"/>
      <c r="AL407" s="8"/>
      <c r="AM407" s="8"/>
      <c r="AN407" s="8"/>
      <c r="AO407" s="8"/>
      <c r="AP407" s="8"/>
      <c r="AQ407" s="8"/>
      <c r="AR407" s="8"/>
      <c r="AS407" s="8"/>
    </row>
    <row r="408" ht="15.75" customHeight="1">
      <c r="A408" s="8"/>
      <c r="B408" s="8"/>
      <c r="C408" s="8"/>
      <c r="D408" s="8"/>
      <c r="E408" s="8"/>
      <c r="F408" s="8"/>
      <c r="G408" s="8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8"/>
      <c r="Y408" s="8"/>
      <c r="Z408" s="8"/>
      <c r="AA408" s="8"/>
      <c r="AB408" s="8"/>
      <c r="AC408" s="8"/>
      <c r="AD408" s="8"/>
      <c r="AE408" s="8"/>
      <c r="AF408" s="8"/>
      <c r="AG408" s="8"/>
      <c r="AH408" s="8"/>
      <c r="AI408" s="8"/>
      <c r="AJ408" s="8"/>
      <c r="AK408" s="8"/>
      <c r="AL408" s="8"/>
      <c r="AM408" s="8"/>
      <c r="AN408" s="8"/>
      <c r="AO408" s="8"/>
      <c r="AP408" s="8"/>
      <c r="AQ408" s="8"/>
      <c r="AR408" s="8"/>
      <c r="AS408" s="8"/>
    </row>
    <row r="409" ht="15.75" customHeight="1">
      <c r="A409" s="8"/>
      <c r="B409" s="8"/>
      <c r="C409" s="8"/>
      <c r="D409" s="8"/>
      <c r="E409" s="8"/>
      <c r="F409" s="8"/>
      <c r="G409" s="8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8"/>
      <c r="Y409" s="8"/>
      <c r="Z409" s="8"/>
      <c r="AA409" s="8"/>
      <c r="AB409" s="8"/>
      <c r="AC409" s="8"/>
      <c r="AD409" s="8"/>
      <c r="AE409" s="8"/>
      <c r="AF409" s="8"/>
      <c r="AG409" s="8"/>
      <c r="AH409" s="8"/>
      <c r="AI409" s="8"/>
      <c r="AJ409" s="8"/>
      <c r="AK409" s="8"/>
      <c r="AL409" s="8"/>
      <c r="AM409" s="8"/>
      <c r="AN409" s="8"/>
      <c r="AO409" s="8"/>
      <c r="AP409" s="8"/>
      <c r="AQ409" s="8"/>
      <c r="AR409" s="8"/>
      <c r="AS409" s="8"/>
    </row>
    <row r="410" ht="15.75" customHeight="1">
      <c r="A410" s="8"/>
      <c r="B410" s="8"/>
      <c r="C410" s="8"/>
      <c r="D410" s="8"/>
      <c r="E410" s="8"/>
      <c r="F410" s="8"/>
      <c r="G410" s="8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8"/>
      <c r="Y410" s="8"/>
      <c r="Z410" s="8"/>
      <c r="AA410" s="8"/>
      <c r="AB410" s="8"/>
      <c r="AC410" s="8"/>
      <c r="AD410" s="8"/>
      <c r="AE410" s="8"/>
      <c r="AF410" s="8"/>
      <c r="AG410" s="8"/>
      <c r="AH410" s="8"/>
      <c r="AI410" s="8"/>
      <c r="AJ410" s="8"/>
      <c r="AK410" s="8"/>
      <c r="AL410" s="8"/>
      <c r="AM410" s="8"/>
      <c r="AN410" s="8"/>
      <c r="AO410" s="8"/>
      <c r="AP410" s="8"/>
      <c r="AQ410" s="8"/>
      <c r="AR410" s="8"/>
      <c r="AS410" s="8"/>
    </row>
    <row r="411" ht="15.75" customHeight="1">
      <c r="A411" s="8"/>
      <c r="B411" s="8"/>
      <c r="C411" s="8"/>
      <c r="D411" s="8"/>
      <c r="E411" s="8"/>
      <c r="F411" s="8"/>
      <c r="G411" s="8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8"/>
      <c r="Y411" s="8"/>
      <c r="Z411" s="8"/>
      <c r="AA411" s="8"/>
      <c r="AB411" s="8"/>
      <c r="AC411" s="8"/>
      <c r="AD411" s="8"/>
      <c r="AE411" s="8"/>
      <c r="AF411" s="8"/>
      <c r="AG411" s="8"/>
      <c r="AH411" s="8"/>
      <c r="AI411" s="8"/>
      <c r="AJ411" s="8"/>
      <c r="AK411" s="8"/>
      <c r="AL411" s="8"/>
      <c r="AM411" s="8"/>
      <c r="AN411" s="8"/>
      <c r="AO411" s="8"/>
      <c r="AP411" s="8"/>
      <c r="AQ411" s="8"/>
      <c r="AR411" s="8"/>
      <c r="AS411" s="8"/>
    </row>
    <row r="412" ht="15.75" customHeight="1">
      <c r="A412" s="8"/>
      <c r="B412" s="8"/>
      <c r="C412" s="8"/>
      <c r="D412" s="8"/>
      <c r="E412" s="8"/>
      <c r="F412" s="8"/>
      <c r="G412" s="8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8"/>
      <c r="Y412" s="8"/>
      <c r="Z412" s="8"/>
      <c r="AA412" s="8"/>
      <c r="AB412" s="8"/>
      <c r="AC412" s="8"/>
      <c r="AD412" s="8"/>
      <c r="AE412" s="8"/>
      <c r="AF412" s="8"/>
      <c r="AG412" s="8"/>
      <c r="AH412" s="8"/>
      <c r="AI412" s="8"/>
      <c r="AJ412" s="8"/>
      <c r="AK412" s="8"/>
      <c r="AL412" s="8"/>
      <c r="AM412" s="8"/>
      <c r="AN412" s="8"/>
      <c r="AO412" s="8"/>
      <c r="AP412" s="8"/>
      <c r="AQ412" s="8"/>
      <c r="AR412" s="8"/>
      <c r="AS412" s="8"/>
    </row>
    <row r="413" ht="15.75" customHeight="1">
      <c r="A413" s="8"/>
      <c r="B413" s="8"/>
      <c r="C413" s="8"/>
      <c r="D413" s="8"/>
      <c r="E413" s="8"/>
      <c r="F413" s="8"/>
      <c r="G413" s="8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8"/>
      <c r="Y413" s="8"/>
      <c r="Z413" s="8"/>
      <c r="AA413" s="8"/>
      <c r="AB413" s="8"/>
      <c r="AC413" s="8"/>
      <c r="AD413" s="8"/>
      <c r="AE413" s="8"/>
      <c r="AF413" s="8"/>
      <c r="AG413" s="8"/>
      <c r="AH413" s="8"/>
      <c r="AI413" s="8"/>
      <c r="AJ413" s="8"/>
      <c r="AK413" s="8"/>
      <c r="AL413" s="8"/>
      <c r="AM413" s="8"/>
      <c r="AN413" s="8"/>
      <c r="AO413" s="8"/>
      <c r="AP413" s="8"/>
      <c r="AQ413" s="8"/>
      <c r="AR413" s="8"/>
      <c r="AS413" s="8"/>
    </row>
    <row r="414" ht="15.75" customHeight="1">
      <c r="A414" s="8"/>
      <c r="B414" s="8"/>
      <c r="C414" s="8"/>
      <c r="D414" s="8"/>
      <c r="E414" s="8"/>
      <c r="F414" s="8"/>
      <c r="G414" s="8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8"/>
      <c r="Y414" s="8"/>
      <c r="Z414" s="8"/>
      <c r="AA414" s="8"/>
      <c r="AB414" s="8"/>
      <c r="AC414" s="8"/>
      <c r="AD414" s="8"/>
      <c r="AE414" s="8"/>
      <c r="AF414" s="8"/>
      <c r="AG414" s="8"/>
      <c r="AH414" s="8"/>
      <c r="AI414" s="8"/>
      <c r="AJ414" s="8"/>
      <c r="AK414" s="8"/>
      <c r="AL414" s="8"/>
      <c r="AM414" s="8"/>
      <c r="AN414" s="8"/>
      <c r="AO414" s="8"/>
      <c r="AP414" s="8"/>
      <c r="AQ414" s="8"/>
      <c r="AR414" s="8"/>
      <c r="AS414" s="8"/>
    </row>
    <row r="415" ht="15.75" customHeight="1">
      <c r="A415" s="8"/>
      <c r="B415" s="8"/>
      <c r="C415" s="8"/>
      <c r="D415" s="8"/>
      <c r="E415" s="8"/>
      <c r="F415" s="8"/>
      <c r="G415" s="8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8"/>
      <c r="Y415" s="8"/>
      <c r="Z415" s="8"/>
      <c r="AA415" s="8"/>
      <c r="AB415" s="8"/>
      <c r="AC415" s="8"/>
      <c r="AD415" s="8"/>
      <c r="AE415" s="8"/>
      <c r="AF415" s="8"/>
      <c r="AG415" s="8"/>
      <c r="AH415" s="8"/>
      <c r="AI415" s="8"/>
      <c r="AJ415" s="8"/>
      <c r="AK415" s="8"/>
      <c r="AL415" s="8"/>
      <c r="AM415" s="8"/>
      <c r="AN415" s="8"/>
      <c r="AO415" s="8"/>
      <c r="AP415" s="8"/>
      <c r="AQ415" s="8"/>
      <c r="AR415" s="8"/>
      <c r="AS415" s="8"/>
    </row>
    <row r="416" ht="15.75" customHeight="1">
      <c r="A416" s="8"/>
      <c r="B416" s="8"/>
      <c r="C416" s="8"/>
      <c r="D416" s="8"/>
      <c r="E416" s="8"/>
      <c r="F416" s="8"/>
      <c r="G416" s="8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8"/>
      <c r="Y416" s="8"/>
      <c r="Z416" s="8"/>
      <c r="AA416" s="8"/>
      <c r="AB416" s="8"/>
      <c r="AC416" s="8"/>
      <c r="AD416" s="8"/>
      <c r="AE416" s="8"/>
      <c r="AF416" s="8"/>
      <c r="AG416" s="8"/>
      <c r="AH416" s="8"/>
      <c r="AI416" s="8"/>
      <c r="AJ416" s="8"/>
      <c r="AK416" s="8"/>
      <c r="AL416" s="8"/>
      <c r="AM416" s="8"/>
      <c r="AN416" s="8"/>
      <c r="AO416" s="8"/>
      <c r="AP416" s="8"/>
      <c r="AQ416" s="8"/>
      <c r="AR416" s="8"/>
      <c r="AS416" s="8"/>
    </row>
    <row r="417" ht="15.75" customHeight="1">
      <c r="A417" s="8"/>
      <c r="B417" s="8"/>
      <c r="C417" s="8"/>
      <c r="D417" s="8"/>
      <c r="E417" s="8"/>
      <c r="F417" s="8"/>
      <c r="G417" s="8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8"/>
      <c r="Y417" s="8"/>
      <c r="Z417" s="8"/>
      <c r="AA417" s="8"/>
      <c r="AB417" s="8"/>
      <c r="AC417" s="8"/>
      <c r="AD417" s="8"/>
      <c r="AE417" s="8"/>
      <c r="AF417" s="8"/>
      <c r="AG417" s="8"/>
      <c r="AH417" s="8"/>
      <c r="AI417" s="8"/>
      <c r="AJ417" s="8"/>
      <c r="AK417" s="8"/>
      <c r="AL417" s="8"/>
      <c r="AM417" s="8"/>
      <c r="AN417" s="8"/>
      <c r="AO417" s="8"/>
      <c r="AP417" s="8"/>
      <c r="AQ417" s="8"/>
      <c r="AR417" s="8"/>
      <c r="AS417" s="8"/>
    </row>
    <row r="418" ht="15.75" customHeight="1">
      <c r="A418" s="8"/>
      <c r="B418" s="8"/>
      <c r="C418" s="8"/>
      <c r="D418" s="8"/>
      <c r="E418" s="8"/>
      <c r="F418" s="8"/>
      <c r="G418" s="8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8"/>
      <c r="Y418" s="8"/>
      <c r="Z418" s="8"/>
      <c r="AA418" s="8"/>
      <c r="AB418" s="8"/>
      <c r="AC418" s="8"/>
      <c r="AD418" s="8"/>
      <c r="AE418" s="8"/>
      <c r="AF418" s="8"/>
      <c r="AG418" s="8"/>
      <c r="AH418" s="8"/>
      <c r="AI418" s="8"/>
      <c r="AJ418" s="8"/>
      <c r="AK418" s="8"/>
      <c r="AL418" s="8"/>
      <c r="AM418" s="8"/>
      <c r="AN418" s="8"/>
      <c r="AO418" s="8"/>
      <c r="AP418" s="8"/>
      <c r="AQ418" s="8"/>
      <c r="AR418" s="8"/>
      <c r="AS418" s="8"/>
    </row>
    <row r="419" ht="15.75" customHeight="1">
      <c r="A419" s="8"/>
      <c r="B419" s="8"/>
      <c r="C419" s="8"/>
      <c r="D419" s="8"/>
      <c r="E419" s="8"/>
      <c r="F419" s="8"/>
      <c r="G419" s="8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8"/>
      <c r="Y419" s="8"/>
      <c r="Z419" s="8"/>
      <c r="AA419" s="8"/>
      <c r="AB419" s="8"/>
      <c r="AC419" s="8"/>
      <c r="AD419" s="8"/>
      <c r="AE419" s="8"/>
      <c r="AF419" s="8"/>
      <c r="AG419" s="8"/>
      <c r="AH419" s="8"/>
      <c r="AI419" s="8"/>
      <c r="AJ419" s="8"/>
      <c r="AK419" s="8"/>
      <c r="AL419" s="8"/>
      <c r="AM419" s="8"/>
      <c r="AN419" s="8"/>
      <c r="AO419" s="8"/>
      <c r="AP419" s="8"/>
      <c r="AQ419" s="8"/>
      <c r="AR419" s="8"/>
      <c r="AS419" s="8"/>
    </row>
    <row r="420" ht="15.75" customHeight="1">
      <c r="A420" s="8"/>
      <c r="B420" s="8"/>
      <c r="C420" s="8"/>
      <c r="D420" s="8"/>
      <c r="E420" s="8"/>
      <c r="F420" s="8"/>
      <c r="G420" s="8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8"/>
      <c r="Y420" s="8"/>
      <c r="Z420" s="8"/>
      <c r="AA420" s="8"/>
      <c r="AB420" s="8"/>
      <c r="AC420" s="8"/>
      <c r="AD420" s="8"/>
      <c r="AE420" s="8"/>
      <c r="AF420" s="8"/>
      <c r="AG420" s="8"/>
      <c r="AH420" s="8"/>
      <c r="AI420" s="8"/>
      <c r="AJ420" s="8"/>
      <c r="AK420" s="8"/>
      <c r="AL420" s="8"/>
      <c r="AM420" s="8"/>
      <c r="AN420" s="8"/>
      <c r="AO420" s="8"/>
      <c r="AP420" s="8"/>
      <c r="AQ420" s="8"/>
      <c r="AR420" s="8"/>
      <c r="AS420" s="8"/>
    </row>
    <row r="421" ht="15.75" customHeight="1">
      <c r="A421" s="8"/>
      <c r="B421" s="8"/>
      <c r="C421" s="8"/>
      <c r="D421" s="8"/>
      <c r="E421" s="8"/>
      <c r="F421" s="8"/>
      <c r="G421" s="8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8"/>
      <c r="Y421" s="8"/>
      <c r="Z421" s="8"/>
      <c r="AA421" s="8"/>
      <c r="AB421" s="8"/>
      <c r="AC421" s="8"/>
      <c r="AD421" s="8"/>
      <c r="AE421" s="8"/>
      <c r="AF421" s="8"/>
      <c r="AG421" s="8"/>
      <c r="AH421" s="8"/>
      <c r="AI421" s="8"/>
      <c r="AJ421" s="8"/>
      <c r="AK421" s="8"/>
      <c r="AL421" s="8"/>
      <c r="AM421" s="8"/>
      <c r="AN421" s="8"/>
      <c r="AO421" s="8"/>
      <c r="AP421" s="8"/>
      <c r="AQ421" s="8"/>
      <c r="AR421" s="8"/>
      <c r="AS421" s="8"/>
    </row>
    <row r="422" ht="15.75" customHeight="1">
      <c r="A422" s="8"/>
      <c r="B422" s="8"/>
      <c r="C422" s="8"/>
      <c r="D422" s="8"/>
      <c r="E422" s="8"/>
      <c r="F422" s="8"/>
      <c r="G422" s="8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8"/>
      <c r="Y422" s="8"/>
      <c r="Z422" s="8"/>
      <c r="AA422" s="8"/>
      <c r="AB422" s="8"/>
      <c r="AC422" s="8"/>
      <c r="AD422" s="8"/>
      <c r="AE422" s="8"/>
      <c r="AF422" s="8"/>
      <c r="AG422" s="8"/>
      <c r="AH422" s="8"/>
      <c r="AI422" s="8"/>
      <c r="AJ422" s="8"/>
      <c r="AK422" s="8"/>
      <c r="AL422" s="8"/>
      <c r="AM422" s="8"/>
      <c r="AN422" s="8"/>
      <c r="AO422" s="8"/>
      <c r="AP422" s="8"/>
      <c r="AQ422" s="8"/>
      <c r="AR422" s="8"/>
      <c r="AS422" s="8"/>
    </row>
    <row r="423" ht="15.75" customHeight="1">
      <c r="A423" s="8"/>
      <c r="B423" s="8"/>
      <c r="C423" s="8"/>
      <c r="D423" s="8"/>
      <c r="E423" s="8"/>
      <c r="F423" s="8"/>
      <c r="G423" s="8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8"/>
      <c r="Y423" s="8"/>
      <c r="Z423" s="8"/>
      <c r="AA423" s="8"/>
      <c r="AB423" s="8"/>
      <c r="AC423" s="8"/>
      <c r="AD423" s="8"/>
      <c r="AE423" s="8"/>
      <c r="AF423" s="8"/>
      <c r="AG423" s="8"/>
      <c r="AH423" s="8"/>
      <c r="AI423" s="8"/>
      <c r="AJ423" s="8"/>
      <c r="AK423" s="8"/>
      <c r="AL423" s="8"/>
      <c r="AM423" s="8"/>
      <c r="AN423" s="8"/>
      <c r="AO423" s="8"/>
      <c r="AP423" s="8"/>
      <c r="AQ423" s="8"/>
      <c r="AR423" s="8"/>
      <c r="AS423" s="8"/>
    </row>
    <row r="424" ht="15.75" customHeight="1">
      <c r="A424" s="8"/>
      <c r="B424" s="8"/>
      <c r="C424" s="8"/>
      <c r="D424" s="8"/>
      <c r="E424" s="8"/>
      <c r="F424" s="8"/>
      <c r="G424" s="8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8"/>
      <c r="Y424" s="8"/>
      <c r="Z424" s="8"/>
      <c r="AA424" s="8"/>
      <c r="AB424" s="8"/>
      <c r="AC424" s="8"/>
      <c r="AD424" s="8"/>
      <c r="AE424" s="8"/>
      <c r="AF424" s="8"/>
      <c r="AG424" s="8"/>
      <c r="AH424" s="8"/>
      <c r="AI424" s="8"/>
      <c r="AJ424" s="8"/>
      <c r="AK424" s="8"/>
      <c r="AL424" s="8"/>
      <c r="AM424" s="8"/>
      <c r="AN424" s="8"/>
      <c r="AO424" s="8"/>
      <c r="AP424" s="8"/>
      <c r="AQ424" s="8"/>
      <c r="AR424" s="8"/>
      <c r="AS424" s="8"/>
    </row>
    <row r="425" ht="15.75" customHeight="1">
      <c r="A425" s="8"/>
      <c r="B425" s="8"/>
      <c r="C425" s="8"/>
      <c r="D425" s="8"/>
      <c r="E425" s="8"/>
      <c r="F425" s="8"/>
      <c r="G425" s="8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8"/>
      <c r="Y425" s="8"/>
      <c r="Z425" s="8"/>
      <c r="AA425" s="8"/>
      <c r="AB425" s="8"/>
      <c r="AC425" s="8"/>
      <c r="AD425" s="8"/>
      <c r="AE425" s="8"/>
      <c r="AF425" s="8"/>
      <c r="AG425" s="8"/>
      <c r="AH425" s="8"/>
      <c r="AI425" s="8"/>
      <c r="AJ425" s="8"/>
      <c r="AK425" s="8"/>
      <c r="AL425" s="8"/>
      <c r="AM425" s="8"/>
      <c r="AN425" s="8"/>
      <c r="AO425" s="8"/>
      <c r="AP425" s="8"/>
      <c r="AQ425" s="8"/>
      <c r="AR425" s="8"/>
      <c r="AS425" s="8"/>
    </row>
    <row r="426" ht="15.75" customHeight="1">
      <c r="A426" s="8"/>
      <c r="B426" s="8"/>
      <c r="C426" s="8"/>
      <c r="D426" s="8"/>
      <c r="E426" s="8"/>
      <c r="F426" s="8"/>
      <c r="G426" s="8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8"/>
      <c r="Y426" s="8"/>
      <c r="Z426" s="8"/>
      <c r="AA426" s="8"/>
      <c r="AB426" s="8"/>
      <c r="AC426" s="8"/>
      <c r="AD426" s="8"/>
      <c r="AE426" s="8"/>
      <c r="AF426" s="8"/>
      <c r="AG426" s="8"/>
      <c r="AH426" s="8"/>
      <c r="AI426" s="8"/>
      <c r="AJ426" s="8"/>
      <c r="AK426" s="8"/>
      <c r="AL426" s="8"/>
      <c r="AM426" s="8"/>
      <c r="AN426" s="8"/>
      <c r="AO426" s="8"/>
      <c r="AP426" s="8"/>
      <c r="AQ426" s="8"/>
      <c r="AR426" s="8"/>
      <c r="AS426" s="8"/>
    </row>
    <row r="427" ht="15.75" customHeight="1">
      <c r="A427" s="8"/>
      <c r="B427" s="8"/>
      <c r="C427" s="8"/>
      <c r="D427" s="8"/>
      <c r="E427" s="8"/>
      <c r="F427" s="8"/>
      <c r="G427" s="8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8"/>
      <c r="Y427" s="8"/>
      <c r="Z427" s="8"/>
      <c r="AA427" s="8"/>
      <c r="AB427" s="8"/>
      <c r="AC427" s="8"/>
      <c r="AD427" s="8"/>
      <c r="AE427" s="8"/>
      <c r="AF427" s="8"/>
      <c r="AG427" s="8"/>
      <c r="AH427" s="8"/>
      <c r="AI427" s="8"/>
      <c r="AJ427" s="8"/>
      <c r="AK427" s="8"/>
      <c r="AL427" s="8"/>
      <c r="AM427" s="8"/>
      <c r="AN427" s="8"/>
      <c r="AO427" s="8"/>
      <c r="AP427" s="8"/>
      <c r="AQ427" s="8"/>
      <c r="AR427" s="8"/>
      <c r="AS427" s="8"/>
    </row>
    <row r="428" ht="15.75" customHeight="1">
      <c r="A428" s="8"/>
      <c r="B428" s="8"/>
      <c r="C428" s="8"/>
      <c r="D428" s="8"/>
      <c r="E428" s="8"/>
      <c r="F428" s="8"/>
      <c r="G428" s="8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8"/>
      <c r="Y428" s="8"/>
      <c r="Z428" s="8"/>
      <c r="AA428" s="8"/>
      <c r="AB428" s="8"/>
      <c r="AC428" s="8"/>
      <c r="AD428" s="8"/>
      <c r="AE428" s="8"/>
      <c r="AF428" s="8"/>
      <c r="AG428" s="8"/>
      <c r="AH428" s="8"/>
      <c r="AI428" s="8"/>
      <c r="AJ428" s="8"/>
      <c r="AK428" s="8"/>
      <c r="AL428" s="8"/>
      <c r="AM428" s="8"/>
      <c r="AN428" s="8"/>
      <c r="AO428" s="8"/>
      <c r="AP428" s="8"/>
      <c r="AQ428" s="8"/>
      <c r="AR428" s="8"/>
      <c r="AS428" s="8"/>
    </row>
    <row r="429" ht="15.75" customHeight="1">
      <c r="A429" s="8"/>
      <c r="B429" s="8"/>
      <c r="C429" s="8"/>
      <c r="D429" s="8"/>
      <c r="E429" s="8"/>
      <c r="F429" s="8"/>
      <c r="G429" s="8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8"/>
      <c r="Y429" s="8"/>
      <c r="Z429" s="8"/>
      <c r="AA429" s="8"/>
      <c r="AB429" s="8"/>
      <c r="AC429" s="8"/>
      <c r="AD429" s="8"/>
      <c r="AE429" s="8"/>
      <c r="AF429" s="8"/>
      <c r="AG429" s="8"/>
      <c r="AH429" s="8"/>
      <c r="AI429" s="8"/>
      <c r="AJ429" s="8"/>
      <c r="AK429" s="8"/>
      <c r="AL429" s="8"/>
      <c r="AM429" s="8"/>
      <c r="AN429" s="8"/>
      <c r="AO429" s="8"/>
      <c r="AP429" s="8"/>
      <c r="AQ429" s="8"/>
      <c r="AR429" s="8"/>
      <c r="AS429" s="8"/>
    </row>
    <row r="430" ht="15.75" customHeight="1">
      <c r="A430" s="8"/>
      <c r="B430" s="8"/>
      <c r="C430" s="8"/>
      <c r="D430" s="8"/>
      <c r="E430" s="8"/>
      <c r="F430" s="8"/>
      <c r="G430" s="8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8"/>
      <c r="Y430" s="8"/>
      <c r="Z430" s="8"/>
      <c r="AA430" s="8"/>
      <c r="AB430" s="8"/>
      <c r="AC430" s="8"/>
      <c r="AD430" s="8"/>
      <c r="AE430" s="8"/>
      <c r="AF430" s="8"/>
      <c r="AG430" s="8"/>
      <c r="AH430" s="8"/>
      <c r="AI430" s="8"/>
      <c r="AJ430" s="8"/>
      <c r="AK430" s="8"/>
      <c r="AL430" s="8"/>
      <c r="AM430" s="8"/>
      <c r="AN430" s="8"/>
      <c r="AO430" s="8"/>
      <c r="AP430" s="8"/>
      <c r="AQ430" s="8"/>
      <c r="AR430" s="8"/>
      <c r="AS430" s="8"/>
    </row>
    <row r="431" ht="15.75" customHeight="1">
      <c r="A431" s="8"/>
      <c r="B431" s="8"/>
      <c r="C431" s="8"/>
      <c r="D431" s="8"/>
      <c r="E431" s="8"/>
      <c r="F431" s="8"/>
      <c r="G431" s="8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  <c r="AA431" s="8"/>
      <c r="AB431" s="8"/>
      <c r="AC431" s="8"/>
      <c r="AD431" s="8"/>
      <c r="AE431" s="8"/>
      <c r="AF431" s="8"/>
      <c r="AG431" s="8"/>
      <c r="AH431" s="8"/>
      <c r="AI431" s="8"/>
      <c r="AJ431" s="8"/>
      <c r="AK431" s="8"/>
      <c r="AL431" s="8"/>
      <c r="AM431" s="8"/>
      <c r="AN431" s="8"/>
      <c r="AO431" s="8"/>
      <c r="AP431" s="8"/>
      <c r="AQ431" s="8"/>
      <c r="AR431" s="8"/>
      <c r="AS431" s="8"/>
    </row>
    <row r="432" ht="15.75" customHeight="1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8"/>
      <c r="Y432" s="8"/>
      <c r="Z432" s="8"/>
      <c r="AA432" s="8"/>
      <c r="AB432" s="8"/>
      <c r="AC432" s="8"/>
      <c r="AD432" s="8"/>
      <c r="AE432" s="8"/>
      <c r="AF432" s="8"/>
      <c r="AG432" s="8"/>
      <c r="AH432" s="8"/>
      <c r="AI432" s="8"/>
      <c r="AJ432" s="8"/>
      <c r="AK432" s="8"/>
      <c r="AL432" s="8"/>
      <c r="AM432" s="8"/>
      <c r="AN432" s="8"/>
      <c r="AO432" s="8"/>
      <c r="AP432" s="8"/>
      <c r="AQ432" s="8"/>
      <c r="AR432" s="8"/>
      <c r="AS432" s="8"/>
    </row>
    <row r="433" ht="15.75" customHeight="1">
      <c r="A433" s="8"/>
      <c r="B433" s="8"/>
      <c r="C433" s="8"/>
      <c r="D433" s="8"/>
      <c r="E433" s="8"/>
      <c r="F433" s="8"/>
      <c r="G433" s="8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8"/>
      <c r="Y433" s="8"/>
      <c r="Z433" s="8"/>
      <c r="AA433" s="8"/>
      <c r="AB433" s="8"/>
      <c r="AC433" s="8"/>
      <c r="AD433" s="8"/>
      <c r="AE433" s="8"/>
      <c r="AF433" s="8"/>
      <c r="AG433" s="8"/>
      <c r="AH433" s="8"/>
      <c r="AI433" s="8"/>
      <c r="AJ433" s="8"/>
      <c r="AK433" s="8"/>
      <c r="AL433" s="8"/>
      <c r="AM433" s="8"/>
      <c r="AN433" s="8"/>
      <c r="AO433" s="8"/>
      <c r="AP433" s="8"/>
      <c r="AQ433" s="8"/>
      <c r="AR433" s="8"/>
      <c r="AS433" s="8"/>
    </row>
    <row r="434" ht="15.75" customHeight="1">
      <c r="A434" s="8"/>
      <c r="B434" s="8"/>
      <c r="C434" s="8"/>
      <c r="D434" s="8"/>
      <c r="E434" s="8"/>
      <c r="F434" s="8"/>
      <c r="G434" s="8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8"/>
      <c r="Y434" s="8"/>
      <c r="Z434" s="8"/>
      <c r="AA434" s="8"/>
      <c r="AB434" s="8"/>
      <c r="AC434" s="8"/>
      <c r="AD434" s="8"/>
      <c r="AE434" s="8"/>
      <c r="AF434" s="8"/>
      <c r="AG434" s="8"/>
      <c r="AH434" s="8"/>
      <c r="AI434" s="8"/>
      <c r="AJ434" s="8"/>
      <c r="AK434" s="8"/>
      <c r="AL434" s="8"/>
      <c r="AM434" s="8"/>
      <c r="AN434" s="8"/>
      <c r="AO434" s="8"/>
      <c r="AP434" s="8"/>
      <c r="AQ434" s="8"/>
      <c r="AR434" s="8"/>
      <c r="AS434" s="8"/>
    </row>
    <row r="435" ht="15.75" customHeight="1">
      <c r="A435" s="8"/>
      <c r="B435" s="8"/>
      <c r="C435" s="8"/>
      <c r="D435" s="8"/>
      <c r="E435" s="8"/>
      <c r="F435" s="8"/>
      <c r="G435" s="8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8"/>
      <c r="Y435" s="8"/>
      <c r="Z435" s="8"/>
      <c r="AA435" s="8"/>
      <c r="AB435" s="8"/>
      <c r="AC435" s="8"/>
      <c r="AD435" s="8"/>
      <c r="AE435" s="8"/>
      <c r="AF435" s="8"/>
      <c r="AG435" s="8"/>
      <c r="AH435" s="8"/>
      <c r="AI435" s="8"/>
      <c r="AJ435" s="8"/>
      <c r="AK435" s="8"/>
      <c r="AL435" s="8"/>
      <c r="AM435" s="8"/>
      <c r="AN435" s="8"/>
      <c r="AO435" s="8"/>
      <c r="AP435" s="8"/>
      <c r="AQ435" s="8"/>
      <c r="AR435" s="8"/>
      <c r="AS435" s="8"/>
    </row>
    <row r="436" ht="15.75" customHeight="1">
      <c r="A436" s="8"/>
      <c r="B436" s="8"/>
      <c r="C436" s="8"/>
      <c r="D436" s="8"/>
      <c r="E436" s="8"/>
      <c r="F436" s="8"/>
      <c r="G436" s="8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8"/>
      <c r="Y436" s="8"/>
      <c r="Z436" s="8"/>
      <c r="AA436" s="8"/>
      <c r="AB436" s="8"/>
      <c r="AC436" s="8"/>
      <c r="AD436" s="8"/>
      <c r="AE436" s="8"/>
      <c r="AF436" s="8"/>
      <c r="AG436" s="8"/>
      <c r="AH436" s="8"/>
      <c r="AI436" s="8"/>
      <c r="AJ436" s="8"/>
      <c r="AK436" s="8"/>
      <c r="AL436" s="8"/>
      <c r="AM436" s="8"/>
      <c r="AN436" s="8"/>
      <c r="AO436" s="8"/>
      <c r="AP436" s="8"/>
      <c r="AQ436" s="8"/>
      <c r="AR436" s="8"/>
      <c r="AS436" s="8"/>
    </row>
    <row r="437" ht="15.75" customHeight="1">
      <c r="A437" s="8"/>
      <c r="B437" s="8"/>
      <c r="C437" s="8"/>
      <c r="D437" s="8"/>
      <c r="E437" s="8"/>
      <c r="F437" s="8"/>
      <c r="G437" s="8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8"/>
      <c r="Y437" s="8"/>
      <c r="Z437" s="8"/>
      <c r="AA437" s="8"/>
      <c r="AB437" s="8"/>
      <c r="AC437" s="8"/>
      <c r="AD437" s="8"/>
      <c r="AE437" s="8"/>
      <c r="AF437" s="8"/>
      <c r="AG437" s="8"/>
      <c r="AH437" s="8"/>
      <c r="AI437" s="8"/>
      <c r="AJ437" s="8"/>
      <c r="AK437" s="8"/>
      <c r="AL437" s="8"/>
      <c r="AM437" s="8"/>
      <c r="AN437" s="8"/>
      <c r="AO437" s="8"/>
      <c r="AP437" s="8"/>
      <c r="AQ437" s="8"/>
      <c r="AR437" s="8"/>
      <c r="AS437" s="8"/>
    </row>
    <row r="438" ht="15.75" customHeight="1">
      <c r="A438" s="8"/>
      <c r="B438" s="8"/>
      <c r="C438" s="8"/>
      <c r="D438" s="8"/>
      <c r="E438" s="8"/>
      <c r="F438" s="8"/>
      <c r="G438" s="8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8"/>
      <c r="Y438" s="8"/>
      <c r="Z438" s="8"/>
      <c r="AA438" s="8"/>
      <c r="AB438" s="8"/>
      <c r="AC438" s="8"/>
      <c r="AD438" s="8"/>
      <c r="AE438" s="8"/>
      <c r="AF438" s="8"/>
      <c r="AG438" s="8"/>
      <c r="AH438" s="8"/>
      <c r="AI438" s="8"/>
      <c r="AJ438" s="8"/>
      <c r="AK438" s="8"/>
      <c r="AL438" s="8"/>
      <c r="AM438" s="8"/>
      <c r="AN438" s="8"/>
      <c r="AO438" s="8"/>
      <c r="AP438" s="8"/>
      <c r="AQ438" s="8"/>
      <c r="AR438" s="8"/>
      <c r="AS438" s="8"/>
    </row>
    <row r="439" ht="15.75" customHeight="1">
      <c r="A439" s="8"/>
      <c r="B439" s="8"/>
      <c r="C439" s="8"/>
      <c r="D439" s="8"/>
      <c r="E439" s="8"/>
      <c r="F439" s="8"/>
      <c r="G439" s="8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8"/>
      <c r="Y439" s="8"/>
      <c r="Z439" s="8"/>
      <c r="AA439" s="8"/>
      <c r="AB439" s="8"/>
      <c r="AC439" s="8"/>
      <c r="AD439" s="8"/>
      <c r="AE439" s="8"/>
      <c r="AF439" s="8"/>
      <c r="AG439" s="8"/>
      <c r="AH439" s="8"/>
      <c r="AI439" s="8"/>
      <c r="AJ439" s="8"/>
      <c r="AK439" s="8"/>
      <c r="AL439" s="8"/>
      <c r="AM439" s="8"/>
      <c r="AN439" s="8"/>
      <c r="AO439" s="8"/>
      <c r="AP439" s="8"/>
      <c r="AQ439" s="8"/>
      <c r="AR439" s="8"/>
      <c r="AS439" s="8"/>
    </row>
    <row r="440" ht="15.75" customHeight="1">
      <c r="A440" s="8"/>
      <c r="B440" s="8"/>
      <c r="C440" s="8"/>
      <c r="D440" s="8"/>
      <c r="E440" s="8"/>
      <c r="F440" s="8"/>
      <c r="G440" s="8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8"/>
      <c r="Y440" s="8"/>
      <c r="Z440" s="8"/>
      <c r="AA440" s="8"/>
      <c r="AB440" s="8"/>
      <c r="AC440" s="8"/>
      <c r="AD440" s="8"/>
      <c r="AE440" s="8"/>
      <c r="AF440" s="8"/>
      <c r="AG440" s="8"/>
      <c r="AH440" s="8"/>
      <c r="AI440" s="8"/>
      <c r="AJ440" s="8"/>
      <c r="AK440" s="8"/>
      <c r="AL440" s="8"/>
      <c r="AM440" s="8"/>
      <c r="AN440" s="8"/>
      <c r="AO440" s="8"/>
      <c r="AP440" s="8"/>
      <c r="AQ440" s="8"/>
      <c r="AR440" s="8"/>
      <c r="AS440" s="8"/>
    </row>
    <row r="441" ht="15.75" customHeight="1">
      <c r="A441" s="8"/>
      <c r="B441" s="8"/>
      <c r="C441" s="8"/>
      <c r="D441" s="8"/>
      <c r="E441" s="8"/>
      <c r="F441" s="8"/>
      <c r="G441" s="8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8"/>
      <c r="Y441" s="8"/>
      <c r="Z441" s="8"/>
      <c r="AA441" s="8"/>
      <c r="AB441" s="8"/>
      <c r="AC441" s="8"/>
      <c r="AD441" s="8"/>
      <c r="AE441" s="8"/>
      <c r="AF441" s="8"/>
      <c r="AG441" s="8"/>
      <c r="AH441" s="8"/>
      <c r="AI441" s="8"/>
      <c r="AJ441" s="8"/>
      <c r="AK441" s="8"/>
      <c r="AL441" s="8"/>
      <c r="AM441" s="8"/>
      <c r="AN441" s="8"/>
      <c r="AO441" s="8"/>
      <c r="AP441" s="8"/>
      <c r="AQ441" s="8"/>
      <c r="AR441" s="8"/>
      <c r="AS441" s="8"/>
    </row>
    <row r="442" ht="15.75" customHeight="1">
      <c r="A442" s="8"/>
      <c r="B442" s="8"/>
      <c r="C442" s="8"/>
      <c r="D442" s="8"/>
      <c r="E442" s="8"/>
      <c r="F442" s="8"/>
      <c r="G442" s="8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8"/>
      <c r="Y442" s="8"/>
      <c r="Z442" s="8"/>
      <c r="AA442" s="8"/>
      <c r="AB442" s="8"/>
      <c r="AC442" s="8"/>
      <c r="AD442" s="8"/>
      <c r="AE442" s="8"/>
      <c r="AF442" s="8"/>
      <c r="AG442" s="8"/>
      <c r="AH442" s="8"/>
      <c r="AI442" s="8"/>
      <c r="AJ442" s="8"/>
      <c r="AK442" s="8"/>
      <c r="AL442" s="8"/>
      <c r="AM442" s="8"/>
      <c r="AN442" s="8"/>
      <c r="AO442" s="8"/>
      <c r="AP442" s="8"/>
      <c r="AQ442" s="8"/>
      <c r="AR442" s="8"/>
      <c r="AS442" s="8"/>
    </row>
    <row r="443" ht="15.75" customHeight="1">
      <c r="A443" s="8"/>
      <c r="B443" s="8"/>
      <c r="C443" s="8"/>
      <c r="D443" s="8"/>
      <c r="E443" s="8"/>
      <c r="F443" s="8"/>
      <c r="G443" s="8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8"/>
      <c r="Y443" s="8"/>
      <c r="Z443" s="8"/>
      <c r="AA443" s="8"/>
      <c r="AB443" s="8"/>
      <c r="AC443" s="8"/>
      <c r="AD443" s="8"/>
      <c r="AE443" s="8"/>
      <c r="AF443" s="8"/>
      <c r="AG443" s="8"/>
      <c r="AH443" s="8"/>
      <c r="AI443" s="8"/>
      <c r="AJ443" s="8"/>
      <c r="AK443" s="8"/>
      <c r="AL443" s="8"/>
      <c r="AM443" s="8"/>
      <c r="AN443" s="8"/>
      <c r="AO443" s="8"/>
      <c r="AP443" s="8"/>
      <c r="AQ443" s="8"/>
      <c r="AR443" s="8"/>
      <c r="AS443" s="8"/>
    </row>
    <row r="444" ht="15.75" customHeight="1">
      <c r="A444" s="8"/>
      <c r="B444" s="8"/>
      <c r="C444" s="8"/>
      <c r="D444" s="8"/>
      <c r="E444" s="8"/>
      <c r="F444" s="8"/>
      <c r="G444" s="8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8"/>
      <c r="Y444" s="8"/>
      <c r="Z444" s="8"/>
      <c r="AA444" s="8"/>
      <c r="AB444" s="8"/>
      <c r="AC444" s="8"/>
      <c r="AD444" s="8"/>
      <c r="AE444" s="8"/>
      <c r="AF444" s="8"/>
      <c r="AG444" s="8"/>
      <c r="AH444" s="8"/>
      <c r="AI444" s="8"/>
      <c r="AJ444" s="8"/>
      <c r="AK444" s="8"/>
      <c r="AL444" s="8"/>
      <c r="AM444" s="8"/>
      <c r="AN444" s="8"/>
      <c r="AO444" s="8"/>
      <c r="AP444" s="8"/>
      <c r="AQ444" s="8"/>
      <c r="AR444" s="8"/>
      <c r="AS444" s="8"/>
    </row>
    <row r="445" ht="15.75" customHeight="1">
      <c r="A445" s="8"/>
      <c r="B445" s="8"/>
      <c r="C445" s="8"/>
      <c r="D445" s="8"/>
      <c r="E445" s="8"/>
      <c r="F445" s="8"/>
      <c r="G445" s="8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8"/>
      <c r="Y445" s="8"/>
      <c r="Z445" s="8"/>
      <c r="AA445" s="8"/>
      <c r="AB445" s="8"/>
      <c r="AC445" s="8"/>
      <c r="AD445" s="8"/>
      <c r="AE445" s="8"/>
      <c r="AF445" s="8"/>
      <c r="AG445" s="8"/>
      <c r="AH445" s="8"/>
      <c r="AI445" s="8"/>
      <c r="AJ445" s="8"/>
      <c r="AK445" s="8"/>
      <c r="AL445" s="8"/>
      <c r="AM445" s="8"/>
      <c r="AN445" s="8"/>
      <c r="AO445" s="8"/>
      <c r="AP445" s="8"/>
      <c r="AQ445" s="8"/>
      <c r="AR445" s="8"/>
      <c r="AS445" s="8"/>
    </row>
    <row r="446" ht="15.75" customHeight="1">
      <c r="A446" s="8"/>
      <c r="B446" s="8"/>
      <c r="C446" s="8"/>
      <c r="D446" s="8"/>
      <c r="E446" s="8"/>
      <c r="F446" s="8"/>
      <c r="G446" s="8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8"/>
      <c r="Y446" s="8"/>
      <c r="Z446" s="8"/>
      <c r="AA446" s="8"/>
      <c r="AB446" s="8"/>
      <c r="AC446" s="8"/>
      <c r="AD446" s="8"/>
      <c r="AE446" s="8"/>
      <c r="AF446" s="8"/>
      <c r="AG446" s="8"/>
      <c r="AH446" s="8"/>
      <c r="AI446" s="8"/>
      <c r="AJ446" s="8"/>
      <c r="AK446" s="8"/>
      <c r="AL446" s="8"/>
      <c r="AM446" s="8"/>
      <c r="AN446" s="8"/>
      <c r="AO446" s="8"/>
      <c r="AP446" s="8"/>
      <c r="AQ446" s="8"/>
      <c r="AR446" s="8"/>
      <c r="AS446" s="8"/>
    </row>
    <row r="447" ht="15.75" customHeight="1">
      <c r="A447" s="8"/>
      <c r="B447" s="8"/>
      <c r="C447" s="8"/>
      <c r="D447" s="8"/>
      <c r="E447" s="8"/>
      <c r="F447" s="8"/>
      <c r="G447" s="8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8"/>
      <c r="Y447" s="8"/>
      <c r="Z447" s="8"/>
      <c r="AA447" s="8"/>
      <c r="AB447" s="8"/>
      <c r="AC447" s="8"/>
      <c r="AD447" s="8"/>
      <c r="AE447" s="8"/>
      <c r="AF447" s="8"/>
      <c r="AG447" s="8"/>
      <c r="AH447" s="8"/>
      <c r="AI447" s="8"/>
      <c r="AJ447" s="8"/>
      <c r="AK447" s="8"/>
      <c r="AL447" s="8"/>
      <c r="AM447" s="8"/>
      <c r="AN447" s="8"/>
      <c r="AO447" s="8"/>
      <c r="AP447" s="8"/>
      <c r="AQ447" s="8"/>
      <c r="AR447" s="8"/>
      <c r="AS447" s="8"/>
    </row>
    <row r="448" ht="15.75" customHeight="1">
      <c r="A448" s="8"/>
      <c r="B448" s="8"/>
      <c r="C448" s="8"/>
      <c r="D448" s="8"/>
      <c r="E448" s="8"/>
      <c r="F448" s="8"/>
      <c r="G448" s="8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8"/>
      <c r="Y448" s="8"/>
      <c r="Z448" s="8"/>
      <c r="AA448" s="8"/>
      <c r="AB448" s="8"/>
      <c r="AC448" s="8"/>
      <c r="AD448" s="8"/>
      <c r="AE448" s="8"/>
      <c r="AF448" s="8"/>
      <c r="AG448" s="8"/>
      <c r="AH448" s="8"/>
      <c r="AI448" s="8"/>
      <c r="AJ448" s="8"/>
      <c r="AK448" s="8"/>
      <c r="AL448" s="8"/>
      <c r="AM448" s="8"/>
      <c r="AN448" s="8"/>
      <c r="AO448" s="8"/>
      <c r="AP448" s="8"/>
      <c r="AQ448" s="8"/>
      <c r="AR448" s="8"/>
      <c r="AS448" s="8"/>
    </row>
    <row r="449" ht="15.75" customHeight="1">
      <c r="A449" s="8"/>
      <c r="B449" s="8"/>
      <c r="C449" s="8"/>
      <c r="D449" s="8"/>
      <c r="E449" s="8"/>
      <c r="F449" s="8"/>
      <c r="G449" s="8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8"/>
      <c r="Y449" s="8"/>
      <c r="Z449" s="8"/>
      <c r="AA449" s="8"/>
      <c r="AB449" s="8"/>
      <c r="AC449" s="8"/>
      <c r="AD449" s="8"/>
      <c r="AE449" s="8"/>
      <c r="AF449" s="8"/>
      <c r="AG449" s="8"/>
      <c r="AH449" s="8"/>
      <c r="AI449" s="8"/>
      <c r="AJ449" s="8"/>
      <c r="AK449" s="8"/>
      <c r="AL449" s="8"/>
      <c r="AM449" s="8"/>
      <c r="AN449" s="8"/>
      <c r="AO449" s="8"/>
      <c r="AP449" s="8"/>
      <c r="AQ449" s="8"/>
      <c r="AR449" s="8"/>
      <c r="AS449" s="8"/>
    </row>
    <row r="450" ht="15.75" customHeight="1">
      <c r="A450" s="8"/>
      <c r="B450" s="8"/>
      <c r="C450" s="8"/>
      <c r="D450" s="8"/>
      <c r="E450" s="8"/>
      <c r="F450" s="8"/>
      <c r="G450" s="8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8"/>
      <c r="Y450" s="8"/>
      <c r="Z450" s="8"/>
      <c r="AA450" s="8"/>
      <c r="AB450" s="8"/>
      <c r="AC450" s="8"/>
      <c r="AD450" s="8"/>
      <c r="AE450" s="8"/>
      <c r="AF450" s="8"/>
      <c r="AG450" s="8"/>
      <c r="AH450" s="8"/>
      <c r="AI450" s="8"/>
      <c r="AJ450" s="8"/>
      <c r="AK450" s="8"/>
      <c r="AL450" s="8"/>
      <c r="AM450" s="8"/>
      <c r="AN450" s="8"/>
      <c r="AO450" s="8"/>
      <c r="AP450" s="8"/>
      <c r="AQ450" s="8"/>
      <c r="AR450" s="8"/>
      <c r="AS450" s="8"/>
    </row>
    <row r="451" ht="15.75" customHeight="1">
      <c r="A451" s="8"/>
      <c r="B451" s="8"/>
      <c r="C451" s="8"/>
      <c r="D451" s="8"/>
      <c r="E451" s="8"/>
      <c r="F451" s="8"/>
      <c r="G451" s="8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8"/>
      <c r="Y451" s="8"/>
      <c r="Z451" s="8"/>
      <c r="AA451" s="8"/>
      <c r="AB451" s="8"/>
      <c r="AC451" s="8"/>
      <c r="AD451" s="8"/>
      <c r="AE451" s="8"/>
      <c r="AF451" s="8"/>
      <c r="AG451" s="8"/>
      <c r="AH451" s="8"/>
      <c r="AI451" s="8"/>
      <c r="AJ451" s="8"/>
      <c r="AK451" s="8"/>
      <c r="AL451" s="8"/>
      <c r="AM451" s="8"/>
      <c r="AN451" s="8"/>
      <c r="AO451" s="8"/>
      <c r="AP451" s="8"/>
      <c r="AQ451" s="8"/>
      <c r="AR451" s="8"/>
      <c r="AS451" s="8"/>
    </row>
    <row r="452" ht="15.75" customHeight="1">
      <c r="A452" s="8"/>
      <c r="B452" s="8"/>
      <c r="C452" s="8"/>
      <c r="D452" s="8"/>
      <c r="E452" s="8"/>
      <c r="F452" s="8"/>
      <c r="G452" s="8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8"/>
      <c r="Y452" s="8"/>
      <c r="Z452" s="8"/>
      <c r="AA452" s="8"/>
      <c r="AB452" s="8"/>
      <c r="AC452" s="8"/>
      <c r="AD452" s="8"/>
      <c r="AE452" s="8"/>
      <c r="AF452" s="8"/>
      <c r="AG452" s="8"/>
      <c r="AH452" s="8"/>
      <c r="AI452" s="8"/>
      <c r="AJ452" s="8"/>
      <c r="AK452" s="8"/>
      <c r="AL452" s="8"/>
      <c r="AM452" s="8"/>
      <c r="AN452" s="8"/>
      <c r="AO452" s="8"/>
      <c r="AP452" s="8"/>
      <c r="AQ452" s="8"/>
      <c r="AR452" s="8"/>
      <c r="AS452" s="8"/>
    </row>
    <row r="453" ht="15.75" customHeight="1">
      <c r="A453" s="8"/>
      <c r="B453" s="8"/>
      <c r="C453" s="8"/>
      <c r="D453" s="8"/>
      <c r="E453" s="8"/>
      <c r="F453" s="8"/>
      <c r="G453" s="8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8"/>
      <c r="Y453" s="8"/>
      <c r="Z453" s="8"/>
      <c r="AA453" s="8"/>
      <c r="AB453" s="8"/>
      <c r="AC453" s="8"/>
      <c r="AD453" s="8"/>
      <c r="AE453" s="8"/>
      <c r="AF453" s="8"/>
      <c r="AG453" s="8"/>
      <c r="AH453" s="8"/>
      <c r="AI453" s="8"/>
      <c r="AJ453" s="8"/>
      <c r="AK453" s="8"/>
      <c r="AL453" s="8"/>
      <c r="AM453" s="8"/>
      <c r="AN453" s="8"/>
      <c r="AO453" s="8"/>
      <c r="AP453" s="8"/>
      <c r="AQ453" s="8"/>
      <c r="AR453" s="8"/>
      <c r="AS453" s="8"/>
    </row>
    <row r="454" ht="15.75" customHeight="1">
      <c r="A454" s="8"/>
      <c r="B454" s="8"/>
      <c r="C454" s="8"/>
      <c r="D454" s="8"/>
      <c r="E454" s="8"/>
      <c r="F454" s="8"/>
      <c r="G454" s="8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8"/>
      <c r="Y454" s="8"/>
      <c r="Z454" s="8"/>
      <c r="AA454" s="8"/>
      <c r="AB454" s="8"/>
      <c r="AC454" s="8"/>
      <c r="AD454" s="8"/>
      <c r="AE454" s="8"/>
      <c r="AF454" s="8"/>
      <c r="AG454" s="8"/>
      <c r="AH454" s="8"/>
      <c r="AI454" s="8"/>
      <c r="AJ454" s="8"/>
      <c r="AK454" s="8"/>
      <c r="AL454" s="8"/>
      <c r="AM454" s="8"/>
      <c r="AN454" s="8"/>
      <c r="AO454" s="8"/>
      <c r="AP454" s="8"/>
      <c r="AQ454" s="8"/>
      <c r="AR454" s="8"/>
      <c r="AS454" s="8"/>
    </row>
    <row r="455" ht="15.75" customHeight="1">
      <c r="A455" s="8"/>
      <c r="B455" s="8"/>
      <c r="C455" s="8"/>
      <c r="D455" s="8"/>
      <c r="E455" s="8"/>
      <c r="F455" s="8"/>
      <c r="G455" s="8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8"/>
      <c r="Y455" s="8"/>
      <c r="Z455" s="8"/>
      <c r="AA455" s="8"/>
      <c r="AB455" s="8"/>
      <c r="AC455" s="8"/>
      <c r="AD455" s="8"/>
      <c r="AE455" s="8"/>
      <c r="AF455" s="8"/>
      <c r="AG455" s="8"/>
      <c r="AH455" s="8"/>
      <c r="AI455" s="8"/>
      <c r="AJ455" s="8"/>
      <c r="AK455" s="8"/>
      <c r="AL455" s="8"/>
      <c r="AM455" s="8"/>
      <c r="AN455" s="8"/>
      <c r="AO455" s="8"/>
      <c r="AP455" s="8"/>
      <c r="AQ455" s="8"/>
      <c r="AR455" s="8"/>
      <c r="AS455" s="8"/>
    </row>
    <row r="456" ht="15.75" customHeight="1">
      <c r="A456" s="8"/>
      <c r="B456" s="8"/>
      <c r="C456" s="8"/>
      <c r="D456" s="8"/>
      <c r="E456" s="8"/>
      <c r="F456" s="8"/>
      <c r="G456" s="8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8"/>
      <c r="Y456" s="8"/>
      <c r="Z456" s="8"/>
      <c r="AA456" s="8"/>
      <c r="AB456" s="8"/>
      <c r="AC456" s="8"/>
      <c r="AD456" s="8"/>
      <c r="AE456" s="8"/>
      <c r="AF456" s="8"/>
      <c r="AG456" s="8"/>
      <c r="AH456" s="8"/>
      <c r="AI456" s="8"/>
      <c r="AJ456" s="8"/>
      <c r="AK456" s="8"/>
      <c r="AL456" s="8"/>
      <c r="AM456" s="8"/>
      <c r="AN456" s="8"/>
      <c r="AO456" s="8"/>
      <c r="AP456" s="8"/>
      <c r="AQ456" s="8"/>
      <c r="AR456" s="8"/>
      <c r="AS456" s="8"/>
    </row>
    <row r="457" ht="15.75" customHeight="1">
      <c r="A457" s="8"/>
      <c r="B457" s="8"/>
      <c r="C457" s="8"/>
      <c r="D457" s="8"/>
      <c r="E457" s="8"/>
      <c r="F457" s="8"/>
      <c r="G457" s="8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8"/>
      <c r="Y457" s="8"/>
      <c r="Z457" s="8"/>
      <c r="AA457" s="8"/>
      <c r="AB457" s="8"/>
      <c r="AC457" s="8"/>
      <c r="AD457" s="8"/>
      <c r="AE457" s="8"/>
      <c r="AF457" s="8"/>
      <c r="AG457" s="8"/>
      <c r="AH457" s="8"/>
      <c r="AI457" s="8"/>
      <c r="AJ457" s="8"/>
      <c r="AK457" s="8"/>
      <c r="AL457" s="8"/>
      <c r="AM457" s="8"/>
      <c r="AN457" s="8"/>
      <c r="AO457" s="8"/>
      <c r="AP457" s="8"/>
      <c r="AQ457" s="8"/>
      <c r="AR457" s="8"/>
      <c r="AS457" s="8"/>
    </row>
    <row r="458" ht="15.75" customHeight="1">
      <c r="A458" s="8"/>
      <c r="B458" s="8"/>
      <c r="C458" s="8"/>
      <c r="D458" s="8"/>
      <c r="E458" s="8"/>
      <c r="F458" s="8"/>
      <c r="G458" s="8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8"/>
      <c r="Y458" s="8"/>
      <c r="Z458" s="8"/>
      <c r="AA458" s="8"/>
      <c r="AB458" s="8"/>
      <c r="AC458" s="8"/>
      <c r="AD458" s="8"/>
      <c r="AE458" s="8"/>
      <c r="AF458" s="8"/>
      <c r="AG458" s="8"/>
      <c r="AH458" s="8"/>
      <c r="AI458" s="8"/>
      <c r="AJ458" s="8"/>
      <c r="AK458" s="8"/>
      <c r="AL458" s="8"/>
      <c r="AM458" s="8"/>
      <c r="AN458" s="8"/>
      <c r="AO458" s="8"/>
      <c r="AP458" s="8"/>
      <c r="AQ458" s="8"/>
      <c r="AR458" s="8"/>
      <c r="AS458" s="8"/>
    </row>
    <row r="459" ht="15.75" customHeight="1">
      <c r="A459" s="8"/>
      <c r="B459" s="8"/>
      <c r="C459" s="8"/>
      <c r="D459" s="8"/>
      <c r="E459" s="8"/>
      <c r="F459" s="8"/>
      <c r="G459" s="8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8"/>
      <c r="Y459" s="8"/>
      <c r="Z459" s="8"/>
      <c r="AA459" s="8"/>
      <c r="AB459" s="8"/>
      <c r="AC459" s="8"/>
      <c r="AD459" s="8"/>
      <c r="AE459" s="8"/>
      <c r="AF459" s="8"/>
      <c r="AG459" s="8"/>
      <c r="AH459" s="8"/>
      <c r="AI459" s="8"/>
      <c r="AJ459" s="8"/>
      <c r="AK459" s="8"/>
      <c r="AL459" s="8"/>
      <c r="AM459" s="8"/>
      <c r="AN459" s="8"/>
      <c r="AO459" s="8"/>
      <c r="AP459" s="8"/>
      <c r="AQ459" s="8"/>
      <c r="AR459" s="8"/>
      <c r="AS459" s="8"/>
    </row>
    <row r="460" ht="15.75" customHeight="1">
      <c r="A460" s="8"/>
      <c r="B460" s="8"/>
      <c r="C460" s="8"/>
      <c r="D460" s="8"/>
      <c r="E460" s="8"/>
      <c r="F460" s="8"/>
      <c r="G460" s="8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8"/>
      <c r="Y460" s="8"/>
      <c r="Z460" s="8"/>
      <c r="AA460" s="8"/>
      <c r="AB460" s="8"/>
      <c r="AC460" s="8"/>
      <c r="AD460" s="8"/>
      <c r="AE460" s="8"/>
      <c r="AF460" s="8"/>
      <c r="AG460" s="8"/>
      <c r="AH460" s="8"/>
      <c r="AI460" s="8"/>
      <c r="AJ460" s="8"/>
      <c r="AK460" s="8"/>
      <c r="AL460" s="8"/>
      <c r="AM460" s="8"/>
      <c r="AN460" s="8"/>
      <c r="AO460" s="8"/>
      <c r="AP460" s="8"/>
      <c r="AQ460" s="8"/>
      <c r="AR460" s="8"/>
      <c r="AS460" s="8"/>
    </row>
    <row r="461" ht="15.75" customHeight="1">
      <c r="A461" s="8"/>
      <c r="B461" s="8"/>
      <c r="C461" s="8"/>
      <c r="D461" s="8"/>
      <c r="E461" s="8"/>
      <c r="F461" s="8"/>
      <c r="G461" s="8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8"/>
      <c r="Y461" s="8"/>
      <c r="Z461" s="8"/>
      <c r="AA461" s="8"/>
      <c r="AB461" s="8"/>
      <c r="AC461" s="8"/>
      <c r="AD461" s="8"/>
      <c r="AE461" s="8"/>
      <c r="AF461" s="8"/>
      <c r="AG461" s="8"/>
      <c r="AH461" s="8"/>
      <c r="AI461" s="8"/>
      <c r="AJ461" s="8"/>
      <c r="AK461" s="8"/>
      <c r="AL461" s="8"/>
      <c r="AM461" s="8"/>
      <c r="AN461" s="8"/>
      <c r="AO461" s="8"/>
      <c r="AP461" s="8"/>
      <c r="AQ461" s="8"/>
      <c r="AR461" s="8"/>
      <c r="AS461" s="8"/>
    </row>
    <row r="462" ht="15.75" customHeight="1">
      <c r="A462" s="8"/>
      <c r="B462" s="8"/>
      <c r="C462" s="8"/>
      <c r="D462" s="8"/>
      <c r="E462" s="8"/>
      <c r="F462" s="8"/>
      <c r="G462" s="8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8"/>
      <c r="Y462" s="8"/>
      <c r="Z462" s="8"/>
      <c r="AA462" s="8"/>
      <c r="AB462" s="8"/>
      <c r="AC462" s="8"/>
      <c r="AD462" s="8"/>
      <c r="AE462" s="8"/>
      <c r="AF462" s="8"/>
      <c r="AG462" s="8"/>
      <c r="AH462" s="8"/>
      <c r="AI462" s="8"/>
      <c r="AJ462" s="8"/>
      <c r="AK462" s="8"/>
      <c r="AL462" s="8"/>
      <c r="AM462" s="8"/>
      <c r="AN462" s="8"/>
      <c r="AO462" s="8"/>
      <c r="AP462" s="8"/>
      <c r="AQ462" s="8"/>
      <c r="AR462" s="8"/>
      <c r="AS462" s="8"/>
    </row>
    <row r="463" ht="15.75" customHeight="1">
      <c r="A463" s="8"/>
      <c r="B463" s="8"/>
      <c r="C463" s="8"/>
      <c r="D463" s="8"/>
      <c r="E463" s="8"/>
      <c r="F463" s="8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  <c r="AA463" s="8"/>
      <c r="AB463" s="8"/>
      <c r="AC463" s="8"/>
      <c r="AD463" s="8"/>
      <c r="AE463" s="8"/>
      <c r="AF463" s="8"/>
      <c r="AG463" s="8"/>
      <c r="AH463" s="8"/>
      <c r="AI463" s="8"/>
      <c r="AJ463" s="8"/>
      <c r="AK463" s="8"/>
      <c r="AL463" s="8"/>
      <c r="AM463" s="8"/>
      <c r="AN463" s="8"/>
      <c r="AO463" s="8"/>
      <c r="AP463" s="8"/>
      <c r="AQ463" s="8"/>
      <c r="AR463" s="8"/>
      <c r="AS463" s="8"/>
    </row>
    <row r="464" ht="15.75" customHeight="1">
      <c r="A464" s="8"/>
      <c r="B464" s="8"/>
      <c r="C464" s="8"/>
      <c r="D464" s="8"/>
      <c r="E464" s="8"/>
      <c r="F464" s="8"/>
      <c r="G464" s="8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8"/>
      <c r="Y464" s="8"/>
      <c r="Z464" s="8"/>
      <c r="AA464" s="8"/>
      <c r="AB464" s="8"/>
      <c r="AC464" s="8"/>
      <c r="AD464" s="8"/>
      <c r="AE464" s="8"/>
      <c r="AF464" s="8"/>
      <c r="AG464" s="8"/>
      <c r="AH464" s="8"/>
      <c r="AI464" s="8"/>
      <c r="AJ464" s="8"/>
      <c r="AK464" s="8"/>
      <c r="AL464" s="8"/>
      <c r="AM464" s="8"/>
      <c r="AN464" s="8"/>
      <c r="AO464" s="8"/>
      <c r="AP464" s="8"/>
      <c r="AQ464" s="8"/>
      <c r="AR464" s="8"/>
      <c r="AS464" s="8"/>
    </row>
    <row r="465" ht="15.75" customHeight="1">
      <c r="A465" s="8"/>
      <c r="B465" s="8"/>
      <c r="C465" s="8"/>
      <c r="D465" s="8"/>
      <c r="E465" s="8"/>
      <c r="F465" s="8"/>
      <c r="G465" s="8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8"/>
      <c r="Y465" s="8"/>
      <c r="Z465" s="8"/>
      <c r="AA465" s="8"/>
      <c r="AB465" s="8"/>
      <c r="AC465" s="8"/>
      <c r="AD465" s="8"/>
      <c r="AE465" s="8"/>
      <c r="AF465" s="8"/>
      <c r="AG465" s="8"/>
      <c r="AH465" s="8"/>
      <c r="AI465" s="8"/>
      <c r="AJ465" s="8"/>
      <c r="AK465" s="8"/>
      <c r="AL465" s="8"/>
      <c r="AM465" s="8"/>
      <c r="AN465" s="8"/>
      <c r="AO465" s="8"/>
      <c r="AP465" s="8"/>
      <c r="AQ465" s="8"/>
      <c r="AR465" s="8"/>
      <c r="AS465" s="8"/>
    </row>
    <row r="466" ht="15.75" customHeight="1">
      <c r="A466" s="8"/>
      <c r="B466" s="8"/>
      <c r="C466" s="8"/>
      <c r="D466" s="8"/>
      <c r="E466" s="8"/>
      <c r="F466" s="8"/>
      <c r="G466" s="8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8"/>
      <c r="Y466" s="8"/>
      <c r="Z466" s="8"/>
      <c r="AA466" s="8"/>
      <c r="AB466" s="8"/>
      <c r="AC466" s="8"/>
      <c r="AD466" s="8"/>
      <c r="AE466" s="8"/>
      <c r="AF466" s="8"/>
      <c r="AG466" s="8"/>
      <c r="AH466" s="8"/>
      <c r="AI466" s="8"/>
      <c r="AJ466" s="8"/>
      <c r="AK466" s="8"/>
      <c r="AL466" s="8"/>
      <c r="AM466" s="8"/>
      <c r="AN466" s="8"/>
      <c r="AO466" s="8"/>
      <c r="AP466" s="8"/>
      <c r="AQ466" s="8"/>
      <c r="AR466" s="8"/>
      <c r="AS466" s="8"/>
    </row>
    <row r="467" ht="15.75" customHeight="1">
      <c r="A467" s="8"/>
      <c r="B467" s="8"/>
      <c r="C467" s="8"/>
      <c r="D467" s="8"/>
      <c r="E467" s="8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  <c r="AA467" s="8"/>
      <c r="AB467" s="8"/>
      <c r="AC467" s="8"/>
      <c r="AD467" s="8"/>
      <c r="AE467" s="8"/>
      <c r="AF467" s="8"/>
      <c r="AG467" s="8"/>
      <c r="AH467" s="8"/>
      <c r="AI467" s="8"/>
      <c r="AJ467" s="8"/>
      <c r="AK467" s="8"/>
      <c r="AL467" s="8"/>
      <c r="AM467" s="8"/>
      <c r="AN467" s="8"/>
      <c r="AO467" s="8"/>
      <c r="AP467" s="8"/>
      <c r="AQ467" s="8"/>
      <c r="AR467" s="8"/>
      <c r="AS467" s="8"/>
    </row>
    <row r="468" ht="15.75" customHeight="1">
      <c r="A468" s="8"/>
      <c r="B468" s="8"/>
      <c r="C468" s="8"/>
      <c r="D468" s="8"/>
      <c r="E468" s="8"/>
      <c r="F468" s="8"/>
      <c r="G468" s="8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8"/>
      <c r="Y468" s="8"/>
      <c r="Z468" s="8"/>
      <c r="AA468" s="8"/>
      <c r="AB468" s="8"/>
      <c r="AC468" s="8"/>
      <c r="AD468" s="8"/>
      <c r="AE468" s="8"/>
      <c r="AF468" s="8"/>
      <c r="AG468" s="8"/>
      <c r="AH468" s="8"/>
      <c r="AI468" s="8"/>
      <c r="AJ468" s="8"/>
      <c r="AK468" s="8"/>
      <c r="AL468" s="8"/>
      <c r="AM468" s="8"/>
      <c r="AN468" s="8"/>
      <c r="AO468" s="8"/>
      <c r="AP468" s="8"/>
      <c r="AQ468" s="8"/>
      <c r="AR468" s="8"/>
      <c r="AS468" s="8"/>
    </row>
    <row r="469" ht="15.75" customHeight="1">
      <c r="A469" s="8"/>
      <c r="B469" s="8"/>
      <c r="C469" s="8"/>
      <c r="D469" s="8"/>
      <c r="E469" s="8"/>
      <c r="F469" s="8"/>
      <c r="G469" s="8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8"/>
      <c r="Y469" s="8"/>
      <c r="Z469" s="8"/>
      <c r="AA469" s="8"/>
      <c r="AB469" s="8"/>
      <c r="AC469" s="8"/>
      <c r="AD469" s="8"/>
      <c r="AE469" s="8"/>
      <c r="AF469" s="8"/>
      <c r="AG469" s="8"/>
      <c r="AH469" s="8"/>
      <c r="AI469" s="8"/>
      <c r="AJ469" s="8"/>
      <c r="AK469" s="8"/>
      <c r="AL469" s="8"/>
      <c r="AM469" s="8"/>
      <c r="AN469" s="8"/>
      <c r="AO469" s="8"/>
      <c r="AP469" s="8"/>
      <c r="AQ469" s="8"/>
      <c r="AR469" s="8"/>
      <c r="AS469" s="8"/>
    </row>
    <row r="470" ht="15.75" customHeight="1">
      <c r="A470" s="8"/>
      <c r="B470" s="8"/>
      <c r="C470" s="8"/>
      <c r="D470" s="8"/>
      <c r="E470" s="8"/>
      <c r="F470" s="8"/>
      <c r="G470" s="8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8"/>
      <c r="Y470" s="8"/>
      <c r="Z470" s="8"/>
      <c r="AA470" s="8"/>
      <c r="AB470" s="8"/>
      <c r="AC470" s="8"/>
      <c r="AD470" s="8"/>
      <c r="AE470" s="8"/>
      <c r="AF470" s="8"/>
      <c r="AG470" s="8"/>
      <c r="AH470" s="8"/>
      <c r="AI470" s="8"/>
      <c r="AJ470" s="8"/>
      <c r="AK470" s="8"/>
      <c r="AL470" s="8"/>
      <c r="AM470" s="8"/>
      <c r="AN470" s="8"/>
      <c r="AO470" s="8"/>
      <c r="AP470" s="8"/>
      <c r="AQ470" s="8"/>
      <c r="AR470" s="8"/>
      <c r="AS470" s="8"/>
    </row>
    <row r="471" ht="15.75" customHeight="1">
      <c r="A471" s="8"/>
      <c r="B471" s="8"/>
      <c r="C471" s="8"/>
      <c r="D471" s="8"/>
      <c r="E471" s="8"/>
      <c r="F471" s="8"/>
      <c r="G471" s="8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8"/>
      <c r="Y471" s="8"/>
      <c r="Z471" s="8"/>
      <c r="AA471" s="8"/>
      <c r="AB471" s="8"/>
      <c r="AC471" s="8"/>
      <c r="AD471" s="8"/>
      <c r="AE471" s="8"/>
      <c r="AF471" s="8"/>
      <c r="AG471" s="8"/>
      <c r="AH471" s="8"/>
      <c r="AI471" s="8"/>
      <c r="AJ471" s="8"/>
      <c r="AK471" s="8"/>
      <c r="AL471" s="8"/>
      <c r="AM471" s="8"/>
      <c r="AN471" s="8"/>
      <c r="AO471" s="8"/>
      <c r="AP471" s="8"/>
      <c r="AQ471" s="8"/>
      <c r="AR471" s="8"/>
      <c r="AS471" s="8"/>
    </row>
    <row r="472" ht="15.75" customHeight="1">
      <c r="A472" s="8"/>
      <c r="B472" s="8"/>
      <c r="C472" s="8"/>
      <c r="D472" s="8"/>
      <c r="E472" s="8"/>
      <c r="F472" s="8"/>
      <c r="G472" s="8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8"/>
      <c r="Y472" s="8"/>
      <c r="Z472" s="8"/>
      <c r="AA472" s="8"/>
      <c r="AB472" s="8"/>
      <c r="AC472" s="8"/>
      <c r="AD472" s="8"/>
      <c r="AE472" s="8"/>
      <c r="AF472" s="8"/>
      <c r="AG472" s="8"/>
      <c r="AH472" s="8"/>
      <c r="AI472" s="8"/>
      <c r="AJ472" s="8"/>
      <c r="AK472" s="8"/>
      <c r="AL472" s="8"/>
      <c r="AM472" s="8"/>
      <c r="AN472" s="8"/>
      <c r="AO472" s="8"/>
      <c r="AP472" s="8"/>
      <c r="AQ472" s="8"/>
      <c r="AR472" s="8"/>
      <c r="AS472" s="8"/>
    </row>
    <row r="473" ht="15.75" customHeight="1">
      <c r="A473" s="8"/>
      <c r="B473" s="8"/>
      <c r="C473" s="8"/>
      <c r="D473" s="8"/>
      <c r="E473" s="8"/>
      <c r="F473" s="8"/>
      <c r="G473" s="8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8"/>
      <c r="Y473" s="8"/>
      <c r="Z473" s="8"/>
      <c r="AA473" s="8"/>
      <c r="AB473" s="8"/>
      <c r="AC473" s="8"/>
      <c r="AD473" s="8"/>
      <c r="AE473" s="8"/>
      <c r="AF473" s="8"/>
      <c r="AG473" s="8"/>
      <c r="AH473" s="8"/>
      <c r="AI473" s="8"/>
      <c r="AJ473" s="8"/>
      <c r="AK473" s="8"/>
      <c r="AL473" s="8"/>
      <c r="AM473" s="8"/>
      <c r="AN473" s="8"/>
      <c r="AO473" s="8"/>
      <c r="AP473" s="8"/>
      <c r="AQ473" s="8"/>
      <c r="AR473" s="8"/>
      <c r="AS473" s="8"/>
    </row>
    <row r="474" ht="15.75" customHeight="1">
      <c r="A474" s="8"/>
      <c r="B474" s="8"/>
      <c r="C474" s="8"/>
      <c r="D474" s="8"/>
      <c r="E474" s="8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  <c r="AA474" s="8"/>
      <c r="AB474" s="8"/>
      <c r="AC474" s="8"/>
      <c r="AD474" s="8"/>
      <c r="AE474" s="8"/>
      <c r="AF474" s="8"/>
      <c r="AG474" s="8"/>
      <c r="AH474" s="8"/>
      <c r="AI474" s="8"/>
      <c r="AJ474" s="8"/>
      <c r="AK474" s="8"/>
      <c r="AL474" s="8"/>
      <c r="AM474" s="8"/>
      <c r="AN474" s="8"/>
      <c r="AO474" s="8"/>
      <c r="AP474" s="8"/>
      <c r="AQ474" s="8"/>
      <c r="AR474" s="8"/>
      <c r="AS474" s="8"/>
    </row>
    <row r="475" ht="15.75" customHeight="1">
      <c r="A475" s="8"/>
      <c r="B475" s="8"/>
      <c r="C475" s="8"/>
      <c r="D475" s="8"/>
      <c r="E475" s="8"/>
      <c r="F475" s="8"/>
      <c r="G475" s="8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8"/>
      <c r="Y475" s="8"/>
      <c r="Z475" s="8"/>
      <c r="AA475" s="8"/>
      <c r="AB475" s="8"/>
      <c r="AC475" s="8"/>
      <c r="AD475" s="8"/>
      <c r="AE475" s="8"/>
      <c r="AF475" s="8"/>
      <c r="AG475" s="8"/>
      <c r="AH475" s="8"/>
      <c r="AI475" s="8"/>
      <c r="AJ475" s="8"/>
      <c r="AK475" s="8"/>
      <c r="AL475" s="8"/>
      <c r="AM475" s="8"/>
      <c r="AN475" s="8"/>
      <c r="AO475" s="8"/>
      <c r="AP475" s="8"/>
      <c r="AQ475" s="8"/>
      <c r="AR475" s="8"/>
      <c r="AS475" s="8"/>
    </row>
    <row r="476" ht="15.75" customHeight="1">
      <c r="A476" s="8"/>
      <c r="B476" s="8"/>
      <c r="C476" s="8"/>
      <c r="D476" s="8"/>
      <c r="E476" s="8"/>
      <c r="F476" s="8"/>
      <c r="G476" s="8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8"/>
      <c r="Y476" s="8"/>
      <c r="Z476" s="8"/>
      <c r="AA476" s="8"/>
      <c r="AB476" s="8"/>
      <c r="AC476" s="8"/>
      <c r="AD476" s="8"/>
      <c r="AE476" s="8"/>
      <c r="AF476" s="8"/>
      <c r="AG476" s="8"/>
      <c r="AH476" s="8"/>
      <c r="AI476" s="8"/>
      <c r="AJ476" s="8"/>
      <c r="AK476" s="8"/>
      <c r="AL476" s="8"/>
      <c r="AM476" s="8"/>
      <c r="AN476" s="8"/>
      <c r="AO476" s="8"/>
      <c r="AP476" s="8"/>
      <c r="AQ476" s="8"/>
      <c r="AR476" s="8"/>
      <c r="AS476" s="8"/>
    </row>
    <row r="477" ht="15.75" customHeight="1">
      <c r="A477" s="8"/>
      <c r="B477" s="8"/>
      <c r="C477" s="8"/>
      <c r="D477" s="8"/>
      <c r="E477" s="8"/>
      <c r="F477" s="8"/>
      <c r="G477" s="8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8"/>
      <c r="Y477" s="8"/>
      <c r="Z477" s="8"/>
      <c r="AA477" s="8"/>
      <c r="AB477" s="8"/>
      <c r="AC477" s="8"/>
      <c r="AD477" s="8"/>
      <c r="AE477" s="8"/>
      <c r="AF477" s="8"/>
      <c r="AG477" s="8"/>
      <c r="AH477" s="8"/>
      <c r="AI477" s="8"/>
      <c r="AJ477" s="8"/>
      <c r="AK477" s="8"/>
      <c r="AL477" s="8"/>
      <c r="AM477" s="8"/>
      <c r="AN477" s="8"/>
      <c r="AO477" s="8"/>
      <c r="AP477" s="8"/>
      <c r="AQ477" s="8"/>
      <c r="AR477" s="8"/>
      <c r="AS477" s="8"/>
    </row>
    <row r="478" ht="15.75" customHeight="1">
      <c r="A478" s="8"/>
      <c r="B478" s="8"/>
      <c r="C478" s="8"/>
      <c r="D478" s="8"/>
      <c r="E478" s="8"/>
      <c r="F478" s="8"/>
      <c r="G478" s="8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8"/>
      <c r="Y478" s="8"/>
      <c r="Z478" s="8"/>
      <c r="AA478" s="8"/>
      <c r="AB478" s="8"/>
      <c r="AC478" s="8"/>
      <c r="AD478" s="8"/>
      <c r="AE478" s="8"/>
      <c r="AF478" s="8"/>
      <c r="AG478" s="8"/>
      <c r="AH478" s="8"/>
      <c r="AI478" s="8"/>
      <c r="AJ478" s="8"/>
      <c r="AK478" s="8"/>
      <c r="AL478" s="8"/>
      <c r="AM478" s="8"/>
      <c r="AN478" s="8"/>
      <c r="AO478" s="8"/>
      <c r="AP478" s="8"/>
      <c r="AQ478" s="8"/>
      <c r="AR478" s="8"/>
      <c r="AS478" s="8"/>
    </row>
    <row r="479" ht="15.75" customHeight="1">
      <c r="A479" s="8"/>
      <c r="B479" s="8"/>
      <c r="C479" s="8"/>
      <c r="D479" s="8"/>
      <c r="E479" s="8"/>
      <c r="F479" s="8"/>
      <c r="G479" s="8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8"/>
      <c r="Y479" s="8"/>
      <c r="Z479" s="8"/>
      <c r="AA479" s="8"/>
      <c r="AB479" s="8"/>
      <c r="AC479" s="8"/>
      <c r="AD479" s="8"/>
      <c r="AE479" s="8"/>
      <c r="AF479" s="8"/>
      <c r="AG479" s="8"/>
      <c r="AH479" s="8"/>
      <c r="AI479" s="8"/>
      <c r="AJ479" s="8"/>
      <c r="AK479" s="8"/>
      <c r="AL479" s="8"/>
      <c r="AM479" s="8"/>
      <c r="AN479" s="8"/>
      <c r="AO479" s="8"/>
      <c r="AP479" s="8"/>
      <c r="AQ479" s="8"/>
      <c r="AR479" s="8"/>
      <c r="AS479" s="8"/>
    </row>
    <row r="480" ht="15.75" customHeight="1">
      <c r="A480" s="8"/>
      <c r="B480" s="8"/>
      <c r="C480" s="8"/>
      <c r="D480" s="8"/>
      <c r="E480" s="8"/>
      <c r="F480" s="8"/>
      <c r="G480" s="8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8"/>
      <c r="Y480" s="8"/>
      <c r="Z480" s="8"/>
      <c r="AA480" s="8"/>
      <c r="AB480" s="8"/>
      <c r="AC480" s="8"/>
      <c r="AD480" s="8"/>
      <c r="AE480" s="8"/>
      <c r="AF480" s="8"/>
      <c r="AG480" s="8"/>
      <c r="AH480" s="8"/>
      <c r="AI480" s="8"/>
      <c r="AJ480" s="8"/>
      <c r="AK480" s="8"/>
      <c r="AL480" s="8"/>
      <c r="AM480" s="8"/>
      <c r="AN480" s="8"/>
      <c r="AO480" s="8"/>
      <c r="AP480" s="8"/>
      <c r="AQ480" s="8"/>
      <c r="AR480" s="8"/>
      <c r="AS480" s="8"/>
    </row>
    <row r="481" ht="15.75" customHeight="1">
      <c r="A481" s="8"/>
      <c r="B481" s="8"/>
      <c r="C481" s="8"/>
      <c r="D481" s="8"/>
      <c r="E481" s="8"/>
      <c r="F481" s="8"/>
      <c r="G481" s="8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8"/>
      <c r="Y481" s="8"/>
      <c r="Z481" s="8"/>
      <c r="AA481" s="8"/>
      <c r="AB481" s="8"/>
      <c r="AC481" s="8"/>
      <c r="AD481" s="8"/>
      <c r="AE481" s="8"/>
      <c r="AF481" s="8"/>
      <c r="AG481" s="8"/>
      <c r="AH481" s="8"/>
      <c r="AI481" s="8"/>
      <c r="AJ481" s="8"/>
      <c r="AK481" s="8"/>
      <c r="AL481" s="8"/>
      <c r="AM481" s="8"/>
      <c r="AN481" s="8"/>
      <c r="AO481" s="8"/>
      <c r="AP481" s="8"/>
      <c r="AQ481" s="8"/>
      <c r="AR481" s="8"/>
      <c r="AS481" s="8"/>
    </row>
    <row r="482" ht="15.75" customHeight="1">
      <c r="A482" s="8"/>
      <c r="B482" s="8"/>
      <c r="C482" s="8"/>
      <c r="D482" s="8"/>
      <c r="E482" s="8"/>
      <c r="F482" s="8"/>
      <c r="G482" s="8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8"/>
      <c r="Y482" s="8"/>
      <c r="Z482" s="8"/>
      <c r="AA482" s="8"/>
      <c r="AB482" s="8"/>
      <c r="AC482" s="8"/>
      <c r="AD482" s="8"/>
      <c r="AE482" s="8"/>
      <c r="AF482" s="8"/>
      <c r="AG482" s="8"/>
      <c r="AH482" s="8"/>
      <c r="AI482" s="8"/>
      <c r="AJ482" s="8"/>
      <c r="AK482" s="8"/>
      <c r="AL482" s="8"/>
      <c r="AM482" s="8"/>
      <c r="AN482" s="8"/>
      <c r="AO482" s="8"/>
      <c r="AP482" s="8"/>
      <c r="AQ482" s="8"/>
      <c r="AR482" s="8"/>
      <c r="AS482" s="8"/>
    </row>
    <row r="483" ht="15.75" customHeight="1">
      <c r="A483" s="8"/>
      <c r="B483" s="8"/>
      <c r="C483" s="8"/>
      <c r="D483" s="8"/>
      <c r="E483" s="8"/>
      <c r="F483" s="8"/>
      <c r="G483" s="8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8"/>
      <c r="Y483" s="8"/>
      <c r="Z483" s="8"/>
      <c r="AA483" s="8"/>
      <c r="AB483" s="8"/>
      <c r="AC483" s="8"/>
      <c r="AD483" s="8"/>
      <c r="AE483" s="8"/>
      <c r="AF483" s="8"/>
      <c r="AG483" s="8"/>
      <c r="AH483" s="8"/>
      <c r="AI483" s="8"/>
      <c r="AJ483" s="8"/>
      <c r="AK483" s="8"/>
      <c r="AL483" s="8"/>
      <c r="AM483" s="8"/>
      <c r="AN483" s="8"/>
      <c r="AO483" s="8"/>
      <c r="AP483" s="8"/>
      <c r="AQ483" s="8"/>
      <c r="AR483" s="8"/>
      <c r="AS483" s="8"/>
    </row>
    <row r="484" ht="15.75" customHeight="1">
      <c r="A484" s="8"/>
      <c r="B484" s="8"/>
      <c r="C484" s="8"/>
      <c r="D484" s="8"/>
      <c r="E484" s="8"/>
      <c r="F484" s="8"/>
      <c r="G484" s="8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8"/>
      <c r="Y484" s="8"/>
      <c r="Z484" s="8"/>
      <c r="AA484" s="8"/>
      <c r="AB484" s="8"/>
      <c r="AC484" s="8"/>
      <c r="AD484" s="8"/>
      <c r="AE484" s="8"/>
      <c r="AF484" s="8"/>
      <c r="AG484" s="8"/>
      <c r="AH484" s="8"/>
      <c r="AI484" s="8"/>
      <c r="AJ484" s="8"/>
      <c r="AK484" s="8"/>
      <c r="AL484" s="8"/>
      <c r="AM484" s="8"/>
      <c r="AN484" s="8"/>
      <c r="AO484" s="8"/>
      <c r="AP484" s="8"/>
      <c r="AQ484" s="8"/>
      <c r="AR484" s="8"/>
      <c r="AS484" s="8"/>
    </row>
    <row r="485" ht="15.75" customHeight="1">
      <c r="A485" s="8"/>
      <c r="B485" s="8"/>
      <c r="C485" s="8"/>
      <c r="D485" s="8"/>
      <c r="E485" s="8"/>
      <c r="F485" s="8"/>
      <c r="G485" s="8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8"/>
      <c r="Y485" s="8"/>
      <c r="Z485" s="8"/>
      <c r="AA485" s="8"/>
      <c r="AB485" s="8"/>
      <c r="AC485" s="8"/>
      <c r="AD485" s="8"/>
      <c r="AE485" s="8"/>
      <c r="AF485" s="8"/>
      <c r="AG485" s="8"/>
      <c r="AH485" s="8"/>
      <c r="AI485" s="8"/>
      <c r="AJ485" s="8"/>
      <c r="AK485" s="8"/>
      <c r="AL485" s="8"/>
      <c r="AM485" s="8"/>
      <c r="AN485" s="8"/>
      <c r="AO485" s="8"/>
      <c r="AP485" s="8"/>
      <c r="AQ485" s="8"/>
      <c r="AR485" s="8"/>
      <c r="AS485" s="8"/>
    </row>
    <row r="486" ht="15.75" customHeight="1">
      <c r="A486" s="8"/>
      <c r="B486" s="8"/>
      <c r="C486" s="8"/>
      <c r="D486" s="8"/>
      <c r="E486" s="8"/>
      <c r="F486" s="8"/>
      <c r="G486" s="8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8"/>
      <c r="Y486" s="8"/>
      <c r="Z486" s="8"/>
      <c r="AA486" s="8"/>
      <c r="AB486" s="8"/>
      <c r="AC486" s="8"/>
      <c r="AD486" s="8"/>
      <c r="AE486" s="8"/>
      <c r="AF486" s="8"/>
      <c r="AG486" s="8"/>
      <c r="AH486" s="8"/>
      <c r="AI486" s="8"/>
      <c r="AJ486" s="8"/>
      <c r="AK486" s="8"/>
      <c r="AL486" s="8"/>
      <c r="AM486" s="8"/>
      <c r="AN486" s="8"/>
      <c r="AO486" s="8"/>
      <c r="AP486" s="8"/>
      <c r="AQ486" s="8"/>
      <c r="AR486" s="8"/>
      <c r="AS486" s="8"/>
    </row>
    <row r="487" ht="15.75" customHeight="1">
      <c r="A487" s="8"/>
      <c r="B487" s="8"/>
      <c r="C487" s="8"/>
      <c r="D487" s="8"/>
      <c r="E487" s="8"/>
      <c r="F487" s="8"/>
      <c r="G487" s="8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8"/>
      <c r="Y487" s="8"/>
      <c r="Z487" s="8"/>
      <c r="AA487" s="8"/>
      <c r="AB487" s="8"/>
      <c r="AC487" s="8"/>
      <c r="AD487" s="8"/>
      <c r="AE487" s="8"/>
      <c r="AF487" s="8"/>
      <c r="AG487" s="8"/>
      <c r="AH487" s="8"/>
      <c r="AI487" s="8"/>
      <c r="AJ487" s="8"/>
      <c r="AK487" s="8"/>
      <c r="AL487" s="8"/>
      <c r="AM487" s="8"/>
      <c r="AN487" s="8"/>
      <c r="AO487" s="8"/>
      <c r="AP487" s="8"/>
      <c r="AQ487" s="8"/>
      <c r="AR487" s="8"/>
      <c r="AS487" s="8"/>
    </row>
    <row r="488" ht="15.75" customHeight="1">
      <c r="A488" s="8"/>
      <c r="B488" s="8"/>
      <c r="C488" s="8"/>
      <c r="D488" s="8"/>
      <c r="E488" s="8"/>
      <c r="F488" s="8"/>
      <c r="G488" s="8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8"/>
      <c r="Y488" s="8"/>
      <c r="Z488" s="8"/>
      <c r="AA488" s="8"/>
      <c r="AB488" s="8"/>
      <c r="AC488" s="8"/>
      <c r="AD488" s="8"/>
      <c r="AE488" s="8"/>
      <c r="AF488" s="8"/>
      <c r="AG488" s="8"/>
      <c r="AH488" s="8"/>
      <c r="AI488" s="8"/>
      <c r="AJ488" s="8"/>
      <c r="AK488" s="8"/>
      <c r="AL488" s="8"/>
      <c r="AM488" s="8"/>
      <c r="AN488" s="8"/>
      <c r="AO488" s="8"/>
      <c r="AP488" s="8"/>
      <c r="AQ488" s="8"/>
      <c r="AR488" s="8"/>
      <c r="AS488" s="8"/>
    </row>
    <row r="489" ht="15.75" customHeight="1">
      <c r="A489" s="8"/>
      <c r="B489" s="8"/>
      <c r="C489" s="8"/>
      <c r="D489" s="8"/>
      <c r="E489" s="8"/>
      <c r="F489" s="8"/>
      <c r="G489" s="8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8"/>
      <c r="Y489" s="8"/>
      <c r="Z489" s="8"/>
      <c r="AA489" s="8"/>
      <c r="AB489" s="8"/>
      <c r="AC489" s="8"/>
      <c r="AD489" s="8"/>
      <c r="AE489" s="8"/>
      <c r="AF489" s="8"/>
      <c r="AG489" s="8"/>
      <c r="AH489" s="8"/>
      <c r="AI489" s="8"/>
      <c r="AJ489" s="8"/>
      <c r="AK489" s="8"/>
      <c r="AL489" s="8"/>
      <c r="AM489" s="8"/>
      <c r="AN489" s="8"/>
      <c r="AO489" s="8"/>
      <c r="AP489" s="8"/>
      <c r="AQ489" s="8"/>
      <c r="AR489" s="8"/>
      <c r="AS489" s="8"/>
    </row>
    <row r="490" ht="15.75" customHeight="1">
      <c r="A490" s="8"/>
      <c r="B490" s="8"/>
      <c r="C490" s="8"/>
      <c r="D490" s="8"/>
      <c r="E490" s="8"/>
      <c r="F490" s="8"/>
      <c r="G490" s="8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8"/>
      <c r="Y490" s="8"/>
      <c r="Z490" s="8"/>
      <c r="AA490" s="8"/>
      <c r="AB490" s="8"/>
      <c r="AC490" s="8"/>
      <c r="AD490" s="8"/>
      <c r="AE490" s="8"/>
      <c r="AF490" s="8"/>
      <c r="AG490" s="8"/>
      <c r="AH490" s="8"/>
      <c r="AI490" s="8"/>
      <c r="AJ490" s="8"/>
      <c r="AK490" s="8"/>
      <c r="AL490" s="8"/>
      <c r="AM490" s="8"/>
      <c r="AN490" s="8"/>
      <c r="AO490" s="8"/>
      <c r="AP490" s="8"/>
      <c r="AQ490" s="8"/>
      <c r="AR490" s="8"/>
      <c r="AS490" s="8"/>
    </row>
    <row r="491" ht="15.75" customHeight="1">
      <c r="A491" s="8"/>
      <c r="B491" s="8"/>
      <c r="C491" s="8"/>
      <c r="D491" s="8"/>
      <c r="E491" s="8"/>
      <c r="F491" s="8"/>
      <c r="G491" s="8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  <c r="AA491" s="8"/>
      <c r="AB491" s="8"/>
      <c r="AC491" s="8"/>
      <c r="AD491" s="8"/>
      <c r="AE491" s="8"/>
      <c r="AF491" s="8"/>
      <c r="AG491" s="8"/>
      <c r="AH491" s="8"/>
      <c r="AI491" s="8"/>
      <c r="AJ491" s="8"/>
      <c r="AK491" s="8"/>
      <c r="AL491" s="8"/>
      <c r="AM491" s="8"/>
      <c r="AN491" s="8"/>
      <c r="AO491" s="8"/>
      <c r="AP491" s="8"/>
      <c r="AQ491" s="8"/>
      <c r="AR491" s="8"/>
      <c r="AS491" s="8"/>
    </row>
    <row r="492" ht="15.75" customHeight="1">
      <c r="A492" s="8"/>
      <c r="B492" s="8"/>
      <c r="C492" s="8"/>
      <c r="D492" s="8"/>
      <c r="E492" s="8"/>
      <c r="F492" s="8"/>
      <c r="G492" s="8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8"/>
      <c r="Y492" s="8"/>
      <c r="Z492" s="8"/>
      <c r="AA492" s="8"/>
      <c r="AB492" s="8"/>
      <c r="AC492" s="8"/>
      <c r="AD492" s="8"/>
      <c r="AE492" s="8"/>
      <c r="AF492" s="8"/>
      <c r="AG492" s="8"/>
      <c r="AH492" s="8"/>
      <c r="AI492" s="8"/>
      <c r="AJ492" s="8"/>
      <c r="AK492" s="8"/>
      <c r="AL492" s="8"/>
      <c r="AM492" s="8"/>
      <c r="AN492" s="8"/>
      <c r="AO492" s="8"/>
      <c r="AP492" s="8"/>
      <c r="AQ492" s="8"/>
      <c r="AR492" s="8"/>
      <c r="AS492" s="8"/>
    </row>
    <row r="493" ht="15.75" customHeight="1">
      <c r="A493" s="8"/>
      <c r="B493" s="8"/>
      <c r="C493" s="8"/>
      <c r="D493" s="8"/>
      <c r="E493" s="8"/>
      <c r="F493" s="8"/>
      <c r="G493" s="8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8"/>
      <c r="Y493" s="8"/>
      <c r="Z493" s="8"/>
      <c r="AA493" s="8"/>
      <c r="AB493" s="8"/>
      <c r="AC493" s="8"/>
      <c r="AD493" s="8"/>
      <c r="AE493" s="8"/>
      <c r="AF493" s="8"/>
      <c r="AG493" s="8"/>
      <c r="AH493" s="8"/>
      <c r="AI493" s="8"/>
      <c r="AJ493" s="8"/>
      <c r="AK493" s="8"/>
      <c r="AL493" s="8"/>
      <c r="AM493" s="8"/>
      <c r="AN493" s="8"/>
      <c r="AO493" s="8"/>
      <c r="AP493" s="8"/>
      <c r="AQ493" s="8"/>
      <c r="AR493" s="8"/>
      <c r="AS493" s="8"/>
    </row>
    <row r="494" ht="15.75" customHeight="1">
      <c r="A494" s="8"/>
      <c r="B494" s="8"/>
      <c r="C494" s="8"/>
      <c r="D494" s="8"/>
      <c r="E494" s="8"/>
      <c r="F494" s="8"/>
      <c r="G494" s="8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8"/>
      <c r="Y494" s="8"/>
      <c r="Z494" s="8"/>
      <c r="AA494" s="8"/>
      <c r="AB494" s="8"/>
      <c r="AC494" s="8"/>
      <c r="AD494" s="8"/>
      <c r="AE494" s="8"/>
      <c r="AF494" s="8"/>
      <c r="AG494" s="8"/>
      <c r="AH494" s="8"/>
      <c r="AI494" s="8"/>
      <c r="AJ494" s="8"/>
      <c r="AK494" s="8"/>
      <c r="AL494" s="8"/>
      <c r="AM494" s="8"/>
      <c r="AN494" s="8"/>
      <c r="AO494" s="8"/>
      <c r="AP494" s="8"/>
      <c r="AQ494" s="8"/>
      <c r="AR494" s="8"/>
      <c r="AS494" s="8"/>
    </row>
    <row r="495" ht="15.75" customHeight="1">
      <c r="A495" s="8"/>
      <c r="B495" s="8"/>
      <c r="C495" s="8"/>
      <c r="D495" s="8"/>
      <c r="E495" s="8"/>
      <c r="F495" s="8"/>
      <c r="G495" s="8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8"/>
      <c r="Y495" s="8"/>
      <c r="Z495" s="8"/>
      <c r="AA495" s="8"/>
      <c r="AB495" s="8"/>
      <c r="AC495" s="8"/>
      <c r="AD495" s="8"/>
      <c r="AE495" s="8"/>
      <c r="AF495" s="8"/>
      <c r="AG495" s="8"/>
      <c r="AH495" s="8"/>
      <c r="AI495" s="8"/>
      <c r="AJ495" s="8"/>
      <c r="AK495" s="8"/>
      <c r="AL495" s="8"/>
      <c r="AM495" s="8"/>
      <c r="AN495" s="8"/>
      <c r="AO495" s="8"/>
      <c r="AP495" s="8"/>
      <c r="AQ495" s="8"/>
      <c r="AR495" s="8"/>
      <c r="AS495" s="8"/>
    </row>
    <row r="496" ht="15.75" customHeight="1">
      <c r="A496" s="8"/>
      <c r="B496" s="8"/>
      <c r="C496" s="8"/>
      <c r="D496" s="8"/>
      <c r="E496" s="8"/>
      <c r="F496" s="8"/>
      <c r="G496" s="8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8"/>
      <c r="Y496" s="8"/>
      <c r="Z496" s="8"/>
      <c r="AA496" s="8"/>
      <c r="AB496" s="8"/>
      <c r="AC496" s="8"/>
      <c r="AD496" s="8"/>
      <c r="AE496" s="8"/>
      <c r="AF496" s="8"/>
      <c r="AG496" s="8"/>
      <c r="AH496" s="8"/>
      <c r="AI496" s="8"/>
      <c r="AJ496" s="8"/>
      <c r="AK496" s="8"/>
      <c r="AL496" s="8"/>
      <c r="AM496" s="8"/>
      <c r="AN496" s="8"/>
      <c r="AO496" s="8"/>
      <c r="AP496" s="8"/>
      <c r="AQ496" s="8"/>
      <c r="AR496" s="8"/>
      <c r="AS496" s="8"/>
    </row>
    <row r="497" ht="15.75" customHeight="1">
      <c r="A497" s="8"/>
      <c r="B497" s="8"/>
      <c r="C497" s="8"/>
      <c r="D497" s="8"/>
      <c r="E497" s="8"/>
      <c r="F497" s="8"/>
      <c r="G497" s="8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8"/>
      <c r="Y497" s="8"/>
      <c r="Z497" s="8"/>
      <c r="AA497" s="8"/>
      <c r="AB497" s="8"/>
      <c r="AC497" s="8"/>
      <c r="AD497" s="8"/>
      <c r="AE497" s="8"/>
      <c r="AF497" s="8"/>
      <c r="AG497" s="8"/>
      <c r="AH497" s="8"/>
      <c r="AI497" s="8"/>
      <c r="AJ497" s="8"/>
      <c r="AK497" s="8"/>
      <c r="AL497" s="8"/>
      <c r="AM497" s="8"/>
      <c r="AN497" s="8"/>
      <c r="AO497" s="8"/>
      <c r="AP497" s="8"/>
      <c r="AQ497" s="8"/>
      <c r="AR497" s="8"/>
      <c r="AS497" s="8"/>
    </row>
    <row r="498" ht="15.75" customHeight="1">
      <c r="A498" s="8"/>
      <c r="B498" s="8"/>
      <c r="C498" s="8"/>
      <c r="D498" s="8"/>
      <c r="E498" s="8"/>
      <c r="F498" s="8"/>
      <c r="G498" s="8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8"/>
      <c r="Y498" s="8"/>
      <c r="Z498" s="8"/>
      <c r="AA498" s="8"/>
      <c r="AB498" s="8"/>
      <c r="AC498" s="8"/>
      <c r="AD498" s="8"/>
      <c r="AE498" s="8"/>
      <c r="AF498" s="8"/>
      <c r="AG498" s="8"/>
      <c r="AH498" s="8"/>
      <c r="AI498" s="8"/>
      <c r="AJ498" s="8"/>
      <c r="AK498" s="8"/>
      <c r="AL498" s="8"/>
      <c r="AM498" s="8"/>
      <c r="AN498" s="8"/>
      <c r="AO498" s="8"/>
      <c r="AP498" s="8"/>
      <c r="AQ498" s="8"/>
      <c r="AR498" s="8"/>
      <c r="AS498" s="8"/>
    </row>
    <row r="499" ht="15.75" customHeight="1">
      <c r="A499" s="8"/>
      <c r="B499" s="8"/>
      <c r="C499" s="8"/>
      <c r="D499" s="8"/>
      <c r="E499" s="8"/>
      <c r="F499" s="8"/>
      <c r="G499" s="8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8"/>
      <c r="Y499" s="8"/>
      <c r="Z499" s="8"/>
      <c r="AA499" s="8"/>
      <c r="AB499" s="8"/>
      <c r="AC499" s="8"/>
      <c r="AD499" s="8"/>
      <c r="AE499" s="8"/>
      <c r="AF499" s="8"/>
      <c r="AG499" s="8"/>
      <c r="AH499" s="8"/>
      <c r="AI499" s="8"/>
      <c r="AJ499" s="8"/>
      <c r="AK499" s="8"/>
      <c r="AL499" s="8"/>
      <c r="AM499" s="8"/>
      <c r="AN499" s="8"/>
      <c r="AO499" s="8"/>
      <c r="AP499" s="8"/>
      <c r="AQ499" s="8"/>
      <c r="AR499" s="8"/>
      <c r="AS499" s="8"/>
    </row>
    <row r="500" ht="15.75" customHeight="1">
      <c r="A500" s="8"/>
      <c r="B500" s="8"/>
      <c r="C500" s="8"/>
      <c r="D500" s="8"/>
      <c r="E500" s="8"/>
      <c r="F500" s="8"/>
      <c r="G500" s="8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8"/>
      <c r="Y500" s="8"/>
      <c r="Z500" s="8"/>
      <c r="AA500" s="8"/>
      <c r="AB500" s="8"/>
      <c r="AC500" s="8"/>
      <c r="AD500" s="8"/>
      <c r="AE500" s="8"/>
      <c r="AF500" s="8"/>
      <c r="AG500" s="8"/>
      <c r="AH500" s="8"/>
      <c r="AI500" s="8"/>
      <c r="AJ500" s="8"/>
      <c r="AK500" s="8"/>
      <c r="AL500" s="8"/>
      <c r="AM500" s="8"/>
      <c r="AN500" s="8"/>
      <c r="AO500" s="8"/>
      <c r="AP500" s="8"/>
      <c r="AQ500" s="8"/>
      <c r="AR500" s="8"/>
      <c r="AS500" s="8"/>
    </row>
    <row r="501" ht="15.75" customHeight="1">
      <c r="A501" s="8"/>
      <c r="B501" s="8"/>
      <c r="C501" s="8"/>
      <c r="D501" s="8"/>
      <c r="E501" s="8"/>
      <c r="F501" s="8"/>
      <c r="G501" s="8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8"/>
      <c r="Y501" s="8"/>
      <c r="Z501" s="8"/>
      <c r="AA501" s="8"/>
      <c r="AB501" s="8"/>
      <c r="AC501" s="8"/>
      <c r="AD501" s="8"/>
      <c r="AE501" s="8"/>
      <c r="AF501" s="8"/>
      <c r="AG501" s="8"/>
      <c r="AH501" s="8"/>
      <c r="AI501" s="8"/>
      <c r="AJ501" s="8"/>
      <c r="AK501" s="8"/>
      <c r="AL501" s="8"/>
      <c r="AM501" s="8"/>
      <c r="AN501" s="8"/>
      <c r="AO501" s="8"/>
      <c r="AP501" s="8"/>
      <c r="AQ501" s="8"/>
      <c r="AR501" s="8"/>
      <c r="AS501" s="8"/>
    </row>
    <row r="502" ht="15.75" customHeight="1">
      <c r="A502" s="8"/>
      <c r="B502" s="8"/>
      <c r="C502" s="8"/>
      <c r="D502" s="8"/>
      <c r="E502" s="8"/>
      <c r="F502" s="8"/>
      <c r="G502" s="8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8"/>
      <c r="Y502" s="8"/>
      <c r="Z502" s="8"/>
      <c r="AA502" s="8"/>
      <c r="AB502" s="8"/>
      <c r="AC502" s="8"/>
      <c r="AD502" s="8"/>
      <c r="AE502" s="8"/>
      <c r="AF502" s="8"/>
      <c r="AG502" s="8"/>
      <c r="AH502" s="8"/>
      <c r="AI502" s="8"/>
      <c r="AJ502" s="8"/>
      <c r="AK502" s="8"/>
      <c r="AL502" s="8"/>
      <c r="AM502" s="8"/>
      <c r="AN502" s="8"/>
      <c r="AO502" s="8"/>
      <c r="AP502" s="8"/>
      <c r="AQ502" s="8"/>
      <c r="AR502" s="8"/>
      <c r="AS502" s="8"/>
    </row>
    <row r="503" ht="15.75" customHeight="1">
      <c r="A503" s="8"/>
      <c r="B503" s="8"/>
      <c r="C503" s="8"/>
      <c r="D503" s="8"/>
      <c r="E503" s="8"/>
      <c r="F503" s="8"/>
      <c r="G503" s="8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8"/>
      <c r="Y503" s="8"/>
      <c r="Z503" s="8"/>
      <c r="AA503" s="8"/>
      <c r="AB503" s="8"/>
      <c r="AC503" s="8"/>
      <c r="AD503" s="8"/>
      <c r="AE503" s="8"/>
      <c r="AF503" s="8"/>
      <c r="AG503" s="8"/>
      <c r="AH503" s="8"/>
      <c r="AI503" s="8"/>
      <c r="AJ503" s="8"/>
      <c r="AK503" s="8"/>
      <c r="AL503" s="8"/>
      <c r="AM503" s="8"/>
      <c r="AN503" s="8"/>
      <c r="AO503" s="8"/>
      <c r="AP503" s="8"/>
      <c r="AQ503" s="8"/>
      <c r="AR503" s="8"/>
      <c r="AS503" s="8"/>
    </row>
    <row r="504" ht="15.75" customHeight="1">
      <c r="A504" s="8"/>
      <c r="B504" s="8"/>
      <c r="C504" s="8"/>
      <c r="D504" s="8"/>
      <c r="E504" s="8"/>
      <c r="F504" s="8"/>
      <c r="G504" s="8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8"/>
      <c r="Y504" s="8"/>
      <c r="Z504" s="8"/>
      <c r="AA504" s="8"/>
      <c r="AB504" s="8"/>
      <c r="AC504" s="8"/>
      <c r="AD504" s="8"/>
      <c r="AE504" s="8"/>
      <c r="AF504" s="8"/>
      <c r="AG504" s="8"/>
      <c r="AH504" s="8"/>
      <c r="AI504" s="8"/>
      <c r="AJ504" s="8"/>
      <c r="AK504" s="8"/>
      <c r="AL504" s="8"/>
      <c r="AM504" s="8"/>
      <c r="AN504" s="8"/>
      <c r="AO504" s="8"/>
      <c r="AP504" s="8"/>
      <c r="AQ504" s="8"/>
      <c r="AR504" s="8"/>
      <c r="AS504" s="8"/>
    </row>
    <row r="505" ht="15.75" customHeight="1">
      <c r="A505" s="8"/>
      <c r="B505" s="8"/>
      <c r="C505" s="8"/>
      <c r="D505" s="8"/>
      <c r="E505" s="8"/>
      <c r="F505" s="8"/>
      <c r="G505" s="8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8"/>
      <c r="Y505" s="8"/>
      <c r="Z505" s="8"/>
      <c r="AA505" s="8"/>
      <c r="AB505" s="8"/>
      <c r="AC505" s="8"/>
      <c r="AD505" s="8"/>
      <c r="AE505" s="8"/>
      <c r="AF505" s="8"/>
      <c r="AG505" s="8"/>
      <c r="AH505" s="8"/>
      <c r="AI505" s="8"/>
      <c r="AJ505" s="8"/>
      <c r="AK505" s="8"/>
      <c r="AL505" s="8"/>
      <c r="AM505" s="8"/>
      <c r="AN505" s="8"/>
      <c r="AO505" s="8"/>
      <c r="AP505" s="8"/>
      <c r="AQ505" s="8"/>
      <c r="AR505" s="8"/>
      <c r="AS505" s="8"/>
    </row>
    <row r="506" ht="15.75" customHeight="1">
      <c r="A506" s="8"/>
      <c r="B506" s="8"/>
      <c r="C506" s="8"/>
      <c r="D506" s="8"/>
      <c r="E506" s="8"/>
      <c r="F506" s="8"/>
      <c r="G506" s="8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8"/>
      <c r="Y506" s="8"/>
      <c r="Z506" s="8"/>
      <c r="AA506" s="8"/>
      <c r="AB506" s="8"/>
      <c r="AC506" s="8"/>
      <c r="AD506" s="8"/>
      <c r="AE506" s="8"/>
      <c r="AF506" s="8"/>
      <c r="AG506" s="8"/>
      <c r="AH506" s="8"/>
      <c r="AI506" s="8"/>
      <c r="AJ506" s="8"/>
      <c r="AK506" s="8"/>
      <c r="AL506" s="8"/>
      <c r="AM506" s="8"/>
      <c r="AN506" s="8"/>
      <c r="AO506" s="8"/>
      <c r="AP506" s="8"/>
      <c r="AQ506" s="8"/>
      <c r="AR506" s="8"/>
      <c r="AS506" s="8"/>
    </row>
    <row r="507" ht="15.75" customHeight="1">
      <c r="A507" s="8"/>
      <c r="B507" s="8"/>
      <c r="C507" s="8"/>
      <c r="D507" s="8"/>
      <c r="E507" s="8"/>
      <c r="F507" s="8"/>
      <c r="G507" s="8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8"/>
      <c r="Y507" s="8"/>
      <c r="Z507" s="8"/>
      <c r="AA507" s="8"/>
      <c r="AB507" s="8"/>
      <c r="AC507" s="8"/>
      <c r="AD507" s="8"/>
      <c r="AE507" s="8"/>
      <c r="AF507" s="8"/>
      <c r="AG507" s="8"/>
      <c r="AH507" s="8"/>
      <c r="AI507" s="8"/>
      <c r="AJ507" s="8"/>
      <c r="AK507" s="8"/>
      <c r="AL507" s="8"/>
      <c r="AM507" s="8"/>
      <c r="AN507" s="8"/>
      <c r="AO507" s="8"/>
      <c r="AP507" s="8"/>
      <c r="AQ507" s="8"/>
      <c r="AR507" s="8"/>
      <c r="AS507" s="8"/>
    </row>
    <row r="508" ht="15.75" customHeight="1">
      <c r="A508" s="8"/>
      <c r="B508" s="8"/>
      <c r="C508" s="8"/>
      <c r="D508" s="8"/>
      <c r="E508" s="8"/>
      <c r="F508" s="8"/>
      <c r="G508" s="8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8"/>
      <c r="Y508" s="8"/>
      <c r="Z508" s="8"/>
      <c r="AA508" s="8"/>
      <c r="AB508" s="8"/>
      <c r="AC508" s="8"/>
      <c r="AD508" s="8"/>
      <c r="AE508" s="8"/>
      <c r="AF508" s="8"/>
      <c r="AG508" s="8"/>
      <c r="AH508" s="8"/>
      <c r="AI508" s="8"/>
      <c r="AJ508" s="8"/>
      <c r="AK508" s="8"/>
      <c r="AL508" s="8"/>
      <c r="AM508" s="8"/>
      <c r="AN508" s="8"/>
      <c r="AO508" s="8"/>
      <c r="AP508" s="8"/>
      <c r="AQ508" s="8"/>
      <c r="AR508" s="8"/>
      <c r="AS508" s="8"/>
    </row>
    <row r="509" ht="15.75" customHeight="1">
      <c r="A509" s="8"/>
      <c r="B509" s="8"/>
      <c r="C509" s="8"/>
      <c r="D509" s="8"/>
      <c r="E509" s="8"/>
      <c r="F509" s="8"/>
      <c r="G509" s="8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8"/>
      <c r="Y509" s="8"/>
      <c r="Z509" s="8"/>
      <c r="AA509" s="8"/>
      <c r="AB509" s="8"/>
      <c r="AC509" s="8"/>
      <c r="AD509" s="8"/>
      <c r="AE509" s="8"/>
      <c r="AF509" s="8"/>
      <c r="AG509" s="8"/>
      <c r="AH509" s="8"/>
      <c r="AI509" s="8"/>
      <c r="AJ509" s="8"/>
      <c r="AK509" s="8"/>
      <c r="AL509" s="8"/>
      <c r="AM509" s="8"/>
      <c r="AN509" s="8"/>
      <c r="AO509" s="8"/>
      <c r="AP509" s="8"/>
      <c r="AQ509" s="8"/>
      <c r="AR509" s="8"/>
      <c r="AS509" s="8"/>
    </row>
    <row r="510" ht="15.75" customHeight="1">
      <c r="A510" s="8"/>
      <c r="B510" s="8"/>
      <c r="C510" s="8"/>
      <c r="D510" s="8"/>
      <c r="E510" s="8"/>
      <c r="F510" s="8"/>
      <c r="G510" s="8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8"/>
      <c r="Y510" s="8"/>
      <c r="Z510" s="8"/>
      <c r="AA510" s="8"/>
      <c r="AB510" s="8"/>
      <c r="AC510" s="8"/>
      <c r="AD510" s="8"/>
      <c r="AE510" s="8"/>
      <c r="AF510" s="8"/>
      <c r="AG510" s="8"/>
      <c r="AH510" s="8"/>
      <c r="AI510" s="8"/>
      <c r="AJ510" s="8"/>
      <c r="AK510" s="8"/>
      <c r="AL510" s="8"/>
      <c r="AM510" s="8"/>
      <c r="AN510" s="8"/>
      <c r="AO510" s="8"/>
      <c r="AP510" s="8"/>
      <c r="AQ510" s="8"/>
      <c r="AR510" s="8"/>
      <c r="AS510" s="8"/>
    </row>
    <row r="511" ht="15.75" customHeight="1">
      <c r="A511" s="8"/>
      <c r="B511" s="8"/>
      <c r="C511" s="8"/>
      <c r="D511" s="8"/>
      <c r="E511" s="8"/>
      <c r="F511" s="8"/>
      <c r="G511" s="8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8"/>
      <c r="Y511" s="8"/>
      <c r="Z511" s="8"/>
      <c r="AA511" s="8"/>
      <c r="AB511" s="8"/>
      <c r="AC511" s="8"/>
      <c r="AD511" s="8"/>
      <c r="AE511" s="8"/>
      <c r="AF511" s="8"/>
      <c r="AG511" s="8"/>
      <c r="AH511" s="8"/>
      <c r="AI511" s="8"/>
      <c r="AJ511" s="8"/>
      <c r="AK511" s="8"/>
      <c r="AL511" s="8"/>
      <c r="AM511" s="8"/>
      <c r="AN511" s="8"/>
      <c r="AO511" s="8"/>
      <c r="AP511" s="8"/>
      <c r="AQ511" s="8"/>
      <c r="AR511" s="8"/>
      <c r="AS511" s="8"/>
    </row>
    <row r="512" ht="15.75" customHeight="1">
      <c r="A512" s="8"/>
      <c r="B512" s="8"/>
      <c r="C512" s="8"/>
      <c r="D512" s="8"/>
      <c r="E512" s="8"/>
      <c r="F512" s="8"/>
      <c r="G512" s="8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8"/>
      <c r="Y512" s="8"/>
      <c r="Z512" s="8"/>
      <c r="AA512" s="8"/>
      <c r="AB512" s="8"/>
      <c r="AC512" s="8"/>
      <c r="AD512" s="8"/>
      <c r="AE512" s="8"/>
      <c r="AF512" s="8"/>
      <c r="AG512" s="8"/>
      <c r="AH512" s="8"/>
      <c r="AI512" s="8"/>
      <c r="AJ512" s="8"/>
      <c r="AK512" s="8"/>
      <c r="AL512" s="8"/>
      <c r="AM512" s="8"/>
      <c r="AN512" s="8"/>
      <c r="AO512" s="8"/>
      <c r="AP512" s="8"/>
      <c r="AQ512" s="8"/>
      <c r="AR512" s="8"/>
      <c r="AS512" s="8"/>
    </row>
    <row r="513" ht="15.75" customHeight="1">
      <c r="A513" s="8"/>
      <c r="B513" s="8"/>
      <c r="C513" s="8"/>
      <c r="D513" s="8"/>
      <c r="E513" s="8"/>
      <c r="F513" s="8"/>
      <c r="G513" s="8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8"/>
      <c r="Y513" s="8"/>
      <c r="Z513" s="8"/>
      <c r="AA513" s="8"/>
      <c r="AB513" s="8"/>
      <c r="AC513" s="8"/>
      <c r="AD513" s="8"/>
      <c r="AE513" s="8"/>
      <c r="AF513" s="8"/>
      <c r="AG513" s="8"/>
      <c r="AH513" s="8"/>
      <c r="AI513" s="8"/>
      <c r="AJ513" s="8"/>
      <c r="AK513" s="8"/>
      <c r="AL513" s="8"/>
      <c r="AM513" s="8"/>
      <c r="AN513" s="8"/>
      <c r="AO513" s="8"/>
      <c r="AP513" s="8"/>
      <c r="AQ513" s="8"/>
      <c r="AR513" s="8"/>
      <c r="AS513" s="8"/>
    </row>
    <row r="514" ht="15.75" customHeight="1">
      <c r="A514" s="8"/>
      <c r="B514" s="8"/>
      <c r="C514" s="8"/>
      <c r="D514" s="8"/>
      <c r="E514" s="8"/>
      <c r="F514" s="8"/>
      <c r="G514" s="8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8"/>
      <c r="Y514" s="8"/>
      <c r="Z514" s="8"/>
      <c r="AA514" s="8"/>
      <c r="AB514" s="8"/>
      <c r="AC514" s="8"/>
      <c r="AD514" s="8"/>
      <c r="AE514" s="8"/>
      <c r="AF514" s="8"/>
      <c r="AG514" s="8"/>
      <c r="AH514" s="8"/>
      <c r="AI514" s="8"/>
      <c r="AJ514" s="8"/>
      <c r="AK514" s="8"/>
      <c r="AL514" s="8"/>
      <c r="AM514" s="8"/>
      <c r="AN514" s="8"/>
      <c r="AO514" s="8"/>
      <c r="AP514" s="8"/>
      <c r="AQ514" s="8"/>
      <c r="AR514" s="8"/>
      <c r="AS514" s="8"/>
    </row>
    <row r="515" ht="15.75" customHeight="1">
      <c r="A515" s="8"/>
      <c r="B515" s="8"/>
      <c r="C515" s="8"/>
      <c r="D515" s="8"/>
      <c r="E515" s="8"/>
      <c r="F515" s="8"/>
      <c r="G515" s="8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8"/>
      <c r="Y515" s="8"/>
      <c r="Z515" s="8"/>
      <c r="AA515" s="8"/>
      <c r="AB515" s="8"/>
      <c r="AC515" s="8"/>
      <c r="AD515" s="8"/>
      <c r="AE515" s="8"/>
      <c r="AF515" s="8"/>
      <c r="AG515" s="8"/>
      <c r="AH515" s="8"/>
      <c r="AI515" s="8"/>
      <c r="AJ515" s="8"/>
      <c r="AK515" s="8"/>
      <c r="AL515" s="8"/>
      <c r="AM515" s="8"/>
      <c r="AN515" s="8"/>
      <c r="AO515" s="8"/>
      <c r="AP515" s="8"/>
      <c r="AQ515" s="8"/>
      <c r="AR515" s="8"/>
      <c r="AS515" s="8"/>
    </row>
    <row r="516" ht="15.75" customHeight="1">
      <c r="A516" s="8"/>
      <c r="B516" s="8"/>
      <c r="C516" s="8"/>
      <c r="D516" s="8"/>
      <c r="E516" s="8"/>
      <c r="F516" s="8"/>
      <c r="G516" s="8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8"/>
      <c r="Y516" s="8"/>
      <c r="Z516" s="8"/>
      <c r="AA516" s="8"/>
      <c r="AB516" s="8"/>
      <c r="AC516" s="8"/>
      <c r="AD516" s="8"/>
      <c r="AE516" s="8"/>
      <c r="AF516" s="8"/>
      <c r="AG516" s="8"/>
      <c r="AH516" s="8"/>
      <c r="AI516" s="8"/>
      <c r="AJ516" s="8"/>
      <c r="AK516" s="8"/>
      <c r="AL516" s="8"/>
      <c r="AM516" s="8"/>
      <c r="AN516" s="8"/>
      <c r="AO516" s="8"/>
      <c r="AP516" s="8"/>
      <c r="AQ516" s="8"/>
      <c r="AR516" s="8"/>
      <c r="AS516" s="8"/>
    </row>
    <row r="517" ht="15.75" customHeight="1">
      <c r="A517" s="8"/>
      <c r="B517" s="8"/>
      <c r="C517" s="8"/>
      <c r="D517" s="8"/>
      <c r="E517" s="8"/>
      <c r="F517" s="8"/>
      <c r="G517" s="8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8"/>
      <c r="Y517" s="8"/>
      <c r="Z517" s="8"/>
      <c r="AA517" s="8"/>
      <c r="AB517" s="8"/>
      <c r="AC517" s="8"/>
      <c r="AD517" s="8"/>
      <c r="AE517" s="8"/>
      <c r="AF517" s="8"/>
      <c r="AG517" s="8"/>
      <c r="AH517" s="8"/>
      <c r="AI517" s="8"/>
      <c r="AJ517" s="8"/>
      <c r="AK517" s="8"/>
      <c r="AL517" s="8"/>
      <c r="AM517" s="8"/>
      <c r="AN517" s="8"/>
      <c r="AO517" s="8"/>
      <c r="AP517" s="8"/>
      <c r="AQ517" s="8"/>
      <c r="AR517" s="8"/>
      <c r="AS517" s="8"/>
    </row>
    <row r="518" ht="15.75" customHeight="1">
      <c r="A518" s="8"/>
      <c r="B518" s="8"/>
      <c r="C518" s="8"/>
      <c r="D518" s="8"/>
      <c r="E518" s="8"/>
      <c r="F518" s="8"/>
      <c r="G518" s="8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8"/>
      <c r="Y518" s="8"/>
      <c r="Z518" s="8"/>
      <c r="AA518" s="8"/>
      <c r="AB518" s="8"/>
      <c r="AC518" s="8"/>
      <c r="AD518" s="8"/>
      <c r="AE518" s="8"/>
      <c r="AF518" s="8"/>
      <c r="AG518" s="8"/>
      <c r="AH518" s="8"/>
      <c r="AI518" s="8"/>
      <c r="AJ518" s="8"/>
      <c r="AK518" s="8"/>
      <c r="AL518" s="8"/>
      <c r="AM518" s="8"/>
      <c r="AN518" s="8"/>
      <c r="AO518" s="8"/>
      <c r="AP518" s="8"/>
      <c r="AQ518" s="8"/>
      <c r="AR518" s="8"/>
      <c r="AS518" s="8"/>
    </row>
    <row r="519" ht="15.75" customHeight="1">
      <c r="A519" s="8"/>
      <c r="B519" s="8"/>
      <c r="C519" s="8"/>
      <c r="D519" s="8"/>
      <c r="E519" s="8"/>
      <c r="F519" s="8"/>
      <c r="G519" s="8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8"/>
      <c r="Y519" s="8"/>
      <c r="Z519" s="8"/>
      <c r="AA519" s="8"/>
      <c r="AB519" s="8"/>
      <c r="AC519" s="8"/>
      <c r="AD519" s="8"/>
      <c r="AE519" s="8"/>
      <c r="AF519" s="8"/>
      <c r="AG519" s="8"/>
      <c r="AH519" s="8"/>
      <c r="AI519" s="8"/>
      <c r="AJ519" s="8"/>
      <c r="AK519" s="8"/>
      <c r="AL519" s="8"/>
      <c r="AM519" s="8"/>
      <c r="AN519" s="8"/>
      <c r="AO519" s="8"/>
      <c r="AP519" s="8"/>
      <c r="AQ519" s="8"/>
      <c r="AR519" s="8"/>
      <c r="AS519" s="8"/>
    </row>
    <row r="520" ht="15.75" customHeight="1">
      <c r="A520" s="8"/>
      <c r="B520" s="8"/>
      <c r="C520" s="8"/>
      <c r="D520" s="8"/>
      <c r="E520" s="8"/>
      <c r="F520" s="8"/>
      <c r="G520" s="8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8"/>
      <c r="Y520" s="8"/>
      <c r="Z520" s="8"/>
      <c r="AA520" s="8"/>
      <c r="AB520" s="8"/>
      <c r="AC520" s="8"/>
      <c r="AD520" s="8"/>
      <c r="AE520" s="8"/>
      <c r="AF520" s="8"/>
      <c r="AG520" s="8"/>
      <c r="AH520" s="8"/>
      <c r="AI520" s="8"/>
      <c r="AJ520" s="8"/>
      <c r="AK520" s="8"/>
      <c r="AL520" s="8"/>
      <c r="AM520" s="8"/>
      <c r="AN520" s="8"/>
      <c r="AO520" s="8"/>
      <c r="AP520" s="8"/>
      <c r="AQ520" s="8"/>
      <c r="AR520" s="8"/>
      <c r="AS520" s="8"/>
    </row>
    <row r="521" ht="15.75" customHeight="1">
      <c r="A521" s="8"/>
      <c r="B521" s="8"/>
      <c r="C521" s="8"/>
      <c r="D521" s="8"/>
      <c r="E521" s="8"/>
      <c r="F521" s="8"/>
      <c r="G521" s="8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8"/>
      <c r="Y521" s="8"/>
      <c r="Z521" s="8"/>
      <c r="AA521" s="8"/>
      <c r="AB521" s="8"/>
      <c r="AC521" s="8"/>
      <c r="AD521" s="8"/>
      <c r="AE521" s="8"/>
      <c r="AF521" s="8"/>
      <c r="AG521" s="8"/>
      <c r="AH521" s="8"/>
      <c r="AI521" s="8"/>
      <c r="AJ521" s="8"/>
      <c r="AK521" s="8"/>
      <c r="AL521" s="8"/>
      <c r="AM521" s="8"/>
      <c r="AN521" s="8"/>
      <c r="AO521" s="8"/>
      <c r="AP521" s="8"/>
      <c r="AQ521" s="8"/>
      <c r="AR521" s="8"/>
      <c r="AS521" s="8"/>
    </row>
    <row r="522" ht="15.75" customHeight="1">
      <c r="A522" s="8"/>
      <c r="B522" s="8"/>
      <c r="C522" s="8"/>
      <c r="D522" s="8"/>
      <c r="E522" s="8"/>
      <c r="F522" s="8"/>
      <c r="G522" s="8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8"/>
      <c r="Y522" s="8"/>
      <c r="Z522" s="8"/>
      <c r="AA522" s="8"/>
      <c r="AB522" s="8"/>
      <c r="AC522" s="8"/>
      <c r="AD522" s="8"/>
      <c r="AE522" s="8"/>
      <c r="AF522" s="8"/>
      <c r="AG522" s="8"/>
      <c r="AH522" s="8"/>
      <c r="AI522" s="8"/>
      <c r="AJ522" s="8"/>
      <c r="AK522" s="8"/>
      <c r="AL522" s="8"/>
      <c r="AM522" s="8"/>
      <c r="AN522" s="8"/>
      <c r="AO522" s="8"/>
      <c r="AP522" s="8"/>
      <c r="AQ522" s="8"/>
      <c r="AR522" s="8"/>
      <c r="AS522" s="8"/>
    </row>
    <row r="523" ht="15.75" customHeight="1">
      <c r="A523" s="8"/>
      <c r="B523" s="8"/>
      <c r="C523" s="8"/>
      <c r="D523" s="8"/>
      <c r="E523" s="8"/>
      <c r="F523" s="8"/>
      <c r="G523" s="8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8"/>
      <c r="Y523" s="8"/>
      <c r="Z523" s="8"/>
      <c r="AA523" s="8"/>
      <c r="AB523" s="8"/>
      <c r="AC523" s="8"/>
      <c r="AD523" s="8"/>
      <c r="AE523" s="8"/>
      <c r="AF523" s="8"/>
      <c r="AG523" s="8"/>
      <c r="AH523" s="8"/>
      <c r="AI523" s="8"/>
      <c r="AJ523" s="8"/>
      <c r="AK523" s="8"/>
      <c r="AL523" s="8"/>
      <c r="AM523" s="8"/>
      <c r="AN523" s="8"/>
      <c r="AO523" s="8"/>
      <c r="AP523" s="8"/>
      <c r="AQ523" s="8"/>
      <c r="AR523" s="8"/>
      <c r="AS523" s="8"/>
    </row>
    <row r="524" ht="15.75" customHeight="1">
      <c r="A524" s="8"/>
      <c r="B524" s="8"/>
      <c r="C524" s="8"/>
      <c r="D524" s="8"/>
      <c r="E524" s="8"/>
      <c r="F524" s="8"/>
      <c r="G524" s="8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8"/>
      <c r="Y524" s="8"/>
      <c r="Z524" s="8"/>
      <c r="AA524" s="8"/>
      <c r="AB524" s="8"/>
      <c r="AC524" s="8"/>
      <c r="AD524" s="8"/>
      <c r="AE524" s="8"/>
      <c r="AF524" s="8"/>
      <c r="AG524" s="8"/>
      <c r="AH524" s="8"/>
      <c r="AI524" s="8"/>
      <c r="AJ524" s="8"/>
      <c r="AK524" s="8"/>
      <c r="AL524" s="8"/>
      <c r="AM524" s="8"/>
      <c r="AN524" s="8"/>
      <c r="AO524" s="8"/>
      <c r="AP524" s="8"/>
      <c r="AQ524" s="8"/>
      <c r="AR524" s="8"/>
      <c r="AS524" s="8"/>
    </row>
    <row r="525" ht="15.75" customHeight="1">
      <c r="A525" s="8"/>
      <c r="B525" s="8"/>
      <c r="C525" s="8"/>
      <c r="D525" s="8"/>
      <c r="E525" s="8"/>
      <c r="F525" s="8"/>
      <c r="G525" s="8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8"/>
      <c r="Y525" s="8"/>
      <c r="Z525" s="8"/>
      <c r="AA525" s="8"/>
      <c r="AB525" s="8"/>
      <c r="AC525" s="8"/>
      <c r="AD525" s="8"/>
      <c r="AE525" s="8"/>
      <c r="AF525" s="8"/>
      <c r="AG525" s="8"/>
      <c r="AH525" s="8"/>
      <c r="AI525" s="8"/>
      <c r="AJ525" s="8"/>
      <c r="AK525" s="8"/>
      <c r="AL525" s="8"/>
      <c r="AM525" s="8"/>
      <c r="AN525" s="8"/>
      <c r="AO525" s="8"/>
      <c r="AP525" s="8"/>
      <c r="AQ525" s="8"/>
      <c r="AR525" s="8"/>
      <c r="AS525" s="8"/>
    </row>
    <row r="526" ht="15.75" customHeight="1">
      <c r="A526" s="8"/>
      <c r="B526" s="8"/>
      <c r="C526" s="8"/>
      <c r="D526" s="8"/>
      <c r="E526" s="8"/>
      <c r="F526" s="8"/>
      <c r="G526" s="8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8"/>
      <c r="Y526" s="8"/>
      <c r="Z526" s="8"/>
      <c r="AA526" s="8"/>
      <c r="AB526" s="8"/>
      <c r="AC526" s="8"/>
      <c r="AD526" s="8"/>
      <c r="AE526" s="8"/>
      <c r="AF526" s="8"/>
      <c r="AG526" s="8"/>
      <c r="AH526" s="8"/>
      <c r="AI526" s="8"/>
      <c r="AJ526" s="8"/>
      <c r="AK526" s="8"/>
      <c r="AL526" s="8"/>
      <c r="AM526" s="8"/>
      <c r="AN526" s="8"/>
      <c r="AO526" s="8"/>
      <c r="AP526" s="8"/>
      <c r="AQ526" s="8"/>
      <c r="AR526" s="8"/>
      <c r="AS526" s="8"/>
    </row>
    <row r="527" ht="15.75" customHeight="1">
      <c r="A527" s="8"/>
      <c r="B527" s="8"/>
      <c r="C527" s="8"/>
      <c r="D527" s="8"/>
      <c r="E527" s="8"/>
      <c r="F527" s="8"/>
      <c r="G527" s="8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8"/>
      <c r="Y527" s="8"/>
      <c r="Z527" s="8"/>
      <c r="AA527" s="8"/>
      <c r="AB527" s="8"/>
      <c r="AC527" s="8"/>
      <c r="AD527" s="8"/>
      <c r="AE527" s="8"/>
      <c r="AF527" s="8"/>
      <c r="AG527" s="8"/>
      <c r="AH527" s="8"/>
      <c r="AI527" s="8"/>
      <c r="AJ527" s="8"/>
      <c r="AK527" s="8"/>
      <c r="AL527" s="8"/>
      <c r="AM527" s="8"/>
      <c r="AN527" s="8"/>
      <c r="AO527" s="8"/>
      <c r="AP527" s="8"/>
      <c r="AQ527" s="8"/>
      <c r="AR527" s="8"/>
      <c r="AS527" s="8"/>
    </row>
    <row r="528" ht="15.75" customHeight="1">
      <c r="A528" s="8"/>
      <c r="B528" s="8"/>
      <c r="C528" s="8"/>
      <c r="D528" s="8"/>
      <c r="E528" s="8"/>
      <c r="F528" s="8"/>
      <c r="G528" s="8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8"/>
      <c r="Y528" s="8"/>
      <c r="Z528" s="8"/>
      <c r="AA528" s="8"/>
      <c r="AB528" s="8"/>
      <c r="AC528" s="8"/>
      <c r="AD528" s="8"/>
      <c r="AE528" s="8"/>
      <c r="AF528" s="8"/>
      <c r="AG528" s="8"/>
      <c r="AH528" s="8"/>
      <c r="AI528" s="8"/>
      <c r="AJ528" s="8"/>
      <c r="AK528" s="8"/>
      <c r="AL528" s="8"/>
      <c r="AM528" s="8"/>
      <c r="AN528" s="8"/>
      <c r="AO528" s="8"/>
      <c r="AP528" s="8"/>
      <c r="AQ528" s="8"/>
      <c r="AR528" s="8"/>
      <c r="AS528" s="8"/>
    </row>
    <row r="529" ht="15.75" customHeight="1">
      <c r="A529" s="8"/>
      <c r="B529" s="8"/>
      <c r="C529" s="8"/>
      <c r="D529" s="8"/>
      <c r="E529" s="8"/>
      <c r="F529" s="8"/>
      <c r="G529" s="8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8"/>
      <c r="Y529" s="8"/>
      <c r="Z529" s="8"/>
      <c r="AA529" s="8"/>
      <c r="AB529" s="8"/>
      <c r="AC529" s="8"/>
      <c r="AD529" s="8"/>
      <c r="AE529" s="8"/>
      <c r="AF529" s="8"/>
      <c r="AG529" s="8"/>
      <c r="AH529" s="8"/>
      <c r="AI529" s="8"/>
      <c r="AJ529" s="8"/>
      <c r="AK529" s="8"/>
      <c r="AL529" s="8"/>
      <c r="AM529" s="8"/>
      <c r="AN529" s="8"/>
      <c r="AO529" s="8"/>
      <c r="AP529" s="8"/>
      <c r="AQ529" s="8"/>
      <c r="AR529" s="8"/>
      <c r="AS529" s="8"/>
    </row>
    <row r="530" ht="15.75" customHeight="1">
      <c r="A530" s="8"/>
      <c r="B530" s="8"/>
      <c r="C530" s="8"/>
      <c r="D530" s="8"/>
      <c r="E530" s="8"/>
      <c r="F530" s="8"/>
      <c r="G530" s="8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8"/>
      <c r="Y530" s="8"/>
      <c r="Z530" s="8"/>
      <c r="AA530" s="8"/>
      <c r="AB530" s="8"/>
      <c r="AC530" s="8"/>
      <c r="AD530" s="8"/>
      <c r="AE530" s="8"/>
      <c r="AF530" s="8"/>
      <c r="AG530" s="8"/>
      <c r="AH530" s="8"/>
      <c r="AI530" s="8"/>
      <c r="AJ530" s="8"/>
      <c r="AK530" s="8"/>
      <c r="AL530" s="8"/>
      <c r="AM530" s="8"/>
      <c r="AN530" s="8"/>
      <c r="AO530" s="8"/>
      <c r="AP530" s="8"/>
      <c r="AQ530" s="8"/>
      <c r="AR530" s="8"/>
      <c r="AS530" s="8"/>
    </row>
    <row r="531" ht="15.75" customHeight="1">
      <c r="A531" s="8"/>
      <c r="B531" s="8"/>
      <c r="C531" s="8"/>
      <c r="D531" s="8"/>
      <c r="E531" s="8"/>
      <c r="F531" s="8"/>
      <c r="G531" s="8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8"/>
      <c r="Y531" s="8"/>
      <c r="Z531" s="8"/>
      <c r="AA531" s="8"/>
      <c r="AB531" s="8"/>
      <c r="AC531" s="8"/>
      <c r="AD531" s="8"/>
      <c r="AE531" s="8"/>
      <c r="AF531" s="8"/>
      <c r="AG531" s="8"/>
      <c r="AH531" s="8"/>
      <c r="AI531" s="8"/>
      <c r="AJ531" s="8"/>
      <c r="AK531" s="8"/>
      <c r="AL531" s="8"/>
      <c r="AM531" s="8"/>
      <c r="AN531" s="8"/>
      <c r="AO531" s="8"/>
      <c r="AP531" s="8"/>
      <c r="AQ531" s="8"/>
      <c r="AR531" s="8"/>
      <c r="AS531" s="8"/>
    </row>
    <row r="532" ht="15.75" customHeight="1">
      <c r="A532" s="8"/>
      <c r="B532" s="8"/>
      <c r="C532" s="8"/>
      <c r="D532" s="8"/>
      <c r="E532" s="8"/>
      <c r="F532" s="8"/>
      <c r="G532" s="8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8"/>
      <c r="Y532" s="8"/>
      <c r="Z532" s="8"/>
      <c r="AA532" s="8"/>
      <c r="AB532" s="8"/>
      <c r="AC532" s="8"/>
      <c r="AD532" s="8"/>
      <c r="AE532" s="8"/>
      <c r="AF532" s="8"/>
      <c r="AG532" s="8"/>
      <c r="AH532" s="8"/>
      <c r="AI532" s="8"/>
      <c r="AJ532" s="8"/>
      <c r="AK532" s="8"/>
      <c r="AL532" s="8"/>
      <c r="AM532" s="8"/>
      <c r="AN532" s="8"/>
      <c r="AO532" s="8"/>
      <c r="AP532" s="8"/>
      <c r="AQ532" s="8"/>
      <c r="AR532" s="8"/>
      <c r="AS532" s="8"/>
    </row>
    <row r="533" ht="15.75" customHeight="1">
      <c r="A533" s="8"/>
      <c r="B533" s="8"/>
      <c r="C533" s="8"/>
      <c r="D533" s="8"/>
      <c r="E533" s="8"/>
      <c r="F533" s="8"/>
      <c r="G533" s="8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8"/>
      <c r="Y533" s="8"/>
      <c r="Z533" s="8"/>
      <c r="AA533" s="8"/>
      <c r="AB533" s="8"/>
      <c r="AC533" s="8"/>
      <c r="AD533" s="8"/>
      <c r="AE533" s="8"/>
      <c r="AF533" s="8"/>
      <c r="AG533" s="8"/>
      <c r="AH533" s="8"/>
      <c r="AI533" s="8"/>
      <c r="AJ533" s="8"/>
      <c r="AK533" s="8"/>
      <c r="AL533" s="8"/>
      <c r="AM533" s="8"/>
      <c r="AN533" s="8"/>
      <c r="AO533" s="8"/>
      <c r="AP533" s="8"/>
      <c r="AQ533" s="8"/>
      <c r="AR533" s="8"/>
      <c r="AS533" s="8"/>
    </row>
    <row r="534" ht="15.75" customHeight="1">
      <c r="A534" s="8"/>
      <c r="B534" s="8"/>
      <c r="C534" s="8"/>
      <c r="D534" s="8"/>
      <c r="E534" s="8"/>
      <c r="F534" s="8"/>
      <c r="G534" s="8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8"/>
      <c r="Y534" s="8"/>
      <c r="Z534" s="8"/>
      <c r="AA534" s="8"/>
      <c r="AB534" s="8"/>
      <c r="AC534" s="8"/>
      <c r="AD534" s="8"/>
      <c r="AE534" s="8"/>
      <c r="AF534" s="8"/>
      <c r="AG534" s="8"/>
      <c r="AH534" s="8"/>
      <c r="AI534" s="8"/>
      <c r="AJ534" s="8"/>
      <c r="AK534" s="8"/>
      <c r="AL534" s="8"/>
      <c r="AM534" s="8"/>
      <c r="AN534" s="8"/>
      <c r="AO534" s="8"/>
      <c r="AP534" s="8"/>
      <c r="AQ534" s="8"/>
      <c r="AR534" s="8"/>
      <c r="AS534" s="8"/>
    </row>
    <row r="535" ht="15.75" customHeight="1">
      <c r="A535" s="8"/>
      <c r="B535" s="8"/>
      <c r="C535" s="8"/>
      <c r="D535" s="8"/>
      <c r="E535" s="8"/>
      <c r="F535" s="8"/>
      <c r="G535" s="8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8"/>
      <c r="Y535" s="8"/>
      <c r="Z535" s="8"/>
      <c r="AA535" s="8"/>
      <c r="AB535" s="8"/>
      <c r="AC535" s="8"/>
      <c r="AD535" s="8"/>
      <c r="AE535" s="8"/>
      <c r="AF535" s="8"/>
      <c r="AG535" s="8"/>
      <c r="AH535" s="8"/>
      <c r="AI535" s="8"/>
      <c r="AJ535" s="8"/>
      <c r="AK535" s="8"/>
      <c r="AL535" s="8"/>
      <c r="AM535" s="8"/>
      <c r="AN535" s="8"/>
      <c r="AO535" s="8"/>
      <c r="AP535" s="8"/>
      <c r="AQ535" s="8"/>
      <c r="AR535" s="8"/>
      <c r="AS535" s="8"/>
    </row>
    <row r="536" ht="15.75" customHeight="1">
      <c r="A536" s="8"/>
      <c r="B536" s="8"/>
      <c r="C536" s="8"/>
      <c r="D536" s="8"/>
      <c r="E536" s="8"/>
      <c r="F536" s="8"/>
      <c r="G536" s="8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8"/>
      <c r="Y536" s="8"/>
      <c r="Z536" s="8"/>
      <c r="AA536" s="8"/>
      <c r="AB536" s="8"/>
      <c r="AC536" s="8"/>
      <c r="AD536" s="8"/>
      <c r="AE536" s="8"/>
      <c r="AF536" s="8"/>
      <c r="AG536" s="8"/>
      <c r="AH536" s="8"/>
      <c r="AI536" s="8"/>
      <c r="AJ536" s="8"/>
      <c r="AK536" s="8"/>
      <c r="AL536" s="8"/>
      <c r="AM536" s="8"/>
      <c r="AN536" s="8"/>
      <c r="AO536" s="8"/>
      <c r="AP536" s="8"/>
      <c r="AQ536" s="8"/>
      <c r="AR536" s="8"/>
      <c r="AS536" s="8"/>
    </row>
    <row r="537" ht="15.75" customHeight="1">
      <c r="A537" s="8"/>
      <c r="B537" s="8"/>
      <c r="C537" s="8"/>
      <c r="D537" s="8"/>
      <c r="E537" s="8"/>
      <c r="F537" s="8"/>
      <c r="G537" s="8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8"/>
      <c r="Y537" s="8"/>
      <c r="Z537" s="8"/>
      <c r="AA537" s="8"/>
      <c r="AB537" s="8"/>
      <c r="AC537" s="8"/>
      <c r="AD537" s="8"/>
      <c r="AE537" s="8"/>
      <c r="AF537" s="8"/>
      <c r="AG537" s="8"/>
      <c r="AH537" s="8"/>
      <c r="AI537" s="8"/>
      <c r="AJ537" s="8"/>
      <c r="AK537" s="8"/>
      <c r="AL537" s="8"/>
      <c r="AM537" s="8"/>
      <c r="AN537" s="8"/>
      <c r="AO537" s="8"/>
      <c r="AP537" s="8"/>
      <c r="AQ537" s="8"/>
      <c r="AR537" s="8"/>
      <c r="AS537" s="8"/>
    </row>
    <row r="538" ht="15.75" customHeight="1">
      <c r="A538" s="8"/>
      <c r="B538" s="8"/>
      <c r="C538" s="8"/>
      <c r="D538" s="8"/>
      <c r="E538" s="8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  <c r="AA538" s="8"/>
      <c r="AB538" s="8"/>
      <c r="AC538" s="8"/>
      <c r="AD538" s="8"/>
      <c r="AE538" s="8"/>
      <c r="AF538" s="8"/>
      <c r="AG538" s="8"/>
      <c r="AH538" s="8"/>
      <c r="AI538" s="8"/>
      <c r="AJ538" s="8"/>
      <c r="AK538" s="8"/>
      <c r="AL538" s="8"/>
      <c r="AM538" s="8"/>
      <c r="AN538" s="8"/>
      <c r="AO538" s="8"/>
      <c r="AP538" s="8"/>
      <c r="AQ538" s="8"/>
      <c r="AR538" s="8"/>
      <c r="AS538" s="8"/>
    </row>
    <row r="539" ht="15.75" customHeight="1">
      <c r="A539" s="8"/>
      <c r="B539" s="8"/>
      <c r="C539" s="8"/>
      <c r="D539" s="8"/>
      <c r="E539" s="8"/>
      <c r="F539" s="8"/>
      <c r="G539" s="8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8"/>
      <c r="Y539" s="8"/>
      <c r="Z539" s="8"/>
      <c r="AA539" s="8"/>
      <c r="AB539" s="8"/>
      <c r="AC539" s="8"/>
      <c r="AD539" s="8"/>
      <c r="AE539" s="8"/>
      <c r="AF539" s="8"/>
      <c r="AG539" s="8"/>
      <c r="AH539" s="8"/>
      <c r="AI539" s="8"/>
      <c r="AJ539" s="8"/>
      <c r="AK539" s="8"/>
      <c r="AL539" s="8"/>
      <c r="AM539" s="8"/>
      <c r="AN539" s="8"/>
      <c r="AO539" s="8"/>
      <c r="AP539" s="8"/>
      <c r="AQ539" s="8"/>
      <c r="AR539" s="8"/>
      <c r="AS539" s="8"/>
    </row>
    <row r="540" ht="15.75" customHeight="1">
      <c r="A540" s="8"/>
      <c r="B540" s="8"/>
      <c r="C540" s="8"/>
      <c r="D540" s="8"/>
      <c r="E540" s="8"/>
      <c r="F540" s="8"/>
      <c r="G540" s="8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8"/>
      <c r="Y540" s="8"/>
      <c r="Z540" s="8"/>
      <c r="AA540" s="8"/>
      <c r="AB540" s="8"/>
      <c r="AC540" s="8"/>
      <c r="AD540" s="8"/>
      <c r="AE540" s="8"/>
      <c r="AF540" s="8"/>
      <c r="AG540" s="8"/>
      <c r="AH540" s="8"/>
      <c r="AI540" s="8"/>
      <c r="AJ540" s="8"/>
      <c r="AK540" s="8"/>
      <c r="AL540" s="8"/>
      <c r="AM540" s="8"/>
      <c r="AN540" s="8"/>
      <c r="AO540" s="8"/>
      <c r="AP540" s="8"/>
      <c r="AQ540" s="8"/>
      <c r="AR540" s="8"/>
      <c r="AS540" s="8"/>
    </row>
    <row r="541" ht="15.75" customHeight="1">
      <c r="A541" s="8"/>
      <c r="B541" s="8"/>
      <c r="C541" s="8"/>
      <c r="D541" s="8"/>
      <c r="E541" s="8"/>
      <c r="F541" s="8"/>
      <c r="G541" s="8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8"/>
      <c r="Y541" s="8"/>
      <c r="Z541" s="8"/>
      <c r="AA541" s="8"/>
      <c r="AB541" s="8"/>
      <c r="AC541" s="8"/>
      <c r="AD541" s="8"/>
      <c r="AE541" s="8"/>
      <c r="AF541" s="8"/>
      <c r="AG541" s="8"/>
      <c r="AH541" s="8"/>
      <c r="AI541" s="8"/>
      <c r="AJ541" s="8"/>
      <c r="AK541" s="8"/>
      <c r="AL541" s="8"/>
      <c r="AM541" s="8"/>
      <c r="AN541" s="8"/>
      <c r="AO541" s="8"/>
      <c r="AP541" s="8"/>
      <c r="AQ541" s="8"/>
      <c r="AR541" s="8"/>
      <c r="AS541" s="8"/>
    </row>
    <row r="542" ht="15.75" customHeight="1">
      <c r="A542" s="8"/>
      <c r="B542" s="8"/>
      <c r="C542" s="8"/>
      <c r="D542" s="8"/>
      <c r="E542" s="8"/>
      <c r="F542" s="8"/>
      <c r="G542" s="8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8"/>
      <c r="Y542" s="8"/>
      <c r="Z542" s="8"/>
      <c r="AA542" s="8"/>
      <c r="AB542" s="8"/>
      <c r="AC542" s="8"/>
      <c r="AD542" s="8"/>
      <c r="AE542" s="8"/>
      <c r="AF542" s="8"/>
      <c r="AG542" s="8"/>
      <c r="AH542" s="8"/>
      <c r="AI542" s="8"/>
      <c r="AJ542" s="8"/>
      <c r="AK542" s="8"/>
      <c r="AL542" s="8"/>
      <c r="AM542" s="8"/>
      <c r="AN542" s="8"/>
      <c r="AO542" s="8"/>
      <c r="AP542" s="8"/>
      <c r="AQ542" s="8"/>
      <c r="AR542" s="8"/>
      <c r="AS542" s="8"/>
    </row>
    <row r="543" ht="15.75" customHeight="1">
      <c r="A543" s="8"/>
      <c r="B543" s="8"/>
      <c r="C543" s="8"/>
      <c r="D543" s="8"/>
      <c r="E543" s="8"/>
      <c r="F543" s="8"/>
      <c r="G543" s="8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8"/>
      <c r="Y543" s="8"/>
      <c r="Z543" s="8"/>
      <c r="AA543" s="8"/>
      <c r="AB543" s="8"/>
      <c r="AC543" s="8"/>
      <c r="AD543" s="8"/>
      <c r="AE543" s="8"/>
      <c r="AF543" s="8"/>
      <c r="AG543" s="8"/>
      <c r="AH543" s="8"/>
      <c r="AI543" s="8"/>
      <c r="AJ543" s="8"/>
      <c r="AK543" s="8"/>
      <c r="AL543" s="8"/>
      <c r="AM543" s="8"/>
      <c r="AN543" s="8"/>
      <c r="AO543" s="8"/>
      <c r="AP543" s="8"/>
      <c r="AQ543" s="8"/>
      <c r="AR543" s="8"/>
      <c r="AS543" s="8"/>
    </row>
    <row r="544" ht="15.75" customHeight="1">
      <c r="A544" s="8"/>
      <c r="B544" s="8"/>
      <c r="C544" s="8"/>
      <c r="D544" s="8"/>
      <c r="E544" s="8"/>
      <c r="F544" s="8"/>
      <c r="G544" s="8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8"/>
      <c r="Y544" s="8"/>
      <c r="Z544" s="8"/>
      <c r="AA544" s="8"/>
      <c r="AB544" s="8"/>
      <c r="AC544" s="8"/>
      <c r="AD544" s="8"/>
      <c r="AE544" s="8"/>
      <c r="AF544" s="8"/>
      <c r="AG544" s="8"/>
      <c r="AH544" s="8"/>
      <c r="AI544" s="8"/>
      <c r="AJ544" s="8"/>
      <c r="AK544" s="8"/>
      <c r="AL544" s="8"/>
      <c r="AM544" s="8"/>
      <c r="AN544" s="8"/>
      <c r="AO544" s="8"/>
      <c r="AP544" s="8"/>
      <c r="AQ544" s="8"/>
      <c r="AR544" s="8"/>
      <c r="AS544" s="8"/>
    </row>
    <row r="545" ht="15.75" customHeight="1">
      <c r="A545" s="8"/>
      <c r="B545" s="8"/>
      <c r="C545" s="8"/>
      <c r="D545" s="8"/>
      <c r="E545" s="8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  <c r="AA545" s="8"/>
      <c r="AB545" s="8"/>
      <c r="AC545" s="8"/>
      <c r="AD545" s="8"/>
      <c r="AE545" s="8"/>
      <c r="AF545" s="8"/>
      <c r="AG545" s="8"/>
      <c r="AH545" s="8"/>
      <c r="AI545" s="8"/>
      <c r="AJ545" s="8"/>
      <c r="AK545" s="8"/>
      <c r="AL545" s="8"/>
      <c r="AM545" s="8"/>
      <c r="AN545" s="8"/>
      <c r="AO545" s="8"/>
      <c r="AP545" s="8"/>
      <c r="AQ545" s="8"/>
      <c r="AR545" s="8"/>
      <c r="AS545" s="8"/>
    </row>
    <row r="546" ht="15.75" customHeight="1">
      <c r="A546" s="8"/>
      <c r="B546" s="8"/>
      <c r="C546" s="8"/>
      <c r="D546" s="8"/>
      <c r="E546" s="8"/>
      <c r="F546" s="8"/>
      <c r="G546" s="8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8"/>
      <c r="Y546" s="8"/>
      <c r="Z546" s="8"/>
      <c r="AA546" s="8"/>
      <c r="AB546" s="8"/>
      <c r="AC546" s="8"/>
      <c r="AD546" s="8"/>
      <c r="AE546" s="8"/>
      <c r="AF546" s="8"/>
      <c r="AG546" s="8"/>
      <c r="AH546" s="8"/>
      <c r="AI546" s="8"/>
      <c r="AJ546" s="8"/>
      <c r="AK546" s="8"/>
      <c r="AL546" s="8"/>
      <c r="AM546" s="8"/>
      <c r="AN546" s="8"/>
      <c r="AO546" s="8"/>
      <c r="AP546" s="8"/>
      <c r="AQ546" s="8"/>
      <c r="AR546" s="8"/>
      <c r="AS546" s="8"/>
    </row>
    <row r="547" ht="15.75" customHeight="1">
      <c r="A547" s="8"/>
      <c r="B547" s="8"/>
      <c r="C547" s="8"/>
      <c r="D547" s="8"/>
      <c r="E547" s="8"/>
      <c r="F547" s="8"/>
      <c r="G547" s="8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8"/>
      <c r="Y547" s="8"/>
      <c r="Z547" s="8"/>
      <c r="AA547" s="8"/>
      <c r="AB547" s="8"/>
      <c r="AC547" s="8"/>
      <c r="AD547" s="8"/>
      <c r="AE547" s="8"/>
      <c r="AF547" s="8"/>
      <c r="AG547" s="8"/>
      <c r="AH547" s="8"/>
      <c r="AI547" s="8"/>
      <c r="AJ547" s="8"/>
      <c r="AK547" s="8"/>
      <c r="AL547" s="8"/>
      <c r="AM547" s="8"/>
      <c r="AN547" s="8"/>
      <c r="AO547" s="8"/>
      <c r="AP547" s="8"/>
      <c r="AQ547" s="8"/>
      <c r="AR547" s="8"/>
      <c r="AS547" s="8"/>
    </row>
    <row r="548" ht="15.75" customHeight="1">
      <c r="A548" s="8"/>
      <c r="B548" s="8"/>
      <c r="C548" s="8"/>
      <c r="D548" s="8"/>
      <c r="E548" s="8"/>
      <c r="F548" s="8"/>
      <c r="G548" s="8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8"/>
      <c r="Y548" s="8"/>
      <c r="Z548" s="8"/>
      <c r="AA548" s="8"/>
      <c r="AB548" s="8"/>
      <c r="AC548" s="8"/>
      <c r="AD548" s="8"/>
      <c r="AE548" s="8"/>
      <c r="AF548" s="8"/>
      <c r="AG548" s="8"/>
      <c r="AH548" s="8"/>
      <c r="AI548" s="8"/>
      <c r="AJ548" s="8"/>
      <c r="AK548" s="8"/>
      <c r="AL548" s="8"/>
      <c r="AM548" s="8"/>
      <c r="AN548" s="8"/>
      <c r="AO548" s="8"/>
      <c r="AP548" s="8"/>
      <c r="AQ548" s="8"/>
      <c r="AR548" s="8"/>
      <c r="AS548" s="8"/>
    </row>
    <row r="549" ht="15.75" customHeight="1">
      <c r="A549" s="8"/>
      <c r="B549" s="8"/>
      <c r="C549" s="8"/>
      <c r="D549" s="8"/>
      <c r="E549" s="8"/>
      <c r="F549" s="8"/>
      <c r="G549" s="8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8"/>
      <c r="Y549" s="8"/>
      <c r="Z549" s="8"/>
      <c r="AA549" s="8"/>
      <c r="AB549" s="8"/>
      <c r="AC549" s="8"/>
      <c r="AD549" s="8"/>
      <c r="AE549" s="8"/>
      <c r="AF549" s="8"/>
      <c r="AG549" s="8"/>
      <c r="AH549" s="8"/>
      <c r="AI549" s="8"/>
      <c r="AJ549" s="8"/>
      <c r="AK549" s="8"/>
      <c r="AL549" s="8"/>
      <c r="AM549" s="8"/>
      <c r="AN549" s="8"/>
      <c r="AO549" s="8"/>
      <c r="AP549" s="8"/>
      <c r="AQ549" s="8"/>
      <c r="AR549" s="8"/>
      <c r="AS549" s="8"/>
    </row>
    <row r="550" ht="15.75" customHeight="1">
      <c r="A550" s="8"/>
      <c r="B550" s="8"/>
      <c r="C550" s="8"/>
      <c r="D550" s="8"/>
      <c r="E550" s="8"/>
      <c r="F550" s="8"/>
      <c r="G550" s="8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8"/>
      <c r="Y550" s="8"/>
      <c r="Z550" s="8"/>
      <c r="AA550" s="8"/>
      <c r="AB550" s="8"/>
      <c r="AC550" s="8"/>
      <c r="AD550" s="8"/>
      <c r="AE550" s="8"/>
      <c r="AF550" s="8"/>
      <c r="AG550" s="8"/>
      <c r="AH550" s="8"/>
      <c r="AI550" s="8"/>
      <c r="AJ550" s="8"/>
      <c r="AK550" s="8"/>
      <c r="AL550" s="8"/>
      <c r="AM550" s="8"/>
      <c r="AN550" s="8"/>
      <c r="AO550" s="8"/>
      <c r="AP550" s="8"/>
      <c r="AQ550" s="8"/>
      <c r="AR550" s="8"/>
      <c r="AS550" s="8"/>
    </row>
    <row r="551" ht="15.75" customHeight="1">
      <c r="A551" s="8"/>
      <c r="B551" s="8"/>
      <c r="C551" s="8"/>
      <c r="D551" s="8"/>
      <c r="E551" s="8"/>
      <c r="F551" s="8"/>
      <c r="G551" s="8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8"/>
      <c r="Y551" s="8"/>
      <c r="Z551" s="8"/>
      <c r="AA551" s="8"/>
      <c r="AB551" s="8"/>
      <c r="AC551" s="8"/>
      <c r="AD551" s="8"/>
      <c r="AE551" s="8"/>
      <c r="AF551" s="8"/>
      <c r="AG551" s="8"/>
      <c r="AH551" s="8"/>
      <c r="AI551" s="8"/>
      <c r="AJ551" s="8"/>
      <c r="AK551" s="8"/>
      <c r="AL551" s="8"/>
      <c r="AM551" s="8"/>
      <c r="AN551" s="8"/>
      <c r="AO551" s="8"/>
      <c r="AP551" s="8"/>
      <c r="AQ551" s="8"/>
      <c r="AR551" s="8"/>
      <c r="AS551" s="8"/>
    </row>
    <row r="552" ht="15.75" customHeight="1">
      <c r="A552" s="8"/>
      <c r="B552" s="8"/>
      <c r="C552" s="8"/>
      <c r="D552" s="8"/>
      <c r="E552" s="8"/>
      <c r="F552" s="8"/>
      <c r="G552" s="8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8"/>
      <c r="Y552" s="8"/>
      <c r="Z552" s="8"/>
      <c r="AA552" s="8"/>
      <c r="AB552" s="8"/>
      <c r="AC552" s="8"/>
      <c r="AD552" s="8"/>
      <c r="AE552" s="8"/>
      <c r="AF552" s="8"/>
      <c r="AG552" s="8"/>
      <c r="AH552" s="8"/>
      <c r="AI552" s="8"/>
      <c r="AJ552" s="8"/>
      <c r="AK552" s="8"/>
      <c r="AL552" s="8"/>
      <c r="AM552" s="8"/>
      <c r="AN552" s="8"/>
      <c r="AO552" s="8"/>
      <c r="AP552" s="8"/>
      <c r="AQ552" s="8"/>
      <c r="AR552" s="8"/>
      <c r="AS552" s="8"/>
    </row>
    <row r="553" ht="15.75" customHeight="1">
      <c r="A553" s="8"/>
      <c r="B553" s="8"/>
      <c r="C553" s="8"/>
      <c r="D553" s="8"/>
      <c r="E553" s="8"/>
      <c r="F553" s="8"/>
      <c r="G553" s="8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8"/>
      <c r="Y553" s="8"/>
      <c r="Z553" s="8"/>
      <c r="AA553" s="8"/>
      <c r="AB553" s="8"/>
      <c r="AC553" s="8"/>
      <c r="AD553" s="8"/>
      <c r="AE553" s="8"/>
      <c r="AF553" s="8"/>
      <c r="AG553" s="8"/>
      <c r="AH553" s="8"/>
      <c r="AI553" s="8"/>
      <c r="AJ553" s="8"/>
      <c r="AK553" s="8"/>
      <c r="AL553" s="8"/>
      <c r="AM553" s="8"/>
      <c r="AN553" s="8"/>
      <c r="AO553" s="8"/>
      <c r="AP553" s="8"/>
      <c r="AQ553" s="8"/>
      <c r="AR553" s="8"/>
      <c r="AS553" s="8"/>
    </row>
    <row r="554" ht="15.75" customHeight="1">
      <c r="A554" s="8"/>
      <c r="B554" s="8"/>
      <c r="C554" s="8"/>
      <c r="D554" s="8"/>
      <c r="E554" s="8"/>
      <c r="F554" s="8"/>
      <c r="G554" s="8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8"/>
      <c r="Y554" s="8"/>
      <c r="Z554" s="8"/>
      <c r="AA554" s="8"/>
      <c r="AB554" s="8"/>
      <c r="AC554" s="8"/>
      <c r="AD554" s="8"/>
      <c r="AE554" s="8"/>
      <c r="AF554" s="8"/>
      <c r="AG554" s="8"/>
      <c r="AH554" s="8"/>
      <c r="AI554" s="8"/>
      <c r="AJ554" s="8"/>
      <c r="AK554" s="8"/>
      <c r="AL554" s="8"/>
      <c r="AM554" s="8"/>
      <c r="AN554" s="8"/>
      <c r="AO554" s="8"/>
      <c r="AP554" s="8"/>
      <c r="AQ554" s="8"/>
      <c r="AR554" s="8"/>
      <c r="AS554" s="8"/>
    </row>
    <row r="555" ht="15.75" customHeight="1">
      <c r="A555" s="8"/>
      <c r="B555" s="8"/>
      <c r="C555" s="8"/>
      <c r="D555" s="8"/>
      <c r="E555" s="8"/>
      <c r="F555" s="8"/>
      <c r="G555" s="8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8"/>
      <c r="Y555" s="8"/>
      <c r="Z555" s="8"/>
      <c r="AA555" s="8"/>
      <c r="AB555" s="8"/>
      <c r="AC555" s="8"/>
      <c r="AD555" s="8"/>
      <c r="AE555" s="8"/>
      <c r="AF555" s="8"/>
      <c r="AG555" s="8"/>
      <c r="AH555" s="8"/>
      <c r="AI555" s="8"/>
      <c r="AJ555" s="8"/>
      <c r="AK555" s="8"/>
      <c r="AL555" s="8"/>
      <c r="AM555" s="8"/>
      <c r="AN555" s="8"/>
      <c r="AO555" s="8"/>
      <c r="AP555" s="8"/>
      <c r="AQ555" s="8"/>
      <c r="AR555" s="8"/>
      <c r="AS555" s="8"/>
    </row>
    <row r="556" ht="15.75" customHeight="1">
      <c r="A556" s="8"/>
      <c r="B556" s="8"/>
      <c r="C556" s="8"/>
      <c r="D556" s="8"/>
      <c r="E556" s="8"/>
      <c r="F556" s="8"/>
      <c r="G556" s="8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8"/>
      <c r="Y556" s="8"/>
      <c r="Z556" s="8"/>
      <c r="AA556" s="8"/>
      <c r="AB556" s="8"/>
      <c r="AC556" s="8"/>
      <c r="AD556" s="8"/>
      <c r="AE556" s="8"/>
      <c r="AF556" s="8"/>
      <c r="AG556" s="8"/>
      <c r="AH556" s="8"/>
      <c r="AI556" s="8"/>
      <c r="AJ556" s="8"/>
      <c r="AK556" s="8"/>
      <c r="AL556" s="8"/>
      <c r="AM556" s="8"/>
      <c r="AN556" s="8"/>
      <c r="AO556" s="8"/>
      <c r="AP556" s="8"/>
      <c r="AQ556" s="8"/>
      <c r="AR556" s="8"/>
      <c r="AS556" s="8"/>
    </row>
    <row r="557" ht="15.75" customHeight="1">
      <c r="A557" s="8"/>
      <c r="B557" s="8"/>
      <c r="C557" s="8"/>
      <c r="D557" s="8"/>
      <c r="E557" s="8"/>
      <c r="F557" s="8"/>
      <c r="G557" s="8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8"/>
      <c r="Y557" s="8"/>
      <c r="Z557" s="8"/>
      <c r="AA557" s="8"/>
      <c r="AB557" s="8"/>
      <c r="AC557" s="8"/>
      <c r="AD557" s="8"/>
      <c r="AE557" s="8"/>
      <c r="AF557" s="8"/>
      <c r="AG557" s="8"/>
      <c r="AH557" s="8"/>
      <c r="AI557" s="8"/>
      <c r="AJ557" s="8"/>
      <c r="AK557" s="8"/>
      <c r="AL557" s="8"/>
      <c r="AM557" s="8"/>
      <c r="AN557" s="8"/>
      <c r="AO557" s="8"/>
      <c r="AP557" s="8"/>
      <c r="AQ557" s="8"/>
      <c r="AR557" s="8"/>
      <c r="AS557" s="8"/>
    </row>
    <row r="558" ht="15.75" customHeight="1">
      <c r="A558" s="8"/>
      <c r="B558" s="8"/>
      <c r="C558" s="8"/>
      <c r="D558" s="8"/>
      <c r="E558" s="8"/>
      <c r="F558" s="8"/>
      <c r="G558" s="8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8"/>
      <c r="Y558" s="8"/>
      <c r="Z558" s="8"/>
      <c r="AA558" s="8"/>
      <c r="AB558" s="8"/>
      <c r="AC558" s="8"/>
      <c r="AD558" s="8"/>
      <c r="AE558" s="8"/>
      <c r="AF558" s="8"/>
      <c r="AG558" s="8"/>
      <c r="AH558" s="8"/>
      <c r="AI558" s="8"/>
      <c r="AJ558" s="8"/>
      <c r="AK558" s="8"/>
      <c r="AL558" s="8"/>
      <c r="AM558" s="8"/>
      <c r="AN558" s="8"/>
      <c r="AO558" s="8"/>
      <c r="AP558" s="8"/>
      <c r="AQ558" s="8"/>
      <c r="AR558" s="8"/>
      <c r="AS558" s="8"/>
    </row>
    <row r="559" ht="15.75" customHeight="1">
      <c r="A559" s="8"/>
      <c r="B559" s="8"/>
      <c r="C559" s="8"/>
      <c r="D559" s="8"/>
      <c r="E559" s="8"/>
      <c r="F559" s="8"/>
      <c r="G559" s="8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8"/>
      <c r="Y559" s="8"/>
      <c r="Z559" s="8"/>
      <c r="AA559" s="8"/>
      <c r="AB559" s="8"/>
      <c r="AC559" s="8"/>
      <c r="AD559" s="8"/>
      <c r="AE559" s="8"/>
      <c r="AF559" s="8"/>
      <c r="AG559" s="8"/>
      <c r="AH559" s="8"/>
      <c r="AI559" s="8"/>
      <c r="AJ559" s="8"/>
      <c r="AK559" s="8"/>
      <c r="AL559" s="8"/>
      <c r="AM559" s="8"/>
      <c r="AN559" s="8"/>
      <c r="AO559" s="8"/>
      <c r="AP559" s="8"/>
      <c r="AQ559" s="8"/>
      <c r="AR559" s="8"/>
      <c r="AS559" s="8"/>
    </row>
    <row r="560" ht="15.75" customHeight="1">
      <c r="A560" s="8"/>
      <c r="B560" s="8"/>
      <c r="C560" s="8"/>
      <c r="D560" s="8"/>
      <c r="E560" s="8"/>
      <c r="F560" s="8"/>
      <c r="G560" s="8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8"/>
      <c r="Y560" s="8"/>
      <c r="Z560" s="8"/>
      <c r="AA560" s="8"/>
      <c r="AB560" s="8"/>
      <c r="AC560" s="8"/>
      <c r="AD560" s="8"/>
      <c r="AE560" s="8"/>
      <c r="AF560" s="8"/>
      <c r="AG560" s="8"/>
      <c r="AH560" s="8"/>
      <c r="AI560" s="8"/>
      <c r="AJ560" s="8"/>
      <c r="AK560" s="8"/>
      <c r="AL560" s="8"/>
      <c r="AM560" s="8"/>
      <c r="AN560" s="8"/>
      <c r="AO560" s="8"/>
      <c r="AP560" s="8"/>
      <c r="AQ560" s="8"/>
      <c r="AR560" s="8"/>
      <c r="AS560" s="8"/>
    </row>
    <row r="561" ht="15.75" customHeight="1">
      <c r="A561" s="8"/>
      <c r="B561" s="8"/>
      <c r="C561" s="8"/>
      <c r="D561" s="8"/>
      <c r="E561" s="8"/>
      <c r="F561" s="8"/>
      <c r="G561" s="8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8"/>
      <c r="Y561" s="8"/>
      <c r="Z561" s="8"/>
      <c r="AA561" s="8"/>
      <c r="AB561" s="8"/>
      <c r="AC561" s="8"/>
      <c r="AD561" s="8"/>
      <c r="AE561" s="8"/>
      <c r="AF561" s="8"/>
      <c r="AG561" s="8"/>
      <c r="AH561" s="8"/>
      <c r="AI561" s="8"/>
      <c r="AJ561" s="8"/>
      <c r="AK561" s="8"/>
      <c r="AL561" s="8"/>
      <c r="AM561" s="8"/>
      <c r="AN561" s="8"/>
      <c r="AO561" s="8"/>
      <c r="AP561" s="8"/>
      <c r="AQ561" s="8"/>
      <c r="AR561" s="8"/>
      <c r="AS561" s="8"/>
    </row>
    <row r="562" ht="15.75" customHeight="1">
      <c r="A562" s="8"/>
      <c r="B562" s="8"/>
      <c r="C562" s="8"/>
      <c r="D562" s="8"/>
      <c r="E562" s="8"/>
      <c r="F562" s="8"/>
      <c r="G562" s="8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8"/>
      <c r="Y562" s="8"/>
      <c r="Z562" s="8"/>
      <c r="AA562" s="8"/>
      <c r="AB562" s="8"/>
      <c r="AC562" s="8"/>
      <c r="AD562" s="8"/>
      <c r="AE562" s="8"/>
      <c r="AF562" s="8"/>
      <c r="AG562" s="8"/>
      <c r="AH562" s="8"/>
      <c r="AI562" s="8"/>
      <c r="AJ562" s="8"/>
      <c r="AK562" s="8"/>
      <c r="AL562" s="8"/>
      <c r="AM562" s="8"/>
      <c r="AN562" s="8"/>
      <c r="AO562" s="8"/>
      <c r="AP562" s="8"/>
      <c r="AQ562" s="8"/>
      <c r="AR562" s="8"/>
      <c r="AS562" s="8"/>
    </row>
    <row r="563" ht="15.75" customHeight="1">
      <c r="A563" s="8"/>
      <c r="B563" s="8"/>
      <c r="C563" s="8"/>
      <c r="D563" s="8"/>
      <c r="E563" s="8"/>
      <c r="F563" s="8"/>
      <c r="G563" s="8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8"/>
      <c r="Y563" s="8"/>
      <c r="Z563" s="8"/>
      <c r="AA563" s="8"/>
      <c r="AB563" s="8"/>
      <c r="AC563" s="8"/>
      <c r="AD563" s="8"/>
      <c r="AE563" s="8"/>
      <c r="AF563" s="8"/>
      <c r="AG563" s="8"/>
      <c r="AH563" s="8"/>
      <c r="AI563" s="8"/>
      <c r="AJ563" s="8"/>
      <c r="AK563" s="8"/>
      <c r="AL563" s="8"/>
      <c r="AM563" s="8"/>
      <c r="AN563" s="8"/>
      <c r="AO563" s="8"/>
      <c r="AP563" s="8"/>
      <c r="AQ563" s="8"/>
      <c r="AR563" s="8"/>
      <c r="AS563" s="8"/>
    </row>
    <row r="564" ht="15.75" customHeight="1">
      <c r="A564" s="8"/>
      <c r="B564" s="8"/>
      <c r="C564" s="8"/>
      <c r="D564" s="8"/>
      <c r="E564" s="8"/>
      <c r="F564" s="8"/>
      <c r="G564" s="8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8"/>
      <c r="Y564" s="8"/>
      <c r="Z564" s="8"/>
      <c r="AA564" s="8"/>
      <c r="AB564" s="8"/>
      <c r="AC564" s="8"/>
      <c r="AD564" s="8"/>
      <c r="AE564" s="8"/>
      <c r="AF564" s="8"/>
      <c r="AG564" s="8"/>
      <c r="AH564" s="8"/>
      <c r="AI564" s="8"/>
      <c r="AJ564" s="8"/>
      <c r="AK564" s="8"/>
      <c r="AL564" s="8"/>
      <c r="AM564" s="8"/>
      <c r="AN564" s="8"/>
      <c r="AO564" s="8"/>
      <c r="AP564" s="8"/>
      <c r="AQ564" s="8"/>
      <c r="AR564" s="8"/>
      <c r="AS564" s="8"/>
    </row>
    <row r="565" ht="15.75" customHeight="1">
      <c r="A565" s="8"/>
      <c r="B565" s="8"/>
      <c r="C565" s="8"/>
      <c r="D565" s="8"/>
      <c r="E565" s="8"/>
      <c r="F565" s="8"/>
      <c r="G565" s="8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8"/>
      <c r="Y565" s="8"/>
      <c r="Z565" s="8"/>
      <c r="AA565" s="8"/>
      <c r="AB565" s="8"/>
      <c r="AC565" s="8"/>
      <c r="AD565" s="8"/>
      <c r="AE565" s="8"/>
      <c r="AF565" s="8"/>
      <c r="AG565" s="8"/>
      <c r="AH565" s="8"/>
      <c r="AI565" s="8"/>
      <c r="AJ565" s="8"/>
      <c r="AK565" s="8"/>
      <c r="AL565" s="8"/>
      <c r="AM565" s="8"/>
      <c r="AN565" s="8"/>
      <c r="AO565" s="8"/>
      <c r="AP565" s="8"/>
      <c r="AQ565" s="8"/>
      <c r="AR565" s="8"/>
      <c r="AS565" s="8"/>
    </row>
    <row r="566" ht="15.75" customHeight="1">
      <c r="A566" s="8"/>
      <c r="B566" s="8"/>
      <c r="C566" s="8"/>
      <c r="D566" s="8"/>
      <c r="E566" s="8"/>
      <c r="F566" s="8"/>
      <c r="G566" s="8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8"/>
      <c r="Y566" s="8"/>
      <c r="Z566" s="8"/>
      <c r="AA566" s="8"/>
      <c r="AB566" s="8"/>
      <c r="AC566" s="8"/>
      <c r="AD566" s="8"/>
      <c r="AE566" s="8"/>
      <c r="AF566" s="8"/>
      <c r="AG566" s="8"/>
      <c r="AH566" s="8"/>
      <c r="AI566" s="8"/>
      <c r="AJ566" s="8"/>
      <c r="AK566" s="8"/>
      <c r="AL566" s="8"/>
      <c r="AM566" s="8"/>
      <c r="AN566" s="8"/>
      <c r="AO566" s="8"/>
      <c r="AP566" s="8"/>
      <c r="AQ566" s="8"/>
      <c r="AR566" s="8"/>
      <c r="AS566" s="8"/>
    </row>
    <row r="567" ht="15.75" customHeight="1">
      <c r="A567" s="8"/>
      <c r="B567" s="8"/>
      <c r="C567" s="8"/>
      <c r="D567" s="8"/>
      <c r="E567" s="8"/>
      <c r="F567" s="8"/>
      <c r="G567" s="8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8"/>
      <c r="Y567" s="8"/>
      <c r="Z567" s="8"/>
      <c r="AA567" s="8"/>
      <c r="AB567" s="8"/>
      <c r="AC567" s="8"/>
      <c r="AD567" s="8"/>
      <c r="AE567" s="8"/>
      <c r="AF567" s="8"/>
      <c r="AG567" s="8"/>
      <c r="AH567" s="8"/>
      <c r="AI567" s="8"/>
      <c r="AJ567" s="8"/>
      <c r="AK567" s="8"/>
      <c r="AL567" s="8"/>
      <c r="AM567" s="8"/>
      <c r="AN567" s="8"/>
      <c r="AO567" s="8"/>
      <c r="AP567" s="8"/>
      <c r="AQ567" s="8"/>
      <c r="AR567" s="8"/>
      <c r="AS567" s="8"/>
    </row>
    <row r="568" ht="15.75" customHeight="1">
      <c r="A568" s="8"/>
      <c r="B568" s="8"/>
      <c r="C568" s="8"/>
      <c r="D568" s="8"/>
      <c r="E568" s="8"/>
      <c r="F568" s="8"/>
      <c r="G568" s="8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8"/>
      <c r="Y568" s="8"/>
      <c r="Z568" s="8"/>
      <c r="AA568" s="8"/>
      <c r="AB568" s="8"/>
      <c r="AC568" s="8"/>
      <c r="AD568" s="8"/>
      <c r="AE568" s="8"/>
      <c r="AF568" s="8"/>
      <c r="AG568" s="8"/>
      <c r="AH568" s="8"/>
      <c r="AI568" s="8"/>
      <c r="AJ568" s="8"/>
      <c r="AK568" s="8"/>
      <c r="AL568" s="8"/>
      <c r="AM568" s="8"/>
      <c r="AN568" s="8"/>
      <c r="AO568" s="8"/>
      <c r="AP568" s="8"/>
      <c r="AQ568" s="8"/>
      <c r="AR568" s="8"/>
      <c r="AS568" s="8"/>
    </row>
    <row r="569" ht="15.75" customHeight="1">
      <c r="A569" s="8"/>
      <c r="B569" s="8"/>
      <c r="C569" s="8"/>
      <c r="D569" s="8"/>
      <c r="E569" s="8"/>
      <c r="F569" s="8"/>
      <c r="G569" s="8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8"/>
      <c r="Y569" s="8"/>
      <c r="Z569" s="8"/>
      <c r="AA569" s="8"/>
      <c r="AB569" s="8"/>
      <c r="AC569" s="8"/>
      <c r="AD569" s="8"/>
      <c r="AE569" s="8"/>
      <c r="AF569" s="8"/>
      <c r="AG569" s="8"/>
      <c r="AH569" s="8"/>
      <c r="AI569" s="8"/>
      <c r="AJ569" s="8"/>
      <c r="AK569" s="8"/>
      <c r="AL569" s="8"/>
      <c r="AM569" s="8"/>
      <c r="AN569" s="8"/>
      <c r="AO569" s="8"/>
      <c r="AP569" s="8"/>
      <c r="AQ569" s="8"/>
      <c r="AR569" s="8"/>
      <c r="AS569" s="8"/>
    </row>
    <row r="570" ht="15.75" customHeight="1">
      <c r="A570" s="8"/>
      <c r="B570" s="8"/>
      <c r="C570" s="8"/>
      <c r="D570" s="8"/>
      <c r="E570" s="8"/>
      <c r="F570" s="8"/>
      <c r="G570" s="8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8"/>
      <c r="Y570" s="8"/>
      <c r="Z570" s="8"/>
      <c r="AA570" s="8"/>
      <c r="AB570" s="8"/>
      <c r="AC570" s="8"/>
      <c r="AD570" s="8"/>
      <c r="AE570" s="8"/>
      <c r="AF570" s="8"/>
      <c r="AG570" s="8"/>
      <c r="AH570" s="8"/>
      <c r="AI570" s="8"/>
      <c r="AJ570" s="8"/>
      <c r="AK570" s="8"/>
      <c r="AL570" s="8"/>
      <c r="AM570" s="8"/>
      <c r="AN570" s="8"/>
      <c r="AO570" s="8"/>
      <c r="AP570" s="8"/>
      <c r="AQ570" s="8"/>
      <c r="AR570" s="8"/>
      <c r="AS570" s="8"/>
    </row>
    <row r="571" ht="15.75" customHeight="1">
      <c r="A571" s="8"/>
      <c r="B571" s="8"/>
      <c r="C571" s="8"/>
      <c r="D571" s="8"/>
      <c r="E571" s="8"/>
      <c r="F571" s="8"/>
      <c r="G571" s="8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8"/>
      <c r="Y571" s="8"/>
      <c r="Z571" s="8"/>
      <c r="AA571" s="8"/>
      <c r="AB571" s="8"/>
      <c r="AC571" s="8"/>
      <c r="AD571" s="8"/>
      <c r="AE571" s="8"/>
      <c r="AF571" s="8"/>
      <c r="AG571" s="8"/>
      <c r="AH571" s="8"/>
      <c r="AI571" s="8"/>
      <c r="AJ571" s="8"/>
      <c r="AK571" s="8"/>
      <c r="AL571" s="8"/>
      <c r="AM571" s="8"/>
      <c r="AN571" s="8"/>
      <c r="AO571" s="8"/>
      <c r="AP571" s="8"/>
      <c r="AQ571" s="8"/>
      <c r="AR571" s="8"/>
      <c r="AS571" s="8"/>
    </row>
    <row r="572" ht="15.75" customHeight="1">
      <c r="A572" s="8"/>
      <c r="B572" s="8"/>
      <c r="C572" s="8"/>
      <c r="D572" s="8"/>
      <c r="E572" s="8"/>
      <c r="F572" s="8"/>
      <c r="G572" s="8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8"/>
      <c r="Y572" s="8"/>
      <c r="Z572" s="8"/>
      <c r="AA572" s="8"/>
      <c r="AB572" s="8"/>
      <c r="AC572" s="8"/>
      <c r="AD572" s="8"/>
      <c r="AE572" s="8"/>
      <c r="AF572" s="8"/>
      <c r="AG572" s="8"/>
      <c r="AH572" s="8"/>
      <c r="AI572" s="8"/>
      <c r="AJ572" s="8"/>
      <c r="AK572" s="8"/>
      <c r="AL572" s="8"/>
      <c r="AM572" s="8"/>
      <c r="AN572" s="8"/>
      <c r="AO572" s="8"/>
      <c r="AP572" s="8"/>
      <c r="AQ572" s="8"/>
      <c r="AR572" s="8"/>
      <c r="AS572" s="8"/>
    </row>
    <row r="573" ht="15.75" customHeight="1">
      <c r="A573" s="8"/>
      <c r="B573" s="8"/>
      <c r="C573" s="8"/>
      <c r="D573" s="8"/>
      <c r="E573" s="8"/>
      <c r="F573" s="8"/>
      <c r="G573" s="8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8"/>
      <c r="Y573" s="8"/>
      <c r="Z573" s="8"/>
      <c r="AA573" s="8"/>
      <c r="AB573" s="8"/>
      <c r="AC573" s="8"/>
      <c r="AD573" s="8"/>
      <c r="AE573" s="8"/>
      <c r="AF573" s="8"/>
      <c r="AG573" s="8"/>
      <c r="AH573" s="8"/>
      <c r="AI573" s="8"/>
      <c r="AJ573" s="8"/>
      <c r="AK573" s="8"/>
      <c r="AL573" s="8"/>
      <c r="AM573" s="8"/>
      <c r="AN573" s="8"/>
      <c r="AO573" s="8"/>
      <c r="AP573" s="8"/>
      <c r="AQ573" s="8"/>
      <c r="AR573" s="8"/>
      <c r="AS573" s="8"/>
    </row>
    <row r="574" ht="15.75" customHeight="1">
      <c r="A574" s="8"/>
      <c r="B574" s="8"/>
      <c r="C574" s="8"/>
      <c r="D574" s="8"/>
      <c r="E574" s="8"/>
      <c r="F574" s="8"/>
      <c r="G574" s="8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8"/>
      <c r="Y574" s="8"/>
      <c r="Z574" s="8"/>
      <c r="AA574" s="8"/>
      <c r="AB574" s="8"/>
      <c r="AC574" s="8"/>
      <c r="AD574" s="8"/>
      <c r="AE574" s="8"/>
      <c r="AF574" s="8"/>
      <c r="AG574" s="8"/>
      <c r="AH574" s="8"/>
      <c r="AI574" s="8"/>
      <c r="AJ574" s="8"/>
      <c r="AK574" s="8"/>
      <c r="AL574" s="8"/>
      <c r="AM574" s="8"/>
      <c r="AN574" s="8"/>
      <c r="AO574" s="8"/>
      <c r="AP574" s="8"/>
      <c r="AQ574" s="8"/>
      <c r="AR574" s="8"/>
      <c r="AS574" s="8"/>
    </row>
    <row r="575" ht="15.75" customHeight="1">
      <c r="A575" s="8"/>
      <c r="B575" s="8"/>
      <c r="C575" s="8"/>
      <c r="D575" s="8"/>
      <c r="E575" s="8"/>
      <c r="F575" s="8"/>
      <c r="G575" s="8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8"/>
      <c r="Y575" s="8"/>
      <c r="Z575" s="8"/>
      <c r="AA575" s="8"/>
      <c r="AB575" s="8"/>
      <c r="AC575" s="8"/>
      <c r="AD575" s="8"/>
      <c r="AE575" s="8"/>
      <c r="AF575" s="8"/>
      <c r="AG575" s="8"/>
      <c r="AH575" s="8"/>
      <c r="AI575" s="8"/>
      <c r="AJ575" s="8"/>
      <c r="AK575" s="8"/>
      <c r="AL575" s="8"/>
      <c r="AM575" s="8"/>
      <c r="AN575" s="8"/>
      <c r="AO575" s="8"/>
      <c r="AP575" s="8"/>
      <c r="AQ575" s="8"/>
      <c r="AR575" s="8"/>
      <c r="AS575" s="8"/>
    </row>
    <row r="576" ht="15.75" customHeight="1">
      <c r="A576" s="8"/>
      <c r="B576" s="8"/>
      <c r="C576" s="8"/>
      <c r="D576" s="8"/>
      <c r="E576" s="8"/>
      <c r="F576" s="8"/>
      <c r="G576" s="8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8"/>
      <c r="Y576" s="8"/>
      <c r="Z576" s="8"/>
      <c r="AA576" s="8"/>
      <c r="AB576" s="8"/>
      <c r="AC576" s="8"/>
      <c r="AD576" s="8"/>
      <c r="AE576" s="8"/>
      <c r="AF576" s="8"/>
      <c r="AG576" s="8"/>
      <c r="AH576" s="8"/>
      <c r="AI576" s="8"/>
      <c r="AJ576" s="8"/>
      <c r="AK576" s="8"/>
      <c r="AL576" s="8"/>
      <c r="AM576" s="8"/>
      <c r="AN576" s="8"/>
      <c r="AO576" s="8"/>
      <c r="AP576" s="8"/>
      <c r="AQ576" s="8"/>
      <c r="AR576" s="8"/>
      <c r="AS576" s="8"/>
    </row>
    <row r="577" ht="15.75" customHeight="1">
      <c r="A577" s="8"/>
      <c r="B577" s="8"/>
      <c r="C577" s="8"/>
      <c r="D577" s="8"/>
      <c r="E577" s="8"/>
      <c r="F577" s="8"/>
      <c r="G577" s="8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8"/>
      <c r="Y577" s="8"/>
      <c r="Z577" s="8"/>
      <c r="AA577" s="8"/>
      <c r="AB577" s="8"/>
      <c r="AC577" s="8"/>
      <c r="AD577" s="8"/>
      <c r="AE577" s="8"/>
      <c r="AF577" s="8"/>
      <c r="AG577" s="8"/>
      <c r="AH577" s="8"/>
      <c r="AI577" s="8"/>
      <c r="AJ577" s="8"/>
      <c r="AK577" s="8"/>
      <c r="AL577" s="8"/>
      <c r="AM577" s="8"/>
      <c r="AN577" s="8"/>
      <c r="AO577" s="8"/>
      <c r="AP577" s="8"/>
      <c r="AQ577" s="8"/>
      <c r="AR577" s="8"/>
      <c r="AS577" s="8"/>
    </row>
    <row r="578" ht="15.75" customHeight="1">
      <c r="A578" s="8"/>
      <c r="B578" s="8"/>
      <c r="C578" s="8"/>
      <c r="D578" s="8"/>
      <c r="E578" s="8"/>
      <c r="F578" s="8"/>
      <c r="G578" s="8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8"/>
      <c r="Y578" s="8"/>
      <c r="Z578" s="8"/>
      <c r="AA578" s="8"/>
      <c r="AB578" s="8"/>
      <c r="AC578" s="8"/>
      <c r="AD578" s="8"/>
      <c r="AE578" s="8"/>
      <c r="AF578" s="8"/>
      <c r="AG578" s="8"/>
      <c r="AH578" s="8"/>
      <c r="AI578" s="8"/>
      <c r="AJ578" s="8"/>
      <c r="AK578" s="8"/>
      <c r="AL578" s="8"/>
      <c r="AM578" s="8"/>
      <c r="AN578" s="8"/>
      <c r="AO578" s="8"/>
      <c r="AP578" s="8"/>
      <c r="AQ578" s="8"/>
      <c r="AR578" s="8"/>
      <c r="AS578" s="8"/>
    </row>
    <row r="579" ht="15.75" customHeight="1">
      <c r="A579" s="8"/>
      <c r="B579" s="8"/>
      <c r="C579" s="8"/>
      <c r="D579" s="8"/>
      <c r="E579" s="8"/>
      <c r="F579" s="8"/>
      <c r="G579" s="8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8"/>
      <c r="Y579" s="8"/>
      <c r="Z579" s="8"/>
      <c r="AA579" s="8"/>
      <c r="AB579" s="8"/>
      <c r="AC579" s="8"/>
      <c r="AD579" s="8"/>
      <c r="AE579" s="8"/>
      <c r="AF579" s="8"/>
      <c r="AG579" s="8"/>
      <c r="AH579" s="8"/>
      <c r="AI579" s="8"/>
      <c r="AJ579" s="8"/>
      <c r="AK579" s="8"/>
      <c r="AL579" s="8"/>
      <c r="AM579" s="8"/>
      <c r="AN579" s="8"/>
      <c r="AO579" s="8"/>
      <c r="AP579" s="8"/>
      <c r="AQ579" s="8"/>
      <c r="AR579" s="8"/>
      <c r="AS579" s="8"/>
    </row>
    <row r="580" ht="15.75" customHeight="1">
      <c r="A580" s="8"/>
      <c r="B580" s="8"/>
      <c r="C580" s="8"/>
      <c r="D580" s="8"/>
      <c r="E580" s="8"/>
      <c r="F580" s="8"/>
      <c r="G580" s="8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8"/>
      <c r="Y580" s="8"/>
      <c r="Z580" s="8"/>
      <c r="AA580" s="8"/>
      <c r="AB580" s="8"/>
      <c r="AC580" s="8"/>
      <c r="AD580" s="8"/>
      <c r="AE580" s="8"/>
      <c r="AF580" s="8"/>
      <c r="AG580" s="8"/>
      <c r="AH580" s="8"/>
      <c r="AI580" s="8"/>
      <c r="AJ580" s="8"/>
      <c r="AK580" s="8"/>
      <c r="AL580" s="8"/>
      <c r="AM580" s="8"/>
      <c r="AN580" s="8"/>
      <c r="AO580" s="8"/>
      <c r="AP580" s="8"/>
      <c r="AQ580" s="8"/>
      <c r="AR580" s="8"/>
      <c r="AS580" s="8"/>
    </row>
    <row r="581" ht="15.75" customHeight="1">
      <c r="A581" s="8"/>
      <c r="B581" s="8"/>
      <c r="C581" s="8"/>
      <c r="D581" s="8"/>
      <c r="E581" s="8"/>
      <c r="F581" s="8"/>
      <c r="G581" s="8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8"/>
      <c r="Y581" s="8"/>
      <c r="Z581" s="8"/>
      <c r="AA581" s="8"/>
      <c r="AB581" s="8"/>
      <c r="AC581" s="8"/>
      <c r="AD581" s="8"/>
      <c r="AE581" s="8"/>
      <c r="AF581" s="8"/>
      <c r="AG581" s="8"/>
      <c r="AH581" s="8"/>
      <c r="AI581" s="8"/>
      <c r="AJ581" s="8"/>
      <c r="AK581" s="8"/>
      <c r="AL581" s="8"/>
      <c r="AM581" s="8"/>
      <c r="AN581" s="8"/>
      <c r="AO581" s="8"/>
      <c r="AP581" s="8"/>
      <c r="AQ581" s="8"/>
      <c r="AR581" s="8"/>
      <c r="AS581" s="8"/>
    </row>
    <row r="582" ht="15.75" customHeight="1">
      <c r="A582" s="8"/>
      <c r="B582" s="8"/>
      <c r="C582" s="8"/>
      <c r="D582" s="8"/>
      <c r="E582" s="8"/>
      <c r="F582" s="8"/>
      <c r="G582" s="8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8"/>
      <c r="Y582" s="8"/>
      <c r="Z582" s="8"/>
      <c r="AA582" s="8"/>
      <c r="AB582" s="8"/>
      <c r="AC582" s="8"/>
      <c r="AD582" s="8"/>
      <c r="AE582" s="8"/>
      <c r="AF582" s="8"/>
      <c r="AG582" s="8"/>
      <c r="AH582" s="8"/>
      <c r="AI582" s="8"/>
      <c r="AJ582" s="8"/>
      <c r="AK582" s="8"/>
      <c r="AL582" s="8"/>
      <c r="AM582" s="8"/>
      <c r="AN582" s="8"/>
      <c r="AO582" s="8"/>
      <c r="AP582" s="8"/>
      <c r="AQ582" s="8"/>
      <c r="AR582" s="8"/>
      <c r="AS582" s="8"/>
    </row>
    <row r="583" ht="15.75" customHeight="1">
      <c r="A583" s="8"/>
      <c r="B583" s="8"/>
      <c r="C583" s="8"/>
      <c r="D583" s="8"/>
      <c r="E583" s="8"/>
      <c r="F583" s="8"/>
      <c r="G583" s="8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8"/>
      <c r="Y583" s="8"/>
      <c r="Z583" s="8"/>
      <c r="AA583" s="8"/>
      <c r="AB583" s="8"/>
      <c r="AC583" s="8"/>
      <c r="AD583" s="8"/>
      <c r="AE583" s="8"/>
      <c r="AF583" s="8"/>
      <c r="AG583" s="8"/>
      <c r="AH583" s="8"/>
      <c r="AI583" s="8"/>
      <c r="AJ583" s="8"/>
      <c r="AK583" s="8"/>
      <c r="AL583" s="8"/>
      <c r="AM583" s="8"/>
      <c r="AN583" s="8"/>
      <c r="AO583" s="8"/>
      <c r="AP583" s="8"/>
      <c r="AQ583" s="8"/>
      <c r="AR583" s="8"/>
      <c r="AS583" s="8"/>
    </row>
    <row r="584" ht="15.75" customHeight="1">
      <c r="A584" s="8"/>
      <c r="B584" s="8"/>
      <c r="C584" s="8"/>
      <c r="D584" s="8"/>
      <c r="E584" s="8"/>
      <c r="F584" s="8"/>
      <c r="G584" s="8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8"/>
      <c r="Y584" s="8"/>
      <c r="Z584" s="8"/>
      <c r="AA584" s="8"/>
      <c r="AB584" s="8"/>
      <c r="AC584" s="8"/>
      <c r="AD584" s="8"/>
      <c r="AE584" s="8"/>
      <c r="AF584" s="8"/>
      <c r="AG584" s="8"/>
      <c r="AH584" s="8"/>
      <c r="AI584" s="8"/>
      <c r="AJ584" s="8"/>
      <c r="AK584" s="8"/>
      <c r="AL584" s="8"/>
      <c r="AM584" s="8"/>
      <c r="AN584" s="8"/>
      <c r="AO584" s="8"/>
      <c r="AP584" s="8"/>
      <c r="AQ584" s="8"/>
      <c r="AR584" s="8"/>
      <c r="AS584" s="8"/>
    </row>
    <row r="585" ht="15.75" customHeight="1">
      <c r="A585" s="8"/>
      <c r="B585" s="8"/>
      <c r="C585" s="8"/>
      <c r="D585" s="8"/>
      <c r="E585" s="8"/>
      <c r="F585" s="8"/>
      <c r="G585" s="8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8"/>
      <c r="Y585" s="8"/>
      <c r="Z585" s="8"/>
      <c r="AA585" s="8"/>
      <c r="AB585" s="8"/>
      <c r="AC585" s="8"/>
      <c r="AD585" s="8"/>
      <c r="AE585" s="8"/>
      <c r="AF585" s="8"/>
      <c r="AG585" s="8"/>
      <c r="AH585" s="8"/>
      <c r="AI585" s="8"/>
      <c r="AJ585" s="8"/>
      <c r="AK585" s="8"/>
      <c r="AL585" s="8"/>
      <c r="AM585" s="8"/>
      <c r="AN585" s="8"/>
      <c r="AO585" s="8"/>
      <c r="AP585" s="8"/>
      <c r="AQ585" s="8"/>
      <c r="AR585" s="8"/>
      <c r="AS585" s="8"/>
    </row>
    <row r="586" ht="15.75" customHeight="1">
      <c r="A586" s="8"/>
      <c r="B586" s="8"/>
      <c r="C586" s="8"/>
      <c r="D586" s="8"/>
      <c r="E586" s="8"/>
      <c r="F586" s="8"/>
      <c r="G586" s="8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8"/>
      <c r="Y586" s="8"/>
      <c r="Z586" s="8"/>
      <c r="AA586" s="8"/>
      <c r="AB586" s="8"/>
      <c r="AC586" s="8"/>
      <c r="AD586" s="8"/>
      <c r="AE586" s="8"/>
      <c r="AF586" s="8"/>
      <c r="AG586" s="8"/>
      <c r="AH586" s="8"/>
      <c r="AI586" s="8"/>
      <c r="AJ586" s="8"/>
      <c r="AK586" s="8"/>
      <c r="AL586" s="8"/>
      <c r="AM586" s="8"/>
      <c r="AN586" s="8"/>
      <c r="AO586" s="8"/>
      <c r="AP586" s="8"/>
      <c r="AQ586" s="8"/>
      <c r="AR586" s="8"/>
      <c r="AS586" s="8"/>
    </row>
    <row r="587" ht="15.75" customHeight="1">
      <c r="A587" s="8"/>
      <c r="B587" s="8"/>
      <c r="C587" s="8"/>
      <c r="D587" s="8"/>
      <c r="E587" s="8"/>
      <c r="F587" s="8"/>
      <c r="G587" s="8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8"/>
      <c r="Y587" s="8"/>
      <c r="Z587" s="8"/>
      <c r="AA587" s="8"/>
      <c r="AB587" s="8"/>
      <c r="AC587" s="8"/>
      <c r="AD587" s="8"/>
      <c r="AE587" s="8"/>
      <c r="AF587" s="8"/>
      <c r="AG587" s="8"/>
      <c r="AH587" s="8"/>
      <c r="AI587" s="8"/>
      <c r="AJ587" s="8"/>
      <c r="AK587" s="8"/>
      <c r="AL587" s="8"/>
      <c r="AM587" s="8"/>
      <c r="AN587" s="8"/>
      <c r="AO587" s="8"/>
      <c r="AP587" s="8"/>
      <c r="AQ587" s="8"/>
      <c r="AR587" s="8"/>
      <c r="AS587" s="8"/>
    </row>
    <row r="588" ht="15.75" customHeight="1">
      <c r="A588" s="8"/>
      <c r="B588" s="8"/>
      <c r="C588" s="8"/>
      <c r="D588" s="8"/>
      <c r="E588" s="8"/>
      <c r="F588" s="8"/>
      <c r="G588" s="8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8"/>
      <c r="Y588" s="8"/>
      <c r="Z588" s="8"/>
      <c r="AA588" s="8"/>
      <c r="AB588" s="8"/>
      <c r="AC588" s="8"/>
      <c r="AD588" s="8"/>
      <c r="AE588" s="8"/>
      <c r="AF588" s="8"/>
      <c r="AG588" s="8"/>
      <c r="AH588" s="8"/>
      <c r="AI588" s="8"/>
      <c r="AJ588" s="8"/>
      <c r="AK588" s="8"/>
      <c r="AL588" s="8"/>
      <c r="AM588" s="8"/>
      <c r="AN588" s="8"/>
      <c r="AO588" s="8"/>
      <c r="AP588" s="8"/>
      <c r="AQ588" s="8"/>
      <c r="AR588" s="8"/>
      <c r="AS588" s="8"/>
    </row>
    <row r="589" ht="15.75" customHeight="1">
      <c r="A589" s="8"/>
      <c r="B589" s="8"/>
      <c r="C589" s="8"/>
      <c r="D589" s="8"/>
      <c r="E589" s="8"/>
      <c r="F589" s="8"/>
      <c r="G589" s="8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8"/>
      <c r="Y589" s="8"/>
      <c r="Z589" s="8"/>
      <c r="AA589" s="8"/>
      <c r="AB589" s="8"/>
      <c r="AC589" s="8"/>
      <c r="AD589" s="8"/>
      <c r="AE589" s="8"/>
      <c r="AF589" s="8"/>
      <c r="AG589" s="8"/>
      <c r="AH589" s="8"/>
      <c r="AI589" s="8"/>
      <c r="AJ589" s="8"/>
      <c r="AK589" s="8"/>
      <c r="AL589" s="8"/>
      <c r="AM589" s="8"/>
      <c r="AN589" s="8"/>
      <c r="AO589" s="8"/>
      <c r="AP589" s="8"/>
      <c r="AQ589" s="8"/>
      <c r="AR589" s="8"/>
      <c r="AS589" s="8"/>
    </row>
    <row r="590" ht="15.75" customHeight="1">
      <c r="A590" s="8"/>
      <c r="B590" s="8"/>
      <c r="C590" s="8"/>
      <c r="D590" s="8"/>
      <c r="E590" s="8"/>
      <c r="F590" s="8"/>
      <c r="G590" s="8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8"/>
      <c r="Y590" s="8"/>
      <c r="Z590" s="8"/>
      <c r="AA590" s="8"/>
      <c r="AB590" s="8"/>
      <c r="AC590" s="8"/>
      <c r="AD590" s="8"/>
      <c r="AE590" s="8"/>
      <c r="AF590" s="8"/>
      <c r="AG590" s="8"/>
      <c r="AH590" s="8"/>
      <c r="AI590" s="8"/>
      <c r="AJ590" s="8"/>
      <c r="AK590" s="8"/>
      <c r="AL590" s="8"/>
      <c r="AM590" s="8"/>
      <c r="AN590" s="8"/>
      <c r="AO590" s="8"/>
      <c r="AP590" s="8"/>
      <c r="AQ590" s="8"/>
      <c r="AR590" s="8"/>
      <c r="AS590" s="8"/>
    </row>
    <row r="591" ht="15.75" customHeight="1">
      <c r="A591" s="8"/>
      <c r="B591" s="8"/>
      <c r="C591" s="8"/>
      <c r="D591" s="8"/>
      <c r="E591" s="8"/>
      <c r="F591" s="8"/>
      <c r="G591" s="8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8"/>
      <c r="Y591" s="8"/>
      <c r="Z591" s="8"/>
      <c r="AA591" s="8"/>
      <c r="AB591" s="8"/>
      <c r="AC591" s="8"/>
      <c r="AD591" s="8"/>
      <c r="AE591" s="8"/>
      <c r="AF591" s="8"/>
      <c r="AG591" s="8"/>
      <c r="AH591" s="8"/>
      <c r="AI591" s="8"/>
      <c r="AJ591" s="8"/>
      <c r="AK591" s="8"/>
      <c r="AL591" s="8"/>
      <c r="AM591" s="8"/>
      <c r="AN591" s="8"/>
      <c r="AO591" s="8"/>
      <c r="AP591" s="8"/>
      <c r="AQ591" s="8"/>
      <c r="AR591" s="8"/>
      <c r="AS591" s="8"/>
    </row>
    <row r="592" ht="15.75" customHeight="1">
      <c r="A592" s="8"/>
      <c r="B592" s="8"/>
      <c r="C592" s="8"/>
      <c r="D592" s="8"/>
      <c r="E592" s="8"/>
      <c r="F592" s="8"/>
      <c r="G592" s="8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8"/>
      <c r="Y592" s="8"/>
      <c r="Z592" s="8"/>
      <c r="AA592" s="8"/>
      <c r="AB592" s="8"/>
      <c r="AC592" s="8"/>
      <c r="AD592" s="8"/>
      <c r="AE592" s="8"/>
      <c r="AF592" s="8"/>
      <c r="AG592" s="8"/>
      <c r="AH592" s="8"/>
      <c r="AI592" s="8"/>
      <c r="AJ592" s="8"/>
      <c r="AK592" s="8"/>
      <c r="AL592" s="8"/>
      <c r="AM592" s="8"/>
      <c r="AN592" s="8"/>
      <c r="AO592" s="8"/>
      <c r="AP592" s="8"/>
      <c r="AQ592" s="8"/>
      <c r="AR592" s="8"/>
      <c r="AS592" s="8"/>
    </row>
    <row r="593" ht="15.75" customHeight="1">
      <c r="A593" s="8"/>
      <c r="B593" s="8"/>
      <c r="C593" s="8"/>
      <c r="D593" s="8"/>
      <c r="E593" s="8"/>
      <c r="F593" s="8"/>
      <c r="G593" s="8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8"/>
      <c r="Y593" s="8"/>
      <c r="Z593" s="8"/>
      <c r="AA593" s="8"/>
      <c r="AB593" s="8"/>
      <c r="AC593" s="8"/>
      <c r="AD593" s="8"/>
      <c r="AE593" s="8"/>
      <c r="AF593" s="8"/>
      <c r="AG593" s="8"/>
      <c r="AH593" s="8"/>
      <c r="AI593" s="8"/>
      <c r="AJ593" s="8"/>
      <c r="AK593" s="8"/>
      <c r="AL593" s="8"/>
      <c r="AM593" s="8"/>
      <c r="AN593" s="8"/>
      <c r="AO593" s="8"/>
      <c r="AP593" s="8"/>
      <c r="AQ593" s="8"/>
      <c r="AR593" s="8"/>
      <c r="AS593" s="8"/>
    </row>
    <row r="594" ht="15.75" customHeight="1">
      <c r="A594" s="8"/>
      <c r="B594" s="8"/>
      <c r="C594" s="8"/>
      <c r="D594" s="8"/>
      <c r="E594" s="8"/>
      <c r="F594" s="8"/>
      <c r="G594" s="8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8"/>
      <c r="Y594" s="8"/>
      <c r="Z594" s="8"/>
      <c r="AA594" s="8"/>
      <c r="AB594" s="8"/>
      <c r="AC594" s="8"/>
      <c r="AD594" s="8"/>
      <c r="AE594" s="8"/>
      <c r="AF594" s="8"/>
      <c r="AG594" s="8"/>
      <c r="AH594" s="8"/>
      <c r="AI594" s="8"/>
      <c r="AJ594" s="8"/>
      <c r="AK594" s="8"/>
      <c r="AL594" s="8"/>
      <c r="AM594" s="8"/>
      <c r="AN594" s="8"/>
      <c r="AO594" s="8"/>
      <c r="AP594" s="8"/>
      <c r="AQ594" s="8"/>
      <c r="AR594" s="8"/>
      <c r="AS594" s="8"/>
    </row>
    <row r="595" ht="15.75" customHeight="1">
      <c r="A595" s="8"/>
      <c r="B595" s="8"/>
      <c r="C595" s="8"/>
      <c r="D595" s="8"/>
      <c r="E595" s="8"/>
      <c r="F595" s="8"/>
      <c r="G595" s="8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8"/>
      <c r="Y595" s="8"/>
      <c r="Z595" s="8"/>
      <c r="AA595" s="8"/>
      <c r="AB595" s="8"/>
      <c r="AC595" s="8"/>
      <c r="AD595" s="8"/>
      <c r="AE595" s="8"/>
      <c r="AF595" s="8"/>
      <c r="AG595" s="8"/>
      <c r="AH595" s="8"/>
      <c r="AI595" s="8"/>
      <c r="AJ595" s="8"/>
      <c r="AK595" s="8"/>
      <c r="AL595" s="8"/>
      <c r="AM595" s="8"/>
      <c r="AN595" s="8"/>
      <c r="AO595" s="8"/>
      <c r="AP595" s="8"/>
      <c r="AQ595" s="8"/>
      <c r="AR595" s="8"/>
      <c r="AS595" s="8"/>
    </row>
    <row r="596" ht="15.75" customHeight="1">
      <c r="A596" s="8"/>
      <c r="B596" s="8"/>
      <c r="C596" s="8"/>
      <c r="D596" s="8"/>
      <c r="E596" s="8"/>
      <c r="F596" s="8"/>
      <c r="G596" s="8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8"/>
      <c r="Y596" s="8"/>
      <c r="Z596" s="8"/>
      <c r="AA596" s="8"/>
      <c r="AB596" s="8"/>
      <c r="AC596" s="8"/>
      <c r="AD596" s="8"/>
      <c r="AE596" s="8"/>
      <c r="AF596" s="8"/>
      <c r="AG596" s="8"/>
      <c r="AH596" s="8"/>
      <c r="AI596" s="8"/>
      <c r="AJ596" s="8"/>
      <c r="AK596" s="8"/>
      <c r="AL596" s="8"/>
      <c r="AM596" s="8"/>
      <c r="AN596" s="8"/>
      <c r="AO596" s="8"/>
      <c r="AP596" s="8"/>
      <c r="AQ596" s="8"/>
      <c r="AR596" s="8"/>
      <c r="AS596" s="8"/>
    </row>
    <row r="597" ht="15.75" customHeight="1">
      <c r="A597" s="8"/>
      <c r="B597" s="8"/>
      <c r="C597" s="8"/>
      <c r="D597" s="8"/>
      <c r="E597" s="8"/>
      <c r="F597" s="8"/>
      <c r="G597" s="8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8"/>
      <c r="Y597" s="8"/>
      <c r="Z597" s="8"/>
      <c r="AA597" s="8"/>
      <c r="AB597" s="8"/>
      <c r="AC597" s="8"/>
      <c r="AD597" s="8"/>
      <c r="AE597" s="8"/>
      <c r="AF597" s="8"/>
      <c r="AG597" s="8"/>
      <c r="AH597" s="8"/>
      <c r="AI597" s="8"/>
      <c r="AJ597" s="8"/>
      <c r="AK597" s="8"/>
      <c r="AL597" s="8"/>
      <c r="AM597" s="8"/>
      <c r="AN597" s="8"/>
      <c r="AO597" s="8"/>
      <c r="AP597" s="8"/>
      <c r="AQ597" s="8"/>
      <c r="AR597" s="8"/>
      <c r="AS597" s="8"/>
    </row>
    <row r="598" ht="15.75" customHeight="1">
      <c r="A598" s="8"/>
      <c r="B598" s="8"/>
      <c r="C598" s="8"/>
      <c r="D598" s="8"/>
      <c r="E598" s="8"/>
      <c r="F598" s="8"/>
      <c r="G598" s="8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  <c r="AA598" s="8"/>
      <c r="AB598" s="8"/>
      <c r="AC598" s="8"/>
      <c r="AD598" s="8"/>
      <c r="AE598" s="8"/>
      <c r="AF598" s="8"/>
      <c r="AG598" s="8"/>
      <c r="AH598" s="8"/>
      <c r="AI598" s="8"/>
      <c r="AJ598" s="8"/>
      <c r="AK598" s="8"/>
      <c r="AL598" s="8"/>
      <c r="AM598" s="8"/>
      <c r="AN598" s="8"/>
      <c r="AO598" s="8"/>
      <c r="AP598" s="8"/>
      <c r="AQ598" s="8"/>
      <c r="AR598" s="8"/>
      <c r="AS598" s="8"/>
    </row>
    <row r="599" ht="15.75" customHeight="1">
      <c r="A599" s="8"/>
      <c r="B599" s="8"/>
      <c r="C599" s="8"/>
      <c r="D599" s="8"/>
      <c r="E599" s="8"/>
      <c r="F599" s="8"/>
      <c r="G599" s="8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8"/>
      <c r="Y599" s="8"/>
      <c r="Z599" s="8"/>
      <c r="AA599" s="8"/>
      <c r="AB599" s="8"/>
      <c r="AC599" s="8"/>
      <c r="AD599" s="8"/>
      <c r="AE599" s="8"/>
      <c r="AF599" s="8"/>
      <c r="AG599" s="8"/>
      <c r="AH599" s="8"/>
      <c r="AI599" s="8"/>
      <c r="AJ599" s="8"/>
      <c r="AK599" s="8"/>
      <c r="AL599" s="8"/>
      <c r="AM599" s="8"/>
      <c r="AN599" s="8"/>
      <c r="AO599" s="8"/>
      <c r="AP599" s="8"/>
      <c r="AQ599" s="8"/>
      <c r="AR599" s="8"/>
      <c r="AS599" s="8"/>
    </row>
    <row r="600" ht="15.75" customHeight="1">
      <c r="A600" s="8"/>
      <c r="B600" s="8"/>
      <c r="C600" s="8"/>
      <c r="D600" s="8"/>
      <c r="E600" s="8"/>
      <c r="F600" s="8"/>
      <c r="G600" s="8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8"/>
      <c r="Y600" s="8"/>
      <c r="Z600" s="8"/>
      <c r="AA600" s="8"/>
      <c r="AB600" s="8"/>
      <c r="AC600" s="8"/>
      <c r="AD600" s="8"/>
      <c r="AE600" s="8"/>
      <c r="AF600" s="8"/>
      <c r="AG600" s="8"/>
      <c r="AH600" s="8"/>
      <c r="AI600" s="8"/>
      <c r="AJ600" s="8"/>
      <c r="AK600" s="8"/>
      <c r="AL600" s="8"/>
      <c r="AM600" s="8"/>
      <c r="AN600" s="8"/>
      <c r="AO600" s="8"/>
      <c r="AP600" s="8"/>
      <c r="AQ600" s="8"/>
      <c r="AR600" s="8"/>
      <c r="AS600" s="8"/>
    </row>
    <row r="601" ht="15.75" customHeight="1">
      <c r="A601" s="8"/>
      <c r="B601" s="8"/>
      <c r="C601" s="8"/>
      <c r="D601" s="8"/>
      <c r="E601" s="8"/>
      <c r="F601" s="8"/>
      <c r="G601" s="8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8"/>
      <c r="Y601" s="8"/>
      <c r="Z601" s="8"/>
      <c r="AA601" s="8"/>
      <c r="AB601" s="8"/>
      <c r="AC601" s="8"/>
      <c r="AD601" s="8"/>
      <c r="AE601" s="8"/>
      <c r="AF601" s="8"/>
      <c r="AG601" s="8"/>
      <c r="AH601" s="8"/>
      <c r="AI601" s="8"/>
      <c r="AJ601" s="8"/>
      <c r="AK601" s="8"/>
      <c r="AL601" s="8"/>
      <c r="AM601" s="8"/>
      <c r="AN601" s="8"/>
      <c r="AO601" s="8"/>
      <c r="AP601" s="8"/>
      <c r="AQ601" s="8"/>
      <c r="AR601" s="8"/>
      <c r="AS601" s="8"/>
    </row>
    <row r="602" ht="15.75" customHeight="1">
      <c r="A602" s="8"/>
      <c r="B602" s="8"/>
      <c r="C602" s="8"/>
      <c r="D602" s="8"/>
      <c r="E602" s="8"/>
      <c r="F602" s="8"/>
      <c r="G602" s="8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8"/>
      <c r="Y602" s="8"/>
      <c r="Z602" s="8"/>
      <c r="AA602" s="8"/>
      <c r="AB602" s="8"/>
      <c r="AC602" s="8"/>
      <c r="AD602" s="8"/>
      <c r="AE602" s="8"/>
      <c r="AF602" s="8"/>
      <c r="AG602" s="8"/>
      <c r="AH602" s="8"/>
      <c r="AI602" s="8"/>
      <c r="AJ602" s="8"/>
      <c r="AK602" s="8"/>
      <c r="AL602" s="8"/>
      <c r="AM602" s="8"/>
      <c r="AN602" s="8"/>
      <c r="AO602" s="8"/>
      <c r="AP602" s="8"/>
      <c r="AQ602" s="8"/>
      <c r="AR602" s="8"/>
      <c r="AS602" s="8"/>
    </row>
    <row r="603" ht="15.75" customHeight="1">
      <c r="A603" s="8"/>
      <c r="B603" s="8"/>
      <c r="C603" s="8"/>
      <c r="D603" s="8"/>
      <c r="E603" s="8"/>
      <c r="F603" s="8"/>
      <c r="G603" s="8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8"/>
      <c r="Y603" s="8"/>
      <c r="Z603" s="8"/>
      <c r="AA603" s="8"/>
      <c r="AB603" s="8"/>
      <c r="AC603" s="8"/>
      <c r="AD603" s="8"/>
      <c r="AE603" s="8"/>
      <c r="AF603" s="8"/>
      <c r="AG603" s="8"/>
      <c r="AH603" s="8"/>
      <c r="AI603" s="8"/>
      <c r="AJ603" s="8"/>
      <c r="AK603" s="8"/>
      <c r="AL603" s="8"/>
      <c r="AM603" s="8"/>
      <c r="AN603" s="8"/>
      <c r="AO603" s="8"/>
      <c r="AP603" s="8"/>
      <c r="AQ603" s="8"/>
      <c r="AR603" s="8"/>
      <c r="AS603" s="8"/>
    </row>
    <row r="604" ht="15.75" customHeight="1">
      <c r="A604" s="8"/>
      <c r="B604" s="8"/>
      <c r="C604" s="8"/>
      <c r="D604" s="8"/>
      <c r="E604" s="8"/>
      <c r="F604" s="8"/>
      <c r="G604" s="8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8"/>
      <c r="Y604" s="8"/>
      <c r="Z604" s="8"/>
      <c r="AA604" s="8"/>
      <c r="AB604" s="8"/>
      <c r="AC604" s="8"/>
      <c r="AD604" s="8"/>
      <c r="AE604" s="8"/>
      <c r="AF604" s="8"/>
      <c r="AG604" s="8"/>
      <c r="AH604" s="8"/>
      <c r="AI604" s="8"/>
      <c r="AJ604" s="8"/>
      <c r="AK604" s="8"/>
      <c r="AL604" s="8"/>
      <c r="AM604" s="8"/>
      <c r="AN604" s="8"/>
      <c r="AO604" s="8"/>
      <c r="AP604" s="8"/>
      <c r="AQ604" s="8"/>
      <c r="AR604" s="8"/>
      <c r="AS604" s="8"/>
    </row>
    <row r="605" ht="15.75" customHeight="1">
      <c r="A605" s="8"/>
      <c r="B605" s="8"/>
      <c r="C605" s="8"/>
      <c r="D605" s="8"/>
      <c r="E605" s="8"/>
      <c r="F605" s="8"/>
      <c r="G605" s="8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8"/>
      <c r="Y605" s="8"/>
      <c r="Z605" s="8"/>
      <c r="AA605" s="8"/>
      <c r="AB605" s="8"/>
      <c r="AC605" s="8"/>
      <c r="AD605" s="8"/>
      <c r="AE605" s="8"/>
      <c r="AF605" s="8"/>
      <c r="AG605" s="8"/>
      <c r="AH605" s="8"/>
      <c r="AI605" s="8"/>
      <c r="AJ605" s="8"/>
      <c r="AK605" s="8"/>
      <c r="AL605" s="8"/>
      <c r="AM605" s="8"/>
      <c r="AN605" s="8"/>
      <c r="AO605" s="8"/>
      <c r="AP605" s="8"/>
      <c r="AQ605" s="8"/>
      <c r="AR605" s="8"/>
      <c r="AS605" s="8"/>
    </row>
    <row r="606" ht="15.75" customHeight="1">
      <c r="A606" s="8"/>
      <c r="B606" s="8"/>
      <c r="C606" s="8"/>
      <c r="D606" s="8"/>
      <c r="E606" s="8"/>
      <c r="F606" s="8"/>
      <c r="G606" s="8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8"/>
      <c r="Y606" s="8"/>
      <c r="Z606" s="8"/>
      <c r="AA606" s="8"/>
      <c r="AB606" s="8"/>
      <c r="AC606" s="8"/>
      <c r="AD606" s="8"/>
      <c r="AE606" s="8"/>
      <c r="AF606" s="8"/>
      <c r="AG606" s="8"/>
      <c r="AH606" s="8"/>
      <c r="AI606" s="8"/>
      <c r="AJ606" s="8"/>
      <c r="AK606" s="8"/>
      <c r="AL606" s="8"/>
      <c r="AM606" s="8"/>
      <c r="AN606" s="8"/>
      <c r="AO606" s="8"/>
      <c r="AP606" s="8"/>
      <c r="AQ606" s="8"/>
      <c r="AR606" s="8"/>
      <c r="AS606" s="8"/>
    </row>
    <row r="607" ht="15.75" customHeight="1">
      <c r="A607" s="8"/>
      <c r="B607" s="8"/>
      <c r="C607" s="8"/>
      <c r="D607" s="8"/>
      <c r="E607" s="8"/>
      <c r="F607" s="8"/>
      <c r="G607" s="8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8"/>
      <c r="Y607" s="8"/>
      <c r="Z607" s="8"/>
      <c r="AA607" s="8"/>
      <c r="AB607" s="8"/>
      <c r="AC607" s="8"/>
      <c r="AD607" s="8"/>
      <c r="AE607" s="8"/>
      <c r="AF607" s="8"/>
      <c r="AG607" s="8"/>
      <c r="AH607" s="8"/>
      <c r="AI607" s="8"/>
      <c r="AJ607" s="8"/>
      <c r="AK607" s="8"/>
      <c r="AL607" s="8"/>
      <c r="AM607" s="8"/>
      <c r="AN607" s="8"/>
      <c r="AO607" s="8"/>
      <c r="AP607" s="8"/>
      <c r="AQ607" s="8"/>
      <c r="AR607" s="8"/>
      <c r="AS607" s="8"/>
    </row>
    <row r="608" ht="15.75" customHeight="1">
      <c r="A608" s="8"/>
      <c r="B608" s="8"/>
      <c r="C608" s="8"/>
      <c r="D608" s="8"/>
      <c r="E608" s="8"/>
      <c r="F608" s="8"/>
      <c r="G608" s="8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8"/>
      <c r="Y608" s="8"/>
      <c r="Z608" s="8"/>
      <c r="AA608" s="8"/>
      <c r="AB608" s="8"/>
      <c r="AC608" s="8"/>
      <c r="AD608" s="8"/>
      <c r="AE608" s="8"/>
      <c r="AF608" s="8"/>
      <c r="AG608" s="8"/>
      <c r="AH608" s="8"/>
      <c r="AI608" s="8"/>
      <c r="AJ608" s="8"/>
      <c r="AK608" s="8"/>
      <c r="AL608" s="8"/>
      <c r="AM608" s="8"/>
      <c r="AN608" s="8"/>
      <c r="AO608" s="8"/>
      <c r="AP608" s="8"/>
      <c r="AQ608" s="8"/>
      <c r="AR608" s="8"/>
      <c r="AS608" s="8"/>
    </row>
    <row r="609" ht="15.75" customHeight="1">
      <c r="A609" s="8"/>
      <c r="B609" s="8"/>
      <c r="C609" s="8"/>
      <c r="D609" s="8"/>
      <c r="E609" s="8"/>
      <c r="F609" s="8"/>
      <c r="G609" s="8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8"/>
      <c r="Y609" s="8"/>
      <c r="Z609" s="8"/>
      <c r="AA609" s="8"/>
      <c r="AB609" s="8"/>
      <c r="AC609" s="8"/>
      <c r="AD609" s="8"/>
      <c r="AE609" s="8"/>
      <c r="AF609" s="8"/>
      <c r="AG609" s="8"/>
      <c r="AH609" s="8"/>
      <c r="AI609" s="8"/>
      <c r="AJ609" s="8"/>
      <c r="AK609" s="8"/>
      <c r="AL609" s="8"/>
      <c r="AM609" s="8"/>
      <c r="AN609" s="8"/>
      <c r="AO609" s="8"/>
      <c r="AP609" s="8"/>
      <c r="AQ609" s="8"/>
      <c r="AR609" s="8"/>
      <c r="AS609" s="8"/>
    </row>
    <row r="610" ht="15.75" customHeight="1">
      <c r="A610" s="8"/>
      <c r="B610" s="8"/>
      <c r="C610" s="8"/>
      <c r="D610" s="8"/>
      <c r="E610" s="8"/>
      <c r="F610" s="8"/>
      <c r="G610" s="8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8"/>
      <c r="Y610" s="8"/>
      <c r="Z610" s="8"/>
      <c r="AA610" s="8"/>
      <c r="AB610" s="8"/>
      <c r="AC610" s="8"/>
      <c r="AD610" s="8"/>
      <c r="AE610" s="8"/>
      <c r="AF610" s="8"/>
      <c r="AG610" s="8"/>
      <c r="AH610" s="8"/>
      <c r="AI610" s="8"/>
      <c r="AJ610" s="8"/>
      <c r="AK610" s="8"/>
      <c r="AL610" s="8"/>
      <c r="AM610" s="8"/>
      <c r="AN610" s="8"/>
      <c r="AO610" s="8"/>
      <c r="AP610" s="8"/>
      <c r="AQ610" s="8"/>
      <c r="AR610" s="8"/>
      <c r="AS610" s="8"/>
    </row>
    <row r="611" ht="15.75" customHeight="1">
      <c r="A611" s="8"/>
      <c r="B611" s="8"/>
      <c r="C611" s="8"/>
      <c r="D611" s="8"/>
      <c r="E611" s="8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  <c r="AA611" s="8"/>
      <c r="AB611" s="8"/>
      <c r="AC611" s="8"/>
      <c r="AD611" s="8"/>
      <c r="AE611" s="8"/>
      <c r="AF611" s="8"/>
      <c r="AG611" s="8"/>
      <c r="AH611" s="8"/>
      <c r="AI611" s="8"/>
      <c r="AJ611" s="8"/>
      <c r="AK611" s="8"/>
      <c r="AL611" s="8"/>
      <c r="AM611" s="8"/>
      <c r="AN611" s="8"/>
      <c r="AO611" s="8"/>
      <c r="AP611" s="8"/>
      <c r="AQ611" s="8"/>
      <c r="AR611" s="8"/>
      <c r="AS611" s="8"/>
    </row>
    <row r="612" ht="15.75" customHeight="1">
      <c r="A612" s="8"/>
      <c r="B612" s="8"/>
      <c r="C612" s="8"/>
      <c r="D612" s="8"/>
      <c r="E612" s="8"/>
      <c r="F612" s="8"/>
      <c r="G612" s="8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8"/>
      <c r="Y612" s="8"/>
      <c r="Z612" s="8"/>
      <c r="AA612" s="8"/>
      <c r="AB612" s="8"/>
      <c r="AC612" s="8"/>
      <c r="AD612" s="8"/>
      <c r="AE612" s="8"/>
      <c r="AF612" s="8"/>
      <c r="AG612" s="8"/>
      <c r="AH612" s="8"/>
      <c r="AI612" s="8"/>
      <c r="AJ612" s="8"/>
      <c r="AK612" s="8"/>
      <c r="AL612" s="8"/>
      <c r="AM612" s="8"/>
      <c r="AN612" s="8"/>
      <c r="AO612" s="8"/>
      <c r="AP612" s="8"/>
      <c r="AQ612" s="8"/>
      <c r="AR612" s="8"/>
      <c r="AS612" s="8"/>
    </row>
    <row r="613" ht="15.75" customHeight="1">
      <c r="A613" s="8"/>
      <c r="B613" s="8"/>
      <c r="C613" s="8"/>
      <c r="D613" s="8"/>
      <c r="E613" s="8"/>
      <c r="F613" s="8"/>
      <c r="G613" s="8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8"/>
      <c r="Y613" s="8"/>
      <c r="Z613" s="8"/>
      <c r="AA613" s="8"/>
      <c r="AB613" s="8"/>
      <c r="AC613" s="8"/>
      <c r="AD613" s="8"/>
      <c r="AE613" s="8"/>
      <c r="AF613" s="8"/>
      <c r="AG613" s="8"/>
      <c r="AH613" s="8"/>
      <c r="AI613" s="8"/>
      <c r="AJ613" s="8"/>
      <c r="AK613" s="8"/>
      <c r="AL613" s="8"/>
      <c r="AM613" s="8"/>
      <c r="AN613" s="8"/>
      <c r="AO613" s="8"/>
      <c r="AP613" s="8"/>
      <c r="AQ613" s="8"/>
      <c r="AR613" s="8"/>
      <c r="AS613" s="8"/>
    </row>
    <row r="614" ht="15.75" customHeight="1">
      <c r="A614" s="8"/>
      <c r="B614" s="8"/>
      <c r="C614" s="8"/>
      <c r="D614" s="8"/>
      <c r="E614" s="8"/>
      <c r="F614" s="8"/>
      <c r="G614" s="8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8"/>
      <c r="Y614" s="8"/>
      <c r="Z614" s="8"/>
      <c r="AA614" s="8"/>
      <c r="AB614" s="8"/>
      <c r="AC614" s="8"/>
      <c r="AD614" s="8"/>
      <c r="AE614" s="8"/>
      <c r="AF614" s="8"/>
      <c r="AG614" s="8"/>
      <c r="AH614" s="8"/>
      <c r="AI614" s="8"/>
      <c r="AJ614" s="8"/>
      <c r="AK614" s="8"/>
      <c r="AL614" s="8"/>
      <c r="AM614" s="8"/>
      <c r="AN614" s="8"/>
      <c r="AO614" s="8"/>
      <c r="AP614" s="8"/>
      <c r="AQ614" s="8"/>
      <c r="AR614" s="8"/>
      <c r="AS614" s="8"/>
    </row>
    <row r="615" ht="15.75" customHeight="1">
      <c r="A615" s="8"/>
      <c r="B615" s="8"/>
      <c r="C615" s="8"/>
      <c r="D615" s="8"/>
      <c r="E615" s="8"/>
      <c r="F615" s="8"/>
      <c r="G615" s="8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8"/>
      <c r="Y615" s="8"/>
      <c r="Z615" s="8"/>
      <c r="AA615" s="8"/>
      <c r="AB615" s="8"/>
      <c r="AC615" s="8"/>
      <c r="AD615" s="8"/>
      <c r="AE615" s="8"/>
      <c r="AF615" s="8"/>
      <c r="AG615" s="8"/>
      <c r="AH615" s="8"/>
      <c r="AI615" s="8"/>
      <c r="AJ615" s="8"/>
      <c r="AK615" s="8"/>
      <c r="AL615" s="8"/>
      <c r="AM615" s="8"/>
      <c r="AN615" s="8"/>
      <c r="AO615" s="8"/>
      <c r="AP615" s="8"/>
      <c r="AQ615" s="8"/>
      <c r="AR615" s="8"/>
      <c r="AS615" s="8"/>
    </row>
    <row r="616" ht="15.75" customHeight="1">
      <c r="A616" s="8"/>
      <c r="B616" s="8"/>
      <c r="C616" s="8"/>
      <c r="D616" s="8"/>
      <c r="E616" s="8"/>
      <c r="F616" s="8"/>
      <c r="G616" s="8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8"/>
      <c r="Y616" s="8"/>
      <c r="Z616" s="8"/>
      <c r="AA616" s="8"/>
      <c r="AB616" s="8"/>
      <c r="AC616" s="8"/>
      <c r="AD616" s="8"/>
      <c r="AE616" s="8"/>
      <c r="AF616" s="8"/>
      <c r="AG616" s="8"/>
      <c r="AH616" s="8"/>
      <c r="AI616" s="8"/>
      <c r="AJ616" s="8"/>
      <c r="AK616" s="8"/>
      <c r="AL616" s="8"/>
      <c r="AM616" s="8"/>
      <c r="AN616" s="8"/>
      <c r="AO616" s="8"/>
      <c r="AP616" s="8"/>
      <c r="AQ616" s="8"/>
      <c r="AR616" s="8"/>
      <c r="AS616" s="8"/>
    </row>
    <row r="617" ht="15.75" customHeight="1">
      <c r="A617" s="8"/>
      <c r="B617" s="8"/>
      <c r="C617" s="8"/>
      <c r="D617" s="8"/>
      <c r="E617" s="8"/>
      <c r="F617" s="8"/>
      <c r="G617" s="8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8"/>
      <c r="Y617" s="8"/>
      <c r="Z617" s="8"/>
      <c r="AA617" s="8"/>
      <c r="AB617" s="8"/>
      <c r="AC617" s="8"/>
      <c r="AD617" s="8"/>
      <c r="AE617" s="8"/>
      <c r="AF617" s="8"/>
      <c r="AG617" s="8"/>
      <c r="AH617" s="8"/>
      <c r="AI617" s="8"/>
      <c r="AJ617" s="8"/>
      <c r="AK617" s="8"/>
      <c r="AL617" s="8"/>
      <c r="AM617" s="8"/>
      <c r="AN617" s="8"/>
      <c r="AO617" s="8"/>
      <c r="AP617" s="8"/>
      <c r="AQ617" s="8"/>
      <c r="AR617" s="8"/>
      <c r="AS617" s="8"/>
    </row>
    <row r="618" ht="15.75" customHeight="1">
      <c r="A618" s="8"/>
      <c r="B618" s="8"/>
      <c r="C618" s="8"/>
      <c r="D618" s="8"/>
      <c r="E618" s="8"/>
      <c r="F618" s="8"/>
      <c r="G618" s="8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8"/>
      <c r="Y618" s="8"/>
      <c r="Z618" s="8"/>
      <c r="AA618" s="8"/>
      <c r="AB618" s="8"/>
      <c r="AC618" s="8"/>
      <c r="AD618" s="8"/>
      <c r="AE618" s="8"/>
      <c r="AF618" s="8"/>
      <c r="AG618" s="8"/>
      <c r="AH618" s="8"/>
      <c r="AI618" s="8"/>
      <c r="AJ618" s="8"/>
      <c r="AK618" s="8"/>
      <c r="AL618" s="8"/>
      <c r="AM618" s="8"/>
      <c r="AN618" s="8"/>
      <c r="AO618" s="8"/>
      <c r="AP618" s="8"/>
      <c r="AQ618" s="8"/>
      <c r="AR618" s="8"/>
      <c r="AS618" s="8"/>
    </row>
    <row r="619" ht="15.75" customHeight="1">
      <c r="A619" s="8"/>
      <c r="B619" s="8"/>
      <c r="C619" s="8"/>
      <c r="D619" s="8"/>
      <c r="E619" s="8"/>
      <c r="F619" s="8"/>
      <c r="G619" s="8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8"/>
      <c r="Y619" s="8"/>
      <c r="Z619" s="8"/>
      <c r="AA619" s="8"/>
      <c r="AB619" s="8"/>
      <c r="AC619" s="8"/>
      <c r="AD619" s="8"/>
      <c r="AE619" s="8"/>
      <c r="AF619" s="8"/>
      <c r="AG619" s="8"/>
      <c r="AH619" s="8"/>
      <c r="AI619" s="8"/>
      <c r="AJ619" s="8"/>
      <c r="AK619" s="8"/>
      <c r="AL619" s="8"/>
      <c r="AM619" s="8"/>
      <c r="AN619" s="8"/>
      <c r="AO619" s="8"/>
      <c r="AP619" s="8"/>
      <c r="AQ619" s="8"/>
      <c r="AR619" s="8"/>
      <c r="AS619" s="8"/>
    </row>
    <row r="620" ht="15.75" customHeight="1">
      <c r="A620" s="8"/>
      <c r="B620" s="8"/>
      <c r="C620" s="8"/>
      <c r="D620" s="8"/>
      <c r="E620" s="8"/>
      <c r="F620" s="8"/>
      <c r="G620" s="8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8"/>
      <c r="Y620" s="8"/>
      <c r="Z620" s="8"/>
      <c r="AA620" s="8"/>
      <c r="AB620" s="8"/>
      <c r="AC620" s="8"/>
      <c r="AD620" s="8"/>
      <c r="AE620" s="8"/>
      <c r="AF620" s="8"/>
      <c r="AG620" s="8"/>
      <c r="AH620" s="8"/>
      <c r="AI620" s="8"/>
      <c r="AJ620" s="8"/>
      <c r="AK620" s="8"/>
      <c r="AL620" s="8"/>
      <c r="AM620" s="8"/>
      <c r="AN620" s="8"/>
      <c r="AO620" s="8"/>
      <c r="AP620" s="8"/>
      <c r="AQ620" s="8"/>
      <c r="AR620" s="8"/>
      <c r="AS620" s="8"/>
    </row>
    <row r="621" ht="15.75" customHeight="1">
      <c r="A621" s="8"/>
      <c r="B621" s="8"/>
      <c r="C621" s="8"/>
      <c r="D621" s="8"/>
      <c r="E621" s="8"/>
      <c r="F621" s="8"/>
      <c r="G621" s="8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8"/>
      <c r="Y621" s="8"/>
      <c r="Z621" s="8"/>
      <c r="AA621" s="8"/>
      <c r="AB621" s="8"/>
      <c r="AC621" s="8"/>
      <c r="AD621" s="8"/>
      <c r="AE621" s="8"/>
      <c r="AF621" s="8"/>
      <c r="AG621" s="8"/>
      <c r="AH621" s="8"/>
      <c r="AI621" s="8"/>
      <c r="AJ621" s="8"/>
      <c r="AK621" s="8"/>
      <c r="AL621" s="8"/>
      <c r="AM621" s="8"/>
      <c r="AN621" s="8"/>
      <c r="AO621" s="8"/>
      <c r="AP621" s="8"/>
      <c r="AQ621" s="8"/>
      <c r="AR621" s="8"/>
      <c r="AS621" s="8"/>
    </row>
    <row r="622" ht="15.75" customHeight="1">
      <c r="A622" s="8"/>
      <c r="B622" s="8"/>
      <c r="C622" s="8"/>
      <c r="D622" s="8"/>
      <c r="E622" s="8"/>
      <c r="F622" s="8"/>
      <c r="G622" s="8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8"/>
      <c r="Y622" s="8"/>
      <c r="Z622" s="8"/>
      <c r="AA622" s="8"/>
      <c r="AB622" s="8"/>
      <c r="AC622" s="8"/>
      <c r="AD622" s="8"/>
      <c r="AE622" s="8"/>
      <c r="AF622" s="8"/>
      <c r="AG622" s="8"/>
      <c r="AH622" s="8"/>
      <c r="AI622" s="8"/>
      <c r="AJ622" s="8"/>
      <c r="AK622" s="8"/>
      <c r="AL622" s="8"/>
      <c r="AM622" s="8"/>
      <c r="AN622" s="8"/>
      <c r="AO622" s="8"/>
      <c r="AP622" s="8"/>
      <c r="AQ622" s="8"/>
      <c r="AR622" s="8"/>
      <c r="AS622" s="8"/>
    </row>
    <row r="623" ht="15.75" customHeight="1">
      <c r="A623" s="8"/>
      <c r="B623" s="8"/>
      <c r="C623" s="8"/>
      <c r="D623" s="8"/>
      <c r="E623" s="8"/>
      <c r="F623" s="8"/>
      <c r="G623" s="8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8"/>
      <c r="Y623" s="8"/>
      <c r="Z623" s="8"/>
      <c r="AA623" s="8"/>
      <c r="AB623" s="8"/>
      <c r="AC623" s="8"/>
      <c r="AD623" s="8"/>
      <c r="AE623" s="8"/>
      <c r="AF623" s="8"/>
      <c r="AG623" s="8"/>
      <c r="AH623" s="8"/>
      <c r="AI623" s="8"/>
      <c r="AJ623" s="8"/>
      <c r="AK623" s="8"/>
      <c r="AL623" s="8"/>
      <c r="AM623" s="8"/>
      <c r="AN623" s="8"/>
      <c r="AO623" s="8"/>
      <c r="AP623" s="8"/>
      <c r="AQ623" s="8"/>
      <c r="AR623" s="8"/>
      <c r="AS623" s="8"/>
    </row>
    <row r="624" ht="15.75" customHeight="1">
      <c r="A624" s="8"/>
      <c r="B624" s="8"/>
      <c r="C624" s="8"/>
      <c r="D624" s="8"/>
      <c r="E624" s="8"/>
      <c r="F624" s="8"/>
      <c r="G624" s="8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8"/>
      <c r="Y624" s="8"/>
      <c r="Z624" s="8"/>
      <c r="AA624" s="8"/>
      <c r="AB624" s="8"/>
      <c r="AC624" s="8"/>
      <c r="AD624" s="8"/>
      <c r="AE624" s="8"/>
      <c r="AF624" s="8"/>
      <c r="AG624" s="8"/>
      <c r="AH624" s="8"/>
      <c r="AI624" s="8"/>
      <c r="AJ624" s="8"/>
      <c r="AK624" s="8"/>
      <c r="AL624" s="8"/>
      <c r="AM624" s="8"/>
      <c r="AN624" s="8"/>
      <c r="AO624" s="8"/>
      <c r="AP624" s="8"/>
      <c r="AQ624" s="8"/>
      <c r="AR624" s="8"/>
      <c r="AS624" s="8"/>
    </row>
    <row r="625" ht="15.75" customHeight="1">
      <c r="A625" s="8"/>
      <c r="B625" s="8"/>
      <c r="C625" s="8"/>
      <c r="D625" s="8"/>
      <c r="E625" s="8"/>
      <c r="F625" s="8"/>
      <c r="G625" s="8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8"/>
      <c r="Y625" s="8"/>
      <c r="Z625" s="8"/>
      <c r="AA625" s="8"/>
      <c r="AB625" s="8"/>
      <c r="AC625" s="8"/>
      <c r="AD625" s="8"/>
      <c r="AE625" s="8"/>
      <c r="AF625" s="8"/>
      <c r="AG625" s="8"/>
      <c r="AH625" s="8"/>
      <c r="AI625" s="8"/>
      <c r="AJ625" s="8"/>
      <c r="AK625" s="8"/>
      <c r="AL625" s="8"/>
      <c r="AM625" s="8"/>
      <c r="AN625" s="8"/>
      <c r="AO625" s="8"/>
      <c r="AP625" s="8"/>
      <c r="AQ625" s="8"/>
      <c r="AR625" s="8"/>
      <c r="AS625" s="8"/>
    </row>
    <row r="626" ht="15.75" customHeight="1">
      <c r="A626" s="8"/>
      <c r="B626" s="8"/>
      <c r="C626" s="8"/>
      <c r="D626" s="8"/>
      <c r="E626" s="8"/>
      <c r="F626" s="8"/>
      <c r="G626" s="8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8"/>
      <c r="Y626" s="8"/>
      <c r="Z626" s="8"/>
      <c r="AA626" s="8"/>
      <c r="AB626" s="8"/>
      <c r="AC626" s="8"/>
      <c r="AD626" s="8"/>
      <c r="AE626" s="8"/>
      <c r="AF626" s="8"/>
      <c r="AG626" s="8"/>
      <c r="AH626" s="8"/>
      <c r="AI626" s="8"/>
      <c r="AJ626" s="8"/>
      <c r="AK626" s="8"/>
      <c r="AL626" s="8"/>
      <c r="AM626" s="8"/>
      <c r="AN626" s="8"/>
      <c r="AO626" s="8"/>
      <c r="AP626" s="8"/>
      <c r="AQ626" s="8"/>
      <c r="AR626" s="8"/>
      <c r="AS626" s="8"/>
    </row>
    <row r="627" ht="15.75" customHeight="1">
      <c r="A627" s="8"/>
      <c r="B627" s="8"/>
      <c r="C627" s="8"/>
      <c r="D627" s="8"/>
      <c r="E627" s="8"/>
      <c r="F627" s="8"/>
      <c r="G627" s="8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8"/>
      <c r="Y627" s="8"/>
      <c r="Z627" s="8"/>
      <c r="AA627" s="8"/>
      <c r="AB627" s="8"/>
      <c r="AC627" s="8"/>
      <c r="AD627" s="8"/>
      <c r="AE627" s="8"/>
      <c r="AF627" s="8"/>
      <c r="AG627" s="8"/>
      <c r="AH627" s="8"/>
      <c r="AI627" s="8"/>
      <c r="AJ627" s="8"/>
      <c r="AK627" s="8"/>
      <c r="AL627" s="8"/>
      <c r="AM627" s="8"/>
      <c r="AN627" s="8"/>
      <c r="AO627" s="8"/>
      <c r="AP627" s="8"/>
      <c r="AQ627" s="8"/>
      <c r="AR627" s="8"/>
      <c r="AS627" s="8"/>
    </row>
    <row r="628" ht="15.75" customHeight="1">
      <c r="A628" s="8"/>
      <c r="B628" s="8"/>
      <c r="C628" s="8"/>
      <c r="D628" s="8"/>
      <c r="E628" s="8"/>
      <c r="F628" s="8"/>
      <c r="G628" s="8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8"/>
      <c r="Y628" s="8"/>
      <c r="Z628" s="8"/>
      <c r="AA628" s="8"/>
      <c r="AB628" s="8"/>
      <c r="AC628" s="8"/>
      <c r="AD628" s="8"/>
      <c r="AE628" s="8"/>
      <c r="AF628" s="8"/>
      <c r="AG628" s="8"/>
      <c r="AH628" s="8"/>
      <c r="AI628" s="8"/>
      <c r="AJ628" s="8"/>
      <c r="AK628" s="8"/>
      <c r="AL628" s="8"/>
      <c r="AM628" s="8"/>
      <c r="AN628" s="8"/>
      <c r="AO628" s="8"/>
      <c r="AP628" s="8"/>
      <c r="AQ628" s="8"/>
      <c r="AR628" s="8"/>
      <c r="AS628" s="8"/>
    </row>
    <row r="629" ht="15.75" customHeight="1">
      <c r="A629" s="8"/>
      <c r="B629" s="8"/>
      <c r="C629" s="8"/>
      <c r="D629" s="8"/>
      <c r="E629" s="8"/>
      <c r="F629" s="8"/>
      <c r="G629" s="8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8"/>
      <c r="Y629" s="8"/>
      <c r="Z629" s="8"/>
      <c r="AA629" s="8"/>
      <c r="AB629" s="8"/>
      <c r="AC629" s="8"/>
      <c r="AD629" s="8"/>
      <c r="AE629" s="8"/>
      <c r="AF629" s="8"/>
      <c r="AG629" s="8"/>
      <c r="AH629" s="8"/>
      <c r="AI629" s="8"/>
      <c r="AJ629" s="8"/>
      <c r="AK629" s="8"/>
      <c r="AL629" s="8"/>
      <c r="AM629" s="8"/>
      <c r="AN629" s="8"/>
      <c r="AO629" s="8"/>
      <c r="AP629" s="8"/>
      <c r="AQ629" s="8"/>
      <c r="AR629" s="8"/>
      <c r="AS629" s="8"/>
    </row>
    <row r="630" ht="15.75" customHeight="1">
      <c r="A630" s="8"/>
      <c r="B630" s="8"/>
      <c r="C630" s="8"/>
      <c r="D630" s="8"/>
      <c r="E630" s="8"/>
      <c r="F630" s="8"/>
      <c r="G630" s="8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8"/>
      <c r="Y630" s="8"/>
      <c r="Z630" s="8"/>
      <c r="AA630" s="8"/>
      <c r="AB630" s="8"/>
      <c r="AC630" s="8"/>
      <c r="AD630" s="8"/>
      <c r="AE630" s="8"/>
      <c r="AF630" s="8"/>
      <c r="AG630" s="8"/>
      <c r="AH630" s="8"/>
      <c r="AI630" s="8"/>
      <c r="AJ630" s="8"/>
      <c r="AK630" s="8"/>
      <c r="AL630" s="8"/>
      <c r="AM630" s="8"/>
      <c r="AN630" s="8"/>
      <c r="AO630" s="8"/>
      <c r="AP630" s="8"/>
      <c r="AQ630" s="8"/>
      <c r="AR630" s="8"/>
      <c r="AS630" s="8"/>
    </row>
    <row r="631" ht="15.75" customHeight="1">
      <c r="A631" s="8"/>
      <c r="B631" s="8"/>
      <c r="C631" s="8"/>
      <c r="D631" s="8"/>
      <c r="E631" s="8"/>
      <c r="F631" s="8"/>
      <c r="G631" s="8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8"/>
      <c r="Y631" s="8"/>
      <c r="Z631" s="8"/>
      <c r="AA631" s="8"/>
      <c r="AB631" s="8"/>
      <c r="AC631" s="8"/>
      <c r="AD631" s="8"/>
      <c r="AE631" s="8"/>
      <c r="AF631" s="8"/>
      <c r="AG631" s="8"/>
      <c r="AH631" s="8"/>
      <c r="AI631" s="8"/>
      <c r="AJ631" s="8"/>
      <c r="AK631" s="8"/>
      <c r="AL631" s="8"/>
      <c r="AM631" s="8"/>
      <c r="AN631" s="8"/>
      <c r="AO631" s="8"/>
      <c r="AP631" s="8"/>
      <c r="AQ631" s="8"/>
      <c r="AR631" s="8"/>
      <c r="AS631" s="8"/>
    </row>
    <row r="632" ht="15.75" customHeight="1">
      <c r="A632" s="8"/>
      <c r="B632" s="8"/>
      <c r="C632" s="8"/>
      <c r="D632" s="8"/>
      <c r="E632" s="8"/>
      <c r="F632" s="8"/>
      <c r="G632" s="8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8"/>
      <c r="Y632" s="8"/>
      <c r="Z632" s="8"/>
      <c r="AA632" s="8"/>
      <c r="AB632" s="8"/>
      <c r="AC632" s="8"/>
      <c r="AD632" s="8"/>
      <c r="AE632" s="8"/>
      <c r="AF632" s="8"/>
      <c r="AG632" s="8"/>
      <c r="AH632" s="8"/>
      <c r="AI632" s="8"/>
      <c r="AJ632" s="8"/>
      <c r="AK632" s="8"/>
      <c r="AL632" s="8"/>
      <c r="AM632" s="8"/>
      <c r="AN632" s="8"/>
      <c r="AO632" s="8"/>
      <c r="AP632" s="8"/>
      <c r="AQ632" s="8"/>
      <c r="AR632" s="8"/>
      <c r="AS632" s="8"/>
    </row>
    <row r="633" ht="15.75" customHeight="1">
      <c r="A633" s="8"/>
      <c r="B633" s="8"/>
      <c r="C633" s="8"/>
      <c r="D633" s="8"/>
      <c r="E633" s="8"/>
      <c r="F633" s="8"/>
      <c r="G633" s="8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8"/>
      <c r="Y633" s="8"/>
      <c r="Z633" s="8"/>
      <c r="AA633" s="8"/>
      <c r="AB633" s="8"/>
      <c r="AC633" s="8"/>
      <c r="AD633" s="8"/>
      <c r="AE633" s="8"/>
      <c r="AF633" s="8"/>
      <c r="AG633" s="8"/>
      <c r="AH633" s="8"/>
      <c r="AI633" s="8"/>
      <c r="AJ633" s="8"/>
      <c r="AK633" s="8"/>
      <c r="AL633" s="8"/>
      <c r="AM633" s="8"/>
      <c r="AN633" s="8"/>
      <c r="AO633" s="8"/>
      <c r="AP633" s="8"/>
      <c r="AQ633" s="8"/>
      <c r="AR633" s="8"/>
      <c r="AS633" s="8"/>
    </row>
    <row r="634" ht="15.75" customHeight="1">
      <c r="A634" s="8"/>
      <c r="B634" s="8"/>
      <c r="C634" s="8"/>
      <c r="D634" s="8"/>
      <c r="E634" s="8"/>
      <c r="F634" s="8"/>
      <c r="G634" s="8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8"/>
      <c r="Y634" s="8"/>
      <c r="Z634" s="8"/>
      <c r="AA634" s="8"/>
      <c r="AB634" s="8"/>
      <c r="AC634" s="8"/>
      <c r="AD634" s="8"/>
      <c r="AE634" s="8"/>
      <c r="AF634" s="8"/>
      <c r="AG634" s="8"/>
      <c r="AH634" s="8"/>
      <c r="AI634" s="8"/>
      <c r="AJ634" s="8"/>
      <c r="AK634" s="8"/>
      <c r="AL634" s="8"/>
      <c r="AM634" s="8"/>
      <c r="AN634" s="8"/>
      <c r="AO634" s="8"/>
      <c r="AP634" s="8"/>
      <c r="AQ634" s="8"/>
      <c r="AR634" s="8"/>
      <c r="AS634" s="8"/>
    </row>
    <row r="635" ht="15.75" customHeight="1">
      <c r="A635" s="8"/>
      <c r="B635" s="8"/>
      <c r="C635" s="8"/>
      <c r="D635" s="8"/>
      <c r="E635" s="8"/>
      <c r="F635" s="8"/>
      <c r="G635" s="8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8"/>
      <c r="Y635" s="8"/>
      <c r="Z635" s="8"/>
      <c r="AA635" s="8"/>
      <c r="AB635" s="8"/>
      <c r="AC635" s="8"/>
      <c r="AD635" s="8"/>
      <c r="AE635" s="8"/>
      <c r="AF635" s="8"/>
      <c r="AG635" s="8"/>
      <c r="AH635" s="8"/>
      <c r="AI635" s="8"/>
      <c r="AJ635" s="8"/>
      <c r="AK635" s="8"/>
      <c r="AL635" s="8"/>
      <c r="AM635" s="8"/>
      <c r="AN635" s="8"/>
      <c r="AO635" s="8"/>
      <c r="AP635" s="8"/>
      <c r="AQ635" s="8"/>
      <c r="AR635" s="8"/>
      <c r="AS635" s="8"/>
    </row>
    <row r="636" ht="15.75" customHeight="1">
      <c r="A636" s="8"/>
      <c r="B636" s="8"/>
      <c r="C636" s="8"/>
      <c r="D636" s="8"/>
      <c r="E636" s="8"/>
      <c r="F636" s="8"/>
      <c r="G636" s="8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8"/>
      <c r="Y636" s="8"/>
      <c r="Z636" s="8"/>
      <c r="AA636" s="8"/>
      <c r="AB636" s="8"/>
      <c r="AC636" s="8"/>
      <c r="AD636" s="8"/>
      <c r="AE636" s="8"/>
      <c r="AF636" s="8"/>
      <c r="AG636" s="8"/>
      <c r="AH636" s="8"/>
      <c r="AI636" s="8"/>
      <c r="AJ636" s="8"/>
      <c r="AK636" s="8"/>
      <c r="AL636" s="8"/>
      <c r="AM636" s="8"/>
      <c r="AN636" s="8"/>
      <c r="AO636" s="8"/>
      <c r="AP636" s="8"/>
      <c r="AQ636" s="8"/>
      <c r="AR636" s="8"/>
      <c r="AS636" s="8"/>
    </row>
    <row r="637" ht="15.75" customHeight="1">
      <c r="A637" s="8"/>
      <c r="B637" s="8"/>
      <c r="C637" s="8"/>
      <c r="D637" s="8"/>
      <c r="E637" s="8"/>
      <c r="F637" s="8"/>
      <c r="G637" s="8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8"/>
      <c r="Y637" s="8"/>
      <c r="Z637" s="8"/>
      <c r="AA637" s="8"/>
      <c r="AB637" s="8"/>
      <c r="AC637" s="8"/>
      <c r="AD637" s="8"/>
      <c r="AE637" s="8"/>
      <c r="AF637" s="8"/>
      <c r="AG637" s="8"/>
      <c r="AH637" s="8"/>
      <c r="AI637" s="8"/>
      <c r="AJ637" s="8"/>
      <c r="AK637" s="8"/>
      <c r="AL637" s="8"/>
      <c r="AM637" s="8"/>
      <c r="AN637" s="8"/>
      <c r="AO637" s="8"/>
      <c r="AP637" s="8"/>
      <c r="AQ637" s="8"/>
      <c r="AR637" s="8"/>
      <c r="AS637" s="8"/>
    </row>
    <row r="638" ht="15.75" customHeight="1">
      <c r="A638" s="8"/>
      <c r="B638" s="8"/>
      <c r="C638" s="8"/>
      <c r="D638" s="8"/>
      <c r="E638" s="8"/>
      <c r="F638" s="8"/>
      <c r="G638" s="8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8"/>
      <c r="Y638" s="8"/>
      <c r="Z638" s="8"/>
      <c r="AA638" s="8"/>
      <c r="AB638" s="8"/>
      <c r="AC638" s="8"/>
      <c r="AD638" s="8"/>
      <c r="AE638" s="8"/>
      <c r="AF638" s="8"/>
      <c r="AG638" s="8"/>
      <c r="AH638" s="8"/>
      <c r="AI638" s="8"/>
      <c r="AJ638" s="8"/>
      <c r="AK638" s="8"/>
      <c r="AL638" s="8"/>
      <c r="AM638" s="8"/>
      <c r="AN638" s="8"/>
      <c r="AO638" s="8"/>
      <c r="AP638" s="8"/>
      <c r="AQ638" s="8"/>
      <c r="AR638" s="8"/>
      <c r="AS638" s="8"/>
    </row>
    <row r="639" ht="15.75" customHeight="1">
      <c r="A639" s="8"/>
      <c r="B639" s="8"/>
      <c r="C639" s="8"/>
      <c r="D639" s="8"/>
      <c r="E639" s="8"/>
      <c r="F639" s="8"/>
      <c r="G639" s="8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8"/>
      <c r="Y639" s="8"/>
      <c r="Z639" s="8"/>
      <c r="AA639" s="8"/>
      <c r="AB639" s="8"/>
      <c r="AC639" s="8"/>
      <c r="AD639" s="8"/>
      <c r="AE639" s="8"/>
      <c r="AF639" s="8"/>
      <c r="AG639" s="8"/>
      <c r="AH639" s="8"/>
      <c r="AI639" s="8"/>
      <c r="AJ639" s="8"/>
      <c r="AK639" s="8"/>
      <c r="AL639" s="8"/>
      <c r="AM639" s="8"/>
      <c r="AN639" s="8"/>
      <c r="AO639" s="8"/>
      <c r="AP639" s="8"/>
      <c r="AQ639" s="8"/>
      <c r="AR639" s="8"/>
      <c r="AS639" s="8"/>
    </row>
    <row r="640" ht="15.75" customHeight="1">
      <c r="A640" s="8"/>
      <c r="B640" s="8"/>
      <c r="C640" s="8"/>
      <c r="D640" s="8"/>
      <c r="E640" s="8"/>
      <c r="F640" s="8"/>
      <c r="G640" s="8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8"/>
      <c r="Y640" s="8"/>
      <c r="Z640" s="8"/>
      <c r="AA640" s="8"/>
      <c r="AB640" s="8"/>
      <c r="AC640" s="8"/>
      <c r="AD640" s="8"/>
      <c r="AE640" s="8"/>
      <c r="AF640" s="8"/>
      <c r="AG640" s="8"/>
      <c r="AH640" s="8"/>
      <c r="AI640" s="8"/>
      <c r="AJ640" s="8"/>
      <c r="AK640" s="8"/>
      <c r="AL640" s="8"/>
      <c r="AM640" s="8"/>
      <c r="AN640" s="8"/>
      <c r="AO640" s="8"/>
      <c r="AP640" s="8"/>
      <c r="AQ640" s="8"/>
      <c r="AR640" s="8"/>
      <c r="AS640" s="8"/>
    </row>
    <row r="641" ht="15.75" customHeight="1">
      <c r="A641" s="8"/>
      <c r="B641" s="8"/>
      <c r="C641" s="8"/>
      <c r="D641" s="8"/>
      <c r="E641" s="8"/>
      <c r="F641" s="8"/>
      <c r="G641" s="8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8"/>
      <c r="Y641" s="8"/>
      <c r="Z641" s="8"/>
      <c r="AA641" s="8"/>
      <c r="AB641" s="8"/>
      <c r="AC641" s="8"/>
      <c r="AD641" s="8"/>
      <c r="AE641" s="8"/>
      <c r="AF641" s="8"/>
      <c r="AG641" s="8"/>
      <c r="AH641" s="8"/>
      <c r="AI641" s="8"/>
      <c r="AJ641" s="8"/>
      <c r="AK641" s="8"/>
      <c r="AL641" s="8"/>
      <c r="AM641" s="8"/>
      <c r="AN641" s="8"/>
      <c r="AO641" s="8"/>
      <c r="AP641" s="8"/>
      <c r="AQ641" s="8"/>
      <c r="AR641" s="8"/>
      <c r="AS641" s="8"/>
    </row>
    <row r="642" ht="15.75" customHeight="1">
      <c r="A642" s="8"/>
      <c r="B642" s="8"/>
      <c r="C642" s="8"/>
      <c r="D642" s="8"/>
      <c r="E642" s="8"/>
      <c r="F642" s="8"/>
      <c r="G642" s="8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8"/>
      <c r="Y642" s="8"/>
      <c r="Z642" s="8"/>
      <c r="AA642" s="8"/>
      <c r="AB642" s="8"/>
      <c r="AC642" s="8"/>
      <c r="AD642" s="8"/>
      <c r="AE642" s="8"/>
      <c r="AF642" s="8"/>
      <c r="AG642" s="8"/>
      <c r="AH642" s="8"/>
      <c r="AI642" s="8"/>
      <c r="AJ642" s="8"/>
      <c r="AK642" s="8"/>
      <c r="AL642" s="8"/>
      <c r="AM642" s="8"/>
      <c r="AN642" s="8"/>
      <c r="AO642" s="8"/>
      <c r="AP642" s="8"/>
      <c r="AQ642" s="8"/>
      <c r="AR642" s="8"/>
      <c r="AS642" s="8"/>
    </row>
    <row r="643" ht="15.75" customHeight="1">
      <c r="A643" s="8"/>
      <c r="B643" s="8"/>
      <c r="C643" s="8"/>
      <c r="D643" s="8"/>
      <c r="E643" s="8"/>
      <c r="F643" s="8"/>
      <c r="G643" s="8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8"/>
      <c r="Y643" s="8"/>
      <c r="Z643" s="8"/>
      <c r="AA643" s="8"/>
      <c r="AB643" s="8"/>
      <c r="AC643" s="8"/>
      <c r="AD643" s="8"/>
      <c r="AE643" s="8"/>
      <c r="AF643" s="8"/>
      <c r="AG643" s="8"/>
      <c r="AH643" s="8"/>
      <c r="AI643" s="8"/>
      <c r="AJ643" s="8"/>
      <c r="AK643" s="8"/>
      <c r="AL643" s="8"/>
      <c r="AM643" s="8"/>
      <c r="AN643" s="8"/>
      <c r="AO643" s="8"/>
      <c r="AP643" s="8"/>
      <c r="AQ643" s="8"/>
      <c r="AR643" s="8"/>
      <c r="AS643" s="8"/>
    </row>
    <row r="644" ht="15.75" customHeight="1">
      <c r="A644" s="8"/>
      <c r="B644" s="8"/>
      <c r="C644" s="8"/>
      <c r="D644" s="8"/>
      <c r="E644" s="8"/>
      <c r="F644" s="8"/>
      <c r="G644" s="8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8"/>
      <c r="Y644" s="8"/>
      <c r="Z644" s="8"/>
      <c r="AA644" s="8"/>
      <c r="AB644" s="8"/>
      <c r="AC644" s="8"/>
      <c r="AD644" s="8"/>
      <c r="AE644" s="8"/>
      <c r="AF644" s="8"/>
      <c r="AG644" s="8"/>
      <c r="AH644" s="8"/>
      <c r="AI644" s="8"/>
      <c r="AJ644" s="8"/>
      <c r="AK644" s="8"/>
      <c r="AL644" s="8"/>
      <c r="AM644" s="8"/>
      <c r="AN644" s="8"/>
      <c r="AO644" s="8"/>
      <c r="AP644" s="8"/>
      <c r="AQ644" s="8"/>
      <c r="AR644" s="8"/>
      <c r="AS644" s="8"/>
    </row>
    <row r="645" ht="15.75" customHeight="1">
      <c r="A645" s="8"/>
      <c r="B645" s="8"/>
      <c r="C645" s="8"/>
      <c r="D645" s="8"/>
      <c r="E645" s="8"/>
      <c r="F645" s="8"/>
      <c r="G645" s="8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  <c r="AA645" s="8"/>
      <c r="AB645" s="8"/>
      <c r="AC645" s="8"/>
      <c r="AD645" s="8"/>
      <c r="AE645" s="8"/>
      <c r="AF645" s="8"/>
      <c r="AG645" s="8"/>
      <c r="AH645" s="8"/>
      <c r="AI645" s="8"/>
      <c r="AJ645" s="8"/>
      <c r="AK645" s="8"/>
      <c r="AL645" s="8"/>
      <c r="AM645" s="8"/>
      <c r="AN645" s="8"/>
      <c r="AO645" s="8"/>
      <c r="AP645" s="8"/>
      <c r="AQ645" s="8"/>
      <c r="AR645" s="8"/>
      <c r="AS645" s="8"/>
    </row>
    <row r="646" ht="15.75" customHeight="1">
      <c r="A646" s="8"/>
      <c r="B646" s="8"/>
      <c r="C646" s="8"/>
      <c r="D646" s="8"/>
      <c r="E646" s="8"/>
      <c r="F646" s="8"/>
      <c r="G646" s="8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8"/>
      <c r="Y646" s="8"/>
      <c r="Z646" s="8"/>
      <c r="AA646" s="8"/>
      <c r="AB646" s="8"/>
      <c r="AC646" s="8"/>
      <c r="AD646" s="8"/>
      <c r="AE646" s="8"/>
      <c r="AF646" s="8"/>
      <c r="AG646" s="8"/>
      <c r="AH646" s="8"/>
      <c r="AI646" s="8"/>
      <c r="AJ646" s="8"/>
      <c r="AK646" s="8"/>
      <c r="AL646" s="8"/>
      <c r="AM646" s="8"/>
      <c r="AN646" s="8"/>
      <c r="AO646" s="8"/>
      <c r="AP646" s="8"/>
      <c r="AQ646" s="8"/>
      <c r="AR646" s="8"/>
      <c r="AS646" s="8"/>
    </row>
    <row r="647" ht="15.75" customHeight="1">
      <c r="A647" s="8"/>
      <c r="B647" s="8"/>
      <c r="C647" s="8"/>
      <c r="D647" s="8"/>
      <c r="E647" s="8"/>
      <c r="F647" s="8"/>
      <c r="G647" s="8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8"/>
      <c r="Y647" s="8"/>
      <c r="Z647" s="8"/>
      <c r="AA647" s="8"/>
      <c r="AB647" s="8"/>
      <c r="AC647" s="8"/>
      <c r="AD647" s="8"/>
      <c r="AE647" s="8"/>
      <c r="AF647" s="8"/>
      <c r="AG647" s="8"/>
      <c r="AH647" s="8"/>
      <c r="AI647" s="8"/>
      <c r="AJ647" s="8"/>
      <c r="AK647" s="8"/>
      <c r="AL647" s="8"/>
      <c r="AM647" s="8"/>
      <c r="AN647" s="8"/>
      <c r="AO647" s="8"/>
      <c r="AP647" s="8"/>
      <c r="AQ647" s="8"/>
      <c r="AR647" s="8"/>
      <c r="AS647" s="8"/>
    </row>
    <row r="648" ht="15.75" customHeight="1">
      <c r="A648" s="8"/>
      <c r="B648" s="8"/>
      <c r="C648" s="8"/>
      <c r="D648" s="8"/>
      <c r="E648" s="8"/>
      <c r="F648" s="8"/>
      <c r="G648" s="8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8"/>
      <c r="Y648" s="8"/>
      <c r="Z648" s="8"/>
      <c r="AA648" s="8"/>
      <c r="AB648" s="8"/>
      <c r="AC648" s="8"/>
      <c r="AD648" s="8"/>
      <c r="AE648" s="8"/>
      <c r="AF648" s="8"/>
      <c r="AG648" s="8"/>
      <c r="AH648" s="8"/>
      <c r="AI648" s="8"/>
      <c r="AJ648" s="8"/>
      <c r="AK648" s="8"/>
      <c r="AL648" s="8"/>
      <c r="AM648" s="8"/>
      <c r="AN648" s="8"/>
      <c r="AO648" s="8"/>
      <c r="AP648" s="8"/>
      <c r="AQ648" s="8"/>
      <c r="AR648" s="8"/>
      <c r="AS648" s="8"/>
    </row>
    <row r="649" ht="15.75" customHeight="1">
      <c r="A649" s="8"/>
      <c r="B649" s="8"/>
      <c r="C649" s="8"/>
      <c r="D649" s="8"/>
      <c r="E649" s="8"/>
      <c r="F649" s="8"/>
      <c r="G649" s="8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8"/>
      <c r="Y649" s="8"/>
      <c r="Z649" s="8"/>
      <c r="AA649" s="8"/>
      <c r="AB649" s="8"/>
      <c r="AC649" s="8"/>
      <c r="AD649" s="8"/>
      <c r="AE649" s="8"/>
      <c r="AF649" s="8"/>
      <c r="AG649" s="8"/>
      <c r="AH649" s="8"/>
      <c r="AI649" s="8"/>
      <c r="AJ649" s="8"/>
      <c r="AK649" s="8"/>
      <c r="AL649" s="8"/>
      <c r="AM649" s="8"/>
      <c r="AN649" s="8"/>
      <c r="AO649" s="8"/>
      <c r="AP649" s="8"/>
      <c r="AQ649" s="8"/>
      <c r="AR649" s="8"/>
      <c r="AS649" s="8"/>
    </row>
    <row r="650" ht="15.75" customHeight="1">
      <c r="A650" s="8"/>
      <c r="B650" s="8"/>
      <c r="C650" s="8"/>
      <c r="D650" s="8"/>
      <c r="E650" s="8"/>
      <c r="F650" s="8"/>
      <c r="G650" s="8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8"/>
      <c r="Y650" s="8"/>
      <c r="Z650" s="8"/>
      <c r="AA650" s="8"/>
      <c r="AB650" s="8"/>
      <c r="AC650" s="8"/>
      <c r="AD650" s="8"/>
      <c r="AE650" s="8"/>
      <c r="AF650" s="8"/>
      <c r="AG650" s="8"/>
      <c r="AH650" s="8"/>
      <c r="AI650" s="8"/>
      <c r="AJ650" s="8"/>
      <c r="AK650" s="8"/>
      <c r="AL650" s="8"/>
      <c r="AM650" s="8"/>
      <c r="AN650" s="8"/>
      <c r="AO650" s="8"/>
      <c r="AP650" s="8"/>
      <c r="AQ650" s="8"/>
      <c r="AR650" s="8"/>
      <c r="AS650" s="8"/>
    </row>
    <row r="651" ht="15.75" customHeight="1">
      <c r="A651" s="8"/>
      <c r="B651" s="8"/>
      <c r="C651" s="8"/>
      <c r="D651" s="8"/>
      <c r="E651" s="8"/>
      <c r="F651" s="8"/>
      <c r="G651" s="8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8"/>
      <c r="Y651" s="8"/>
      <c r="Z651" s="8"/>
      <c r="AA651" s="8"/>
      <c r="AB651" s="8"/>
      <c r="AC651" s="8"/>
      <c r="AD651" s="8"/>
      <c r="AE651" s="8"/>
      <c r="AF651" s="8"/>
      <c r="AG651" s="8"/>
      <c r="AH651" s="8"/>
      <c r="AI651" s="8"/>
      <c r="AJ651" s="8"/>
      <c r="AK651" s="8"/>
      <c r="AL651" s="8"/>
      <c r="AM651" s="8"/>
      <c r="AN651" s="8"/>
      <c r="AO651" s="8"/>
      <c r="AP651" s="8"/>
      <c r="AQ651" s="8"/>
      <c r="AR651" s="8"/>
      <c r="AS651" s="8"/>
    </row>
    <row r="652" ht="15.75" customHeight="1">
      <c r="A652" s="8"/>
      <c r="B652" s="8"/>
      <c r="C652" s="8"/>
      <c r="D652" s="8"/>
      <c r="E652" s="8"/>
      <c r="F652" s="8"/>
      <c r="G652" s="8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8"/>
      <c r="Y652" s="8"/>
      <c r="Z652" s="8"/>
      <c r="AA652" s="8"/>
      <c r="AB652" s="8"/>
      <c r="AC652" s="8"/>
      <c r="AD652" s="8"/>
      <c r="AE652" s="8"/>
      <c r="AF652" s="8"/>
      <c r="AG652" s="8"/>
      <c r="AH652" s="8"/>
      <c r="AI652" s="8"/>
      <c r="AJ652" s="8"/>
      <c r="AK652" s="8"/>
      <c r="AL652" s="8"/>
      <c r="AM652" s="8"/>
      <c r="AN652" s="8"/>
      <c r="AO652" s="8"/>
      <c r="AP652" s="8"/>
      <c r="AQ652" s="8"/>
      <c r="AR652" s="8"/>
      <c r="AS652" s="8"/>
    </row>
    <row r="653" ht="15.75" customHeight="1">
      <c r="A653" s="8"/>
      <c r="B653" s="8"/>
      <c r="C653" s="8"/>
      <c r="D653" s="8"/>
      <c r="E653" s="8"/>
      <c r="F653" s="8"/>
      <c r="G653" s="8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8"/>
      <c r="Y653" s="8"/>
      <c r="Z653" s="8"/>
      <c r="AA653" s="8"/>
      <c r="AB653" s="8"/>
      <c r="AC653" s="8"/>
      <c r="AD653" s="8"/>
      <c r="AE653" s="8"/>
      <c r="AF653" s="8"/>
      <c r="AG653" s="8"/>
      <c r="AH653" s="8"/>
      <c r="AI653" s="8"/>
      <c r="AJ653" s="8"/>
      <c r="AK653" s="8"/>
      <c r="AL653" s="8"/>
      <c r="AM653" s="8"/>
      <c r="AN653" s="8"/>
      <c r="AO653" s="8"/>
      <c r="AP653" s="8"/>
      <c r="AQ653" s="8"/>
      <c r="AR653" s="8"/>
      <c r="AS653" s="8"/>
    </row>
    <row r="654" ht="15.75" customHeight="1">
      <c r="A654" s="8"/>
      <c r="B654" s="8"/>
      <c r="C654" s="8"/>
      <c r="D654" s="8"/>
      <c r="E654" s="8"/>
      <c r="F654" s="8"/>
      <c r="G654" s="8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8"/>
      <c r="Y654" s="8"/>
      <c r="Z654" s="8"/>
      <c r="AA654" s="8"/>
      <c r="AB654" s="8"/>
      <c r="AC654" s="8"/>
      <c r="AD654" s="8"/>
      <c r="AE654" s="8"/>
      <c r="AF654" s="8"/>
      <c r="AG654" s="8"/>
      <c r="AH654" s="8"/>
      <c r="AI654" s="8"/>
      <c r="AJ654" s="8"/>
      <c r="AK654" s="8"/>
      <c r="AL654" s="8"/>
      <c r="AM654" s="8"/>
      <c r="AN654" s="8"/>
      <c r="AO654" s="8"/>
      <c r="AP654" s="8"/>
      <c r="AQ654" s="8"/>
      <c r="AR654" s="8"/>
      <c r="AS654" s="8"/>
    </row>
    <row r="655" ht="15.75" customHeight="1">
      <c r="A655" s="8"/>
      <c r="B655" s="8"/>
      <c r="C655" s="8"/>
      <c r="D655" s="8"/>
      <c r="E655" s="8"/>
      <c r="F655" s="8"/>
      <c r="G655" s="8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8"/>
      <c r="Y655" s="8"/>
      <c r="Z655" s="8"/>
      <c r="AA655" s="8"/>
      <c r="AB655" s="8"/>
      <c r="AC655" s="8"/>
      <c r="AD655" s="8"/>
      <c r="AE655" s="8"/>
      <c r="AF655" s="8"/>
      <c r="AG655" s="8"/>
      <c r="AH655" s="8"/>
      <c r="AI655" s="8"/>
      <c r="AJ655" s="8"/>
      <c r="AK655" s="8"/>
      <c r="AL655" s="8"/>
      <c r="AM655" s="8"/>
      <c r="AN655" s="8"/>
      <c r="AO655" s="8"/>
      <c r="AP655" s="8"/>
      <c r="AQ655" s="8"/>
      <c r="AR655" s="8"/>
      <c r="AS655" s="8"/>
    </row>
    <row r="656" ht="15.75" customHeight="1">
      <c r="A656" s="8"/>
      <c r="B656" s="8"/>
      <c r="C656" s="8"/>
      <c r="D656" s="8"/>
      <c r="E656" s="8"/>
      <c r="F656" s="8"/>
      <c r="G656" s="8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8"/>
      <c r="Y656" s="8"/>
      <c r="Z656" s="8"/>
      <c r="AA656" s="8"/>
      <c r="AB656" s="8"/>
      <c r="AC656" s="8"/>
      <c r="AD656" s="8"/>
      <c r="AE656" s="8"/>
      <c r="AF656" s="8"/>
      <c r="AG656" s="8"/>
      <c r="AH656" s="8"/>
      <c r="AI656" s="8"/>
      <c r="AJ656" s="8"/>
      <c r="AK656" s="8"/>
      <c r="AL656" s="8"/>
      <c r="AM656" s="8"/>
      <c r="AN656" s="8"/>
      <c r="AO656" s="8"/>
      <c r="AP656" s="8"/>
      <c r="AQ656" s="8"/>
      <c r="AR656" s="8"/>
      <c r="AS656" s="8"/>
    </row>
    <row r="657" ht="15.75" customHeight="1">
      <c r="A657" s="8"/>
      <c r="B657" s="8"/>
      <c r="C657" s="8"/>
      <c r="D657" s="8"/>
      <c r="E657" s="8"/>
      <c r="F657" s="8"/>
      <c r="G657" s="8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8"/>
      <c r="Y657" s="8"/>
      <c r="Z657" s="8"/>
      <c r="AA657" s="8"/>
      <c r="AB657" s="8"/>
      <c r="AC657" s="8"/>
      <c r="AD657" s="8"/>
      <c r="AE657" s="8"/>
      <c r="AF657" s="8"/>
      <c r="AG657" s="8"/>
      <c r="AH657" s="8"/>
      <c r="AI657" s="8"/>
      <c r="AJ657" s="8"/>
      <c r="AK657" s="8"/>
      <c r="AL657" s="8"/>
      <c r="AM657" s="8"/>
      <c r="AN657" s="8"/>
      <c r="AO657" s="8"/>
      <c r="AP657" s="8"/>
      <c r="AQ657" s="8"/>
      <c r="AR657" s="8"/>
      <c r="AS657" s="8"/>
    </row>
    <row r="658" ht="15.75" customHeight="1">
      <c r="A658" s="8"/>
      <c r="B658" s="8"/>
      <c r="C658" s="8"/>
      <c r="D658" s="8"/>
      <c r="E658" s="8"/>
      <c r="F658" s="8"/>
      <c r="G658" s="8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8"/>
      <c r="Y658" s="8"/>
      <c r="Z658" s="8"/>
      <c r="AA658" s="8"/>
      <c r="AB658" s="8"/>
      <c r="AC658" s="8"/>
      <c r="AD658" s="8"/>
      <c r="AE658" s="8"/>
      <c r="AF658" s="8"/>
      <c r="AG658" s="8"/>
      <c r="AH658" s="8"/>
      <c r="AI658" s="8"/>
      <c r="AJ658" s="8"/>
      <c r="AK658" s="8"/>
      <c r="AL658" s="8"/>
      <c r="AM658" s="8"/>
      <c r="AN658" s="8"/>
      <c r="AO658" s="8"/>
      <c r="AP658" s="8"/>
      <c r="AQ658" s="8"/>
      <c r="AR658" s="8"/>
      <c r="AS658" s="8"/>
    </row>
    <row r="659" ht="15.75" customHeight="1">
      <c r="A659" s="8"/>
      <c r="B659" s="8"/>
      <c r="C659" s="8"/>
      <c r="D659" s="8"/>
      <c r="E659" s="8"/>
      <c r="F659" s="8"/>
      <c r="G659" s="8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8"/>
      <c r="Y659" s="8"/>
      <c r="Z659" s="8"/>
      <c r="AA659" s="8"/>
      <c r="AB659" s="8"/>
      <c r="AC659" s="8"/>
      <c r="AD659" s="8"/>
      <c r="AE659" s="8"/>
      <c r="AF659" s="8"/>
      <c r="AG659" s="8"/>
      <c r="AH659" s="8"/>
      <c r="AI659" s="8"/>
      <c r="AJ659" s="8"/>
      <c r="AK659" s="8"/>
      <c r="AL659" s="8"/>
      <c r="AM659" s="8"/>
      <c r="AN659" s="8"/>
      <c r="AO659" s="8"/>
      <c r="AP659" s="8"/>
      <c r="AQ659" s="8"/>
      <c r="AR659" s="8"/>
      <c r="AS659" s="8"/>
    </row>
    <row r="660" ht="15.75" customHeight="1">
      <c r="A660" s="8"/>
      <c r="B660" s="8"/>
      <c r="C660" s="8"/>
      <c r="D660" s="8"/>
      <c r="E660" s="8"/>
      <c r="F660" s="8"/>
      <c r="G660" s="8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8"/>
      <c r="Y660" s="8"/>
      <c r="Z660" s="8"/>
      <c r="AA660" s="8"/>
      <c r="AB660" s="8"/>
      <c r="AC660" s="8"/>
      <c r="AD660" s="8"/>
      <c r="AE660" s="8"/>
      <c r="AF660" s="8"/>
      <c r="AG660" s="8"/>
      <c r="AH660" s="8"/>
      <c r="AI660" s="8"/>
      <c r="AJ660" s="8"/>
      <c r="AK660" s="8"/>
      <c r="AL660" s="8"/>
      <c r="AM660" s="8"/>
      <c r="AN660" s="8"/>
      <c r="AO660" s="8"/>
      <c r="AP660" s="8"/>
      <c r="AQ660" s="8"/>
      <c r="AR660" s="8"/>
      <c r="AS660" s="8"/>
    </row>
    <row r="661" ht="15.75" customHeight="1">
      <c r="A661" s="8"/>
      <c r="B661" s="8"/>
      <c r="C661" s="8"/>
      <c r="D661" s="8"/>
      <c r="E661" s="8"/>
      <c r="F661" s="8"/>
      <c r="G661" s="8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8"/>
      <c r="Y661" s="8"/>
      <c r="Z661" s="8"/>
      <c r="AA661" s="8"/>
      <c r="AB661" s="8"/>
      <c r="AC661" s="8"/>
      <c r="AD661" s="8"/>
      <c r="AE661" s="8"/>
      <c r="AF661" s="8"/>
      <c r="AG661" s="8"/>
      <c r="AH661" s="8"/>
      <c r="AI661" s="8"/>
      <c r="AJ661" s="8"/>
      <c r="AK661" s="8"/>
      <c r="AL661" s="8"/>
      <c r="AM661" s="8"/>
      <c r="AN661" s="8"/>
      <c r="AO661" s="8"/>
      <c r="AP661" s="8"/>
      <c r="AQ661" s="8"/>
      <c r="AR661" s="8"/>
      <c r="AS661" s="8"/>
    </row>
    <row r="662" ht="15.75" customHeight="1">
      <c r="A662" s="8"/>
      <c r="B662" s="8"/>
      <c r="C662" s="8"/>
      <c r="D662" s="8"/>
      <c r="E662" s="8"/>
      <c r="F662" s="8"/>
      <c r="G662" s="8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8"/>
      <c r="Y662" s="8"/>
      <c r="Z662" s="8"/>
      <c r="AA662" s="8"/>
      <c r="AB662" s="8"/>
      <c r="AC662" s="8"/>
      <c r="AD662" s="8"/>
      <c r="AE662" s="8"/>
      <c r="AF662" s="8"/>
      <c r="AG662" s="8"/>
      <c r="AH662" s="8"/>
      <c r="AI662" s="8"/>
      <c r="AJ662" s="8"/>
      <c r="AK662" s="8"/>
      <c r="AL662" s="8"/>
      <c r="AM662" s="8"/>
      <c r="AN662" s="8"/>
      <c r="AO662" s="8"/>
      <c r="AP662" s="8"/>
      <c r="AQ662" s="8"/>
      <c r="AR662" s="8"/>
      <c r="AS662" s="8"/>
    </row>
    <row r="663" ht="15.75" customHeight="1">
      <c r="A663" s="8"/>
      <c r="B663" s="8"/>
      <c r="C663" s="8"/>
      <c r="D663" s="8"/>
      <c r="E663" s="8"/>
      <c r="F663" s="8"/>
      <c r="G663" s="8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8"/>
      <c r="Y663" s="8"/>
      <c r="Z663" s="8"/>
      <c r="AA663" s="8"/>
      <c r="AB663" s="8"/>
      <c r="AC663" s="8"/>
      <c r="AD663" s="8"/>
      <c r="AE663" s="8"/>
      <c r="AF663" s="8"/>
      <c r="AG663" s="8"/>
      <c r="AH663" s="8"/>
      <c r="AI663" s="8"/>
      <c r="AJ663" s="8"/>
      <c r="AK663" s="8"/>
      <c r="AL663" s="8"/>
      <c r="AM663" s="8"/>
      <c r="AN663" s="8"/>
      <c r="AO663" s="8"/>
      <c r="AP663" s="8"/>
      <c r="AQ663" s="8"/>
      <c r="AR663" s="8"/>
      <c r="AS663" s="8"/>
    </row>
    <row r="664" ht="15.75" customHeight="1">
      <c r="A664" s="8"/>
      <c r="B664" s="8"/>
      <c r="C664" s="8"/>
      <c r="D664" s="8"/>
      <c r="E664" s="8"/>
      <c r="F664" s="8"/>
      <c r="G664" s="8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8"/>
      <c r="Y664" s="8"/>
      <c r="Z664" s="8"/>
      <c r="AA664" s="8"/>
      <c r="AB664" s="8"/>
      <c r="AC664" s="8"/>
      <c r="AD664" s="8"/>
      <c r="AE664" s="8"/>
      <c r="AF664" s="8"/>
      <c r="AG664" s="8"/>
      <c r="AH664" s="8"/>
      <c r="AI664" s="8"/>
      <c r="AJ664" s="8"/>
      <c r="AK664" s="8"/>
      <c r="AL664" s="8"/>
      <c r="AM664" s="8"/>
      <c r="AN664" s="8"/>
      <c r="AO664" s="8"/>
      <c r="AP664" s="8"/>
      <c r="AQ664" s="8"/>
      <c r="AR664" s="8"/>
      <c r="AS664" s="8"/>
    </row>
    <row r="665" ht="15.75" customHeight="1">
      <c r="A665" s="8"/>
      <c r="B665" s="8"/>
      <c r="C665" s="8"/>
      <c r="D665" s="8"/>
      <c r="E665" s="8"/>
      <c r="F665" s="8"/>
      <c r="G665" s="8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8"/>
      <c r="Y665" s="8"/>
      <c r="Z665" s="8"/>
      <c r="AA665" s="8"/>
      <c r="AB665" s="8"/>
      <c r="AC665" s="8"/>
      <c r="AD665" s="8"/>
      <c r="AE665" s="8"/>
      <c r="AF665" s="8"/>
      <c r="AG665" s="8"/>
      <c r="AH665" s="8"/>
      <c r="AI665" s="8"/>
      <c r="AJ665" s="8"/>
      <c r="AK665" s="8"/>
      <c r="AL665" s="8"/>
      <c r="AM665" s="8"/>
      <c r="AN665" s="8"/>
      <c r="AO665" s="8"/>
      <c r="AP665" s="8"/>
      <c r="AQ665" s="8"/>
      <c r="AR665" s="8"/>
      <c r="AS665" s="8"/>
    </row>
    <row r="666" ht="15.75" customHeight="1">
      <c r="A666" s="8"/>
      <c r="B666" s="8"/>
      <c r="C666" s="8"/>
      <c r="D666" s="8"/>
      <c r="E666" s="8"/>
      <c r="F666" s="8"/>
      <c r="G666" s="8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8"/>
      <c r="Y666" s="8"/>
      <c r="Z666" s="8"/>
      <c r="AA666" s="8"/>
      <c r="AB666" s="8"/>
      <c r="AC666" s="8"/>
      <c r="AD666" s="8"/>
      <c r="AE666" s="8"/>
      <c r="AF666" s="8"/>
      <c r="AG666" s="8"/>
      <c r="AH666" s="8"/>
      <c r="AI666" s="8"/>
      <c r="AJ666" s="8"/>
      <c r="AK666" s="8"/>
      <c r="AL666" s="8"/>
      <c r="AM666" s="8"/>
      <c r="AN666" s="8"/>
      <c r="AO666" s="8"/>
      <c r="AP666" s="8"/>
      <c r="AQ666" s="8"/>
      <c r="AR666" s="8"/>
      <c r="AS666" s="8"/>
    </row>
    <row r="667" ht="15.75" customHeight="1">
      <c r="A667" s="8"/>
      <c r="B667" s="8"/>
      <c r="C667" s="8"/>
      <c r="D667" s="8"/>
      <c r="E667" s="8"/>
      <c r="F667" s="8"/>
      <c r="G667" s="8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8"/>
      <c r="Y667" s="8"/>
      <c r="Z667" s="8"/>
      <c r="AA667" s="8"/>
      <c r="AB667" s="8"/>
      <c r="AC667" s="8"/>
      <c r="AD667" s="8"/>
      <c r="AE667" s="8"/>
      <c r="AF667" s="8"/>
      <c r="AG667" s="8"/>
      <c r="AH667" s="8"/>
      <c r="AI667" s="8"/>
      <c r="AJ667" s="8"/>
      <c r="AK667" s="8"/>
      <c r="AL667" s="8"/>
      <c r="AM667" s="8"/>
      <c r="AN667" s="8"/>
      <c r="AO667" s="8"/>
      <c r="AP667" s="8"/>
      <c r="AQ667" s="8"/>
      <c r="AR667" s="8"/>
      <c r="AS667" s="8"/>
    </row>
    <row r="668" ht="15.75" customHeight="1">
      <c r="A668" s="8"/>
      <c r="B668" s="8"/>
      <c r="C668" s="8"/>
      <c r="D668" s="8"/>
      <c r="E668" s="8"/>
      <c r="F668" s="8"/>
      <c r="G668" s="8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8"/>
      <c r="Y668" s="8"/>
      <c r="Z668" s="8"/>
      <c r="AA668" s="8"/>
      <c r="AB668" s="8"/>
      <c r="AC668" s="8"/>
      <c r="AD668" s="8"/>
      <c r="AE668" s="8"/>
      <c r="AF668" s="8"/>
      <c r="AG668" s="8"/>
      <c r="AH668" s="8"/>
      <c r="AI668" s="8"/>
      <c r="AJ668" s="8"/>
      <c r="AK668" s="8"/>
      <c r="AL668" s="8"/>
      <c r="AM668" s="8"/>
      <c r="AN668" s="8"/>
      <c r="AO668" s="8"/>
      <c r="AP668" s="8"/>
      <c r="AQ668" s="8"/>
      <c r="AR668" s="8"/>
      <c r="AS668" s="8"/>
    </row>
    <row r="669" ht="15.75" customHeight="1">
      <c r="A669" s="8"/>
      <c r="B669" s="8"/>
      <c r="C669" s="8"/>
      <c r="D669" s="8"/>
      <c r="E669" s="8"/>
      <c r="F669" s="8"/>
      <c r="G669" s="8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8"/>
      <c r="Y669" s="8"/>
      <c r="Z669" s="8"/>
      <c r="AA669" s="8"/>
      <c r="AB669" s="8"/>
      <c r="AC669" s="8"/>
      <c r="AD669" s="8"/>
      <c r="AE669" s="8"/>
      <c r="AF669" s="8"/>
      <c r="AG669" s="8"/>
      <c r="AH669" s="8"/>
      <c r="AI669" s="8"/>
      <c r="AJ669" s="8"/>
      <c r="AK669" s="8"/>
      <c r="AL669" s="8"/>
      <c r="AM669" s="8"/>
      <c r="AN669" s="8"/>
      <c r="AO669" s="8"/>
      <c r="AP669" s="8"/>
      <c r="AQ669" s="8"/>
      <c r="AR669" s="8"/>
      <c r="AS669" s="8"/>
    </row>
    <row r="670" ht="15.75" customHeight="1">
      <c r="A670" s="8"/>
      <c r="B670" s="8"/>
      <c r="C670" s="8"/>
      <c r="D670" s="8"/>
      <c r="E670" s="8"/>
      <c r="F670" s="8"/>
      <c r="G670" s="8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8"/>
      <c r="Y670" s="8"/>
      <c r="Z670" s="8"/>
      <c r="AA670" s="8"/>
      <c r="AB670" s="8"/>
      <c r="AC670" s="8"/>
      <c r="AD670" s="8"/>
      <c r="AE670" s="8"/>
      <c r="AF670" s="8"/>
      <c r="AG670" s="8"/>
      <c r="AH670" s="8"/>
      <c r="AI670" s="8"/>
      <c r="AJ670" s="8"/>
      <c r="AK670" s="8"/>
      <c r="AL670" s="8"/>
      <c r="AM670" s="8"/>
      <c r="AN670" s="8"/>
      <c r="AO670" s="8"/>
      <c r="AP670" s="8"/>
      <c r="AQ670" s="8"/>
      <c r="AR670" s="8"/>
      <c r="AS670" s="8"/>
    </row>
    <row r="671" ht="15.75" customHeight="1">
      <c r="A671" s="8"/>
      <c r="B671" s="8"/>
      <c r="C671" s="8"/>
      <c r="D671" s="8"/>
      <c r="E671" s="8"/>
      <c r="F671" s="8"/>
      <c r="G671" s="8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8"/>
      <c r="Y671" s="8"/>
      <c r="Z671" s="8"/>
      <c r="AA671" s="8"/>
      <c r="AB671" s="8"/>
      <c r="AC671" s="8"/>
      <c r="AD671" s="8"/>
      <c r="AE671" s="8"/>
      <c r="AF671" s="8"/>
      <c r="AG671" s="8"/>
      <c r="AH671" s="8"/>
      <c r="AI671" s="8"/>
      <c r="AJ671" s="8"/>
      <c r="AK671" s="8"/>
      <c r="AL671" s="8"/>
      <c r="AM671" s="8"/>
      <c r="AN671" s="8"/>
      <c r="AO671" s="8"/>
      <c r="AP671" s="8"/>
      <c r="AQ671" s="8"/>
      <c r="AR671" s="8"/>
      <c r="AS671" s="8"/>
    </row>
    <row r="672" ht="15.75" customHeight="1">
      <c r="A672" s="8"/>
      <c r="B672" s="8"/>
      <c r="C672" s="8"/>
      <c r="D672" s="8"/>
      <c r="E672" s="8"/>
      <c r="F672" s="8"/>
      <c r="G672" s="8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8"/>
      <c r="Y672" s="8"/>
      <c r="Z672" s="8"/>
      <c r="AA672" s="8"/>
      <c r="AB672" s="8"/>
      <c r="AC672" s="8"/>
      <c r="AD672" s="8"/>
      <c r="AE672" s="8"/>
      <c r="AF672" s="8"/>
      <c r="AG672" s="8"/>
      <c r="AH672" s="8"/>
      <c r="AI672" s="8"/>
      <c r="AJ672" s="8"/>
      <c r="AK672" s="8"/>
      <c r="AL672" s="8"/>
      <c r="AM672" s="8"/>
      <c r="AN672" s="8"/>
      <c r="AO672" s="8"/>
      <c r="AP672" s="8"/>
      <c r="AQ672" s="8"/>
      <c r="AR672" s="8"/>
      <c r="AS672" s="8"/>
    </row>
    <row r="673" ht="15.75" customHeight="1">
      <c r="A673" s="8"/>
      <c r="B673" s="8"/>
      <c r="C673" s="8"/>
      <c r="D673" s="8"/>
      <c r="E673" s="8"/>
      <c r="F673" s="8"/>
      <c r="G673" s="8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8"/>
      <c r="Y673" s="8"/>
      <c r="Z673" s="8"/>
      <c r="AA673" s="8"/>
      <c r="AB673" s="8"/>
      <c r="AC673" s="8"/>
      <c r="AD673" s="8"/>
      <c r="AE673" s="8"/>
      <c r="AF673" s="8"/>
      <c r="AG673" s="8"/>
      <c r="AH673" s="8"/>
      <c r="AI673" s="8"/>
      <c r="AJ673" s="8"/>
      <c r="AK673" s="8"/>
      <c r="AL673" s="8"/>
      <c r="AM673" s="8"/>
      <c r="AN673" s="8"/>
      <c r="AO673" s="8"/>
      <c r="AP673" s="8"/>
      <c r="AQ673" s="8"/>
      <c r="AR673" s="8"/>
      <c r="AS673" s="8"/>
    </row>
    <row r="674" ht="15.75" customHeight="1">
      <c r="A674" s="8"/>
      <c r="B674" s="8"/>
      <c r="C674" s="8"/>
      <c r="D674" s="8"/>
      <c r="E674" s="8"/>
      <c r="F674" s="8"/>
      <c r="G674" s="8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8"/>
      <c r="Y674" s="8"/>
      <c r="Z674" s="8"/>
      <c r="AA674" s="8"/>
      <c r="AB674" s="8"/>
      <c r="AC674" s="8"/>
      <c r="AD674" s="8"/>
      <c r="AE674" s="8"/>
      <c r="AF674" s="8"/>
      <c r="AG674" s="8"/>
      <c r="AH674" s="8"/>
      <c r="AI674" s="8"/>
      <c r="AJ674" s="8"/>
      <c r="AK674" s="8"/>
      <c r="AL674" s="8"/>
      <c r="AM674" s="8"/>
      <c r="AN674" s="8"/>
      <c r="AO674" s="8"/>
      <c r="AP674" s="8"/>
      <c r="AQ674" s="8"/>
      <c r="AR674" s="8"/>
      <c r="AS674" s="8"/>
    </row>
    <row r="675" ht="15.75" customHeight="1">
      <c r="A675" s="8"/>
      <c r="B675" s="8"/>
      <c r="C675" s="8"/>
      <c r="D675" s="8"/>
      <c r="E675" s="8"/>
      <c r="F675" s="8"/>
      <c r="G675" s="8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8"/>
      <c r="Y675" s="8"/>
      <c r="Z675" s="8"/>
      <c r="AA675" s="8"/>
      <c r="AB675" s="8"/>
      <c r="AC675" s="8"/>
      <c r="AD675" s="8"/>
      <c r="AE675" s="8"/>
      <c r="AF675" s="8"/>
      <c r="AG675" s="8"/>
      <c r="AH675" s="8"/>
      <c r="AI675" s="8"/>
      <c r="AJ675" s="8"/>
      <c r="AK675" s="8"/>
      <c r="AL675" s="8"/>
      <c r="AM675" s="8"/>
      <c r="AN675" s="8"/>
      <c r="AO675" s="8"/>
      <c r="AP675" s="8"/>
      <c r="AQ675" s="8"/>
      <c r="AR675" s="8"/>
      <c r="AS675" s="8"/>
    </row>
    <row r="676" ht="15.75" customHeight="1">
      <c r="A676" s="8"/>
      <c r="B676" s="8"/>
      <c r="C676" s="8"/>
      <c r="D676" s="8"/>
      <c r="E676" s="8"/>
      <c r="F676" s="8"/>
      <c r="G676" s="8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8"/>
      <c r="Y676" s="8"/>
      <c r="Z676" s="8"/>
      <c r="AA676" s="8"/>
      <c r="AB676" s="8"/>
      <c r="AC676" s="8"/>
      <c r="AD676" s="8"/>
      <c r="AE676" s="8"/>
      <c r="AF676" s="8"/>
      <c r="AG676" s="8"/>
      <c r="AH676" s="8"/>
      <c r="AI676" s="8"/>
      <c r="AJ676" s="8"/>
      <c r="AK676" s="8"/>
      <c r="AL676" s="8"/>
      <c r="AM676" s="8"/>
      <c r="AN676" s="8"/>
      <c r="AO676" s="8"/>
      <c r="AP676" s="8"/>
      <c r="AQ676" s="8"/>
      <c r="AR676" s="8"/>
      <c r="AS676" s="8"/>
    </row>
    <row r="677" ht="15.75" customHeight="1">
      <c r="A677" s="8"/>
      <c r="B677" s="8"/>
      <c r="C677" s="8"/>
      <c r="D677" s="8"/>
      <c r="E677" s="8"/>
      <c r="F677" s="8"/>
      <c r="G677" s="8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8"/>
      <c r="Y677" s="8"/>
      <c r="Z677" s="8"/>
      <c r="AA677" s="8"/>
      <c r="AB677" s="8"/>
      <c r="AC677" s="8"/>
      <c r="AD677" s="8"/>
      <c r="AE677" s="8"/>
      <c r="AF677" s="8"/>
      <c r="AG677" s="8"/>
      <c r="AH677" s="8"/>
      <c r="AI677" s="8"/>
      <c r="AJ677" s="8"/>
      <c r="AK677" s="8"/>
      <c r="AL677" s="8"/>
      <c r="AM677" s="8"/>
      <c r="AN677" s="8"/>
      <c r="AO677" s="8"/>
      <c r="AP677" s="8"/>
      <c r="AQ677" s="8"/>
      <c r="AR677" s="8"/>
      <c r="AS677" s="8"/>
    </row>
    <row r="678" ht="15.75" customHeight="1">
      <c r="A678" s="8"/>
      <c r="B678" s="8"/>
      <c r="C678" s="8"/>
      <c r="D678" s="8"/>
      <c r="E678" s="8"/>
      <c r="F678" s="8"/>
      <c r="G678" s="8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8"/>
      <c r="Y678" s="8"/>
      <c r="Z678" s="8"/>
      <c r="AA678" s="8"/>
      <c r="AB678" s="8"/>
      <c r="AC678" s="8"/>
      <c r="AD678" s="8"/>
      <c r="AE678" s="8"/>
      <c r="AF678" s="8"/>
      <c r="AG678" s="8"/>
      <c r="AH678" s="8"/>
      <c r="AI678" s="8"/>
      <c r="AJ678" s="8"/>
      <c r="AK678" s="8"/>
      <c r="AL678" s="8"/>
      <c r="AM678" s="8"/>
      <c r="AN678" s="8"/>
      <c r="AO678" s="8"/>
      <c r="AP678" s="8"/>
      <c r="AQ678" s="8"/>
      <c r="AR678" s="8"/>
      <c r="AS678" s="8"/>
    </row>
    <row r="679" ht="15.75" customHeight="1">
      <c r="A679" s="8"/>
      <c r="B679" s="8"/>
      <c r="C679" s="8"/>
      <c r="D679" s="8"/>
      <c r="E679" s="8"/>
      <c r="F679" s="8"/>
      <c r="G679" s="8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8"/>
      <c r="Y679" s="8"/>
      <c r="Z679" s="8"/>
      <c r="AA679" s="8"/>
      <c r="AB679" s="8"/>
      <c r="AC679" s="8"/>
      <c r="AD679" s="8"/>
      <c r="AE679" s="8"/>
      <c r="AF679" s="8"/>
      <c r="AG679" s="8"/>
      <c r="AH679" s="8"/>
      <c r="AI679" s="8"/>
      <c r="AJ679" s="8"/>
      <c r="AK679" s="8"/>
      <c r="AL679" s="8"/>
      <c r="AM679" s="8"/>
      <c r="AN679" s="8"/>
      <c r="AO679" s="8"/>
      <c r="AP679" s="8"/>
      <c r="AQ679" s="8"/>
      <c r="AR679" s="8"/>
      <c r="AS679" s="8"/>
    </row>
    <row r="680" ht="15.75" customHeight="1">
      <c r="A680" s="8"/>
      <c r="B680" s="8"/>
      <c r="C680" s="8"/>
      <c r="D680" s="8"/>
      <c r="E680" s="8"/>
      <c r="F680" s="8"/>
      <c r="G680" s="8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8"/>
      <c r="Y680" s="8"/>
      <c r="Z680" s="8"/>
      <c r="AA680" s="8"/>
      <c r="AB680" s="8"/>
      <c r="AC680" s="8"/>
      <c r="AD680" s="8"/>
      <c r="AE680" s="8"/>
      <c r="AF680" s="8"/>
      <c r="AG680" s="8"/>
      <c r="AH680" s="8"/>
      <c r="AI680" s="8"/>
      <c r="AJ680" s="8"/>
      <c r="AK680" s="8"/>
      <c r="AL680" s="8"/>
      <c r="AM680" s="8"/>
      <c r="AN680" s="8"/>
      <c r="AO680" s="8"/>
      <c r="AP680" s="8"/>
      <c r="AQ680" s="8"/>
      <c r="AR680" s="8"/>
      <c r="AS680" s="8"/>
    </row>
    <row r="681" ht="15.75" customHeight="1">
      <c r="A681" s="8"/>
      <c r="B681" s="8"/>
      <c r="C681" s="8"/>
      <c r="D681" s="8"/>
      <c r="E681" s="8"/>
      <c r="F681" s="8"/>
      <c r="G681" s="8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8"/>
      <c r="Y681" s="8"/>
      <c r="Z681" s="8"/>
      <c r="AA681" s="8"/>
      <c r="AB681" s="8"/>
      <c r="AC681" s="8"/>
      <c r="AD681" s="8"/>
      <c r="AE681" s="8"/>
      <c r="AF681" s="8"/>
      <c r="AG681" s="8"/>
      <c r="AH681" s="8"/>
      <c r="AI681" s="8"/>
      <c r="AJ681" s="8"/>
      <c r="AK681" s="8"/>
      <c r="AL681" s="8"/>
      <c r="AM681" s="8"/>
      <c r="AN681" s="8"/>
      <c r="AO681" s="8"/>
      <c r="AP681" s="8"/>
      <c r="AQ681" s="8"/>
      <c r="AR681" s="8"/>
      <c r="AS681" s="8"/>
    </row>
    <row r="682" ht="15.75" customHeight="1">
      <c r="A682" s="8"/>
      <c r="B682" s="8"/>
      <c r="C682" s="8"/>
      <c r="D682" s="8"/>
      <c r="E682" s="8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  <c r="AA682" s="8"/>
      <c r="AB682" s="8"/>
      <c r="AC682" s="8"/>
      <c r="AD682" s="8"/>
      <c r="AE682" s="8"/>
      <c r="AF682" s="8"/>
      <c r="AG682" s="8"/>
      <c r="AH682" s="8"/>
      <c r="AI682" s="8"/>
      <c r="AJ682" s="8"/>
      <c r="AK682" s="8"/>
      <c r="AL682" s="8"/>
      <c r="AM682" s="8"/>
      <c r="AN682" s="8"/>
      <c r="AO682" s="8"/>
      <c r="AP682" s="8"/>
      <c r="AQ682" s="8"/>
      <c r="AR682" s="8"/>
      <c r="AS682" s="8"/>
    </row>
    <row r="683" ht="15.75" customHeight="1">
      <c r="A683" s="8"/>
      <c r="B683" s="8"/>
      <c r="C683" s="8"/>
      <c r="D683" s="8"/>
      <c r="E683" s="8"/>
      <c r="F683" s="8"/>
      <c r="G683" s="8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8"/>
      <c r="Y683" s="8"/>
      <c r="Z683" s="8"/>
      <c r="AA683" s="8"/>
      <c r="AB683" s="8"/>
      <c r="AC683" s="8"/>
      <c r="AD683" s="8"/>
      <c r="AE683" s="8"/>
      <c r="AF683" s="8"/>
      <c r="AG683" s="8"/>
      <c r="AH683" s="8"/>
      <c r="AI683" s="8"/>
      <c r="AJ683" s="8"/>
      <c r="AK683" s="8"/>
      <c r="AL683" s="8"/>
      <c r="AM683" s="8"/>
      <c r="AN683" s="8"/>
      <c r="AO683" s="8"/>
      <c r="AP683" s="8"/>
      <c r="AQ683" s="8"/>
      <c r="AR683" s="8"/>
      <c r="AS683" s="8"/>
    </row>
    <row r="684" ht="15.75" customHeight="1">
      <c r="A684" s="8"/>
      <c r="B684" s="8"/>
      <c r="C684" s="8"/>
      <c r="D684" s="8"/>
      <c r="E684" s="8"/>
      <c r="F684" s="8"/>
      <c r="G684" s="8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8"/>
      <c r="Y684" s="8"/>
      <c r="Z684" s="8"/>
      <c r="AA684" s="8"/>
      <c r="AB684" s="8"/>
      <c r="AC684" s="8"/>
      <c r="AD684" s="8"/>
      <c r="AE684" s="8"/>
      <c r="AF684" s="8"/>
      <c r="AG684" s="8"/>
      <c r="AH684" s="8"/>
      <c r="AI684" s="8"/>
      <c r="AJ684" s="8"/>
      <c r="AK684" s="8"/>
      <c r="AL684" s="8"/>
      <c r="AM684" s="8"/>
      <c r="AN684" s="8"/>
      <c r="AO684" s="8"/>
      <c r="AP684" s="8"/>
      <c r="AQ684" s="8"/>
      <c r="AR684" s="8"/>
      <c r="AS684" s="8"/>
    </row>
    <row r="685" ht="15.75" customHeight="1">
      <c r="A685" s="8"/>
      <c r="B685" s="8"/>
      <c r="C685" s="8"/>
      <c r="D685" s="8"/>
      <c r="E685" s="8"/>
      <c r="F685" s="8"/>
      <c r="G685" s="8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8"/>
      <c r="Y685" s="8"/>
      <c r="Z685" s="8"/>
      <c r="AA685" s="8"/>
      <c r="AB685" s="8"/>
      <c r="AC685" s="8"/>
      <c r="AD685" s="8"/>
      <c r="AE685" s="8"/>
      <c r="AF685" s="8"/>
      <c r="AG685" s="8"/>
      <c r="AH685" s="8"/>
      <c r="AI685" s="8"/>
      <c r="AJ685" s="8"/>
      <c r="AK685" s="8"/>
      <c r="AL685" s="8"/>
      <c r="AM685" s="8"/>
      <c r="AN685" s="8"/>
      <c r="AO685" s="8"/>
      <c r="AP685" s="8"/>
      <c r="AQ685" s="8"/>
      <c r="AR685" s="8"/>
      <c r="AS685" s="8"/>
    </row>
    <row r="686" ht="15.75" customHeight="1">
      <c r="A686" s="8"/>
      <c r="B686" s="8"/>
      <c r="C686" s="8"/>
      <c r="D686" s="8"/>
      <c r="E686" s="8"/>
      <c r="F686" s="8"/>
      <c r="G686" s="8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8"/>
      <c r="Y686" s="8"/>
      <c r="Z686" s="8"/>
      <c r="AA686" s="8"/>
      <c r="AB686" s="8"/>
      <c r="AC686" s="8"/>
      <c r="AD686" s="8"/>
      <c r="AE686" s="8"/>
      <c r="AF686" s="8"/>
      <c r="AG686" s="8"/>
      <c r="AH686" s="8"/>
      <c r="AI686" s="8"/>
      <c r="AJ686" s="8"/>
      <c r="AK686" s="8"/>
      <c r="AL686" s="8"/>
      <c r="AM686" s="8"/>
      <c r="AN686" s="8"/>
      <c r="AO686" s="8"/>
      <c r="AP686" s="8"/>
      <c r="AQ686" s="8"/>
      <c r="AR686" s="8"/>
      <c r="AS686" s="8"/>
    </row>
    <row r="687" ht="15.75" customHeight="1">
      <c r="A687" s="8"/>
      <c r="B687" s="8"/>
      <c r="C687" s="8"/>
      <c r="D687" s="8"/>
      <c r="E687" s="8"/>
      <c r="F687" s="8"/>
      <c r="G687" s="8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8"/>
      <c r="Y687" s="8"/>
      <c r="Z687" s="8"/>
      <c r="AA687" s="8"/>
      <c r="AB687" s="8"/>
      <c r="AC687" s="8"/>
      <c r="AD687" s="8"/>
      <c r="AE687" s="8"/>
      <c r="AF687" s="8"/>
      <c r="AG687" s="8"/>
      <c r="AH687" s="8"/>
      <c r="AI687" s="8"/>
      <c r="AJ687" s="8"/>
      <c r="AK687" s="8"/>
      <c r="AL687" s="8"/>
      <c r="AM687" s="8"/>
      <c r="AN687" s="8"/>
      <c r="AO687" s="8"/>
      <c r="AP687" s="8"/>
      <c r="AQ687" s="8"/>
      <c r="AR687" s="8"/>
      <c r="AS687" s="8"/>
    </row>
    <row r="688" ht="15.75" customHeight="1">
      <c r="A688" s="8"/>
      <c r="B688" s="8"/>
      <c r="C688" s="8"/>
      <c r="D688" s="8"/>
      <c r="E688" s="8"/>
      <c r="F688" s="8"/>
      <c r="G688" s="8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8"/>
      <c r="Y688" s="8"/>
      <c r="Z688" s="8"/>
      <c r="AA688" s="8"/>
      <c r="AB688" s="8"/>
      <c r="AC688" s="8"/>
      <c r="AD688" s="8"/>
      <c r="AE688" s="8"/>
      <c r="AF688" s="8"/>
      <c r="AG688" s="8"/>
      <c r="AH688" s="8"/>
      <c r="AI688" s="8"/>
      <c r="AJ688" s="8"/>
      <c r="AK688" s="8"/>
      <c r="AL688" s="8"/>
      <c r="AM688" s="8"/>
      <c r="AN688" s="8"/>
      <c r="AO688" s="8"/>
      <c r="AP688" s="8"/>
      <c r="AQ688" s="8"/>
      <c r="AR688" s="8"/>
      <c r="AS688" s="8"/>
    </row>
    <row r="689" ht="15.75" customHeight="1">
      <c r="A689" s="8"/>
      <c r="B689" s="8"/>
      <c r="C689" s="8"/>
      <c r="D689" s="8"/>
      <c r="E689" s="8"/>
      <c r="F689" s="8"/>
      <c r="G689" s="8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8"/>
      <c r="Y689" s="8"/>
      <c r="Z689" s="8"/>
      <c r="AA689" s="8"/>
      <c r="AB689" s="8"/>
      <c r="AC689" s="8"/>
      <c r="AD689" s="8"/>
      <c r="AE689" s="8"/>
      <c r="AF689" s="8"/>
      <c r="AG689" s="8"/>
      <c r="AH689" s="8"/>
      <c r="AI689" s="8"/>
      <c r="AJ689" s="8"/>
      <c r="AK689" s="8"/>
      <c r="AL689" s="8"/>
      <c r="AM689" s="8"/>
      <c r="AN689" s="8"/>
      <c r="AO689" s="8"/>
      <c r="AP689" s="8"/>
      <c r="AQ689" s="8"/>
      <c r="AR689" s="8"/>
      <c r="AS689" s="8"/>
    </row>
    <row r="690" ht="15.75" customHeight="1">
      <c r="A690" s="8"/>
      <c r="B690" s="8"/>
      <c r="C690" s="8"/>
      <c r="D690" s="8"/>
      <c r="E690" s="8"/>
      <c r="F690" s="8"/>
      <c r="G690" s="8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8"/>
      <c r="Y690" s="8"/>
      <c r="Z690" s="8"/>
      <c r="AA690" s="8"/>
      <c r="AB690" s="8"/>
      <c r="AC690" s="8"/>
      <c r="AD690" s="8"/>
      <c r="AE690" s="8"/>
      <c r="AF690" s="8"/>
      <c r="AG690" s="8"/>
      <c r="AH690" s="8"/>
      <c r="AI690" s="8"/>
      <c r="AJ690" s="8"/>
      <c r="AK690" s="8"/>
      <c r="AL690" s="8"/>
      <c r="AM690" s="8"/>
      <c r="AN690" s="8"/>
      <c r="AO690" s="8"/>
      <c r="AP690" s="8"/>
      <c r="AQ690" s="8"/>
      <c r="AR690" s="8"/>
      <c r="AS690" s="8"/>
    </row>
    <row r="691" ht="15.75" customHeight="1">
      <c r="A691" s="8"/>
      <c r="B691" s="8"/>
      <c r="C691" s="8"/>
      <c r="D691" s="8"/>
      <c r="E691" s="8"/>
      <c r="F691" s="8"/>
      <c r="G691" s="8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8"/>
      <c r="Y691" s="8"/>
      <c r="Z691" s="8"/>
      <c r="AA691" s="8"/>
      <c r="AB691" s="8"/>
      <c r="AC691" s="8"/>
      <c r="AD691" s="8"/>
      <c r="AE691" s="8"/>
      <c r="AF691" s="8"/>
      <c r="AG691" s="8"/>
      <c r="AH691" s="8"/>
      <c r="AI691" s="8"/>
      <c r="AJ691" s="8"/>
      <c r="AK691" s="8"/>
      <c r="AL691" s="8"/>
      <c r="AM691" s="8"/>
      <c r="AN691" s="8"/>
      <c r="AO691" s="8"/>
      <c r="AP691" s="8"/>
      <c r="AQ691" s="8"/>
      <c r="AR691" s="8"/>
      <c r="AS691" s="8"/>
    </row>
    <row r="692" ht="15.75" customHeight="1">
      <c r="A692" s="8"/>
      <c r="B692" s="8"/>
      <c r="C692" s="8"/>
      <c r="D692" s="8"/>
      <c r="E692" s="8"/>
      <c r="F692" s="8"/>
      <c r="G692" s="8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8"/>
      <c r="Y692" s="8"/>
      <c r="Z692" s="8"/>
      <c r="AA692" s="8"/>
      <c r="AB692" s="8"/>
      <c r="AC692" s="8"/>
      <c r="AD692" s="8"/>
      <c r="AE692" s="8"/>
      <c r="AF692" s="8"/>
      <c r="AG692" s="8"/>
      <c r="AH692" s="8"/>
      <c r="AI692" s="8"/>
      <c r="AJ692" s="8"/>
      <c r="AK692" s="8"/>
      <c r="AL692" s="8"/>
      <c r="AM692" s="8"/>
      <c r="AN692" s="8"/>
      <c r="AO692" s="8"/>
      <c r="AP692" s="8"/>
      <c r="AQ692" s="8"/>
      <c r="AR692" s="8"/>
      <c r="AS692" s="8"/>
    </row>
    <row r="693" ht="15.75" customHeight="1">
      <c r="A693" s="8"/>
      <c r="B693" s="8"/>
      <c r="C693" s="8"/>
      <c r="D693" s="8"/>
      <c r="E693" s="8"/>
      <c r="F693" s="8"/>
      <c r="G693" s="8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8"/>
      <c r="Y693" s="8"/>
      <c r="Z693" s="8"/>
      <c r="AA693" s="8"/>
      <c r="AB693" s="8"/>
      <c r="AC693" s="8"/>
      <c r="AD693" s="8"/>
      <c r="AE693" s="8"/>
      <c r="AF693" s="8"/>
      <c r="AG693" s="8"/>
      <c r="AH693" s="8"/>
      <c r="AI693" s="8"/>
      <c r="AJ693" s="8"/>
      <c r="AK693" s="8"/>
      <c r="AL693" s="8"/>
      <c r="AM693" s="8"/>
      <c r="AN693" s="8"/>
      <c r="AO693" s="8"/>
      <c r="AP693" s="8"/>
      <c r="AQ693" s="8"/>
      <c r="AR693" s="8"/>
      <c r="AS693" s="8"/>
    </row>
    <row r="694" ht="15.75" customHeight="1">
      <c r="A694" s="8"/>
      <c r="B694" s="8"/>
      <c r="C694" s="8"/>
      <c r="D694" s="8"/>
      <c r="E694" s="8"/>
      <c r="F694" s="8"/>
      <c r="G694" s="8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8"/>
      <c r="Y694" s="8"/>
      <c r="Z694" s="8"/>
      <c r="AA694" s="8"/>
      <c r="AB694" s="8"/>
      <c r="AC694" s="8"/>
      <c r="AD694" s="8"/>
      <c r="AE694" s="8"/>
      <c r="AF694" s="8"/>
      <c r="AG694" s="8"/>
      <c r="AH694" s="8"/>
      <c r="AI694" s="8"/>
      <c r="AJ694" s="8"/>
      <c r="AK694" s="8"/>
      <c r="AL694" s="8"/>
      <c r="AM694" s="8"/>
      <c r="AN694" s="8"/>
      <c r="AO694" s="8"/>
      <c r="AP694" s="8"/>
      <c r="AQ694" s="8"/>
      <c r="AR694" s="8"/>
      <c r="AS694" s="8"/>
    </row>
    <row r="695" ht="15.75" customHeight="1">
      <c r="A695" s="8"/>
      <c r="B695" s="8"/>
      <c r="C695" s="8"/>
      <c r="D695" s="8"/>
      <c r="E695" s="8"/>
      <c r="F695" s="8"/>
      <c r="G695" s="8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8"/>
      <c r="Y695" s="8"/>
      <c r="Z695" s="8"/>
      <c r="AA695" s="8"/>
      <c r="AB695" s="8"/>
      <c r="AC695" s="8"/>
      <c r="AD695" s="8"/>
      <c r="AE695" s="8"/>
      <c r="AF695" s="8"/>
      <c r="AG695" s="8"/>
      <c r="AH695" s="8"/>
      <c r="AI695" s="8"/>
      <c r="AJ695" s="8"/>
      <c r="AK695" s="8"/>
      <c r="AL695" s="8"/>
      <c r="AM695" s="8"/>
      <c r="AN695" s="8"/>
      <c r="AO695" s="8"/>
      <c r="AP695" s="8"/>
      <c r="AQ695" s="8"/>
      <c r="AR695" s="8"/>
      <c r="AS695" s="8"/>
    </row>
    <row r="696" ht="15.75" customHeight="1">
      <c r="A696" s="8"/>
      <c r="B696" s="8"/>
      <c r="C696" s="8"/>
      <c r="D696" s="8"/>
      <c r="E696" s="8"/>
      <c r="F696" s="8"/>
      <c r="G696" s="8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8"/>
      <c r="Y696" s="8"/>
      <c r="Z696" s="8"/>
      <c r="AA696" s="8"/>
      <c r="AB696" s="8"/>
      <c r="AC696" s="8"/>
      <c r="AD696" s="8"/>
      <c r="AE696" s="8"/>
      <c r="AF696" s="8"/>
      <c r="AG696" s="8"/>
      <c r="AH696" s="8"/>
      <c r="AI696" s="8"/>
      <c r="AJ696" s="8"/>
      <c r="AK696" s="8"/>
      <c r="AL696" s="8"/>
      <c r="AM696" s="8"/>
      <c r="AN696" s="8"/>
      <c r="AO696" s="8"/>
      <c r="AP696" s="8"/>
      <c r="AQ696" s="8"/>
      <c r="AR696" s="8"/>
      <c r="AS696" s="8"/>
    </row>
    <row r="697" ht="15.75" customHeight="1">
      <c r="A697" s="8"/>
      <c r="B697" s="8"/>
      <c r="C697" s="8"/>
      <c r="D697" s="8"/>
      <c r="E697" s="8"/>
      <c r="F697" s="8"/>
      <c r="G697" s="8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8"/>
      <c r="Y697" s="8"/>
      <c r="Z697" s="8"/>
      <c r="AA697" s="8"/>
      <c r="AB697" s="8"/>
      <c r="AC697" s="8"/>
      <c r="AD697" s="8"/>
      <c r="AE697" s="8"/>
      <c r="AF697" s="8"/>
      <c r="AG697" s="8"/>
      <c r="AH697" s="8"/>
      <c r="AI697" s="8"/>
      <c r="AJ697" s="8"/>
      <c r="AK697" s="8"/>
      <c r="AL697" s="8"/>
      <c r="AM697" s="8"/>
      <c r="AN697" s="8"/>
      <c r="AO697" s="8"/>
      <c r="AP697" s="8"/>
      <c r="AQ697" s="8"/>
      <c r="AR697" s="8"/>
      <c r="AS697" s="8"/>
    </row>
    <row r="698" ht="15.75" customHeight="1">
      <c r="A698" s="8"/>
      <c r="B698" s="8"/>
      <c r="C698" s="8"/>
      <c r="D698" s="8"/>
      <c r="E698" s="8"/>
      <c r="F698" s="8"/>
      <c r="G698" s="8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8"/>
      <c r="Y698" s="8"/>
      <c r="Z698" s="8"/>
      <c r="AA698" s="8"/>
      <c r="AB698" s="8"/>
      <c r="AC698" s="8"/>
      <c r="AD698" s="8"/>
      <c r="AE698" s="8"/>
      <c r="AF698" s="8"/>
      <c r="AG698" s="8"/>
      <c r="AH698" s="8"/>
      <c r="AI698" s="8"/>
      <c r="AJ698" s="8"/>
      <c r="AK698" s="8"/>
      <c r="AL698" s="8"/>
      <c r="AM698" s="8"/>
      <c r="AN698" s="8"/>
      <c r="AO698" s="8"/>
      <c r="AP698" s="8"/>
      <c r="AQ698" s="8"/>
      <c r="AR698" s="8"/>
      <c r="AS698" s="8"/>
    </row>
    <row r="699" ht="15.75" customHeight="1">
      <c r="A699" s="8"/>
      <c r="B699" s="8"/>
      <c r="C699" s="8"/>
      <c r="D699" s="8"/>
      <c r="E699" s="8"/>
      <c r="F699" s="8"/>
      <c r="G699" s="8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8"/>
      <c r="Y699" s="8"/>
      <c r="Z699" s="8"/>
      <c r="AA699" s="8"/>
      <c r="AB699" s="8"/>
      <c r="AC699" s="8"/>
      <c r="AD699" s="8"/>
      <c r="AE699" s="8"/>
      <c r="AF699" s="8"/>
      <c r="AG699" s="8"/>
      <c r="AH699" s="8"/>
      <c r="AI699" s="8"/>
      <c r="AJ699" s="8"/>
      <c r="AK699" s="8"/>
      <c r="AL699" s="8"/>
      <c r="AM699" s="8"/>
      <c r="AN699" s="8"/>
      <c r="AO699" s="8"/>
      <c r="AP699" s="8"/>
      <c r="AQ699" s="8"/>
      <c r="AR699" s="8"/>
      <c r="AS699" s="8"/>
    </row>
    <row r="700" ht="15.75" customHeight="1">
      <c r="A700" s="8"/>
      <c r="B700" s="8"/>
      <c r="C700" s="8"/>
      <c r="D700" s="8"/>
      <c r="E700" s="8"/>
      <c r="F700" s="8"/>
      <c r="G700" s="8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8"/>
      <c r="Y700" s="8"/>
      <c r="Z700" s="8"/>
      <c r="AA700" s="8"/>
      <c r="AB700" s="8"/>
      <c r="AC700" s="8"/>
      <c r="AD700" s="8"/>
      <c r="AE700" s="8"/>
      <c r="AF700" s="8"/>
      <c r="AG700" s="8"/>
      <c r="AH700" s="8"/>
      <c r="AI700" s="8"/>
      <c r="AJ700" s="8"/>
      <c r="AK700" s="8"/>
      <c r="AL700" s="8"/>
      <c r="AM700" s="8"/>
      <c r="AN700" s="8"/>
      <c r="AO700" s="8"/>
      <c r="AP700" s="8"/>
      <c r="AQ700" s="8"/>
      <c r="AR700" s="8"/>
      <c r="AS700" s="8"/>
    </row>
    <row r="701" ht="15.75" customHeight="1">
      <c r="A701" s="8"/>
      <c r="B701" s="8"/>
      <c r="C701" s="8"/>
      <c r="D701" s="8"/>
      <c r="E701" s="8"/>
      <c r="F701" s="8"/>
      <c r="G701" s="8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8"/>
      <c r="Y701" s="8"/>
      <c r="Z701" s="8"/>
      <c r="AA701" s="8"/>
      <c r="AB701" s="8"/>
      <c r="AC701" s="8"/>
      <c r="AD701" s="8"/>
      <c r="AE701" s="8"/>
      <c r="AF701" s="8"/>
      <c r="AG701" s="8"/>
      <c r="AH701" s="8"/>
      <c r="AI701" s="8"/>
      <c r="AJ701" s="8"/>
      <c r="AK701" s="8"/>
      <c r="AL701" s="8"/>
      <c r="AM701" s="8"/>
      <c r="AN701" s="8"/>
      <c r="AO701" s="8"/>
      <c r="AP701" s="8"/>
      <c r="AQ701" s="8"/>
      <c r="AR701" s="8"/>
      <c r="AS701" s="8"/>
    </row>
    <row r="702" ht="15.75" customHeight="1">
      <c r="A702" s="8"/>
      <c r="B702" s="8"/>
      <c r="C702" s="8"/>
      <c r="D702" s="8"/>
      <c r="E702" s="8"/>
      <c r="F702" s="8"/>
      <c r="G702" s="8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8"/>
      <c r="Y702" s="8"/>
      <c r="Z702" s="8"/>
      <c r="AA702" s="8"/>
      <c r="AB702" s="8"/>
      <c r="AC702" s="8"/>
      <c r="AD702" s="8"/>
      <c r="AE702" s="8"/>
      <c r="AF702" s="8"/>
      <c r="AG702" s="8"/>
      <c r="AH702" s="8"/>
      <c r="AI702" s="8"/>
      <c r="AJ702" s="8"/>
      <c r="AK702" s="8"/>
      <c r="AL702" s="8"/>
      <c r="AM702" s="8"/>
      <c r="AN702" s="8"/>
      <c r="AO702" s="8"/>
      <c r="AP702" s="8"/>
      <c r="AQ702" s="8"/>
      <c r="AR702" s="8"/>
      <c r="AS702" s="8"/>
    </row>
    <row r="703" ht="15.75" customHeight="1">
      <c r="A703" s="8"/>
      <c r="B703" s="8"/>
      <c r="C703" s="8"/>
      <c r="D703" s="8"/>
      <c r="E703" s="8"/>
      <c r="F703" s="8"/>
      <c r="G703" s="8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8"/>
      <c r="Y703" s="8"/>
      <c r="Z703" s="8"/>
      <c r="AA703" s="8"/>
      <c r="AB703" s="8"/>
      <c r="AC703" s="8"/>
      <c r="AD703" s="8"/>
      <c r="AE703" s="8"/>
      <c r="AF703" s="8"/>
      <c r="AG703" s="8"/>
      <c r="AH703" s="8"/>
      <c r="AI703" s="8"/>
      <c r="AJ703" s="8"/>
      <c r="AK703" s="8"/>
      <c r="AL703" s="8"/>
      <c r="AM703" s="8"/>
      <c r="AN703" s="8"/>
      <c r="AO703" s="8"/>
      <c r="AP703" s="8"/>
      <c r="AQ703" s="8"/>
      <c r="AR703" s="8"/>
      <c r="AS703" s="8"/>
    </row>
    <row r="704" ht="15.75" customHeight="1">
      <c r="A704" s="8"/>
      <c r="B704" s="8"/>
      <c r="C704" s="8"/>
      <c r="D704" s="8"/>
      <c r="E704" s="8"/>
      <c r="F704" s="8"/>
      <c r="G704" s="8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8"/>
      <c r="Y704" s="8"/>
      <c r="Z704" s="8"/>
      <c r="AA704" s="8"/>
      <c r="AB704" s="8"/>
      <c r="AC704" s="8"/>
      <c r="AD704" s="8"/>
      <c r="AE704" s="8"/>
      <c r="AF704" s="8"/>
      <c r="AG704" s="8"/>
      <c r="AH704" s="8"/>
      <c r="AI704" s="8"/>
      <c r="AJ704" s="8"/>
      <c r="AK704" s="8"/>
      <c r="AL704" s="8"/>
      <c r="AM704" s="8"/>
      <c r="AN704" s="8"/>
      <c r="AO704" s="8"/>
      <c r="AP704" s="8"/>
      <c r="AQ704" s="8"/>
      <c r="AR704" s="8"/>
      <c r="AS704" s="8"/>
    </row>
    <row r="705" ht="15.75" customHeight="1">
      <c r="A705" s="8"/>
      <c r="B705" s="8"/>
      <c r="C705" s="8"/>
      <c r="D705" s="8"/>
      <c r="E705" s="8"/>
      <c r="F705" s="8"/>
      <c r="G705" s="8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  <c r="AA705" s="8"/>
      <c r="AB705" s="8"/>
      <c r="AC705" s="8"/>
      <c r="AD705" s="8"/>
      <c r="AE705" s="8"/>
      <c r="AF705" s="8"/>
      <c r="AG705" s="8"/>
      <c r="AH705" s="8"/>
      <c r="AI705" s="8"/>
      <c r="AJ705" s="8"/>
      <c r="AK705" s="8"/>
      <c r="AL705" s="8"/>
      <c r="AM705" s="8"/>
      <c r="AN705" s="8"/>
      <c r="AO705" s="8"/>
      <c r="AP705" s="8"/>
      <c r="AQ705" s="8"/>
      <c r="AR705" s="8"/>
      <c r="AS705" s="8"/>
    </row>
    <row r="706" ht="15.75" customHeight="1">
      <c r="A706" s="8"/>
      <c r="B706" s="8"/>
      <c r="C706" s="8"/>
      <c r="D706" s="8"/>
      <c r="E706" s="8"/>
      <c r="F706" s="8"/>
      <c r="G706" s="8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8"/>
      <c r="Y706" s="8"/>
      <c r="Z706" s="8"/>
      <c r="AA706" s="8"/>
      <c r="AB706" s="8"/>
      <c r="AC706" s="8"/>
      <c r="AD706" s="8"/>
      <c r="AE706" s="8"/>
      <c r="AF706" s="8"/>
      <c r="AG706" s="8"/>
      <c r="AH706" s="8"/>
      <c r="AI706" s="8"/>
      <c r="AJ706" s="8"/>
      <c r="AK706" s="8"/>
      <c r="AL706" s="8"/>
      <c r="AM706" s="8"/>
      <c r="AN706" s="8"/>
      <c r="AO706" s="8"/>
      <c r="AP706" s="8"/>
      <c r="AQ706" s="8"/>
      <c r="AR706" s="8"/>
      <c r="AS706" s="8"/>
    </row>
    <row r="707" ht="15.75" customHeight="1">
      <c r="A707" s="8"/>
      <c r="B707" s="8"/>
      <c r="C707" s="8"/>
      <c r="D707" s="8"/>
      <c r="E707" s="8"/>
      <c r="F707" s="8"/>
      <c r="G707" s="8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8"/>
      <c r="Y707" s="8"/>
      <c r="Z707" s="8"/>
      <c r="AA707" s="8"/>
      <c r="AB707" s="8"/>
      <c r="AC707" s="8"/>
      <c r="AD707" s="8"/>
      <c r="AE707" s="8"/>
      <c r="AF707" s="8"/>
      <c r="AG707" s="8"/>
      <c r="AH707" s="8"/>
      <c r="AI707" s="8"/>
      <c r="AJ707" s="8"/>
      <c r="AK707" s="8"/>
      <c r="AL707" s="8"/>
      <c r="AM707" s="8"/>
      <c r="AN707" s="8"/>
      <c r="AO707" s="8"/>
      <c r="AP707" s="8"/>
      <c r="AQ707" s="8"/>
      <c r="AR707" s="8"/>
      <c r="AS707" s="8"/>
    </row>
    <row r="708" ht="15.75" customHeight="1">
      <c r="A708" s="8"/>
      <c r="B708" s="8"/>
      <c r="C708" s="8"/>
      <c r="D708" s="8"/>
      <c r="E708" s="8"/>
      <c r="F708" s="8"/>
      <c r="G708" s="8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8"/>
      <c r="Y708" s="8"/>
      <c r="Z708" s="8"/>
      <c r="AA708" s="8"/>
      <c r="AB708" s="8"/>
      <c r="AC708" s="8"/>
      <c r="AD708" s="8"/>
      <c r="AE708" s="8"/>
      <c r="AF708" s="8"/>
      <c r="AG708" s="8"/>
      <c r="AH708" s="8"/>
      <c r="AI708" s="8"/>
      <c r="AJ708" s="8"/>
      <c r="AK708" s="8"/>
      <c r="AL708" s="8"/>
      <c r="AM708" s="8"/>
      <c r="AN708" s="8"/>
      <c r="AO708" s="8"/>
      <c r="AP708" s="8"/>
      <c r="AQ708" s="8"/>
      <c r="AR708" s="8"/>
      <c r="AS708" s="8"/>
    </row>
    <row r="709" ht="15.75" customHeight="1">
      <c r="A709" s="8"/>
      <c r="B709" s="8"/>
      <c r="C709" s="8"/>
      <c r="D709" s="8"/>
      <c r="E709" s="8"/>
      <c r="F709" s="8"/>
      <c r="G709" s="8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8"/>
      <c r="Y709" s="8"/>
      <c r="Z709" s="8"/>
      <c r="AA709" s="8"/>
      <c r="AB709" s="8"/>
      <c r="AC709" s="8"/>
      <c r="AD709" s="8"/>
      <c r="AE709" s="8"/>
      <c r="AF709" s="8"/>
      <c r="AG709" s="8"/>
      <c r="AH709" s="8"/>
      <c r="AI709" s="8"/>
      <c r="AJ709" s="8"/>
      <c r="AK709" s="8"/>
      <c r="AL709" s="8"/>
      <c r="AM709" s="8"/>
      <c r="AN709" s="8"/>
      <c r="AO709" s="8"/>
      <c r="AP709" s="8"/>
      <c r="AQ709" s="8"/>
      <c r="AR709" s="8"/>
      <c r="AS709" s="8"/>
    </row>
    <row r="710" ht="15.75" customHeight="1">
      <c r="A710" s="8"/>
      <c r="B710" s="8"/>
      <c r="C710" s="8"/>
      <c r="D710" s="8"/>
      <c r="E710" s="8"/>
      <c r="F710" s="8"/>
      <c r="G710" s="8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8"/>
      <c r="Y710" s="8"/>
      <c r="Z710" s="8"/>
      <c r="AA710" s="8"/>
      <c r="AB710" s="8"/>
      <c r="AC710" s="8"/>
      <c r="AD710" s="8"/>
      <c r="AE710" s="8"/>
      <c r="AF710" s="8"/>
      <c r="AG710" s="8"/>
      <c r="AH710" s="8"/>
      <c r="AI710" s="8"/>
      <c r="AJ710" s="8"/>
      <c r="AK710" s="8"/>
      <c r="AL710" s="8"/>
      <c r="AM710" s="8"/>
      <c r="AN710" s="8"/>
      <c r="AO710" s="8"/>
      <c r="AP710" s="8"/>
      <c r="AQ710" s="8"/>
      <c r="AR710" s="8"/>
      <c r="AS710" s="8"/>
    </row>
    <row r="711" ht="15.75" customHeight="1">
      <c r="A711" s="8"/>
      <c r="B711" s="8"/>
      <c r="C711" s="8"/>
      <c r="D711" s="8"/>
      <c r="E711" s="8"/>
      <c r="F711" s="8"/>
      <c r="G711" s="8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8"/>
      <c r="Y711" s="8"/>
      <c r="Z711" s="8"/>
      <c r="AA711" s="8"/>
      <c r="AB711" s="8"/>
      <c r="AC711" s="8"/>
      <c r="AD711" s="8"/>
      <c r="AE711" s="8"/>
      <c r="AF711" s="8"/>
      <c r="AG711" s="8"/>
      <c r="AH711" s="8"/>
      <c r="AI711" s="8"/>
      <c r="AJ711" s="8"/>
      <c r="AK711" s="8"/>
      <c r="AL711" s="8"/>
      <c r="AM711" s="8"/>
      <c r="AN711" s="8"/>
      <c r="AO711" s="8"/>
      <c r="AP711" s="8"/>
      <c r="AQ711" s="8"/>
      <c r="AR711" s="8"/>
      <c r="AS711" s="8"/>
    </row>
    <row r="712" ht="15.75" customHeight="1">
      <c r="A712" s="8"/>
      <c r="B712" s="8"/>
      <c r="C712" s="8"/>
      <c r="D712" s="8"/>
      <c r="E712" s="8"/>
      <c r="F712" s="8"/>
      <c r="G712" s="8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8"/>
      <c r="Y712" s="8"/>
      <c r="Z712" s="8"/>
      <c r="AA712" s="8"/>
      <c r="AB712" s="8"/>
      <c r="AC712" s="8"/>
      <c r="AD712" s="8"/>
      <c r="AE712" s="8"/>
      <c r="AF712" s="8"/>
      <c r="AG712" s="8"/>
      <c r="AH712" s="8"/>
      <c r="AI712" s="8"/>
      <c r="AJ712" s="8"/>
      <c r="AK712" s="8"/>
      <c r="AL712" s="8"/>
      <c r="AM712" s="8"/>
      <c r="AN712" s="8"/>
      <c r="AO712" s="8"/>
      <c r="AP712" s="8"/>
      <c r="AQ712" s="8"/>
      <c r="AR712" s="8"/>
      <c r="AS712" s="8"/>
    </row>
    <row r="713" ht="15.75" customHeight="1">
      <c r="A713" s="8"/>
      <c r="B713" s="8"/>
      <c r="C713" s="8"/>
      <c r="D713" s="8"/>
      <c r="E713" s="8"/>
      <c r="F713" s="8"/>
      <c r="G713" s="8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8"/>
      <c r="Y713" s="8"/>
      <c r="Z713" s="8"/>
      <c r="AA713" s="8"/>
      <c r="AB713" s="8"/>
      <c r="AC713" s="8"/>
      <c r="AD713" s="8"/>
      <c r="AE713" s="8"/>
      <c r="AF713" s="8"/>
      <c r="AG713" s="8"/>
      <c r="AH713" s="8"/>
      <c r="AI713" s="8"/>
      <c r="AJ713" s="8"/>
      <c r="AK713" s="8"/>
      <c r="AL713" s="8"/>
      <c r="AM713" s="8"/>
      <c r="AN713" s="8"/>
      <c r="AO713" s="8"/>
      <c r="AP713" s="8"/>
      <c r="AQ713" s="8"/>
      <c r="AR713" s="8"/>
      <c r="AS713" s="8"/>
    </row>
    <row r="714" ht="15.75" customHeight="1">
      <c r="A714" s="8"/>
      <c r="B714" s="8"/>
      <c r="C714" s="8"/>
      <c r="D714" s="8"/>
      <c r="E714" s="8"/>
      <c r="F714" s="8"/>
      <c r="G714" s="8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8"/>
      <c r="Y714" s="8"/>
      <c r="Z714" s="8"/>
      <c r="AA714" s="8"/>
      <c r="AB714" s="8"/>
      <c r="AC714" s="8"/>
      <c r="AD714" s="8"/>
      <c r="AE714" s="8"/>
      <c r="AF714" s="8"/>
      <c r="AG714" s="8"/>
      <c r="AH714" s="8"/>
      <c r="AI714" s="8"/>
      <c r="AJ714" s="8"/>
      <c r="AK714" s="8"/>
      <c r="AL714" s="8"/>
      <c r="AM714" s="8"/>
      <c r="AN714" s="8"/>
      <c r="AO714" s="8"/>
      <c r="AP714" s="8"/>
      <c r="AQ714" s="8"/>
      <c r="AR714" s="8"/>
      <c r="AS714" s="8"/>
    </row>
    <row r="715" ht="15.75" customHeight="1">
      <c r="A715" s="8"/>
      <c r="B715" s="8"/>
      <c r="C715" s="8"/>
      <c r="D715" s="8"/>
      <c r="E715" s="8"/>
      <c r="F715" s="8"/>
      <c r="G715" s="8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8"/>
      <c r="Y715" s="8"/>
      <c r="Z715" s="8"/>
      <c r="AA715" s="8"/>
      <c r="AB715" s="8"/>
      <c r="AC715" s="8"/>
      <c r="AD715" s="8"/>
      <c r="AE715" s="8"/>
      <c r="AF715" s="8"/>
      <c r="AG715" s="8"/>
      <c r="AH715" s="8"/>
      <c r="AI715" s="8"/>
      <c r="AJ715" s="8"/>
      <c r="AK715" s="8"/>
      <c r="AL715" s="8"/>
      <c r="AM715" s="8"/>
      <c r="AN715" s="8"/>
      <c r="AO715" s="8"/>
      <c r="AP715" s="8"/>
      <c r="AQ715" s="8"/>
      <c r="AR715" s="8"/>
      <c r="AS715" s="8"/>
    </row>
    <row r="716" ht="15.75" customHeight="1">
      <c r="A716" s="8"/>
      <c r="B716" s="8"/>
      <c r="C716" s="8"/>
      <c r="D716" s="8"/>
      <c r="E716" s="8"/>
      <c r="F716" s="8"/>
      <c r="G716" s="8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8"/>
      <c r="Y716" s="8"/>
      <c r="Z716" s="8"/>
      <c r="AA716" s="8"/>
      <c r="AB716" s="8"/>
      <c r="AC716" s="8"/>
      <c r="AD716" s="8"/>
      <c r="AE716" s="8"/>
      <c r="AF716" s="8"/>
      <c r="AG716" s="8"/>
      <c r="AH716" s="8"/>
      <c r="AI716" s="8"/>
      <c r="AJ716" s="8"/>
      <c r="AK716" s="8"/>
      <c r="AL716" s="8"/>
      <c r="AM716" s="8"/>
      <c r="AN716" s="8"/>
      <c r="AO716" s="8"/>
      <c r="AP716" s="8"/>
      <c r="AQ716" s="8"/>
      <c r="AR716" s="8"/>
      <c r="AS716" s="8"/>
    </row>
    <row r="717" ht="15.75" customHeight="1">
      <c r="A717" s="8"/>
      <c r="B717" s="8"/>
      <c r="C717" s="8"/>
      <c r="D717" s="8"/>
      <c r="E717" s="8"/>
      <c r="F717" s="8"/>
      <c r="G717" s="8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8"/>
      <c r="Y717" s="8"/>
      <c r="Z717" s="8"/>
      <c r="AA717" s="8"/>
      <c r="AB717" s="8"/>
      <c r="AC717" s="8"/>
      <c r="AD717" s="8"/>
      <c r="AE717" s="8"/>
      <c r="AF717" s="8"/>
      <c r="AG717" s="8"/>
      <c r="AH717" s="8"/>
      <c r="AI717" s="8"/>
      <c r="AJ717" s="8"/>
      <c r="AK717" s="8"/>
      <c r="AL717" s="8"/>
      <c r="AM717" s="8"/>
      <c r="AN717" s="8"/>
      <c r="AO717" s="8"/>
      <c r="AP717" s="8"/>
      <c r="AQ717" s="8"/>
      <c r="AR717" s="8"/>
      <c r="AS717" s="8"/>
    </row>
    <row r="718" ht="15.75" customHeight="1">
      <c r="A718" s="8"/>
      <c r="B718" s="8"/>
      <c r="C718" s="8"/>
      <c r="D718" s="8"/>
      <c r="E718" s="8"/>
      <c r="F718" s="8"/>
      <c r="G718" s="8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8"/>
      <c r="Y718" s="8"/>
      <c r="Z718" s="8"/>
      <c r="AA718" s="8"/>
      <c r="AB718" s="8"/>
      <c r="AC718" s="8"/>
      <c r="AD718" s="8"/>
      <c r="AE718" s="8"/>
      <c r="AF718" s="8"/>
      <c r="AG718" s="8"/>
      <c r="AH718" s="8"/>
      <c r="AI718" s="8"/>
      <c r="AJ718" s="8"/>
      <c r="AK718" s="8"/>
      <c r="AL718" s="8"/>
      <c r="AM718" s="8"/>
      <c r="AN718" s="8"/>
      <c r="AO718" s="8"/>
      <c r="AP718" s="8"/>
      <c r="AQ718" s="8"/>
      <c r="AR718" s="8"/>
      <c r="AS718" s="8"/>
    </row>
    <row r="719" ht="15.75" customHeight="1">
      <c r="A719" s="8"/>
      <c r="B719" s="8"/>
      <c r="C719" s="8"/>
      <c r="D719" s="8"/>
      <c r="E719" s="8"/>
      <c r="F719" s="8"/>
      <c r="G719" s="8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8"/>
      <c r="Y719" s="8"/>
      <c r="Z719" s="8"/>
      <c r="AA719" s="8"/>
      <c r="AB719" s="8"/>
      <c r="AC719" s="8"/>
      <c r="AD719" s="8"/>
      <c r="AE719" s="8"/>
      <c r="AF719" s="8"/>
      <c r="AG719" s="8"/>
      <c r="AH719" s="8"/>
      <c r="AI719" s="8"/>
      <c r="AJ719" s="8"/>
      <c r="AK719" s="8"/>
      <c r="AL719" s="8"/>
      <c r="AM719" s="8"/>
      <c r="AN719" s="8"/>
      <c r="AO719" s="8"/>
      <c r="AP719" s="8"/>
      <c r="AQ719" s="8"/>
      <c r="AR719" s="8"/>
      <c r="AS719" s="8"/>
    </row>
    <row r="720" ht="15.75" customHeight="1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/>
      <c r="Z720" s="8"/>
      <c r="AA720" s="8"/>
      <c r="AB720" s="8"/>
      <c r="AC720" s="8"/>
      <c r="AD720" s="8"/>
      <c r="AE720" s="8"/>
      <c r="AF720" s="8"/>
      <c r="AG720" s="8"/>
      <c r="AH720" s="8"/>
      <c r="AI720" s="8"/>
      <c r="AJ720" s="8"/>
      <c r="AK720" s="8"/>
      <c r="AL720" s="8"/>
      <c r="AM720" s="8"/>
      <c r="AN720" s="8"/>
      <c r="AO720" s="8"/>
      <c r="AP720" s="8"/>
      <c r="AQ720" s="8"/>
      <c r="AR720" s="8"/>
      <c r="AS720" s="8"/>
    </row>
    <row r="721" ht="15.75" customHeight="1">
      <c r="A721" s="8"/>
      <c r="B721" s="8"/>
      <c r="C721" s="8"/>
      <c r="D721" s="8"/>
      <c r="E721" s="8"/>
      <c r="F721" s="8"/>
      <c r="G721" s="8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8"/>
      <c r="Y721" s="8"/>
      <c r="Z721" s="8"/>
      <c r="AA721" s="8"/>
      <c r="AB721" s="8"/>
      <c r="AC721" s="8"/>
      <c r="AD721" s="8"/>
      <c r="AE721" s="8"/>
      <c r="AF721" s="8"/>
      <c r="AG721" s="8"/>
      <c r="AH721" s="8"/>
      <c r="AI721" s="8"/>
      <c r="AJ721" s="8"/>
      <c r="AK721" s="8"/>
      <c r="AL721" s="8"/>
      <c r="AM721" s="8"/>
      <c r="AN721" s="8"/>
      <c r="AO721" s="8"/>
      <c r="AP721" s="8"/>
      <c r="AQ721" s="8"/>
      <c r="AR721" s="8"/>
      <c r="AS721" s="8"/>
    </row>
    <row r="722" ht="15.75" customHeight="1">
      <c r="A722" s="8"/>
      <c r="B722" s="8"/>
      <c r="C722" s="8"/>
      <c r="D722" s="8"/>
      <c r="E722" s="8"/>
      <c r="F722" s="8"/>
      <c r="G722" s="8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8"/>
      <c r="Y722" s="8"/>
      <c r="Z722" s="8"/>
      <c r="AA722" s="8"/>
      <c r="AB722" s="8"/>
      <c r="AC722" s="8"/>
      <c r="AD722" s="8"/>
      <c r="AE722" s="8"/>
      <c r="AF722" s="8"/>
      <c r="AG722" s="8"/>
      <c r="AH722" s="8"/>
      <c r="AI722" s="8"/>
      <c r="AJ722" s="8"/>
      <c r="AK722" s="8"/>
      <c r="AL722" s="8"/>
      <c r="AM722" s="8"/>
      <c r="AN722" s="8"/>
      <c r="AO722" s="8"/>
      <c r="AP722" s="8"/>
      <c r="AQ722" s="8"/>
      <c r="AR722" s="8"/>
      <c r="AS722" s="8"/>
    </row>
    <row r="723" ht="15.75" customHeight="1">
      <c r="A723" s="8"/>
      <c r="B723" s="8"/>
      <c r="C723" s="8"/>
      <c r="D723" s="8"/>
      <c r="E723" s="8"/>
      <c r="F723" s="8"/>
      <c r="G723" s="8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8"/>
      <c r="Y723" s="8"/>
      <c r="Z723" s="8"/>
      <c r="AA723" s="8"/>
      <c r="AB723" s="8"/>
      <c r="AC723" s="8"/>
      <c r="AD723" s="8"/>
      <c r="AE723" s="8"/>
      <c r="AF723" s="8"/>
      <c r="AG723" s="8"/>
      <c r="AH723" s="8"/>
      <c r="AI723" s="8"/>
      <c r="AJ723" s="8"/>
      <c r="AK723" s="8"/>
      <c r="AL723" s="8"/>
      <c r="AM723" s="8"/>
      <c r="AN723" s="8"/>
      <c r="AO723" s="8"/>
      <c r="AP723" s="8"/>
      <c r="AQ723" s="8"/>
      <c r="AR723" s="8"/>
      <c r="AS723" s="8"/>
    </row>
    <row r="724" ht="15.75" customHeight="1">
      <c r="A724" s="8"/>
      <c r="B724" s="8"/>
      <c r="C724" s="8"/>
      <c r="D724" s="8"/>
      <c r="E724" s="8"/>
      <c r="F724" s="8"/>
      <c r="G724" s="8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8"/>
      <c r="Y724" s="8"/>
      <c r="Z724" s="8"/>
      <c r="AA724" s="8"/>
      <c r="AB724" s="8"/>
      <c r="AC724" s="8"/>
      <c r="AD724" s="8"/>
      <c r="AE724" s="8"/>
      <c r="AF724" s="8"/>
      <c r="AG724" s="8"/>
      <c r="AH724" s="8"/>
      <c r="AI724" s="8"/>
      <c r="AJ724" s="8"/>
      <c r="AK724" s="8"/>
      <c r="AL724" s="8"/>
      <c r="AM724" s="8"/>
      <c r="AN724" s="8"/>
      <c r="AO724" s="8"/>
      <c r="AP724" s="8"/>
      <c r="AQ724" s="8"/>
      <c r="AR724" s="8"/>
      <c r="AS724" s="8"/>
    </row>
    <row r="725" ht="15.75" customHeight="1">
      <c r="A725" s="8"/>
      <c r="B725" s="8"/>
      <c r="C725" s="8"/>
      <c r="D725" s="8"/>
      <c r="E725" s="8"/>
      <c r="F725" s="8"/>
      <c r="G725" s="8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8"/>
      <c r="Y725" s="8"/>
      <c r="Z725" s="8"/>
      <c r="AA725" s="8"/>
      <c r="AB725" s="8"/>
      <c r="AC725" s="8"/>
      <c r="AD725" s="8"/>
      <c r="AE725" s="8"/>
      <c r="AF725" s="8"/>
      <c r="AG725" s="8"/>
      <c r="AH725" s="8"/>
      <c r="AI725" s="8"/>
      <c r="AJ725" s="8"/>
      <c r="AK725" s="8"/>
      <c r="AL725" s="8"/>
      <c r="AM725" s="8"/>
      <c r="AN725" s="8"/>
      <c r="AO725" s="8"/>
      <c r="AP725" s="8"/>
      <c r="AQ725" s="8"/>
      <c r="AR725" s="8"/>
      <c r="AS725" s="8"/>
    </row>
    <row r="726" ht="15.75" customHeight="1">
      <c r="A726" s="8"/>
      <c r="B726" s="8"/>
      <c r="C726" s="8"/>
      <c r="D726" s="8"/>
      <c r="E726" s="8"/>
      <c r="F726" s="8"/>
      <c r="G726" s="8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8"/>
      <c r="Y726" s="8"/>
      <c r="Z726" s="8"/>
      <c r="AA726" s="8"/>
      <c r="AB726" s="8"/>
      <c r="AC726" s="8"/>
      <c r="AD726" s="8"/>
      <c r="AE726" s="8"/>
      <c r="AF726" s="8"/>
      <c r="AG726" s="8"/>
      <c r="AH726" s="8"/>
      <c r="AI726" s="8"/>
      <c r="AJ726" s="8"/>
      <c r="AK726" s="8"/>
      <c r="AL726" s="8"/>
      <c r="AM726" s="8"/>
      <c r="AN726" s="8"/>
      <c r="AO726" s="8"/>
      <c r="AP726" s="8"/>
      <c r="AQ726" s="8"/>
      <c r="AR726" s="8"/>
      <c r="AS726" s="8"/>
    </row>
    <row r="727" ht="15.75" customHeight="1">
      <c r="A727" s="8"/>
      <c r="B727" s="8"/>
      <c r="C727" s="8"/>
      <c r="D727" s="8"/>
      <c r="E727" s="8"/>
      <c r="F727" s="8"/>
      <c r="G727" s="8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8"/>
      <c r="Y727" s="8"/>
      <c r="Z727" s="8"/>
      <c r="AA727" s="8"/>
      <c r="AB727" s="8"/>
      <c r="AC727" s="8"/>
      <c r="AD727" s="8"/>
      <c r="AE727" s="8"/>
      <c r="AF727" s="8"/>
      <c r="AG727" s="8"/>
      <c r="AH727" s="8"/>
      <c r="AI727" s="8"/>
      <c r="AJ727" s="8"/>
      <c r="AK727" s="8"/>
      <c r="AL727" s="8"/>
      <c r="AM727" s="8"/>
      <c r="AN727" s="8"/>
      <c r="AO727" s="8"/>
      <c r="AP727" s="8"/>
      <c r="AQ727" s="8"/>
      <c r="AR727" s="8"/>
      <c r="AS727" s="8"/>
    </row>
    <row r="728" ht="15.75" customHeight="1">
      <c r="A728" s="8"/>
      <c r="B728" s="8"/>
      <c r="C728" s="8"/>
      <c r="D728" s="8"/>
      <c r="E728" s="8"/>
      <c r="F728" s="8"/>
      <c r="G728" s="8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8"/>
      <c r="Y728" s="8"/>
      <c r="Z728" s="8"/>
      <c r="AA728" s="8"/>
      <c r="AB728" s="8"/>
      <c r="AC728" s="8"/>
      <c r="AD728" s="8"/>
      <c r="AE728" s="8"/>
      <c r="AF728" s="8"/>
      <c r="AG728" s="8"/>
      <c r="AH728" s="8"/>
      <c r="AI728" s="8"/>
      <c r="AJ728" s="8"/>
      <c r="AK728" s="8"/>
      <c r="AL728" s="8"/>
      <c r="AM728" s="8"/>
      <c r="AN728" s="8"/>
      <c r="AO728" s="8"/>
      <c r="AP728" s="8"/>
      <c r="AQ728" s="8"/>
      <c r="AR728" s="8"/>
      <c r="AS728" s="8"/>
    </row>
    <row r="729" ht="15.75" customHeight="1">
      <c r="A729" s="8"/>
      <c r="B729" s="8"/>
      <c r="C729" s="8"/>
      <c r="D729" s="8"/>
      <c r="E729" s="8"/>
      <c r="F729" s="8"/>
      <c r="G729" s="8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8"/>
      <c r="Y729" s="8"/>
      <c r="Z729" s="8"/>
      <c r="AA729" s="8"/>
      <c r="AB729" s="8"/>
      <c r="AC729" s="8"/>
      <c r="AD729" s="8"/>
      <c r="AE729" s="8"/>
      <c r="AF729" s="8"/>
      <c r="AG729" s="8"/>
      <c r="AH729" s="8"/>
      <c r="AI729" s="8"/>
      <c r="AJ729" s="8"/>
      <c r="AK729" s="8"/>
      <c r="AL729" s="8"/>
      <c r="AM729" s="8"/>
      <c r="AN729" s="8"/>
      <c r="AO729" s="8"/>
      <c r="AP729" s="8"/>
      <c r="AQ729" s="8"/>
      <c r="AR729" s="8"/>
      <c r="AS729" s="8"/>
    </row>
    <row r="730" ht="15.75" customHeight="1">
      <c r="A730" s="8"/>
      <c r="B730" s="8"/>
      <c r="C730" s="8"/>
      <c r="D730" s="8"/>
      <c r="E730" s="8"/>
      <c r="F730" s="8"/>
      <c r="G730" s="8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8"/>
      <c r="Y730" s="8"/>
      <c r="Z730" s="8"/>
      <c r="AA730" s="8"/>
      <c r="AB730" s="8"/>
      <c r="AC730" s="8"/>
      <c r="AD730" s="8"/>
      <c r="AE730" s="8"/>
      <c r="AF730" s="8"/>
      <c r="AG730" s="8"/>
      <c r="AH730" s="8"/>
      <c r="AI730" s="8"/>
      <c r="AJ730" s="8"/>
      <c r="AK730" s="8"/>
      <c r="AL730" s="8"/>
      <c r="AM730" s="8"/>
      <c r="AN730" s="8"/>
      <c r="AO730" s="8"/>
      <c r="AP730" s="8"/>
      <c r="AQ730" s="8"/>
      <c r="AR730" s="8"/>
      <c r="AS730" s="8"/>
    </row>
    <row r="731" ht="15.75" customHeight="1">
      <c r="A731" s="8"/>
      <c r="B731" s="8"/>
      <c r="C731" s="8"/>
      <c r="D731" s="8"/>
      <c r="E731" s="8"/>
      <c r="F731" s="8"/>
      <c r="G731" s="8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8"/>
      <c r="Y731" s="8"/>
      <c r="Z731" s="8"/>
      <c r="AA731" s="8"/>
      <c r="AB731" s="8"/>
      <c r="AC731" s="8"/>
      <c r="AD731" s="8"/>
      <c r="AE731" s="8"/>
      <c r="AF731" s="8"/>
      <c r="AG731" s="8"/>
      <c r="AH731" s="8"/>
      <c r="AI731" s="8"/>
      <c r="AJ731" s="8"/>
      <c r="AK731" s="8"/>
      <c r="AL731" s="8"/>
      <c r="AM731" s="8"/>
      <c r="AN731" s="8"/>
      <c r="AO731" s="8"/>
      <c r="AP731" s="8"/>
      <c r="AQ731" s="8"/>
      <c r="AR731" s="8"/>
      <c r="AS731" s="8"/>
    </row>
    <row r="732" ht="15.75" customHeight="1">
      <c r="A732" s="8"/>
      <c r="B732" s="8"/>
      <c r="C732" s="8"/>
      <c r="D732" s="8"/>
      <c r="E732" s="8"/>
      <c r="F732" s="8"/>
      <c r="G732" s="8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8"/>
      <c r="Y732" s="8"/>
      <c r="Z732" s="8"/>
      <c r="AA732" s="8"/>
      <c r="AB732" s="8"/>
      <c r="AC732" s="8"/>
      <c r="AD732" s="8"/>
      <c r="AE732" s="8"/>
      <c r="AF732" s="8"/>
      <c r="AG732" s="8"/>
      <c r="AH732" s="8"/>
      <c r="AI732" s="8"/>
      <c r="AJ732" s="8"/>
      <c r="AK732" s="8"/>
      <c r="AL732" s="8"/>
      <c r="AM732" s="8"/>
      <c r="AN732" s="8"/>
      <c r="AO732" s="8"/>
      <c r="AP732" s="8"/>
      <c r="AQ732" s="8"/>
      <c r="AR732" s="8"/>
      <c r="AS732" s="8"/>
    </row>
    <row r="733" ht="15.75" customHeight="1">
      <c r="A733" s="8"/>
      <c r="B733" s="8"/>
      <c r="C733" s="8"/>
      <c r="D733" s="8"/>
      <c r="E733" s="8"/>
      <c r="F733" s="8"/>
      <c r="G733" s="8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8"/>
      <c r="Y733" s="8"/>
      <c r="Z733" s="8"/>
      <c r="AA733" s="8"/>
      <c r="AB733" s="8"/>
      <c r="AC733" s="8"/>
      <c r="AD733" s="8"/>
      <c r="AE733" s="8"/>
      <c r="AF733" s="8"/>
      <c r="AG733" s="8"/>
      <c r="AH733" s="8"/>
      <c r="AI733" s="8"/>
      <c r="AJ733" s="8"/>
      <c r="AK733" s="8"/>
      <c r="AL733" s="8"/>
      <c r="AM733" s="8"/>
      <c r="AN733" s="8"/>
      <c r="AO733" s="8"/>
      <c r="AP733" s="8"/>
      <c r="AQ733" s="8"/>
      <c r="AR733" s="8"/>
      <c r="AS733" s="8"/>
    </row>
    <row r="734" ht="15.75" customHeight="1">
      <c r="A734" s="8"/>
      <c r="B734" s="8"/>
      <c r="C734" s="8"/>
      <c r="D734" s="8"/>
      <c r="E734" s="8"/>
      <c r="F734" s="8"/>
      <c r="G734" s="8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8"/>
      <c r="Y734" s="8"/>
      <c r="Z734" s="8"/>
      <c r="AA734" s="8"/>
      <c r="AB734" s="8"/>
      <c r="AC734" s="8"/>
      <c r="AD734" s="8"/>
      <c r="AE734" s="8"/>
      <c r="AF734" s="8"/>
      <c r="AG734" s="8"/>
      <c r="AH734" s="8"/>
      <c r="AI734" s="8"/>
      <c r="AJ734" s="8"/>
      <c r="AK734" s="8"/>
      <c r="AL734" s="8"/>
      <c r="AM734" s="8"/>
      <c r="AN734" s="8"/>
      <c r="AO734" s="8"/>
      <c r="AP734" s="8"/>
      <c r="AQ734" s="8"/>
      <c r="AR734" s="8"/>
      <c r="AS734" s="8"/>
    </row>
    <row r="735" ht="15.75" customHeight="1">
      <c r="A735" s="8"/>
      <c r="B735" s="8"/>
      <c r="C735" s="8"/>
      <c r="D735" s="8"/>
      <c r="E735" s="8"/>
      <c r="F735" s="8"/>
      <c r="G735" s="8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8"/>
      <c r="Y735" s="8"/>
      <c r="Z735" s="8"/>
      <c r="AA735" s="8"/>
      <c r="AB735" s="8"/>
      <c r="AC735" s="8"/>
      <c r="AD735" s="8"/>
      <c r="AE735" s="8"/>
      <c r="AF735" s="8"/>
      <c r="AG735" s="8"/>
      <c r="AH735" s="8"/>
      <c r="AI735" s="8"/>
      <c r="AJ735" s="8"/>
      <c r="AK735" s="8"/>
      <c r="AL735" s="8"/>
      <c r="AM735" s="8"/>
      <c r="AN735" s="8"/>
      <c r="AO735" s="8"/>
      <c r="AP735" s="8"/>
      <c r="AQ735" s="8"/>
      <c r="AR735" s="8"/>
      <c r="AS735" s="8"/>
    </row>
    <row r="736" ht="15.75" customHeight="1">
      <c r="A736" s="8"/>
      <c r="B736" s="8"/>
      <c r="C736" s="8"/>
      <c r="D736" s="8"/>
      <c r="E736" s="8"/>
      <c r="F736" s="8"/>
      <c r="G736" s="8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8"/>
      <c r="Y736" s="8"/>
      <c r="Z736" s="8"/>
      <c r="AA736" s="8"/>
      <c r="AB736" s="8"/>
      <c r="AC736" s="8"/>
      <c r="AD736" s="8"/>
      <c r="AE736" s="8"/>
      <c r="AF736" s="8"/>
      <c r="AG736" s="8"/>
      <c r="AH736" s="8"/>
      <c r="AI736" s="8"/>
      <c r="AJ736" s="8"/>
      <c r="AK736" s="8"/>
      <c r="AL736" s="8"/>
      <c r="AM736" s="8"/>
      <c r="AN736" s="8"/>
      <c r="AO736" s="8"/>
      <c r="AP736" s="8"/>
      <c r="AQ736" s="8"/>
      <c r="AR736" s="8"/>
      <c r="AS736" s="8"/>
    </row>
    <row r="737" ht="15.75" customHeight="1">
      <c r="A737" s="8"/>
      <c r="B737" s="8"/>
      <c r="C737" s="8"/>
      <c r="D737" s="8"/>
      <c r="E737" s="8"/>
      <c r="F737" s="8"/>
      <c r="G737" s="8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8"/>
      <c r="Y737" s="8"/>
      <c r="Z737" s="8"/>
      <c r="AA737" s="8"/>
      <c r="AB737" s="8"/>
      <c r="AC737" s="8"/>
      <c r="AD737" s="8"/>
      <c r="AE737" s="8"/>
      <c r="AF737" s="8"/>
      <c r="AG737" s="8"/>
      <c r="AH737" s="8"/>
      <c r="AI737" s="8"/>
      <c r="AJ737" s="8"/>
      <c r="AK737" s="8"/>
      <c r="AL737" s="8"/>
      <c r="AM737" s="8"/>
      <c r="AN737" s="8"/>
      <c r="AO737" s="8"/>
      <c r="AP737" s="8"/>
      <c r="AQ737" s="8"/>
      <c r="AR737" s="8"/>
      <c r="AS737" s="8"/>
    </row>
    <row r="738" ht="15.75" customHeight="1">
      <c r="A738" s="8"/>
      <c r="B738" s="8"/>
      <c r="C738" s="8"/>
      <c r="D738" s="8"/>
      <c r="E738" s="8"/>
      <c r="F738" s="8"/>
      <c r="G738" s="8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8"/>
      <c r="Y738" s="8"/>
      <c r="Z738" s="8"/>
      <c r="AA738" s="8"/>
      <c r="AB738" s="8"/>
      <c r="AC738" s="8"/>
      <c r="AD738" s="8"/>
      <c r="AE738" s="8"/>
      <c r="AF738" s="8"/>
      <c r="AG738" s="8"/>
      <c r="AH738" s="8"/>
      <c r="AI738" s="8"/>
      <c r="AJ738" s="8"/>
      <c r="AK738" s="8"/>
      <c r="AL738" s="8"/>
      <c r="AM738" s="8"/>
      <c r="AN738" s="8"/>
      <c r="AO738" s="8"/>
      <c r="AP738" s="8"/>
      <c r="AQ738" s="8"/>
      <c r="AR738" s="8"/>
      <c r="AS738" s="8"/>
    </row>
    <row r="739" ht="15.75" customHeight="1">
      <c r="A739" s="8"/>
      <c r="B739" s="8"/>
      <c r="C739" s="8"/>
      <c r="D739" s="8"/>
      <c r="E739" s="8"/>
      <c r="F739" s="8"/>
      <c r="G739" s="8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8"/>
      <c r="Y739" s="8"/>
      <c r="Z739" s="8"/>
      <c r="AA739" s="8"/>
      <c r="AB739" s="8"/>
      <c r="AC739" s="8"/>
      <c r="AD739" s="8"/>
      <c r="AE739" s="8"/>
      <c r="AF739" s="8"/>
      <c r="AG739" s="8"/>
      <c r="AH739" s="8"/>
      <c r="AI739" s="8"/>
      <c r="AJ739" s="8"/>
      <c r="AK739" s="8"/>
      <c r="AL739" s="8"/>
      <c r="AM739" s="8"/>
      <c r="AN739" s="8"/>
      <c r="AO739" s="8"/>
      <c r="AP739" s="8"/>
      <c r="AQ739" s="8"/>
      <c r="AR739" s="8"/>
      <c r="AS739" s="8"/>
    </row>
    <row r="740" ht="15.75" customHeight="1">
      <c r="A740" s="8"/>
      <c r="B740" s="8"/>
      <c r="C740" s="8"/>
      <c r="D740" s="8"/>
      <c r="E740" s="8"/>
      <c r="F740" s="8"/>
      <c r="G740" s="8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8"/>
      <c r="Y740" s="8"/>
      <c r="Z740" s="8"/>
      <c r="AA740" s="8"/>
      <c r="AB740" s="8"/>
      <c r="AC740" s="8"/>
      <c r="AD740" s="8"/>
      <c r="AE740" s="8"/>
      <c r="AF740" s="8"/>
      <c r="AG740" s="8"/>
      <c r="AH740" s="8"/>
      <c r="AI740" s="8"/>
      <c r="AJ740" s="8"/>
      <c r="AK740" s="8"/>
      <c r="AL740" s="8"/>
      <c r="AM740" s="8"/>
      <c r="AN740" s="8"/>
      <c r="AO740" s="8"/>
      <c r="AP740" s="8"/>
      <c r="AQ740" s="8"/>
      <c r="AR740" s="8"/>
      <c r="AS740" s="8"/>
    </row>
    <row r="741" ht="15.75" customHeight="1">
      <c r="A741" s="8"/>
      <c r="B741" s="8"/>
      <c r="C741" s="8"/>
      <c r="D741" s="8"/>
      <c r="E741" s="8"/>
      <c r="F741" s="8"/>
      <c r="G741" s="8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8"/>
      <c r="Y741" s="8"/>
      <c r="Z741" s="8"/>
      <c r="AA741" s="8"/>
      <c r="AB741" s="8"/>
      <c r="AC741" s="8"/>
      <c r="AD741" s="8"/>
      <c r="AE741" s="8"/>
      <c r="AF741" s="8"/>
      <c r="AG741" s="8"/>
      <c r="AH741" s="8"/>
      <c r="AI741" s="8"/>
      <c r="AJ741" s="8"/>
      <c r="AK741" s="8"/>
      <c r="AL741" s="8"/>
      <c r="AM741" s="8"/>
      <c r="AN741" s="8"/>
      <c r="AO741" s="8"/>
      <c r="AP741" s="8"/>
      <c r="AQ741" s="8"/>
      <c r="AR741" s="8"/>
      <c r="AS741" s="8"/>
    </row>
    <row r="742" ht="15.75" customHeight="1">
      <c r="A742" s="8"/>
      <c r="B742" s="8"/>
      <c r="C742" s="8"/>
      <c r="D742" s="8"/>
      <c r="E742" s="8"/>
      <c r="F742" s="8"/>
      <c r="G742" s="8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8"/>
      <c r="Y742" s="8"/>
      <c r="Z742" s="8"/>
      <c r="AA742" s="8"/>
      <c r="AB742" s="8"/>
      <c r="AC742" s="8"/>
      <c r="AD742" s="8"/>
      <c r="AE742" s="8"/>
      <c r="AF742" s="8"/>
      <c r="AG742" s="8"/>
      <c r="AH742" s="8"/>
      <c r="AI742" s="8"/>
      <c r="AJ742" s="8"/>
      <c r="AK742" s="8"/>
      <c r="AL742" s="8"/>
      <c r="AM742" s="8"/>
      <c r="AN742" s="8"/>
      <c r="AO742" s="8"/>
      <c r="AP742" s="8"/>
      <c r="AQ742" s="8"/>
      <c r="AR742" s="8"/>
      <c r="AS742" s="8"/>
    </row>
    <row r="743" ht="15.75" customHeight="1">
      <c r="A743" s="8"/>
      <c r="B743" s="8"/>
      <c r="C743" s="8"/>
      <c r="D743" s="8"/>
      <c r="E743" s="8"/>
      <c r="F743" s="8"/>
      <c r="G743" s="8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8"/>
      <c r="Y743" s="8"/>
      <c r="Z743" s="8"/>
      <c r="AA743" s="8"/>
      <c r="AB743" s="8"/>
      <c r="AC743" s="8"/>
      <c r="AD743" s="8"/>
      <c r="AE743" s="8"/>
      <c r="AF743" s="8"/>
      <c r="AG743" s="8"/>
      <c r="AH743" s="8"/>
      <c r="AI743" s="8"/>
      <c r="AJ743" s="8"/>
      <c r="AK743" s="8"/>
      <c r="AL743" s="8"/>
      <c r="AM743" s="8"/>
      <c r="AN743" s="8"/>
      <c r="AO743" s="8"/>
      <c r="AP743" s="8"/>
      <c r="AQ743" s="8"/>
      <c r="AR743" s="8"/>
      <c r="AS743" s="8"/>
    </row>
    <row r="744" ht="15.75" customHeight="1">
      <c r="A744" s="8"/>
      <c r="B744" s="8"/>
      <c r="C744" s="8"/>
      <c r="D744" s="8"/>
      <c r="E744" s="8"/>
      <c r="F744" s="8"/>
      <c r="G744" s="8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8"/>
      <c r="Y744" s="8"/>
      <c r="Z744" s="8"/>
      <c r="AA744" s="8"/>
      <c r="AB744" s="8"/>
      <c r="AC744" s="8"/>
      <c r="AD744" s="8"/>
      <c r="AE744" s="8"/>
      <c r="AF744" s="8"/>
      <c r="AG744" s="8"/>
      <c r="AH744" s="8"/>
      <c r="AI744" s="8"/>
      <c r="AJ744" s="8"/>
      <c r="AK744" s="8"/>
      <c r="AL744" s="8"/>
      <c r="AM744" s="8"/>
      <c r="AN744" s="8"/>
      <c r="AO744" s="8"/>
      <c r="AP744" s="8"/>
      <c r="AQ744" s="8"/>
      <c r="AR744" s="8"/>
      <c r="AS744" s="8"/>
    </row>
    <row r="745" ht="15.75" customHeight="1">
      <c r="A745" s="8"/>
      <c r="B745" s="8"/>
      <c r="C745" s="8"/>
      <c r="D745" s="8"/>
      <c r="E745" s="8"/>
      <c r="F745" s="8"/>
      <c r="G745" s="8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8"/>
      <c r="Y745" s="8"/>
      <c r="Z745" s="8"/>
      <c r="AA745" s="8"/>
      <c r="AB745" s="8"/>
      <c r="AC745" s="8"/>
      <c r="AD745" s="8"/>
      <c r="AE745" s="8"/>
      <c r="AF745" s="8"/>
      <c r="AG745" s="8"/>
      <c r="AH745" s="8"/>
      <c r="AI745" s="8"/>
      <c r="AJ745" s="8"/>
      <c r="AK745" s="8"/>
      <c r="AL745" s="8"/>
      <c r="AM745" s="8"/>
      <c r="AN745" s="8"/>
      <c r="AO745" s="8"/>
      <c r="AP745" s="8"/>
      <c r="AQ745" s="8"/>
      <c r="AR745" s="8"/>
      <c r="AS745" s="8"/>
    </row>
    <row r="746" ht="15.75" customHeight="1">
      <c r="A746" s="8"/>
      <c r="B746" s="8"/>
      <c r="C746" s="8"/>
      <c r="D746" s="8"/>
      <c r="E746" s="8"/>
      <c r="F746" s="8"/>
      <c r="G746" s="8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8"/>
      <c r="Y746" s="8"/>
      <c r="Z746" s="8"/>
      <c r="AA746" s="8"/>
      <c r="AB746" s="8"/>
      <c r="AC746" s="8"/>
      <c r="AD746" s="8"/>
      <c r="AE746" s="8"/>
      <c r="AF746" s="8"/>
      <c r="AG746" s="8"/>
      <c r="AH746" s="8"/>
      <c r="AI746" s="8"/>
      <c r="AJ746" s="8"/>
      <c r="AK746" s="8"/>
      <c r="AL746" s="8"/>
      <c r="AM746" s="8"/>
      <c r="AN746" s="8"/>
      <c r="AO746" s="8"/>
      <c r="AP746" s="8"/>
      <c r="AQ746" s="8"/>
      <c r="AR746" s="8"/>
      <c r="AS746" s="8"/>
    </row>
    <row r="747" ht="15.75" customHeight="1">
      <c r="A747" s="8"/>
      <c r="B747" s="8"/>
      <c r="C747" s="8"/>
      <c r="D747" s="8"/>
      <c r="E747" s="8"/>
      <c r="F747" s="8"/>
      <c r="G747" s="8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8"/>
      <c r="Y747" s="8"/>
      <c r="Z747" s="8"/>
      <c r="AA747" s="8"/>
      <c r="AB747" s="8"/>
      <c r="AC747" s="8"/>
      <c r="AD747" s="8"/>
      <c r="AE747" s="8"/>
      <c r="AF747" s="8"/>
      <c r="AG747" s="8"/>
      <c r="AH747" s="8"/>
      <c r="AI747" s="8"/>
      <c r="AJ747" s="8"/>
      <c r="AK747" s="8"/>
      <c r="AL747" s="8"/>
      <c r="AM747" s="8"/>
      <c r="AN747" s="8"/>
      <c r="AO747" s="8"/>
      <c r="AP747" s="8"/>
      <c r="AQ747" s="8"/>
      <c r="AR747" s="8"/>
      <c r="AS747" s="8"/>
    </row>
    <row r="748" ht="15.75" customHeight="1">
      <c r="A748" s="8"/>
      <c r="B748" s="8"/>
      <c r="C748" s="8"/>
      <c r="D748" s="8"/>
      <c r="E748" s="8"/>
      <c r="F748" s="8"/>
      <c r="G748" s="8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8"/>
      <c r="Y748" s="8"/>
      <c r="Z748" s="8"/>
      <c r="AA748" s="8"/>
      <c r="AB748" s="8"/>
      <c r="AC748" s="8"/>
      <c r="AD748" s="8"/>
      <c r="AE748" s="8"/>
      <c r="AF748" s="8"/>
      <c r="AG748" s="8"/>
      <c r="AH748" s="8"/>
      <c r="AI748" s="8"/>
      <c r="AJ748" s="8"/>
      <c r="AK748" s="8"/>
      <c r="AL748" s="8"/>
      <c r="AM748" s="8"/>
      <c r="AN748" s="8"/>
      <c r="AO748" s="8"/>
      <c r="AP748" s="8"/>
      <c r="AQ748" s="8"/>
      <c r="AR748" s="8"/>
      <c r="AS748" s="8"/>
    </row>
    <row r="749" ht="15.75" customHeight="1">
      <c r="A749" s="8"/>
      <c r="B749" s="8"/>
      <c r="C749" s="8"/>
      <c r="D749" s="8"/>
      <c r="E749" s="8"/>
      <c r="F749" s="8"/>
      <c r="G749" s="8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8"/>
      <c r="Y749" s="8"/>
      <c r="Z749" s="8"/>
      <c r="AA749" s="8"/>
      <c r="AB749" s="8"/>
      <c r="AC749" s="8"/>
      <c r="AD749" s="8"/>
      <c r="AE749" s="8"/>
      <c r="AF749" s="8"/>
      <c r="AG749" s="8"/>
      <c r="AH749" s="8"/>
      <c r="AI749" s="8"/>
      <c r="AJ749" s="8"/>
      <c r="AK749" s="8"/>
      <c r="AL749" s="8"/>
      <c r="AM749" s="8"/>
      <c r="AN749" s="8"/>
      <c r="AO749" s="8"/>
      <c r="AP749" s="8"/>
      <c r="AQ749" s="8"/>
      <c r="AR749" s="8"/>
      <c r="AS749" s="8"/>
    </row>
    <row r="750" ht="15.75" customHeight="1">
      <c r="A750" s="8"/>
      <c r="B750" s="8"/>
      <c r="C750" s="8"/>
      <c r="D750" s="8"/>
      <c r="E750" s="8"/>
      <c r="F750" s="8"/>
      <c r="G750" s="8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8"/>
      <c r="Y750" s="8"/>
      <c r="Z750" s="8"/>
      <c r="AA750" s="8"/>
      <c r="AB750" s="8"/>
      <c r="AC750" s="8"/>
      <c r="AD750" s="8"/>
      <c r="AE750" s="8"/>
      <c r="AF750" s="8"/>
      <c r="AG750" s="8"/>
      <c r="AH750" s="8"/>
      <c r="AI750" s="8"/>
      <c r="AJ750" s="8"/>
      <c r="AK750" s="8"/>
      <c r="AL750" s="8"/>
      <c r="AM750" s="8"/>
      <c r="AN750" s="8"/>
      <c r="AO750" s="8"/>
      <c r="AP750" s="8"/>
      <c r="AQ750" s="8"/>
      <c r="AR750" s="8"/>
      <c r="AS750" s="8"/>
    </row>
    <row r="751" ht="15.75" customHeight="1">
      <c r="A751" s="8"/>
      <c r="B751" s="8"/>
      <c r="C751" s="8"/>
      <c r="D751" s="8"/>
      <c r="E751" s="8"/>
      <c r="F751" s="8"/>
      <c r="G751" s="8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8"/>
      <c r="Y751" s="8"/>
      <c r="Z751" s="8"/>
      <c r="AA751" s="8"/>
      <c r="AB751" s="8"/>
      <c r="AC751" s="8"/>
      <c r="AD751" s="8"/>
      <c r="AE751" s="8"/>
      <c r="AF751" s="8"/>
      <c r="AG751" s="8"/>
      <c r="AH751" s="8"/>
      <c r="AI751" s="8"/>
      <c r="AJ751" s="8"/>
      <c r="AK751" s="8"/>
      <c r="AL751" s="8"/>
      <c r="AM751" s="8"/>
      <c r="AN751" s="8"/>
      <c r="AO751" s="8"/>
      <c r="AP751" s="8"/>
      <c r="AQ751" s="8"/>
      <c r="AR751" s="8"/>
      <c r="AS751" s="8"/>
    </row>
    <row r="752" ht="15.75" customHeight="1">
      <c r="A752" s="8"/>
      <c r="B752" s="8"/>
      <c r="C752" s="8"/>
      <c r="D752" s="8"/>
      <c r="E752" s="8"/>
      <c r="F752" s="8"/>
      <c r="G752" s="8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  <c r="AA752" s="8"/>
      <c r="AB752" s="8"/>
      <c r="AC752" s="8"/>
      <c r="AD752" s="8"/>
      <c r="AE752" s="8"/>
      <c r="AF752" s="8"/>
      <c r="AG752" s="8"/>
      <c r="AH752" s="8"/>
      <c r="AI752" s="8"/>
      <c r="AJ752" s="8"/>
      <c r="AK752" s="8"/>
      <c r="AL752" s="8"/>
      <c r="AM752" s="8"/>
      <c r="AN752" s="8"/>
      <c r="AO752" s="8"/>
      <c r="AP752" s="8"/>
      <c r="AQ752" s="8"/>
      <c r="AR752" s="8"/>
      <c r="AS752" s="8"/>
    </row>
    <row r="753" ht="15.75" customHeight="1">
      <c r="A753" s="8"/>
      <c r="B753" s="8"/>
      <c r="C753" s="8"/>
      <c r="D753" s="8"/>
      <c r="E753" s="8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  <c r="AA753" s="8"/>
      <c r="AB753" s="8"/>
      <c r="AC753" s="8"/>
      <c r="AD753" s="8"/>
      <c r="AE753" s="8"/>
      <c r="AF753" s="8"/>
      <c r="AG753" s="8"/>
      <c r="AH753" s="8"/>
      <c r="AI753" s="8"/>
      <c r="AJ753" s="8"/>
      <c r="AK753" s="8"/>
      <c r="AL753" s="8"/>
      <c r="AM753" s="8"/>
      <c r="AN753" s="8"/>
      <c r="AO753" s="8"/>
      <c r="AP753" s="8"/>
      <c r="AQ753" s="8"/>
      <c r="AR753" s="8"/>
      <c r="AS753" s="8"/>
    </row>
    <row r="754" ht="15.75" customHeight="1">
      <c r="A754" s="8"/>
      <c r="B754" s="8"/>
      <c r="C754" s="8"/>
      <c r="D754" s="8"/>
      <c r="E754" s="8"/>
      <c r="F754" s="8"/>
      <c r="G754" s="8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8"/>
      <c r="Y754" s="8"/>
      <c r="Z754" s="8"/>
      <c r="AA754" s="8"/>
      <c r="AB754" s="8"/>
      <c r="AC754" s="8"/>
      <c r="AD754" s="8"/>
      <c r="AE754" s="8"/>
      <c r="AF754" s="8"/>
      <c r="AG754" s="8"/>
      <c r="AH754" s="8"/>
      <c r="AI754" s="8"/>
      <c r="AJ754" s="8"/>
      <c r="AK754" s="8"/>
      <c r="AL754" s="8"/>
      <c r="AM754" s="8"/>
      <c r="AN754" s="8"/>
      <c r="AO754" s="8"/>
      <c r="AP754" s="8"/>
      <c r="AQ754" s="8"/>
      <c r="AR754" s="8"/>
      <c r="AS754" s="8"/>
    </row>
    <row r="755" ht="15.75" customHeight="1">
      <c r="A755" s="8"/>
      <c r="B755" s="8"/>
      <c r="C755" s="8"/>
      <c r="D755" s="8"/>
      <c r="E755" s="8"/>
      <c r="F755" s="8"/>
      <c r="G755" s="8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8"/>
      <c r="Y755" s="8"/>
      <c r="Z755" s="8"/>
      <c r="AA755" s="8"/>
      <c r="AB755" s="8"/>
      <c r="AC755" s="8"/>
      <c r="AD755" s="8"/>
      <c r="AE755" s="8"/>
      <c r="AF755" s="8"/>
      <c r="AG755" s="8"/>
      <c r="AH755" s="8"/>
      <c r="AI755" s="8"/>
      <c r="AJ755" s="8"/>
      <c r="AK755" s="8"/>
      <c r="AL755" s="8"/>
      <c r="AM755" s="8"/>
      <c r="AN755" s="8"/>
      <c r="AO755" s="8"/>
      <c r="AP755" s="8"/>
      <c r="AQ755" s="8"/>
      <c r="AR755" s="8"/>
      <c r="AS755" s="8"/>
    </row>
    <row r="756" ht="15.75" customHeight="1">
      <c r="A756" s="8"/>
      <c r="B756" s="8"/>
      <c r="C756" s="8"/>
      <c r="D756" s="8"/>
      <c r="E756" s="8"/>
      <c r="F756" s="8"/>
      <c r="G756" s="8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8"/>
      <c r="Y756" s="8"/>
      <c r="Z756" s="8"/>
      <c r="AA756" s="8"/>
      <c r="AB756" s="8"/>
      <c r="AC756" s="8"/>
      <c r="AD756" s="8"/>
      <c r="AE756" s="8"/>
      <c r="AF756" s="8"/>
      <c r="AG756" s="8"/>
      <c r="AH756" s="8"/>
      <c r="AI756" s="8"/>
      <c r="AJ756" s="8"/>
      <c r="AK756" s="8"/>
      <c r="AL756" s="8"/>
      <c r="AM756" s="8"/>
      <c r="AN756" s="8"/>
      <c r="AO756" s="8"/>
      <c r="AP756" s="8"/>
      <c r="AQ756" s="8"/>
      <c r="AR756" s="8"/>
      <c r="AS756" s="8"/>
    </row>
    <row r="757" ht="15.75" customHeight="1">
      <c r="A757" s="8"/>
      <c r="B757" s="8"/>
      <c r="C757" s="8"/>
      <c r="D757" s="8"/>
      <c r="E757" s="8"/>
      <c r="F757" s="8"/>
      <c r="G757" s="8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8"/>
      <c r="Y757" s="8"/>
      <c r="Z757" s="8"/>
      <c r="AA757" s="8"/>
      <c r="AB757" s="8"/>
      <c r="AC757" s="8"/>
      <c r="AD757" s="8"/>
      <c r="AE757" s="8"/>
      <c r="AF757" s="8"/>
      <c r="AG757" s="8"/>
      <c r="AH757" s="8"/>
      <c r="AI757" s="8"/>
      <c r="AJ757" s="8"/>
      <c r="AK757" s="8"/>
      <c r="AL757" s="8"/>
      <c r="AM757" s="8"/>
      <c r="AN757" s="8"/>
      <c r="AO757" s="8"/>
      <c r="AP757" s="8"/>
      <c r="AQ757" s="8"/>
      <c r="AR757" s="8"/>
      <c r="AS757" s="8"/>
    </row>
    <row r="758" ht="15.75" customHeight="1">
      <c r="A758" s="8"/>
      <c r="B758" s="8"/>
      <c r="C758" s="8"/>
      <c r="D758" s="8"/>
      <c r="E758" s="8"/>
      <c r="F758" s="8"/>
      <c r="G758" s="8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8"/>
      <c r="Y758" s="8"/>
      <c r="Z758" s="8"/>
      <c r="AA758" s="8"/>
      <c r="AB758" s="8"/>
      <c r="AC758" s="8"/>
      <c r="AD758" s="8"/>
      <c r="AE758" s="8"/>
      <c r="AF758" s="8"/>
      <c r="AG758" s="8"/>
      <c r="AH758" s="8"/>
      <c r="AI758" s="8"/>
      <c r="AJ758" s="8"/>
      <c r="AK758" s="8"/>
      <c r="AL758" s="8"/>
      <c r="AM758" s="8"/>
      <c r="AN758" s="8"/>
      <c r="AO758" s="8"/>
      <c r="AP758" s="8"/>
      <c r="AQ758" s="8"/>
      <c r="AR758" s="8"/>
      <c r="AS758" s="8"/>
    </row>
    <row r="759" ht="15.75" customHeight="1">
      <c r="A759" s="8"/>
      <c r="B759" s="8"/>
      <c r="C759" s="8"/>
      <c r="D759" s="8"/>
      <c r="E759" s="8"/>
      <c r="F759" s="8"/>
      <c r="G759" s="8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8"/>
      <c r="Y759" s="8"/>
      <c r="Z759" s="8"/>
      <c r="AA759" s="8"/>
      <c r="AB759" s="8"/>
      <c r="AC759" s="8"/>
      <c r="AD759" s="8"/>
      <c r="AE759" s="8"/>
      <c r="AF759" s="8"/>
      <c r="AG759" s="8"/>
      <c r="AH759" s="8"/>
      <c r="AI759" s="8"/>
      <c r="AJ759" s="8"/>
      <c r="AK759" s="8"/>
      <c r="AL759" s="8"/>
      <c r="AM759" s="8"/>
      <c r="AN759" s="8"/>
      <c r="AO759" s="8"/>
      <c r="AP759" s="8"/>
      <c r="AQ759" s="8"/>
      <c r="AR759" s="8"/>
      <c r="AS759" s="8"/>
    </row>
    <row r="760" ht="15.75" customHeight="1">
      <c r="A760" s="8"/>
      <c r="B760" s="8"/>
      <c r="C760" s="8"/>
      <c r="D760" s="8"/>
      <c r="E760" s="8"/>
      <c r="F760" s="8"/>
      <c r="G760" s="8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8"/>
      <c r="Y760" s="8"/>
      <c r="Z760" s="8"/>
      <c r="AA760" s="8"/>
      <c r="AB760" s="8"/>
      <c r="AC760" s="8"/>
      <c r="AD760" s="8"/>
      <c r="AE760" s="8"/>
      <c r="AF760" s="8"/>
      <c r="AG760" s="8"/>
      <c r="AH760" s="8"/>
      <c r="AI760" s="8"/>
      <c r="AJ760" s="8"/>
      <c r="AK760" s="8"/>
      <c r="AL760" s="8"/>
      <c r="AM760" s="8"/>
      <c r="AN760" s="8"/>
      <c r="AO760" s="8"/>
      <c r="AP760" s="8"/>
      <c r="AQ760" s="8"/>
      <c r="AR760" s="8"/>
      <c r="AS760" s="8"/>
    </row>
    <row r="761" ht="15.75" customHeight="1">
      <c r="A761" s="8"/>
      <c r="B761" s="8"/>
      <c r="C761" s="8"/>
      <c r="D761" s="8"/>
      <c r="E761" s="8"/>
      <c r="F761" s="8"/>
      <c r="G761" s="8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8"/>
      <c r="Y761" s="8"/>
      <c r="Z761" s="8"/>
      <c r="AA761" s="8"/>
      <c r="AB761" s="8"/>
      <c r="AC761" s="8"/>
      <c r="AD761" s="8"/>
      <c r="AE761" s="8"/>
      <c r="AF761" s="8"/>
      <c r="AG761" s="8"/>
      <c r="AH761" s="8"/>
      <c r="AI761" s="8"/>
      <c r="AJ761" s="8"/>
      <c r="AK761" s="8"/>
      <c r="AL761" s="8"/>
      <c r="AM761" s="8"/>
      <c r="AN761" s="8"/>
      <c r="AO761" s="8"/>
      <c r="AP761" s="8"/>
      <c r="AQ761" s="8"/>
      <c r="AR761" s="8"/>
      <c r="AS761" s="8"/>
    </row>
    <row r="762" ht="15.75" customHeight="1">
      <c r="A762" s="8"/>
      <c r="B762" s="8"/>
      <c r="C762" s="8"/>
      <c r="D762" s="8"/>
      <c r="E762" s="8"/>
      <c r="F762" s="8"/>
      <c r="G762" s="8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8"/>
      <c r="Y762" s="8"/>
      <c r="Z762" s="8"/>
      <c r="AA762" s="8"/>
      <c r="AB762" s="8"/>
      <c r="AC762" s="8"/>
      <c r="AD762" s="8"/>
      <c r="AE762" s="8"/>
      <c r="AF762" s="8"/>
      <c r="AG762" s="8"/>
      <c r="AH762" s="8"/>
      <c r="AI762" s="8"/>
      <c r="AJ762" s="8"/>
      <c r="AK762" s="8"/>
      <c r="AL762" s="8"/>
      <c r="AM762" s="8"/>
      <c r="AN762" s="8"/>
      <c r="AO762" s="8"/>
      <c r="AP762" s="8"/>
      <c r="AQ762" s="8"/>
      <c r="AR762" s="8"/>
      <c r="AS762" s="8"/>
    </row>
    <row r="763" ht="15.75" customHeight="1">
      <c r="A763" s="8"/>
      <c r="B763" s="8"/>
      <c r="C763" s="8"/>
      <c r="D763" s="8"/>
      <c r="E763" s="8"/>
      <c r="F763" s="8"/>
      <c r="G763" s="8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8"/>
      <c r="Y763" s="8"/>
      <c r="Z763" s="8"/>
      <c r="AA763" s="8"/>
      <c r="AB763" s="8"/>
      <c r="AC763" s="8"/>
      <c r="AD763" s="8"/>
      <c r="AE763" s="8"/>
      <c r="AF763" s="8"/>
      <c r="AG763" s="8"/>
      <c r="AH763" s="8"/>
      <c r="AI763" s="8"/>
      <c r="AJ763" s="8"/>
      <c r="AK763" s="8"/>
      <c r="AL763" s="8"/>
      <c r="AM763" s="8"/>
      <c r="AN763" s="8"/>
      <c r="AO763" s="8"/>
      <c r="AP763" s="8"/>
      <c r="AQ763" s="8"/>
      <c r="AR763" s="8"/>
      <c r="AS763" s="8"/>
    </row>
    <row r="764" ht="15.75" customHeight="1">
      <c r="A764" s="8"/>
      <c r="B764" s="8"/>
      <c r="C764" s="8"/>
      <c r="D764" s="8"/>
      <c r="E764" s="8"/>
      <c r="F764" s="8"/>
      <c r="G764" s="8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8"/>
      <c r="Y764" s="8"/>
      <c r="Z764" s="8"/>
      <c r="AA764" s="8"/>
      <c r="AB764" s="8"/>
      <c r="AC764" s="8"/>
      <c r="AD764" s="8"/>
      <c r="AE764" s="8"/>
      <c r="AF764" s="8"/>
      <c r="AG764" s="8"/>
      <c r="AH764" s="8"/>
      <c r="AI764" s="8"/>
      <c r="AJ764" s="8"/>
      <c r="AK764" s="8"/>
      <c r="AL764" s="8"/>
      <c r="AM764" s="8"/>
      <c r="AN764" s="8"/>
      <c r="AO764" s="8"/>
      <c r="AP764" s="8"/>
      <c r="AQ764" s="8"/>
      <c r="AR764" s="8"/>
      <c r="AS764" s="8"/>
    </row>
    <row r="765" ht="15.75" customHeight="1">
      <c r="A765" s="8"/>
      <c r="B765" s="8"/>
      <c r="C765" s="8"/>
      <c r="D765" s="8"/>
      <c r="E765" s="8"/>
      <c r="F765" s="8"/>
      <c r="G765" s="8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8"/>
      <c r="Y765" s="8"/>
      <c r="Z765" s="8"/>
      <c r="AA765" s="8"/>
      <c r="AB765" s="8"/>
      <c r="AC765" s="8"/>
      <c r="AD765" s="8"/>
      <c r="AE765" s="8"/>
      <c r="AF765" s="8"/>
      <c r="AG765" s="8"/>
      <c r="AH765" s="8"/>
      <c r="AI765" s="8"/>
      <c r="AJ765" s="8"/>
      <c r="AK765" s="8"/>
      <c r="AL765" s="8"/>
      <c r="AM765" s="8"/>
      <c r="AN765" s="8"/>
      <c r="AO765" s="8"/>
      <c r="AP765" s="8"/>
      <c r="AQ765" s="8"/>
      <c r="AR765" s="8"/>
      <c r="AS765" s="8"/>
    </row>
    <row r="766" ht="15.75" customHeight="1">
      <c r="A766" s="8"/>
      <c r="B766" s="8"/>
      <c r="C766" s="8"/>
      <c r="D766" s="8"/>
      <c r="E766" s="8"/>
      <c r="F766" s="8"/>
      <c r="G766" s="8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8"/>
      <c r="Y766" s="8"/>
      <c r="Z766" s="8"/>
      <c r="AA766" s="8"/>
      <c r="AB766" s="8"/>
      <c r="AC766" s="8"/>
      <c r="AD766" s="8"/>
      <c r="AE766" s="8"/>
      <c r="AF766" s="8"/>
      <c r="AG766" s="8"/>
      <c r="AH766" s="8"/>
      <c r="AI766" s="8"/>
      <c r="AJ766" s="8"/>
      <c r="AK766" s="8"/>
      <c r="AL766" s="8"/>
      <c r="AM766" s="8"/>
      <c r="AN766" s="8"/>
      <c r="AO766" s="8"/>
      <c r="AP766" s="8"/>
      <c r="AQ766" s="8"/>
      <c r="AR766" s="8"/>
      <c r="AS766" s="8"/>
    </row>
    <row r="767" ht="15.75" customHeight="1">
      <c r="A767" s="8"/>
      <c r="B767" s="8"/>
      <c r="C767" s="8"/>
      <c r="D767" s="8"/>
      <c r="E767" s="8"/>
      <c r="F767" s="8"/>
      <c r="G767" s="8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8"/>
      <c r="Y767" s="8"/>
      <c r="Z767" s="8"/>
      <c r="AA767" s="8"/>
      <c r="AB767" s="8"/>
      <c r="AC767" s="8"/>
      <c r="AD767" s="8"/>
      <c r="AE767" s="8"/>
      <c r="AF767" s="8"/>
      <c r="AG767" s="8"/>
      <c r="AH767" s="8"/>
      <c r="AI767" s="8"/>
      <c r="AJ767" s="8"/>
      <c r="AK767" s="8"/>
      <c r="AL767" s="8"/>
      <c r="AM767" s="8"/>
      <c r="AN767" s="8"/>
      <c r="AO767" s="8"/>
      <c r="AP767" s="8"/>
      <c r="AQ767" s="8"/>
      <c r="AR767" s="8"/>
      <c r="AS767" s="8"/>
    </row>
    <row r="768" ht="15.75" customHeight="1">
      <c r="A768" s="8"/>
      <c r="B768" s="8"/>
      <c r="C768" s="8"/>
      <c r="D768" s="8"/>
      <c r="E768" s="8"/>
      <c r="F768" s="8"/>
      <c r="G768" s="8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8"/>
      <c r="Y768" s="8"/>
      <c r="Z768" s="8"/>
      <c r="AA768" s="8"/>
      <c r="AB768" s="8"/>
      <c r="AC768" s="8"/>
      <c r="AD768" s="8"/>
      <c r="AE768" s="8"/>
      <c r="AF768" s="8"/>
      <c r="AG768" s="8"/>
      <c r="AH768" s="8"/>
      <c r="AI768" s="8"/>
      <c r="AJ768" s="8"/>
      <c r="AK768" s="8"/>
      <c r="AL768" s="8"/>
      <c r="AM768" s="8"/>
      <c r="AN768" s="8"/>
      <c r="AO768" s="8"/>
      <c r="AP768" s="8"/>
      <c r="AQ768" s="8"/>
      <c r="AR768" s="8"/>
      <c r="AS768" s="8"/>
    </row>
    <row r="769" ht="15.75" customHeight="1">
      <c r="A769" s="8"/>
      <c r="B769" s="8"/>
      <c r="C769" s="8"/>
      <c r="D769" s="8"/>
      <c r="E769" s="8"/>
      <c r="F769" s="8"/>
      <c r="G769" s="8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8"/>
      <c r="Y769" s="8"/>
      <c r="Z769" s="8"/>
      <c r="AA769" s="8"/>
      <c r="AB769" s="8"/>
      <c r="AC769" s="8"/>
      <c r="AD769" s="8"/>
      <c r="AE769" s="8"/>
      <c r="AF769" s="8"/>
      <c r="AG769" s="8"/>
      <c r="AH769" s="8"/>
      <c r="AI769" s="8"/>
      <c r="AJ769" s="8"/>
      <c r="AK769" s="8"/>
      <c r="AL769" s="8"/>
      <c r="AM769" s="8"/>
      <c r="AN769" s="8"/>
      <c r="AO769" s="8"/>
      <c r="AP769" s="8"/>
      <c r="AQ769" s="8"/>
      <c r="AR769" s="8"/>
      <c r="AS769" s="8"/>
    </row>
    <row r="770" ht="15.75" customHeight="1">
      <c r="A770" s="8"/>
      <c r="B770" s="8"/>
      <c r="C770" s="8"/>
      <c r="D770" s="8"/>
      <c r="E770" s="8"/>
      <c r="F770" s="8"/>
      <c r="G770" s="8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8"/>
      <c r="Y770" s="8"/>
      <c r="Z770" s="8"/>
      <c r="AA770" s="8"/>
      <c r="AB770" s="8"/>
      <c r="AC770" s="8"/>
      <c r="AD770" s="8"/>
      <c r="AE770" s="8"/>
      <c r="AF770" s="8"/>
      <c r="AG770" s="8"/>
      <c r="AH770" s="8"/>
      <c r="AI770" s="8"/>
      <c r="AJ770" s="8"/>
      <c r="AK770" s="8"/>
      <c r="AL770" s="8"/>
      <c r="AM770" s="8"/>
      <c r="AN770" s="8"/>
      <c r="AO770" s="8"/>
      <c r="AP770" s="8"/>
      <c r="AQ770" s="8"/>
      <c r="AR770" s="8"/>
      <c r="AS770" s="8"/>
    </row>
    <row r="771" ht="15.75" customHeight="1">
      <c r="A771" s="8"/>
      <c r="B771" s="8"/>
      <c r="C771" s="8"/>
      <c r="D771" s="8"/>
      <c r="E771" s="8"/>
      <c r="F771" s="8"/>
      <c r="G771" s="8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8"/>
      <c r="Y771" s="8"/>
      <c r="Z771" s="8"/>
      <c r="AA771" s="8"/>
      <c r="AB771" s="8"/>
      <c r="AC771" s="8"/>
      <c r="AD771" s="8"/>
      <c r="AE771" s="8"/>
      <c r="AF771" s="8"/>
      <c r="AG771" s="8"/>
      <c r="AH771" s="8"/>
      <c r="AI771" s="8"/>
      <c r="AJ771" s="8"/>
      <c r="AK771" s="8"/>
      <c r="AL771" s="8"/>
      <c r="AM771" s="8"/>
      <c r="AN771" s="8"/>
      <c r="AO771" s="8"/>
      <c r="AP771" s="8"/>
      <c r="AQ771" s="8"/>
      <c r="AR771" s="8"/>
      <c r="AS771" s="8"/>
    </row>
    <row r="772" ht="15.75" customHeight="1">
      <c r="A772" s="8"/>
      <c r="B772" s="8"/>
      <c r="C772" s="8"/>
      <c r="D772" s="8"/>
      <c r="E772" s="8"/>
      <c r="F772" s="8"/>
      <c r="G772" s="8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8"/>
      <c r="Y772" s="8"/>
      <c r="Z772" s="8"/>
      <c r="AA772" s="8"/>
      <c r="AB772" s="8"/>
      <c r="AC772" s="8"/>
      <c r="AD772" s="8"/>
      <c r="AE772" s="8"/>
      <c r="AF772" s="8"/>
      <c r="AG772" s="8"/>
      <c r="AH772" s="8"/>
      <c r="AI772" s="8"/>
      <c r="AJ772" s="8"/>
      <c r="AK772" s="8"/>
      <c r="AL772" s="8"/>
      <c r="AM772" s="8"/>
      <c r="AN772" s="8"/>
      <c r="AO772" s="8"/>
      <c r="AP772" s="8"/>
      <c r="AQ772" s="8"/>
      <c r="AR772" s="8"/>
      <c r="AS772" s="8"/>
    </row>
    <row r="773" ht="15.75" customHeight="1">
      <c r="A773" s="8"/>
      <c r="B773" s="8"/>
      <c r="C773" s="8"/>
      <c r="D773" s="8"/>
      <c r="E773" s="8"/>
      <c r="F773" s="8"/>
      <c r="G773" s="8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8"/>
      <c r="Y773" s="8"/>
      <c r="Z773" s="8"/>
      <c r="AA773" s="8"/>
      <c r="AB773" s="8"/>
      <c r="AC773" s="8"/>
      <c r="AD773" s="8"/>
      <c r="AE773" s="8"/>
      <c r="AF773" s="8"/>
      <c r="AG773" s="8"/>
      <c r="AH773" s="8"/>
      <c r="AI773" s="8"/>
      <c r="AJ773" s="8"/>
      <c r="AK773" s="8"/>
      <c r="AL773" s="8"/>
      <c r="AM773" s="8"/>
      <c r="AN773" s="8"/>
      <c r="AO773" s="8"/>
      <c r="AP773" s="8"/>
      <c r="AQ773" s="8"/>
      <c r="AR773" s="8"/>
      <c r="AS773" s="8"/>
    </row>
    <row r="774" ht="15.75" customHeight="1">
      <c r="A774" s="8"/>
      <c r="B774" s="8"/>
      <c r="C774" s="8"/>
      <c r="D774" s="8"/>
      <c r="E774" s="8"/>
      <c r="F774" s="8"/>
      <c r="G774" s="8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8"/>
      <c r="Y774" s="8"/>
      <c r="Z774" s="8"/>
      <c r="AA774" s="8"/>
      <c r="AB774" s="8"/>
      <c r="AC774" s="8"/>
      <c r="AD774" s="8"/>
      <c r="AE774" s="8"/>
      <c r="AF774" s="8"/>
      <c r="AG774" s="8"/>
      <c r="AH774" s="8"/>
      <c r="AI774" s="8"/>
      <c r="AJ774" s="8"/>
      <c r="AK774" s="8"/>
      <c r="AL774" s="8"/>
      <c r="AM774" s="8"/>
      <c r="AN774" s="8"/>
      <c r="AO774" s="8"/>
      <c r="AP774" s="8"/>
      <c r="AQ774" s="8"/>
      <c r="AR774" s="8"/>
      <c r="AS774" s="8"/>
    </row>
    <row r="775" ht="15.75" customHeight="1">
      <c r="A775" s="8"/>
      <c r="B775" s="8"/>
      <c r="C775" s="8"/>
      <c r="D775" s="8"/>
      <c r="E775" s="8"/>
      <c r="F775" s="8"/>
      <c r="G775" s="8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8"/>
      <c r="Y775" s="8"/>
      <c r="Z775" s="8"/>
      <c r="AA775" s="8"/>
      <c r="AB775" s="8"/>
      <c r="AC775" s="8"/>
      <c r="AD775" s="8"/>
      <c r="AE775" s="8"/>
      <c r="AF775" s="8"/>
      <c r="AG775" s="8"/>
      <c r="AH775" s="8"/>
      <c r="AI775" s="8"/>
      <c r="AJ775" s="8"/>
      <c r="AK775" s="8"/>
      <c r="AL775" s="8"/>
      <c r="AM775" s="8"/>
      <c r="AN775" s="8"/>
      <c r="AO775" s="8"/>
      <c r="AP775" s="8"/>
      <c r="AQ775" s="8"/>
      <c r="AR775" s="8"/>
      <c r="AS775" s="8"/>
    </row>
    <row r="776" ht="15.75" customHeight="1">
      <c r="A776" s="8"/>
      <c r="B776" s="8"/>
      <c r="C776" s="8"/>
      <c r="D776" s="8"/>
      <c r="E776" s="8"/>
      <c r="F776" s="8"/>
      <c r="G776" s="8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8"/>
      <c r="Y776" s="8"/>
      <c r="Z776" s="8"/>
      <c r="AA776" s="8"/>
      <c r="AB776" s="8"/>
      <c r="AC776" s="8"/>
      <c r="AD776" s="8"/>
      <c r="AE776" s="8"/>
      <c r="AF776" s="8"/>
      <c r="AG776" s="8"/>
      <c r="AH776" s="8"/>
      <c r="AI776" s="8"/>
      <c r="AJ776" s="8"/>
      <c r="AK776" s="8"/>
      <c r="AL776" s="8"/>
      <c r="AM776" s="8"/>
      <c r="AN776" s="8"/>
      <c r="AO776" s="8"/>
      <c r="AP776" s="8"/>
      <c r="AQ776" s="8"/>
      <c r="AR776" s="8"/>
      <c r="AS776" s="8"/>
    </row>
    <row r="777" ht="15.75" customHeight="1">
      <c r="A777" s="8"/>
      <c r="B777" s="8"/>
      <c r="C777" s="8"/>
      <c r="D777" s="8"/>
      <c r="E777" s="8"/>
      <c r="F777" s="8"/>
      <c r="G777" s="8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8"/>
      <c r="Y777" s="8"/>
      <c r="Z777" s="8"/>
      <c r="AA777" s="8"/>
      <c r="AB777" s="8"/>
      <c r="AC777" s="8"/>
      <c r="AD777" s="8"/>
      <c r="AE777" s="8"/>
      <c r="AF777" s="8"/>
      <c r="AG777" s="8"/>
      <c r="AH777" s="8"/>
      <c r="AI777" s="8"/>
      <c r="AJ777" s="8"/>
      <c r="AK777" s="8"/>
      <c r="AL777" s="8"/>
      <c r="AM777" s="8"/>
      <c r="AN777" s="8"/>
      <c r="AO777" s="8"/>
      <c r="AP777" s="8"/>
      <c r="AQ777" s="8"/>
      <c r="AR777" s="8"/>
      <c r="AS777" s="8"/>
    </row>
    <row r="778" ht="15.75" customHeight="1">
      <c r="A778" s="8"/>
      <c r="B778" s="8"/>
      <c r="C778" s="8"/>
      <c r="D778" s="8"/>
      <c r="E778" s="8"/>
      <c r="F778" s="8"/>
      <c r="G778" s="8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8"/>
      <c r="Y778" s="8"/>
      <c r="Z778" s="8"/>
      <c r="AA778" s="8"/>
      <c r="AB778" s="8"/>
      <c r="AC778" s="8"/>
      <c r="AD778" s="8"/>
      <c r="AE778" s="8"/>
      <c r="AF778" s="8"/>
      <c r="AG778" s="8"/>
      <c r="AH778" s="8"/>
      <c r="AI778" s="8"/>
      <c r="AJ778" s="8"/>
      <c r="AK778" s="8"/>
      <c r="AL778" s="8"/>
      <c r="AM778" s="8"/>
      <c r="AN778" s="8"/>
      <c r="AO778" s="8"/>
      <c r="AP778" s="8"/>
      <c r="AQ778" s="8"/>
      <c r="AR778" s="8"/>
      <c r="AS778" s="8"/>
    </row>
    <row r="779" ht="15.75" customHeight="1">
      <c r="A779" s="8"/>
      <c r="B779" s="8"/>
      <c r="C779" s="8"/>
      <c r="D779" s="8"/>
      <c r="E779" s="8"/>
      <c r="F779" s="8"/>
      <c r="G779" s="8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8"/>
      <c r="Y779" s="8"/>
      <c r="Z779" s="8"/>
      <c r="AA779" s="8"/>
      <c r="AB779" s="8"/>
      <c r="AC779" s="8"/>
      <c r="AD779" s="8"/>
      <c r="AE779" s="8"/>
      <c r="AF779" s="8"/>
      <c r="AG779" s="8"/>
      <c r="AH779" s="8"/>
      <c r="AI779" s="8"/>
      <c r="AJ779" s="8"/>
      <c r="AK779" s="8"/>
      <c r="AL779" s="8"/>
      <c r="AM779" s="8"/>
      <c r="AN779" s="8"/>
      <c r="AO779" s="8"/>
      <c r="AP779" s="8"/>
      <c r="AQ779" s="8"/>
      <c r="AR779" s="8"/>
      <c r="AS779" s="8"/>
    </row>
    <row r="780" ht="15.75" customHeight="1">
      <c r="A780" s="8"/>
      <c r="B780" s="8"/>
      <c r="C780" s="8"/>
      <c r="D780" s="8"/>
      <c r="E780" s="8"/>
      <c r="F780" s="8"/>
      <c r="G780" s="8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8"/>
      <c r="Y780" s="8"/>
      <c r="Z780" s="8"/>
      <c r="AA780" s="8"/>
      <c r="AB780" s="8"/>
      <c r="AC780" s="8"/>
      <c r="AD780" s="8"/>
      <c r="AE780" s="8"/>
      <c r="AF780" s="8"/>
      <c r="AG780" s="8"/>
      <c r="AH780" s="8"/>
      <c r="AI780" s="8"/>
      <c r="AJ780" s="8"/>
      <c r="AK780" s="8"/>
      <c r="AL780" s="8"/>
      <c r="AM780" s="8"/>
      <c r="AN780" s="8"/>
      <c r="AO780" s="8"/>
      <c r="AP780" s="8"/>
      <c r="AQ780" s="8"/>
      <c r="AR780" s="8"/>
      <c r="AS780" s="8"/>
    </row>
    <row r="781" ht="15.75" customHeight="1">
      <c r="A781" s="8"/>
      <c r="B781" s="8"/>
      <c r="C781" s="8"/>
      <c r="D781" s="8"/>
      <c r="E781" s="8"/>
      <c r="F781" s="8"/>
      <c r="G781" s="8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8"/>
      <c r="Y781" s="8"/>
      <c r="Z781" s="8"/>
      <c r="AA781" s="8"/>
      <c r="AB781" s="8"/>
      <c r="AC781" s="8"/>
      <c r="AD781" s="8"/>
      <c r="AE781" s="8"/>
      <c r="AF781" s="8"/>
      <c r="AG781" s="8"/>
      <c r="AH781" s="8"/>
      <c r="AI781" s="8"/>
      <c r="AJ781" s="8"/>
      <c r="AK781" s="8"/>
      <c r="AL781" s="8"/>
      <c r="AM781" s="8"/>
      <c r="AN781" s="8"/>
      <c r="AO781" s="8"/>
      <c r="AP781" s="8"/>
      <c r="AQ781" s="8"/>
      <c r="AR781" s="8"/>
      <c r="AS781" s="8"/>
    </row>
    <row r="782" ht="15.75" customHeight="1">
      <c r="A782" s="8"/>
      <c r="B782" s="8"/>
      <c r="C782" s="8"/>
      <c r="D782" s="8"/>
      <c r="E782" s="8"/>
      <c r="F782" s="8"/>
      <c r="G782" s="8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8"/>
      <c r="Y782" s="8"/>
      <c r="Z782" s="8"/>
      <c r="AA782" s="8"/>
      <c r="AB782" s="8"/>
      <c r="AC782" s="8"/>
      <c r="AD782" s="8"/>
      <c r="AE782" s="8"/>
      <c r="AF782" s="8"/>
      <c r="AG782" s="8"/>
      <c r="AH782" s="8"/>
      <c r="AI782" s="8"/>
      <c r="AJ782" s="8"/>
      <c r="AK782" s="8"/>
      <c r="AL782" s="8"/>
      <c r="AM782" s="8"/>
      <c r="AN782" s="8"/>
      <c r="AO782" s="8"/>
      <c r="AP782" s="8"/>
      <c r="AQ782" s="8"/>
      <c r="AR782" s="8"/>
      <c r="AS782" s="8"/>
    </row>
    <row r="783" ht="15.75" customHeight="1">
      <c r="A783" s="8"/>
      <c r="B783" s="8"/>
      <c r="C783" s="8"/>
      <c r="D783" s="8"/>
      <c r="E783" s="8"/>
      <c r="F783" s="8"/>
      <c r="G783" s="8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8"/>
      <c r="Y783" s="8"/>
      <c r="Z783" s="8"/>
      <c r="AA783" s="8"/>
      <c r="AB783" s="8"/>
      <c r="AC783" s="8"/>
      <c r="AD783" s="8"/>
      <c r="AE783" s="8"/>
      <c r="AF783" s="8"/>
      <c r="AG783" s="8"/>
      <c r="AH783" s="8"/>
      <c r="AI783" s="8"/>
      <c r="AJ783" s="8"/>
      <c r="AK783" s="8"/>
      <c r="AL783" s="8"/>
      <c r="AM783" s="8"/>
      <c r="AN783" s="8"/>
      <c r="AO783" s="8"/>
      <c r="AP783" s="8"/>
      <c r="AQ783" s="8"/>
      <c r="AR783" s="8"/>
      <c r="AS783" s="8"/>
    </row>
    <row r="784" ht="15.75" customHeight="1">
      <c r="A784" s="8"/>
      <c r="B784" s="8"/>
      <c r="C784" s="8"/>
      <c r="D784" s="8"/>
      <c r="E784" s="8"/>
      <c r="F784" s="8"/>
      <c r="G784" s="8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8"/>
      <c r="Y784" s="8"/>
      <c r="Z784" s="8"/>
      <c r="AA784" s="8"/>
      <c r="AB784" s="8"/>
      <c r="AC784" s="8"/>
      <c r="AD784" s="8"/>
      <c r="AE784" s="8"/>
      <c r="AF784" s="8"/>
      <c r="AG784" s="8"/>
      <c r="AH784" s="8"/>
      <c r="AI784" s="8"/>
      <c r="AJ784" s="8"/>
      <c r="AK784" s="8"/>
      <c r="AL784" s="8"/>
      <c r="AM784" s="8"/>
      <c r="AN784" s="8"/>
      <c r="AO784" s="8"/>
      <c r="AP784" s="8"/>
      <c r="AQ784" s="8"/>
      <c r="AR784" s="8"/>
      <c r="AS784" s="8"/>
    </row>
    <row r="785" ht="15.75" customHeight="1">
      <c r="A785" s="8"/>
      <c r="B785" s="8"/>
      <c r="C785" s="8"/>
      <c r="D785" s="8"/>
      <c r="E785" s="8"/>
      <c r="F785" s="8"/>
      <c r="G785" s="8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8"/>
      <c r="Y785" s="8"/>
      <c r="Z785" s="8"/>
      <c r="AA785" s="8"/>
      <c r="AB785" s="8"/>
      <c r="AC785" s="8"/>
      <c r="AD785" s="8"/>
      <c r="AE785" s="8"/>
      <c r="AF785" s="8"/>
      <c r="AG785" s="8"/>
      <c r="AH785" s="8"/>
      <c r="AI785" s="8"/>
      <c r="AJ785" s="8"/>
      <c r="AK785" s="8"/>
      <c r="AL785" s="8"/>
      <c r="AM785" s="8"/>
      <c r="AN785" s="8"/>
      <c r="AO785" s="8"/>
      <c r="AP785" s="8"/>
      <c r="AQ785" s="8"/>
      <c r="AR785" s="8"/>
      <c r="AS785" s="8"/>
    </row>
    <row r="786" ht="15.75" customHeight="1">
      <c r="A786" s="8"/>
      <c r="B786" s="8"/>
      <c r="C786" s="8"/>
      <c r="D786" s="8"/>
      <c r="E786" s="8"/>
      <c r="F786" s="8"/>
      <c r="G786" s="8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8"/>
      <c r="Y786" s="8"/>
      <c r="Z786" s="8"/>
      <c r="AA786" s="8"/>
      <c r="AB786" s="8"/>
      <c r="AC786" s="8"/>
      <c r="AD786" s="8"/>
      <c r="AE786" s="8"/>
      <c r="AF786" s="8"/>
      <c r="AG786" s="8"/>
      <c r="AH786" s="8"/>
      <c r="AI786" s="8"/>
      <c r="AJ786" s="8"/>
      <c r="AK786" s="8"/>
      <c r="AL786" s="8"/>
      <c r="AM786" s="8"/>
      <c r="AN786" s="8"/>
      <c r="AO786" s="8"/>
      <c r="AP786" s="8"/>
      <c r="AQ786" s="8"/>
      <c r="AR786" s="8"/>
      <c r="AS786" s="8"/>
    </row>
    <row r="787" ht="15.75" customHeight="1">
      <c r="A787" s="8"/>
      <c r="B787" s="8"/>
      <c r="C787" s="8"/>
      <c r="D787" s="8"/>
      <c r="E787" s="8"/>
      <c r="F787" s="8"/>
      <c r="G787" s="8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8"/>
      <c r="Y787" s="8"/>
      <c r="Z787" s="8"/>
      <c r="AA787" s="8"/>
      <c r="AB787" s="8"/>
      <c r="AC787" s="8"/>
      <c r="AD787" s="8"/>
      <c r="AE787" s="8"/>
      <c r="AF787" s="8"/>
      <c r="AG787" s="8"/>
      <c r="AH787" s="8"/>
      <c r="AI787" s="8"/>
      <c r="AJ787" s="8"/>
      <c r="AK787" s="8"/>
      <c r="AL787" s="8"/>
      <c r="AM787" s="8"/>
      <c r="AN787" s="8"/>
      <c r="AO787" s="8"/>
      <c r="AP787" s="8"/>
      <c r="AQ787" s="8"/>
      <c r="AR787" s="8"/>
      <c r="AS787" s="8"/>
    </row>
    <row r="788" ht="15.75" customHeight="1">
      <c r="A788" s="8"/>
      <c r="B788" s="8"/>
      <c r="C788" s="8"/>
      <c r="D788" s="8"/>
      <c r="E788" s="8"/>
      <c r="F788" s="8"/>
      <c r="G788" s="8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8"/>
      <c r="Y788" s="8"/>
      <c r="Z788" s="8"/>
      <c r="AA788" s="8"/>
      <c r="AB788" s="8"/>
      <c r="AC788" s="8"/>
      <c r="AD788" s="8"/>
      <c r="AE788" s="8"/>
      <c r="AF788" s="8"/>
      <c r="AG788" s="8"/>
      <c r="AH788" s="8"/>
      <c r="AI788" s="8"/>
      <c r="AJ788" s="8"/>
      <c r="AK788" s="8"/>
      <c r="AL788" s="8"/>
      <c r="AM788" s="8"/>
      <c r="AN788" s="8"/>
      <c r="AO788" s="8"/>
      <c r="AP788" s="8"/>
      <c r="AQ788" s="8"/>
      <c r="AR788" s="8"/>
      <c r="AS788" s="8"/>
    </row>
    <row r="789" ht="15.75" customHeight="1">
      <c r="A789" s="8"/>
      <c r="B789" s="8"/>
      <c r="C789" s="8"/>
      <c r="D789" s="8"/>
      <c r="E789" s="8"/>
      <c r="F789" s="8"/>
      <c r="G789" s="8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8"/>
      <c r="Y789" s="8"/>
      <c r="Z789" s="8"/>
      <c r="AA789" s="8"/>
      <c r="AB789" s="8"/>
      <c r="AC789" s="8"/>
      <c r="AD789" s="8"/>
      <c r="AE789" s="8"/>
      <c r="AF789" s="8"/>
      <c r="AG789" s="8"/>
      <c r="AH789" s="8"/>
      <c r="AI789" s="8"/>
      <c r="AJ789" s="8"/>
      <c r="AK789" s="8"/>
      <c r="AL789" s="8"/>
      <c r="AM789" s="8"/>
      <c r="AN789" s="8"/>
      <c r="AO789" s="8"/>
      <c r="AP789" s="8"/>
      <c r="AQ789" s="8"/>
      <c r="AR789" s="8"/>
      <c r="AS789" s="8"/>
    </row>
    <row r="790" ht="15.75" customHeight="1">
      <c r="A790" s="8"/>
      <c r="B790" s="8"/>
      <c r="C790" s="8"/>
      <c r="D790" s="8"/>
      <c r="E790" s="8"/>
      <c r="F790" s="8"/>
      <c r="G790" s="8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8"/>
      <c r="Y790" s="8"/>
      <c r="Z790" s="8"/>
      <c r="AA790" s="8"/>
      <c r="AB790" s="8"/>
      <c r="AC790" s="8"/>
      <c r="AD790" s="8"/>
      <c r="AE790" s="8"/>
      <c r="AF790" s="8"/>
      <c r="AG790" s="8"/>
      <c r="AH790" s="8"/>
      <c r="AI790" s="8"/>
      <c r="AJ790" s="8"/>
      <c r="AK790" s="8"/>
      <c r="AL790" s="8"/>
      <c r="AM790" s="8"/>
      <c r="AN790" s="8"/>
      <c r="AO790" s="8"/>
      <c r="AP790" s="8"/>
      <c r="AQ790" s="8"/>
      <c r="AR790" s="8"/>
      <c r="AS790" s="8"/>
    </row>
    <row r="791" ht="15.75" customHeight="1">
      <c r="A791" s="8"/>
      <c r="B791" s="8"/>
      <c r="C791" s="8"/>
      <c r="D791" s="8"/>
      <c r="E791" s="8"/>
      <c r="F791" s="8"/>
      <c r="G791" s="8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8"/>
      <c r="Y791" s="8"/>
      <c r="Z791" s="8"/>
      <c r="AA791" s="8"/>
      <c r="AB791" s="8"/>
      <c r="AC791" s="8"/>
      <c r="AD791" s="8"/>
      <c r="AE791" s="8"/>
      <c r="AF791" s="8"/>
      <c r="AG791" s="8"/>
      <c r="AH791" s="8"/>
      <c r="AI791" s="8"/>
      <c r="AJ791" s="8"/>
      <c r="AK791" s="8"/>
      <c r="AL791" s="8"/>
      <c r="AM791" s="8"/>
      <c r="AN791" s="8"/>
      <c r="AO791" s="8"/>
      <c r="AP791" s="8"/>
      <c r="AQ791" s="8"/>
      <c r="AR791" s="8"/>
      <c r="AS791" s="8"/>
    </row>
    <row r="792" ht="15.75" customHeight="1">
      <c r="A792" s="8"/>
      <c r="B792" s="8"/>
      <c r="C792" s="8"/>
      <c r="D792" s="8"/>
      <c r="E792" s="8"/>
      <c r="F792" s="8"/>
      <c r="G792" s="8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8"/>
      <c r="Y792" s="8"/>
      <c r="Z792" s="8"/>
      <c r="AA792" s="8"/>
      <c r="AB792" s="8"/>
      <c r="AC792" s="8"/>
      <c r="AD792" s="8"/>
      <c r="AE792" s="8"/>
      <c r="AF792" s="8"/>
      <c r="AG792" s="8"/>
      <c r="AH792" s="8"/>
      <c r="AI792" s="8"/>
      <c r="AJ792" s="8"/>
      <c r="AK792" s="8"/>
      <c r="AL792" s="8"/>
      <c r="AM792" s="8"/>
      <c r="AN792" s="8"/>
      <c r="AO792" s="8"/>
      <c r="AP792" s="8"/>
      <c r="AQ792" s="8"/>
      <c r="AR792" s="8"/>
      <c r="AS792" s="8"/>
    </row>
    <row r="793" ht="15.75" customHeight="1">
      <c r="A793" s="8"/>
      <c r="B793" s="8"/>
      <c r="C793" s="8"/>
      <c r="D793" s="8"/>
      <c r="E793" s="8"/>
      <c r="F793" s="8"/>
      <c r="G793" s="8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8"/>
      <c r="Y793" s="8"/>
      <c r="Z793" s="8"/>
      <c r="AA793" s="8"/>
      <c r="AB793" s="8"/>
      <c r="AC793" s="8"/>
      <c r="AD793" s="8"/>
      <c r="AE793" s="8"/>
      <c r="AF793" s="8"/>
      <c r="AG793" s="8"/>
      <c r="AH793" s="8"/>
      <c r="AI793" s="8"/>
      <c r="AJ793" s="8"/>
      <c r="AK793" s="8"/>
      <c r="AL793" s="8"/>
      <c r="AM793" s="8"/>
      <c r="AN793" s="8"/>
      <c r="AO793" s="8"/>
      <c r="AP793" s="8"/>
      <c r="AQ793" s="8"/>
      <c r="AR793" s="8"/>
      <c r="AS793" s="8"/>
    </row>
    <row r="794" ht="15.75" customHeight="1">
      <c r="A794" s="8"/>
      <c r="B794" s="8"/>
      <c r="C794" s="8"/>
      <c r="D794" s="8"/>
      <c r="E794" s="8"/>
      <c r="F794" s="8"/>
      <c r="G794" s="8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8"/>
      <c r="Y794" s="8"/>
      <c r="Z794" s="8"/>
      <c r="AA794" s="8"/>
      <c r="AB794" s="8"/>
      <c r="AC794" s="8"/>
      <c r="AD794" s="8"/>
      <c r="AE794" s="8"/>
      <c r="AF794" s="8"/>
      <c r="AG794" s="8"/>
      <c r="AH794" s="8"/>
      <c r="AI794" s="8"/>
      <c r="AJ794" s="8"/>
      <c r="AK794" s="8"/>
      <c r="AL794" s="8"/>
      <c r="AM794" s="8"/>
      <c r="AN794" s="8"/>
      <c r="AO794" s="8"/>
      <c r="AP794" s="8"/>
      <c r="AQ794" s="8"/>
      <c r="AR794" s="8"/>
      <c r="AS794" s="8"/>
    </row>
    <row r="795" ht="15.75" customHeight="1">
      <c r="A795" s="8"/>
      <c r="B795" s="8"/>
      <c r="C795" s="8"/>
      <c r="D795" s="8"/>
      <c r="E795" s="8"/>
      <c r="F795" s="8"/>
      <c r="G795" s="8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8"/>
      <c r="Y795" s="8"/>
      <c r="Z795" s="8"/>
      <c r="AA795" s="8"/>
      <c r="AB795" s="8"/>
      <c r="AC795" s="8"/>
      <c r="AD795" s="8"/>
      <c r="AE795" s="8"/>
      <c r="AF795" s="8"/>
      <c r="AG795" s="8"/>
      <c r="AH795" s="8"/>
      <c r="AI795" s="8"/>
      <c r="AJ795" s="8"/>
      <c r="AK795" s="8"/>
      <c r="AL795" s="8"/>
      <c r="AM795" s="8"/>
      <c r="AN795" s="8"/>
      <c r="AO795" s="8"/>
      <c r="AP795" s="8"/>
      <c r="AQ795" s="8"/>
      <c r="AR795" s="8"/>
      <c r="AS795" s="8"/>
    </row>
    <row r="796" ht="15.75" customHeight="1">
      <c r="A796" s="8"/>
      <c r="B796" s="8"/>
      <c r="C796" s="8"/>
      <c r="D796" s="8"/>
      <c r="E796" s="8"/>
      <c r="F796" s="8"/>
      <c r="G796" s="8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8"/>
      <c r="Y796" s="8"/>
      <c r="Z796" s="8"/>
      <c r="AA796" s="8"/>
      <c r="AB796" s="8"/>
      <c r="AC796" s="8"/>
      <c r="AD796" s="8"/>
      <c r="AE796" s="8"/>
      <c r="AF796" s="8"/>
      <c r="AG796" s="8"/>
      <c r="AH796" s="8"/>
      <c r="AI796" s="8"/>
      <c r="AJ796" s="8"/>
      <c r="AK796" s="8"/>
      <c r="AL796" s="8"/>
      <c r="AM796" s="8"/>
      <c r="AN796" s="8"/>
      <c r="AO796" s="8"/>
      <c r="AP796" s="8"/>
      <c r="AQ796" s="8"/>
      <c r="AR796" s="8"/>
      <c r="AS796" s="8"/>
    </row>
    <row r="797" ht="15.75" customHeight="1">
      <c r="A797" s="8"/>
      <c r="B797" s="8"/>
      <c r="C797" s="8"/>
      <c r="D797" s="8"/>
      <c r="E797" s="8"/>
      <c r="F797" s="8"/>
      <c r="G797" s="8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8"/>
      <c r="Y797" s="8"/>
      <c r="Z797" s="8"/>
      <c r="AA797" s="8"/>
      <c r="AB797" s="8"/>
      <c r="AC797" s="8"/>
      <c r="AD797" s="8"/>
      <c r="AE797" s="8"/>
      <c r="AF797" s="8"/>
      <c r="AG797" s="8"/>
      <c r="AH797" s="8"/>
      <c r="AI797" s="8"/>
      <c r="AJ797" s="8"/>
      <c r="AK797" s="8"/>
      <c r="AL797" s="8"/>
      <c r="AM797" s="8"/>
      <c r="AN797" s="8"/>
      <c r="AO797" s="8"/>
      <c r="AP797" s="8"/>
      <c r="AQ797" s="8"/>
      <c r="AR797" s="8"/>
      <c r="AS797" s="8"/>
    </row>
    <row r="798" ht="15.75" customHeight="1">
      <c r="A798" s="8"/>
      <c r="B798" s="8"/>
      <c r="C798" s="8"/>
      <c r="D798" s="8"/>
      <c r="E798" s="8"/>
      <c r="F798" s="8"/>
      <c r="G798" s="8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8"/>
      <c r="Y798" s="8"/>
      <c r="Z798" s="8"/>
      <c r="AA798" s="8"/>
      <c r="AB798" s="8"/>
      <c r="AC798" s="8"/>
      <c r="AD798" s="8"/>
      <c r="AE798" s="8"/>
      <c r="AF798" s="8"/>
      <c r="AG798" s="8"/>
      <c r="AH798" s="8"/>
      <c r="AI798" s="8"/>
      <c r="AJ798" s="8"/>
      <c r="AK798" s="8"/>
      <c r="AL798" s="8"/>
      <c r="AM798" s="8"/>
      <c r="AN798" s="8"/>
      <c r="AO798" s="8"/>
      <c r="AP798" s="8"/>
      <c r="AQ798" s="8"/>
      <c r="AR798" s="8"/>
      <c r="AS798" s="8"/>
    </row>
    <row r="799" ht="15.75" customHeight="1">
      <c r="A799" s="8"/>
      <c r="B799" s="8"/>
      <c r="C799" s="8"/>
      <c r="D799" s="8"/>
      <c r="E799" s="8"/>
      <c r="F799" s="8"/>
      <c r="G799" s="8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8"/>
      <c r="Y799" s="8"/>
      <c r="Z799" s="8"/>
      <c r="AA799" s="8"/>
      <c r="AB799" s="8"/>
      <c r="AC799" s="8"/>
      <c r="AD799" s="8"/>
      <c r="AE799" s="8"/>
      <c r="AF799" s="8"/>
      <c r="AG799" s="8"/>
      <c r="AH799" s="8"/>
      <c r="AI799" s="8"/>
      <c r="AJ799" s="8"/>
      <c r="AK799" s="8"/>
      <c r="AL799" s="8"/>
      <c r="AM799" s="8"/>
      <c r="AN799" s="8"/>
      <c r="AO799" s="8"/>
      <c r="AP799" s="8"/>
      <c r="AQ799" s="8"/>
      <c r="AR799" s="8"/>
      <c r="AS799" s="8"/>
    </row>
    <row r="800" ht="15.75" customHeight="1">
      <c r="A800" s="8"/>
      <c r="B800" s="8"/>
      <c r="C800" s="8"/>
      <c r="D800" s="8"/>
      <c r="E800" s="8"/>
      <c r="F800" s="8"/>
      <c r="G800" s="8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8"/>
      <c r="Y800" s="8"/>
      <c r="Z800" s="8"/>
      <c r="AA800" s="8"/>
      <c r="AB800" s="8"/>
      <c r="AC800" s="8"/>
      <c r="AD800" s="8"/>
      <c r="AE800" s="8"/>
      <c r="AF800" s="8"/>
      <c r="AG800" s="8"/>
      <c r="AH800" s="8"/>
      <c r="AI800" s="8"/>
      <c r="AJ800" s="8"/>
      <c r="AK800" s="8"/>
      <c r="AL800" s="8"/>
      <c r="AM800" s="8"/>
      <c r="AN800" s="8"/>
      <c r="AO800" s="8"/>
      <c r="AP800" s="8"/>
      <c r="AQ800" s="8"/>
      <c r="AR800" s="8"/>
      <c r="AS800" s="8"/>
    </row>
    <row r="801" ht="15.75" customHeight="1">
      <c r="A801" s="8"/>
      <c r="B801" s="8"/>
      <c r="C801" s="8"/>
      <c r="D801" s="8"/>
      <c r="E801" s="8"/>
      <c r="F801" s="8"/>
      <c r="G801" s="8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8"/>
      <c r="Y801" s="8"/>
      <c r="Z801" s="8"/>
      <c r="AA801" s="8"/>
      <c r="AB801" s="8"/>
      <c r="AC801" s="8"/>
      <c r="AD801" s="8"/>
      <c r="AE801" s="8"/>
      <c r="AF801" s="8"/>
      <c r="AG801" s="8"/>
      <c r="AH801" s="8"/>
      <c r="AI801" s="8"/>
      <c r="AJ801" s="8"/>
      <c r="AK801" s="8"/>
      <c r="AL801" s="8"/>
      <c r="AM801" s="8"/>
      <c r="AN801" s="8"/>
      <c r="AO801" s="8"/>
      <c r="AP801" s="8"/>
      <c r="AQ801" s="8"/>
      <c r="AR801" s="8"/>
      <c r="AS801" s="8"/>
    </row>
    <row r="802" ht="15.75" customHeight="1">
      <c r="A802" s="8"/>
      <c r="B802" s="8"/>
      <c r="C802" s="8"/>
      <c r="D802" s="8"/>
      <c r="E802" s="8"/>
      <c r="F802" s="8"/>
      <c r="G802" s="8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8"/>
      <c r="Y802" s="8"/>
      <c r="Z802" s="8"/>
      <c r="AA802" s="8"/>
      <c r="AB802" s="8"/>
      <c r="AC802" s="8"/>
      <c r="AD802" s="8"/>
      <c r="AE802" s="8"/>
      <c r="AF802" s="8"/>
      <c r="AG802" s="8"/>
      <c r="AH802" s="8"/>
      <c r="AI802" s="8"/>
      <c r="AJ802" s="8"/>
      <c r="AK802" s="8"/>
      <c r="AL802" s="8"/>
      <c r="AM802" s="8"/>
      <c r="AN802" s="8"/>
      <c r="AO802" s="8"/>
      <c r="AP802" s="8"/>
      <c r="AQ802" s="8"/>
      <c r="AR802" s="8"/>
      <c r="AS802" s="8"/>
    </row>
    <row r="803" ht="15.75" customHeight="1">
      <c r="A803" s="8"/>
      <c r="B803" s="8"/>
      <c r="C803" s="8"/>
      <c r="D803" s="8"/>
      <c r="E803" s="8"/>
      <c r="F803" s="8"/>
      <c r="G803" s="8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8"/>
      <c r="Y803" s="8"/>
      <c r="Z803" s="8"/>
      <c r="AA803" s="8"/>
      <c r="AB803" s="8"/>
      <c r="AC803" s="8"/>
      <c r="AD803" s="8"/>
      <c r="AE803" s="8"/>
      <c r="AF803" s="8"/>
      <c r="AG803" s="8"/>
      <c r="AH803" s="8"/>
      <c r="AI803" s="8"/>
      <c r="AJ803" s="8"/>
      <c r="AK803" s="8"/>
      <c r="AL803" s="8"/>
      <c r="AM803" s="8"/>
      <c r="AN803" s="8"/>
      <c r="AO803" s="8"/>
      <c r="AP803" s="8"/>
      <c r="AQ803" s="8"/>
      <c r="AR803" s="8"/>
      <c r="AS803" s="8"/>
    </row>
    <row r="804" ht="15.75" customHeight="1">
      <c r="A804" s="8"/>
      <c r="B804" s="8"/>
      <c r="C804" s="8"/>
      <c r="D804" s="8"/>
      <c r="E804" s="8"/>
      <c r="F804" s="8"/>
      <c r="G804" s="8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8"/>
      <c r="Y804" s="8"/>
      <c r="Z804" s="8"/>
      <c r="AA804" s="8"/>
      <c r="AB804" s="8"/>
      <c r="AC804" s="8"/>
      <c r="AD804" s="8"/>
      <c r="AE804" s="8"/>
      <c r="AF804" s="8"/>
      <c r="AG804" s="8"/>
      <c r="AH804" s="8"/>
      <c r="AI804" s="8"/>
      <c r="AJ804" s="8"/>
      <c r="AK804" s="8"/>
      <c r="AL804" s="8"/>
      <c r="AM804" s="8"/>
      <c r="AN804" s="8"/>
      <c r="AO804" s="8"/>
      <c r="AP804" s="8"/>
      <c r="AQ804" s="8"/>
      <c r="AR804" s="8"/>
      <c r="AS804" s="8"/>
    </row>
    <row r="805" ht="15.75" customHeight="1">
      <c r="A805" s="8"/>
      <c r="B805" s="8"/>
      <c r="C805" s="8"/>
      <c r="D805" s="8"/>
      <c r="E805" s="8"/>
      <c r="F805" s="8"/>
      <c r="G805" s="8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8"/>
      <c r="Y805" s="8"/>
      <c r="Z805" s="8"/>
      <c r="AA805" s="8"/>
      <c r="AB805" s="8"/>
      <c r="AC805" s="8"/>
      <c r="AD805" s="8"/>
      <c r="AE805" s="8"/>
      <c r="AF805" s="8"/>
      <c r="AG805" s="8"/>
      <c r="AH805" s="8"/>
      <c r="AI805" s="8"/>
      <c r="AJ805" s="8"/>
      <c r="AK805" s="8"/>
      <c r="AL805" s="8"/>
      <c r="AM805" s="8"/>
      <c r="AN805" s="8"/>
      <c r="AO805" s="8"/>
      <c r="AP805" s="8"/>
      <c r="AQ805" s="8"/>
      <c r="AR805" s="8"/>
      <c r="AS805" s="8"/>
    </row>
    <row r="806" ht="15.75" customHeight="1">
      <c r="A806" s="8"/>
      <c r="B806" s="8"/>
      <c r="C806" s="8"/>
      <c r="D806" s="8"/>
      <c r="E806" s="8"/>
      <c r="F806" s="8"/>
      <c r="G806" s="8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8"/>
      <c r="Y806" s="8"/>
      <c r="Z806" s="8"/>
      <c r="AA806" s="8"/>
      <c r="AB806" s="8"/>
      <c r="AC806" s="8"/>
      <c r="AD806" s="8"/>
      <c r="AE806" s="8"/>
      <c r="AF806" s="8"/>
      <c r="AG806" s="8"/>
      <c r="AH806" s="8"/>
      <c r="AI806" s="8"/>
      <c r="AJ806" s="8"/>
      <c r="AK806" s="8"/>
      <c r="AL806" s="8"/>
      <c r="AM806" s="8"/>
      <c r="AN806" s="8"/>
      <c r="AO806" s="8"/>
      <c r="AP806" s="8"/>
      <c r="AQ806" s="8"/>
      <c r="AR806" s="8"/>
      <c r="AS806" s="8"/>
    </row>
    <row r="807" ht="15.75" customHeight="1">
      <c r="A807" s="8"/>
      <c r="B807" s="8"/>
      <c r="C807" s="8"/>
      <c r="D807" s="8"/>
      <c r="E807" s="8"/>
      <c r="F807" s="8"/>
      <c r="G807" s="8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8"/>
      <c r="Y807" s="8"/>
      <c r="Z807" s="8"/>
      <c r="AA807" s="8"/>
      <c r="AB807" s="8"/>
      <c r="AC807" s="8"/>
      <c r="AD807" s="8"/>
      <c r="AE807" s="8"/>
      <c r="AF807" s="8"/>
      <c r="AG807" s="8"/>
      <c r="AH807" s="8"/>
      <c r="AI807" s="8"/>
      <c r="AJ807" s="8"/>
      <c r="AK807" s="8"/>
      <c r="AL807" s="8"/>
      <c r="AM807" s="8"/>
      <c r="AN807" s="8"/>
      <c r="AO807" s="8"/>
      <c r="AP807" s="8"/>
      <c r="AQ807" s="8"/>
      <c r="AR807" s="8"/>
      <c r="AS807" s="8"/>
    </row>
    <row r="808" ht="15.75" customHeight="1">
      <c r="A808" s="8"/>
      <c r="B808" s="8"/>
      <c r="C808" s="8"/>
      <c r="D808" s="8"/>
      <c r="E808" s="8"/>
      <c r="F808" s="8"/>
      <c r="G808" s="8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8"/>
      <c r="Y808" s="8"/>
      <c r="Z808" s="8"/>
      <c r="AA808" s="8"/>
      <c r="AB808" s="8"/>
      <c r="AC808" s="8"/>
      <c r="AD808" s="8"/>
      <c r="AE808" s="8"/>
      <c r="AF808" s="8"/>
      <c r="AG808" s="8"/>
      <c r="AH808" s="8"/>
      <c r="AI808" s="8"/>
      <c r="AJ808" s="8"/>
      <c r="AK808" s="8"/>
      <c r="AL808" s="8"/>
      <c r="AM808" s="8"/>
      <c r="AN808" s="8"/>
      <c r="AO808" s="8"/>
      <c r="AP808" s="8"/>
      <c r="AQ808" s="8"/>
      <c r="AR808" s="8"/>
      <c r="AS808" s="8"/>
    </row>
    <row r="809" ht="15.75" customHeight="1">
      <c r="A809" s="8"/>
      <c r="B809" s="8"/>
      <c r="C809" s="8"/>
      <c r="D809" s="8"/>
      <c r="E809" s="8"/>
      <c r="F809" s="8"/>
      <c r="G809" s="8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8"/>
      <c r="Y809" s="8"/>
      <c r="Z809" s="8"/>
      <c r="AA809" s="8"/>
      <c r="AB809" s="8"/>
      <c r="AC809" s="8"/>
      <c r="AD809" s="8"/>
      <c r="AE809" s="8"/>
      <c r="AF809" s="8"/>
      <c r="AG809" s="8"/>
      <c r="AH809" s="8"/>
      <c r="AI809" s="8"/>
      <c r="AJ809" s="8"/>
      <c r="AK809" s="8"/>
      <c r="AL809" s="8"/>
      <c r="AM809" s="8"/>
      <c r="AN809" s="8"/>
      <c r="AO809" s="8"/>
      <c r="AP809" s="8"/>
      <c r="AQ809" s="8"/>
      <c r="AR809" s="8"/>
      <c r="AS809" s="8"/>
    </row>
    <row r="810" ht="15.75" customHeight="1">
      <c r="A810" s="8"/>
      <c r="B810" s="8"/>
      <c r="C810" s="8"/>
      <c r="D810" s="8"/>
      <c r="E810" s="8"/>
      <c r="F810" s="8"/>
      <c r="G810" s="8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8"/>
      <c r="Y810" s="8"/>
      <c r="Z810" s="8"/>
      <c r="AA810" s="8"/>
      <c r="AB810" s="8"/>
      <c r="AC810" s="8"/>
      <c r="AD810" s="8"/>
      <c r="AE810" s="8"/>
      <c r="AF810" s="8"/>
      <c r="AG810" s="8"/>
      <c r="AH810" s="8"/>
      <c r="AI810" s="8"/>
      <c r="AJ810" s="8"/>
      <c r="AK810" s="8"/>
      <c r="AL810" s="8"/>
      <c r="AM810" s="8"/>
      <c r="AN810" s="8"/>
      <c r="AO810" s="8"/>
      <c r="AP810" s="8"/>
      <c r="AQ810" s="8"/>
      <c r="AR810" s="8"/>
      <c r="AS810" s="8"/>
    </row>
    <row r="811" ht="15.75" customHeight="1">
      <c r="A811" s="8"/>
      <c r="B811" s="8"/>
      <c r="C811" s="8"/>
      <c r="D811" s="8"/>
      <c r="E811" s="8"/>
      <c r="F811" s="8"/>
      <c r="G811" s="8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8"/>
      <c r="Y811" s="8"/>
      <c r="Z811" s="8"/>
      <c r="AA811" s="8"/>
      <c r="AB811" s="8"/>
      <c r="AC811" s="8"/>
      <c r="AD811" s="8"/>
      <c r="AE811" s="8"/>
      <c r="AF811" s="8"/>
      <c r="AG811" s="8"/>
      <c r="AH811" s="8"/>
      <c r="AI811" s="8"/>
      <c r="AJ811" s="8"/>
      <c r="AK811" s="8"/>
      <c r="AL811" s="8"/>
      <c r="AM811" s="8"/>
      <c r="AN811" s="8"/>
      <c r="AO811" s="8"/>
      <c r="AP811" s="8"/>
      <c r="AQ811" s="8"/>
      <c r="AR811" s="8"/>
      <c r="AS811" s="8"/>
    </row>
    <row r="812" ht="15.75" customHeight="1">
      <c r="A812" s="8"/>
      <c r="B812" s="8"/>
      <c r="C812" s="8"/>
      <c r="D812" s="8"/>
      <c r="E812" s="8"/>
      <c r="F812" s="8"/>
      <c r="G812" s="8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  <c r="AA812" s="8"/>
      <c r="AB812" s="8"/>
      <c r="AC812" s="8"/>
      <c r="AD812" s="8"/>
      <c r="AE812" s="8"/>
      <c r="AF812" s="8"/>
      <c r="AG812" s="8"/>
      <c r="AH812" s="8"/>
      <c r="AI812" s="8"/>
      <c r="AJ812" s="8"/>
      <c r="AK812" s="8"/>
      <c r="AL812" s="8"/>
      <c r="AM812" s="8"/>
      <c r="AN812" s="8"/>
      <c r="AO812" s="8"/>
      <c r="AP812" s="8"/>
      <c r="AQ812" s="8"/>
      <c r="AR812" s="8"/>
      <c r="AS812" s="8"/>
    </row>
    <row r="813" ht="15.75" customHeight="1">
      <c r="A813" s="8"/>
      <c r="B813" s="8"/>
      <c r="C813" s="8"/>
      <c r="D813" s="8"/>
      <c r="E813" s="8"/>
      <c r="F813" s="8"/>
      <c r="G813" s="8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8"/>
      <c r="Y813" s="8"/>
      <c r="Z813" s="8"/>
      <c r="AA813" s="8"/>
      <c r="AB813" s="8"/>
      <c r="AC813" s="8"/>
      <c r="AD813" s="8"/>
      <c r="AE813" s="8"/>
      <c r="AF813" s="8"/>
      <c r="AG813" s="8"/>
      <c r="AH813" s="8"/>
      <c r="AI813" s="8"/>
      <c r="AJ813" s="8"/>
      <c r="AK813" s="8"/>
      <c r="AL813" s="8"/>
      <c r="AM813" s="8"/>
      <c r="AN813" s="8"/>
      <c r="AO813" s="8"/>
      <c r="AP813" s="8"/>
      <c r="AQ813" s="8"/>
      <c r="AR813" s="8"/>
      <c r="AS813" s="8"/>
    </row>
    <row r="814" ht="15.75" customHeight="1">
      <c r="A814" s="8"/>
      <c r="B814" s="8"/>
      <c r="C814" s="8"/>
      <c r="D814" s="8"/>
      <c r="E814" s="8"/>
      <c r="F814" s="8"/>
      <c r="G814" s="8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8"/>
      <c r="Y814" s="8"/>
      <c r="Z814" s="8"/>
      <c r="AA814" s="8"/>
      <c r="AB814" s="8"/>
      <c r="AC814" s="8"/>
      <c r="AD814" s="8"/>
      <c r="AE814" s="8"/>
      <c r="AF814" s="8"/>
      <c r="AG814" s="8"/>
      <c r="AH814" s="8"/>
      <c r="AI814" s="8"/>
      <c r="AJ814" s="8"/>
      <c r="AK814" s="8"/>
      <c r="AL814" s="8"/>
      <c r="AM814" s="8"/>
      <c r="AN814" s="8"/>
      <c r="AO814" s="8"/>
      <c r="AP814" s="8"/>
      <c r="AQ814" s="8"/>
      <c r="AR814" s="8"/>
      <c r="AS814" s="8"/>
    </row>
    <row r="815" ht="15.75" customHeight="1">
      <c r="A815" s="8"/>
      <c r="B815" s="8"/>
      <c r="C815" s="8"/>
      <c r="D815" s="8"/>
      <c r="E815" s="8"/>
      <c r="F815" s="8"/>
      <c r="G815" s="8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8"/>
      <c r="Y815" s="8"/>
      <c r="Z815" s="8"/>
      <c r="AA815" s="8"/>
      <c r="AB815" s="8"/>
      <c r="AC815" s="8"/>
      <c r="AD815" s="8"/>
      <c r="AE815" s="8"/>
      <c r="AF815" s="8"/>
      <c r="AG815" s="8"/>
      <c r="AH815" s="8"/>
      <c r="AI815" s="8"/>
      <c r="AJ815" s="8"/>
      <c r="AK815" s="8"/>
      <c r="AL815" s="8"/>
      <c r="AM815" s="8"/>
      <c r="AN815" s="8"/>
      <c r="AO815" s="8"/>
      <c r="AP815" s="8"/>
      <c r="AQ815" s="8"/>
      <c r="AR815" s="8"/>
      <c r="AS815" s="8"/>
    </row>
    <row r="816" ht="15.75" customHeight="1">
      <c r="A816" s="8"/>
      <c r="B816" s="8"/>
      <c r="C816" s="8"/>
      <c r="D816" s="8"/>
      <c r="E816" s="8"/>
      <c r="F816" s="8"/>
      <c r="G816" s="8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8"/>
      <c r="Y816" s="8"/>
      <c r="Z816" s="8"/>
      <c r="AA816" s="8"/>
      <c r="AB816" s="8"/>
      <c r="AC816" s="8"/>
      <c r="AD816" s="8"/>
      <c r="AE816" s="8"/>
      <c r="AF816" s="8"/>
      <c r="AG816" s="8"/>
      <c r="AH816" s="8"/>
      <c r="AI816" s="8"/>
      <c r="AJ816" s="8"/>
      <c r="AK816" s="8"/>
      <c r="AL816" s="8"/>
      <c r="AM816" s="8"/>
      <c r="AN816" s="8"/>
      <c r="AO816" s="8"/>
      <c r="AP816" s="8"/>
      <c r="AQ816" s="8"/>
      <c r="AR816" s="8"/>
      <c r="AS816" s="8"/>
    </row>
    <row r="817" ht="15.75" customHeight="1">
      <c r="A817" s="8"/>
      <c r="B817" s="8"/>
      <c r="C817" s="8"/>
      <c r="D817" s="8"/>
      <c r="E817" s="8"/>
      <c r="F817" s="8"/>
      <c r="G817" s="8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8"/>
      <c r="Y817" s="8"/>
      <c r="Z817" s="8"/>
      <c r="AA817" s="8"/>
      <c r="AB817" s="8"/>
      <c r="AC817" s="8"/>
      <c r="AD817" s="8"/>
      <c r="AE817" s="8"/>
      <c r="AF817" s="8"/>
      <c r="AG817" s="8"/>
      <c r="AH817" s="8"/>
      <c r="AI817" s="8"/>
      <c r="AJ817" s="8"/>
      <c r="AK817" s="8"/>
      <c r="AL817" s="8"/>
      <c r="AM817" s="8"/>
      <c r="AN817" s="8"/>
      <c r="AO817" s="8"/>
      <c r="AP817" s="8"/>
      <c r="AQ817" s="8"/>
      <c r="AR817" s="8"/>
      <c r="AS817" s="8"/>
    </row>
    <row r="818" ht="15.75" customHeight="1">
      <c r="A818" s="8"/>
      <c r="B818" s="8"/>
      <c r="C818" s="8"/>
      <c r="D818" s="8"/>
      <c r="E818" s="8"/>
      <c r="F818" s="8"/>
      <c r="G818" s="8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8"/>
      <c r="Y818" s="8"/>
      <c r="Z818" s="8"/>
      <c r="AA818" s="8"/>
      <c r="AB818" s="8"/>
      <c r="AC818" s="8"/>
      <c r="AD818" s="8"/>
      <c r="AE818" s="8"/>
      <c r="AF818" s="8"/>
      <c r="AG818" s="8"/>
      <c r="AH818" s="8"/>
      <c r="AI818" s="8"/>
      <c r="AJ818" s="8"/>
      <c r="AK818" s="8"/>
      <c r="AL818" s="8"/>
      <c r="AM818" s="8"/>
      <c r="AN818" s="8"/>
      <c r="AO818" s="8"/>
      <c r="AP818" s="8"/>
      <c r="AQ818" s="8"/>
      <c r="AR818" s="8"/>
      <c r="AS818" s="8"/>
    </row>
    <row r="819" ht="15.75" customHeight="1">
      <c r="A819" s="8"/>
      <c r="B819" s="8"/>
      <c r="C819" s="8"/>
      <c r="D819" s="8"/>
      <c r="E819" s="8"/>
      <c r="F819" s="8"/>
      <c r="G819" s="8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8"/>
      <c r="Y819" s="8"/>
      <c r="Z819" s="8"/>
      <c r="AA819" s="8"/>
      <c r="AB819" s="8"/>
      <c r="AC819" s="8"/>
      <c r="AD819" s="8"/>
      <c r="AE819" s="8"/>
      <c r="AF819" s="8"/>
      <c r="AG819" s="8"/>
      <c r="AH819" s="8"/>
      <c r="AI819" s="8"/>
      <c r="AJ819" s="8"/>
      <c r="AK819" s="8"/>
      <c r="AL819" s="8"/>
      <c r="AM819" s="8"/>
      <c r="AN819" s="8"/>
      <c r="AO819" s="8"/>
      <c r="AP819" s="8"/>
      <c r="AQ819" s="8"/>
      <c r="AR819" s="8"/>
      <c r="AS819" s="8"/>
    </row>
    <row r="820" ht="15.75" customHeight="1">
      <c r="A820" s="8"/>
      <c r="B820" s="8"/>
      <c r="C820" s="8"/>
      <c r="D820" s="8"/>
      <c r="E820" s="8"/>
      <c r="F820" s="8"/>
      <c r="G820" s="8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8"/>
      <c r="Y820" s="8"/>
      <c r="Z820" s="8"/>
      <c r="AA820" s="8"/>
      <c r="AB820" s="8"/>
      <c r="AC820" s="8"/>
      <c r="AD820" s="8"/>
      <c r="AE820" s="8"/>
      <c r="AF820" s="8"/>
      <c r="AG820" s="8"/>
      <c r="AH820" s="8"/>
      <c r="AI820" s="8"/>
      <c r="AJ820" s="8"/>
      <c r="AK820" s="8"/>
      <c r="AL820" s="8"/>
      <c r="AM820" s="8"/>
      <c r="AN820" s="8"/>
      <c r="AO820" s="8"/>
      <c r="AP820" s="8"/>
      <c r="AQ820" s="8"/>
      <c r="AR820" s="8"/>
      <c r="AS820" s="8"/>
    </row>
    <row r="821" ht="15.75" customHeight="1">
      <c r="A821" s="8"/>
      <c r="B821" s="8"/>
      <c r="C821" s="8"/>
      <c r="D821" s="8"/>
      <c r="E821" s="8"/>
      <c r="F821" s="8"/>
      <c r="G821" s="8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8"/>
      <c r="Y821" s="8"/>
      <c r="Z821" s="8"/>
      <c r="AA821" s="8"/>
      <c r="AB821" s="8"/>
      <c r="AC821" s="8"/>
      <c r="AD821" s="8"/>
      <c r="AE821" s="8"/>
      <c r="AF821" s="8"/>
      <c r="AG821" s="8"/>
      <c r="AH821" s="8"/>
      <c r="AI821" s="8"/>
      <c r="AJ821" s="8"/>
      <c r="AK821" s="8"/>
      <c r="AL821" s="8"/>
      <c r="AM821" s="8"/>
      <c r="AN821" s="8"/>
      <c r="AO821" s="8"/>
      <c r="AP821" s="8"/>
      <c r="AQ821" s="8"/>
      <c r="AR821" s="8"/>
      <c r="AS821" s="8"/>
    </row>
    <row r="822" ht="15.75" customHeight="1">
      <c r="A822" s="8"/>
      <c r="B822" s="8"/>
      <c r="C822" s="8"/>
      <c r="D822" s="8"/>
      <c r="E822" s="8"/>
      <c r="F822" s="8"/>
      <c r="G822" s="8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8"/>
      <c r="Y822" s="8"/>
      <c r="Z822" s="8"/>
      <c r="AA822" s="8"/>
      <c r="AB822" s="8"/>
      <c r="AC822" s="8"/>
      <c r="AD822" s="8"/>
      <c r="AE822" s="8"/>
      <c r="AF822" s="8"/>
      <c r="AG822" s="8"/>
      <c r="AH822" s="8"/>
      <c r="AI822" s="8"/>
      <c r="AJ822" s="8"/>
      <c r="AK822" s="8"/>
      <c r="AL822" s="8"/>
      <c r="AM822" s="8"/>
      <c r="AN822" s="8"/>
      <c r="AO822" s="8"/>
      <c r="AP822" s="8"/>
      <c r="AQ822" s="8"/>
      <c r="AR822" s="8"/>
      <c r="AS822" s="8"/>
    </row>
    <row r="823" ht="15.75" customHeight="1">
      <c r="A823" s="8"/>
      <c r="B823" s="8"/>
      <c r="C823" s="8"/>
      <c r="D823" s="8"/>
      <c r="E823" s="8"/>
      <c r="F823" s="8"/>
      <c r="G823" s="8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8"/>
      <c r="Y823" s="8"/>
      <c r="Z823" s="8"/>
      <c r="AA823" s="8"/>
      <c r="AB823" s="8"/>
      <c r="AC823" s="8"/>
      <c r="AD823" s="8"/>
      <c r="AE823" s="8"/>
      <c r="AF823" s="8"/>
      <c r="AG823" s="8"/>
      <c r="AH823" s="8"/>
      <c r="AI823" s="8"/>
      <c r="AJ823" s="8"/>
      <c r="AK823" s="8"/>
      <c r="AL823" s="8"/>
      <c r="AM823" s="8"/>
      <c r="AN823" s="8"/>
      <c r="AO823" s="8"/>
      <c r="AP823" s="8"/>
      <c r="AQ823" s="8"/>
      <c r="AR823" s="8"/>
      <c r="AS823" s="8"/>
    </row>
    <row r="824" ht="15.75" customHeight="1">
      <c r="A824" s="8"/>
      <c r="B824" s="8"/>
      <c r="C824" s="8"/>
      <c r="D824" s="8"/>
      <c r="E824" s="8"/>
      <c r="F824" s="8"/>
      <c r="G824" s="8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8"/>
      <c r="Y824" s="8"/>
      <c r="Z824" s="8"/>
      <c r="AA824" s="8"/>
      <c r="AB824" s="8"/>
      <c r="AC824" s="8"/>
      <c r="AD824" s="8"/>
      <c r="AE824" s="8"/>
      <c r="AF824" s="8"/>
      <c r="AG824" s="8"/>
      <c r="AH824" s="8"/>
      <c r="AI824" s="8"/>
      <c r="AJ824" s="8"/>
      <c r="AK824" s="8"/>
      <c r="AL824" s="8"/>
      <c r="AM824" s="8"/>
      <c r="AN824" s="8"/>
      <c r="AO824" s="8"/>
      <c r="AP824" s="8"/>
      <c r="AQ824" s="8"/>
      <c r="AR824" s="8"/>
      <c r="AS824" s="8"/>
    </row>
    <row r="825" ht="15.75" customHeight="1">
      <c r="A825" s="8"/>
      <c r="B825" s="8"/>
      <c r="C825" s="8"/>
      <c r="D825" s="8"/>
      <c r="E825" s="8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  <c r="AA825" s="8"/>
      <c r="AB825" s="8"/>
      <c r="AC825" s="8"/>
      <c r="AD825" s="8"/>
      <c r="AE825" s="8"/>
      <c r="AF825" s="8"/>
      <c r="AG825" s="8"/>
      <c r="AH825" s="8"/>
      <c r="AI825" s="8"/>
      <c r="AJ825" s="8"/>
      <c r="AK825" s="8"/>
      <c r="AL825" s="8"/>
      <c r="AM825" s="8"/>
      <c r="AN825" s="8"/>
      <c r="AO825" s="8"/>
      <c r="AP825" s="8"/>
      <c r="AQ825" s="8"/>
      <c r="AR825" s="8"/>
      <c r="AS825" s="8"/>
    </row>
    <row r="826" ht="15.75" customHeight="1">
      <c r="A826" s="8"/>
      <c r="B826" s="8"/>
      <c r="C826" s="8"/>
      <c r="D826" s="8"/>
      <c r="E826" s="8"/>
      <c r="F826" s="8"/>
      <c r="G826" s="8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8"/>
      <c r="Y826" s="8"/>
      <c r="Z826" s="8"/>
      <c r="AA826" s="8"/>
      <c r="AB826" s="8"/>
      <c r="AC826" s="8"/>
      <c r="AD826" s="8"/>
      <c r="AE826" s="8"/>
      <c r="AF826" s="8"/>
      <c r="AG826" s="8"/>
      <c r="AH826" s="8"/>
      <c r="AI826" s="8"/>
      <c r="AJ826" s="8"/>
      <c r="AK826" s="8"/>
      <c r="AL826" s="8"/>
      <c r="AM826" s="8"/>
      <c r="AN826" s="8"/>
      <c r="AO826" s="8"/>
      <c r="AP826" s="8"/>
      <c r="AQ826" s="8"/>
      <c r="AR826" s="8"/>
      <c r="AS826" s="8"/>
    </row>
    <row r="827" ht="15.75" customHeight="1">
      <c r="A827" s="8"/>
      <c r="B827" s="8"/>
      <c r="C827" s="8"/>
      <c r="D827" s="8"/>
      <c r="E827" s="8"/>
      <c r="F827" s="8"/>
      <c r="G827" s="8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8"/>
      <c r="Y827" s="8"/>
      <c r="Z827" s="8"/>
      <c r="AA827" s="8"/>
      <c r="AB827" s="8"/>
      <c r="AC827" s="8"/>
      <c r="AD827" s="8"/>
      <c r="AE827" s="8"/>
      <c r="AF827" s="8"/>
      <c r="AG827" s="8"/>
      <c r="AH827" s="8"/>
      <c r="AI827" s="8"/>
      <c r="AJ827" s="8"/>
      <c r="AK827" s="8"/>
      <c r="AL827" s="8"/>
      <c r="AM827" s="8"/>
      <c r="AN827" s="8"/>
      <c r="AO827" s="8"/>
      <c r="AP827" s="8"/>
      <c r="AQ827" s="8"/>
      <c r="AR827" s="8"/>
      <c r="AS827" s="8"/>
    </row>
    <row r="828" ht="15.75" customHeight="1">
      <c r="A828" s="8"/>
      <c r="B828" s="8"/>
      <c r="C828" s="8"/>
      <c r="D828" s="8"/>
      <c r="E828" s="8"/>
      <c r="F828" s="8"/>
      <c r="G828" s="8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8"/>
      <c r="Y828" s="8"/>
      <c r="Z828" s="8"/>
      <c r="AA828" s="8"/>
      <c r="AB828" s="8"/>
      <c r="AC828" s="8"/>
      <c r="AD828" s="8"/>
      <c r="AE828" s="8"/>
      <c r="AF828" s="8"/>
      <c r="AG828" s="8"/>
      <c r="AH828" s="8"/>
      <c r="AI828" s="8"/>
      <c r="AJ828" s="8"/>
      <c r="AK828" s="8"/>
      <c r="AL828" s="8"/>
      <c r="AM828" s="8"/>
      <c r="AN828" s="8"/>
      <c r="AO828" s="8"/>
      <c r="AP828" s="8"/>
      <c r="AQ828" s="8"/>
      <c r="AR828" s="8"/>
      <c r="AS828" s="8"/>
    </row>
    <row r="829" ht="15.75" customHeight="1">
      <c r="A829" s="8"/>
      <c r="B829" s="8"/>
      <c r="C829" s="8"/>
      <c r="D829" s="8"/>
      <c r="E829" s="8"/>
      <c r="F829" s="8"/>
      <c r="G829" s="8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8"/>
      <c r="Y829" s="8"/>
      <c r="Z829" s="8"/>
      <c r="AA829" s="8"/>
      <c r="AB829" s="8"/>
      <c r="AC829" s="8"/>
      <c r="AD829" s="8"/>
      <c r="AE829" s="8"/>
      <c r="AF829" s="8"/>
      <c r="AG829" s="8"/>
      <c r="AH829" s="8"/>
      <c r="AI829" s="8"/>
      <c r="AJ829" s="8"/>
      <c r="AK829" s="8"/>
      <c r="AL829" s="8"/>
      <c r="AM829" s="8"/>
      <c r="AN829" s="8"/>
      <c r="AO829" s="8"/>
      <c r="AP829" s="8"/>
      <c r="AQ829" s="8"/>
      <c r="AR829" s="8"/>
      <c r="AS829" s="8"/>
    </row>
    <row r="830" ht="15.75" customHeight="1">
      <c r="A830" s="8"/>
      <c r="B830" s="8"/>
      <c r="C830" s="8"/>
      <c r="D830" s="8"/>
      <c r="E830" s="8"/>
      <c r="F830" s="8"/>
      <c r="G830" s="8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8"/>
      <c r="Y830" s="8"/>
      <c r="Z830" s="8"/>
      <c r="AA830" s="8"/>
      <c r="AB830" s="8"/>
      <c r="AC830" s="8"/>
      <c r="AD830" s="8"/>
      <c r="AE830" s="8"/>
      <c r="AF830" s="8"/>
      <c r="AG830" s="8"/>
      <c r="AH830" s="8"/>
      <c r="AI830" s="8"/>
      <c r="AJ830" s="8"/>
      <c r="AK830" s="8"/>
      <c r="AL830" s="8"/>
      <c r="AM830" s="8"/>
      <c r="AN830" s="8"/>
      <c r="AO830" s="8"/>
      <c r="AP830" s="8"/>
      <c r="AQ830" s="8"/>
      <c r="AR830" s="8"/>
      <c r="AS830" s="8"/>
    </row>
    <row r="831" ht="15.75" customHeight="1">
      <c r="A831" s="8"/>
      <c r="B831" s="8"/>
      <c r="C831" s="8"/>
      <c r="D831" s="8"/>
      <c r="E831" s="8"/>
      <c r="F831" s="8"/>
      <c r="G831" s="8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8"/>
      <c r="Y831" s="8"/>
      <c r="Z831" s="8"/>
      <c r="AA831" s="8"/>
      <c r="AB831" s="8"/>
      <c r="AC831" s="8"/>
      <c r="AD831" s="8"/>
      <c r="AE831" s="8"/>
      <c r="AF831" s="8"/>
      <c r="AG831" s="8"/>
      <c r="AH831" s="8"/>
      <c r="AI831" s="8"/>
      <c r="AJ831" s="8"/>
      <c r="AK831" s="8"/>
      <c r="AL831" s="8"/>
      <c r="AM831" s="8"/>
      <c r="AN831" s="8"/>
      <c r="AO831" s="8"/>
      <c r="AP831" s="8"/>
      <c r="AQ831" s="8"/>
      <c r="AR831" s="8"/>
      <c r="AS831" s="8"/>
    </row>
    <row r="832" ht="15.75" customHeight="1">
      <c r="A832" s="8"/>
      <c r="B832" s="8"/>
      <c r="C832" s="8"/>
      <c r="D832" s="8"/>
      <c r="E832" s="8"/>
      <c r="F832" s="8"/>
      <c r="G832" s="8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8"/>
      <c r="Y832" s="8"/>
      <c r="Z832" s="8"/>
      <c r="AA832" s="8"/>
      <c r="AB832" s="8"/>
      <c r="AC832" s="8"/>
      <c r="AD832" s="8"/>
      <c r="AE832" s="8"/>
      <c r="AF832" s="8"/>
      <c r="AG832" s="8"/>
      <c r="AH832" s="8"/>
      <c r="AI832" s="8"/>
      <c r="AJ832" s="8"/>
      <c r="AK832" s="8"/>
      <c r="AL832" s="8"/>
      <c r="AM832" s="8"/>
      <c r="AN832" s="8"/>
      <c r="AO832" s="8"/>
      <c r="AP832" s="8"/>
      <c r="AQ832" s="8"/>
      <c r="AR832" s="8"/>
      <c r="AS832" s="8"/>
    </row>
    <row r="833" ht="15.75" customHeight="1">
      <c r="A833" s="8"/>
      <c r="B833" s="8"/>
      <c r="C833" s="8"/>
      <c r="D833" s="8"/>
      <c r="E833" s="8"/>
      <c r="F833" s="8"/>
      <c r="G833" s="8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8"/>
      <c r="Y833" s="8"/>
      <c r="Z833" s="8"/>
      <c r="AA833" s="8"/>
      <c r="AB833" s="8"/>
      <c r="AC833" s="8"/>
      <c r="AD833" s="8"/>
      <c r="AE833" s="8"/>
      <c r="AF833" s="8"/>
      <c r="AG833" s="8"/>
      <c r="AH833" s="8"/>
      <c r="AI833" s="8"/>
      <c r="AJ833" s="8"/>
      <c r="AK833" s="8"/>
      <c r="AL833" s="8"/>
      <c r="AM833" s="8"/>
      <c r="AN833" s="8"/>
      <c r="AO833" s="8"/>
      <c r="AP833" s="8"/>
      <c r="AQ833" s="8"/>
      <c r="AR833" s="8"/>
      <c r="AS833" s="8"/>
    </row>
    <row r="834" ht="15.75" customHeight="1">
      <c r="A834" s="8"/>
      <c r="B834" s="8"/>
      <c r="C834" s="8"/>
      <c r="D834" s="8"/>
      <c r="E834" s="8"/>
      <c r="F834" s="8"/>
      <c r="G834" s="8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8"/>
      <c r="Y834" s="8"/>
      <c r="Z834" s="8"/>
      <c r="AA834" s="8"/>
      <c r="AB834" s="8"/>
      <c r="AC834" s="8"/>
      <c r="AD834" s="8"/>
      <c r="AE834" s="8"/>
      <c r="AF834" s="8"/>
      <c r="AG834" s="8"/>
      <c r="AH834" s="8"/>
      <c r="AI834" s="8"/>
      <c r="AJ834" s="8"/>
      <c r="AK834" s="8"/>
      <c r="AL834" s="8"/>
      <c r="AM834" s="8"/>
      <c r="AN834" s="8"/>
      <c r="AO834" s="8"/>
      <c r="AP834" s="8"/>
      <c r="AQ834" s="8"/>
      <c r="AR834" s="8"/>
      <c r="AS834" s="8"/>
    </row>
    <row r="835" ht="15.75" customHeight="1">
      <c r="A835" s="8"/>
      <c r="B835" s="8"/>
      <c r="C835" s="8"/>
      <c r="D835" s="8"/>
      <c r="E835" s="8"/>
      <c r="F835" s="8"/>
      <c r="G835" s="8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8"/>
      <c r="Y835" s="8"/>
      <c r="Z835" s="8"/>
      <c r="AA835" s="8"/>
      <c r="AB835" s="8"/>
      <c r="AC835" s="8"/>
      <c r="AD835" s="8"/>
      <c r="AE835" s="8"/>
      <c r="AF835" s="8"/>
      <c r="AG835" s="8"/>
      <c r="AH835" s="8"/>
      <c r="AI835" s="8"/>
      <c r="AJ835" s="8"/>
      <c r="AK835" s="8"/>
      <c r="AL835" s="8"/>
      <c r="AM835" s="8"/>
      <c r="AN835" s="8"/>
      <c r="AO835" s="8"/>
      <c r="AP835" s="8"/>
      <c r="AQ835" s="8"/>
      <c r="AR835" s="8"/>
      <c r="AS835" s="8"/>
    </row>
    <row r="836" ht="15.75" customHeight="1">
      <c r="A836" s="8"/>
      <c r="B836" s="8"/>
      <c r="C836" s="8"/>
      <c r="D836" s="8"/>
      <c r="E836" s="8"/>
      <c r="F836" s="8"/>
      <c r="G836" s="8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8"/>
      <c r="Y836" s="8"/>
      <c r="Z836" s="8"/>
      <c r="AA836" s="8"/>
      <c r="AB836" s="8"/>
      <c r="AC836" s="8"/>
      <c r="AD836" s="8"/>
      <c r="AE836" s="8"/>
      <c r="AF836" s="8"/>
      <c r="AG836" s="8"/>
      <c r="AH836" s="8"/>
      <c r="AI836" s="8"/>
      <c r="AJ836" s="8"/>
      <c r="AK836" s="8"/>
      <c r="AL836" s="8"/>
      <c r="AM836" s="8"/>
      <c r="AN836" s="8"/>
      <c r="AO836" s="8"/>
      <c r="AP836" s="8"/>
      <c r="AQ836" s="8"/>
      <c r="AR836" s="8"/>
      <c r="AS836" s="8"/>
    </row>
    <row r="837" ht="15.75" customHeight="1">
      <c r="A837" s="8"/>
      <c r="B837" s="8"/>
      <c r="C837" s="8"/>
      <c r="D837" s="8"/>
      <c r="E837" s="8"/>
      <c r="F837" s="8"/>
      <c r="G837" s="8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8"/>
      <c r="Y837" s="8"/>
      <c r="Z837" s="8"/>
      <c r="AA837" s="8"/>
      <c r="AB837" s="8"/>
      <c r="AC837" s="8"/>
      <c r="AD837" s="8"/>
      <c r="AE837" s="8"/>
      <c r="AF837" s="8"/>
      <c r="AG837" s="8"/>
      <c r="AH837" s="8"/>
      <c r="AI837" s="8"/>
      <c r="AJ837" s="8"/>
      <c r="AK837" s="8"/>
      <c r="AL837" s="8"/>
      <c r="AM837" s="8"/>
      <c r="AN837" s="8"/>
      <c r="AO837" s="8"/>
      <c r="AP837" s="8"/>
      <c r="AQ837" s="8"/>
      <c r="AR837" s="8"/>
      <c r="AS837" s="8"/>
    </row>
    <row r="838" ht="15.75" customHeight="1">
      <c r="A838" s="8"/>
      <c r="B838" s="8"/>
      <c r="C838" s="8"/>
      <c r="D838" s="8"/>
      <c r="E838" s="8"/>
      <c r="F838" s="8"/>
      <c r="G838" s="8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8"/>
      <c r="Y838" s="8"/>
      <c r="Z838" s="8"/>
      <c r="AA838" s="8"/>
      <c r="AB838" s="8"/>
      <c r="AC838" s="8"/>
      <c r="AD838" s="8"/>
      <c r="AE838" s="8"/>
      <c r="AF838" s="8"/>
      <c r="AG838" s="8"/>
      <c r="AH838" s="8"/>
      <c r="AI838" s="8"/>
      <c r="AJ838" s="8"/>
      <c r="AK838" s="8"/>
      <c r="AL838" s="8"/>
      <c r="AM838" s="8"/>
      <c r="AN838" s="8"/>
      <c r="AO838" s="8"/>
      <c r="AP838" s="8"/>
      <c r="AQ838" s="8"/>
      <c r="AR838" s="8"/>
      <c r="AS838" s="8"/>
    </row>
    <row r="839" ht="15.75" customHeight="1">
      <c r="A839" s="8"/>
      <c r="B839" s="8"/>
      <c r="C839" s="8"/>
      <c r="D839" s="8"/>
      <c r="E839" s="8"/>
      <c r="F839" s="8"/>
      <c r="G839" s="8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8"/>
      <c r="Y839" s="8"/>
      <c r="Z839" s="8"/>
      <c r="AA839" s="8"/>
      <c r="AB839" s="8"/>
      <c r="AC839" s="8"/>
      <c r="AD839" s="8"/>
      <c r="AE839" s="8"/>
      <c r="AF839" s="8"/>
      <c r="AG839" s="8"/>
      <c r="AH839" s="8"/>
      <c r="AI839" s="8"/>
      <c r="AJ839" s="8"/>
      <c r="AK839" s="8"/>
      <c r="AL839" s="8"/>
      <c r="AM839" s="8"/>
      <c r="AN839" s="8"/>
      <c r="AO839" s="8"/>
      <c r="AP839" s="8"/>
      <c r="AQ839" s="8"/>
      <c r="AR839" s="8"/>
      <c r="AS839" s="8"/>
    </row>
    <row r="840" ht="15.75" customHeight="1">
      <c r="A840" s="8"/>
      <c r="B840" s="8"/>
      <c r="C840" s="8"/>
      <c r="D840" s="8"/>
      <c r="E840" s="8"/>
      <c r="F840" s="8"/>
      <c r="G840" s="8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8"/>
      <c r="Y840" s="8"/>
      <c r="Z840" s="8"/>
      <c r="AA840" s="8"/>
      <c r="AB840" s="8"/>
      <c r="AC840" s="8"/>
      <c r="AD840" s="8"/>
      <c r="AE840" s="8"/>
      <c r="AF840" s="8"/>
      <c r="AG840" s="8"/>
      <c r="AH840" s="8"/>
      <c r="AI840" s="8"/>
      <c r="AJ840" s="8"/>
      <c r="AK840" s="8"/>
      <c r="AL840" s="8"/>
      <c r="AM840" s="8"/>
      <c r="AN840" s="8"/>
      <c r="AO840" s="8"/>
      <c r="AP840" s="8"/>
      <c r="AQ840" s="8"/>
      <c r="AR840" s="8"/>
      <c r="AS840" s="8"/>
    </row>
    <row r="841" ht="15.75" customHeight="1">
      <c r="A841" s="8"/>
      <c r="B841" s="8"/>
      <c r="C841" s="8"/>
      <c r="D841" s="8"/>
      <c r="E841" s="8"/>
      <c r="F841" s="8"/>
      <c r="G841" s="8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8"/>
      <c r="Y841" s="8"/>
      <c r="Z841" s="8"/>
      <c r="AA841" s="8"/>
      <c r="AB841" s="8"/>
      <c r="AC841" s="8"/>
      <c r="AD841" s="8"/>
      <c r="AE841" s="8"/>
      <c r="AF841" s="8"/>
      <c r="AG841" s="8"/>
      <c r="AH841" s="8"/>
      <c r="AI841" s="8"/>
      <c r="AJ841" s="8"/>
      <c r="AK841" s="8"/>
      <c r="AL841" s="8"/>
      <c r="AM841" s="8"/>
      <c r="AN841" s="8"/>
      <c r="AO841" s="8"/>
      <c r="AP841" s="8"/>
      <c r="AQ841" s="8"/>
      <c r="AR841" s="8"/>
      <c r="AS841" s="8"/>
    </row>
    <row r="842" ht="15.75" customHeight="1">
      <c r="A842" s="8"/>
      <c r="B842" s="8"/>
      <c r="C842" s="8"/>
      <c r="D842" s="8"/>
      <c r="E842" s="8"/>
      <c r="F842" s="8"/>
      <c r="G842" s="8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8"/>
      <c r="Y842" s="8"/>
      <c r="Z842" s="8"/>
      <c r="AA842" s="8"/>
      <c r="AB842" s="8"/>
      <c r="AC842" s="8"/>
      <c r="AD842" s="8"/>
      <c r="AE842" s="8"/>
      <c r="AF842" s="8"/>
      <c r="AG842" s="8"/>
      <c r="AH842" s="8"/>
      <c r="AI842" s="8"/>
      <c r="AJ842" s="8"/>
      <c r="AK842" s="8"/>
      <c r="AL842" s="8"/>
      <c r="AM842" s="8"/>
      <c r="AN842" s="8"/>
      <c r="AO842" s="8"/>
      <c r="AP842" s="8"/>
      <c r="AQ842" s="8"/>
      <c r="AR842" s="8"/>
      <c r="AS842" s="8"/>
    </row>
    <row r="843" ht="15.75" customHeight="1">
      <c r="A843" s="8"/>
      <c r="B843" s="8"/>
      <c r="C843" s="8"/>
      <c r="D843" s="8"/>
      <c r="E843" s="8"/>
      <c r="F843" s="8"/>
      <c r="G843" s="8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8"/>
      <c r="Y843" s="8"/>
      <c r="Z843" s="8"/>
      <c r="AA843" s="8"/>
      <c r="AB843" s="8"/>
      <c r="AC843" s="8"/>
      <c r="AD843" s="8"/>
      <c r="AE843" s="8"/>
      <c r="AF843" s="8"/>
      <c r="AG843" s="8"/>
      <c r="AH843" s="8"/>
      <c r="AI843" s="8"/>
      <c r="AJ843" s="8"/>
      <c r="AK843" s="8"/>
      <c r="AL843" s="8"/>
      <c r="AM843" s="8"/>
      <c r="AN843" s="8"/>
      <c r="AO843" s="8"/>
      <c r="AP843" s="8"/>
      <c r="AQ843" s="8"/>
      <c r="AR843" s="8"/>
      <c r="AS843" s="8"/>
    </row>
    <row r="844" ht="15.75" customHeight="1">
      <c r="A844" s="8"/>
      <c r="B844" s="8"/>
      <c r="C844" s="8"/>
      <c r="D844" s="8"/>
      <c r="E844" s="8"/>
      <c r="F844" s="8"/>
      <c r="G844" s="8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8"/>
      <c r="Y844" s="8"/>
      <c r="Z844" s="8"/>
      <c r="AA844" s="8"/>
      <c r="AB844" s="8"/>
      <c r="AC844" s="8"/>
      <c r="AD844" s="8"/>
      <c r="AE844" s="8"/>
      <c r="AF844" s="8"/>
      <c r="AG844" s="8"/>
      <c r="AH844" s="8"/>
      <c r="AI844" s="8"/>
      <c r="AJ844" s="8"/>
      <c r="AK844" s="8"/>
      <c r="AL844" s="8"/>
      <c r="AM844" s="8"/>
      <c r="AN844" s="8"/>
      <c r="AO844" s="8"/>
      <c r="AP844" s="8"/>
      <c r="AQ844" s="8"/>
      <c r="AR844" s="8"/>
      <c r="AS844" s="8"/>
    </row>
    <row r="845" ht="15.75" customHeight="1">
      <c r="A845" s="8"/>
      <c r="B845" s="8"/>
      <c r="C845" s="8"/>
      <c r="D845" s="8"/>
      <c r="E845" s="8"/>
      <c r="F845" s="8"/>
      <c r="G845" s="8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8"/>
      <c r="Y845" s="8"/>
      <c r="Z845" s="8"/>
      <c r="AA845" s="8"/>
      <c r="AB845" s="8"/>
      <c r="AC845" s="8"/>
      <c r="AD845" s="8"/>
      <c r="AE845" s="8"/>
      <c r="AF845" s="8"/>
      <c r="AG845" s="8"/>
      <c r="AH845" s="8"/>
      <c r="AI845" s="8"/>
      <c r="AJ845" s="8"/>
      <c r="AK845" s="8"/>
      <c r="AL845" s="8"/>
      <c r="AM845" s="8"/>
      <c r="AN845" s="8"/>
      <c r="AO845" s="8"/>
      <c r="AP845" s="8"/>
      <c r="AQ845" s="8"/>
      <c r="AR845" s="8"/>
      <c r="AS845" s="8"/>
    </row>
    <row r="846" ht="15.75" customHeight="1">
      <c r="A846" s="8"/>
      <c r="B846" s="8"/>
      <c r="C846" s="8"/>
      <c r="D846" s="8"/>
      <c r="E846" s="8"/>
      <c r="F846" s="8"/>
      <c r="G846" s="8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8"/>
      <c r="Y846" s="8"/>
      <c r="Z846" s="8"/>
      <c r="AA846" s="8"/>
      <c r="AB846" s="8"/>
      <c r="AC846" s="8"/>
      <c r="AD846" s="8"/>
      <c r="AE846" s="8"/>
      <c r="AF846" s="8"/>
      <c r="AG846" s="8"/>
      <c r="AH846" s="8"/>
      <c r="AI846" s="8"/>
      <c r="AJ846" s="8"/>
      <c r="AK846" s="8"/>
      <c r="AL846" s="8"/>
      <c r="AM846" s="8"/>
      <c r="AN846" s="8"/>
      <c r="AO846" s="8"/>
      <c r="AP846" s="8"/>
      <c r="AQ846" s="8"/>
      <c r="AR846" s="8"/>
      <c r="AS846" s="8"/>
    </row>
    <row r="847" ht="15.75" customHeight="1">
      <c r="A847" s="8"/>
      <c r="B847" s="8"/>
      <c r="C847" s="8"/>
      <c r="D847" s="8"/>
      <c r="E847" s="8"/>
      <c r="F847" s="8"/>
      <c r="G847" s="8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8"/>
      <c r="Y847" s="8"/>
      <c r="Z847" s="8"/>
      <c r="AA847" s="8"/>
      <c r="AB847" s="8"/>
      <c r="AC847" s="8"/>
      <c r="AD847" s="8"/>
      <c r="AE847" s="8"/>
      <c r="AF847" s="8"/>
      <c r="AG847" s="8"/>
      <c r="AH847" s="8"/>
      <c r="AI847" s="8"/>
      <c r="AJ847" s="8"/>
      <c r="AK847" s="8"/>
      <c r="AL847" s="8"/>
      <c r="AM847" s="8"/>
      <c r="AN847" s="8"/>
      <c r="AO847" s="8"/>
      <c r="AP847" s="8"/>
      <c r="AQ847" s="8"/>
      <c r="AR847" s="8"/>
      <c r="AS847" s="8"/>
    </row>
    <row r="848" ht="15.75" customHeight="1">
      <c r="A848" s="8"/>
      <c r="B848" s="8"/>
      <c r="C848" s="8"/>
      <c r="D848" s="8"/>
      <c r="E848" s="8"/>
      <c r="F848" s="8"/>
      <c r="G848" s="8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8"/>
      <c r="Y848" s="8"/>
      <c r="Z848" s="8"/>
      <c r="AA848" s="8"/>
      <c r="AB848" s="8"/>
      <c r="AC848" s="8"/>
      <c r="AD848" s="8"/>
      <c r="AE848" s="8"/>
      <c r="AF848" s="8"/>
      <c r="AG848" s="8"/>
      <c r="AH848" s="8"/>
      <c r="AI848" s="8"/>
      <c r="AJ848" s="8"/>
      <c r="AK848" s="8"/>
      <c r="AL848" s="8"/>
      <c r="AM848" s="8"/>
      <c r="AN848" s="8"/>
      <c r="AO848" s="8"/>
      <c r="AP848" s="8"/>
      <c r="AQ848" s="8"/>
      <c r="AR848" s="8"/>
      <c r="AS848" s="8"/>
    </row>
    <row r="849" ht="15.75" customHeight="1">
      <c r="A849" s="8"/>
      <c r="B849" s="8"/>
      <c r="C849" s="8"/>
      <c r="D849" s="8"/>
      <c r="E849" s="8"/>
      <c r="F849" s="8"/>
      <c r="G849" s="8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8"/>
      <c r="Y849" s="8"/>
      <c r="Z849" s="8"/>
      <c r="AA849" s="8"/>
      <c r="AB849" s="8"/>
      <c r="AC849" s="8"/>
      <c r="AD849" s="8"/>
      <c r="AE849" s="8"/>
      <c r="AF849" s="8"/>
      <c r="AG849" s="8"/>
      <c r="AH849" s="8"/>
      <c r="AI849" s="8"/>
      <c r="AJ849" s="8"/>
      <c r="AK849" s="8"/>
      <c r="AL849" s="8"/>
      <c r="AM849" s="8"/>
      <c r="AN849" s="8"/>
      <c r="AO849" s="8"/>
      <c r="AP849" s="8"/>
      <c r="AQ849" s="8"/>
      <c r="AR849" s="8"/>
      <c r="AS849" s="8"/>
    </row>
    <row r="850" ht="15.75" customHeight="1">
      <c r="A850" s="8"/>
      <c r="B850" s="8"/>
      <c r="C850" s="8"/>
      <c r="D850" s="8"/>
      <c r="E850" s="8"/>
      <c r="F850" s="8"/>
      <c r="G850" s="8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8"/>
      <c r="Y850" s="8"/>
      <c r="Z850" s="8"/>
      <c r="AA850" s="8"/>
      <c r="AB850" s="8"/>
      <c r="AC850" s="8"/>
      <c r="AD850" s="8"/>
      <c r="AE850" s="8"/>
      <c r="AF850" s="8"/>
      <c r="AG850" s="8"/>
      <c r="AH850" s="8"/>
      <c r="AI850" s="8"/>
      <c r="AJ850" s="8"/>
      <c r="AK850" s="8"/>
      <c r="AL850" s="8"/>
      <c r="AM850" s="8"/>
      <c r="AN850" s="8"/>
      <c r="AO850" s="8"/>
      <c r="AP850" s="8"/>
      <c r="AQ850" s="8"/>
      <c r="AR850" s="8"/>
      <c r="AS850" s="8"/>
    </row>
    <row r="851" ht="15.75" customHeight="1">
      <c r="A851" s="8"/>
      <c r="B851" s="8"/>
      <c r="C851" s="8"/>
      <c r="D851" s="8"/>
      <c r="E851" s="8"/>
      <c r="F851" s="8"/>
      <c r="G851" s="8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8"/>
      <c r="Y851" s="8"/>
      <c r="Z851" s="8"/>
      <c r="AA851" s="8"/>
      <c r="AB851" s="8"/>
      <c r="AC851" s="8"/>
      <c r="AD851" s="8"/>
      <c r="AE851" s="8"/>
      <c r="AF851" s="8"/>
      <c r="AG851" s="8"/>
      <c r="AH851" s="8"/>
      <c r="AI851" s="8"/>
      <c r="AJ851" s="8"/>
      <c r="AK851" s="8"/>
      <c r="AL851" s="8"/>
      <c r="AM851" s="8"/>
      <c r="AN851" s="8"/>
      <c r="AO851" s="8"/>
      <c r="AP851" s="8"/>
      <c r="AQ851" s="8"/>
      <c r="AR851" s="8"/>
      <c r="AS851" s="8"/>
    </row>
    <row r="852" ht="15.75" customHeight="1">
      <c r="A852" s="8"/>
      <c r="B852" s="8"/>
      <c r="C852" s="8"/>
      <c r="D852" s="8"/>
      <c r="E852" s="8"/>
      <c r="F852" s="8"/>
      <c r="G852" s="8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8"/>
      <c r="Y852" s="8"/>
      <c r="Z852" s="8"/>
      <c r="AA852" s="8"/>
      <c r="AB852" s="8"/>
      <c r="AC852" s="8"/>
      <c r="AD852" s="8"/>
      <c r="AE852" s="8"/>
      <c r="AF852" s="8"/>
      <c r="AG852" s="8"/>
      <c r="AH852" s="8"/>
      <c r="AI852" s="8"/>
      <c r="AJ852" s="8"/>
      <c r="AK852" s="8"/>
      <c r="AL852" s="8"/>
      <c r="AM852" s="8"/>
      <c r="AN852" s="8"/>
      <c r="AO852" s="8"/>
      <c r="AP852" s="8"/>
      <c r="AQ852" s="8"/>
      <c r="AR852" s="8"/>
      <c r="AS852" s="8"/>
    </row>
    <row r="853" ht="15.75" customHeight="1">
      <c r="A853" s="8"/>
      <c r="B853" s="8"/>
      <c r="C853" s="8"/>
      <c r="D853" s="8"/>
      <c r="E853" s="8"/>
      <c r="F853" s="8"/>
      <c r="G853" s="8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8"/>
      <c r="Y853" s="8"/>
      <c r="Z853" s="8"/>
      <c r="AA853" s="8"/>
      <c r="AB853" s="8"/>
      <c r="AC853" s="8"/>
      <c r="AD853" s="8"/>
      <c r="AE853" s="8"/>
      <c r="AF853" s="8"/>
      <c r="AG853" s="8"/>
      <c r="AH853" s="8"/>
      <c r="AI853" s="8"/>
      <c r="AJ853" s="8"/>
      <c r="AK853" s="8"/>
      <c r="AL853" s="8"/>
      <c r="AM853" s="8"/>
      <c r="AN853" s="8"/>
      <c r="AO853" s="8"/>
      <c r="AP853" s="8"/>
      <c r="AQ853" s="8"/>
      <c r="AR853" s="8"/>
      <c r="AS853" s="8"/>
    </row>
    <row r="854" ht="15.75" customHeight="1">
      <c r="A854" s="8"/>
      <c r="B854" s="8"/>
      <c r="C854" s="8"/>
      <c r="D854" s="8"/>
      <c r="E854" s="8"/>
      <c r="F854" s="8"/>
      <c r="G854" s="8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8"/>
      <c r="Y854" s="8"/>
      <c r="Z854" s="8"/>
      <c r="AA854" s="8"/>
      <c r="AB854" s="8"/>
      <c r="AC854" s="8"/>
      <c r="AD854" s="8"/>
      <c r="AE854" s="8"/>
      <c r="AF854" s="8"/>
      <c r="AG854" s="8"/>
      <c r="AH854" s="8"/>
      <c r="AI854" s="8"/>
      <c r="AJ854" s="8"/>
      <c r="AK854" s="8"/>
      <c r="AL854" s="8"/>
      <c r="AM854" s="8"/>
      <c r="AN854" s="8"/>
      <c r="AO854" s="8"/>
      <c r="AP854" s="8"/>
      <c r="AQ854" s="8"/>
      <c r="AR854" s="8"/>
      <c r="AS854" s="8"/>
    </row>
    <row r="855" ht="15.75" customHeight="1">
      <c r="A855" s="8"/>
      <c r="B855" s="8"/>
      <c r="C855" s="8"/>
      <c r="D855" s="8"/>
      <c r="E855" s="8"/>
      <c r="F855" s="8"/>
      <c r="G855" s="8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8"/>
      <c r="Y855" s="8"/>
      <c r="Z855" s="8"/>
      <c r="AA855" s="8"/>
      <c r="AB855" s="8"/>
      <c r="AC855" s="8"/>
      <c r="AD855" s="8"/>
      <c r="AE855" s="8"/>
      <c r="AF855" s="8"/>
      <c r="AG855" s="8"/>
      <c r="AH855" s="8"/>
      <c r="AI855" s="8"/>
      <c r="AJ855" s="8"/>
      <c r="AK855" s="8"/>
      <c r="AL855" s="8"/>
      <c r="AM855" s="8"/>
      <c r="AN855" s="8"/>
      <c r="AO855" s="8"/>
      <c r="AP855" s="8"/>
      <c r="AQ855" s="8"/>
      <c r="AR855" s="8"/>
      <c r="AS855" s="8"/>
    </row>
    <row r="856" ht="15.75" customHeight="1">
      <c r="A856" s="8"/>
      <c r="B856" s="8"/>
      <c r="C856" s="8"/>
      <c r="D856" s="8"/>
      <c r="E856" s="8"/>
      <c r="F856" s="8"/>
      <c r="G856" s="8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8"/>
      <c r="Y856" s="8"/>
      <c r="Z856" s="8"/>
      <c r="AA856" s="8"/>
      <c r="AB856" s="8"/>
      <c r="AC856" s="8"/>
      <c r="AD856" s="8"/>
      <c r="AE856" s="8"/>
      <c r="AF856" s="8"/>
      <c r="AG856" s="8"/>
      <c r="AH856" s="8"/>
      <c r="AI856" s="8"/>
      <c r="AJ856" s="8"/>
      <c r="AK856" s="8"/>
      <c r="AL856" s="8"/>
      <c r="AM856" s="8"/>
      <c r="AN856" s="8"/>
      <c r="AO856" s="8"/>
      <c r="AP856" s="8"/>
      <c r="AQ856" s="8"/>
      <c r="AR856" s="8"/>
      <c r="AS856" s="8"/>
    </row>
    <row r="857" ht="15.75" customHeight="1">
      <c r="A857" s="8"/>
      <c r="B857" s="8"/>
      <c r="C857" s="8"/>
      <c r="D857" s="8"/>
      <c r="E857" s="8"/>
      <c r="F857" s="8"/>
      <c r="G857" s="8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8"/>
      <c r="Y857" s="8"/>
      <c r="Z857" s="8"/>
      <c r="AA857" s="8"/>
      <c r="AB857" s="8"/>
      <c r="AC857" s="8"/>
      <c r="AD857" s="8"/>
      <c r="AE857" s="8"/>
      <c r="AF857" s="8"/>
      <c r="AG857" s="8"/>
      <c r="AH857" s="8"/>
      <c r="AI857" s="8"/>
      <c r="AJ857" s="8"/>
      <c r="AK857" s="8"/>
      <c r="AL857" s="8"/>
      <c r="AM857" s="8"/>
      <c r="AN857" s="8"/>
      <c r="AO857" s="8"/>
      <c r="AP857" s="8"/>
      <c r="AQ857" s="8"/>
      <c r="AR857" s="8"/>
      <c r="AS857" s="8"/>
    </row>
    <row r="858" ht="15.75" customHeight="1">
      <c r="A858" s="8"/>
      <c r="B858" s="8"/>
      <c r="C858" s="8"/>
      <c r="D858" s="8"/>
      <c r="E858" s="8"/>
      <c r="F858" s="8"/>
      <c r="G858" s="8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8"/>
      <c r="Y858" s="8"/>
      <c r="Z858" s="8"/>
      <c r="AA858" s="8"/>
      <c r="AB858" s="8"/>
      <c r="AC858" s="8"/>
      <c r="AD858" s="8"/>
      <c r="AE858" s="8"/>
      <c r="AF858" s="8"/>
      <c r="AG858" s="8"/>
      <c r="AH858" s="8"/>
      <c r="AI858" s="8"/>
      <c r="AJ858" s="8"/>
      <c r="AK858" s="8"/>
      <c r="AL858" s="8"/>
      <c r="AM858" s="8"/>
      <c r="AN858" s="8"/>
      <c r="AO858" s="8"/>
      <c r="AP858" s="8"/>
      <c r="AQ858" s="8"/>
      <c r="AR858" s="8"/>
      <c r="AS858" s="8"/>
    </row>
    <row r="859" ht="15.75" customHeight="1">
      <c r="A859" s="8"/>
      <c r="B859" s="8"/>
      <c r="C859" s="8"/>
      <c r="D859" s="8"/>
      <c r="E859" s="8"/>
      <c r="F859" s="8"/>
      <c r="G859" s="8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8"/>
      <c r="Y859" s="8"/>
      <c r="Z859" s="8"/>
      <c r="AA859" s="8"/>
      <c r="AB859" s="8"/>
      <c r="AC859" s="8"/>
      <c r="AD859" s="8"/>
      <c r="AE859" s="8"/>
      <c r="AF859" s="8"/>
      <c r="AG859" s="8"/>
      <c r="AH859" s="8"/>
      <c r="AI859" s="8"/>
      <c r="AJ859" s="8"/>
      <c r="AK859" s="8"/>
      <c r="AL859" s="8"/>
      <c r="AM859" s="8"/>
      <c r="AN859" s="8"/>
      <c r="AO859" s="8"/>
      <c r="AP859" s="8"/>
      <c r="AQ859" s="8"/>
      <c r="AR859" s="8"/>
      <c r="AS859" s="8"/>
    </row>
    <row r="860" ht="15.75" customHeight="1">
      <c r="A860" s="8"/>
      <c r="B860" s="8"/>
      <c r="C860" s="8"/>
      <c r="D860" s="8"/>
      <c r="E860" s="8"/>
      <c r="F860" s="8"/>
      <c r="G860" s="8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8"/>
      <c r="Y860" s="8"/>
      <c r="Z860" s="8"/>
      <c r="AA860" s="8"/>
      <c r="AB860" s="8"/>
      <c r="AC860" s="8"/>
      <c r="AD860" s="8"/>
      <c r="AE860" s="8"/>
      <c r="AF860" s="8"/>
      <c r="AG860" s="8"/>
      <c r="AH860" s="8"/>
      <c r="AI860" s="8"/>
      <c r="AJ860" s="8"/>
      <c r="AK860" s="8"/>
      <c r="AL860" s="8"/>
      <c r="AM860" s="8"/>
      <c r="AN860" s="8"/>
      <c r="AO860" s="8"/>
      <c r="AP860" s="8"/>
      <c r="AQ860" s="8"/>
      <c r="AR860" s="8"/>
      <c r="AS860" s="8"/>
    </row>
    <row r="861" ht="15.75" customHeight="1">
      <c r="A861" s="8"/>
      <c r="B861" s="8"/>
      <c r="C861" s="8"/>
      <c r="D861" s="8"/>
      <c r="E861" s="8"/>
      <c r="F861" s="8"/>
      <c r="G861" s="8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8"/>
      <c r="Y861" s="8"/>
      <c r="Z861" s="8"/>
      <c r="AA861" s="8"/>
      <c r="AB861" s="8"/>
      <c r="AC861" s="8"/>
      <c r="AD861" s="8"/>
      <c r="AE861" s="8"/>
      <c r="AF861" s="8"/>
      <c r="AG861" s="8"/>
      <c r="AH861" s="8"/>
      <c r="AI861" s="8"/>
      <c r="AJ861" s="8"/>
      <c r="AK861" s="8"/>
      <c r="AL861" s="8"/>
      <c r="AM861" s="8"/>
      <c r="AN861" s="8"/>
      <c r="AO861" s="8"/>
      <c r="AP861" s="8"/>
      <c r="AQ861" s="8"/>
      <c r="AR861" s="8"/>
      <c r="AS861" s="8"/>
    </row>
    <row r="862" ht="15.75" customHeight="1">
      <c r="A862" s="8"/>
      <c r="B862" s="8"/>
      <c r="C862" s="8"/>
      <c r="D862" s="8"/>
      <c r="E862" s="8"/>
      <c r="F862" s="8"/>
      <c r="G862" s="8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8"/>
      <c r="Y862" s="8"/>
      <c r="Z862" s="8"/>
      <c r="AA862" s="8"/>
      <c r="AB862" s="8"/>
      <c r="AC862" s="8"/>
      <c r="AD862" s="8"/>
      <c r="AE862" s="8"/>
      <c r="AF862" s="8"/>
      <c r="AG862" s="8"/>
      <c r="AH862" s="8"/>
      <c r="AI862" s="8"/>
      <c r="AJ862" s="8"/>
      <c r="AK862" s="8"/>
      <c r="AL862" s="8"/>
      <c r="AM862" s="8"/>
      <c r="AN862" s="8"/>
      <c r="AO862" s="8"/>
      <c r="AP862" s="8"/>
      <c r="AQ862" s="8"/>
      <c r="AR862" s="8"/>
      <c r="AS862" s="8"/>
    </row>
    <row r="863" ht="15.75" customHeight="1">
      <c r="A863" s="8"/>
      <c r="B863" s="8"/>
      <c r="C863" s="8"/>
      <c r="D863" s="8"/>
      <c r="E863" s="8"/>
      <c r="F863" s="8"/>
      <c r="G863" s="8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8"/>
      <c r="Y863" s="8"/>
      <c r="Z863" s="8"/>
      <c r="AA863" s="8"/>
      <c r="AB863" s="8"/>
      <c r="AC863" s="8"/>
      <c r="AD863" s="8"/>
      <c r="AE863" s="8"/>
      <c r="AF863" s="8"/>
      <c r="AG863" s="8"/>
      <c r="AH863" s="8"/>
      <c r="AI863" s="8"/>
      <c r="AJ863" s="8"/>
      <c r="AK863" s="8"/>
      <c r="AL863" s="8"/>
      <c r="AM863" s="8"/>
      <c r="AN863" s="8"/>
      <c r="AO863" s="8"/>
      <c r="AP863" s="8"/>
      <c r="AQ863" s="8"/>
      <c r="AR863" s="8"/>
      <c r="AS863" s="8"/>
    </row>
    <row r="864" ht="15.75" customHeight="1">
      <c r="A864" s="8"/>
      <c r="B864" s="8"/>
      <c r="C864" s="8"/>
      <c r="D864" s="8"/>
      <c r="E864" s="8"/>
      <c r="F864" s="8"/>
      <c r="G864" s="8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8"/>
      <c r="Y864" s="8"/>
      <c r="Z864" s="8"/>
      <c r="AA864" s="8"/>
      <c r="AB864" s="8"/>
      <c r="AC864" s="8"/>
      <c r="AD864" s="8"/>
      <c r="AE864" s="8"/>
      <c r="AF864" s="8"/>
      <c r="AG864" s="8"/>
      <c r="AH864" s="8"/>
      <c r="AI864" s="8"/>
      <c r="AJ864" s="8"/>
      <c r="AK864" s="8"/>
      <c r="AL864" s="8"/>
      <c r="AM864" s="8"/>
      <c r="AN864" s="8"/>
      <c r="AO864" s="8"/>
      <c r="AP864" s="8"/>
      <c r="AQ864" s="8"/>
      <c r="AR864" s="8"/>
      <c r="AS864" s="8"/>
    </row>
    <row r="865" ht="15.75" customHeight="1">
      <c r="A865" s="8"/>
      <c r="B865" s="8"/>
      <c r="C865" s="8"/>
      <c r="D865" s="8"/>
      <c r="E865" s="8"/>
      <c r="F865" s="8"/>
      <c r="G865" s="8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8"/>
      <c r="Y865" s="8"/>
      <c r="Z865" s="8"/>
      <c r="AA865" s="8"/>
      <c r="AB865" s="8"/>
      <c r="AC865" s="8"/>
      <c r="AD865" s="8"/>
      <c r="AE865" s="8"/>
      <c r="AF865" s="8"/>
      <c r="AG865" s="8"/>
      <c r="AH865" s="8"/>
      <c r="AI865" s="8"/>
      <c r="AJ865" s="8"/>
      <c r="AK865" s="8"/>
      <c r="AL865" s="8"/>
      <c r="AM865" s="8"/>
      <c r="AN865" s="8"/>
      <c r="AO865" s="8"/>
      <c r="AP865" s="8"/>
      <c r="AQ865" s="8"/>
      <c r="AR865" s="8"/>
      <c r="AS865" s="8"/>
    </row>
    <row r="866" ht="15.75" customHeight="1">
      <c r="A866" s="8"/>
      <c r="B866" s="8"/>
      <c r="C866" s="8"/>
      <c r="D866" s="8"/>
      <c r="E866" s="8"/>
      <c r="F866" s="8"/>
      <c r="G866" s="8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8"/>
      <c r="Y866" s="8"/>
      <c r="Z866" s="8"/>
      <c r="AA866" s="8"/>
      <c r="AB866" s="8"/>
      <c r="AC866" s="8"/>
      <c r="AD866" s="8"/>
      <c r="AE866" s="8"/>
      <c r="AF866" s="8"/>
      <c r="AG866" s="8"/>
      <c r="AH866" s="8"/>
      <c r="AI866" s="8"/>
      <c r="AJ866" s="8"/>
      <c r="AK866" s="8"/>
      <c r="AL866" s="8"/>
      <c r="AM866" s="8"/>
      <c r="AN866" s="8"/>
      <c r="AO866" s="8"/>
      <c r="AP866" s="8"/>
      <c r="AQ866" s="8"/>
      <c r="AR866" s="8"/>
      <c r="AS866" s="8"/>
    </row>
    <row r="867" ht="15.75" customHeight="1">
      <c r="A867" s="8"/>
      <c r="B867" s="8"/>
      <c r="C867" s="8"/>
      <c r="D867" s="8"/>
      <c r="E867" s="8"/>
      <c r="F867" s="8"/>
      <c r="G867" s="8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8"/>
      <c r="Y867" s="8"/>
      <c r="Z867" s="8"/>
      <c r="AA867" s="8"/>
      <c r="AB867" s="8"/>
      <c r="AC867" s="8"/>
      <c r="AD867" s="8"/>
      <c r="AE867" s="8"/>
      <c r="AF867" s="8"/>
      <c r="AG867" s="8"/>
      <c r="AH867" s="8"/>
      <c r="AI867" s="8"/>
      <c r="AJ867" s="8"/>
      <c r="AK867" s="8"/>
      <c r="AL867" s="8"/>
      <c r="AM867" s="8"/>
      <c r="AN867" s="8"/>
      <c r="AO867" s="8"/>
      <c r="AP867" s="8"/>
      <c r="AQ867" s="8"/>
      <c r="AR867" s="8"/>
      <c r="AS867" s="8"/>
    </row>
    <row r="868" ht="15.75" customHeight="1">
      <c r="A868" s="8"/>
      <c r="B868" s="8"/>
      <c r="C868" s="8"/>
      <c r="D868" s="8"/>
      <c r="E868" s="8"/>
      <c r="F868" s="8"/>
      <c r="G868" s="8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8"/>
      <c r="Y868" s="8"/>
      <c r="Z868" s="8"/>
      <c r="AA868" s="8"/>
      <c r="AB868" s="8"/>
      <c r="AC868" s="8"/>
      <c r="AD868" s="8"/>
      <c r="AE868" s="8"/>
      <c r="AF868" s="8"/>
      <c r="AG868" s="8"/>
      <c r="AH868" s="8"/>
      <c r="AI868" s="8"/>
      <c r="AJ868" s="8"/>
      <c r="AK868" s="8"/>
      <c r="AL868" s="8"/>
      <c r="AM868" s="8"/>
      <c r="AN868" s="8"/>
      <c r="AO868" s="8"/>
      <c r="AP868" s="8"/>
      <c r="AQ868" s="8"/>
      <c r="AR868" s="8"/>
      <c r="AS868" s="8"/>
    </row>
    <row r="869" ht="15.75" customHeight="1">
      <c r="A869" s="8"/>
      <c r="B869" s="8"/>
      <c r="C869" s="8"/>
      <c r="D869" s="8"/>
      <c r="E869" s="8"/>
      <c r="F869" s="8"/>
      <c r="G869" s="8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8"/>
      <c r="Y869" s="8"/>
      <c r="Z869" s="8"/>
      <c r="AA869" s="8"/>
      <c r="AB869" s="8"/>
      <c r="AC869" s="8"/>
      <c r="AD869" s="8"/>
      <c r="AE869" s="8"/>
      <c r="AF869" s="8"/>
      <c r="AG869" s="8"/>
      <c r="AH869" s="8"/>
      <c r="AI869" s="8"/>
      <c r="AJ869" s="8"/>
      <c r="AK869" s="8"/>
      <c r="AL869" s="8"/>
      <c r="AM869" s="8"/>
      <c r="AN869" s="8"/>
      <c r="AO869" s="8"/>
      <c r="AP869" s="8"/>
      <c r="AQ869" s="8"/>
      <c r="AR869" s="8"/>
      <c r="AS869" s="8"/>
    </row>
    <row r="870" ht="15.75" customHeight="1">
      <c r="A870" s="8"/>
      <c r="B870" s="8"/>
      <c r="C870" s="8"/>
      <c r="D870" s="8"/>
      <c r="E870" s="8"/>
      <c r="F870" s="8"/>
      <c r="G870" s="8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8"/>
      <c r="Y870" s="8"/>
      <c r="Z870" s="8"/>
      <c r="AA870" s="8"/>
      <c r="AB870" s="8"/>
      <c r="AC870" s="8"/>
      <c r="AD870" s="8"/>
      <c r="AE870" s="8"/>
      <c r="AF870" s="8"/>
      <c r="AG870" s="8"/>
      <c r="AH870" s="8"/>
      <c r="AI870" s="8"/>
      <c r="AJ870" s="8"/>
      <c r="AK870" s="8"/>
      <c r="AL870" s="8"/>
      <c r="AM870" s="8"/>
      <c r="AN870" s="8"/>
      <c r="AO870" s="8"/>
      <c r="AP870" s="8"/>
      <c r="AQ870" s="8"/>
      <c r="AR870" s="8"/>
      <c r="AS870" s="8"/>
    </row>
    <row r="871" ht="15.75" customHeight="1">
      <c r="A871" s="8"/>
      <c r="B871" s="8"/>
      <c r="C871" s="8"/>
      <c r="D871" s="8"/>
      <c r="E871" s="8"/>
      <c r="F871" s="8"/>
      <c r="G871" s="8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8"/>
      <c r="Y871" s="8"/>
      <c r="Z871" s="8"/>
      <c r="AA871" s="8"/>
      <c r="AB871" s="8"/>
      <c r="AC871" s="8"/>
      <c r="AD871" s="8"/>
      <c r="AE871" s="8"/>
      <c r="AF871" s="8"/>
      <c r="AG871" s="8"/>
      <c r="AH871" s="8"/>
      <c r="AI871" s="8"/>
      <c r="AJ871" s="8"/>
      <c r="AK871" s="8"/>
      <c r="AL871" s="8"/>
      <c r="AM871" s="8"/>
      <c r="AN871" s="8"/>
      <c r="AO871" s="8"/>
      <c r="AP871" s="8"/>
      <c r="AQ871" s="8"/>
      <c r="AR871" s="8"/>
      <c r="AS871" s="8"/>
    </row>
    <row r="872" ht="15.75" customHeight="1">
      <c r="A872" s="8"/>
      <c r="B872" s="8"/>
      <c r="C872" s="8"/>
      <c r="D872" s="8"/>
      <c r="E872" s="8"/>
      <c r="F872" s="8"/>
      <c r="G872" s="8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8"/>
      <c r="Y872" s="8"/>
      <c r="Z872" s="8"/>
      <c r="AA872" s="8"/>
      <c r="AB872" s="8"/>
      <c r="AC872" s="8"/>
      <c r="AD872" s="8"/>
      <c r="AE872" s="8"/>
      <c r="AF872" s="8"/>
      <c r="AG872" s="8"/>
      <c r="AH872" s="8"/>
      <c r="AI872" s="8"/>
      <c r="AJ872" s="8"/>
      <c r="AK872" s="8"/>
      <c r="AL872" s="8"/>
      <c r="AM872" s="8"/>
      <c r="AN872" s="8"/>
      <c r="AO872" s="8"/>
      <c r="AP872" s="8"/>
      <c r="AQ872" s="8"/>
      <c r="AR872" s="8"/>
      <c r="AS872" s="8"/>
    </row>
    <row r="873" ht="15.75" customHeight="1">
      <c r="A873" s="8"/>
      <c r="B873" s="8"/>
      <c r="C873" s="8"/>
      <c r="D873" s="8"/>
      <c r="E873" s="8"/>
      <c r="F873" s="8"/>
      <c r="G873" s="8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8"/>
      <c r="Y873" s="8"/>
      <c r="Z873" s="8"/>
      <c r="AA873" s="8"/>
      <c r="AB873" s="8"/>
      <c r="AC873" s="8"/>
      <c r="AD873" s="8"/>
      <c r="AE873" s="8"/>
      <c r="AF873" s="8"/>
      <c r="AG873" s="8"/>
      <c r="AH873" s="8"/>
      <c r="AI873" s="8"/>
      <c r="AJ873" s="8"/>
      <c r="AK873" s="8"/>
      <c r="AL873" s="8"/>
      <c r="AM873" s="8"/>
      <c r="AN873" s="8"/>
      <c r="AO873" s="8"/>
      <c r="AP873" s="8"/>
      <c r="AQ873" s="8"/>
      <c r="AR873" s="8"/>
      <c r="AS873" s="8"/>
    </row>
    <row r="874" ht="15.75" customHeight="1">
      <c r="A874" s="8"/>
      <c r="B874" s="8"/>
      <c r="C874" s="8"/>
      <c r="D874" s="8"/>
      <c r="E874" s="8"/>
      <c r="F874" s="8"/>
      <c r="G874" s="8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8"/>
      <c r="Y874" s="8"/>
      <c r="Z874" s="8"/>
      <c r="AA874" s="8"/>
      <c r="AB874" s="8"/>
      <c r="AC874" s="8"/>
      <c r="AD874" s="8"/>
      <c r="AE874" s="8"/>
      <c r="AF874" s="8"/>
      <c r="AG874" s="8"/>
      <c r="AH874" s="8"/>
      <c r="AI874" s="8"/>
      <c r="AJ874" s="8"/>
      <c r="AK874" s="8"/>
      <c r="AL874" s="8"/>
      <c r="AM874" s="8"/>
      <c r="AN874" s="8"/>
      <c r="AO874" s="8"/>
      <c r="AP874" s="8"/>
      <c r="AQ874" s="8"/>
      <c r="AR874" s="8"/>
      <c r="AS874" s="8"/>
    </row>
    <row r="875" ht="15.75" customHeight="1">
      <c r="A875" s="8"/>
      <c r="B875" s="8"/>
      <c r="C875" s="8"/>
      <c r="D875" s="8"/>
      <c r="E875" s="8"/>
      <c r="F875" s="8"/>
      <c r="G875" s="8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8"/>
      <c r="Y875" s="8"/>
      <c r="Z875" s="8"/>
      <c r="AA875" s="8"/>
      <c r="AB875" s="8"/>
      <c r="AC875" s="8"/>
      <c r="AD875" s="8"/>
      <c r="AE875" s="8"/>
      <c r="AF875" s="8"/>
      <c r="AG875" s="8"/>
      <c r="AH875" s="8"/>
      <c r="AI875" s="8"/>
      <c r="AJ875" s="8"/>
      <c r="AK875" s="8"/>
      <c r="AL875" s="8"/>
      <c r="AM875" s="8"/>
      <c r="AN875" s="8"/>
      <c r="AO875" s="8"/>
      <c r="AP875" s="8"/>
      <c r="AQ875" s="8"/>
      <c r="AR875" s="8"/>
      <c r="AS875" s="8"/>
    </row>
    <row r="876" ht="15.75" customHeight="1">
      <c r="A876" s="8"/>
      <c r="B876" s="8"/>
      <c r="C876" s="8"/>
      <c r="D876" s="8"/>
      <c r="E876" s="8"/>
      <c r="F876" s="8"/>
      <c r="G876" s="8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8"/>
      <c r="Y876" s="8"/>
      <c r="Z876" s="8"/>
      <c r="AA876" s="8"/>
      <c r="AB876" s="8"/>
      <c r="AC876" s="8"/>
      <c r="AD876" s="8"/>
      <c r="AE876" s="8"/>
      <c r="AF876" s="8"/>
      <c r="AG876" s="8"/>
      <c r="AH876" s="8"/>
      <c r="AI876" s="8"/>
      <c r="AJ876" s="8"/>
      <c r="AK876" s="8"/>
      <c r="AL876" s="8"/>
      <c r="AM876" s="8"/>
      <c r="AN876" s="8"/>
      <c r="AO876" s="8"/>
      <c r="AP876" s="8"/>
      <c r="AQ876" s="8"/>
      <c r="AR876" s="8"/>
      <c r="AS876" s="8"/>
    </row>
    <row r="877" ht="15.75" customHeight="1">
      <c r="A877" s="8"/>
      <c r="B877" s="8"/>
      <c r="C877" s="8"/>
      <c r="D877" s="8"/>
      <c r="E877" s="8"/>
      <c r="F877" s="8"/>
      <c r="G877" s="8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8"/>
      <c r="Y877" s="8"/>
      <c r="Z877" s="8"/>
      <c r="AA877" s="8"/>
      <c r="AB877" s="8"/>
      <c r="AC877" s="8"/>
      <c r="AD877" s="8"/>
      <c r="AE877" s="8"/>
      <c r="AF877" s="8"/>
      <c r="AG877" s="8"/>
      <c r="AH877" s="8"/>
      <c r="AI877" s="8"/>
      <c r="AJ877" s="8"/>
      <c r="AK877" s="8"/>
      <c r="AL877" s="8"/>
      <c r="AM877" s="8"/>
      <c r="AN877" s="8"/>
      <c r="AO877" s="8"/>
      <c r="AP877" s="8"/>
      <c r="AQ877" s="8"/>
      <c r="AR877" s="8"/>
      <c r="AS877" s="8"/>
    </row>
    <row r="878" ht="15.75" customHeight="1">
      <c r="A878" s="8"/>
      <c r="B878" s="8"/>
      <c r="C878" s="8"/>
      <c r="D878" s="8"/>
      <c r="E878" s="8"/>
      <c r="F878" s="8"/>
      <c r="G878" s="8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8"/>
      <c r="Y878" s="8"/>
      <c r="Z878" s="8"/>
      <c r="AA878" s="8"/>
      <c r="AB878" s="8"/>
      <c r="AC878" s="8"/>
      <c r="AD878" s="8"/>
      <c r="AE878" s="8"/>
      <c r="AF878" s="8"/>
      <c r="AG878" s="8"/>
      <c r="AH878" s="8"/>
      <c r="AI878" s="8"/>
      <c r="AJ878" s="8"/>
      <c r="AK878" s="8"/>
      <c r="AL878" s="8"/>
      <c r="AM878" s="8"/>
      <c r="AN878" s="8"/>
      <c r="AO878" s="8"/>
      <c r="AP878" s="8"/>
      <c r="AQ878" s="8"/>
      <c r="AR878" s="8"/>
      <c r="AS878" s="8"/>
    </row>
    <row r="879" ht="15.75" customHeight="1">
      <c r="A879" s="8"/>
      <c r="B879" s="8"/>
      <c r="C879" s="8"/>
      <c r="D879" s="8"/>
      <c r="E879" s="8"/>
      <c r="F879" s="8"/>
      <c r="G879" s="8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8"/>
      <c r="Y879" s="8"/>
      <c r="Z879" s="8"/>
      <c r="AA879" s="8"/>
      <c r="AB879" s="8"/>
      <c r="AC879" s="8"/>
      <c r="AD879" s="8"/>
      <c r="AE879" s="8"/>
      <c r="AF879" s="8"/>
      <c r="AG879" s="8"/>
      <c r="AH879" s="8"/>
      <c r="AI879" s="8"/>
      <c r="AJ879" s="8"/>
      <c r="AK879" s="8"/>
      <c r="AL879" s="8"/>
      <c r="AM879" s="8"/>
      <c r="AN879" s="8"/>
      <c r="AO879" s="8"/>
      <c r="AP879" s="8"/>
      <c r="AQ879" s="8"/>
      <c r="AR879" s="8"/>
      <c r="AS879" s="8"/>
    </row>
    <row r="880" ht="15.75" customHeight="1">
      <c r="A880" s="8"/>
      <c r="B880" s="8"/>
      <c r="C880" s="8"/>
      <c r="D880" s="8"/>
      <c r="E880" s="8"/>
      <c r="F880" s="8"/>
      <c r="G880" s="8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8"/>
      <c r="Y880" s="8"/>
      <c r="Z880" s="8"/>
      <c r="AA880" s="8"/>
      <c r="AB880" s="8"/>
      <c r="AC880" s="8"/>
      <c r="AD880" s="8"/>
      <c r="AE880" s="8"/>
      <c r="AF880" s="8"/>
      <c r="AG880" s="8"/>
      <c r="AH880" s="8"/>
      <c r="AI880" s="8"/>
      <c r="AJ880" s="8"/>
      <c r="AK880" s="8"/>
      <c r="AL880" s="8"/>
      <c r="AM880" s="8"/>
      <c r="AN880" s="8"/>
      <c r="AO880" s="8"/>
      <c r="AP880" s="8"/>
      <c r="AQ880" s="8"/>
      <c r="AR880" s="8"/>
      <c r="AS880" s="8"/>
    </row>
    <row r="881" ht="15.75" customHeight="1">
      <c r="A881" s="8"/>
      <c r="B881" s="8"/>
      <c r="C881" s="8"/>
      <c r="D881" s="8"/>
      <c r="E881" s="8"/>
      <c r="F881" s="8"/>
      <c r="G881" s="8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8"/>
      <c r="Y881" s="8"/>
      <c r="Z881" s="8"/>
      <c r="AA881" s="8"/>
      <c r="AB881" s="8"/>
      <c r="AC881" s="8"/>
      <c r="AD881" s="8"/>
      <c r="AE881" s="8"/>
      <c r="AF881" s="8"/>
      <c r="AG881" s="8"/>
      <c r="AH881" s="8"/>
      <c r="AI881" s="8"/>
      <c r="AJ881" s="8"/>
      <c r="AK881" s="8"/>
      <c r="AL881" s="8"/>
      <c r="AM881" s="8"/>
      <c r="AN881" s="8"/>
      <c r="AO881" s="8"/>
      <c r="AP881" s="8"/>
      <c r="AQ881" s="8"/>
      <c r="AR881" s="8"/>
      <c r="AS881" s="8"/>
    </row>
    <row r="882" ht="15.75" customHeight="1">
      <c r="A882" s="8"/>
      <c r="B882" s="8"/>
      <c r="C882" s="8"/>
      <c r="D882" s="8"/>
      <c r="E882" s="8"/>
      <c r="F882" s="8"/>
      <c r="G882" s="8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8"/>
      <c r="Y882" s="8"/>
      <c r="Z882" s="8"/>
      <c r="AA882" s="8"/>
      <c r="AB882" s="8"/>
      <c r="AC882" s="8"/>
      <c r="AD882" s="8"/>
      <c r="AE882" s="8"/>
      <c r="AF882" s="8"/>
      <c r="AG882" s="8"/>
      <c r="AH882" s="8"/>
      <c r="AI882" s="8"/>
      <c r="AJ882" s="8"/>
      <c r="AK882" s="8"/>
      <c r="AL882" s="8"/>
      <c r="AM882" s="8"/>
      <c r="AN882" s="8"/>
      <c r="AO882" s="8"/>
      <c r="AP882" s="8"/>
      <c r="AQ882" s="8"/>
      <c r="AR882" s="8"/>
      <c r="AS882" s="8"/>
    </row>
    <row r="883" ht="15.75" customHeight="1">
      <c r="A883" s="8"/>
      <c r="B883" s="8"/>
      <c r="C883" s="8"/>
      <c r="D883" s="8"/>
      <c r="E883" s="8"/>
      <c r="F883" s="8"/>
      <c r="G883" s="8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8"/>
      <c r="Y883" s="8"/>
      <c r="Z883" s="8"/>
      <c r="AA883" s="8"/>
      <c r="AB883" s="8"/>
      <c r="AC883" s="8"/>
      <c r="AD883" s="8"/>
      <c r="AE883" s="8"/>
      <c r="AF883" s="8"/>
      <c r="AG883" s="8"/>
      <c r="AH883" s="8"/>
      <c r="AI883" s="8"/>
      <c r="AJ883" s="8"/>
      <c r="AK883" s="8"/>
      <c r="AL883" s="8"/>
      <c r="AM883" s="8"/>
      <c r="AN883" s="8"/>
      <c r="AO883" s="8"/>
      <c r="AP883" s="8"/>
      <c r="AQ883" s="8"/>
      <c r="AR883" s="8"/>
      <c r="AS883" s="8"/>
    </row>
    <row r="884" ht="15.75" customHeight="1">
      <c r="A884" s="8"/>
      <c r="B884" s="8"/>
      <c r="C884" s="8"/>
      <c r="D884" s="8"/>
      <c r="E884" s="8"/>
      <c r="F884" s="8"/>
      <c r="G884" s="8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8"/>
      <c r="Y884" s="8"/>
      <c r="Z884" s="8"/>
      <c r="AA884" s="8"/>
      <c r="AB884" s="8"/>
      <c r="AC884" s="8"/>
      <c r="AD884" s="8"/>
      <c r="AE884" s="8"/>
      <c r="AF884" s="8"/>
      <c r="AG884" s="8"/>
      <c r="AH884" s="8"/>
      <c r="AI884" s="8"/>
      <c r="AJ884" s="8"/>
      <c r="AK884" s="8"/>
      <c r="AL884" s="8"/>
      <c r="AM884" s="8"/>
      <c r="AN884" s="8"/>
      <c r="AO884" s="8"/>
      <c r="AP884" s="8"/>
      <c r="AQ884" s="8"/>
      <c r="AR884" s="8"/>
      <c r="AS884" s="8"/>
    </row>
    <row r="885" ht="15.75" customHeight="1">
      <c r="A885" s="8"/>
      <c r="B885" s="8"/>
      <c r="C885" s="8"/>
      <c r="D885" s="8"/>
      <c r="E885" s="8"/>
      <c r="F885" s="8"/>
      <c r="G885" s="8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8"/>
      <c r="Y885" s="8"/>
      <c r="Z885" s="8"/>
      <c r="AA885" s="8"/>
      <c r="AB885" s="8"/>
      <c r="AC885" s="8"/>
      <c r="AD885" s="8"/>
      <c r="AE885" s="8"/>
      <c r="AF885" s="8"/>
      <c r="AG885" s="8"/>
      <c r="AH885" s="8"/>
      <c r="AI885" s="8"/>
      <c r="AJ885" s="8"/>
      <c r="AK885" s="8"/>
      <c r="AL885" s="8"/>
      <c r="AM885" s="8"/>
      <c r="AN885" s="8"/>
      <c r="AO885" s="8"/>
      <c r="AP885" s="8"/>
      <c r="AQ885" s="8"/>
      <c r="AR885" s="8"/>
      <c r="AS885" s="8"/>
    </row>
    <row r="886" ht="15.75" customHeight="1">
      <c r="A886" s="8"/>
      <c r="B886" s="8"/>
      <c r="C886" s="8"/>
      <c r="D886" s="8"/>
      <c r="E886" s="8"/>
      <c r="F886" s="8"/>
      <c r="G886" s="8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8"/>
      <c r="Y886" s="8"/>
      <c r="Z886" s="8"/>
      <c r="AA886" s="8"/>
      <c r="AB886" s="8"/>
      <c r="AC886" s="8"/>
      <c r="AD886" s="8"/>
      <c r="AE886" s="8"/>
      <c r="AF886" s="8"/>
      <c r="AG886" s="8"/>
      <c r="AH886" s="8"/>
      <c r="AI886" s="8"/>
      <c r="AJ886" s="8"/>
      <c r="AK886" s="8"/>
      <c r="AL886" s="8"/>
      <c r="AM886" s="8"/>
      <c r="AN886" s="8"/>
      <c r="AO886" s="8"/>
      <c r="AP886" s="8"/>
      <c r="AQ886" s="8"/>
      <c r="AR886" s="8"/>
      <c r="AS886" s="8"/>
    </row>
    <row r="887" ht="15.75" customHeight="1">
      <c r="A887" s="8"/>
      <c r="B887" s="8"/>
      <c r="C887" s="8"/>
      <c r="D887" s="8"/>
      <c r="E887" s="8"/>
      <c r="F887" s="8"/>
      <c r="G887" s="8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8"/>
      <c r="Y887" s="8"/>
      <c r="Z887" s="8"/>
      <c r="AA887" s="8"/>
      <c r="AB887" s="8"/>
      <c r="AC887" s="8"/>
      <c r="AD887" s="8"/>
      <c r="AE887" s="8"/>
      <c r="AF887" s="8"/>
      <c r="AG887" s="8"/>
      <c r="AH887" s="8"/>
      <c r="AI887" s="8"/>
      <c r="AJ887" s="8"/>
      <c r="AK887" s="8"/>
      <c r="AL887" s="8"/>
      <c r="AM887" s="8"/>
      <c r="AN887" s="8"/>
      <c r="AO887" s="8"/>
      <c r="AP887" s="8"/>
      <c r="AQ887" s="8"/>
      <c r="AR887" s="8"/>
      <c r="AS887" s="8"/>
    </row>
    <row r="888" ht="15.75" customHeight="1">
      <c r="A888" s="8"/>
      <c r="B888" s="8"/>
      <c r="C888" s="8"/>
      <c r="D888" s="8"/>
      <c r="E888" s="8"/>
      <c r="F888" s="8"/>
      <c r="G888" s="8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8"/>
      <c r="Y888" s="8"/>
      <c r="Z888" s="8"/>
      <c r="AA888" s="8"/>
      <c r="AB888" s="8"/>
      <c r="AC888" s="8"/>
      <c r="AD888" s="8"/>
      <c r="AE888" s="8"/>
      <c r="AF888" s="8"/>
      <c r="AG888" s="8"/>
      <c r="AH888" s="8"/>
      <c r="AI888" s="8"/>
      <c r="AJ888" s="8"/>
      <c r="AK888" s="8"/>
      <c r="AL888" s="8"/>
      <c r="AM888" s="8"/>
      <c r="AN888" s="8"/>
      <c r="AO888" s="8"/>
      <c r="AP888" s="8"/>
      <c r="AQ888" s="8"/>
      <c r="AR888" s="8"/>
      <c r="AS888" s="8"/>
    </row>
    <row r="889" ht="15.75" customHeight="1">
      <c r="A889" s="8"/>
      <c r="B889" s="8"/>
      <c r="C889" s="8"/>
      <c r="D889" s="8"/>
      <c r="E889" s="8"/>
      <c r="F889" s="8"/>
      <c r="G889" s="8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8"/>
      <c r="Y889" s="8"/>
      <c r="Z889" s="8"/>
      <c r="AA889" s="8"/>
      <c r="AB889" s="8"/>
      <c r="AC889" s="8"/>
      <c r="AD889" s="8"/>
      <c r="AE889" s="8"/>
      <c r="AF889" s="8"/>
      <c r="AG889" s="8"/>
      <c r="AH889" s="8"/>
      <c r="AI889" s="8"/>
      <c r="AJ889" s="8"/>
      <c r="AK889" s="8"/>
      <c r="AL889" s="8"/>
      <c r="AM889" s="8"/>
      <c r="AN889" s="8"/>
      <c r="AO889" s="8"/>
      <c r="AP889" s="8"/>
      <c r="AQ889" s="8"/>
      <c r="AR889" s="8"/>
      <c r="AS889" s="8"/>
    </row>
    <row r="890" ht="15.75" customHeight="1">
      <c r="A890" s="8"/>
      <c r="B890" s="8"/>
      <c r="C890" s="8"/>
      <c r="D890" s="8"/>
      <c r="E890" s="8"/>
      <c r="F890" s="8"/>
      <c r="G890" s="8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8"/>
      <c r="Y890" s="8"/>
      <c r="Z890" s="8"/>
      <c r="AA890" s="8"/>
      <c r="AB890" s="8"/>
      <c r="AC890" s="8"/>
      <c r="AD890" s="8"/>
      <c r="AE890" s="8"/>
      <c r="AF890" s="8"/>
      <c r="AG890" s="8"/>
      <c r="AH890" s="8"/>
      <c r="AI890" s="8"/>
      <c r="AJ890" s="8"/>
      <c r="AK890" s="8"/>
      <c r="AL890" s="8"/>
      <c r="AM890" s="8"/>
      <c r="AN890" s="8"/>
      <c r="AO890" s="8"/>
      <c r="AP890" s="8"/>
      <c r="AQ890" s="8"/>
      <c r="AR890" s="8"/>
      <c r="AS890" s="8"/>
    </row>
    <row r="891" ht="15.75" customHeight="1">
      <c r="A891" s="8"/>
      <c r="B891" s="8"/>
      <c r="C891" s="8"/>
      <c r="D891" s="8"/>
      <c r="E891" s="8"/>
      <c r="F891" s="8"/>
      <c r="G891" s="8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8"/>
      <c r="Y891" s="8"/>
      <c r="Z891" s="8"/>
      <c r="AA891" s="8"/>
      <c r="AB891" s="8"/>
      <c r="AC891" s="8"/>
      <c r="AD891" s="8"/>
      <c r="AE891" s="8"/>
      <c r="AF891" s="8"/>
      <c r="AG891" s="8"/>
      <c r="AH891" s="8"/>
      <c r="AI891" s="8"/>
      <c r="AJ891" s="8"/>
      <c r="AK891" s="8"/>
      <c r="AL891" s="8"/>
      <c r="AM891" s="8"/>
      <c r="AN891" s="8"/>
      <c r="AO891" s="8"/>
      <c r="AP891" s="8"/>
      <c r="AQ891" s="8"/>
      <c r="AR891" s="8"/>
      <c r="AS891" s="8"/>
    </row>
    <row r="892" ht="15.75" customHeight="1">
      <c r="A892" s="8"/>
      <c r="B892" s="8"/>
      <c r="C892" s="8"/>
      <c r="D892" s="8"/>
      <c r="E892" s="8"/>
      <c r="F892" s="8"/>
      <c r="G892" s="8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8"/>
      <c r="Y892" s="8"/>
      <c r="Z892" s="8"/>
      <c r="AA892" s="8"/>
      <c r="AB892" s="8"/>
      <c r="AC892" s="8"/>
      <c r="AD892" s="8"/>
      <c r="AE892" s="8"/>
      <c r="AF892" s="8"/>
      <c r="AG892" s="8"/>
      <c r="AH892" s="8"/>
      <c r="AI892" s="8"/>
      <c r="AJ892" s="8"/>
      <c r="AK892" s="8"/>
      <c r="AL892" s="8"/>
      <c r="AM892" s="8"/>
      <c r="AN892" s="8"/>
      <c r="AO892" s="8"/>
      <c r="AP892" s="8"/>
      <c r="AQ892" s="8"/>
      <c r="AR892" s="8"/>
      <c r="AS892" s="8"/>
    </row>
    <row r="893" ht="15.75" customHeight="1">
      <c r="A893" s="8"/>
      <c r="B893" s="8"/>
      <c r="C893" s="8"/>
      <c r="D893" s="8"/>
      <c r="E893" s="8"/>
      <c r="F893" s="8"/>
      <c r="G893" s="8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8"/>
      <c r="Y893" s="8"/>
      <c r="Z893" s="8"/>
      <c r="AA893" s="8"/>
      <c r="AB893" s="8"/>
      <c r="AC893" s="8"/>
      <c r="AD893" s="8"/>
      <c r="AE893" s="8"/>
      <c r="AF893" s="8"/>
      <c r="AG893" s="8"/>
      <c r="AH893" s="8"/>
      <c r="AI893" s="8"/>
      <c r="AJ893" s="8"/>
      <c r="AK893" s="8"/>
      <c r="AL893" s="8"/>
      <c r="AM893" s="8"/>
      <c r="AN893" s="8"/>
      <c r="AO893" s="8"/>
      <c r="AP893" s="8"/>
      <c r="AQ893" s="8"/>
      <c r="AR893" s="8"/>
      <c r="AS893" s="8"/>
    </row>
    <row r="894" ht="15.75" customHeight="1">
      <c r="A894" s="8"/>
      <c r="B894" s="8"/>
      <c r="C894" s="8"/>
      <c r="D894" s="8"/>
      <c r="E894" s="8"/>
      <c r="F894" s="8"/>
      <c r="G894" s="8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8"/>
      <c r="Y894" s="8"/>
      <c r="Z894" s="8"/>
      <c r="AA894" s="8"/>
      <c r="AB894" s="8"/>
      <c r="AC894" s="8"/>
      <c r="AD894" s="8"/>
      <c r="AE894" s="8"/>
      <c r="AF894" s="8"/>
      <c r="AG894" s="8"/>
      <c r="AH894" s="8"/>
      <c r="AI894" s="8"/>
      <c r="AJ894" s="8"/>
      <c r="AK894" s="8"/>
      <c r="AL894" s="8"/>
      <c r="AM894" s="8"/>
      <c r="AN894" s="8"/>
      <c r="AO894" s="8"/>
      <c r="AP894" s="8"/>
      <c r="AQ894" s="8"/>
      <c r="AR894" s="8"/>
      <c r="AS894" s="8"/>
    </row>
    <row r="895" ht="15.75" customHeight="1">
      <c r="A895" s="8"/>
      <c r="B895" s="8"/>
      <c r="C895" s="8"/>
      <c r="D895" s="8"/>
      <c r="E895" s="8"/>
      <c r="F895" s="8"/>
      <c r="G895" s="8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8"/>
      <c r="Y895" s="8"/>
      <c r="Z895" s="8"/>
      <c r="AA895" s="8"/>
      <c r="AB895" s="8"/>
      <c r="AC895" s="8"/>
      <c r="AD895" s="8"/>
      <c r="AE895" s="8"/>
      <c r="AF895" s="8"/>
      <c r="AG895" s="8"/>
      <c r="AH895" s="8"/>
      <c r="AI895" s="8"/>
      <c r="AJ895" s="8"/>
      <c r="AK895" s="8"/>
      <c r="AL895" s="8"/>
      <c r="AM895" s="8"/>
      <c r="AN895" s="8"/>
      <c r="AO895" s="8"/>
      <c r="AP895" s="8"/>
      <c r="AQ895" s="8"/>
      <c r="AR895" s="8"/>
      <c r="AS895" s="8"/>
    </row>
    <row r="896" ht="15.75" customHeight="1">
      <c r="A896" s="8"/>
      <c r="B896" s="8"/>
      <c r="C896" s="8"/>
      <c r="D896" s="8"/>
      <c r="E896" s="8"/>
      <c r="F896" s="8"/>
      <c r="G896" s="8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8"/>
      <c r="Y896" s="8"/>
      <c r="Z896" s="8"/>
      <c r="AA896" s="8"/>
      <c r="AB896" s="8"/>
      <c r="AC896" s="8"/>
      <c r="AD896" s="8"/>
      <c r="AE896" s="8"/>
      <c r="AF896" s="8"/>
      <c r="AG896" s="8"/>
      <c r="AH896" s="8"/>
      <c r="AI896" s="8"/>
      <c r="AJ896" s="8"/>
      <c r="AK896" s="8"/>
      <c r="AL896" s="8"/>
      <c r="AM896" s="8"/>
      <c r="AN896" s="8"/>
      <c r="AO896" s="8"/>
      <c r="AP896" s="8"/>
      <c r="AQ896" s="8"/>
      <c r="AR896" s="8"/>
      <c r="AS896" s="8"/>
    </row>
    <row r="897" ht="15.75" customHeight="1">
      <c r="A897" s="8"/>
      <c r="B897" s="8"/>
      <c r="C897" s="8"/>
      <c r="D897" s="8"/>
      <c r="E897" s="8"/>
      <c r="F897" s="8"/>
      <c r="G897" s="8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8"/>
      <c r="Y897" s="8"/>
      <c r="Z897" s="8"/>
      <c r="AA897" s="8"/>
      <c r="AB897" s="8"/>
      <c r="AC897" s="8"/>
      <c r="AD897" s="8"/>
      <c r="AE897" s="8"/>
      <c r="AF897" s="8"/>
      <c r="AG897" s="8"/>
      <c r="AH897" s="8"/>
      <c r="AI897" s="8"/>
      <c r="AJ897" s="8"/>
      <c r="AK897" s="8"/>
      <c r="AL897" s="8"/>
      <c r="AM897" s="8"/>
      <c r="AN897" s="8"/>
      <c r="AO897" s="8"/>
      <c r="AP897" s="8"/>
      <c r="AQ897" s="8"/>
      <c r="AR897" s="8"/>
      <c r="AS897" s="8"/>
    </row>
    <row r="898" ht="15.75" customHeight="1">
      <c r="A898" s="8"/>
      <c r="B898" s="8"/>
      <c r="C898" s="8"/>
      <c r="D898" s="8"/>
      <c r="E898" s="8"/>
      <c r="F898" s="8"/>
      <c r="G898" s="8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8"/>
      <c r="Y898" s="8"/>
      <c r="Z898" s="8"/>
      <c r="AA898" s="8"/>
      <c r="AB898" s="8"/>
      <c r="AC898" s="8"/>
      <c r="AD898" s="8"/>
      <c r="AE898" s="8"/>
      <c r="AF898" s="8"/>
      <c r="AG898" s="8"/>
      <c r="AH898" s="8"/>
      <c r="AI898" s="8"/>
      <c r="AJ898" s="8"/>
      <c r="AK898" s="8"/>
      <c r="AL898" s="8"/>
      <c r="AM898" s="8"/>
      <c r="AN898" s="8"/>
      <c r="AO898" s="8"/>
      <c r="AP898" s="8"/>
      <c r="AQ898" s="8"/>
      <c r="AR898" s="8"/>
      <c r="AS898" s="8"/>
    </row>
    <row r="899" ht="15.75" customHeight="1">
      <c r="A899" s="8"/>
      <c r="B899" s="8"/>
      <c r="C899" s="8"/>
      <c r="D899" s="8"/>
      <c r="E899" s="8"/>
      <c r="F899" s="8"/>
      <c r="G899" s="8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8"/>
      <c r="Y899" s="8"/>
      <c r="Z899" s="8"/>
      <c r="AA899" s="8"/>
      <c r="AB899" s="8"/>
      <c r="AC899" s="8"/>
      <c r="AD899" s="8"/>
      <c r="AE899" s="8"/>
      <c r="AF899" s="8"/>
      <c r="AG899" s="8"/>
      <c r="AH899" s="8"/>
      <c r="AI899" s="8"/>
      <c r="AJ899" s="8"/>
      <c r="AK899" s="8"/>
      <c r="AL899" s="8"/>
      <c r="AM899" s="8"/>
      <c r="AN899" s="8"/>
      <c r="AO899" s="8"/>
      <c r="AP899" s="8"/>
      <c r="AQ899" s="8"/>
      <c r="AR899" s="8"/>
      <c r="AS899" s="8"/>
    </row>
    <row r="900" ht="15.75" customHeight="1">
      <c r="A900" s="8"/>
      <c r="B900" s="8"/>
      <c r="C900" s="8"/>
      <c r="D900" s="8"/>
      <c r="E900" s="8"/>
      <c r="F900" s="8"/>
      <c r="G900" s="8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8"/>
      <c r="Y900" s="8"/>
      <c r="Z900" s="8"/>
      <c r="AA900" s="8"/>
      <c r="AB900" s="8"/>
      <c r="AC900" s="8"/>
      <c r="AD900" s="8"/>
      <c r="AE900" s="8"/>
      <c r="AF900" s="8"/>
      <c r="AG900" s="8"/>
      <c r="AH900" s="8"/>
      <c r="AI900" s="8"/>
      <c r="AJ900" s="8"/>
      <c r="AK900" s="8"/>
      <c r="AL900" s="8"/>
      <c r="AM900" s="8"/>
      <c r="AN900" s="8"/>
      <c r="AO900" s="8"/>
      <c r="AP900" s="8"/>
      <c r="AQ900" s="8"/>
      <c r="AR900" s="8"/>
      <c r="AS900" s="8"/>
    </row>
    <row r="901" ht="15.75" customHeight="1">
      <c r="A901" s="8"/>
      <c r="B901" s="8"/>
      <c r="C901" s="8"/>
      <c r="D901" s="8"/>
      <c r="E901" s="8"/>
      <c r="F901" s="8"/>
      <c r="G901" s="8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8"/>
      <c r="Y901" s="8"/>
      <c r="Z901" s="8"/>
      <c r="AA901" s="8"/>
      <c r="AB901" s="8"/>
      <c r="AC901" s="8"/>
      <c r="AD901" s="8"/>
      <c r="AE901" s="8"/>
      <c r="AF901" s="8"/>
      <c r="AG901" s="8"/>
      <c r="AH901" s="8"/>
      <c r="AI901" s="8"/>
      <c r="AJ901" s="8"/>
      <c r="AK901" s="8"/>
      <c r="AL901" s="8"/>
      <c r="AM901" s="8"/>
      <c r="AN901" s="8"/>
      <c r="AO901" s="8"/>
      <c r="AP901" s="8"/>
      <c r="AQ901" s="8"/>
      <c r="AR901" s="8"/>
      <c r="AS901" s="8"/>
    </row>
    <row r="902" ht="15.75" customHeight="1">
      <c r="A902" s="8"/>
      <c r="B902" s="8"/>
      <c r="C902" s="8"/>
      <c r="D902" s="8"/>
      <c r="E902" s="8"/>
      <c r="F902" s="8"/>
      <c r="G902" s="8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8"/>
      <c r="Y902" s="8"/>
      <c r="Z902" s="8"/>
      <c r="AA902" s="8"/>
      <c r="AB902" s="8"/>
      <c r="AC902" s="8"/>
      <c r="AD902" s="8"/>
      <c r="AE902" s="8"/>
      <c r="AF902" s="8"/>
      <c r="AG902" s="8"/>
      <c r="AH902" s="8"/>
      <c r="AI902" s="8"/>
      <c r="AJ902" s="8"/>
      <c r="AK902" s="8"/>
      <c r="AL902" s="8"/>
      <c r="AM902" s="8"/>
      <c r="AN902" s="8"/>
      <c r="AO902" s="8"/>
      <c r="AP902" s="8"/>
      <c r="AQ902" s="8"/>
      <c r="AR902" s="8"/>
      <c r="AS902" s="8"/>
    </row>
    <row r="903" ht="15.75" customHeight="1">
      <c r="A903" s="8"/>
      <c r="B903" s="8"/>
      <c r="C903" s="8"/>
      <c r="D903" s="8"/>
      <c r="E903" s="8"/>
      <c r="F903" s="8"/>
      <c r="G903" s="8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8"/>
      <c r="Y903" s="8"/>
      <c r="Z903" s="8"/>
      <c r="AA903" s="8"/>
      <c r="AB903" s="8"/>
      <c r="AC903" s="8"/>
      <c r="AD903" s="8"/>
      <c r="AE903" s="8"/>
      <c r="AF903" s="8"/>
      <c r="AG903" s="8"/>
      <c r="AH903" s="8"/>
      <c r="AI903" s="8"/>
      <c r="AJ903" s="8"/>
      <c r="AK903" s="8"/>
      <c r="AL903" s="8"/>
      <c r="AM903" s="8"/>
      <c r="AN903" s="8"/>
      <c r="AO903" s="8"/>
      <c r="AP903" s="8"/>
      <c r="AQ903" s="8"/>
      <c r="AR903" s="8"/>
      <c r="AS903" s="8"/>
    </row>
    <row r="904" ht="15.75" customHeight="1">
      <c r="A904" s="8"/>
      <c r="B904" s="8"/>
      <c r="C904" s="8"/>
      <c r="D904" s="8"/>
      <c r="E904" s="8"/>
      <c r="F904" s="8"/>
      <c r="G904" s="8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8"/>
      <c r="Y904" s="8"/>
      <c r="Z904" s="8"/>
      <c r="AA904" s="8"/>
      <c r="AB904" s="8"/>
      <c r="AC904" s="8"/>
      <c r="AD904" s="8"/>
      <c r="AE904" s="8"/>
      <c r="AF904" s="8"/>
      <c r="AG904" s="8"/>
      <c r="AH904" s="8"/>
      <c r="AI904" s="8"/>
      <c r="AJ904" s="8"/>
      <c r="AK904" s="8"/>
      <c r="AL904" s="8"/>
      <c r="AM904" s="8"/>
      <c r="AN904" s="8"/>
      <c r="AO904" s="8"/>
      <c r="AP904" s="8"/>
      <c r="AQ904" s="8"/>
      <c r="AR904" s="8"/>
      <c r="AS904" s="8"/>
    </row>
    <row r="905" ht="15.75" customHeight="1">
      <c r="A905" s="8"/>
      <c r="B905" s="8"/>
      <c r="C905" s="8"/>
      <c r="D905" s="8"/>
      <c r="E905" s="8"/>
      <c r="F905" s="8"/>
      <c r="G905" s="8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8"/>
      <c r="Y905" s="8"/>
      <c r="Z905" s="8"/>
      <c r="AA905" s="8"/>
      <c r="AB905" s="8"/>
      <c r="AC905" s="8"/>
      <c r="AD905" s="8"/>
      <c r="AE905" s="8"/>
      <c r="AF905" s="8"/>
      <c r="AG905" s="8"/>
      <c r="AH905" s="8"/>
      <c r="AI905" s="8"/>
      <c r="AJ905" s="8"/>
      <c r="AK905" s="8"/>
      <c r="AL905" s="8"/>
      <c r="AM905" s="8"/>
      <c r="AN905" s="8"/>
      <c r="AO905" s="8"/>
      <c r="AP905" s="8"/>
      <c r="AQ905" s="8"/>
      <c r="AR905" s="8"/>
      <c r="AS905" s="8"/>
    </row>
    <row r="906" ht="15.75" customHeight="1">
      <c r="A906" s="8"/>
      <c r="B906" s="8"/>
      <c r="C906" s="8"/>
      <c r="D906" s="8"/>
      <c r="E906" s="8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  <c r="AA906" s="8"/>
      <c r="AB906" s="8"/>
      <c r="AC906" s="8"/>
      <c r="AD906" s="8"/>
      <c r="AE906" s="8"/>
      <c r="AF906" s="8"/>
      <c r="AG906" s="8"/>
      <c r="AH906" s="8"/>
      <c r="AI906" s="8"/>
      <c r="AJ906" s="8"/>
      <c r="AK906" s="8"/>
      <c r="AL906" s="8"/>
      <c r="AM906" s="8"/>
      <c r="AN906" s="8"/>
      <c r="AO906" s="8"/>
      <c r="AP906" s="8"/>
      <c r="AQ906" s="8"/>
      <c r="AR906" s="8"/>
      <c r="AS906" s="8"/>
    </row>
    <row r="907" ht="15.75" customHeight="1">
      <c r="A907" s="8"/>
      <c r="B907" s="8"/>
      <c r="C907" s="8"/>
      <c r="D907" s="8"/>
      <c r="E907" s="8"/>
      <c r="F907" s="8"/>
      <c r="G907" s="8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8"/>
      <c r="Y907" s="8"/>
      <c r="Z907" s="8"/>
      <c r="AA907" s="8"/>
      <c r="AB907" s="8"/>
      <c r="AC907" s="8"/>
      <c r="AD907" s="8"/>
      <c r="AE907" s="8"/>
      <c r="AF907" s="8"/>
      <c r="AG907" s="8"/>
      <c r="AH907" s="8"/>
      <c r="AI907" s="8"/>
      <c r="AJ907" s="8"/>
      <c r="AK907" s="8"/>
      <c r="AL907" s="8"/>
      <c r="AM907" s="8"/>
      <c r="AN907" s="8"/>
      <c r="AO907" s="8"/>
      <c r="AP907" s="8"/>
      <c r="AQ907" s="8"/>
      <c r="AR907" s="8"/>
      <c r="AS907" s="8"/>
    </row>
    <row r="908" ht="15.75" customHeight="1">
      <c r="A908" s="8"/>
      <c r="B908" s="8"/>
      <c r="C908" s="8"/>
      <c r="D908" s="8"/>
      <c r="E908" s="8"/>
      <c r="F908" s="8"/>
      <c r="G908" s="8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8"/>
      <c r="Y908" s="8"/>
      <c r="Z908" s="8"/>
      <c r="AA908" s="8"/>
      <c r="AB908" s="8"/>
      <c r="AC908" s="8"/>
      <c r="AD908" s="8"/>
      <c r="AE908" s="8"/>
      <c r="AF908" s="8"/>
      <c r="AG908" s="8"/>
      <c r="AH908" s="8"/>
      <c r="AI908" s="8"/>
      <c r="AJ908" s="8"/>
      <c r="AK908" s="8"/>
      <c r="AL908" s="8"/>
      <c r="AM908" s="8"/>
      <c r="AN908" s="8"/>
      <c r="AO908" s="8"/>
      <c r="AP908" s="8"/>
      <c r="AQ908" s="8"/>
      <c r="AR908" s="8"/>
      <c r="AS908" s="8"/>
    </row>
    <row r="909" ht="15.75" customHeight="1">
      <c r="A909" s="8"/>
      <c r="B909" s="8"/>
      <c r="C909" s="8"/>
      <c r="D909" s="8"/>
      <c r="E909" s="8"/>
      <c r="F909" s="8"/>
      <c r="G909" s="8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8"/>
      <c r="Y909" s="8"/>
      <c r="Z909" s="8"/>
      <c r="AA909" s="8"/>
      <c r="AB909" s="8"/>
      <c r="AC909" s="8"/>
      <c r="AD909" s="8"/>
      <c r="AE909" s="8"/>
      <c r="AF909" s="8"/>
      <c r="AG909" s="8"/>
      <c r="AH909" s="8"/>
      <c r="AI909" s="8"/>
      <c r="AJ909" s="8"/>
      <c r="AK909" s="8"/>
      <c r="AL909" s="8"/>
      <c r="AM909" s="8"/>
      <c r="AN909" s="8"/>
      <c r="AO909" s="8"/>
      <c r="AP909" s="8"/>
      <c r="AQ909" s="8"/>
      <c r="AR909" s="8"/>
      <c r="AS909" s="8"/>
    </row>
    <row r="910" ht="15.75" customHeight="1">
      <c r="A910" s="8"/>
      <c r="B910" s="8"/>
      <c r="C910" s="8"/>
      <c r="D910" s="8"/>
      <c r="E910" s="8"/>
      <c r="F910" s="8"/>
      <c r="G910" s="8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8"/>
      <c r="Y910" s="8"/>
      <c r="Z910" s="8"/>
      <c r="AA910" s="8"/>
      <c r="AB910" s="8"/>
      <c r="AC910" s="8"/>
      <c r="AD910" s="8"/>
      <c r="AE910" s="8"/>
      <c r="AF910" s="8"/>
      <c r="AG910" s="8"/>
      <c r="AH910" s="8"/>
      <c r="AI910" s="8"/>
      <c r="AJ910" s="8"/>
      <c r="AK910" s="8"/>
      <c r="AL910" s="8"/>
      <c r="AM910" s="8"/>
      <c r="AN910" s="8"/>
      <c r="AO910" s="8"/>
      <c r="AP910" s="8"/>
      <c r="AQ910" s="8"/>
      <c r="AR910" s="8"/>
      <c r="AS910" s="8"/>
    </row>
    <row r="911" ht="15.75" customHeight="1">
      <c r="A911" s="8"/>
      <c r="B911" s="8"/>
      <c r="C911" s="8"/>
      <c r="D911" s="8"/>
      <c r="E911" s="8"/>
      <c r="F911" s="8"/>
      <c r="G911" s="8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8"/>
      <c r="Y911" s="8"/>
      <c r="Z911" s="8"/>
      <c r="AA911" s="8"/>
      <c r="AB911" s="8"/>
      <c r="AC911" s="8"/>
      <c r="AD911" s="8"/>
      <c r="AE911" s="8"/>
      <c r="AF911" s="8"/>
      <c r="AG911" s="8"/>
      <c r="AH911" s="8"/>
      <c r="AI911" s="8"/>
      <c r="AJ911" s="8"/>
      <c r="AK911" s="8"/>
      <c r="AL911" s="8"/>
      <c r="AM911" s="8"/>
      <c r="AN911" s="8"/>
      <c r="AO911" s="8"/>
      <c r="AP911" s="8"/>
      <c r="AQ911" s="8"/>
      <c r="AR911" s="8"/>
      <c r="AS911" s="8"/>
    </row>
    <row r="912" ht="15.75" customHeight="1">
      <c r="A912" s="8"/>
      <c r="B912" s="8"/>
      <c r="C912" s="8"/>
      <c r="D912" s="8"/>
      <c r="E912" s="8"/>
      <c r="F912" s="8"/>
      <c r="G912" s="8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8"/>
      <c r="Y912" s="8"/>
      <c r="Z912" s="8"/>
      <c r="AA912" s="8"/>
      <c r="AB912" s="8"/>
      <c r="AC912" s="8"/>
      <c r="AD912" s="8"/>
      <c r="AE912" s="8"/>
      <c r="AF912" s="8"/>
      <c r="AG912" s="8"/>
      <c r="AH912" s="8"/>
      <c r="AI912" s="8"/>
      <c r="AJ912" s="8"/>
      <c r="AK912" s="8"/>
      <c r="AL912" s="8"/>
      <c r="AM912" s="8"/>
      <c r="AN912" s="8"/>
      <c r="AO912" s="8"/>
      <c r="AP912" s="8"/>
      <c r="AQ912" s="8"/>
      <c r="AR912" s="8"/>
      <c r="AS912" s="8"/>
    </row>
    <row r="913" ht="15.75" customHeight="1">
      <c r="A913" s="8"/>
      <c r="B913" s="8"/>
      <c r="C913" s="8"/>
      <c r="D913" s="8"/>
      <c r="E913" s="8"/>
      <c r="F913" s="8"/>
      <c r="G913" s="8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8"/>
      <c r="Y913" s="8"/>
      <c r="Z913" s="8"/>
      <c r="AA913" s="8"/>
      <c r="AB913" s="8"/>
      <c r="AC913" s="8"/>
      <c r="AD913" s="8"/>
      <c r="AE913" s="8"/>
      <c r="AF913" s="8"/>
      <c r="AG913" s="8"/>
      <c r="AH913" s="8"/>
      <c r="AI913" s="8"/>
      <c r="AJ913" s="8"/>
      <c r="AK913" s="8"/>
      <c r="AL913" s="8"/>
      <c r="AM913" s="8"/>
      <c r="AN913" s="8"/>
      <c r="AO913" s="8"/>
      <c r="AP913" s="8"/>
      <c r="AQ913" s="8"/>
      <c r="AR913" s="8"/>
      <c r="AS913" s="8"/>
    </row>
    <row r="914" ht="15.75" customHeight="1">
      <c r="A914" s="8"/>
      <c r="B914" s="8"/>
      <c r="C914" s="8"/>
      <c r="D914" s="8"/>
      <c r="E914" s="8"/>
      <c r="F914" s="8"/>
      <c r="G914" s="8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8"/>
      <c r="Y914" s="8"/>
      <c r="Z914" s="8"/>
      <c r="AA914" s="8"/>
      <c r="AB914" s="8"/>
      <c r="AC914" s="8"/>
      <c r="AD914" s="8"/>
      <c r="AE914" s="8"/>
      <c r="AF914" s="8"/>
      <c r="AG914" s="8"/>
      <c r="AH914" s="8"/>
      <c r="AI914" s="8"/>
      <c r="AJ914" s="8"/>
      <c r="AK914" s="8"/>
      <c r="AL914" s="8"/>
      <c r="AM914" s="8"/>
      <c r="AN914" s="8"/>
      <c r="AO914" s="8"/>
      <c r="AP914" s="8"/>
      <c r="AQ914" s="8"/>
      <c r="AR914" s="8"/>
      <c r="AS914" s="8"/>
    </row>
    <row r="915" ht="15.75" customHeight="1">
      <c r="A915" s="8"/>
      <c r="B915" s="8"/>
      <c r="C915" s="8"/>
      <c r="D915" s="8"/>
      <c r="E915" s="8"/>
      <c r="F915" s="8"/>
      <c r="G915" s="8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8"/>
      <c r="Y915" s="8"/>
      <c r="Z915" s="8"/>
      <c r="AA915" s="8"/>
      <c r="AB915" s="8"/>
      <c r="AC915" s="8"/>
      <c r="AD915" s="8"/>
      <c r="AE915" s="8"/>
      <c r="AF915" s="8"/>
      <c r="AG915" s="8"/>
      <c r="AH915" s="8"/>
      <c r="AI915" s="8"/>
      <c r="AJ915" s="8"/>
      <c r="AK915" s="8"/>
      <c r="AL915" s="8"/>
      <c r="AM915" s="8"/>
      <c r="AN915" s="8"/>
      <c r="AO915" s="8"/>
      <c r="AP915" s="8"/>
      <c r="AQ915" s="8"/>
      <c r="AR915" s="8"/>
      <c r="AS915" s="8"/>
    </row>
    <row r="916" ht="15.75" customHeight="1">
      <c r="A916" s="8"/>
      <c r="B916" s="8"/>
      <c r="C916" s="8"/>
      <c r="D916" s="8"/>
      <c r="E916" s="8"/>
      <c r="F916" s="8"/>
      <c r="G916" s="8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8"/>
      <c r="Y916" s="8"/>
      <c r="Z916" s="8"/>
      <c r="AA916" s="8"/>
      <c r="AB916" s="8"/>
      <c r="AC916" s="8"/>
      <c r="AD916" s="8"/>
      <c r="AE916" s="8"/>
      <c r="AF916" s="8"/>
      <c r="AG916" s="8"/>
      <c r="AH916" s="8"/>
      <c r="AI916" s="8"/>
      <c r="AJ916" s="8"/>
      <c r="AK916" s="8"/>
      <c r="AL916" s="8"/>
      <c r="AM916" s="8"/>
      <c r="AN916" s="8"/>
      <c r="AO916" s="8"/>
      <c r="AP916" s="8"/>
      <c r="AQ916" s="8"/>
      <c r="AR916" s="8"/>
      <c r="AS916" s="8"/>
    </row>
    <row r="917" ht="15.75" customHeight="1">
      <c r="A917" s="8"/>
      <c r="B917" s="8"/>
      <c r="C917" s="8"/>
      <c r="D917" s="8"/>
      <c r="E917" s="8"/>
      <c r="F917" s="8"/>
      <c r="G917" s="8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8"/>
      <c r="Y917" s="8"/>
      <c r="Z917" s="8"/>
      <c r="AA917" s="8"/>
      <c r="AB917" s="8"/>
      <c r="AC917" s="8"/>
      <c r="AD917" s="8"/>
      <c r="AE917" s="8"/>
      <c r="AF917" s="8"/>
      <c r="AG917" s="8"/>
      <c r="AH917" s="8"/>
      <c r="AI917" s="8"/>
      <c r="AJ917" s="8"/>
      <c r="AK917" s="8"/>
      <c r="AL917" s="8"/>
      <c r="AM917" s="8"/>
      <c r="AN917" s="8"/>
      <c r="AO917" s="8"/>
      <c r="AP917" s="8"/>
      <c r="AQ917" s="8"/>
      <c r="AR917" s="8"/>
      <c r="AS917" s="8"/>
    </row>
    <row r="918" ht="15.75" customHeight="1">
      <c r="A918" s="8"/>
      <c r="B918" s="8"/>
      <c r="C918" s="8"/>
      <c r="D918" s="8"/>
      <c r="E918" s="8"/>
      <c r="F918" s="8"/>
      <c r="G918" s="8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8"/>
      <c r="Y918" s="8"/>
      <c r="Z918" s="8"/>
      <c r="AA918" s="8"/>
      <c r="AB918" s="8"/>
      <c r="AC918" s="8"/>
      <c r="AD918" s="8"/>
      <c r="AE918" s="8"/>
      <c r="AF918" s="8"/>
      <c r="AG918" s="8"/>
      <c r="AH918" s="8"/>
      <c r="AI918" s="8"/>
      <c r="AJ918" s="8"/>
      <c r="AK918" s="8"/>
      <c r="AL918" s="8"/>
      <c r="AM918" s="8"/>
      <c r="AN918" s="8"/>
      <c r="AO918" s="8"/>
      <c r="AP918" s="8"/>
      <c r="AQ918" s="8"/>
      <c r="AR918" s="8"/>
      <c r="AS918" s="8"/>
    </row>
    <row r="919" ht="15.75" customHeight="1">
      <c r="A919" s="8"/>
      <c r="B919" s="8"/>
      <c r="C919" s="8"/>
      <c r="D919" s="8"/>
      <c r="E919" s="8"/>
      <c r="F919" s="8"/>
      <c r="G919" s="8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8"/>
      <c r="Y919" s="8"/>
      <c r="Z919" s="8"/>
      <c r="AA919" s="8"/>
      <c r="AB919" s="8"/>
      <c r="AC919" s="8"/>
      <c r="AD919" s="8"/>
      <c r="AE919" s="8"/>
      <c r="AF919" s="8"/>
      <c r="AG919" s="8"/>
      <c r="AH919" s="8"/>
      <c r="AI919" s="8"/>
      <c r="AJ919" s="8"/>
      <c r="AK919" s="8"/>
      <c r="AL919" s="8"/>
      <c r="AM919" s="8"/>
      <c r="AN919" s="8"/>
      <c r="AO919" s="8"/>
      <c r="AP919" s="8"/>
      <c r="AQ919" s="8"/>
      <c r="AR919" s="8"/>
      <c r="AS919" s="8"/>
    </row>
    <row r="920" ht="15.75" customHeight="1">
      <c r="A920" s="8"/>
      <c r="B920" s="8"/>
      <c r="C920" s="8"/>
      <c r="D920" s="8"/>
      <c r="E920" s="8"/>
      <c r="F920" s="8"/>
      <c r="G920" s="8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8"/>
      <c r="Y920" s="8"/>
      <c r="Z920" s="8"/>
      <c r="AA920" s="8"/>
      <c r="AB920" s="8"/>
      <c r="AC920" s="8"/>
      <c r="AD920" s="8"/>
      <c r="AE920" s="8"/>
      <c r="AF920" s="8"/>
      <c r="AG920" s="8"/>
      <c r="AH920" s="8"/>
      <c r="AI920" s="8"/>
      <c r="AJ920" s="8"/>
      <c r="AK920" s="8"/>
      <c r="AL920" s="8"/>
      <c r="AM920" s="8"/>
      <c r="AN920" s="8"/>
      <c r="AO920" s="8"/>
      <c r="AP920" s="8"/>
      <c r="AQ920" s="8"/>
      <c r="AR920" s="8"/>
      <c r="AS920" s="8"/>
    </row>
    <row r="921" ht="15.75" customHeight="1">
      <c r="A921" s="8"/>
      <c r="B921" s="8"/>
      <c r="C921" s="8"/>
      <c r="D921" s="8"/>
      <c r="E921" s="8"/>
      <c r="F921" s="8"/>
      <c r="G921" s="8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8"/>
      <c r="Y921" s="8"/>
      <c r="Z921" s="8"/>
      <c r="AA921" s="8"/>
      <c r="AB921" s="8"/>
      <c r="AC921" s="8"/>
      <c r="AD921" s="8"/>
      <c r="AE921" s="8"/>
      <c r="AF921" s="8"/>
      <c r="AG921" s="8"/>
      <c r="AH921" s="8"/>
      <c r="AI921" s="8"/>
      <c r="AJ921" s="8"/>
      <c r="AK921" s="8"/>
      <c r="AL921" s="8"/>
      <c r="AM921" s="8"/>
      <c r="AN921" s="8"/>
      <c r="AO921" s="8"/>
      <c r="AP921" s="8"/>
      <c r="AQ921" s="8"/>
      <c r="AR921" s="8"/>
      <c r="AS921" s="8"/>
    </row>
    <row r="922" ht="15.75" customHeight="1">
      <c r="A922" s="8"/>
      <c r="B922" s="8"/>
      <c r="C922" s="8"/>
      <c r="D922" s="8"/>
      <c r="E922" s="8"/>
      <c r="F922" s="8"/>
      <c r="G922" s="8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8"/>
      <c r="Y922" s="8"/>
      <c r="Z922" s="8"/>
      <c r="AA922" s="8"/>
      <c r="AB922" s="8"/>
      <c r="AC922" s="8"/>
      <c r="AD922" s="8"/>
      <c r="AE922" s="8"/>
      <c r="AF922" s="8"/>
      <c r="AG922" s="8"/>
      <c r="AH922" s="8"/>
      <c r="AI922" s="8"/>
      <c r="AJ922" s="8"/>
      <c r="AK922" s="8"/>
      <c r="AL922" s="8"/>
      <c r="AM922" s="8"/>
      <c r="AN922" s="8"/>
      <c r="AO922" s="8"/>
      <c r="AP922" s="8"/>
      <c r="AQ922" s="8"/>
      <c r="AR922" s="8"/>
      <c r="AS922" s="8"/>
    </row>
    <row r="923" ht="15.75" customHeight="1">
      <c r="A923" s="8"/>
      <c r="B923" s="8"/>
      <c r="C923" s="8"/>
      <c r="D923" s="8"/>
      <c r="E923" s="8"/>
      <c r="F923" s="8"/>
      <c r="G923" s="8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8"/>
      <c r="Y923" s="8"/>
      <c r="Z923" s="8"/>
      <c r="AA923" s="8"/>
      <c r="AB923" s="8"/>
      <c r="AC923" s="8"/>
      <c r="AD923" s="8"/>
      <c r="AE923" s="8"/>
      <c r="AF923" s="8"/>
      <c r="AG923" s="8"/>
      <c r="AH923" s="8"/>
      <c r="AI923" s="8"/>
      <c r="AJ923" s="8"/>
      <c r="AK923" s="8"/>
      <c r="AL923" s="8"/>
      <c r="AM923" s="8"/>
      <c r="AN923" s="8"/>
      <c r="AO923" s="8"/>
      <c r="AP923" s="8"/>
      <c r="AQ923" s="8"/>
      <c r="AR923" s="8"/>
      <c r="AS923" s="8"/>
    </row>
    <row r="924" ht="15.75" customHeight="1">
      <c r="A924" s="8"/>
      <c r="B924" s="8"/>
      <c r="C924" s="8"/>
      <c r="D924" s="8"/>
      <c r="E924" s="8"/>
      <c r="F924" s="8"/>
      <c r="G924" s="8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8"/>
      <c r="Y924" s="8"/>
      <c r="Z924" s="8"/>
      <c r="AA924" s="8"/>
      <c r="AB924" s="8"/>
      <c r="AC924" s="8"/>
      <c r="AD924" s="8"/>
      <c r="AE924" s="8"/>
      <c r="AF924" s="8"/>
      <c r="AG924" s="8"/>
      <c r="AH924" s="8"/>
      <c r="AI924" s="8"/>
      <c r="AJ924" s="8"/>
      <c r="AK924" s="8"/>
      <c r="AL924" s="8"/>
      <c r="AM924" s="8"/>
      <c r="AN924" s="8"/>
      <c r="AO924" s="8"/>
      <c r="AP924" s="8"/>
      <c r="AQ924" s="8"/>
      <c r="AR924" s="8"/>
      <c r="AS924" s="8"/>
    </row>
    <row r="925" ht="15.75" customHeight="1">
      <c r="A925" s="8"/>
      <c r="B925" s="8"/>
      <c r="C925" s="8"/>
      <c r="D925" s="8"/>
      <c r="E925" s="8"/>
      <c r="F925" s="8"/>
      <c r="G925" s="8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8"/>
      <c r="Y925" s="8"/>
      <c r="Z925" s="8"/>
      <c r="AA925" s="8"/>
      <c r="AB925" s="8"/>
      <c r="AC925" s="8"/>
      <c r="AD925" s="8"/>
      <c r="AE925" s="8"/>
      <c r="AF925" s="8"/>
      <c r="AG925" s="8"/>
      <c r="AH925" s="8"/>
      <c r="AI925" s="8"/>
      <c r="AJ925" s="8"/>
      <c r="AK925" s="8"/>
      <c r="AL925" s="8"/>
      <c r="AM925" s="8"/>
      <c r="AN925" s="8"/>
      <c r="AO925" s="8"/>
      <c r="AP925" s="8"/>
      <c r="AQ925" s="8"/>
      <c r="AR925" s="8"/>
      <c r="AS925" s="8"/>
    </row>
    <row r="926" ht="15.75" customHeight="1">
      <c r="A926" s="8"/>
      <c r="B926" s="8"/>
      <c r="C926" s="8"/>
      <c r="D926" s="8"/>
      <c r="E926" s="8"/>
      <c r="F926" s="8"/>
      <c r="G926" s="8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8"/>
      <c r="Y926" s="8"/>
      <c r="Z926" s="8"/>
      <c r="AA926" s="8"/>
      <c r="AB926" s="8"/>
      <c r="AC926" s="8"/>
      <c r="AD926" s="8"/>
      <c r="AE926" s="8"/>
      <c r="AF926" s="8"/>
      <c r="AG926" s="8"/>
      <c r="AH926" s="8"/>
      <c r="AI926" s="8"/>
      <c r="AJ926" s="8"/>
      <c r="AK926" s="8"/>
      <c r="AL926" s="8"/>
      <c r="AM926" s="8"/>
      <c r="AN926" s="8"/>
      <c r="AO926" s="8"/>
      <c r="AP926" s="8"/>
      <c r="AQ926" s="8"/>
      <c r="AR926" s="8"/>
      <c r="AS926" s="8"/>
    </row>
    <row r="927" ht="15.75" customHeight="1">
      <c r="A927" s="8"/>
      <c r="B927" s="8"/>
      <c r="C927" s="8"/>
      <c r="D927" s="8"/>
      <c r="E927" s="8"/>
      <c r="F927" s="8"/>
      <c r="G927" s="8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8"/>
      <c r="Y927" s="8"/>
      <c r="Z927" s="8"/>
      <c r="AA927" s="8"/>
      <c r="AB927" s="8"/>
      <c r="AC927" s="8"/>
      <c r="AD927" s="8"/>
      <c r="AE927" s="8"/>
      <c r="AF927" s="8"/>
      <c r="AG927" s="8"/>
      <c r="AH927" s="8"/>
      <c r="AI927" s="8"/>
      <c r="AJ927" s="8"/>
      <c r="AK927" s="8"/>
      <c r="AL927" s="8"/>
      <c r="AM927" s="8"/>
      <c r="AN927" s="8"/>
      <c r="AO927" s="8"/>
      <c r="AP927" s="8"/>
      <c r="AQ927" s="8"/>
      <c r="AR927" s="8"/>
      <c r="AS927" s="8"/>
    </row>
    <row r="928" ht="15.75" customHeight="1">
      <c r="A928" s="8"/>
      <c r="B928" s="8"/>
      <c r="C928" s="8"/>
      <c r="D928" s="8"/>
      <c r="E928" s="8"/>
      <c r="F928" s="8"/>
      <c r="G928" s="8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8"/>
      <c r="Y928" s="8"/>
      <c r="Z928" s="8"/>
      <c r="AA928" s="8"/>
      <c r="AB928" s="8"/>
      <c r="AC928" s="8"/>
      <c r="AD928" s="8"/>
      <c r="AE928" s="8"/>
      <c r="AF928" s="8"/>
      <c r="AG928" s="8"/>
      <c r="AH928" s="8"/>
      <c r="AI928" s="8"/>
      <c r="AJ928" s="8"/>
      <c r="AK928" s="8"/>
      <c r="AL928" s="8"/>
      <c r="AM928" s="8"/>
      <c r="AN928" s="8"/>
      <c r="AO928" s="8"/>
      <c r="AP928" s="8"/>
      <c r="AQ928" s="8"/>
      <c r="AR928" s="8"/>
      <c r="AS928" s="8"/>
    </row>
    <row r="929" ht="15.75" customHeight="1">
      <c r="A929" s="8"/>
      <c r="B929" s="8"/>
      <c r="C929" s="8"/>
      <c r="D929" s="8"/>
      <c r="E929" s="8"/>
      <c r="F929" s="8"/>
      <c r="G929" s="8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8"/>
      <c r="Y929" s="8"/>
      <c r="Z929" s="8"/>
      <c r="AA929" s="8"/>
      <c r="AB929" s="8"/>
      <c r="AC929" s="8"/>
      <c r="AD929" s="8"/>
      <c r="AE929" s="8"/>
      <c r="AF929" s="8"/>
      <c r="AG929" s="8"/>
      <c r="AH929" s="8"/>
      <c r="AI929" s="8"/>
      <c r="AJ929" s="8"/>
      <c r="AK929" s="8"/>
      <c r="AL929" s="8"/>
      <c r="AM929" s="8"/>
      <c r="AN929" s="8"/>
      <c r="AO929" s="8"/>
      <c r="AP929" s="8"/>
      <c r="AQ929" s="8"/>
      <c r="AR929" s="8"/>
      <c r="AS929" s="8"/>
    </row>
    <row r="930" ht="15.75" customHeight="1">
      <c r="A930" s="8"/>
      <c r="B930" s="8"/>
      <c r="C930" s="8"/>
      <c r="D930" s="8"/>
      <c r="E930" s="8"/>
      <c r="F930" s="8"/>
      <c r="G930" s="8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8"/>
      <c r="Y930" s="8"/>
      <c r="Z930" s="8"/>
      <c r="AA930" s="8"/>
      <c r="AB930" s="8"/>
      <c r="AC930" s="8"/>
      <c r="AD930" s="8"/>
      <c r="AE930" s="8"/>
      <c r="AF930" s="8"/>
      <c r="AG930" s="8"/>
      <c r="AH930" s="8"/>
      <c r="AI930" s="8"/>
      <c r="AJ930" s="8"/>
      <c r="AK930" s="8"/>
      <c r="AL930" s="8"/>
      <c r="AM930" s="8"/>
      <c r="AN930" s="8"/>
      <c r="AO930" s="8"/>
      <c r="AP930" s="8"/>
      <c r="AQ930" s="8"/>
      <c r="AR930" s="8"/>
      <c r="AS930" s="8"/>
    </row>
    <row r="931" ht="15.75" customHeight="1">
      <c r="A931" s="8"/>
      <c r="B931" s="8"/>
      <c r="C931" s="8"/>
      <c r="D931" s="8"/>
      <c r="E931" s="8"/>
      <c r="F931" s="8"/>
      <c r="G931" s="8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8"/>
      <c r="Y931" s="8"/>
      <c r="Z931" s="8"/>
      <c r="AA931" s="8"/>
      <c r="AB931" s="8"/>
      <c r="AC931" s="8"/>
      <c r="AD931" s="8"/>
      <c r="AE931" s="8"/>
      <c r="AF931" s="8"/>
      <c r="AG931" s="8"/>
      <c r="AH931" s="8"/>
      <c r="AI931" s="8"/>
      <c r="AJ931" s="8"/>
      <c r="AK931" s="8"/>
      <c r="AL931" s="8"/>
      <c r="AM931" s="8"/>
      <c r="AN931" s="8"/>
      <c r="AO931" s="8"/>
      <c r="AP931" s="8"/>
      <c r="AQ931" s="8"/>
      <c r="AR931" s="8"/>
      <c r="AS931" s="8"/>
    </row>
    <row r="932" ht="15.75" customHeight="1">
      <c r="A932" s="8"/>
      <c r="B932" s="8"/>
      <c r="C932" s="8"/>
      <c r="D932" s="8"/>
      <c r="E932" s="8"/>
      <c r="F932" s="8"/>
      <c r="G932" s="8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8"/>
      <c r="Y932" s="8"/>
      <c r="Z932" s="8"/>
      <c r="AA932" s="8"/>
      <c r="AB932" s="8"/>
      <c r="AC932" s="8"/>
      <c r="AD932" s="8"/>
      <c r="AE932" s="8"/>
      <c r="AF932" s="8"/>
      <c r="AG932" s="8"/>
      <c r="AH932" s="8"/>
      <c r="AI932" s="8"/>
      <c r="AJ932" s="8"/>
      <c r="AK932" s="8"/>
      <c r="AL932" s="8"/>
      <c r="AM932" s="8"/>
      <c r="AN932" s="8"/>
      <c r="AO932" s="8"/>
      <c r="AP932" s="8"/>
      <c r="AQ932" s="8"/>
      <c r="AR932" s="8"/>
      <c r="AS932" s="8"/>
    </row>
    <row r="933" ht="15.75" customHeight="1">
      <c r="A933" s="8"/>
      <c r="B933" s="8"/>
      <c r="C933" s="8"/>
      <c r="D933" s="8"/>
      <c r="E933" s="8"/>
      <c r="F933" s="8"/>
      <c r="G933" s="8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8"/>
      <c r="Y933" s="8"/>
      <c r="Z933" s="8"/>
      <c r="AA933" s="8"/>
      <c r="AB933" s="8"/>
      <c r="AC933" s="8"/>
      <c r="AD933" s="8"/>
      <c r="AE933" s="8"/>
      <c r="AF933" s="8"/>
      <c r="AG933" s="8"/>
      <c r="AH933" s="8"/>
      <c r="AI933" s="8"/>
      <c r="AJ933" s="8"/>
      <c r="AK933" s="8"/>
      <c r="AL933" s="8"/>
      <c r="AM933" s="8"/>
      <c r="AN933" s="8"/>
      <c r="AO933" s="8"/>
      <c r="AP933" s="8"/>
      <c r="AQ933" s="8"/>
      <c r="AR933" s="8"/>
      <c r="AS933" s="8"/>
    </row>
    <row r="934" ht="15.75" customHeight="1">
      <c r="A934" s="8"/>
      <c r="B934" s="8"/>
      <c r="C934" s="8"/>
      <c r="D934" s="8"/>
      <c r="E934" s="8"/>
      <c r="F934" s="8"/>
      <c r="G934" s="8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8"/>
      <c r="Y934" s="8"/>
      <c r="Z934" s="8"/>
      <c r="AA934" s="8"/>
      <c r="AB934" s="8"/>
      <c r="AC934" s="8"/>
      <c r="AD934" s="8"/>
      <c r="AE934" s="8"/>
      <c r="AF934" s="8"/>
      <c r="AG934" s="8"/>
      <c r="AH934" s="8"/>
      <c r="AI934" s="8"/>
      <c r="AJ934" s="8"/>
      <c r="AK934" s="8"/>
      <c r="AL934" s="8"/>
      <c r="AM934" s="8"/>
      <c r="AN934" s="8"/>
      <c r="AO934" s="8"/>
      <c r="AP934" s="8"/>
      <c r="AQ934" s="8"/>
      <c r="AR934" s="8"/>
      <c r="AS934" s="8"/>
    </row>
    <row r="935" ht="15.75" customHeight="1">
      <c r="A935" s="8"/>
      <c r="B935" s="8"/>
      <c r="C935" s="8"/>
      <c r="D935" s="8"/>
      <c r="E935" s="8"/>
      <c r="F935" s="8"/>
      <c r="G935" s="8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8"/>
      <c r="Y935" s="8"/>
      <c r="Z935" s="8"/>
      <c r="AA935" s="8"/>
      <c r="AB935" s="8"/>
      <c r="AC935" s="8"/>
      <c r="AD935" s="8"/>
      <c r="AE935" s="8"/>
      <c r="AF935" s="8"/>
      <c r="AG935" s="8"/>
      <c r="AH935" s="8"/>
      <c r="AI935" s="8"/>
      <c r="AJ935" s="8"/>
      <c r="AK935" s="8"/>
      <c r="AL935" s="8"/>
      <c r="AM935" s="8"/>
      <c r="AN935" s="8"/>
      <c r="AO935" s="8"/>
      <c r="AP935" s="8"/>
      <c r="AQ935" s="8"/>
      <c r="AR935" s="8"/>
      <c r="AS935" s="8"/>
    </row>
    <row r="936" ht="15.75" customHeight="1">
      <c r="A936" s="8"/>
      <c r="B936" s="8"/>
      <c r="C936" s="8"/>
      <c r="D936" s="8"/>
      <c r="E936" s="8"/>
      <c r="F936" s="8"/>
      <c r="G936" s="8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8"/>
      <c r="Y936" s="8"/>
      <c r="Z936" s="8"/>
      <c r="AA936" s="8"/>
      <c r="AB936" s="8"/>
      <c r="AC936" s="8"/>
      <c r="AD936" s="8"/>
      <c r="AE936" s="8"/>
      <c r="AF936" s="8"/>
      <c r="AG936" s="8"/>
      <c r="AH936" s="8"/>
      <c r="AI936" s="8"/>
      <c r="AJ936" s="8"/>
      <c r="AK936" s="8"/>
      <c r="AL936" s="8"/>
      <c r="AM936" s="8"/>
      <c r="AN936" s="8"/>
      <c r="AO936" s="8"/>
      <c r="AP936" s="8"/>
      <c r="AQ936" s="8"/>
      <c r="AR936" s="8"/>
      <c r="AS936" s="8"/>
    </row>
    <row r="937" ht="15.75" customHeight="1">
      <c r="A937" s="8"/>
      <c r="B937" s="8"/>
      <c r="C937" s="8"/>
      <c r="D937" s="8"/>
      <c r="E937" s="8"/>
      <c r="F937" s="8"/>
      <c r="G937" s="8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8"/>
      <c r="Y937" s="8"/>
      <c r="Z937" s="8"/>
      <c r="AA937" s="8"/>
      <c r="AB937" s="8"/>
      <c r="AC937" s="8"/>
      <c r="AD937" s="8"/>
      <c r="AE937" s="8"/>
      <c r="AF937" s="8"/>
      <c r="AG937" s="8"/>
      <c r="AH937" s="8"/>
      <c r="AI937" s="8"/>
      <c r="AJ937" s="8"/>
      <c r="AK937" s="8"/>
      <c r="AL937" s="8"/>
      <c r="AM937" s="8"/>
      <c r="AN937" s="8"/>
      <c r="AO937" s="8"/>
      <c r="AP937" s="8"/>
      <c r="AQ937" s="8"/>
      <c r="AR937" s="8"/>
      <c r="AS937" s="8"/>
    </row>
    <row r="938" ht="15.75" customHeight="1">
      <c r="A938" s="8"/>
      <c r="B938" s="8"/>
      <c r="C938" s="8"/>
      <c r="D938" s="8"/>
      <c r="E938" s="8"/>
      <c r="F938" s="8"/>
      <c r="G938" s="8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8"/>
      <c r="Y938" s="8"/>
      <c r="Z938" s="8"/>
      <c r="AA938" s="8"/>
      <c r="AB938" s="8"/>
      <c r="AC938" s="8"/>
      <c r="AD938" s="8"/>
      <c r="AE938" s="8"/>
      <c r="AF938" s="8"/>
      <c r="AG938" s="8"/>
      <c r="AH938" s="8"/>
      <c r="AI938" s="8"/>
      <c r="AJ938" s="8"/>
      <c r="AK938" s="8"/>
      <c r="AL938" s="8"/>
      <c r="AM938" s="8"/>
      <c r="AN938" s="8"/>
      <c r="AO938" s="8"/>
      <c r="AP938" s="8"/>
      <c r="AQ938" s="8"/>
      <c r="AR938" s="8"/>
      <c r="AS938" s="8"/>
    </row>
    <row r="939" ht="15.75" customHeight="1">
      <c r="A939" s="8"/>
      <c r="B939" s="8"/>
      <c r="C939" s="8"/>
      <c r="D939" s="8"/>
      <c r="E939" s="8"/>
      <c r="F939" s="8"/>
      <c r="G939" s="8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8"/>
      <c r="Y939" s="8"/>
      <c r="Z939" s="8"/>
      <c r="AA939" s="8"/>
      <c r="AB939" s="8"/>
      <c r="AC939" s="8"/>
      <c r="AD939" s="8"/>
      <c r="AE939" s="8"/>
      <c r="AF939" s="8"/>
      <c r="AG939" s="8"/>
      <c r="AH939" s="8"/>
      <c r="AI939" s="8"/>
      <c r="AJ939" s="8"/>
      <c r="AK939" s="8"/>
      <c r="AL939" s="8"/>
      <c r="AM939" s="8"/>
      <c r="AN939" s="8"/>
      <c r="AO939" s="8"/>
      <c r="AP939" s="8"/>
      <c r="AQ939" s="8"/>
      <c r="AR939" s="8"/>
      <c r="AS939" s="8"/>
    </row>
    <row r="940" ht="15.75" customHeight="1">
      <c r="A940" s="8"/>
      <c r="B940" s="8"/>
      <c r="C940" s="8"/>
      <c r="D940" s="8"/>
      <c r="E940" s="8"/>
      <c r="F940" s="8"/>
      <c r="G940" s="8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8"/>
      <c r="Y940" s="8"/>
      <c r="Z940" s="8"/>
      <c r="AA940" s="8"/>
      <c r="AB940" s="8"/>
      <c r="AC940" s="8"/>
      <c r="AD940" s="8"/>
      <c r="AE940" s="8"/>
      <c r="AF940" s="8"/>
      <c r="AG940" s="8"/>
      <c r="AH940" s="8"/>
      <c r="AI940" s="8"/>
      <c r="AJ940" s="8"/>
      <c r="AK940" s="8"/>
      <c r="AL940" s="8"/>
      <c r="AM940" s="8"/>
      <c r="AN940" s="8"/>
      <c r="AO940" s="8"/>
      <c r="AP940" s="8"/>
      <c r="AQ940" s="8"/>
      <c r="AR940" s="8"/>
      <c r="AS940" s="8"/>
    </row>
    <row r="941" ht="15.75" customHeight="1">
      <c r="A941" s="8"/>
      <c r="B941" s="8"/>
      <c r="C941" s="8"/>
      <c r="D941" s="8"/>
      <c r="E941" s="8"/>
      <c r="F941" s="8"/>
      <c r="G941" s="8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8"/>
      <c r="Y941" s="8"/>
      <c r="Z941" s="8"/>
      <c r="AA941" s="8"/>
      <c r="AB941" s="8"/>
      <c r="AC941" s="8"/>
      <c r="AD941" s="8"/>
      <c r="AE941" s="8"/>
      <c r="AF941" s="8"/>
      <c r="AG941" s="8"/>
      <c r="AH941" s="8"/>
      <c r="AI941" s="8"/>
      <c r="AJ941" s="8"/>
      <c r="AK941" s="8"/>
      <c r="AL941" s="8"/>
      <c r="AM941" s="8"/>
      <c r="AN941" s="8"/>
      <c r="AO941" s="8"/>
      <c r="AP941" s="8"/>
      <c r="AQ941" s="8"/>
      <c r="AR941" s="8"/>
      <c r="AS941" s="8"/>
    </row>
    <row r="942" ht="15.75" customHeight="1">
      <c r="A942" s="8"/>
      <c r="B942" s="8"/>
      <c r="C942" s="8"/>
      <c r="D942" s="8"/>
      <c r="E942" s="8"/>
      <c r="F942" s="8"/>
      <c r="G942" s="8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8"/>
      <c r="Y942" s="8"/>
      <c r="Z942" s="8"/>
      <c r="AA942" s="8"/>
      <c r="AB942" s="8"/>
      <c r="AC942" s="8"/>
      <c r="AD942" s="8"/>
      <c r="AE942" s="8"/>
      <c r="AF942" s="8"/>
      <c r="AG942" s="8"/>
      <c r="AH942" s="8"/>
      <c r="AI942" s="8"/>
      <c r="AJ942" s="8"/>
      <c r="AK942" s="8"/>
      <c r="AL942" s="8"/>
      <c r="AM942" s="8"/>
      <c r="AN942" s="8"/>
      <c r="AO942" s="8"/>
      <c r="AP942" s="8"/>
      <c r="AQ942" s="8"/>
      <c r="AR942" s="8"/>
      <c r="AS942" s="8"/>
    </row>
    <row r="943" ht="15.75" customHeight="1">
      <c r="A943" s="8"/>
      <c r="B943" s="8"/>
      <c r="C943" s="8"/>
      <c r="D943" s="8"/>
      <c r="E943" s="8"/>
      <c r="F943" s="8"/>
      <c r="G943" s="8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8"/>
      <c r="Y943" s="8"/>
      <c r="Z943" s="8"/>
      <c r="AA943" s="8"/>
      <c r="AB943" s="8"/>
      <c r="AC943" s="8"/>
      <c r="AD943" s="8"/>
      <c r="AE943" s="8"/>
      <c r="AF943" s="8"/>
      <c r="AG943" s="8"/>
      <c r="AH943" s="8"/>
      <c r="AI943" s="8"/>
      <c r="AJ943" s="8"/>
      <c r="AK943" s="8"/>
      <c r="AL943" s="8"/>
      <c r="AM943" s="8"/>
      <c r="AN943" s="8"/>
      <c r="AO943" s="8"/>
      <c r="AP943" s="8"/>
      <c r="AQ943" s="8"/>
      <c r="AR943" s="8"/>
      <c r="AS943" s="8"/>
    </row>
    <row r="944" ht="15.75" customHeight="1">
      <c r="A944" s="8"/>
      <c r="B944" s="8"/>
      <c r="C944" s="8"/>
      <c r="D944" s="8"/>
      <c r="E944" s="8"/>
      <c r="F944" s="8"/>
      <c r="G944" s="8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8"/>
      <c r="Y944" s="8"/>
      <c r="Z944" s="8"/>
      <c r="AA944" s="8"/>
      <c r="AB944" s="8"/>
      <c r="AC944" s="8"/>
      <c r="AD944" s="8"/>
      <c r="AE944" s="8"/>
      <c r="AF944" s="8"/>
      <c r="AG944" s="8"/>
      <c r="AH944" s="8"/>
      <c r="AI944" s="8"/>
      <c r="AJ944" s="8"/>
      <c r="AK944" s="8"/>
      <c r="AL944" s="8"/>
      <c r="AM944" s="8"/>
      <c r="AN944" s="8"/>
      <c r="AO944" s="8"/>
      <c r="AP944" s="8"/>
      <c r="AQ944" s="8"/>
      <c r="AR944" s="8"/>
      <c r="AS944" s="8"/>
    </row>
    <row r="945" ht="15.75" customHeight="1">
      <c r="A945" s="8"/>
      <c r="B945" s="8"/>
      <c r="C945" s="8"/>
      <c r="D945" s="8"/>
      <c r="E945" s="8"/>
      <c r="F945" s="8"/>
      <c r="G945" s="8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8"/>
      <c r="Y945" s="8"/>
      <c r="Z945" s="8"/>
      <c r="AA945" s="8"/>
      <c r="AB945" s="8"/>
      <c r="AC945" s="8"/>
      <c r="AD945" s="8"/>
      <c r="AE945" s="8"/>
      <c r="AF945" s="8"/>
      <c r="AG945" s="8"/>
      <c r="AH945" s="8"/>
      <c r="AI945" s="8"/>
      <c r="AJ945" s="8"/>
      <c r="AK945" s="8"/>
      <c r="AL945" s="8"/>
      <c r="AM945" s="8"/>
      <c r="AN945" s="8"/>
      <c r="AO945" s="8"/>
      <c r="AP945" s="8"/>
      <c r="AQ945" s="8"/>
      <c r="AR945" s="8"/>
      <c r="AS945" s="8"/>
    </row>
    <row r="946" ht="15.75" customHeight="1">
      <c r="A946" s="8"/>
      <c r="B946" s="8"/>
      <c r="C946" s="8"/>
      <c r="D946" s="8"/>
      <c r="E946" s="8"/>
      <c r="F946" s="8"/>
      <c r="G946" s="8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8"/>
      <c r="Y946" s="8"/>
      <c r="Z946" s="8"/>
      <c r="AA946" s="8"/>
      <c r="AB946" s="8"/>
      <c r="AC946" s="8"/>
      <c r="AD946" s="8"/>
      <c r="AE946" s="8"/>
      <c r="AF946" s="8"/>
      <c r="AG946" s="8"/>
      <c r="AH946" s="8"/>
      <c r="AI946" s="8"/>
      <c r="AJ946" s="8"/>
      <c r="AK946" s="8"/>
      <c r="AL946" s="8"/>
      <c r="AM946" s="8"/>
      <c r="AN946" s="8"/>
      <c r="AO946" s="8"/>
      <c r="AP946" s="8"/>
      <c r="AQ946" s="8"/>
      <c r="AR946" s="8"/>
      <c r="AS946" s="8"/>
    </row>
    <row r="947" ht="15.75" customHeight="1">
      <c r="A947" s="8"/>
      <c r="B947" s="8"/>
      <c r="C947" s="8"/>
      <c r="D947" s="8"/>
      <c r="E947" s="8"/>
      <c r="F947" s="8"/>
      <c r="G947" s="8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8"/>
      <c r="Y947" s="8"/>
      <c r="Z947" s="8"/>
      <c r="AA947" s="8"/>
      <c r="AB947" s="8"/>
      <c r="AC947" s="8"/>
      <c r="AD947" s="8"/>
      <c r="AE947" s="8"/>
      <c r="AF947" s="8"/>
      <c r="AG947" s="8"/>
      <c r="AH947" s="8"/>
      <c r="AI947" s="8"/>
      <c r="AJ947" s="8"/>
      <c r="AK947" s="8"/>
      <c r="AL947" s="8"/>
      <c r="AM947" s="8"/>
      <c r="AN947" s="8"/>
      <c r="AO947" s="8"/>
      <c r="AP947" s="8"/>
      <c r="AQ947" s="8"/>
      <c r="AR947" s="8"/>
      <c r="AS947" s="8"/>
    </row>
    <row r="948" ht="15.75" customHeight="1">
      <c r="A948" s="8"/>
      <c r="B948" s="8"/>
      <c r="C948" s="8"/>
      <c r="D948" s="8"/>
      <c r="E948" s="8"/>
      <c r="F948" s="8"/>
      <c r="G948" s="8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8"/>
      <c r="Y948" s="8"/>
      <c r="Z948" s="8"/>
      <c r="AA948" s="8"/>
      <c r="AB948" s="8"/>
      <c r="AC948" s="8"/>
      <c r="AD948" s="8"/>
      <c r="AE948" s="8"/>
      <c r="AF948" s="8"/>
      <c r="AG948" s="8"/>
      <c r="AH948" s="8"/>
      <c r="AI948" s="8"/>
      <c r="AJ948" s="8"/>
      <c r="AK948" s="8"/>
      <c r="AL948" s="8"/>
      <c r="AM948" s="8"/>
      <c r="AN948" s="8"/>
      <c r="AO948" s="8"/>
      <c r="AP948" s="8"/>
      <c r="AQ948" s="8"/>
      <c r="AR948" s="8"/>
      <c r="AS948" s="8"/>
    </row>
    <row r="949" ht="15.75" customHeight="1">
      <c r="A949" s="8"/>
      <c r="B949" s="8"/>
      <c r="C949" s="8"/>
      <c r="D949" s="8"/>
      <c r="E949" s="8"/>
      <c r="F949" s="8"/>
      <c r="G949" s="8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8"/>
      <c r="Y949" s="8"/>
      <c r="Z949" s="8"/>
      <c r="AA949" s="8"/>
      <c r="AB949" s="8"/>
      <c r="AC949" s="8"/>
      <c r="AD949" s="8"/>
      <c r="AE949" s="8"/>
      <c r="AF949" s="8"/>
      <c r="AG949" s="8"/>
      <c r="AH949" s="8"/>
      <c r="AI949" s="8"/>
      <c r="AJ949" s="8"/>
      <c r="AK949" s="8"/>
      <c r="AL949" s="8"/>
      <c r="AM949" s="8"/>
      <c r="AN949" s="8"/>
      <c r="AO949" s="8"/>
      <c r="AP949" s="8"/>
      <c r="AQ949" s="8"/>
      <c r="AR949" s="8"/>
      <c r="AS949" s="8"/>
    </row>
    <row r="950" ht="15.75" customHeight="1">
      <c r="A950" s="8"/>
      <c r="B950" s="8"/>
      <c r="C950" s="8"/>
      <c r="D950" s="8"/>
      <c r="E950" s="8"/>
      <c r="F950" s="8"/>
      <c r="G950" s="8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8"/>
      <c r="Y950" s="8"/>
      <c r="Z950" s="8"/>
      <c r="AA950" s="8"/>
      <c r="AB950" s="8"/>
      <c r="AC950" s="8"/>
      <c r="AD950" s="8"/>
      <c r="AE950" s="8"/>
      <c r="AF950" s="8"/>
      <c r="AG950" s="8"/>
      <c r="AH950" s="8"/>
      <c r="AI950" s="8"/>
      <c r="AJ950" s="8"/>
      <c r="AK950" s="8"/>
      <c r="AL950" s="8"/>
      <c r="AM950" s="8"/>
      <c r="AN950" s="8"/>
      <c r="AO950" s="8"/>
      <c r="AP950" s="8"/>
      <c r="AQ950" s="8"/>
      <c r="AR950" s="8"/>
      <c r="AS950" s="8"/>
    </row>
    <row r="951" ht="15.75" customHeight="1">
      <c r="A951" s="8"/>
      <c r="B951" s="8"/>
      <c r="C951" s="8"/>
      <c r="D951" s="8"/>
      <c r="E951" s="8"/>
      <c r="F951" s="8"/>
      <c r="G951" s="8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8"/>
      <c r="Y951" s="8"/>
      <c r="Z951" s="8"/>
      <c r="AA951" s="8"/>
      <c r="AB951" s="8"/>
      <c r="AC951" s="8"/>
      <c r="AD951" s="8"/>
      <c r="AE951" s="8"/>
      <c r="AF951" s="8"/>
      <c r="AG951" s="8"/>
      <c r="AH951" s="8"/>
      <c r="AI951" s="8"/>
      <c r="AJ951" s="8"/>
      <c r="AK951" s="8"/>
      <c r="AL951" s="8"/>
      <c r="AM951" s="8"/>
      <c r="AN951" s="8"/>
      <c r="AO951" s="8"/>
      <c r="AP951" s="8"/>
      <c r="AQ951" s="8"/>
      <c r="AR951" s="8"/>
      <c r="AS951" s="8"/>
    </row>
    <row r="952" ht="15.75" customHeight="1">
      <c r="A952" s="8"/>
      <c r="B952" s="8"/>
      <c r="C952" s="8"/>
      <c r="D952" s="8"/>
      <c r="E952" s="8"/>
      <c r="F952" s="8"/>
      <c r="G952" s="8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8"/>
      <c r="Y952" s="8"/>
      <c r="Z952" s="8"/>
      <c r="AA952" s="8"/>
      <c r="AB952" s="8"/>
      <c r="AC952" s="8"/>
      <c r="AD952" s="8"/>
      <c r="AE952" s="8"/>
      <c r="AF952" s="8"/>
      <c r="AG952" s="8"/>
      <c r="AH952" s="8"/>
      <c r="AI952" s="8"/>
      <c r="AJ952" s="8"/>
      <c r="AK952" s="8"/>
      <c r="AL952" s="8"/>
      <c r="AM952" s="8"/>
      <c r="AN952" s="8"/>
      <c r="AO952" s="8"/>
      <c r="AP952" s="8"/>
      <c r="AQ952" s="8"/>
      <c r="AR952" s="8"/>
      <c r="AS952" s="8"/>
    </row>
    <row r="953" ht="15.75" customHeight="1">
      <c r="A953" s="8"/>
      <c r="B953" s="8"/>
      <c r="C953" s="8"/>
      <c r="D953" s="8"/>
      <c r="E953" s="8"/>
      <c r="F953" s="8"/>
      <c r="G953" s="8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8"/>
      <c r="Y953" s="8"/>
      <c r="Z953" s="8"/>
      <c r="AA953" s="8"/>
      <c r="AB953" s="8"/>
      <c r="AC953" s="8"/>
      <c r="AD953" s="8"/>
      <c r="AE953" s="8"/>
      <c r="AF953" s="8"/>
      <c r="AG953" s="8"/>
      <c r="AH953" s="8"/>
      <c r="AI953" s="8"/>
      <c r="AJ953" s="8"/>
      <c r="AK953" s="8"/>
      <c r="AL953" s="8"/>
      <c r="AM953" s="8"/>
      <c r="AN953" s="8"/>
      <c r="AO953" s="8"/>
      <c r="AP953" s="8"/>
      <c r="AQ953" s="8"/>
      <c r="AR953" s="8"/>
      <c r="AS953" s="8"/>
    </row>
    <row r="954" ht="15.75" customHeight="1">
      <c r="A954" s="8"/>
      <c r="B954" s="8"/>
      <c r="C954" s="8"/>
      <c r="D954" s="8"/>
      <c r="E954" s="8"/>
      <c r="F954" s="8"/>
      <c r="G954" s="8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8"/>
      <c r="Y954" s="8"/>
      <c r="Z954" s="8"/>
      <c r="AA954" s="8"/>
      <c r="AB954" s="8"/>
      <c r="AC954" s="8"/>
      <c r="AD954" s="8"/>
      <c r="AE954" s="8"/>
      <c r="AF954" s="8"/>
      <c r="AG954" s="8"/>
      <c r="AH954" s="8"/>
      <c r="AI954" s="8"/>
      <c r="AJ954" s="8"/>
      <c r="AK954" s="8"/>
      <c r="AL954" s="8"/>
      <c r="AM954" s="8"/>
      <c r="AN954" s="8"/>
      <c r="AO954" s="8"/>
      <c r="AP954" s="8"/>
      <c r="AQ954" s="8"/>
      <c r="AR954" s="8"/>
      <c r="AS954" s="8"/>
    </row>
    <row r="955" ht="15.75" customHeight="1">
      <c r="A955" s="8"/>
      <c r="B955" s="8"/>
      <c r="C955" s="8"/>
      <c r="D955" s="8"/>
      <c r="E955" s="8"/>
      <c r="F955" s="8"/>
      <c r="G955" s="8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8"/>
      <c r="Y955" s="8"/>
      <c r="Z955" s="8"/>
      <c r="AA955" s="8"/>
      <c r="AB955" s="8"/>
      <c r="AC955" s="8"/>
      <c r="AD955" s="8"/>
      <c r="AE955" s="8"/>
      <c r="AF955" s="8"/>
      <c r="AG955" s="8"/>
      <c r="AH955" s="8"/>
      <c r="AI955" s="8"/>
      <c r="AJ955" s="8"/>
      <c r="AK955" s="8"/>
      <c r="AL955" s="8"/>
      <c r="AM955" s="8"/>
      <c r="AN955" s="8"/>
      <c r="AO955" s="8"/>
      <c r="AP955" s="8"/>
      <c r="AQ955" s="8"/>
      <c r="AR955" s="8"/>
      <c r="AS955" s="8"/>
    </row>
    <row r="956" ht="15.75" customHeight="1">
      <c r="A956" s="8"/>
      <c r="B956" s="8"/>
      <c r="C956" s="8"/>
      <c r="D956" s="8"/>
      <c r="E956" s="8"/>
      <c r="F956" s="8"/>
      <c r="G956" s="8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8"/>
      <c r="Y956" s="8"/>
      <c r="Z956" s="8"/>
      <c r="AA956" s="8"/>
      <c r="AB956" s="8"/>
      <c r="AC956" s="8"/>
      <c r="AD956" s="8"/>
      <c r="AE956" s="8"/>
      <c r="AF956" s="8"/>
      <c r="AG956" s="8"/>
      <c r="AH956" s="8"/>
      <c r="AI956" s="8"/>
      <c r="AJ956" s="8"/>
      <c r="AK956" s="8"/>
      <c r="AL956" s="8"/>
      <c r="AM956" s="8"/>
      <c r="AN956" s="8"/>
      <c r="AO956" s="8"/>
      <c r="AP956" s="8"/>
      <c r="AQ956" s="8"/>
      <c r="AR956" s="8"/>
      <c r="AS956" s="8"/>
    </row>
    <row r="957" ht="15.75" customHeight="1">
      <c r="A957" s="8"/>
      <c r="B957" s="8"/>
      <c r="C957" s="8"/>
      <c r="D957" s="8"/>
      <c r="E957" s="8"/>
      <c r="F957" s="8"/>
      <c r="G957" s="8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8"/>
      <c r="Y957" s="8"/>
      <c r="Z957" s="8"/>
      <c r="AA957" s="8"/>
      <c r="AB957" s="8"/>
      <c r="AC957" s="8"/>
      <c r="AD957" s="8"/>
      <c r="AE957" s="8"/>
      <c r="AF957" s="8"/>
      <c r="AG957" s="8"/>
      <c r="AH957" s="8"/>
      <c r="AI957" s="8"/>
      <c r="AJ957" s="8"/>
      <c r="AK957" s="8"/>
      <c r="AL957" s="8"/>
      <c r="AM957" s="8"/>
      <c r="AN957" s="8"/>
      <c r="AO957" s="8"/>
      <c r="AP957" s="8"/>
      <c r="AQ957" s="8"/>
      <c r="AR957" s="8"/>
      <c r="AS957" s="8"/>
    </row>
    <row r="958" ht="15.75" customHeight="1">
      <c r="A958" s="8"/>
      <c r="B958" s="8"/>
      <c r="C958" s="8"/>
      <c r="D958" s="8"/>
      <c r="E958" s="8"/>
      <c r="F958" s="8"/>
      <c r="G958" s="8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8"/>
      <c r="Y958" s="8"/>
      <c r="Z958" s="8"/>
      <c r="AA958" s="8"/>
      <c r="AB958" s="8"/>
      <c r="AC958" s="8"/>
      <c r="AD958" s="8"/>
      <c r="AE958" s="8"/>
      <c r="AF958" s="8"/>
      <c r="AG958" s="8"/>
      <c r="AH958" s="8"/>
      <c r="AI958" s="8"/>
      <c r="AJ958" s="8"/>
      <c r="AK958" s="8"/>
      <c r="AL958" s="8"/>
      <c r="AM958" s="8"/>
      <c r="AN958" s="8"/>
      <c r="AO958" s="8"/>
      <c r="AP958" s="8"/>
      <c r="AQ958" s="8"/>
      <c r="AR958" s="8"/>
      <c r="AS958" s="8"/>
    </row>
    <row r="959" ht="15.75" customHeight="1">
      <c r="A959" s="8"/>
      <c r="B959" s="8"/>
      <c r="C959" s="8"/>
      <c r="D959" s="8"/>
      <c r="E959" s="8"/>
      <c r="F959" s="8"/>
      <c r="G959" s="8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8"/>
      <c r="Y959" s="8"/>
      <c r="Z959" s="8"/>
      <c r="AA959" s="8"/>
      <c r="AB959" s="8"/>
      <c r="AC959" s="8"/>
      <c r="AD959" s="8"/>
      <c r="AE959" s="8"/>
      <c r="AF959" s="8"/>
      <c r="AG959" s="8"/>
      <c r="AH959" s="8"/>
      <c r="AI959" s="8"/>
      <c r="AJ959" s="8"/>
      <c r="AK959" s="8"/>
      <c r="AL959" s="8"/>
      <c r="AM959" s="8"/>
      <c r="AN959" s="8"/>
      <c r="AO959" s="8"/>
      <c r="AP959" s="8"/>
      <c r="AQ959" s="8"/>
      <c r="AR959" s="8"/>
      <c r="AS959" s="8"/>
    </row>
    <row r="960" ht="15.75" customHeight="1">
      <c r="A960" s="8"/>
      <c r="B960" s="8"/>
      <c r="C960" s="8"/>
      <c r="D960" s="8"/>
      <c r="E960" s="8"/>
      <c r="F960" s="8"/>
      <c r="G960" s="8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8"/>
      <c r="Y960" s="8"/>
      <c r="Z960" s="8"/>
      <c r="AA960" s="8"/>
      <c r="AB960" s="8"/>
      <c r="AC960" s="8"/>
      <c r="AD960" s="8"/>
      <c r="AE960" s="8"/>
      <c r="AF960" s="8"/>
      <c r="AG960" s="8"/>
      <c r="AH960" s="8"/>
      <c r="AI960" s="8"/>
      <c r="AJ960" s="8"/>
      <c r="AK960" s="8"/>
      <c r="AL960" s="8"/>
      <c r="AM960" s="8"/>
      <c r="AN960" s="8"/>
      <c r="AO960" s="8"/>
      <c r="AP960" s="8"/>
      <c r="AQ960" s="8"/>
      <c r="AR960" s="8"/>
      <c r="AS960" s="8"/>
    </row>
    <row r="961" ht="15.75" customHeight="1">
      <c r="A961" s="8"/>
      <c r="B961" s="8"/>
      <c r="C961" s="8"/>
      <c r="D961" s="8"/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  <c r="AA961" s="8"/>
      <c r="AB961" s="8"/>
      <c r="AC961" s="8"/>
      <c r="AD961" s="8"/>
      <c r="AE961" s="8"/>
      <c r="AF961" s="8"/>
      <c r="AG961" s="8"/>
      <c r="AH961" s="8"/>
      <c r="AI961" s="8"/>
      <c r="AJ961" s="8"/>
      <c r="AK961" s="8"/>
      <c r="AL961" s="8"/>
      <c r="AM961" s="8"/>
      <c r="AN961" s="8"/>
      <c r="AO961" s="8"/>
      <c r="AP961" s="8"/>
      <c r="AQ961" s="8"/>
      <c r="AR961" s="8"/>
      <c r="AS961" s="8"/>
    </row>
    <row r="962" ht="15.75" customHeight="1">
      <c r="A962" s="8"/>
      <c r="B962" s="8"/>
      <c r="C962" s="8"/>
      <c r="D962" s="8"/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  <c r="AA962" s="8"/>
      <c r="AB962" s="8"/>
      <c r="AC962" s="8"/>
      <c r="AD962" s="8"/>
      <c r="AE962" s="8"/>
      <c r="AF962" s="8"/>
      <c r="AG962" s="8"/>
      <c r="AH962" s="8"/>
      <c r="AI962" s="8"/>
      <c r="AJ962" s="8"/>
      <c r="AK962" s="8"/>
      <c r="AL962" s="8"/>
      <c r="AM962" s="8"/>
      <c r="AN962" s="8"/>
      <c r="AO962" s="8"/>
      <c r="AP962" s="8"/>
      <c r="AQ962" s="8"/>
      <c r="AR962" s="8"/>
      <c r="AS962" s="8"/>
    </row>
    <row r="963" ht="15.75" customHeight="1">
      <c r="A963" s="8"/>
      <c r="B963" s="8"/>
      <c r="C963" s="8"/>
      <c r="D963" s="8"/>
      <c r="E963" s="8"/>
      <c r="F963" s="8"/>
      <c r="G963" s="8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8"/>
      <c r="Y963" s="8"/>
      <c r="Z963" s="8"/>
      <c r="AA963" s="8"/>
      <c r="AB963" s="8"/>
      <c r="AC963" s="8"/>
      <c r="AD963" s="8"/>
      <c r="AE963" s="8"/>
      <c r="AF963" s="8"/>
      <c r="AG963" s="8"/>
      <c r="AH963" s="8"/>
      <c r="AI963" s="8"/>
      <c r="AJ963" s="8"/>
      <c r="AK963" s="8"/>
      <c r="AL963" s="8"/>
      <c r="AM963" s="8"/>
      <c r="AN963" s="8"/>
      <c r="AO963" s="8"/>
      <c r="AP963" s="8"/>
      <c r="AQ963" s="8"/>
      <c r="AR963" s="8"/>
      <c r="AS963" s="8"/>
    </row>
    <row r="964" ht="15.75" customHeight="1">
      <c r="A964" s="8"/>
      <c r="B964" s="8"/>
      <c r="C964" s="8"/>
      <c r="D964" s="8"/>
      <c r="E964" s="8"/>
      <c r="F964" s="8"/>
      <c r="G964" s="8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8"/>
      <c r="Y964" s="8"/>
      <c r="Z964" s="8"/>
      <c r="AA964" s="8"/>
      <c r="AB964" s="8"/>
      <c r="AC964" s="8"/>
      <c r="AD964" s="8"/>
      <c r="AE964" s="8"/>
      <c r="AF964" s="8"/>
      <c r="AG964" s="8"/>
      <c r="AH964" s="8"/>
      <c r="AI964" s="8"/>
      <c r="AJ964" s="8"/>
      <c r="AK964" s="8"/>
      <c r="AL964" s="8"/>
      <c r="AM964" s="8"/>
      <c r="AN964" s="8"/>
      <c r="AO964" s="8"/>
      <c r="AP964" s="8"/>
      <c r="AQ964" s="8"/>
      <c r="AR964" s="8"/>
      <c r="AS964" s="8"/>
    </row>
    <row r="965" ht="15.75" customHeight="1">
      <c r="A965" s="8"/>
      <c r="B965" s="8"/>
      <c r="C965" s="8"/>
      <c r="D965" s="8"/>
      <c r="E965" s="8"/>
      <c r="F965" s="8"/>
      <c r="G965" s="8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8"/>
      <c r="Y965" s="8"/>
      <c r="Z965" s="8"/>
      <c r="AA965" s="8"/>
      <c r="AB965" s="8"/>
      <c r="AC965" s="8"/>
      <c r="AD965" s="8"/>
      <c r="AE965" s="8"/>
      <c r="AF965" s="8"/>
      <c r="AG965" s="8"/>
      <c r="AH965" s="8"/>
      <c r="AI965" s="8"/>
      <c r="AJ965" s="8"/>
      <c r="AK965" s="8"/>
      <c r="AL965" s="8"/>
      <c r="AM965" s="8"/>
      <c r="AN965" s="8"/>
      <c r="AO965" s="8"/>
      <c r="AP965" s="8"/>
      <c r="AQ965" s="8"/>
      <c r="AR965" s="8"/>
      <c r="AS965" s="8"/>
    </row>
    <row r="966" ht="15.75" customHeight="1">
      <c r="A966" s="8"/>
      <c r="B966" s="8"/>
      <c r="C966" s="8"/>
      <c r="D966" s="8"/>
      <c r="E966" s="8"/>
      <c r="F966" s="8"/>
      <c r="G966" s="8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8"/>
      <c r="Y966" s="8"/>
      <c r="Z966" s="8"/>
      <c r="AA966" s="8"/>
      <c r="AB966" s="8"/>
      <c r="AC966" s="8"/>
      <c r="AD966" s="8"/>
      <c r="AE966" s="8"/>
      <c r="AF966" s="8"/>
      <c r="AG966" s="8"/>
      <c r="AH966" s="8"/>
      <c r="AI966" s="8"/>
      <c r="AJ966" s="8"/>
      <c r="AK966" s="8"/>
      <c r="AL966" s="8"/>
      <c r="AM966" s="8"/>
      <c r="AN966" s="8"/>
      <c r="AO966" s="8"/>
      <c r="AP966" s="8"/>
      <c r="AQ966" s="8"/>
      <c r="AR966" s="8"/>
      <c r="AS966" s="8"/>
    </row>
    <row r="967" ht="15.75" customHeight="1">
      <c r="A967" s="8"/>
      <c r="B967" s="8"/>
      <c r="C967" s="8"/>
      <c r="D967" s="8"/>
      <c r="E967" s="8"/>
      <c r="F967" s="8"/>
      <c r="G967" s="8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8"/>
      <c r="Y967" s="8"/>
      <c r="Z967" s="8"/>
      <c r="AA967" s="8"/>
      <c r="AB967" s="8"/>
      <c r="AC967" s="8"/>
      <c r="AD967" s="8"/>
      <c r="AE967" s="8"/>
      <c r="AF967" s="8"/>
      <c r="AG967" s="8"/>
      <c r="AH967" s="8"/>
      <c r="AI967" s="8"/>
      <c r="AJ967" s="8"/>
      <c r="AK967" s="8"/>
      <c r="AL967" s="8"/>
      <c r="AM967" s="8"/>
      <c r="AN967" s="8"/>
      <c r="AO967" s="8"/>
      <c r="AP967" s="8"/>
      <c r="AQ967" s="8"/>
      <c r="AR967" s="8"/>
      <c r="AS967" s="8"/>
    </row>
    <row r="968" ht="15.75" customHeight="1">
      <c r="A968" s="8"/>
      <c r="B968" s="8"/>
      <c r="C968" s="8"/>
      <c r="D968" s="8"/>
      <c r="E968" s="8"/>
      <c r="F968" s="8"/>
      <c r="G968" s="8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8"/>
      <c r="Y968" s="8"/>
      <c r="Z968" s="8"/>
      <c r="AA968" s="8"/>
      <c r="AB968" s="8"/>
      <c r="AC968" s="8"/>
      <c r="AD968" s="8"/>
      <c r="AE968" s="8"/>
      <c r="AF968" s="8"/>
      <c r="AG968" s="8"/>
      <c r="AH968" s="8"/>
      <c r="AI968" s="8"/>
      <c r="AJ968" s="8"/>
      <c r="AK968" s="8"/>
      <c r="AL968" s="8"/>
      <c r="AM968" s="8"/>
      <c r="AN968" s="8"/>
      <c r="AO968" s="8"/>
      <c r="AP968" s="8"/>
      <c r="AQ968" s="8"/>
      <c r="AR968" s="8"/>
      <c r="AS968" s="8"/>
    </row>
    <row r="969" ht="15.75" customHeight="1">
      <c r="A969" s="8"/>
      <c r="B969" s="8"/>
      <c r="C969" s="8"/>
      <c r="D969" s="8"/>
      <c r="E969" s="8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  <c r="AA969" s="8"/>
      <c r="AB969" s="8"/>
      <c r="AC969" s="8"/>
      <c r="AD969" s="8"/>
      <c r="AE969" s="8"/>
      <c r="AF969" s="8"/>
      <c r="AG969" s="8"/>
      <c r="AH969" s="8"/>
      <c r="AI969" s="8"/>
      <c r="AJ969" s="8"/>
      <c r="AK969" s="8"/>
      <c r="AL969" s="8"/>
      <c r="AM969" s="8"/>
      <c r="AN969" s="8"/>
      <c r="AO969" s="8"/>
      <c r="AP969" s="8"/>
      <c r="AQ969" s="8"/>
      <c r="AR969" s="8"/>
      <c r="AS969" s="8"/>
    </row>
    <row r="970" ht="15.75" customHeight="1">
      <c r="A970" s="8"/>
      <c r="B970" s="8"/>
      <c r="C970" s="8"/>
      <c r="D970" s="8"/>
      <c r="E970" s="8"/>
      <c r="F970" s="8"/>
      <c r="G970" s="8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8"/>
      <c r="Y970" s="8"/>
      <c r="Z970" s="8"/>
      <c r="AA970" s="8"/>
      <c r="AB970" s="8"/>
      <c r="AC970" s="8"/>
      <c r="AD970" s="8"/>
      <c r="AE970" s="8"/>
      <c r="AF970" s="8"/>
      <c r="AG970" s="8"/>
      <c r="AH970" s="8"/>
      <c r="AI970" s="8"/>
      <c r="AJ970" s="8"/>
      <c r="AK970" s="8"/>
      <c r="AL970" s="8"/>
      <c r="AM970" s="8"/>
      <c r="AN970" s="8"/>
      <c r="AO970" s="8"/>
      <c r="AP970" s="8"/>
      <c r="AQ970" s="8"/>
      <c r="AR970" s="8"/>
      <c r="AS970" s="8"/>
    </row>
    <row r="971" ht="15.75" customHeight="1">
      <c r="A971" s="8"/>
      <c r="B971" s="8"/>
      <c r="C971" s="8"/>
      <c r="D971" s="8"/>
      <c r="E971" s="8"/>
      <c r="F971" s="8"/>
      <c r="G971" s="8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8"/>
      <c r="Y971" s="8"/>
      <c r="Z971" s="8"/>
      <c r="AA971" s="8"/>
      <c r="AB971" s="8"/>
      <c r="AC971" s="8"/>
      <c r="AD971" s="8"/>
      <c r="AE971" s="8"/>
      <c r="AF971" s="8"/>
      <c r="AG971" s="8"/>
      <c r="AH971" s="8"/>
      <c r="AI971" s="8"/>
      <c r="AJ971" s="8"/>
      <c r="AK971" s="8"/>
      <c r="AL971" s="8"/>
      <c r="AM971" s="8"/>
      <c r="AN971" s="8"/>
      <c r="AO971" s="8"/>
      <c r="AP971" s="8"/>
      <c r="AQ971" s="8"/>
      <c r="AR971" s="8"/>
      <c r="AS971" s="8"/>
    </row>
    <row r="972" ht="15.75" customHeight="1">
      <c r="A972" s="8"/>
      <c r="B972" s="8"/>
      <c r="C972" s="8"/>
      <c r="D972" s="8"/>
      <c r="E972" s="8"/>
      <c r="F972" s="8"/>
      <c r="G972" s="8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8"/>
      <c r="Y972" s="8"/>
      <c r="Z972" s="8"/>
      <c r="AA972" s="8"/>
      <c r="AB972" s="8"/>
      <c r="AC972" s="8"/>
      <c r="AD972" s="8"/>
      <c r="AE972" s="8"/>
      <c r="AF972" s="8"/>
      <c r="AG972" s="8"/>
      <c r="AH972" s="8"/>
      <c r="AI972" s="8"/>
      <c r="AJ972" s="8"/>
      <c r="AK972" s="8"/>
      <c r="AL972" s="8"/>
      <c r="AM972" s="8"/>
      <c r="AN972" s="8"/>
      <c r="AO972" s="8"/>
      <c r="AP972" s="8"/>
      <c r="AQ972" s="8"/>
      <c r="AR972" s="8"/>
      <c r="AS972" s="8"/>
    </row>
    <row r="973" ht="15.75" customHeight="1">
      <c r="A973" s="8"/>
      <c r="B973" s="8"/>
      <c r="C973" s="8"/>
      <c r="D973" s="8"/>
      <c r="E973" s="8"/>
      <c r="F973" s="8"/>
      <c r="G973" s="8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8"/>
      <c r="Y973" s="8"/>
      <c r="Z973" s="8"/>
      <c r="AA973" s="8"/>
      <c r="AB973" s="8"/>
      <c r="AC973" s="8"/>
      <c r="AD973" s="8"/>
      <c r="AE973" s="8"/>
      <c r="AF973" s="8"/>
      <c r="AG973" s="8"/>
      <c r="AH973" s="8"/>
      <c r="AI973" s="8"/>
      <c r="AJ973" s="8"/>
      <c r="AK973" s="8"/>
      <c r="AL973" s="8"/>
      <c r="AM973" s="8"/>
      <c r="AN973" s="8"/>
      <c r="AO973" s="8"/>
      <c r="AP973" s="8"/>
      <c r="AQ973" s="8"/>
      <c r="AR973" s="8"/>
      <c r="AS973" s="8"/>
    </row>
    <row r="974" ht="15.75" customHeight="1">
      <c r="A974" s="8"/>
      <c r="B974" s="8"/>
      <c r="C974" s="8"/>
      <c r="D974" s="8"/>
      <c r="E974" s="8"/>
      <c r="F974" s="8"/>
      <c r="G974" s="8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8"/>
      <c r="Y974" s="8"/>
      <c r="Z974" s="8"/>
      <c r="AA974" s="8"/>
      <c r="AB974" s="8"/>
      <c r="AC974" s="8"/>
      <c r="AD974" s="8"/>
      <c r="AE974" s="8"/>
      <c r="AF974" s="8"/>
      <c r="AG974" s="8"/>
      <c r="AH974" s="8"/>
      <c r="AI974" s="8"/>
      <c r="AJ974" s="8"/>
      <c r="AK974" s="8"/>
      <c r="AL974" s="8"/>
      <c r="AM974" s="8"/>
      <c r="AN974" s="8"/>
      <c r="AO974" s="8"/>
      <c r="AP974" s="8"/>
      <c r="AQ974" s="8"/>
      <c r="AR974" s="8"/>
      <c r="AS974" s="8"/>
    </row>
    <row r="975" ht="15.75" customHeight="1">
      <c r="A975" s="8"/>
      <c r="B975" s="8"/>
      <c r="C975" s="8"/>
      <c r="D975" s="8"/>
      <c r="E975" s="8"/>
      <c r="F975" s="8"/>
      <c r="G975" s="8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8"/>
      <c r="Y975" s="8"/>
      <c r="Z975" s="8"/>
      <c r="AA975" s="8"/>
      <c r="AB975" s="8"/>
      <c r="AC975" s="8"/>
      <c r="AD975" s="8"/>
      <c r="AE975" s="8"/>
      <c r="AF975" s="8"/>
      <c r="AG975" s="8"/>
      <c r="AH975" s="8"/>
      <c r="AI975" s="8"/>
      <c r="AJ975" s="8"/>
      <c r="AK975" s="8"/>
      <c r="AL975" s="8"/>
      <c r="AM975" s="8"/>
      <c r="AN975" s="8"/>
      <c r="AO975" s="8"/>
      <c r="AP975" s="8"/>
      <c r="AQ975" s="8"/>
      <c r="AR975" s="8"/>
      <c r="AS975" s="8"/>
    </row>
    <row r="976" ht="15.75" customHeight="1">
      <c r="A976" s="8"/>
      <c r="B976" s="8"/>
      <c r="C976" s="8"/>
      <c r="D976" s="8"/>
      <c r="E976" s="8"/>
      <c r="F976" s="8"/>
      <c r="G976" s="8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8"/>
      <c r="Y976" s="8"/>
      <c r="Z976" s="8"/>
      <c r="AA976" s="8"/>
      <c r="AB976" s="8"/>
      <c r="AC976" s="8"/>
      <c r="AD976" s="8"/>
      <c r="AE976" s="8"/>
      <c r="AF976" s="8"/>
      <c r="AG976" s="8"/>
      <c r="AH976" s="8"/>
      <c r="AI976" s="8"/>
      <c r="AJ976" s="8"/>
      <c r="AK976" s="8"/>
      <c r="AL976" s="8"/>
      <c r="AM976" s="8"/>
      <c r="AN976" s="8"/>
      <c r="AO976" s="8"/>
      <c r="AP976" s="8"/>
      <c r="AQ976" s="8"/>
      <c r="AR976" s="8"/>
      <c r="AS976" s="8"/>
    </row>
    <row r="977" ht="15.75" customHeight="1">
      <c r="A977" s="8"/>
      <c r="B977" s="8"/>
      <c r="C977" s="8"/>
      <c r="D977" s="8"/>
      <c r="E977" s="8"/>
      <c r="F977" s="8"/>
      <c r="G977" s="8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8"/>
      <c r="Y977" s="8"/>
      <c r="Z977" s="8"/>
      <c r="AA977" s="8"/>
      <c r="AB977" s="8"/>
      <c r="AC977" s="8"/>
      <c r="AD977" s="8"/>
      <c r="AE977" s="8"/>
      <c r="AF977" s="8"/>
      <c r="AG977" s="8"/>
      <c r="AH977" s="8"/>
      <c r="AI977" s="8"/>
      <c r="AJ977" s="8"/>
      <c r="AK977" s="8"/>
      <c r="AL977" s="8"/>
      <c r="AM977" s="8"/>
      <c r="AN977" s="8"/>
      <c r="AO977" s="8"/>
      <c r="AP977" s="8"/>
      <c r="AQ977" s="8"/>
      <c r="AR977" s="8"/>
      <c r="AS977" s="8"/>
    </row>
    <row r="978" ht="15.75" customHeight="1">
      <c r="A978" s="8"/>
      <c r="B978" s="8"/>
      <c r="C978" s="8"/>
      <c r="D978" s="8"/>
      <c r="E978" s="8"/>
      <c r="F978" s="8"/>
      <c r="G978" s="8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8"/>
      <c r="Y978" s="8"/>
      <c r="Z978" s="8"/>
      <c r="AA978" s="8"/>
      <c r="AB978" s="8"/>
      <c r="AC978" s="8"/>
      <c r="AD978" s="8"/>
      <c r="AE978" s="8"/>
      <c r="AF978" s="8"/>
      <c r="AG978" s="8"/>
      <c r="AH978" s="8"/>
      <c r="AI978" s="8"/>
      <c r="AJ978" s="8"/>
      <c r="AK978" s="8"/>
      <c r="AL978" s="8"/>
      <c r="AM978" s="8"/>
      <c r="AN978" s="8"/>
      <c r="AO978" s="8"/>
      <c r="AP978" s="8"/>
      <c r="AQ978" s="8"/>
      <c r="AR978" s="8"/>
      <c r="AS978" s="8"/>
    </row>
    <row r="979" ht="15.75" customHeight="1">
      <c r="A979" s="8"/>
      <c r="B979" s="8"/>
      <c r="C979" s="8"/>
      <c r="D979" s="8"/>
      <c r="E979" s="8"/>
      <c r="F979" s="8"/>
      <c r="G979" s="8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8"/>
      <c r="Y979" s="8"/>
      <c r="Z979" s="8"/>
      <c r="AA979" s="8"/>
      <c r="AB979" s="8"/>
      <c r="AC979" s="8"/>
      <c r="AD979" s="8"/>
      <c r="AE979" s="8"/>
      <c r="AF979" s="8"/>
      <c r="AG979" s="8"/>
      <c r="AH979" s="8"/>
      <c r="AI979" s="8"/>
      <c r="AJ979" s="8"/>
      <c r="AK979" s="8"/>
      <c r="AL979" s="8"/>
      <c r="AM979" s="8"/>
      <c r="AN979" s="8"/>
      <c r="AO979" s="8"/>
      <c r="AP979" s="8"/>
      <c r="AQ979" s="8"/>
      <c r="AR979" s="8"/>
      <c r="AS979" s="8"/>
    </row>
    <row r="980" ht="15.75" customHeight="1">
      <c r="A980" s="8"/>
      <c r="B980" s="8"/>
      <c r="C980" s="8"/>
      <c r="D980" s="8"/>
      <c r="E980" s="8"/>
      <c r="F980" s="8"/>
      <c r="G980" s="8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8"/>
      <c r="Y980" s="8"/>
      <c r="Z980" s="8"/>
      <c r="AA980" s="8"/>
      <c r="AB980" s="8"/>
      <c r="AC980" s="8"/>
      <c r="AD980" s="8"/>
      <c r="AE980" s="8"/>
      <c r="AF980" s="8"/>
      <c r="AG980" s="8"/>
      <c r="AH980" s="8"/>
      <c r="AI980" s="8"/>
      <c r="AJ980" s="8"/>
      <c r="AK980" s="8"/>
      <c r="AL980" s="8"/>
      <c r="AM980" s="8"/>
      <c r="AN980" s="8"/>
      <c r="AO980" s="8"/>
      <c r="AP980" s="8"/>
      <c r="AQ980" s="8"/>
      <c r="AR980" s="8"/>
      <c r="AS980" s="8"/>
    </row>
    <row r="981" ht="15.75" customHeight="1">
      <c r="A981" s="8"/>
      <c r="B981" s="8"/>
      <c r="C981" s="8"/>
      <c r="D981" s="8"/>
      <c r="E981" s="8"/>
      <c r="F981" s="8"/>
      <c r="G981" s="8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8"/>
      <c r="Y981" s="8"/>
      <c r="Z981" s="8"/>
      <c r="AA981" s="8"/>
      <c r="AB981" s="8"/>
      <c r="AC981" s="8"/>
      <c r="AD981" s="8"/>
      <c r="AE981" s="8"/>
      <c r="AF981" s="8"/>
      <c r="AG981" s="8"/>
      <c r="AH981" s="8"/>
      <c r="AI981" s="8"/>
      <c r="AJ981" s="8"/>
      <c r="AK981" s="8"/>
      <c r="AL981" s="8"/>
      <c r="AM981" s="8"/>
      <c r="AN981" s="8"/>
      <c r="AO981" s="8"/>
      <c r="AP981" s="8"/>
      <c r="AQ981" s="8"/>
      <c r="AR981" s="8"/>
      <c r="AS981" s="8"/>
    </row>
    <row r="982" ht="15.75" customHeight="1">
      <c r="A982" s="8"/>
      <c r="B982" s="8"/>
      <c r="C982" s="8"/>
      <c r="D982" s="8"/>
      <c r="E982" s="8"/>
      <c r="F982" s="8"/>
      <c r="G982" s="8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8"/>
      <c r="Y982" s="8"/>
      <c r="Z982" s="8"/>
      <c r="AA982" s="8"/>
      <c r="AB982" s="8"/>
      <c r="AC982" s="8"/>
      <c r="AD982" s="8"/>
      <c r="AE982" s="8"/>
      <c r="AF982" s="8"/>
      <c r="AG982" s="8"/>
      <c r="AH982" s="8"/>
      <c r="AI982" s="8"/>
      <c r="AJ982" s="8"/>
      <c r="AK982" s="8"/>
      <c r="AL982" s="8"/>
      <c r="AM982" s="8"/>
      <c r="AN982" s="8"/>
      <c r="AO982" s="8"/>
      <c r="AP982" s="8"/>
      <c r="AQ982" s="8"/>
      <c r="AR982" s="8"/>
      <c r="AS982" s="8"/>
    </row>
    <row r="983" ht="15.75" customHeight="1">
      <c r="A983" s="8"/>
      <c r="B983" s="8"/>
      <c r="C983" s="8"/>
      <c r="D983" s="8"/>
      <c r="E983" s="8"/>
      <c r="F983" s="8"/>
      <c r="G983" s="8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8"/>
      <c r="Y983" s="8"/>
      <c r="Z983" s="8"/>
      <c r="AA983" s="8"/>
      <c r="AB983" s="8"/>
      <c r="AC983" s="8"/>
      <c r="AD983" s="8"/>
      <c r="AE983" s="8"/>
      <c r="AF983" s="8"/>
      <c r="AG983" s="8"/>
      <c r="AH983" s="8"/>
      <c r="AI983" s="8"/>
      <c r="AJ983" s="8"/>
      <c r="AK983" s="8"/>
      <c r="AL983" s="8"/>
      <c r="AM983" s="8"/>
      <c r="AN983" s="8"/>
      <c r="AO983" s="8"/>
      <c r="AP983" s="8"/>
      <c r="AQ983" s="8"/>
      <c r="AR983" s="8"/>
      <c r="AS983" s="8"/>
    </row>
    <row r="984" ht="15.75" customHeight="1">
      <c r="A984" s="8"/>
      <c r="B984" s="8"/>
      <c r="C984" s="8"/>
      <c r="D984" s="8"/>
      <c r="E984" s="8"/>
      <c r="F984" s="8"/>
      <c r="G984" s="8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8"/>
      <c r="Y984" s="8"/>
      <c r="Z984" s="8"/>
      <c r="AA984" s="8"/>
      <c r="AB984" s="8"/>
      <c r="AC984" s="8"/>
      <c r="AD984" s="8"/>
      <c r="AE984" s="8"/>
      <c r="AF984" s="8"/>
      <c r="AG984" s="8"/>
      <c r="AH984" s="8"/>
      <c r="AI984" s="8"/>
      <c r="AJ984" s="8"/>
      <c r="AK984" s="8"/>
      <c r="AL984" s="8"/>
      <c r="AM984" s="8"/>
      <c r="AN984" s="8"/>
      <c r="AO984" s="8"/>
      <c r="AP984" s="8"/>
      <c r="AQ984" s="8"/>
      <c r="AR984" s="8"/>
      <c r="AS984" s="8"/>
    </row>
    <row r="985" ht="15.75" customHeight="1">
      <c r="A985" s="8"/>
      <c r="B985" s="8"/>
      <c r="C985" s="8"/>
      <c r="D985" s="8"/>
      <c r="E985" s="8"/>
      <c r="F985" s="8"/>
      <c r="G985" s="8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8"/>
      <c r="Y985" s="8"/>
      <c r="Z985" s="8"/>
      <c r="AA985" s="8"/>
      <c r="AB985" s="8"/>
      <c r="AC985" s="8"/>
      <c r="AD985" s="8"/>
      <c r="AE985" s="8"/>
      <c r="AF985" s="8"/>
      <c r="AG985" s="8"/>
      <c r="AH985" s="8"/>
      <c r="AI985" s="8"/>
      <c r="AJ985" s="8"/>
      <c r="AK985" s="8"/>
      <c r="AL985" s="8"/>
      <c r="AM985" s="8"/>
      <c r="AN985" s="8"/>
      <c r="AO985" s="8"/>
      <c r="AP985" s="8"/>
      <c r="AQ985" s="8"/>
      <c r="AR985" s="8"/>
      <c r="AS985" s="8"/>
    </row>
    <row r="986" ht="15.75" customHeight="1">
      <c r="A986" s="8"/>
      <c r="B986" s="8"/>
      <c r="C986" s="8"/>
      <c r="D986" s="8"/>
      <c r="E986" s="8"/>
      <c r="F986" s="8"/>
      <c r="G986" s="8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8"/>
      <c r="Y986" s="8"/>
      <c r="Z986" s="8"/>
      <c r="AA986" s="8"/>
      <c r="AB986" s="8"/>
      <c r="AC986" s="8"/>
      <c r="AD986" s="8"/>
      <c r="AE986" s="8"/>
      <c r="AF986" s="8"/>
      <c r="AG986" s="8"/>
      <c r="AH986" s="8"/>
      <c r="AI986" s="8"/>
      <c r="AJ986" s="8"/>
      <c r="AK986" s="8"/>
      <c r="AL986" s="8"/>
      <c r="AM986" s="8"/>
      <c r="AN986" s="8"/>
      <c r="AO986" s="8"/>
      <c r="AP986" s="8"/>
      <c r="AQ986" s="8"/>
      <c r="AR986" s="8"/>
      <c r="AS986" s="8"/>
    </row>
    <row r="987" ht="15.75" customHeight="1">
      <c r="A987" s="8"/>
      <c r="B987" s="8"/>
      <c r="C987" s="8"/>
      <c r="D987" s="8"/>
      <c r="E987" s="8"/>
      <c r="F987" s="8"/>
      <c r="G987" s="8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8"/>
      <c r="Y987" s="8"/>
      <c r="Z987" s="8"/>
      <c r="AA987" s="8"/>
      <c r="AB987" s="8"/>
      <c r="AC987" s="8"/>
      <c r="AD987" s="8"/>
      <c r="AE987" s="8"/>
      <c r="AF987" s="8"/>
      <c r="AG987" s="8"/>
      <c r="AH987" s="8"/>
      <c r="AI987" s="8"/>
      <c r="AJ987" s="8"/>
      <c r="AK987" s="8"/>
      <c r="AL987" s="8"/>
      <c r="AM987" s="8"/>
      <c r="AN987" s="8"/>
      <c r="AO987" s="8"/>
      <c r="AP987" s="8"/>
      <c r="AQ987" s="8"/>
      <c r="AR987" s="8"/>
      <c r="AS987" s="8"/>
    </row>
    <row r="988" ht="15.75" customHeight="1">
      <c r="A988" s="8"/>
      <c r="B988" s="8"/>
      <c r="C988" s="8"/>
      <c r="D988" s="8"/>
      <c r="E988" s="8"/>
      <c r="F988" s="8"/>
      <c r="G988" s="8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8"/>
      <c r="Y988" s="8"/>
      <c r="Z988" s="8"/>
      <c r="AA988" s="8"/>
      <c r="AB988" s="8"/>
      <c r="AC988" s="8"/>
      <c r="AD988" s="8"/>
      <c r="AE988" s="8"/>
      <c r="AF988" s="8"/>
      <c r="AG988" s="8"/>
      <c r="AH988" s="8"/>
      <c r="AI988" s="8"/>
      <c r="AJ988" s="8"/>
      <c r="AK988" s="8"/>
      <c r="AL988" s="8"/>
      <c r="AM988" s="8"/>
      <c r="AN988" s="8"/>
      <c r="AO988" s="8"/>
      <c r="AP988" s="8"/>
      <c r="AQ988" s="8"/>
      <c r="AR988" s="8"/>
      <c r="AS988" s="8"/>
    </row>
    <row r="989" ht="15.75" customHeight="1">
      <c r="A989" s="8"/>
      <c r="B989" s="8"/>
      <c r="C989" s="8"/>
      <c r="D989" s="8"/>
      <c r="E989" s="8"/>
      <c r="F989" s="8"/>
      <c r="G989" s="8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8"/>
      <c r="Y989" s="8"/>
      <c r="Z989" s="8"/>
      <c r="AA989" s="8"/>
      <c r="AB989" s="8"/>
      <c r="AC989" s="8"/>
      <c r="AD989" s="8"/>
      <c r="AE989" s="8"/>
      <c r="AF989" s="8"/>
      <c r="AG989" s="8"/>
      <c r="AH989" s="8"/>
      <c r="AI989" s="8"/>
      <c r="AJ989" s="8"/>
      <c r="AK989" s="8"/>
      <c r="AL989" s="8"/>
      <c r="AM989" s="8"/>
      <c r="AN989" s="8"/>
      <c r="AO989" s="8"/>
      <c r="AP989" s="8"/>
      <c r="AQ989" s="8"/>
      <c r="AR989" s="8"/>
      <c r="AS989" s="8"/>
    </row>
    <row r="990" ht="15.75" customHeight="1">
      <c r="A990" s="8"/>
      <c r="B990" s="8"/>
      <c r="C990" s="8"/>
      <c r="D990" s="8"/>
      <c r="E990" s="8"/>
      <c r="F990" s="8"/>
      <c r="G990" s="8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8"/>
      <c r="Y990" s="8"/>
      <c r="Z990" s="8"/>
      <c r="AA990" s="8"/>
      <c r="AB990" s="8"/>
      <c r="AC990" s="8"/>
      <c r="AD990" s="8"/>
      <c r="AE990" s="8"/>
      <c r="AF990" s="8"/>
      <c r="AG990" s="8"/>
      <c r="AH990" s="8"/>
      <c r="AI990" s="8"/>
      <c r="AJ990" s="8"/>
      <c r="AK990" s="8"/>
      <c r="AL990" s="8"/>
      <c r="AM990" s="8"/>
      <c r="AN990" s="8"/>
      <c r="AO990" s="8"/>
      <c r="AP990" s="8"/>
      <c r="AQ990" s="8"/>
      <c r="AR990" s="8"/>
      <c r="AS990" s="8"/>
    </row>
    <row r="991" ht="15.75" customHeight="1">
      <c r="A991" s="8"/>
      <c r="B991" s="8"/>
      <c r="C991" s="8"/>
      <c r="D991" s="8"/>
      <c r="E991" s="8"/>
      <c r="F991" s="8"/>
      <c r="G991" s="8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8"/>
      <c r="Y991" s="8"/>
      <c r="Z991" s="8"/>
      <c r="AA991" s="8"/>
      <c r="AB991" s="8"/>
      <c r="AC991" s="8"/>
      <c r="AD991" s="8"/>
      <c r="AE991" s="8"/>
      <c r="AF991" s="8"/>
      <c r="AG991" s="8"/>
      <c r="AH991" s="8"/>
      <c r="AI991" s="8"/>
      <c r="AJ991" s="8"/>
      <c r="AK991" s="8"/>
      <c r="AL991" s="8"/>
      <c r="AM991" s="8"/>
      <c r="AN991" s="8"/>
      <c r="AO991" s="8"/>
      <c r="AP991" s="8"/>
      <c r="AQ991" s="8"/>
      <c r="AR991" s="8"/>
      <c r="AS991" s="8"/>
    </row>
    <row r="992" ht="15.75" customHeight="1">
      <c r="A992" s="8"/>
      <c r="B992" s="8"/>
      <c r="C992" s="8"/>
      <c r="D992" s="8"/>
      <c r="E992" s="8"/>
      <c r="F992" s="8"/>
      <c r="G992" s="8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8"/>
      <c r="Y992" s="8"/>
      <c r="Z992" s="8"/>
      <c r="AA992" s="8"/>
      <c r="AB992" s="8"/>
      <c r="AC992" s="8"/>
      <c r="AD992" s="8"/>
      <c r="AE992" s="8"/>
      <c r="AF992" s="8"/>
      <c r="AG992" s="8"/>
      <c r="AH992" s="8"/>
      <c r="AI992" s="8"/>
      <c r="AJ992" s="8"/>
      <c r="AK992" s="8"/>
      <c r="AL992" s="8"/>
      <c r="AM992" s="8"/>
      <c r="AN992" s="8"/>
      <c r="AO992" s="8"/>
      <c r="AP992" s="8"/>
      <c r="AQ992" s="8"/>
      <c r="AR992" s="8"/>
      <c r="AS992" s="8"/>
    </row>
    <row r="993" ht="15.75" customHeight="1">
      <c r="A993" s="8"/>
      <c r="B993" s="8"/>
      <c r="C993" s="8"/>
      <c r="D993" s="8"/>
      <c r="E993" s="8"/>
      <c r="F993" s="8"/>
      <c r="G993" s="8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8"/>
      <c r="Y993" s="8"/>
      <c r="Z993" s="8"/>
      <c r="AA993" s="8"/>
      <c r="AB993" s="8"/>
      <c r="AC993" s="8"/>
      <c r="AD993" s="8"/>
      <c r="AE993" s="8"/>
      <c r="AF993" s="8"/>
      <c r="AG993" s="8"/>
      <c r="AH993" s="8"/>
      <c r="AI993" s="8"/>
      <c r="AJ993" s="8"/>
      <c r="AK993" s="8"/>
      <c r="AL993" s="8"/>
      <c r="AM993" s="8"/>
      <c r="AN993" s="8"/>
      <c r="AO993" s="8"/>
      <c r="AP993" s="8"/>
      <c r="AQ993" s="8"/>
      <c r="AR993" s="8"/>
      <c r="AS993" s="8"/>
    </row>
    <row r="994" ht="15.75" customHeight="1">
      <c r="A994" s="8"/>
      <c r="B994" s="8"/>
      <c r="C994" s="8"/>
      <c r="D994" s="8"/>
      <c r="E994" s="8"/>
      <c r="F994" s="8"/>
      <c r="G994" s="8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8"/>
      <c r="Y994" s="8"/>
      <c r="Z994" s="8"/>
      <c r="AA994" s="8"/>
      <c r="AB994" s="8"/>
      <c r="AC994" s="8"/>
      <c r="AD994" s="8"/>
      <c r="AE994" s="8"/>
      <c r="AF994" s="8"/>
      <c r="AG994" s="8"/>
      <c r="AH994" s="8"/>
      <c r="AI994" s="8"/>
      <c r="AJ994" s="8"/>
      <c r="AK994" s="8"/>
      <c r="AL994" s="8"/>
      <c r="AM994" s="8"/>
      <c r="AN994" s="8"/>
      <c r="AO994" s="8"/>
      <c r="AP994" s="8"/>
      <c r="AQ994" s="8"/>
      <c r="AR994" s="8"/>
      <c r="AS994" s="8"/>
    </row>
    <row r="995" ht="15.75" customHeight="1">
      <c r="A995" s="8"/>
      <c r="B995" s="8"/>
      <c r="C995" s="8"/>
      <c r="D995" s="8"/>
      <c r="E995" s="8"/>
      <c r="F995" s="8"/>
      <c r="G995" s="8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8"/>
      <c r="Y995" s="8"/>
      <c r="Z995" s="8"/>
      <c r="AA995" s="8"/>
      <c r="AB995" s="8"/>
      <c r="AC995" s="8"/>
      <c r="AD995" s="8"/>
      <c r="AE995" s="8"/>
      <c r="AF995" s="8"/>
      <c r="AG995" s="8"/>
      <c r="AH995" s="8"/>
      <c r="AI995" s="8"/>
      <c r="AJ995" s="8"/>
      <c r="AK995" s="8"/>
      <c r="AL995" s="8"/>
      <c r="AM995" s="8"/>
      <c r="AN995" s="8"/>
      <c r="AO995" s="8"/>
      <c r="AP995" s="8"/>
      <c r="AQ995" s="8"/>
      <c r="AR995" s="8"/>
      <c r="AS995" s="8"/>
    </row>
    <row r="996" ht="15.75" customHeight="1">
      <c r="A996" s="8"/>
      <c r="B996" s="8"/>
      <c r="C996" s="8"/>
      <c r="D996" s="8"/>
      <c r="E996" s="8"/>
      <c r="F996" s="8"/>
      <c r="G996" s="8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8"/>
      <c r="Y996" s="8"/>
      <c r="Z996" s="8"/>
      <c r="AA996" s="8"/>
      <c r="AB996" s="8"/>
      <c r="AC996" s="8"/>
      <c r="AD996" s="8"/>
      <c r="AE996" s="8"/>
      <c r="AF996" s="8"/>
      <c r="AG996" s="8"/>
      <c r="AH996" s="8"/>
      <c r="AI996" s="8"/>
      <c r="AJ996" s="8"/>
      <c r="AK996" s="8"/>
      <c r="AL996" s="8"/>
      <c r="AM996" s="8"/>
      <c r="AN996" s="8"/>
      <c r="AO996" s="8"/>
      <c r="AP996" s="8"/>
      <c r="AQ996" s="8"/>
      <c r="AR996" s="8"/>
      <c r="AS996" s="8"/>
    </row>
    <row r="997" ht="15.75" customHeight="1">
      <c r="A997" s="8"/>
      <c r="B997" s="8"/>
      <c r="C997" s="8"/>
      <c r="D997" s="8"/>
      <c r="E997" s="8"/>
      <c r="F997" s="8"/>
      <c r="G997" s="8"/>
      <c r="H997" s="8"/>
      <c r="I997" s="8"/>
      <c r="J997" s="8"/>
      <c r="K997" s="8"/>
      <c r="L997" s="8"/>
      <c r="M997" s="8"/>
      <c r="N997" s="8"/>
      <c r="O997" s="8"/>
      <c r="P997" s="8"/>
      <c r="Q997" s="8"/>
      <c r="R997" s="8"/>
      <c r="S997" s="8"/>
      <c r="T997" s="8"/>
      <c r="U997" s="8"/>
      <c r="V997" s="8"/>
      <c r="W997" s="8"/>
      <c r="X997" s="8"/>
      <c r="Y997" s="8"/>
      <c r="Z997" s="8"/>
      <c r="AA997" s="8"/>
      <c r="AB997" s="8"/>
      <c r="AC997" s="8"/>
      <c r="AD997" s="8"/>
      <c r="AE997" s="8"/>
      <c r="AF997" s="8"/>
      <c r="AG997" s="8"/>
      <c r="AH997" s="8"/>
      <c r="AI997" s="8"/>
      <c r="AJ997" s="8"/>
      <c r="AK997" s="8"/>
      <c r="AL997" s="8"/>
      <c r="AM997" s="8"/>
      <c r="AN997" s="8"/>
      <c r="AO997" s="8"/>
      <c r="AP997" s="8"/>
      <c r="AQ997" s="8"/>
      <c r="AR997" s="8"/>
      <c r="AS997" s="8"/>
    </row>
    <row r="998" ht="15.75" customHeight="1">
      <c r="A998" s="8"/>
      <c r="B998" s="8"/>
      <c r="C998" s="8"/>
      <c r="D998" s="8"/>
      <c r="E998" s="8"/>
      <c r="F998" s="8"/>
      <c r="G998" s="8"/>
      <c r="H998" s="8"/>
      <c r="I998" s="8"/>
      <c r="J998" s="8"/>
      <c r="K998" s="8"/>
      <c r="L998" s="8"/>
      <c r="M998" s="8"/>
      <c r="N998" s="8"/>
      <c r="O998" s="8"/>
      <c r="P998" s="8"/>
      <c r="Q998" s="8"/>
      <c r="R998" s="8"/>
      <c r="S998" s="8"/>
      <c r="T998" s="8"/>
      <c r="U998" s="8"/>
      <c r="V998" s="8"/>
      <c r="W998" s="8"/>
      <c r="X998" s="8"/>
      <c r="Y998" s="8"/>
      <c r="Z998" s="8"/>
      <c r="AA998" s="8"/>
      <c r="AB998" s="8"/>
      <c r="AC998" s="8"/>
      <c r="AD998" s="8"/>
      <c r="AE998" s="8"/>
      <c r="AF998" s="8"/>
      <c r="AG998" s="8"/>
      <c r="AH998" s="8"/>
      <c r="AI998" s="8"/>
      <c r="AJ998" s="8"/>
      <c r="AK998" s="8"/>
      <c r="AL998" s="8"/>
      <c r="AM998" s="8"/>
      <c r="AN998" s="8"/>
      <c r="AO998" s="8"/>
      <c r="AP998" s="8"/>
      <c r="AQ998" s="8"/>
      <c r="AR998" s="8"/>
      <c r="AS998" s="8"/>
    </row>
    <row r="999" ht="15.75" customHeight="1">
      <c r="A999" s="8"/>
      <c r="B999" s="8"/>
      <c r="C999" s="8"/>
      <c r="D999" s="8"/>
      <c r="E999" s="8"/>
      <c r="F999" s="8"/>
      <c r="G999" s="8"/>
      <c r="H999" s="8"/>
      <c r="I999" s="8"/>
      <c r="J999" s="8"/>
      <c r="K999" s="8"/>
      <c r="L999" s="8"/>
      <c r="M999" s="8"/>
      <c r="N999" s="8"/>
      <c r="O999" s="8"/>
      <c r="P999" s="8"/>
      <c r="Q999" s="8"/>
      <c r="R999" s="8"/>
      <c r="S999" s="8"/>
      <c r="T999" s="8"/>
      <c r="U999" s="8"/>
      <c r="V999" s="8"/>
      <c r="W999" s="8"/>
      <c r="X999" s="8"/>
      <c r="Y999" s="8"/>
      <c r="Z999" s="8"/>
      <c r="AA999" s="8"/>
      <c r="AB999" s="8"/>
      <c r="AC999" s="8"/>
      <c r="AD999" s="8"/>
      <c r="AE999" s="8"/>
      <c r="AF999" s="8"/>
      <c r="AG999" s="8"/>
      <c r="AH999" s="8"/>
      <c r="AI999" s="8"/>
      <c r="AJ999" s="8"/>
      <c r="AK999" s="8"/>
      <c r="AL999" s="8"/>
      <c r="AM999" s="8"/>
      <c r="AN999" s="8"/>
      <c r="AO999" s="8"/>
      <c r="AP999" s="8"/>
      <c r="AQ999" s="8"/>
      <c r="AR999" s="8"/>
      <c r="AS999" s="8"/>
    </row>
    <row r="1000" ht="15.75" customHeight="1">
      <c r="A1000" s="8"/>
      <c r="B1000" s="8"/>
      <c r="C1000" s="8"/>
      <c r="D1000" s="8"/>
      <c r="E1000" s="8"/>
      <c r="F1000" s="8"/>
      <c r="G1000" s="8"/>
      <c r="H1000" s="8"/>
      <c r="I1000" s="8"/>
      <c r="J1000" s="8"/>
      <c r="K1000" s="8"/>
      <c r="L1000" s="8"/>
      <c r="M1000" s="8"/>
      <c r="N1000" s="8"/>
      <c r="O1000" s="8"/>
      <c r="P1000" s="8"/>
      <c r="Q1000" s="8"/>
      <c r="R1000" s="8"/>
      <c r="S1000" s="8"/>
      <c r="T1000" s="8"/>
      <c r="U1000" s="8"/>
      <c r="V1000" s="8"/>
      <c r="W1000" s="8"/>
      <c r="X1000" s="8"/>
      <c r="Y1000" s="8"/>
      <c r="Z1000" s="8"/>
      <c r="AA1000" s="8"/>
      <c r="AB1000" s="8"/>
      <c r="AC1000" s="8"/>
      <c r="AD1000" s="8"/>
      <c r="AE1000" s="8"/>
      <c r="AF1000" s="8"/>
      <c r="AG1000" s="8"/>
      <c r="AH1000" s="8"/>
      <c r="AI1000" s="8"/>
      <c r="AJ1000" s="8"/>
      <c r="AK1000" s="8"/>
      <c r="AL1000" s="8"/>
      <c r="AM1000" s="8"/>
      <c r="AN1000" s="8"/>
      <c r="AO1000" s="8"/>
      <c r="AP1000" s="8"/>
      <c r="AQ1000" s="8"/>
      <c r="AR1000" s="8"/>
      <c r="AS1000" s="8"/>
    </row>
  </sheetData>
  <mergeCells count="67">
    <mergeCell ref="B48:B49"/>
    <mergeCell ref="B50:B51"/>
    <mergeCell ref="B52:B53"/>
    <mergeCell ref="B54:B55"/>
    <mergeCell ref="B56:B57"/>
    <mergeCell ref="B26:B27"/>
    <mergeCell ref="B36:B37"/>
    <mergeCell ref="B38:B39"/>
    <mergeCell ref="B40:B41"/>
    <mergeCell ref="B42:B43"/>
    <mergeCell ref="B44:B45"/>
    <mergeCell ref="B46:B47"/>
    <mergeCell ref="B1:E1"/>
    <mergeCell ref="M2:N2"/>
    <mergeCell ref="O2:T2"/>
    <mergeCell ref="K4:L4"/>
    <mergeCell ref="M4:Q4"/>
    <mergeCell ref="B7:D7"/>
    <mergeCell ref="B8:D8"/>
    <mergeCell ref="E8:N8"/>
    <mergeCell ref="I9:M9"/>
    <mergeCell ref="B10:B11"/>
    <mergeCell ref="C10:C11"/>
    <mergeCell ref="B12:B13"/>
    <mergeCell ref="C12:C13"/>
    <mergeCell ref="C14:C15"/>
    <mergeCell ref="B14:B15"/>
    <mergeCell ref="B16:B17"/>
    <mergeCell ref="C16:C17"/>
    <mergeCell ref="B18:B19"/>
    <mergeCell ref="C18:C19"/>
    <mergeCell ref="B20:B21"/>
    <mergeCell ref="C20:C21"/>
    <mergeCell ref="B22:B23"/>
    <mergeCell ref="C22:C23"/>
    <mergeCell ref="B24:B25"/>
    <mergeCell ref="C24:C25"/>
    <mergeCell ref="C26:C27"/>
    <mergeCell ref="C28:C29"/>
    <mergeCell ref="C30:C31"/>
    <mergeCell ref="B28:B29"/>
    <mergeCell ref="B30:B31"/>
    <mergeCell ref="B33:D33"/>
    <mergeCell ref="B34:D34"/>
    <mergeCell ref="C35:N35"/>
    <mergeCell ref="C36:D36"/>
    <mergeCell ref="C37:D37"/>
    <mergeCell ref="C38:D38"/>
    <mergeCell ref="C39:D39"/>
    <mergeCell ref="C40:D40"/>
    <mergeCell ref="C41:D41"/>
    <mergeCell ref="C42:D42"/>
    <mergeCell ref="C43:D43"/>
    <mergeCell ref="C44:D44"/>
    <mergeCell ref="C52:D52"/>
    <mergeCell ref="C53:D53"/>
    <mergeCell ref="C54:D54"/>
    <mergeCell ref="C55:D55"/>
    <mergeCell ref="C56:D56"/>
    <mergeCell ref="C57:D57"/>
    <mergeCell ref="C45:D45"/>
    <mergeCell ref="C46:D46"/>
    <mergeCell ref="C47:D47"/>
    <mergeCell ref="C48:D48"/>
    <mergeCell ref="C49:D49"/>
    <mergeCell ref="C50:D50"/>
    <mergeCell ref="C51:D51"/>
  </mergeCells>
  <dataValidations>
    <dataValidation type="list" allowBlank="1" showErrorMessage="1" sqref="I9">
      <formula1>$Z$7:$Z$9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3.86"/>
    <col customWidth="1" min="4" max="4" width="11.71"/>
    <col customWidth="1" min="5" max="5" width="13.43"/>
    <col customWidth="1" min="6" max="17" width="8.29"/>
    <col customWidth="1" min="18" max="26" width="8.71"/>
    <col customWidth="1" hidden="1" min="27" max="39" width="8.71"/>
    <col customWidth="1" min="40" max="40" width="8.71"/>
  </cols>
  <sheetData>
    <row r="1" ht="49.5" customHeight="1">
      <c r="B1" s="67"/>
      <c r="F1" s="68" t="s">
        <v>96</v>
      </c>
      <c r="I1" s="69" t="s">
        <v>97</v>
      </c>
    </row>
    <row r="2" ht="17.25" customHeight="1">
      <c r="B2" s="37" t="s">
        <v>210</v>
      </c>
      <c r="C2" s="8"/>
      <c r="D2" s="8"/>
      <c r="E2" s="8"/>
      <c r="F2" s="8"/>
      <c r="G2" s="8"/>
      <c r="H2" s="8"/>
      <c r="I2" s="8"/>
      <c r="J2" s="8"/>
      <c r="K2" s="8"/>
      <c r="L2" s="8"/>
      <c r="M2" s="80"/>
      <c r="N2" s="80"/>
      <c r="O2" s="80"/>
      <c r="P2" s="80"/>
      <c r="Q2" s="80"/>
      <c r="R2" s="80"/>
      <c r="S2" s="80"/>
      <c r="T2" s="80"/>
      <c r="AA2" s="8"/>
      <c r="AB2" s="8"/>
      <c r="AC2" s="8"/>
      <c r="AD2" s="8"/>
      <c r="AE2" s="8"/>
      <c r="AF2" s="8"/>
      <c r="AG2" s="8"/>
      <c r="AH2" s="8"/>
      <c r="AI2" s="8"/>
    </row>
    <row r="3" ht="27.0" customHeight="1">
      <c r="B3" s="177" t="s">
        <v>211</v>
      </c>
      <c r="C3" s="81"/>
      <c r="D3" s="82"/>
      <c r="E3" s="82"/>
      <c r="F3" s="8"/>
      <c r="G3" s="8"/>
      <c r="H3" s="78" t="s">
        <v>104</v>
      </c>
      <c r="I3" s="48"/>
      <c r="J3" s="78" t="s">
        <v>105</v>
      </c>
      <c r="K3" s="48"/>
      <c r="L3" s="48"/>
      <c r="M3" s="48"/>
      <c r="N3" s="79"/>
      <c r="O3" s="80"/>
      <c r="P3" s="80"/>
      <c r="Q3" s="80"/>
      <c r="R3" s="80"/>
      <c r="S3" s="80"/>
      <c r="AA3" s="8"/>
      <c r="AB3" s="8"/>
      <c r="AC3" s="8"/>
      <c r="AD3" s="8"/>
      <c r="AE3" s="8"/>
      <c r="AF3" s="8"/>
      <c r="AG3" s="8"/>
      <c r="AH3" s="8"/>
      <c r="AI3" s="8"/>
    </row>
    <row r="4" ht="15.0" customHeight="1">
      <c r="B4" s="81"/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8"/>
    </row>
    <row r="5" ht="30.75" customHeight="1">
      <c r="B5" s="83" t="s">
        <v>212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185"/>
      <c r="R5" s="116"/>
      <c r="S5" s="116"/>
      <c r="T5" s="116"/>
      <c r="AA5" s="161" t="s">
        <v>108</v>
      </c>
      <c r="AB5" s="161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8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336">
        <v>500.0</v>
      </c>
      <c r="G6" s="336">
        <v>550.0</v>
      </c>
      <c r="H6" s="336">
        <v>750.0</v>
      </c>
      <c r="I6" s="336">
        <v>1000.0</v>
      </c>
      <c r="J6" s="336">
        <v>1250.0</v>
      </c>
      <c r="K6" s="336">
        <v>1500.0</v>
      </c>
      <c r="L6" s="336">
        <v>1750.0</v>
      </c>
      <c r="M6" s="336">
        <v>2000.0</v>
      </c>
      <c r="N6" s="336">
        <v>2200.0</v>
      </c>
      <c r="O6" s="336">
        <v>2250.0</v>
      </c>
      <c r="P6" s="336">
        <v>2500.0</v>
      </c>
      <c r="Q6" s="337">
        <v>3000.0</v>
      </c>
      <c r="R6" s="116"/>
      <c r="S6" s="116"/>
      <c r="T6" s="116"/>
      <c r="AA6" s="161" t="s">
        <v>111</v>
      </c>
      <c r="AB6" s="161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8"/>
    </row>
    <row r="7" ht="15.0" customHeight="1">
      <c r="B7" s="97">
        <v>2.0</v>
      </c>
      <c r="C7" s="98">
        <v>180.0</v>
      </c>
      <c r="D7" s="99" t="s">
        <v>112</v>
      </c>
      <c r="E7" s="100"/>
      <c r="F7" s="101">
        <f t="shared" ref="F7:Q7" si="1">ROUND(AA7-(AA7*$L$5),0)</f>
        <v>24879</v>
      </c>
      <c r="G7" s="101">
        <f t="shared" si="1"/>
        <v>26762</v>
      </c>
      <c r="H7" s="101">
        <f t="shared" si="1"/>
        <v>29380</v>
      </c>
      <c r="I7" s="101">
        <f t="shared" si="1"/>
        <v>31097</v>
      </c>
      <c r="J7" s="101">
        <f t="shared" si="1"/>
        <v>34044</v>
      </c>
      <c r="K7" s="101">
        <f t="shared" si="1"/>
        <v>34934</v>
      </c>
      <c r="L7" s="101">
        <f t="shared" si="1"/>
        <v>37055</v>
      </c>
      <c r="M7" s="101">
        <f t="shared" si="1"/>
        <v>40102</v>
      </c>
      <c r="N7" s="101">
        <f t="shared" si="1"/>
        <v>47666</v>
      </c>
      <c r="O7" s="101">
        <f t="shared" si="1"/>
        <v>48611</v>
      </c>
      <c r="P7" s="101">
        <f t="shared" si="1"/>
        <v>59249</v>
      </c>
      <c r="Q7" s="102">
        <f t="shared" si="1"/>
        <v>69886</v>
      </c>
      <c r="R7" s="113"/>
      <c r="S7" s="113"/>
      <c r="T7" s="113"/>
      <c r="AA7" s="103">
        <f>ROUND(VLOOKUP(CONCATENATE("Q80 ",F$6," V",$B7),'Основа'!$A$1:$Q3561,15,FALSE),0)</f>
        <v>24879</v>
      </c>
      <c r="AB7" s="103">
        <f>ROUND(VLOOKUP(CONCATENATE("Q80 ",G$6," V",$B7),'Основа'!$A$1:$Q3561,15,FALSE),0)</f>
        <v>26762</v>
      </c>
      <c r="AC7" s="103">
        <f>ROUND(VLOOKUP(CONCATENATE("Q80 ",H$6," V",$B7),'Основа'!$A$1:$Q3561,15,FALSE),0)</f>
        <v>29380</v>
      </c>
      <c r="AD7" s="103">
        <f>ROUND(VLOOKUP(CONCATENATE("Q80 ",I$6," V",$B7),'Основа'!$A$1:$Q3561,15,FALSE),0)</f>
        <v>31097</v>
      </c>
      <c r="AE7" s="103">
        <f>ROUND(VLOOKUP(CONCATENATE("Q80 ",J$6," V",$B7),'Основа'!$A$1:$Q3561,15,FALSE),0)</f>
        <v>34044</v>
      </c>
      <c r="AF7" s="103">
        <f>ROUND(VLOOKUP(CONCATENATE("Q80 ",K$6," V",$B7),'Основа'!$A$1:$Q3561,15,FALSE),0)</f>
        <v>34934</v>
      </c>
      <c r="AG7" s="103">
        <f>ROUND(VLOOKUP(CONCATENATE("Q80 ",L$6," V",$B7),'Основа'!$A$1:$Q3561,15,FALSE),0)</f>
        <v>37055</v>
      </c>
      <c r="AH7" s="103">
        <f>ROUND(VLOOKUP(CONCATENATE("Q80 ",M$6," V",$B7),'Основа'!$A$1:$Q3561,15,FALSE),0)</f>
        <v>40102</v>
      </c>
      <c r="AI7" s="103">
        <f>ROUND(VLOOKUP(CONCATENATE("Q80 ",N$6," V",$B7),'Основа'!$A$1:$Q3561,15,FALSE),0)</f>
        <v>47666</v>
      </c>
      <c r="AJ7" s="103">
        <f>ROUND(VLOOKUP(CONCATENATE("Q80 ",O$6," V",$B7),'Основа'!$A$1:$Q3561,15,FALSE),0)</f>
        <v>48611</v>
      </c>
      <c r="AK7" s="103">
        <f>ROUND(VLOOKUP(CONCATENATE("Q80 ",P$6," V",$B7),'Основа'!$A$1:$Q3561,15,FALSE),0)</f>
        <v>59249</v>
      </c>
      <c r="AL7" s="103">
        <f>ROUND(VLOOKUP(CONCATENATE("Q80 ",Q$6," V",$B7),'Основа'!$A$1:$Q3561,15,FALSE),0)</f>
        <v>69886</v>
      </c>
      <c r="AM7" s="8"/>
      <c r="AN7" s="8"/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Q8" si="2">ROUND(IF($D8="ΔТ=70⁰С (95/85/20) Вт",AA8,(IF($D8="ΔТ=60⁰С (90/70/20) Вт",AA8*0.818,AA8*0.646))),0)</f>
        <v>212</v>
      </c>
      <c r="G8" s="108">
        <f t="shared" si="2"/>
        <v>232</v>
      </c>
      <c r="H8" s="108">
        <f t="shared" si="2"/>
        <v>316</v>
      </c>
      <c r="I8" s="108">
        <f t="shared" si="2"/>
        <v>422</v>
      </c>
      <c r="J8" s="108">
        <f t="shared" si="2"/>
        <v>528</v>
      </c>
      <c r="K8" s="108">
        <f t="shared" si="2"/>
        <v>634</v>
      </c>
      <c r="L8" s="108">
        <f t="shared" si="2"/>
        <v>738</v>
      </c>
      <c r="M8" s="108">
        <f t="shared" si="2"/>
        <v>844</v>
      </c>
      <c r="N8" s="108">
        <f t="shared" si="2"/>
        <v>928</v>
      </c>
      <c r="O8" s="108">
        <f t="shared" si="2"/>
        <v>950</v>
      </c>
      <c r="P8" s="108">
        <f t="shared" si="2"/>
        <v>1056</v>
      </c>
      <c r="Q8" s="109">
        <f t="shared" si="2"/>
        <v>1266</v>
      </c>
      <c r="R8" s="115"/>
      <c r="S8" s="115"/>
      <c r="T8" s="115"/>
      <c r="AA8" s="103">
        <f>VLOOKUP(CONCATENATE("Q80 ",F$6," V",$B7),'Основа'!$A$1:$Q3561,8,FALSE)</f>
        <v>212</v>
      </c>
      <c r="AB8" s="103">
        <f>VLOOKUP(CONCATENATE("Q80 ",G$6," V",$B7),'Основа'!$A$1:$Q3561,8,FALSE)</f>
        <v>232</v>
      </c>
      <c r="AC8" s="103">
        <f>VLOOKUP(CONCATENATE("Q80 ",H$6," V",$B7),'Основа'!$A$1:$Q3561,8,FALSE)</f>
        <v>316</v>
      </c>
      <c r="AD8" s="103">
        <f>VLOOKUP(CONCATENATE("Q80 ",I$6," V",$B7),'Основа'!$A$1:$Q3561,8,FALSE)</f>
        <v>422</v>
      </c>
      <c r="AE8" s="103">
        <f>VLOOKUP(CONCATENATE("Q80 ",J$6," V",$B7),'Основа'!$A$1:$Q3561,8,FALSE)</f>
        <v>528</v>
      </c>
      <c r="AF8" s="103">
        <f>VLOOKUP(CONCATENATE("Q80 ",K$6," V",$B7),'Основа'!$A$1:$Q3561,8,FALSE)</f>
        <v>634</v>
      </c>
      <c r="AG8" s="103">
        <f>VLOOKUP(CONCATENATE("Q80 ",L$6," V",$B7),'Основа'!$A$1:$Q3561,8,FALSE)</f>
        <v>738</v>
      </c>
      <c r="AH8" s="103">
        <f>VLOOKUP(CONCATENATE("Q80 ",M$6," V",$B7),'Основа'!$A$1:$Q3561,8,FALSE)</f>
        <v>844</v>
      </c>
      <c r="AI8" s="103">
        <f>VLOOKUP(CONCATENATE("Q80 ",N$6," V",$B7),'Основа'!$A$1:$Q3561,8,FALSE)</f>
        <v>928</v>
      </c>
      <c r="AJ8" s="103">
        <f>VLOOKUP(CONCATENATE("Q80 ",O$6," V",$B7),'Основа'!$A$1:$Q3561,8,FALSE)</f>
        <v>950</v>
      </c>
      <c r="AK8" s="103">
        <f>VLOOKUP(CONCATENATE("Q80 ",P$6," V",$B7),'Основа'!$A$1:$Q3561,8,FALSE)</f>
        <v>1056</v>
      </c>
      <c r="AL8" s="103">
        <f>VLOOKUP(CONCATENATE("Q80 ",Q$6," V",$B7),'Основа'!$A$1:$Q3561,8,FALSE)</f>
        <v>1266</v>
      </c>
      <c r="AM8" s="8"/>
      <c r="AN8" s="8"/>
    </row>
    <row r="9" ht="15.0" customHeight="1">
      <c r="B9" s="97">
        <v>3.0</v>
      </c>
      <c r="C9" s="98">
        <f>C7+100</f>
        <v>280</v>
      </c>
      <c r="D9" s="99" t="s">
        <v>112</v>
      </c>
      <c r="E9" s="100"/>
      <c r="F9" s="101">
        <f t="shared" ref="F9:Q9" si="3">ROUND(AA9-(AA9*$L$5),0)</f>
        <v>29285</v>
      </c>
      <c r="G9" s="101">
        <f t="shared" si="3"/>
        <v>31603</v>
      </c>
      <c r="H9" s="101">
        <f t="shared" si="3"/>
        <v>35388</v>
      </c>
      <c r="I9" s="101">
        <f t="shared" si="3"/>
        <v>37969</v>
      </c>
      <c r="J9" s="101">
        <f t="shared" si="3"/>
        <v>42389</v>
      </c>
      <c r="K9" s="101">
        <f t="shared" si="3"/>
        <v>43737</v>
      </c>
      <c r="L9" s="101">
        <f t="shared" si="3"/>
        <v>46921</v>
      </c>
      <c r="M9" s="101">
        <f t="shared" si="3"/>
        <v>51484</v>
      </c>
      <c r="N9" s="101">
        <f t="shared" si="3"/>
        <v>61578</v>
      </c>
      <c r="O9" s="101">
        <f t="shared" si="3"/>
        <v>62840</v>
      </c>
      <c r="P9" s="101">
        <f t="shared" si="3"/>
        <v>77035</v>
      </c>
      <c r="Q9" s="102">
        <f t="shared" si="3"/>
        <v>91230</v>
      </c>
      <c r="AA9" s="103">
        <f>ROUND(VLOOKUP(CONCATENATE("Q80 ",F$6," V",$B9),'Основа'!$A$1:$Q3563,15,FALSE),0)</f>
        <v>29285</v>
      </c>
      <c r="AB9" s="103">
        <f>ROUND(VLOOKUP(CONCATENATE("Q80 ",G$6," V",$B9),'Основа'!$A$1:$Q3563,15,FALSE),0)</f>
        <v>31603</v>
      </c>
      <c r="AC9" s="103">
        <f>ROUND(VLOOKUP(CONCATENATE("Q80 ",H$6," V",$B9),'Основа'!$A$1:$Q3563,15,FALSE),0)</f>
        <v>35388</v>
      </c>
      <c r="AD9" s="103">
        <f>ROUND(VLOOKUP(CONCATENATE("Q80 ",I$6," V",$B9),'Основа'!$A$1:$Q3563,15,FALSE),0)</f>
        <v>37969</v>
      </c>
      <c r="AE9" s="103">
        <f>ROUND(VLOOKUP(CONCATENATE("Q80 ",J$6," V",$B9),'Основа'!$A$1:$Q3563,15,FALSE),0)</f>
        <v>42389</v>
      </c>
      <c r="AF9" s="103">
        <f>ROUND(VLOOKUP(CONCATENATE("Q80 ",K$6," V",$B9),'Основа'!$A$1:$Q3563,15,FALSE),0)</f>
        <v>43737</v>
      </c>
      <c r="AG9" s="103">
        <f>ROUND(VLOOKUP(CONCATENATE("Q80 ",L$6," V",$B9),'Основа'!$A$1:$Q3563,15,FALSE),0)</f>
        <v>46921</v>
      </c>
      <c r="AH9" s="103">
        <f>ROUND(VLOOKUP(CONCATENATE("Q80 ",M$6," V",$B9),'Основа'!$A$1:$Q3563,15,FALSE),0)</f>
        <v>51484</v>
      </c>
      <c r="AI9" s="103">
        <f>ROUND(VLOOKUP(CONCATENATE("Q80 ",N$6," V",$B9),'Основа'!$A$1:$Q3563,15,FALSE),0)</f>
        <v>61578</v>
      </c>
      <c r="AJ9" s="103">
        <f>ROUND(VLOOKUP(CONCATENATE("Q80 ",O$6," V",$B9),'Основа'!$A$1:$Q3563,15,FALSE),0)</f>
        <v>62840</v>
      </c>
      <c r="AK9" s="103">
        <f>ROUND(VLOOKUP(CONCATENATE("Q80 ",P$6," V",$B9),'Основа'!$A$1:$Q3563,15,FALSE),0)</f>
        <v>77035</v>
      </c>
      <c r="AL9" s="103">
        <f>ROUND(VLOOKUP(CONCATENATE("Q80 ",Q$6," V",$B9),'Основа'!$A$1:$Q3563,15,FALSE),0)</f>
        <v>91230</v>
      </c>
      <c r="AM9" s="8"/>
      <c r="AN9" s="8"/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Q10" si="4">ROUND(IF($D10="ΔТ=70⁰С (95/85/20) Вт",AA10,(IF($D10="ΔТ=60⁰С (90/70/20) Вт",AA10*0.818,AA10*0.646))),0)</f>
        <v>318</v>
      </c>
      <c r="G10" s="108">
        <f t="shared" si="4"/>
        <v>348</v>
      </c>
      <c r="H10" s="108">
        <f t="shared" si="4"/>
        <v>474</v>
      </c>
      <c r="I10" s="108">
        <f t="shared" si="4"/>
        <v>633</v>
      </c>
      <c r="J10" s="108">
        <f t="shared" si="4"/>
        <v>792</v>
      </c>
      <c r="K10" s="108">
        <f t="shared" si="4"/>
        <v>951</v>
      </c>
      <c r="L10" s="108">
        <f t="shared" si="4"/>
        <v>1107</v>
      </c>
      <c r="M10" s="108">
        <f t="shared" si="4"/>
        <v>1266</v>
      </c>
      <c r="N10" s="108">
        <f t="shared" si="4"/>
        <v>1392</v>
      </c>
      <c r="O10" s="108">
        <f t="shared" si="4"/>
        <v>1425</v>
      </c>
      <c r="P10" s="108">
        <f t="shared" si="4"/>
        <v>1584</v>
      </c>
      <c r="Q10" s="109">
        <f t="shared" si="4"/>
        <v>1899</v>
      </c>
      <c r="AA10" s="103">
        <f>VLOOKUP(CONCATENATE("Q80 ",F$6," V",$B9),'Основа'!$A$1:$Q3563,8,FALSE)</f>
        <v>318</v>
      </c>
      <c r="AB10" s="103">
        <f>VLOOKUP(CONCATENATE("Q80 ",G$6," V",$B9),'Основа'!$A$1:$Q3563,8,FALSE)</f>
        <v>348</v>
      </c>
      <c r="AC10" s="103">
        <f>VLOOKUP(CONCATENATE("Q80 ",H$6," V",$B9),'Основа'!$A$1:$Q3563,8,FALSE)</f>
        <v>474</v>
      </c>
      <c r="AD10" s="103">
        <f>VLOOKUP(CONCATENATE("Q80 ",I$6," V",$B9),'Основа'!$A$1:$Q3563,8,FALSE)</f>
        <v>633</v>
      </c>
      <c r="AE10" s="103">
        <f>VLOOKUP(CONCATENATE("Q80 ",J$6," V",$B9),'Основа'!$A$1:$Q3563,8,FALSE)</f>
        <v>792</v>
      </c>
      <c r="AF10" s="103">
        <f>VLOOKUP(CONCATENATE("Q80 ",K$6," V",$B9),'Основа'!$A$1:$Q3563,8,FALSE)</f>
        <v>951</v>
      </c>
      <c r="AG10" s="103">
        <f>VLOOKUP(CONCATENATE("Q80 ",L$6," V",$B9),'Основа'!$A$1:$Q3563,8,FALSE)</f>
        <v>1107</v>
      </c>
      <c r="AH10" s="103">
        <f>VLOOKUP(CONCATENATE("Q80 ",M$6," V",$B9),'Основа'!$A$1:$Q3563,8,FALSE)</f>
        <v>1266</v>
      </c>
      <c r="AI10" s="103">
        <f>VLOOKUP(CONCATENATE("Q80 ",N$6," V",$B9),'Основа'!$A$1:$Q3563,8,FALSE)</f>
        <v>1392</v>
      </c>
      <c r="AJ10" s="103">
        <f>VLOOKUP(CONCATENATE("Q80 ",O$6," V",$B9),'Основа'!$A$1:$Q3563,8,FALSE)</f>
        <v>1425</v>
      </c>
      <c r="AK10" s="103">
        <f>VLOOKUP(CONCATENATE("Q80 ",P$6," V",$B9),'Основа'!$A$1:$Q3563,8,FALSE)</f>
        <v>1584</v>
      </c>
      <c r="AL10" s="103">
        <f>VLOOKUP(CONCATENATE("Q80 ",Q$6," V",$B9),'Основа'!$A$1:$Q3563,8,FALSE)</f>
        <v>1899</v>
      </c>
      <c r="AM10" s="8"/>
      <c r="AN10" s="8"/>
    </row>
    <row r="11" ht="15.0" customHeight="1">
      <c r="B11" s="97">
        <v>4.0</v>
      </c>
      <c r="C11" s="98">
        <f>C9+100</f>
        <v>380</v>
      </c>
      <c r="D11" s="99" t="s">
        <v>112</v>
      </c>
      <c r="E11" s="100"/>
      <c r="F11" s="101">
        <f t="shared" ref="F11:P11" si="5">ROUND(AA11-(AA11*$L$5),0)</f>
        <v>33701</v>
      </c>
      <c r="G11" s="101">
        <f t="shared" si="5"/>
        <v>36463</v>
      </c>
      <c r="H11" s="101">
        <f t="shared" si="5"/>
        <v>41410</v>
      </c>
      <c r="I11" s="101">
        <f t="shared" si="5"/>
        <v>44855</v>
      </c>
      <c r="J11" s="101">
        <f t="shared" si="5"/>
        <v>50752</v>
      </c>
      <c r="K11" s="101">
        <f t="shared" si="5"/>
        <v>52558</v>
      </c>
      <c r="L11" s="101">
        <f t="shared" si="5"/>
        <v>56807</v>
      </c>
      <c r="M11" s="101">
        <f t="shared" si="5"/>
        <v>62890</v>
      </c>
      <c r="N11" s="101">
        <f t="shared" si="5"/>
        <v>75519</v>
      </c>
      <c r="O11" s="101">
        <f t="shared" si="5"/>
        <v>77098</v>
      </c>
      <c r="P11" s="101">
        <f t="shared" si="5"/>
        <v>94856</v>
      </c>
      <c r="Q11" s="279"/>
      <c r="AA11" s="103">
        <f>ROUND(VLOOKUP(CONCATENATE("Q80 ",F$6," V",$B11),'Основа'!$A$1:$Q3565,15,FALSE),0)</f>
        <v>33701</v>
      </c>
      <c r="AB11" s="103">
        <f>ROUND(VLOOKUP(CONCATENATE("Q80 ",G$6," V",$B11),'Основа'!$A$1:$Q3565,15,FALSE),0)</f>
        <v>36463</v>
      </c>
      <c r="AC11" s="103">
        <f>ROUND(VLOOKUP(CONCATENATE("Q80 ",H$6," V",$B11),'Основа'!$A$1:$Q3565,15,FALSE),0)</f>
        <v>41410</v>
      </c>
      <c r="AD11" s="103">
        <f>ROUND(VLOOKUP(CONCATENATE("Q80 ",I$6," V",$B11),'Основа'!$A$1:$Q3565,15,FALSE),0)</f>
        <v>44855</v>
      </c>
      <c r="AE11" s="103">
        <f>ROUND(VLOOKUP(CONCATENATE("Q80 ",J$6," V",$B11),'Основа'!$A$1:$Q3565,15,FALSE),0)</f>
        <v>50752</v>
      </c>
      <c r="AF11" s="103">
        <f>ROUND(VLOOKUP(CONCATENATE("Q80 ",K$6," V",$B11),'Основа'!$A$1:$Q3565,15,FALSE),0)</f>
        <v>52558</v>
      </c>
      <c r="AG11" s="103">
        <f>ROUND(VLOOKUP(CONCATENATE("Q80 ",L$6," V",$B11),'Основа'!$A$1:$Q3565,15,FALSE),0)</f>
        <v>56807</v>
      </c>
      <c r="AH11" s="103">
        <f>ROUND(VLOOKUP(CONCATENATE("Q80 ",M$6," V",$B11),'Основа'!$A$1:$Q3565,15,FALSE),0)</f>
        <v>62890</v>
      </c>
      <c r="AI11" s="103">
        <f>ROUND(VLOOKUP(CONCATENATE("Q80 ",N$6," V",$B11),'Основа'!$A$1:$Q3565,15,FALSE),0)</f>
        <v>75519</v>
      </c>
      <c r="AJ11" s="103">
        <f>ROUND(VLOOKUP(CONCATENATE("Q80 ",O$6," V",$B11),'Основа'!$A$1:$Q3565,15,FALSE),0)</f>
        <v>77098</v>
      </c>
      <c r="AK11" s="103">
        <f>ROUND(VLOOKUP(CONCATENATE("Q80 ",P$6," V",$B11),'Основа'!$A$1:$Q3565,15,FALSE),0)</f>
        <v>94856</v>
      </c>
      <c r="AL11" s="70"/>
      <c r="AM11" s="8"/>
      <c r="AN11" s="8"/>
    </row>
    <row r="12" ht="15.0" customHeight="1">
      <c r="B12" s="110"/>
      <c r="C12" s="105"/>
      <c r="D12" s="106" t="str">
        <f>RIGHT($M$5,21)</f>
        <v>ΔТ=70⁰С (95/85/20) Вт</v>
      </c>
      <c r="E12" s="107"/>
      <c r="F12" s="108">
        <f t="shared" ref="F12:P12" si="6">ROUND(IF($D12="ΔТ=70⁰С (95/85/20) Вт",AA12,(IF($D12="ΔТ=60⁰С (90/70/20) Вт",AA12*0.818,AA12*0.646))),0)</f>
        <v>424</v>
      </c>
      <c r="G12" s="108">
        <f t="shared" si="6"/>
        <v>464</v>
      </c>
      <c r="H12" s="108">
        <f t="shared" si="6"/>
        <v>632</v>
      </c>
      <c r="I12" s="108">
        <f t="shared" si="6"/>
        <v>844</v>
      </c>
      <c r="J12" s="108">
        <f t="shared" si="6"/>
        <v>1056</v>
      </c>
      <c r="K12" s="108">
        <f t="shared" si="6"/>
        <v>1268</v>
      </c>
      <c r="L12" s="108">
        <f t="shared" si="6"/>
        <v>1476</v>
      </c>
      <c r="M12" s="108">
        <f t="shared" si="6"/>
        <v>1688</v>
      </c>
      <c r="N12" s="108">
        <f t="shared" si="6"/>
        <v>1856</v>
      </c>
      <c r="O12" s="108">
        <f t="shared" si="6"/>
        <v>1900</v>
      </c>
      <c r="P12" s="108">
        <f t="shared" si="6"/>
        <v>2112</v>
      </c>
      <c r="Q12" s="288"/>
      <c r="AA12" s="103">
        <f>VLOOKUP(CONCATENATE("Q80 ",F$6," V",$B11),'Основа'!$A$1:$Q3565,8,FALSE)</f>
        <v>424</v>
      </c>
      <c r="AB12" s="103">
        <f>VLOOKUP(CONCATENATE("Q80 ",G$6," V",$B11),'Основа'!$A$1:$Q3565,8,FALSE)</f>
        <v>464</v>
      </c>
      <c r="AC12" s="103">
        <f>VLOOKUP(CONCATENATE("Q80 ",H$6," V",$B11),'Основа'!$A$1:$Q3565,8,FALSE)</f>
        <v>632</v>
      </c>
      <c r="AD12" s="103">
        <f>VLOOKUP(CONCATENATE("Q80 ",I$6," V",$B11),'Основа'!$A$1:$Q3565,8,FALSE)</f>
        <v>844</v>
      </c>
      <c r="AE12" s="103">
        <f>VLOOKUP(CONCATENATE("Q80 ",J$6," V",$B11),'Основа'!$A$1:$Q3565,8,FALSE)</f>
        <v>1056</v>
      </c>
      <c r="AF12" s="103">
        <f>VLOOKUP(CONCATENATE("Q80 ",K$6," V",$B11),'Основа'!$A$1:$Q3565,8,FALSE)</f>
        <v>1268</v>
      </c>
      <c r="AG12" s="103">
        <f>VLOOKUP(CONCATENATE("Q80 ",L$6," V",$B11),'Основа'!$A$1:$Q3565,8,FALSE)</f>
        <v>1476</v>
      </c>
      <c r="AH12" s="103">
        <f>VLOOKUP(CONCATENATE("Q80 ",M$6," V",$B11),'Основа'!$A$1:$Q3565,8,FALSE)</f>
        <v>1688</v>
      </c>
      <c r="AI12" s="103">
        <f>VLOOKUP(CONCATENATE("Q80 ",N$6," V",$B11),'Основа'!$A$1:$Q3565,8,FALSE)</f>
        <v>1856</v>
      </c>
      <c r="AJ12" s="103">
        <f>VLOOKUP(CONCATENATE("Q80 ",O$6," V",$B11),'Основа'!$A$1:$Q3565,8,FALSE)</f>
        <v>1900</v>
      </c>
      <c r="AK12" s="103">
        <f>VLOOKUP(CONCATENATE("Q80 ",P$6," V",$B11),'Основа'!$A$1:$Q3565,8,FALSE)</f>
        <v>2112</v>
      </c>
      <c r="AL12" s="70"/>
      <c r="AM12" s="8"/>
      <c r="AN12" s="8"/>
    </row>
    <row r="13" ht="15.0" customHeight="1">
      <c r="B13" s="243">
        <v>5.0</v>
      </c>
      <c r="C13" s="98">
        <f>C11+100</f>
        <v>480</v>
      </c>
      <c r="D13" s="99" t="s">
        <v>112</v>
      </c>
      <c r="E13" s="100"/>
      <c r="F13" s="101">
        <f t="shared" ref="F13:O13" si="7">ROUND(AA13-(AA13*$L$5),0)</f>
        <v>38122</v>
      </c>
      <c r="G13" s="101">
        <f t="shared" si="7"/>
        <v>41329</v>
      </c>
      <c r="H13" s="101">
        <f t="shared" si="7"/>
        <v>47443</v>
      </c>
      <c r="I13" s="101">
        <f t="shared" si="7"/>
        <v>51755</v>
      </c>
      <c r="J13" s="101">
        <f t="shared" si="7"/>
        <v>59133</v>
      </c>
      <c r="K13" s="101">
        <f t="shared" si="7"/>
        <v>61397</v>
      </c>
      <c r="L13" s="101">
        <f t="shared" si="7"/>
        <v>66715</v>
      </c>
      <c r="M13" s="101">
        <f t="shared" si="7"/>
        <v>74320</v>
      </c>
      <c r="N13" s="101">
        <f t="shared" si="7"/>
        <v>89488</v>
      </c>
      <c r="O13" s="101">
        <f t="shared" si="7"/>
        <v>91385</v>
      </c>
      <c r="P13" s="285"/>
      <c r="Q13" s="286"/>
      <c r="AA13" s="103">
        <f>ROUND(VLOOKUP(CONCATENATE("Q80 ",F$6," V",$B13),'Основа'!$A$1:$Q3567,15,FALSE),0)</f>
        <v>38122</v>
      </c>
      <c r="AB13" s="103">
        <f>ROUND(VLOOKUP(CONCATENATE("Q80 ",G$6," V",$B13),'Основа'!$A$1:$Q3567,15,FALSE),0)</f>
        <v>41329</v>
      </c>
      <c r="AC13" s="103">
        <f>ROUND(VLOOKUP(CONCATENATE("Q80 ",H$6," V",$B13),'Основа'!$A$1:$Q3567,15,FALSE),0)</f>
        <v>47443</v>
      </c>
      <c r="AD13" s="103">
        <f>ROUND(VLOOKUP(CONCATENATE("Q80 ",I$6," V",$B13),'Основа'!$A$1:$Q3567,15,FALSE),0)</f>
        <v>51755</v>
      </c>
      <c r="AE13" s="103">
        <f>ROUND(VLOOKUP(CONCATENATE("Q80 ",J$6," V",$B13),'Основа'!$A$1:$Q3567,15,FALSE),0)</f>
        <v>59133</v>
      </c>
      <c r="AF13" s="103">
        <f>ROUND(VLOOKUP(CONCATENATE("Q80 ",K$6," V",$B13),'Основа'!$A$1:$Q3567,15,FALSE),0)</f>
        <v>61397</v>
      </c>
      <c r="AG13" s="103">
        <f>ROUND(VLOOKUP(CONCATENATE("Q80 ",L$6," V",$B13),'Основа'!$A$1:$Q3567,15,FALSE),0)</f>
        <v>66715</v>
      </c>
      <c r="AH13" s="103">
        <f>ROUND(VLOOKUP(CONCATENATE("Q80 ",M$6," V",$B13),'Основа'!$A$1:$Q3567,15,FALSE),0)</f>
        <v>74320</v>
      </c>
      <c r="AI13" s="103">
        <f>ROUND(VLOOKUP(CONCATENATE("Q80 ",N$6," V",$B13),'Основа'!$A$1:$Q3567,15,FALSE),0)</f>
        <v>89488</v>
      </c>
      <c r="AJ13" s="103">
        <f>ROUND(VLOOKUP(CONCATENATE("Q80 ",O$6," V",$B13),'Основа'!$A$1:$Q3567,15,FALSE),0)</f>
        <v>91385</v>
      </c>
      <c r="AK13" s="70"/>
      <c r="AL13" s="70"/>
      <c r="AM13" s="8"/>
      <c r="AN13" s="8"/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O14" si="8">ROUND(IF($D14="ΔТ=70⁰С (95/85/20) Вт",AA14,(IF($D14="ΔТ=60⁰С (90/70/20) Вт",AA14*0.818,AA14*0.646))),0)</f>
        <v>530</v>
      </c>
      <c r="G14" s="108">
        <f t="shared" si="8"/>
        <v>580</v>
      </c>
      <c r="H14" s="108">
        <f t="shared" si="8"/>
        <v>790</v>
      </c>
      <c r="I14" s="108">
        <f t="shared" si="8"/>
        <v>1055</v>
      </c>
      <c r="J14" s="108">
        <f t="shared" si="8"/>
        <v>1320</v>
      </c>
      <c r="K14" s="108">
        <f t="shared" si="8"/>
        <v>1585</v>
      </c>
      <c r="L14" s="108">
        <f t="shared" si="8"/>
        <v>1845</v>
      </c>
      <c r="M14" s="108">
        <f t="shared" si="8"/>
        <v>2110</v>
      </c>
      <c r="N14" s="108">
        <f t="shared" si="8"/>
        <v>2320</v>
      </c>
      <c r="O14" s="108">
        <f t="shared" si="8"/>
        <v>2375</v>
      </c>
      <c r="P14" s="287"/>
      <c r="Q14" s="288"/>
      <c r="AA14" s="103">
        <f>VLOOKUP(CONCATENATE("Q80 ",F$6," V",$B13),'Основа'!$A$1:$Q3567,8,FALSE)</f>
        <v>530</v>
      </c>
      <c r="AB14" s="103">
        <f>VLOOKUP(CONCATENATE("Q80 ",G$6," V",$B13),'Основа'!$A$1:$Q3567,8,FALSE)</f>
        <v>580</v>
      </c>
      <c r="AC14" s="103">
        <f>VLOOKUP(CONCATENATE("Q80 ",H$6," V",$B13),'Основа'!$A$1:$Q3567,8,FALSE)</f>
        <v>790</v>
      </c>
      <c r="AD14" s="103">
        <f>VLOOKUP(CONCATENATE("Q80 ",I$6," V",$B13),'Основа'!$A$1:$Q3567,8,FALSE)</f>
        <v>1055</v>
      </c>
      <c r="AE14" s="103">
        <f>VLOOKUP(CONCATENATE("Q80 ",J$6," V",$B13),'Основа'!$A$1:$Q3567,8,FALSE)</f>
        <v>1320</v>
      </c>
      <c r="AF14" s="103">
        <f>VLOOKUP(CONCATENATE("Q80 ",K$6," V",$B13),'Основа'!$A$1:$Q3567,8,FALSE)</f>
        <v>1585</v>
      </c>
      <c r="AG14" s="103">
        <f>VLOOKUP(CONCATENATE("Q80 ",L$6," V",$B13),'Основа'!$A$1:$Q3567,8,FALSE)</f>
        <v>1845</v>
      </c>
      <c r="AH14" s="103">
        <f>VLOOKUP(CONCATENATE("Q80 ",M$6," V",$B13),'Основа'!$A$1:$Q3567,8,FALSE)</f>
        <v>2110</v>
      </c>
      <c r="AI14" s="103">
        <f>VLOOKUP(CONCATENATE("Q80 ",N$6," V",$B13),'Основа'!$A$1:$Q3567,8,FALSE)</f>
        <v>2320</v>
      </c>
      <c r="AJ14" s="103">
        <f>VLOOKUP(CONCATENATE("Q80 ",O$6," V",$B13),'Основа'!$A$1:$Q3567,8,FALSE)</f>
        <v>2375</v>
      </c>
      <c r="AK14" s="70"/>
      <c r="AL14" s="70"/>
      <c r="AM14" s="8"/>
      <c r="AN14" s="8"/>
    </row>
    <row r="15" ht="15.0" customHeight="1">
      <c r="B15" s="97">
        <v>6.0</v>
      </c>
      <c r="C15" s="98">
        <f>C13+100</f>
        <v>580</v>
      </c>
      <c r="D15" s="99" t="s">
        <v>112</v>
      </c>
      <c r="E15" s="100"/>
      <c r="F15" s="101">
        <f t="shared" ref="F15:M15" si="9">ROUND(AA15-(AA15*$L$5),0)</f>
        <v>42556</v>
      </c>
      <c r="G15" s="101">
        <f t="shared" si="9"/>
        <v>46204</v>
      </c>
      <c r="H15" s="101">
        <f t="shared" si="9"/>
        <v>53490</v>
      </c>
      <c r="I15" s="101">
        <f t="shared" si="9"/>
        <v>58671</v>
      </c>
      <c r="J15" s="101">
        <f t="shared" si="9"/>
        <v>67531</v>
      </c>
      <c r="K15" s="101">
        <f t="shared" si="9"/>
        <v>70252</v>
      </c>
      <c r="L15" s="101">
        <f t="shared" si="9"/>
        <v>76647</v>
      </c>
      <c r="M15" s="101">
        <f t="shared" si="9"/>
        <v>85775</v>
      </c>
      <c r="N15" s="278"/>
      <c r="O15" s="278"/>
      <c r="P15" s="278"/>
      <c r="Q15" s="279"/>
      <c r="AA15" s="103">
        <f>ROUND(VLOOKUP(CONCATENATE("Q80 ",F$6," V",$B15),'Основа'!$A$1:$Q3569,15,FALSE),0)</f>
        <v>42556</v>
      </c>
      <c r="AB15" s="103">
        <f>ROUND(VLOOKUP(CONCATENATE("Q80 ",G$6," V",$B15),'Основа'!$A$1:$Q3569,15,FALSE),0)</f>
        <v>46204</v>
      </c>
      <c r="AC15" s="103">
        <f>ROUND(VLOOKUP(CONCATENATE("Q80 ",H$6," V",$B15),'Основа'!$A$1:$Q3569,15,FALSE),0)</f>
        <v>53490</v>
      </c>
      <c r="AD15" s="103">
        <f>ROUND(VLOOKUP(CONCATENATE("Q80 ",I$6," V",$B15),'Основа'!$A$1:$Q3569,15,FALSE),0)</f>
        <v>58671</v>
      </c>
      <c r="AE15" s="103">
        <f>ROUND(VLOOKUP(CONCATENATE("Q80 ",J$6," V",$B15),'Основа'!$A$1:$Q3569,15,FALSE),0)</f>
        <v>67531</v>
      </c>
      <c r="AF15" s="103">
        <f>ROUND(VLOOKUP(CONCATENATE("Q80 ",K$6," V",$B15),'Основа'!$A$1:$Q3569,15,FALSE),0)</f>
        <v>70252</v>
      </c>
      <c r="AG15" s="103">
        <f>ROUND(VLOOKUP(CONCATENATE("Q80 ",L$6," V",$B15),'Основа'!$A$1:$Q3569,15,FALSE),0)</f>
        <v>76647</v>
      </c>
      <c r="AH15" s="103">
        <f>ROUND(VLOOKUP(CONCATENATE("Q80 ",M$6," V",$B15),'Основа'!$A$1:$Q3569,15,FALSE),0)</f>
        <v>85775</v>
      </c>
      <c r="AI15" s="70"/>
      <c r="AJ15" s="70"/>
      <c r="AK15" s="70"/>
      <c r="AL15" s="70"/>
      <c r="AM15" s="8"/>
      <c r="AN15" s="8"/>
    </row>
    <row r="16" ht="15.0" customHeight="1">
      <c r="B16" s="110"/>
      <c r="C16" s="105"/>
      <c r="D16" s="106" t="str">
        <f>RIGHT($M$5,21)</f>
        <v>ΔТ=70⁰С (95/85/20) Вт</v>
      </c>
      <c r="E16" s="107"/>
      <c r="F16" s="108">
        <f t="shared" ref="F16:M16" si="10">ROUND(IF($D16="ΔТ=70⁰С (95/85/20) Вт",AA16,(IF($D16="ΔТ=60⁰С (90/70/20) Вт",AA16*0.818,AA16*0.646))),0)</f>
        <v>636</v>
      </c>
      <c r="G16" s="108">
        <f t="shared" si="10"/>
        <v>696</v>
      </c>
      <c r="H16" s="108">
        <f t="shared" si="10"/>
        <v>948</v>
      </c>
      <c r="I16" s="108">
        <f t="shared" si="10"/>
        <v>1266</v>
      </c>
      <c r="J16" s="108">
        <f t="shared" si="10"/>
        <v>1584</v>
      </c>
      <c r="K16" s="108">
        <f t="shared" si="10"/>
        <v>1902</v>
      </c>
      <c r="L16" s="108">
        <f t="shared" si="10"/>
        <v>2214</v>
      </c>
      <c r="M16" s="108">
        <f t="shared" si="10"/>
        <v>2532</v>
      </c>
      <c r="N16" s="287"/>
      <c r="O16" s="287"/>
      <c r="P16" s="287"/>
      <c r="Q16" s="288"/>
      <c r="AA16" s="103">
        <f>VLOOKUP(CONCATENATE("Q80 ",F$6," V",$B15),'Основа'!$A$1:$Q3569,8,FALSE)</f>
        <v>636</v>
      </c>
      <c r="AB16" s="103">
        <f>VLOOKUP(CONCATENATE("Q80 ",G$6," V",$B15),'Основа'!$A$1:$Q3569,8,FALSE)</f>
        <v>696</v>
      </c>
      <c r="AC16" s="103">
        <f>VLOOKUP(CONCATENATE("Q80 ",H$6," V",$B15),'Основа'!$A$1:$Q3569,8,FALSE)</f>
        <v>948</v>
      </c>
      <c r="AD16" s="103">
        <f>VLOOKUP(CONCATENATE("Q80 ",I$6," V",$B15),'Основа'!$A$1:$Q3569,8,FALSE)</f>
        <v>1266</v>
      </c>
      <c r="AE16" s="103">
        <f>VLOOKUP(CONCATENATE("Q80 ",J$6," V",$B15),'Основа'!$A$1:$Q3569,8,FALSE)</f>
        <v>1584</v>
      </c>
      <c r="AF16" s="103">
        <f>VLOOKUP(CONCATENATE("Q80 ",K$6," V",$B15),'Основа'!$A$1:$Q3569,8,FALSE)</f>
        <v>1902</v>
      </c>
      <c r="AG16" s="103">
        <f>VLOOKUP(CONCATENATE("Q80 ",L$6," V",$B15),'Основа'!$A$1:$Q3569,8,FALSE)</f>
        <v>2214</v>
      </c>
      <c r="AH16" s="103">
        <f>VLOOKUP(CONCATENATE("Q80 ",M$6," V",$B15),'Основа'!$A$1:$Q3569,8,FALSE)</f>
        <v>2532</v>
      </c>
      <c r="AI16" s="70"/>
      <c r="AJ16" s="70"/>
      <c r="AK16" s="70"/>
      <c r="AL16" s="70"/>
      <c r="AM16" s="8"/>
      <c r="AN16" s="8"/>
    </row>
    <row r="17" ht="15.0" customHeight="1">
      <c r="B17" s="243">
        <v>7.0</v>
      </c>
      <c r="C17" s="98">
        <f>C15+100</f>
        <v>680</v>
      </c>
      <c r="D17" s="99" t="s">
        <v>112</v>
      </c>
      <c r="E17" s="100"/>
      <c r="F17" s="101">
        <f t="shared" ref="F17:K17" si="11">ROUND(AA17-(AA17*$L$5),0)</f>
        <v>46998</v>
      </c>
      <c r="G17" s="101">
        <f t="shared" si="11"/>
        <v>51092</v>
      </c>
      <c r="H17" s="101">
        <f t="shared" si="11"/>
        <v>59549</v>
      </c>
      <c r="I17" s="101">
        <f t="shared" si="11"/>
        <v>65601</v>
      </c>
      <c r="J17" s="101">
        <f t="shared" si="11"/>
        <v>75947</v>
      </c>
      <c r="K17" s="101">
        <f t="shared" si="11"/>
        <v>79127</v>
      </c>
      <c r="L17" s="285"/>
      <c r="M17" s="285"/>
      <c r="N17" s="285"/>
      <c r="O17" s="285"/>
      <c r="P17" s="285"/>
      <c r="Q17" s="286"/>
      <c r="AA17" s="103">
        <f>ROUND(VLOOKUP(CONCATENATE("Q80 ",F$6," V",$B17),'Основа'!$A$1:$Q3572,15,FALSE),0)</f>
        <v>46998</v>
      </c>
      <c r="AB17" s="103">
        <f>ROUND(VLOOKUP(CONCATENATE("Q80 ",G$6," V",$B17),'Основа'!$A$1:$Q3572,15,FALSE),0)</f>
        <v>51092</v>
      </c>
      <c r="AC17" s="103">
        <f>ROUND(VLOOKUP(CONCATENATE("Q80 ",H$6," V",$B17),'Основа'!$A$1:$Q3572,15,FALSE),0)</f>
        <v>59549</v>
      </c>
      <c r="AD17" s="103">
        <f>ROUND(VLOOKUP(CONCATENATE("Q80 ",I$6," V",$B17),'Основа'!$A$1:$Q3572,15,FALSE),0)</f>
        <v>65601</v>
      </c>
      <c r="AE17" s="103">
        <f>ROUND(VLOOKUP(CONCATENATE("Q80 ",J$6," V",$B17),'Основа'!$A$1:$Q3572,15,FALSE),0)</f>
        <v>75947</v>
      </c>
      <c r="AF17" s="103">
        <f>ROUND(VLOOKUP(CONCATENATE("Q80 ",K$6," V",$B17),'Основа'!$A$1:$Q3572,15,FALSE),0)</f>
        <v>79127</v>
      </c>
      <c r="AG17" s="70"/>
      <c r="AH17" s="70"/>
      <c r="AI17" s="70"/>
      <c r="AJ17" s="70"/>
      <c r="AK17" s="70"/>
      <c r="AL17" s="70"/>
      <c r="AM17" s="8"/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K18" si="12">ROUND(IF($D18="ΔТ=70⁰С (95/85/20) Вт",AA18,(IF($D18="ΔТ=60⁰С (90/70/20) Вт",AA18*0.818,AA18*0.646))),0)</f>
        <v>742</v>
      </c>
      <c r="G18" s="108">
        <f t="shared" si="12"/>
        <v>812</v>
      </c>
      <c r="H18" s="108">
        <f t="shared" si="12"/>
        <v>1106</v>
      </c>
      <c r="I18" s="108">
        <f t="shared" si="12"/>
        <v>1477</v>
      </c>
      <c r="J18" s="108">
        <f t="shared" si="12"/>
        <v>1848</v>
      </c>
      <c r="K18" s="108">
        <f t="shared" si="12"/>
        <v>2219</v>
      </c>
      <c r="L18" s="287"/>
      <c r="M18" s="287"/>
      <c r="N18" s="287"/>
      <c r="O18" s="287"/>
      <c r="P18" s="287"/>
      <c r="Q18" s="288"/>
      <c r="AA18" s="103">
        <f>VLOOKUP(CONCATENATE("Q80 ",F$6," V",$B17),'Основа'!$A$1:$Q3572,8,FALSE)</f>
        <v>742</v>
      </c>
      <c r="AB18" s="103">
        <f>VLOOKUP(CONCATENATE("Q80 ",G$6," V",$B17),'Основа'!$A$1:$Q3572,8,FALSE)</f>
        <v>812</v>
      </c>
      <c r="AC18" s="103">
        <f>VLOOKUP(CONCATENATE("Q80 ",H$6," V",$B17),'Основа'!$A$1:$Q3572,8,FALSE)</f>
        <v>1106</v>
      </c>
      <c r="AD18" s="103">
        <f>VLOOKUP(CONCATENATE("Q80 ",I$6," V",$B17),'Основа'!$A$1:$Q3572,8,FALSE)</f>
        <v>1477</v>
      </c>
      <c r="AE18" s="103">
        <f>VLOOKUP(CONCATENATE("Q80 ",J$6," V",$B17),'Основа'!$A$1:$Q3572,8,FALSE)</f>
        <v>1848</v>
      </c>
      <c r="AF18" s="103">
        <f>VLOOKUP(CONCATENATE("Q80 ",K$6," V",$B17),'Основа'!$A$1:$Q3572,8,FALSE)</f>
        <v>2219</v>
      </c>
      <c r="AG18" s="70"/>
      <c r="AH18" s="70"/>
      <c r="AI18" s="70"/>
      <c r="AJ18" s="70"/>
      <c r="AK18" s="70"/>
      <c r="AL18" s="70"/>
      <c r="AM18" s="8"/>
    </row>
    <row r="19" ht="15.0" customHeight="1">
      <c r="B19" s="97">
        <v>8.0</v>
      </c>
      <c r="C19" s="98">
        <f>C17+100</f>
        <v>780</v>
      </c>
      <c r="D19" s="99" t="s">
        <v>112</v>
      </c>
      <c r="E19" s="100"/>
      <c r="F19" s="101">
        <f t="shared" ref="F19:J19" si="13">ROUND(AA19-(AA19*$L$5),0)</f>
        <v>51449</v>
      </c>
      <c r="G19" s="101">
        <f t="shared" si="13"/>
        <v>55989</v>
      </c>
      <c r="H19" s="101">
        <f t="shared" si="13"/>
        <v>65619</v>
      </c>
      <c r="I19" s="101">
        <f t="shared" si="13"/>
        <v>72544</v>
      </c>
      <c r="J19" s="101">
        <f t="shared" si="13"/>
        <v>84384</v>
      </c>
      <c r="K19" s="278"/>
      <c r="L19" s="278"/>
      <c r="M19" s="278"/>
      <c r="N19" s="278"/>
      <c r="O19" s="278"/>
      <c r="P19" s="278"/>
      <c r="Q19" s="279"/>
      <c r="AA19" s="103">
        <f>ROUND(VLOOKUP(CONCATENATE("Q80 ",F$6," V",$B19),'Основа'!$A$1:$Q3574,15,FALSE),0)</f>
        <v>51449</v>
      </c>
      <c r="AB19" s="103">
        <f>ROUND(VLOOKUP(CONCATENATE("Q80 ",G$6," V",$B19),'Основа'!$A$1:$Q3574,15,FALSE),0)</f>
        <v>55989</v>
      </c>
      <c r="AC19" s="103">
        <f>ROUND(VLOOKUP(CONCATENATE("Q80 ",H$6," V",$B19),'Основа'!$A$1:$Q3574,15,FALSE),0)</f>
        <v>65619</v>
      </c>
      <c r="AD19" s="103">
        <f>ROUND(VLOOKUP(CONCATENATE("Q80 ",I$6," V",$B19),'Основа'!$A$1:$Q3574,15,FALSE),0)</f>
        <v>72544</v>
      </c>
      <c r="AE19" s="103">
        <f>ROUND(VLOOKUP(CONCATENATE("Q80 ",J$6," V",$B19),'Основа'!$A$1:$Q3574,15,FALSE),0)</f>
        <v>84384</v>
      </c>
      <c r="AF19" s="70"/>
      <c r="AG19" s="70"/>
      <c r="AH19" s="70"/>
      <c r="AI19" s="70"/>
      <c r="AJ19" s="70"/>
      <c r="AK19" s="70"/>
      <c r="AL19" s="70"/>
      <c r="AM19" s="8"/>
    </row>
    <row r="20" ht="15.0" customHeight="1">
      <c r="B20" s="110"/>
      <c r="C20" s="111"/>
      <c r="D20" s="106" t="str">
        <f>RIGHT($M$5,21)</f>
        <v>ΔТ=70⁰С (95/85/20) Вт</v>
      </c>
      <c r="E20" s="107"/>
      <c r="F20" s="108">
        <f t="shared" ref="F20:J20" si="14">ROUND(IF($D20="ΔТ=70⁰С (95/85/20) Вт",AA20,(IF($D20="ΔТ=60⁰С (90/70/20) Вт",AA20*0.818,AA20*0.646))),0)</f>
        <v>848</v>
      </c>
      <c r="G20" s="108">
        <f t="shared" si="14"/>
        <v>928</v>
      </c>
      <c r="H20" s="108">
        <f t="shared" si="14"/>
        <v>1264</v>
      </c>
      <c r="I20" s="108">
        <f t="shared" si="14"/>
        <v>1688</v>
      </c>
      <c r="J20" s="108">
        <f t="shared" si="14"/>
        <v>2112</v>
      </c>
      <c r="K20" s="280"/>
      <c r="L20" s="280"/>
      <c r="M20" s="280"/>
      <c r="N20" s="280"/>
      <c r="O20" s="280"/>
      <c r="P20" s="280"/>
      <c r="Q20" s="281"/>
      <c r="AA20" s="103">
        <f>VLOOKUP(CONCATENATE("Q80 ",F$6," V",$B19),'Основа'!$A$1:$Q3574,8,FALSE)</f>
        <v>848</v>
      </c>
      <c r="AB20" s="103">
        <f>VLOOKUP(CONCATENATE("Q80 ",G$6," V",$B19),'Основа'!$A$1:$Q3574,8,FALSE)</f>
        <v>928</v>
      </c>
      <c r="AC20" s="103">
        <f>VLOOKUP(CONCATENATE("Q80 ",H$6," V",$B19),'Основа'!$A$1:$Q3574,8,FALSE)</f>
        <v>1264</v>
      </c>
      <c r="AD20" s="103">
        <f>VLOOKUP(CONCATENATE("Q80 ",I$6," V",$B19),'Основа'!$A$1:$Q3574,8,FALSE)</f>
        <v>1688</v>
      </c>
      <c r="AE20" s="103">
        <f>VLOOKUP(CONCATENATE("Q80 ",J$6," V",$B19),'Основа'!$A$1:$Q3574,8,FALSE)</f>
        <v>2112</v>
      </c>
      <c r="AF20" s="70"/>
      <c r="AG20" s="70"/>
      <c r="AH20" s="70"/>
      <c r="AI20" s="70"/>
      <c r="AJ20" s="70"/>
      <c r="AK20" s="70"/>
      <c r="AL20" s="70"/>
      <c r="AM20" s="8"/>
    </row>
    <row r="21" ht="15.75" customHeight="1">
      <c r="B21" s="8"/>
      <c r="C21" s="8"/>
      <c r="D21" s="8"/>
      <c r="E21" s="8"/>
      <c r="F21" s="8"/>
      <c r="G21" s="118" t="s">
        <v>113</v>
      </c>
      <c r="H21" s="8"/>
      <c r="I21" s="118"/>
      <c r="J21" s="8"/>
      <c r="K21" s="8"/>
      <c r="L21" s="8"/>
      <c r="M21" s="8"/>
      <c r="N21" s="8"/>
      <c r="O21" s="8"/>
      <c r="P21" s="8"/>
      <c r="Q21" s="8"/>
      <c r="AA21" s="8"/>
      <c r="AB21" s="8"/>
      <c r="AC21" s="8"/>
      <c r="AD21" s="8"/>
      <c r="AE21" s="8"/>
      <c r="AF21" s="8"/>
      <c r="AG21" s="8"/>
      <c r="AH21" s="8"/>
      <c r="AI21" s="8"/>
      <c r="AJ21" s="8"/>
      <c r="AK21" s="8"/>
      <c r="AL21" s="8"/>
      <c r="AM21" s="8"/>
    </row>
    <row r="22" ht="15.0" customHeight="1">
      <c r="B22" s="119" t="s">
        <v>110</v>
      </c>
      <c r="C22" s="5"/>
      <c r="D22" s="5"/>
      <c r="E22" s="100"/>
      <c r="F22" s="121">
        <v>500.0</v>
      </c>
      <c r="G22" s="121">
        <v>550.0</v>
      </c>
      <c r="H22" s="121">
        <v>750.0</v>
      </c>
      <c r="I22" s="121">
        <v>1000.0</v>
      </c>
      <c r="J22" s="121">
        <v>1250.0</v>
      </c>
      <c r="K22" s="121">
        <v>1500.0</v>
      </c>
      <c r="L22" s="121">
        <v>1750.0</v>
      </c>
      <c r="M22" s="121">
        <v>2000.0</v>
      </c>
      <c r="N22" s="121">
        <v>2200.0</v>
      </c>
      <c r="O22" s="121">
        <v>2250.0</v>
      </c>
      <c r="P22" s="121">
        <v>2500.0</v>
      </c>
      <c r="Q22" s="122">
        <v>3000.0</v>
      </c>
      <c r="AA22" s="8"/>
      <c r="AB22" s="8"/>
      <c r="AC22" s="8"/>
      <c r="AD22" s="8"/>
      <c r="AE22" s="8"/>
      <c r="AF22" s="8"/>
      <c r="AG22" s="8"/>
      <c r="AH22" s="8"/>
      <c r="AI22" s="8"/>
      <c r="AJ22" s="8"/>
      <c r="AK22" s="8"/>
      <c r="AL22" s="8"/>
      <c r="AM22" s="8"/>
    </row>
    <row r="23" ht="15.0" customHeight="1">
      <c r="B23" s="123" t="s">
        <v>114</v>
      </c>
      <c r="C23" s="48"/>
      <c r="D23" s="48"/>
      <c r="E23" s="79"/>
      <c r="F23" s="61">
        <v>430.0</v>
      </c>
      <c r="G23" s="61">
        <v>480.0</v>
      </c>
      <c r="H23" s="61">
        <v>680.0</v>
      </c>
      <c r="I23" s="61">
        <v>930.0</v>
      </c>
      <c r="J23" s="61">
        <v>1180.0</v>
      </c>
      <c r="K23" s="61">
        <v>1430.0</v>
      </c>
      <c r="L23" s="61">
        <v>1680.0</v>
      </c>
      <c r="M23" s="61">
        <v>1930.0</v>
      </c>
      <c r="N23" s="61">
        <v>2130.0</v>
      </c>
      <c r="O23" s="61">
        <v>2180.0</v>
      </c>
      <c r="P23" s="61">
        <v>2430.0</v>
      </c>
      <c r="Q23" s="124">
        <v>2930.0</v>
      </c>
      <c r="AA23" s="8"/>
      <c r="AB23" s="8"/>
      <c r="AC23" s="8"/>
      <c r="AD23" s="8"/>
      <c r="AE23" s="8"/>
      <c r="AF23" s="8"/>
      <c r="AG23" s="8"/>
      <c r="AH23" s="8"/>
      <c r="AI23" s="8"/>
      <c r="AJ23" s="8"/>
      <c r="AK23" s="8"/>
      <c r="AL23" s="8"/>
      <c r="AM23" s="8"/>
    </row>
    <row r="24" ht="15.0" customHeight="1">
      <c r="B24" s="123" t="s">
        <v>115</v>
      </c>
      <c r="C24" s="48"/>
      <c r="D24" s="48"/>
      <c r="E24" s="79"/>
      <c r="F24" s="125">
        <v>110.0</v>
      </c>
      <c r="G24" s="48"/>
      <c r="H24" s="48"/>
      <c r="I24" s="48"/>
      <c r="J24" s="48"/>
      <c r="K24" s="48"/>
      <c r="L24" s="48"/>
      <c r="M24" s="48"/>
      <c r="N24" s="48"/>
      <c r="O24" s="48"/>
      <c r="P24" s="48"/>
      <c r="Q24" s="126"/>
      <c r="AA24" s="8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  <c r="AM24" s="8"/>
    </row>
    <row r="25" ht="50.25" customHeight="1">
      <c r="B25" s="127" t="s">
        <v>7</v>
      </c>
      <c r="C25" s="128" t="s">
        <v>116</v>
      </c>
      <c r="D25" s="128" t="s">
        <v>117</v>
      </c>
      <c r="E25" s="129" t="s">
        <v>118</v>
      </c>
      <c r="F25" s="130"/>
      <c r="G25" s="130"/>
      <c r="H25" s="130"/>
      <c r="I25" s="130"/>
      <c r="J25" s="130"/>
      <c r="K25" s="130"/>
      <c r="L25" s="130"/>
      <c r="M25" s="130"/>
      <c r="N25" s="130"/>
      <c r="O25" s="130"/>
      <c r="P25" s="130"/>
      <c r="Q25" s="131"/>
      <c r="AA25" s="8"/>
      <c r="AB25" s="8"/>
      <c r="AC25" s="8"/>
      <c r="AD25" s="8"/>
      <c r="AE25" s="8"/>
      <c r="AF25" s="8"/>
      <c r="AG25" s="8"/>
      <c r="AH25" s="8"/>
      <c r="AI25" s="8"/>
      <c r="AJ25" s="8"/>
      <c r="AK25" s="8"/>
      <c r="AL25" s="8"/>
      <c r="AM25" s="8"/>
    </row>
    <row r="26" ht="15.75" customHeight="1">
      <c r="B26" s="132">
        <v>2.0</v>
      </c>
      <c r="C26" s="133">
        <v>100.0</v>
      </c>
      <c r="D26" s="133">
        <v>40.0</v>
      </c>
      <c r="E26" s="134" t="s">
        <v>119</v>
      </c>
      <c r="F26" s="135">
        <v>9.01</v>
      </c>
      <c r="G26" s="135">
        <v>9.35</v>
      </c>
      <c r="H26" s="135">
        <v>11.9</v>
      </c>
      <c r="I26" s="135">
        <v>15.13</v>
      </c>
      <c r="J26" s="135">
        <v>18.36</v>
      </c>
      <c r="K26" s="135">
        <v>21.59</v>
      </c>
      <c r="L26" s="135">
        <v>24.82</v>
      </c>
      <c r="M26" s="135">
        <v>27.879999999999995</v>
      </c>
      <c r="N26" s="135">
        <v>30.667999999999996</v>
      </c>
      <c r="O26" s="135">
        <v>31.11</v>
      </c>
      <c r="P26" s="135">
        <v>34.339999999999996</v>
      </c>
      <c r="Q26" s="136">
        <v>41.20799999999999</v>
      </c>
      <c r="AA26" s="8"/>
      <c r="AB26" s="8"/>
      <c r="AC26" s="8"/>
      <c r="AD26" s="8"/>
      <c r="AE26" s="8"/>
      <c r="AF26" s="8"/>
      <c r="AG26" s="8"/>
      <c r="AH26" s="8"/>
      <c r="AI26" s="8"/>
      <c r="AJ26" s="8"/>
      <c r="AK26" s="8"/>
      <c r="AL26" s="8"/>
    </row>
    <row r="27" ht="15.75" customHeight="1">
      <c r="B27" s="104"/>
      <c r="C27" s="105"/>
      <c r="D27" s="105"/>
      <c r="E27" s="144" t="s">
        <v>120</v>
      </c>
      <c r="F27" s="61">
        <v>5.6</v>
      </c>
      <c r="G27" s="61">
        <v>6.1</v>
      </c>
      <c r="H27" s="61">
        <v>8.3</v>
      </c>
      <c r="I27" s="61">
        <v>11.0</v>
      </c>
      <c r="J27" s="61">
        <v>13.8</v>
      </c>
      <c r="K27" s="61">
        <v>16.5</v>
      </c>
      <c r="L27" s="61">
        <v>19.3</v>
      </c>
      <c r="M27" s="61">
        <v>22.0</v>
      </c>
      <c r="N27" s="61">
        <v>24.2</v>
      </c>
      <c r="O27" s="61">
        <v>24.7</v>
      </c>
      <c r="P27" s="61">
        <v>27.5</v>
      </c>
      <c r="Q27" s="124">
        <v>32.9</v>
      </c>
      <c r="AA27" s="8"/>
      <c r="AB27" s="8"/>
      <c r="AC27" s="8"/>
      <c r="AD27" s="8"/>
      <c r="AE27" s="8"/>
      <c r="AF27" s="8"/>
      <c r="AG27" s="8"/>
      <c r="AH27" s="8"/>
      <c r="AI27" s="8"/>
      <c r="AJ27" s="8"/>
      <c r="AK27" s="8"/>
      <c r="AL27" s="8"/>
    </row>
    <row r="28" ht="15.75" customHeight="1">
      <c r="B28" s="132">
        <v>3.0</v>
      </c>
      <c r="C28" s="133">
        <f>C26+100</f>
        <v>200</v>
      </c>
      <c r="D28" s="133" t="s">
        <v>213</v>
      </c>
      <c r="E28" s="134" t="s">
        <v>119</v>
      </c>
      <c r="F28" s="135">
        <v>12.92</v>
      </c>
      <c r="G28" s="135">
        <v>13.77</v>
      </c>
      <c r="H28" s="135">
        <v>17.68</v>
      </c>
      <c r="I28" s="135">
        <v>22.61</v>
      </c>
      <c r="J28" s="135">
        <v>27.37</v>
      </c>
      <c r="K28" s="135">
        <v>32.129999999999995</v>
      </c>
      <c r="L28" s="135">
        <v>36.89</v>
      </c>
      <c r="M28" s="135">
        <v>41.65</v>
      </c>
      <c r="N28" s="135">
        <v>45.815000000000005</v>
      </c>
      <c r="O28" s="135">
        <v>46.58</v>
      </c>
      <c r="P28" s="135">
        <v>51.339999999999996</v>
      </c>
      <c r="Q28" s="136">
        <v>61.60799999999999</v>
      </c>
      <c r="AA28" s="8"/>
      <c r="AB28" s="8"/>
      <c r="AC28" s="8"/>
      <c r="AD28" s="8"/>
      <c r="AE28" s="8"/>
      <c r="AF28" s="8"/>
      <c r="AG28" s="8"/>
      <c r="AH28" s="8"/>
      <c r="AI28" s="8"/>
      <c r="AJ28" s="8"/>
      <c r="AK28" s="8"/>
      <c r="AL28" s="8"/>
    </row>
    <row r="29" ht="15.75" customHeight="1">
      <c r="B29" s="104"/>
      <c r="C29" s="105"/>
      <c r="D29" s="105"/>
      <c r="E29" s="144" t="s">
        <v>120</v>
      </c>
      <c r="F29" s="145">
        <v>8.4</v>
      </c>
      <c r="G29" s="145">
        <v>9.2</v>
      </c>
      <c r="H29" s="145">
        <v>12.5</v>
      </c>
      <c r="I29" s="145">
        <v>16.6</v>
      </c>
      <c r="J29" s="145">
        <v>20.7</v>
      </c>
      <c r="K29" s="145">
        <v>24.8</v>
      </c>
      <c r="L29" s="145">
        <v>28.9</v>
      </c>
      <c r="M29" s="145">
        <v>33.0</v>
      </c>
      <c r="N29" s="145">
        <v>36.3</v>
      </c>
      <c r="O29" s="145">
        <v>37.1</v>
      </c>
      <c r="P29" s="145">
        <v>41.2</v>
      </c>
      <c r="Q29" s="146">
        <v>49.4</v>
      </c>
      <c r="AA29" s="8"/>
      <c r="AB29" s="8"/>
      <c r="AC29" s="8"/>
      <c r="AD29" s="8"/>
      <c r="AE29" s="8"/>
      <c r="AF29" s="8"/>
      <c r="AG29" s="8"/>
      <c r="AH29" s="8"/>
      <c r="AI29" s="8"/>
      <c r="AJ29" s="8"/>
      <c r="AK29" s="8"/>
      <c r="AL29" s="8"/>
    </row>
    <row r="30" ht="15.75" customHeight="1">
      <c r="B30" s="132">
        <v>4.0</v>
      </c>
      <c r="C30" s="133">
        <f>C28+100</f>
        <v>300</v>
      </c>
      <c r="D30" s="133">
        <f>D26+100</f>
        <v>140</v>
      </c>
      <c r="E30" s="134" t="s">
        <v>119</v>
      </c>
      <c r="F30" s="135">
        <v>17.169999999999998</v>
      </c>
      <c r="G30" s="135">
        <v>18.36</v>
      </c>
      <c r="H30" s="135">
        <v>23.46</v>
      </c>
      <c r="I30" s="135">
        <v>29.92</v>
      </c>
      <c r="J30" s="135">
        <v>36.21</v>
      </c>
      <c r="K30" s="135">
        <v>42.839999999999996</v>
      </c>
      <c r="L30" s="135">
        <v>49.129999999999995</v>
      </c>
      <c r="M30" s="135">
        <v>55.59</v>
      </c>
      <c r="N30" s="135">
        <v>61.14900000000001</v>
      </c>
      <c r="O30" s="135">
        <v>61.879999999999995</v>
      </c>
      <c r="P30" s="135">
        <v>68.34</v>
      </c>
      <c r="Q30" s="338"/>
      <c r="AA30" s="8"/>
      <c r="AB30" s="8"/>
      <c r="AC30" s="8"/>
      <c r="AD30" s="8"/>
      <c r="AE30" s="8"/>
      <c r="AF30" s="8"/>
      <c r="AG30" s="8"/>
      <c r="AH30" s="8"/>
      <c r="AI30" s="8"/>
      <c r="AJ30" s="8"/>
      <c r="AK30" s="8"/>
      <c r="AL30" s="8"/>
    </row>
    <row r="31" ht="15.75" customHeight="1">
      <c r="B31" s="110"/>
      <c r="C31" s="111"/>
      <c r="D31" s="111"/>
      <c r="E31" s="137" t="s">
        <v>120</v>
      </c>
      <c r="F31" s="139">
        <v>11.2</v>
      </c>
      <c r="G31" s="139">
        <v>12.3</v>
      </c>
      <c r="H31" s="139">
        <v>16.6</v>
      </c>
      <c r="I31" s="139">
        <v>22.1</v>
      </c>
      <c r="J31" s="139">
        <v>27.6</v>
      </c>
      <c r="K31" s="139">
        <v>33.1</v>
      </c>
      <c r="L31" s="139">
        <v>38.5</v>
      </c>
      <c r="M31" s="139">
        <v>44.0</v>
      </c>
      <c r="N31" s="139">
        <v>48.4</v>
      </c>
      <c r="O31" s="139">
        <v>49.5</v>
      </c>
      <c r="P31" s="139">
        <v>55.0</v>
      </c>
      <c r="Q31" s="339"/>
      <c r="AA31" s="8"/>
      <c r="AB31" s="8"/>
      <c r="AC31" s="8"/>
      <c r="AD31" s="8"/>
      <c r="AE31" s="8"/>
      <c r="AF31" s="8"/>
      <c r="AG31" s="8"/>
      <c r="AH31" s="8"/>
      <c r="AI31" s="8"/>
      <c r="AJ31" s="8"/>
      <c r="AK31" s="8"/>
      <c r="AL31" s="8"/>
    </row>
    <row r="32" ht="15.75" customHeight="1">
      <c r="B32" s="132">
        <v>5.0</v>
      </c>
      <c r="C32" s="133">
        <f>C30+100</f>
        <v>400</v>
      </c>
      <c r="D32" s="133" t="s">
        <v>214</v>
      </c>
      <c r="E32" s="134" t="s">
        <v>119</v>
      </c>
      <c r="F32" s="135">
        <v>21.25</v>
      </c>
      <c r="G32" s="135">
        <v>22.78</v>
      </c>
      <c r="H32" s="135">
        <v>29.24</v>
      </c>
      <c r="I32" s="135">
        <v>37.23</v>
      </c>
      <c r="J32" s="135">
        <v>45.39</v>
      </c>
      <c r="K32" s="135">
        <v>53.379999999999995</v>
      </c>
      <c r="L32" s="135">
        <v>61.37</v>
      </c>
      <c r="M32" s="135">
        <v>69.36</v>
      </c>
      <c r="N32" s="135">
        <v>76.296</v>
      </c>
      <c r="O32" s="135">
        <v>77.35</v>
      </c>
      <c r="P32" s="340"/>
      <c r="Q32" s="338"/>
      <c r="AA32" s="8"/>
      <c r="AB32" s="8"/>
      <c r="AC32" s="8"/>
      <c r="AD32" s="8"/>
      <c r="AE32" s="8"/>
      <c r="AF32" s="8"/>
      <c r="AG32" s="8"/>
      <c r="AH32" s="8"/>
      <c r="AI32" s="8"/>
      <c r="AJ32" s="70"/>
      <c r="AK32" s="70"/>
      <c r="AL32" s="70"/>
    </row>
    <row r="33" ht="15.75" customHeight="1">
      <c r="B33" s="110"/>
      <c r="C33" s="111"/>
      <c r="D33" s="111"/>
      <c r="E33" s="137" t="s">
        <v>120</v>
      </c>
      <c r="F33" s="139">
        <v>14.0</v>
      </c>
      <c r="G33" s="139">
        <v>15.3</v>
      </c>
      <c r="H33" s="139">
        <v>20.8</v>
      </c>
      <c r="I33" s="139">
        <v>27.7</v>
      </c>
      <c r="J33" s="139">
        <v>34.5</v>
      </c>
      <c r="K33" s="139">
        <v>41.3</v>
      </c>
      <c r="L33" s="139">
        <v>48.2</v>
      </c>
      <c r="M33" s="139">
        <v>55.0</v>
      </c>
      <c r="N33" s="139">
        <v>60.5</v>
      </c>
      <c r="O33" s="139">
        <v>61.9</v>
      </c>
      <c r="P33" s="341"/>
      <c r="Q33" s="342"/>
      <c r="AA33" s="8"/>
      <c r="AB33" s="8"/>
      <c r="AC33" s="8"/>
      <c r="AD33" s="8"/>
      <c r="AE33" s="8"/>
      <c r="AF33" s="8"/>
      <c r="AG33" s="8"/>
      <c r="AH33" s="8"/>
      <c r="AI33" s="8"/>
      <c r="AJ33" s="70"/>
      <c r="AK33" s="70"/>
      <c r="AL33" s="70"/>
    </row>
    <row r="34" ht="15.75" customHeight="1">
      <c r="B34" s="141">
        <v>6.0</v>
      </c>
      <c r="C34" s="142">
        <f>C32+100</f>
        <v>500</v>
      </c>
      <c r="D34" s="142">
        <f>D30+100</f>
        <v>240</v>
      </c>
      <c r="E34" s="143" t="s">
        <v>119</v>
      </c>
      <c r="F34" s="172">
        <v>25.5</v>
      </c>
      <c r="G34" s="172">
        <v>27.37</v>
      </c>
      <c r="H34" s="172">
        <v>35.19</v>
      </c>
      <c r="I34" s="172">
        <v>44.71</v>
      </c>
      <c r="J34" s="172">
        <v>54.23</v>
      </c>
      <c r="K34" s="172">
        <v>63.92</v>
      </c>
      <c r="L34" s="172">
        <v>73.61</v>
      </c>
      <c r="M34" s="172">
        <v>83.13</v>
      </c>
      <c r="N34" s="343"/>
      <c r="O34" s="343"/>
      <c r="P34" s="343"/>
      <c r="Q34" s="344"/>
      <c r="AA34" s="8"/>
      <c r="AB34" s="8"/>
      <c r="AC34" s="8"/>
      <c r="AD34" s="8"/>
      <c r="AE34" s="8"/>
      <c r="AF34" s="8"/>
      <c r="AG34" s="8"/>
      <c r="AH34" s="8"/>
      <c r="AI34" s="8"/>
      <c r="AJ34" s="70"/>
      <c r="AK34" s="70"/>
      <c r="AL34" s="70"/>
    </row>
    <row r="35" ht="15.75" customHeight="1">
      <c r="B35" s="104"/>
      <c r="C35" s="111"/>
      <c r="D35" s="105"/>
      <c r="E35" s="144" t="s">
        <v>120</v>
      </c>
      <c r="F35" s="61">
        <v>16.8</v>
      </c>
      <c r="G35" s="61">
        <v>18.4</v>
      </c>
      <c r="H35" s="61">
        <v>25.0</v>
      </c>
      <c r="I35" s="61">
        <v>33.2</v>
      </c>
      <c r="J35" s="61">
        <v>41.4</v>
      </c>
      <c r="K35" s="61">
        <v>49.6</v>
      </c>
      <c r="L35" s="61">
        <v>57.8</v>
      </c>
      <c r="M35" s="172">
        <v>66.0</v>
      </c>
      <c r="N35" s="343"/>
      <c r="O35" s="343"/>
      <c r="P35" s="343"/>
      <c r="Q35" s="344"/>
      <c r="AA35" s="8"/>
      <c r="AB35" s="8"/>
      <c r="AC35" s="8"/>
      <c r="AD35" s="8"/>
      <c r="AE35" s="8"/>
      <c r="AF35" s="8"/>
      <c r="AG35" s="8"/>
      <c r="AH35" s="8"/>
      <c r="AI35" s="8"/>
      <c r="AJ35" s="70"/>
      <c r="AK35" s="70"/>
      <c r="AL35" s="70"/>
    </row>
    <row r="36" ht="15.75" customHeight="1">
      <c r="B36" s="132">
        <v>7.0</v>
      </c>
      <c r="C36" s="133">
        <f>C34+100</f>
        <v>600</v>
      </c>
      <c r="D36" s="133" t="s">
        <v>215</v>
      </c>
      <c r="E36" s="134" t="s">
        <v>119</v>
      </c>
      <c r="F36" s="135">
        <v>29.75</v>
      </c>
      <c r="G36" s="135">
        <v>31.79</v>
      </c>
      <c r="H36" s="135">
        <v>40.97</v>
      </c>
      <c r="I36" s="135">
        <v>52.02</v>
      </c>
      <c r="J36" s="135">
        <v>63.24</v>
      </c>
      <c r="K36" s="135">
        <v>74.63</v>
      </c>
      <c r="L36" s="340"/>
      <c r="M36" s="340"/>
      <c r="N36" s="340"/>
      <c r="O36" s="340"/>
      <c r="P36" s="340"/>
      <c r="Q36" s="338"/>
    </row>
    <row r="37" ht="15.75" customHeight="1">
      <c r="B37" s="110"/>
      <c r="C37" s="111"/>
      <c r="D37" s="111"/>
      <c r="E37" s="137" t="s">
        <v>120</v>
      </c>
      <c r="F37" s="139">
        <v>19.6</v>
      </c>
      <c r="G37" s="139">
        <v>21.5</v>
      </c>
      <c r="H37" s="139">
        <v>29.1</v>
      </c>
      <c r="I37" s="139">
        <v>38.7</v>
      </c>
      <c r="J37" s="139">
        <v>48.3</v>
      </c>
      <c r="K37" s="139">
        <v>57.9</v>
      </c>
      <c r="L37" s="345"/>
      <c r="M37" s="345"/>
      <c r="N37" s="345"/>
      <c r="O37" s="345"/>
      <c r="P37" s="345"/>
      <c r="Q37" s="339"/>
      <c r="AA37" s="63"/>
      <c r="AB37" s="63"/>
      <c r="AC37" s="63"/>
      <c r="AD37" s="63"/>
      <c r="AE37" s="63"/>
      <c r="AF37" s="63"/>
      <c r="AG37" s="63"/>
      <c r="AH37" s="63"/>
      <c r="AI37" s="63"/>
      <c r="AJ37" s="63"/>
      <c r="AK37" s="63"/>
      <c r="AL37" s="63"/>
    </row>
    <row r="38" ht="15.75" customHeight="1">
      <c r="B38" s="132">
        <v>8.0</v>
      </c>
      <c r="C38" s="133">
        <f>C36+100</f>
        <v>700</v>
      </c>
      <c r="D38" s="133">
        <f>D34+100</f>
        <v>340</v>
      </c>
      <c r="E38" s="134" t="s">
        <v>119</v>
      </c>
      <c r="F38" s="135">
        <v>33.83</v>
      </c>
      <c r="G38" s="135">
        <v>36.379999999999995</v>
      </c>
      <c r="H38" s="135">
        <v>46.75</v>
      </c>
      <c r="I38" s="135">
        <v>59.5</v>
      </c>
      <c r="J38" s="135">
        <v>72.25</v>
      </c>
      <c r="K38" s="340"/>
      <c r="L38" s="340"/>
      <c r="M38" s="340"/>
      <c r="N38" s="340"/>
      <c r="O38" s="340"/>
      <c r="P38" s="340"/>
      <c r="Q38" s="338"/>
      <c r="AA38" s="63"/>
      <c r="AB38" s="63"/>
      <c r="AC38" s="63"/>
      <c r="AD38" s="63"/>
      <c r="AE38" s="63"/>
      <c r="AF38" s="63"/>
      <c r="AG38" s="63"/>
      <c r="AH38" s="63"/>
      <c r="AI38" s="63"/>
      <c r="AJ38" s="63"/>
      <c r="AK38" s="63"/>
      <c r="AL38" s="63"/>
    </row>
    <row r="39" ht="15.75" customHeight="1">
      <c r="B39" s="110"/>
      <c r="C39" s="111"/>
      <c r="D39" s="111"/>
      <c r="E39" s="137" t="s">
        <v>120</v>
      </c>
      <c r="F39" s="139">
        <v>22.4</v>
      </c>
      <c r="G39" s="139">
        <v>24.6</v>
      </c>
      <c r="H39" s="139">
        <v>33.3</v>
      </c>
      <c r="I39" s="139">
        <v>44.3</v>
      </c>
      <c r="J39" s="139">
        <v>55.2</v>
      </c>
      <c r="K39" s="345"/>
      <c r="L39" s="345"/>
      <c r="M39" s="345"/>
      <c r="N39" s="345"/>
      <c r="O39" s="345"/>
      <c r="P39" s="345"/>
      <c r="Q39" s="339"/>
      <c r="AA39" s="63"/>
      <c r="AB39" s="63"/>
      <c r="AC39" s="63"/>
      <c r="AD39" s="63"/>
      <c r="AE39" s="63"/>
      <c r="AF39" s="63"/>
      <c r="AG39" s="63"/>
      <c r="AH39" s="63"/>
      <c r="AI39" s="63"/>
      <c r="AJ39" s="63"/>
      <c r="AK39" s="63"/>
      <c r="AL39" s="63"/>
    </row>
    <row r="40" ht="15.75" customHeight="1">
      <c r="AA40" s="63"/>
      <c r="AB40" s="63"/>
      <c r="AC40" s="63"/>
      <c r="AD40" s="63"/>
      <c r="AE40" s="63"/>
      <c r="AF40" s="63"/>
      <c r="AG40" s="63"/>
      <c r="AH40" s="63"/>
      <c r="AI40" s="63"/>
      <c r="AJ40" s="63"/>
      <c r="AK40" s="63"/>
      <c r="AL40" s="63"/>
    </row>
    <row r="41" ht="15.75" customHeight="1">
      <c r="AA41" s="63"/>
      <c r="AB41" s="63"/>
      <c r="AC41" s="63"/>
      <c r="AD41" s="63"/>
      <c r="AE41" s="63"/>
      <c r="AF41" s="63"/>
      <c r="AG41" s="63"/>
      <c r="AH41" s="63"/>
      <c r="AI41" s="63"/>
      <c r="AJ41" s="63"/>
      <c r="AK41" s="63"/>
      <c r="AL41" s="63"/>
    </row>
    <row r="42" ht="15.75" customHeight="1">
      <c r="AA42" s="63"/>
      <c r="AB42" s="63"/>
      <c r="AC42" s="63"/>
      <c r="AD42" s="63"/>
      <c r="AE42" s="63"/>
      <c r="AF42" s="63"/>
      <c r="AG42" s="63"/>
      <c r="AH42" s="63"/>
      <c r="AI42" s="63"/>
      <c r="AJ42" s="63"/>
      <c r="AK42" s="63"/>
      <c r="AL42" s="63"/>
    </row>
    <row r="43" ht="15.75" customHeight="1">
      <c r="AA43" s="63"/>
      <c r="AB43" s="63"/>
      <c r="AC43" s="63"/>
      <c r="AD43" s="63"/>
      <c r="AE43" s="63"/>
      <c r="AF43" s="63"/>
      <c r="AG43" s="63"/>
      <c r="AH43" s="63"/>
      <c r="AI43" s="63"/>
      <c r="AJ43" s="63"/>
      <c r="AK43" s="63"/>
      <c r="AL43" s="63"/>
    </row>
    <row r="44" ht="15.75" customHeight="1">
      <c r="AA44" s="63"/>
      <c r="AB44" s="63"/>
      <c r="AC44" s="63"/>
      <c r="AD44" s="63"/>
      <c r="AE44" s="63"/>
      <c r="AF44" s="63"/>
      <c r="AG44" s="63"/>
      <c r="AH44" s="63"/>
      <c r="AI44" s="63"/>
      <c r="AJ44" s="63"/>
      <c r="AK44" s="63"/>
      <c r="AL44" s="63"/>
    </row>
    <row r="45" ht="15.75" customHeight="1">
      <c r="AA45" s="63"/>
      <c r="AB45" s="63"/>
      <c r="AC45" s="63"/>
      <c r="AD45" s="63"/>
      <c r="AE45" s="63"/>
      <c r="AF45" s="63"/>
      <c r="AG45" s="63"/>
      <c r="AH45" s="63"/>
      <c r="AI45" s="63"/>
      <c r="AJ45" s="63"/>
      <c r="AK45" s="63"/>
      <c r="AL45" s="63"/>
    </row>
    <row r="46" ht="15.75" customHeight="1">
      <c r="AA46" s="63"/>
      <c r="AB46" s="63"/>
      <c r="AC46" s="63"/>
      <c r="AD46" s="63"/>
      <c r="AE46" s="63"/>
      <c r="AF46" s="63"/>
      <c r="AG46" s="63"/>
      <c r="AH46" s="63"/>
      <c r="AI46" s="63"/>
      <c r="AJ46" s="63"/>
      <c r="AK46" s="63"/>
      <c r="AL46" s="63"/>
    </row>
    <row r="47" ht="15.75" customHeight="1">
      <c r="AA47" s="63"/>
      <c r="AB47" s="63"/>
      <c r="AC47" s="63"/>
      <c r="AD47" s="63"/>
      <c r="AE47" s="63"/>
      <c r="AF47" s="63"/>
      <c r="AG47" s="63"/>
      <c r="AH47" s="63"/>
      <c r="AI47" s="63"/>
      <c r="AJ47" s="63"/>
      <c r="AK47" s="63"/>
      <c r="AL47" s="63"/>
    </row>
    <row r="48" ht="15.75" customHeight="1">
      <c r="AA48" s="63"/>
      <c r="AB48" s="63"/>
      <c r="AC48" s="63"/>
      <c r="AD48" s="63"/>
      <c r="AE48" s="63"/>
      <c r="AF48" s="63"/>
      <c r="AG48" s="63"/>
      <c r="AH48" s="63"/>
      <c r="AI48" s="63"/>
      <c r="AJ48" s="63"/>
      <c r="AK48" s="63"/>
      <c r="AL48" s="63"/>
    </row>
    <row r="49" ht="15.75" customHeight="1">
      <c r="AA49" s="63"/>
      <c r="AB49" s="63"/>
      <c r="AC49" s="63"/>
      <c r="AD49" s="63"/>
      <c r="AE49" s="63"/>
      <c r="AF49" s="63"/>
      <c r="AG49" s="63"/>
      <c r="AH49" s="63"/>
      <c r="AI49" s="63"/>
      <c r="AJ49" s="63"/>
      <c r="AK49" s="63"/>
      <c r="AL49" s="63"/>
    </row>
    <row r="50" ht="15.75" customHeight="1">
      <c r="AA50" s="63"/>
      <c r="AB50" s="63"/>
      <c r="AC50" s="63"/>
      <c r="AD50" s="63"/>
      <c r="AE50" s="63"/>
      <c r="AF50" s="63"/>
      <c r="AG50" s="63"/>
      <c r="AH50" s="63"/>
      <c r="AI50" s="63"/>
      <c r="AJ50" s="63"/>
      <c r="AK50" s="63"/>
      <c r="AL50" s="63"/>
    </row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60">
    <mergeCell ref="C30:C31"/>
    <mergeCell ref="D30:D31"/>
    <mergeCell ref="B26:B27"/>
    <mergeCell ref="C26:C27"/>
    <mergeCell ref="D26:D27"/>
    <mergeCell ref="B28:B29"/>
    <mergeCell ref="C28:C29"/>
    <mergeCell ref="D28:D29"/>
    <mergeCell ref="B30:B31"/>
    <mergeCell ref="C38:C39"/>
    <mergeCell ref="D38:D39"/>
    <mergeCell ref="B34:B35"/>
    <mergeCell ref="C34:C35"/>
    <mergeCell ref="D34:D35"/>
    <mergeCell ref="B36:B37"/>
    <mergeCell ref="C36:C37"/>
    <mergeCell ref="D36:D37"/>
    <mergeCell ref="B38:B39"/>
    <mergeCell ref="B1:E1"/>
    <mergeCell ref="H3:I3"/>
    <mergeCell ref="J3:N3"/>
    <mergeCell ref="B5:E5"/>
    <mergeCell ref="M5:Q5"/>
    <mergeCell ref="B7:B8"/>
    <mergeCell ref="C7:C8"/>
    <mergeCell ref="D8:E8"/>
    <mergeCell ref="D10:E10"/>
    <mergeCell ref="D11:E11"/>
    <mergeCell ref="D13:E13"/>
    <mergeCell ref="D14:E14"/>
    <mergeCell ref="D15:E15"/>
    <mergeCell ref="D16:E16"/>
    <mergeCell ref="D17:E17"/>
    <mergeCell ref="D18:E18"/>
    <mergeCell ref="D19:E19"/>
    <mergeCell ref="D20:E20"/>
    <mergeCell ref="D6:E6"/>
    <mergeCell ref="D7:E7"/>
    <mergeCell ref="B9:B10"/>
    <mergeCell ref="C9:C10"/>
    <mergeCell ref="D9:E9"/>
    <mergeCell ref="C11:C12"/>
    <mergeCell ref="D12:E12"/>
    <mergeCell ref="B19:B20"/>
    <mergeCell ref="C19:C20"/>
    <mergeCell ref="B22:E22"/>
    <mergeCell ref="B23:E23"/>
    <mergeCell ref="B24:E24"/>
    <mergeCell ref="F24:Q24"/>
    <mergeCell ref="E25:Q25"/>
    <mergeCell ref="B11:B12"/>
    <mergeCell ref="B13:B14"/>
    <mergeCell ref="C13:C14"/>
    <mergeCell ref="B15:B16"/>
    <mergeCell ref="C15:C16"/>
    <mergeCell ref="B17:B18"/>
    <mergeCell ref="C17:C18"/>
    <mergeCell ref="B32:B33"/>
    <mergeCell ref="C32:C33"/>
    <mergeCell ref="D32:D33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2.29"/>
    <col customWidth="1" min="2" max="2" width="7.14"/>
    <col customWidth="1" min="3" max="3" width="11.57"/>
    <col customWidth="1" min="4" max="4" width="20.57"/>
    <col customWidth="1" min="5" max="5" width="10.71"/>
    <col customWidth="1" min="6" max="16" width="8.29"/>
    <col customWidth="1" min="17" max="26" width="8.71"/>
    <col customWidth="1" min="27" max="39" width="9.14"/>
  </cols>
  <sheetData>
    <row r="1" ht="49.5" customHeight="1">
      <c r="B1" s="67"/>
      <c r="F1" s="68" t="s">
        <v>96</v>
      </c>
      <c r="I1" s="69" t="s">
        <v>97</v>
      </c>
    </row>
    <row r="2" ht="18.0" customHeight="1">
      <c r="B2" s="37" t="s">
        <v>216</v>
      </c>
      <c r="C2" s="8"/>
      <c r="D2" s="8"/>
      <c r="E2" s="8"/>
      <c r="F2" s="8"/>
      <c r="G2" s="8"/>
      <c r="H2" s="8"/>
      <c r="I2" s="8"/>
      <c r="J2" s="8"/>
      <c r="K2" s="8"/>
      <c r="L2" s="8"/>
      <c r="M2" s="73"/>
      <c r="O2" s="80"/>
      <c r="P2" s="80"/>
      <c r="AA2" s="8"/>
      <c r="AB2" s="8"/>
      <c r="AC2" s="8"/>
      <c r="AD2" s="8"/>
      <c r="AE2" s="8"/>
      <c r="AF2" s="8"/>
      <c r="AG2" s="8"/>
      <c r="AH2" s="8"/>
      <c r="AI2" s="8"/>
      <c r="AJ2" s="8"/>
    </row>
    <row r="3" ht="32.25" customHeight="1">
      <c r="B3" s="177" t="s">
        <v>217</v>
      </c>
      <c r="C3" s="81"/>
      <c r="D3" s="82"/>
      <c r="E3" s="82"/>
      <c r="F3" s="8"/>
      <c r="G3" s="8"/>
      <c r="H3" s="8"/>
      <c r="I3" s="78" t="s">
        <v>131</v>
      </c>
      <c r="J3" s="79"/>
      <c r="K3" s="78" t="s">
        <v>169</v>
      </c>
      <c r="L3" s="48"/>
      <c r="M3" s="48"/>
      <c r="N3" s="48"/>
      <c r="O3" s="48"/>
      <c r="P3" s="79"/>
      <c r="AA3" s="8"/>
      <c r="AB3" s="8"/>
      <c r="AC3" s="8"/>
      <c r="AD3" s="8"/>
      <c r="AE3" s="8"/>
      <c r="AF3" s="8"/>
      <c r="AG3" s="8"/>
      <c r="AH3" s="8"/>
      <c r="AI3" s="8"/>
      <c r="AJ3" s="8"/>
    </row>
    <row r="4" ht="15.0" customHeight="1">
      <c r="B4" s="81"/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346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</row>
    <row r="5" ht="33.0" customHeight="1">
      <c r="B5" s="155" t="s">
        <v>218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</row>
    <row r="7" ht="15.0" customHeight="1">
      <c r="B7" s="97">
        <v>2.0</v>
      </c>
      <c r="C7" s="98">
        <v>180.0</v>
      </c>
      <c r="D7" s="164" t="s">
        <v>112</v>
      </c>
      <c r="E7" s="101">
        <f t="shared" ref="E7:P7" si="1">ROUND(AA7-(AA7*$J$5),0)</f>
        <v>24879</v>
      </c>
      <c r="F7" s="101">
        <f t="shared" si="1"/>
        <v>26762</v>
      </c>
      <c r="G7" s="101">
        <f t="shared" si="1"/>
        <v>29380</v>
      </c>
      <c r="H7" s="101">
        <f t="shared" si="1"/>
        <v>31096</v>
      </c>
      <c r="I7" s="101">
        <f t="shared" si="1"/>
        <v>34044</v>
      </c>
      <c r="J7" s="101">
        <f t="shared" si="1"/>
        <v>34934</v>
      </c>
      <c r="K7" s="101">
        <f t="shared" si="1"/>
        <v>37055</v>
      </c>
      <c r="L7" s="101">
        <f t="shared" si="1"/>
        <v>40102</v>
      </c>
      <c r="M7" s="101">
        <f t="shared" si="1"/>
        <v>47666</v>
      </c>
      <c r="N7" s="101">
        <f t="shared" si="1"/>
        <v>48611</v>
      </c>
      <c r="O7" s="101">
        <f t="shared" si="1"/>
        <v>59249</v>
      </c>
      <c r="P7" s="102">
        <f t="shared" si="1"/>
        <v>69886</v>
      </c>
      <c r="AA7" s="103">
        <f>ROUND(VLOOKUP(CONCATENATE("Q80 ",E$6," H",$B7),'Основа'!$A$1:$O3561,15,FALSE),0)</f>
        <v>24879</v>
      </c>
      <c r="AB7" s="103">
        <f>ROUND(VLOOKUP(CONCATENATE("Q80 ",F$6," H",$B7),'Основа'!$A$1:$O3561,15,FALSE),0)</f>
        <v>26762</v>
      </c>
      <c r="AC7" s="103">
        <f>ROUND(VLOOKUP(CONCATENATE("Q80 ",G$6," H",$B7),'Основа'!$A$1:$O3561,15,FALSE),0)</f>
        <v>29380</v>
      </c>
      <c r="AD7" s="103">
        <f>ROUND(VLOOKUP(CONCATENATE("Q80 ",H$6," H",$B7),'Основа'!$A$1:$O3561,15,FALSE),0)</f>
        <v>31096</v>
      </c>
      <c r="AE7" s="103">
        <f>ROUND(VLOOKUP(CONCATENATE("Q80 ",I$6," H",$B7),'Основа'!$A$1:$O3561,15,FALSE),0)</f>
        <v>34044</v>
      </c>
      <c r="AF7" s="103">
        <f>ROUND(VLOOKUP(CONCATENATE("Q80 ",J$6," H",$B7),'Основа'!$A$1:$O3561,15,FALSE),0)</f>
        <v>34934</v>
      </c>
      <c r="AG7" s="103">
        <f>ROUND(VLOOKUP(CONCATENATE("Q80 ",K$6," H",$B7),'Основа'!$A$1:$O3561,15,FALSE),0)</f>
        <v>37055</v>
      </c>
      <c r="AH7" s="103">
        <f>ROUND(VLOOKUP(CONCATENATE("Q80 ",L$6," H",$B7),'Основа'!$A$1:$O3561,15,FALSE),0)</f>
        <v>40102</v>
      </c>
      <c r="AI7" s="103">
        <f>ROUND(VLOOKUP(CONCATENATE("Q80 ",M$6," H",$B7),'Основа'!$A$1:$O3561,15,FALSE),0)</f>
        <v>47666</v>
      </c>
      <c r="AJ7" s="103">
        <f>ROUND(VLOOKUP(CONCATENATE("Q80 ",N$6," H",$B7),'Основа'!$A$1:$O3561,15,FALSE),0)</f>
        <v>48611</v>
      </c>
      <c r="AK7" s="103">
        <f>ROUND(VLOOKUP(CONCATENATE("Q80 ",O$6," H",$B7),'Основа'!$A$1:$O3561,15,FALSE),0)</f>
        <v>59249</v>
      </c>
      <c r="AL7" s="103">
        <f>ROUND(VLOOKUP(CONCATENATE("Q80 ",P$6," H",$B7),'Основа'!$A$1:$O3561,15,FALSE),0)</f>
        <v>69886</v>
      </c>
      <c r="AM7" s="8"/>
    </row>
    <row r="8" ht="15.0" customHeight="1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212</v>
      </c>
      <c r="F8" s="166">
        <f t="shared" si="2"/>
        <v>232</v>
      </c>
      <c r="G8" s="166">
        <f t="shared" si="2"/>
        <v>316</v>
      </c>
      <c r="H8" s="166">
        <f t="shared" si="2"/>
        <v>422</v>
      </c>
      <c r="I8" s="166">
        <f t="shared" si="2"/>
        <v>528</v>
      </c>
      <c r="J8" s="166">
        <f t="shared" si="2"/>
        <v>634</v>
      </c>
      <c r="K8" s="166">
        <f t="shared" si="2"/>
        <v>738</v>
      </c>
      <c r="L8" s="166">
        <f t="shared" si="2"/>
        <v>844</v>
      </c>
      <c r="M8" s="166">
        <f t="shared" si="2"/>
        <v>928</v>
      </c>
      <c r="N8" s="166">
        <f t="shared" si="2"/>
        <v>950</v>
      </c>
      <c r="O8" s="166">
        <f t="shared" si="2"/>
        <v>1056</v>
      </c>
      <c r="P8" s="167">
        <f t="shared" si="2"/>
        <v>1266</v>
      </c>
      <c r="AA8" s="103">
        <f>VLOOKUP(CONCATENATE("Q80 ",E$6," H",$B7),'Основа'!$A$1:$O3561,8,FALSE)</f>
        <v>212</v>
      </c>
      <c r="AB8" s="103">
        <f>VLOOKUP(CONCATENATE("Q80 ",F$6," H",$B7),'Основа'!$A$1:$O3561,8,FALSE)</f>
        <v>232</v>
      </c>
      <c r="AC8" s="103">
        <f>VLOOKUP(CONCATENATE("Q80 ",G$6," H",$B7),'Основа'!$A$1:$O3561,8,FALSE)</f>
        <v>316</v>
      </c>
      <c r="AD8" s="103">
        <f>VLOOKUP(CONCATENATE("Q80 ",H$6," H",$B7),'Основа'!$A$1:$O3561,8,FALSE)</f>
        <v>422</v>
      </c>
      <c r="AE8" s="103">
        <f>VLOOKUP(CONCATENATE("Q80 ",I$6," H",$B7),'Основа'!$A$1:$O3561,8,FALSE)</f>
        <v>528</v>
      </c>
      <c r="AF8" s="103">
        <f>VLOOKUP(CONCATENATE("Q80 ",J$6," H",$B7),'Основа'!$A$1:$O3561,8,FALSE)</f>
        <v>634</v>
      </c>
      <c r="AG8" s="103">
        <f>VLOOKUP(CONCATENATE("Q80 ",K$6," H",$B7),'Основа'!$A$1:$O3561,8,FALSE)</f>
        <v>738</v>
      </c>
      <c r="AH8" s="103">
        <f>VLOOKUP(CONCATENATE("Q80 ",L$6," H",$B7),'Основа'!$A$1:$O3561,8,FALSE)</f>
        <v>844</v>
      </c>
      <c r="AI8" s="103">
        <f>VLOOKUP(CONCATENATE("Q80 ",M$6," H",$B7),'Основа'!$A$1:$O3561,8,FALSE)</f>
        <v>928</v>
      </c>
      <c r="AJ8" s="103">
        <f>VLOOKUP(CONCATENATE("Q80 ",N$6," H",$B7),'Основа'!$A$1:$O3561,8,FALSE)</f>
        <v>950</v>
      </c>
      <c r="AK8" s="103">
        <f>VLOOKUP(CONCATENATE("Q80 ",O$6," H",$B7),'Основа'!$A$1:$O3561,8,FALSE)</f>
        <v>1056</v>
      </c>
      <c r="AL8" s="103">
        <f>VLOOKUP(CONCATENATE("Q80 ",P$6," H",$B7),'Основа'!$A$1:$O3561,8,FALSE)</f>
        <v>1266</v>
      </c>
      <c r="AM8" s="8"/>
    </row>
    <row r="9" ht="15.0" customHeight="1">
      <c r="B9" s="97">
        <v>3.0</v>
      </c>
      <c r="C9" s="98">
        <f>C7+100</f>
        <v>280</v>
      </c>
      <c r="D9" s="164" t="s">
        <v>112</v>
      </c>
      <c r="E9" s="101">
        <f t="shared" ref="E9:P9" si="3">ROUND(AA9-(AA9*$J$5),0)</f>
        <v>29285</v>
      </c>
      <c r="F9" s="101">
        <f t="shared" si="3"/>
        <v>31603</v>
      </c>
      <c r="G9" s="101">
        <f t="shared" si="3"/>
        <v>35388</v>
      </c>
      <c r="H9" s="101">
        <f t="shared" si="3"/>
        <v>37969</v>
      </c>
      <c r="I9" s="101">
        <f t="shared" si="3"/>
        <v>42389</v>
      </c>
      <c r="J9" s="101">
        <f t="shared" si="3"/>
        <v>43736</v>
      </c>
      <c r="K9" s="101">
        <f t="shared" si="3"/>
        <v>46921</v>
      </c>
      <c r="L9" s="101">
        <f t="shared" si="3"/>
        <v>51484</v>
      </c>
      <c r="M9" s="101">
        <f t="shared" si="3"/>
        <v>61578</v>
      </c>
      <c r="N9" s="101">
        <f t="shared" si="3"/>
        <v>62840</v>
      </c>
      <c r="O9" s="101">
        <f t="shared" si="3"/>
        <v>77035</v>
      </c>
      <c r="P9" s="102">
        <f t="shared" si="3"/>
        <v>91230</v>
      </c>
      <c r="AA9" s="103">
        <f>ROUND(VLOOKUP(CONCATENATE("Q80 ",E$6," H",$B9),'Основа'!$A$1:$O3563,15,FALSE),0)</f>
        <v>29285</v>
      </c>
      <c r="AB9" s="103">
        <f>ROUND(VLOOKUP(CONCATENATE("Q80 ",F$6," H",$B9),'Основа'!$A$1:$O3563,15,FALSE),0)</f>
        <v>31603</v>
      </c>
      <c r="AC9" s="103">
        <f>ROUND(VLOOKUP(CONCATENATE("Q80 ",G$6," H",$B9),'Основа'!$A$1:$O3563,15,FALSE),0)</f>
        <v>35388</v>
      </c>
      <c r="AD9" s="103">
        <f>ROUND(VLOOKUP(CONCATENATE("Q80 ",H$6," H",$B9),'Основа'!$A$1:$O3563,15,FALSE),0)</f>
        <v>37969</v>
      </c>
      <c r="AE9" s="103">
        <f>ROUND(VLOOKUP(CONCATENATE("Q80 ",I$6," H",$B9),'Основа'!$A$1:$O3563,15,FALSE),0)</f>
        <v>42389</v>
      </c>
      <c r="AF9" s="103">
        <f>ROUND(VLOOKUP(CONCATENATE("Q80 ",J$6," H",$B9),'Основа'!$A$1:$O3563,15,FALSE),0)</f>
        <v>43736</v>
      </c>
      <c r="AG9" s="103">
        <f>ROUND(VLOOKUP(CONCATENATE("Q80 ",K$6," H",$B9),'Основа'!$A$1:$O3563,15,FALSE),0)</f>
        <v>46921</v>
      </c>
      <c r="AH9" s="103">
        <f>ROUND(VLOOKUP(CONCATENATE("Q80 ",L$6," H",$B9),'Основа'!$A$1:$O3563,15,FALSE),0)</f>
        <v>51484</v>
      </c>
      <c r="AI9" s="103">
        <f>ROUND(VLOOKUP(CONCATENATE("Q80 ",M$6," H",$B9),'Основа'!$A$1:$O3563,15,FALSE),0)</f>
        <v>61578</v>
      </c>
      <c r="AJ9" s="103">
        <f>ROUND(VLOOKUP(CONCATENATE("Q80 ",N$6," H",$B9),'Основа'!$A$1:$O3563,15,FALSE),0)</f>
        <v>62840</v>
      </c>
      <c r="AK9" s="103">
        <f>ROUND(VLOOKUP(CONCATENATE("Q80 ",O$6," H",$B9),'Основа'!$A$1:$O3563,15,FALSE),0)</f>
        <v>77035</v>
      </c>
      <c r="AL9" s="103">
        <f>ROUND(VLOOKUP(CONCATENATE("Q80 ",P$6," H",$B9),'Основа'!$A$1:$O3563,15,FALSE),0)</f>
        <v>91230</v>
      </c>
      <c r="AM9" s="8"/>
    </row>
    <row r="10" ht="15.0" customHeight="1">
      <c r="B10" s="104"/>
      <c r="C10" s="105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318</v>
      </c>
      <c r="F10" s="166">
        <f t="shared" si="4"/>
        <v>348</v>
      </c>
      <c r="G10" s="166">
        <f t="shared" si="4"/>
        <v>474</v>
      </c>
      <c r="H10" s="166">
        <f t="shared" si="4"/>
        <v>633</v>
      </c>
      <c r="I10" s="166">
        <f t="shared" si="4"/>
        <v>792</v>
      </c>
      <c r="J10" s="166">
        <f t="shared" si="4"/>
        <v>951</v>
      </c>
      <c r="K10" s="166">
        <f t="shared" si="4"/>
        <v>1107</v>
      </c>
      <c r="L10" s="166">
        <f t="shared" si="4"/>
        <v>1266</v>
      </c>
      <c r="M10" s="166">
        <f t="shared" si="4"/>
        <v>1392</v>
      </c>
      <c r="N10" s="166">
        <f t="shared" si="4"/>
        <v>1425</v>
      </c>
      <c r="O10" s="166">
        <f t="shared" si="4"/>
        <v>1584</v>
      </c>
      <c r="P10" s="167">
        <f t="shared" si="4"/>
        <v>1899</v>
      </c>
      <c r="AA10" s="103">
        <f>VLOOKUP(CONCATENATE("Q80 ",E$6," H",$B9),'Основа'!$A$1:$O3563,8,FALSE)</f>
        <v>318</v>
      </c>
      <c r="AB10" s="103">
        <f>VLOOKUP(CONCATENATE("Q80 ",F$6," H",$B9),'Основа'!$A$1:$O3563,8,FALSE)</f>
        <v>348</v>
      </c>
      <c r="AC10" s="103">
        <f>VLOOKUP(CONCATENATE("Q80 ",G$6," H",$B9),'Основа'!$A$1:$O3563,8,FALSE)</f>
        <v>474</v>
      </c>
      <c r="AD10" s="103">
        <f>VLOOKUP(CONCATENATE("Q80 ",H$6," H",$B9),'Основа'!$A$1:$O3563,8,FALSE)</f>
        <v>633</v>
      </c>
      <c r="AE10" s="103">
        <f>VLOOKUP(CONCATENATE("Q80 ",I$6," H",$B9),'Основа'!$A$1:$O3563,8,FALSE)</f>
        <v>792</v>
      </c>
      <c r="AF10" s="103">
        <f>VLOOKUP(CONCATENATE("Q80 ",J$6," H",$B9),'Основа'!$A$1:$O3563,8,FALSE)</f>
        <v>951</v>
      </c>
      <c r="AG10" s="103">
        <f>VLOOKUP(CONCATENATE("Q80 ",K$6," H",$B9),'Основа'!$A$1:$O3563,8,FALSE)</f>
        <v>1107</v>
      </c>
      <c r="AH10" s="103">
        <f>VLOOKUP(CONCATENATE("Q80 ",L$6," H",$B9),'Основа'!$A$1:$O3563,8,FALSE)</f>
        <v>1266</v>
      </c>
      <c r="AI10" s="103">
        <f>VLOOKUP(CONCATENATE("Q80 ",M$6," H",$B9),'Основа'!$A$1:$O3563,8,FALSE)</f>
        <v>1392</v>
      </c>
      <c r="AJ10" s="103">
        <f>VLOOKUP(CONCATENATE("Q80 ",N$6," H",$B9),'Основа'!$A$1:$O3563,8,FALSE)</f>
        <v>1425</v>
      </c>
      <c r="AK10" s="103">
        <f>VLOOKUP(CONCATENATE("Q80 ",O$6," H",$B9),'Основа'!$A$1:$O3563,8,FALSE)</f>
        <v>1584</v>
      </c>
      <c r="AL10" s="103">
        <f>VLOOKUP(CONCATENATE("Q80 ",P$6," H",$B9),'Основа'!$A$1:$O3563,8,FALSE)</f>
        <v>1899</v>
      </c>
      <c r="AM10" s="8"/>
    </row>
    <row r="11" ht="15.0" customHeight="1">
      <c r="B11" s="97">
        <v>4.0</v>
      </c>
      <c r="C11" s="98">
        <f>C9+100</f>
        <v>380</v>
      </c>
      <c r="D11" s="164" t="s">
        <v>112</v>
      </c>
      <c r="E11" s="101">
        <f t="shared" ref="E11:O11" si="5">ROUND(AA11-(AA11*$J$5),0)</f>
        <v>33701</v>
      </c>
      <c r="F11" s="101">
        <f t="shared" si="5"/>
        <v>36463</v>
      </c>
      <c r="G11" s="101">
        <f t="shared" si="5"/>
        <v>41410</v>
      </c>
      <c r="H11" s="101">
        <f t="shared" si="5"/>
        <v>44855</v>
      </c>
      <c r="I11" s="101">
        <f t="shared" si="5"/>
        <v>50752</v>
      </c>
      <c r="J11" s="101">
        <f t="shared" si="5"/>
        <v>52558</v>
      </c>
      <c r="K11" s="101">
        <f t="shared" si="5"/>
        <v>56807</v>
      </c>
      <c r="L11" s="101">
        <f t="shared" si="5"/>
        <v>62890</v>
      </c>
      <c r="M11" s="101">
        <f t="shared" si="5"/>
        <v>75519</v>
      </c>
      <c r="N11" s="101">
        <f t="shared" si="5"/>
        <v>77098</v>
      </c>
      <c r="O11" s="101">
        <f t="shared" si="5"/>
        <v>94856</v>
      </c>
      <c r="P11" s="279"/>
      <c r="AA11" s="103">
        <f>ROUND(VLOOKUP(CONCATENATE("Q80 ",E$6," H",$B11),'Основа'!$A$1:$O3565,15,FALSE),0)</f>
        <v>33701</v>
      </c>
      <c r="AB11" s="103">
        <f>ROUND(VLOOKUP(CONCATENATE("Q80 ",F$6," H",$B11),'Основа'!$A$1:$O3565,15,FALSE),0)</f>
        <v>36463</v>
      </c>
      <c r="AC11" s="103">
        <f>ROUND(VLOOKUP(CONCATENATE("Q80 ",G$6," H",$B11),'Основа'!$A$1:$O3565,15,FALSE),0)</f>
        <v>41410</v>
      </c>
      <c r="AD11" s="103">
        <f>ROUND(VLOOKUP(CONCATENATE("Q80 ",H$6," H",$B11),'Основа'!$A$1:$O3565,15,FALSE),0)</f>
        <v>44855</v>
      </c>
      <c r="AE11" s="103">
        <f>ROUND(VLOOKUP(CONCATENATE("Q80 ",I$6," H",$B11),'Основа'!$A$1:$O3565,15,FALSE),0)</f>
        <v>50752</v>
      </c>
      <c r="AF11" s="103">
        <f>ROUND(VLOOKUP(CONCATENATE("Q80 ",J$6," H",$B11),'Основа'!$A$1:$O3565,15,FALSE),0)</f>
        <v>52558</v>
      </c>
      <c r="AG11" s="103">
        <f>ROUND(VLOOKUP(CONCATENATE("Q80 ",K$6," H",$B11),'Основа'!$A$1:$O3565,15,FALSE),0)</f>
        <v>56807</v>
      </c>
      <c r="AH11" s="103">
        <f>ROUND(VLOOKUP(CONCATENATE("Q80 ",L$6," H",$B11),'Основа'!$A$1:$O3565,15,FALSE),0)</f>
        <v>62890</v>
      </c>
      <c r="AI11" s="103">
        <f>ROUND(VLOOKUP(CONCATENATE("Q80 ",M$6," H",$B11),'Основа'!$A$1:$O3565,15,FALSE),0)</f>
        <v>75519</v>
      </c>
      <c r="AJ11" s="103">
        <f>ROUND(VLOOKUP(CONCATENATE("Q80 ",N$6," H",$B11),'Основа'!$A$1:$O3565,15,FALSE),0)</f>
        <v>77098</v>
      </c>
      <c r="AK11" s="103">
        <f>ROUND(VLOOKUP(CONCATENATE("Q80 ",O$6," H",$B11),'Основа'!$A$1:$O3565,15,FALSE),0)</f>
        <v>94856</v>
      </c>
      <c r="AL11" s="70"/>
      <c r="AM11" s="8"/>
    </row>
    <row r="12" ht="15.0" customHeight="1">
      <c r="B12" s="104"/>
      <c r="C12" s="105"/>
      <c r="D12" s="165" t="str">
        <f>RIGHT($K$5,21)</f>
        <v>ΔТ=70⁰С (95/85/20) Вт</v>
      </c>
      <c r="E12" s="166">
        <f t="shared" ref="E12:O12" si="6">ROUND(IF($D12="ΔТ=70⁰С (95/85/20) Вт",AA12,(IF($D12="ΔТ=60⁰С (90/70/20) Вт",AA12*0.818,AA12*0.646))),0)</f>
        <v>424</v>
      </c>
      <c r="F12" s="166">
        <f t="shared" si="6"/>
        <v>464</v>
      </c>
      <c r="G12" s="166">
        <f t="shared" si="6"/>
        <v>632</v>
      </c>
      <c r="H12" s="166">
        <f t="shared" si="6"/>
        <v>844</v>
      </c>
      <c r="I12" s="166">
        <f t="shared" si="6"/>
        <v>1056</v>
      </c>
      <c r="J12" s="166">
        <f t="shared" si="6"/>
        <v>1268</v>
      </c>
      <c r="K12" s="166">
        <f t="shared" si="6"/>
        <v>1476</v>
      </c>
      <c r="L12" s="166">
        <f t="shared" si="6"/>
        <v>1688</v>
      </c>
      <c r="M12" s="166">
        <f t="shared" si="6"/>
        <v>1856</v>
      </c>
      <c r="N12" s="166">
        <f t="shared" si="6"/>
        <v>1900</v>
      </c>
      <c r="O12" s="166">
        <f t="shared" si="6"/>
        <v>2112</v>
      </c>
      <c r="P12" s="288"/>
      <c r="AA12" s="103">
        <f>VLOOKUP(CONCATENATE("Q80 ",E$6," H",$B11),'Основа'!$A$1:$O3565,8,FALSE)</f>
        <v>424</v>
      </c>
      <c r="AB12" s="103">
        <f>VLOOKUP(CONCATENATE("Q80 ",F$6," H",$B11),'Основа'!$A$1:$O3565,8,FALSE)</f>
        <v>464</v>
      </c>
      <c r="AC12" s="103">
        <f>VLOOKUP(CONCATENATE("Q80 ",G$6," H",$B11),'Основа'!$A$1:$O3565,8,FALSE)</f>
        <v>632</v>
      </c>
      <c r="AD12" s="103">
        <f>VLOOKUP(CONCATENATE("Q80 ",H$6," H",$B11),'Основа'!$A$1:$O3565,8,FALSE)</f>
        <v>844</v>
      </c>
      <c r="AE12" s="103">
        <f>VLOOKUP(CONCATENATE("Q80 ",I$6," H",$B11),'Основа'!$A$1:$O3565,8,FALSE)</f>
        <v>1056</v>
      </c>
      <c r="AF12" s="103">
        <f>VLOOKUP(CONCATENATE("Q80 ",J$6," H",$B11),'Основа'!$A$1:$O3565,8,FALSE)</f>
        <v>1268</v>
      </c>
      <c r="AG12" s="103">
        <f>VLOOKUP(CONCATENATE("Q80 ",K$6," H",$B11),'Основа'!$A$1:$O3565,8,FALSE)</f>
        <v>1476</v>
      </c>
      <c r="AH12" s="103">
        <f>VLOOKUP(CONCATENATE("Q80 ",L$6," H",$B11),'Основа'!$A$1:$O3565,8,FALSE)</f>
        <v>1688</v>
      </c>
      <c r="AI12" s="103">
        <f>VLOOKUP(CONCATENATE("Q80 ",M$6," H",$B11),'Основа'!$A$1:$O3565,8,FALSE)</f>
        <v>1856</v>
      </c>
      <c r="AJ12" s="103">
        <f>VLOOKUP(CONCATENATE("Q80 ",N$6," H",$B11),'Основа'!$A$1:$O3565,8,FALSE)</f>
        <v>1900</v>
      </c>
      <c r="AK12" s="103">
        <f>VLOOKUP(CONCATENATE("Q80 ",O$6," H",$B11),'Основа'!$A$1:$O3565,8,FALSE)</f>
        <v>2112</v>
      </c>
      <c r="AL12" s="70"/>
      <c r="AM12" s="8"/>
    </row>
    <row r="13" ht="15.0" customHeight="1">
      <c r="B13" s="97">
        <v>5.0</v>
      </c>
      <c r="C13" s="98">
        <f>C11+100</f>
        <v>480</v>
      </c>
      <c r="D13" s="164" t="s">
        <v>112</v>
      </c>
      <c r="E13" s="101">
        <f t="shared" ref="E13:N13" si="7">ROUND(AA13-(AA13*$J$5),0)</f>
        <v>38122</v>
      </c>
      <c r="F13" s="101">
        <f t="shared" si="7"/>
        <v>41329</v>
      </c>
      <c r="G13" s="101">
        <f t="shared" si="7"/>
        <v>47443</v>
      </c>
      <c r="H13" s="101">
        <f t="shared" si="7"/>
        <v>51755</v>
      </c>
      <c r="I13" s="101">
        <f t="shared" si="7"/>
        <v>59133</v>
      </c>
      <c r="J13" s="101">
        <f t="shared" si="7"/>
        <v>61397</v>
      </c>
      <c r="K13" s="101">
        <f t="shared" si="7"/>
        <v>66715</v>
      </c>
      <c r="L13" s="101">
        <f t="shared" si="7"/>
        <v>74320</v>
      </c>
      <c r="M13" s="101">
        <f t="shared" si="7"/>
        <v>89488</v>
      </c>
      <c r="N13" s="101">
        <f t="shared" si="7"/>
        <v>91385</v>
      </c>
      <c r="O13" s="285"/>
      <c r="P13" s="286"/>
      <c r="AA13" s="103">
        <f>ROUND(VLOOKUP(CONCATENATE("Q80 ",E$6," H",$B13),'Основа'!$A$1:$O3567,15,FALSE),0)</f>
        <v>38122</v>
      </c>
      <c r="AB13" s="103">
        <f>ROUND(VLOOKUP(CONCATENATE("Q80 ",F$6," H",$B13),'Основа'!$A$1:$O3567,15,FALSE),0)</f>
        <v>41329</v>
      </c>
      <c r="AC13" s="103">
        <f>ROUND(VLOOKUP(CONCATENATE("Q80 ",G$6," H",$B13),'Основа'!$A$1:$O3567,15,FALSE),0)</f>
        <v>47443</v>
      </c>
      <c r="AD13" s="103">
        <f>ROUND(VLOOKUP(CONCATENATE("Q80 ",H$6," H",$B13),'Основа'!$A$1:$O3567,15,FALSE),0)</f>
        <v>51755</v>
      </c>
      <c r="AE13" s="103">
        <f>ROUND(VLOOKUP(CONCATENATE("Q80 ",I$6," H",$B13),'Основа'!$A$1:$O3567,15,FALSE),0)</f>
        <v>59133</v>
      </c>
      <c r="AF13" s="103">
        <f>ROUND(VLOOKUP(CONCATENATE("Q80 ",J$6," H",$B13),'Основа'!$A$1:$O3567,15,FALSE),0)</f>
        <v>61397</v>
      </c>
      <c r="AG13" s="103">
        <f>ROUND(VLOOKUP(CONCATENATE("Q80 ",K$6," H",$B13),'Основа'!$A$1:$O3567,15,FALSE),0)</f>
        <v>66715</v>
      </c>
      <c r="AH13" s="103">
        <f>ROUND(VLOOKUP(CONCATENATE("Q80 ",L$6," H",$B13),'Основа'!$A$1:$O3567,15,FALSE),0)</f>
        <v>74320</v>
      </c>
      <c r="AI13" s="103">
        <f>ROUND(VLOOKUP(CONCATENATE("Q80 ",M$6," H",$B13),'Основа'!$A$1:$O3567,15,FALSE),0)</f>
        <v>89488</v>
      </c>
      <c r="AJ13" s="103">
        <f>ROUND(VLOOKUP(CONCATENATE("Q80 ",N$6," H",$B13),'Основа'!$A$1:$O3567,15,FALSE),0)</f>
        <v>91385</v>
      </c>
      <c r="AK13" s="70"/>
      <c r="AL13" s="70"/>
      <c r="AM13" s="8"/>
    </row>
    <row r="14" ht="15.0" customHeight="1">
      <c r="B14" s="104"/>
      <c r="C14" s="105"/>
      <c r="D14" s="165" t="str">
        <f>RIGHT($K$5,21)</f>
        <v>ΔТ=70⁰С (95/85/20) Вт</v>
      </c>
      <c r="E14" s="166">
        <f t="shared" ref="E14:N14" si="8">ROUND(IF($D14="ΔТ=70⁰С (95/85/20) Вт",AA14,(IF($D14="ΔТ=60⁰С (90/70/20) Вт",AA14*0.818,AA14*0.646))),0)</f>
        <v>530</v>
      </c>
      <c r="F14" s="166">
        <f t="shared" si="8"/>
        <v>580</v>
      </c>
      <c r="G14" s="166">
        <f t="shared" si="8"/>
        <v>790</v>
      </c>
      <c r="H14" s="166">
        <f t="shared" si="8"/>
        <v>1055</v>
      </c>
      <c r="I14" s="166">
        <f t="shared" si="8"/>
        <v>1320</v>
      </c>
      <c r="J14" s="166">
        <f t="shared" si="8"/>
        <v>1585</v>
      </c>
      <c r="K14" s="166">
        <f t="shared" si="8"/>
        <v>1845</v>
      </c>
      <c r="L14" s="166">
        <f t="shared" si="8"/>
        <v>2110</v>
      </c>
      <c r="M14" s="166">
        <f t="shared" si="8"/>
        <v>2320</v>
      </c>
      <c r="N14" s="166">
        <f t="shared" si="8"/>
        <v>2375</v>
      </c>
      <c r="O14" s="287"/>
      <c r="P14" s="288"/>
      <c r="AA14" s="103">
        <f>VLOOKUP(CONCATENATE("Q80 ",E$6," H",$B13),'Основа'!$A$1:$O3567,8,FALSE)</f>
        <v>530</v>
      </c>
      <c r="AB14" s="103">
        <f>VLOOKUP(CONCATENATE("Q80 ",F$6," H",$B13),'Основа'!$A$1:$O3567,8,FALSE)</f>
        <v>580</v>
      </c>
      <c r="AC14" s="103">
        <f>VLOOKUP(CONCATENATE("Q80 ",G$6," H",$B13),'Основа'!$A$1:$O3567,8,FALSE)</f>
        <v>790</v>
      </c>
      <c r="AD14" s="103">
        <f>VLOOKUP(CONCATENATE("Q80 ",H$6," H",$B13),'Основа'!$A$1:$O3567,8,FALSE)</f>
        <v>1055</v>
      </c>
      <c r="AE14" s="103">
        <f>VLOOKUP(CONCATENATE("Q80 ",I$6," H",$B13),'Основа'!$A$1:$O3567,8,FALSE)</f>
        <v>1320</v>
      </c>
      <c r="AF14" s="103">
        <f>VLOOKUP(CONCATENATE("Q80 ",J$6," H",$B13),'Основа'!$A$1:$O3567,8,FALSE)</f>
        <v>1585</v>
      </c>
      <c r="AG14" s="103">
        <f>VLOOKUP(CONCATENATE("Q80 ",K$6," H",$B13),'Основа'!$A$1:$O3567,8,FALSE)</f>
        <v>1845</v>
      </c>
      <c r="AH14" s="103">
        <f>VLOOKUP(CONCATENATE("Q80 ",L$6," H",$B13),'Основа'!$A$1:$O3567,8,FALSE)</f>
        <v>2110</v>
      </c>
      <c r="AI14" s="103">
        <f>VLOOKUP(CONCATENATE("Q80 ",M$6," H",$B13),'Основа'!$A$1:$O3567,8,FALSE)</f>
        <v>2320</v>
      </c>
      <c r="AJ14" s="103">
        <f>VLOOKUP(CONCATENATE("Q80 ",N$6," H",$B13),'Основа'!$A$1:$O3567,8,FALSE)</f>
        <v>2375</v>
      </c>
      <c r="AK14" s="70"/>
      <c r="AL14" s="70"/>
      <c r="AM14" s="8"/>
    </row>
    <row r="15" ht="15.0" customHeight="1">
      <c r="B15" s="97">
        <v>6.0</v>
      </c>
      <c r="C15" s="98">
        <f>C13+100</f>
        <v>580</v>
      </c>
      <c r="D15" s="164" t="s">
        <v>112</v>
      </c>
      <c r="E15" s="101">
        <f t="shared" ref="E15:L15" si="9">ROUND(AA15-(AA15*$J$5),0)</f>
        <v>42556</v>
      </c>
      <c r="F15" s="101">
        <f t="shared" si="9"/>
        <v>46204</v>
      </c>
      <c r="G15" s="101">
        <f t="shared" si="9"/>
        <v>53490</v>
      </c>
      <c r="H15" s="101">
        <f t="shared" si="9"/>
        <v>58671</v>
      </c>
      <c r="I15" s="101">
        <f t="shared" si="9"/>
        <v>67531</v>
      </c>
      <c r="J15" s="101">
        <f t="shared" si="9"/>
        <v>70252</v>
      </c>
      <c r="K15" s="101">
        <f t="shared" si="9"/>
        <v>76647</v>
      </c>
      <c r="L15" s="101">
        <f t="shared" si="9"/>
        <v>85775</v>
      </c>
      <c r="M15" s="278"/>
      <c r="N15" s="278"/>
      <c r="O15" s="278"/>
      <c r="P15" s="279"/>
      <c r="AA15" s="103">
        <f>ROUND(VLOOKUP(CONCATENATE("Q80 ",E$6," H",$B15),'Основа'!$A$1:$O3569,15,FALSE),0)</f>
        <v>42556</v>
      </c>
      <c r="AB15" s="103">
        <f>ROUND(VLOOKUP(CONCATENATE("Q80 ",F$6," H",$B15),'Основа'!$A$1:$O3569,15,FALSE),0)</f>
        <v>46204</v>
      </c>
      <c r="AC15" s="103">
        <f>ROUND(VLOOKUP(CONCATENATE("Q80 ",G$6," H",$B15),'Основа'!$A$1:$O3569,15,FALSE),0)</f>
        <v>53490</v>
      </c>
      <c r="AD15" s="103">
        <f>ROUND(VLOOKUP(CONCATENATE("Q80 ",H$6," H",$B15),'Основа'!$A$1:$O3569,15,FALSE),0)</f>
        <v>58671</v>
      </c>
      <c r="AE15" s="103">
        <f>ROUND(VLOOKUP(CONCATENATE("Q80 ",I$6," H",$B15),'Основа'!$A$1:$O3569,15,FALSE),0)</f>
        <v>67531</v>
      </c>
      <c r="AF15" s="103">
        <f>ROUND(VLOOKUP(CONCATENATE("Q80 ",J$6," H",$B15),'Основа'!$A$1:$O3569,15,FALSE),0)</f>
        <v>70252</v>
      </c>
      <c r="AG15" s="103">
        <f>ROUND(VLOOKUP(CONCATENATE("Q80 ",K$6," H",$B15),'Основа'!$A$1:$O3569,15,FALSE),0)</f>
        <v>76647</v>
      </c>
      <c r="AH15" s="103">
        <f>ROUND(VLOOKUP(CONCATENATE("Q80 ",L$6," H",$B15),'Основа'!$A$1:$O3569,15,FALSE),0)</f>
        <v>85775</v>
      </c>
      <c r="AI15" s="70"/>
      <c r="AJ15" s="70"/>
      <c r="AK15" s="70"/>
      <c r="AL15" s="70"/>
      <c r="AM15" s="8"/>
    </row>
    <row r="16" ht="15.0" customHeight="1">
      <c r="B16" s="104"/>
      <c r="C16" s="105"/>
      <c r="D16" s="165" t="str">
        <f>RIGHT($K$5,21)</f>
        <v>ΔТ=70⁰С (95/85/20) Вт</v>
      </c>
      <c r="E16" s="166">
        <f t="shared" ref="E16:L16" si="10">ROUND(IF($D16="ΔТ=70⁰С (95/85/20) Вт",AA16,(IF($D16="ΔТ=60⁰С (90/70/20) Вт",AA16*0.818,AA16*0.646))),0)</f>
        <v>636</v>
      </c>
      <c r="F16" s="166">
        <f t="shared" si="10"/>
        <v>696</v>
      </c>
      <c r="G16" s="166">
        <f t="shared" si="10"/>
        <v>948</v>
      </c>
      <c r="H16" s="166">
        <f t="shared" si="10"/>
        <v>1266</v>
      </c>
      <c r="I16" s="166">
        <f t="shared" si="10"/>
        <v>1584</v>
      </c>
      <c r="J16" s="166">
        <f t="shared" si="10"/>
        <v>1902</v>
      </c>
      <c r="K16" s="166">
        <f t="shared" si="10"/>
        <v>2214</v>
      </c>
      <c r="L16" s="166">
        <f t="shared" si="10"/>
        <v>2532</v>
      </c>
      <c r="M16" s="280"/>
      <c r="N16" s="280"/>
      <c r="O16" s="280"/>
      <c r="P16" s="281"/>
      <c r="AA16" s="103">
        <f>VLOOKUP(CONCATENATE("Q80 ",E$6," H",$B15),'Основа'!$A$1:$O3569,8,FALSE)</f>
        <v>636</v>
      </c>
      <c r="AB16" s="103">
        <f>VLOOKUP(CONCATENATE("Q80 ",F$6," H",$B15),'Основа'!$A$1:$O3569,8,FALSE)</f>
        <v>696</v>
      </c>
      <c r="AC16" s="103">
        <f>VLOOKUP(CONCATENATE("Q80 ",G$6," H",$B15),'Основа'!$A$1:$O3569,8,FALSE)</f>
        <v>948</v>
      </c>
      <c r="AD16" s="103">
        <f>VLOOKUP(CONCATENATE("Q80 ",H$6," H",$B15),'Основа'!$A$1:$O3569,8,FALSE)</f>
        <v>1266</v>
      </c>
      <c r="AE16" s="103">
        <f>VLOOKUP(CONCATENATE("Q80 ",I$6," H",$B15),'Основа'!$A$1:$O3569,8,FALSE)</f>
        <v>1584</v>
      </c>
      <c r="AF16" s="103">
        <f>VLOOKUP(CONCATENATE("Q80 ",J$6," H",$B15),'Основа'!$A$1:$O3569,8,FALSE)</f>
        <v>1902</v>
      </c>
      <c r="AG16" s="103">
        <f>VLOOKUP(CONCATENATE("Q80 ",K$6," H",$B15),'Основа'!$A$1:$O3569,8,FALSE)</f>
        <v>2214</v>
      </c>
      <c r="AH16" s="103">
        <f>VLOOKUP(CONCATENATE("Q80 ",L$6," H",$B15),'Основа'!$A$1:$O3569,8,FALSE)</f>
        <v>2532</v>
      </c>
      <c r="AI16" s="70"/>
      <c r="AJ16" s="70"/>
      <c r="AK16" s="70"/>
      <c r="AL16" s="70"/>
      <c r="AM16" s="8"/>
    </row>
    <row r="17" ht="15.0" customHeight="1">
      <c r="B17" s="97">
        <v>7.0</v>
      </c>
      <c r="C17" s="98">
        <f>C15+100</f>
        <v>680</v>
      </c>
      <c r="D17" s="164" t="s">
        <v>112</v>
      </c>
      <c r="E17" s="101">
        <f t="shared" ref="E17:J17" si="11">ROUND(AA17-(AA17*$J$5),0)</f>
        <v>46998</v>
      </c>
      <c r="F17" s="101">
        <f t="shared" si="11"/>
        <v>51092</v>
      </c>
      <c r="G17" s="101">
        <f t="shared" si="11"/>
        <v>59549</v>
      </c>
      <c r="H17" s="101">
        <f t="shared" si="11"/>
        <v>65601</v>
      </c>
      <c r="I17" s="101">
        <f t="shared" si="11"/>
        <v>75947</v>
      </c>
      <c r="J17" s="101">
        <f t="shared" si="11"/>
        <v>79127</v>
      </c>
      <c r="K17" s="285"/>
      <c r="L17" s="285"/>
      <c r="M17" s="285"/>
      <c r="N17" s="285"/>
      <c r="O17" s="285"/>
      <c r="P17" s="286"/>
      <c r="AA17" s="103">
        <f>ROUND(VLOOKUP(CONCATENATE("Q80 ",E$6," H",$B17),'Основа'!$A$1:$O3572,15,FALSE),0)</f>
        <v>46998</v>
      </c>
      <c r="AB17" s="103">
        <f>ROUND(VLOOKUP(CONCATENATE("Q80 ",F$6," H",$B17),'Основа'!$A$1:$O3572,15,FALSE),0)</f>
        <v>51092</v>
      </c>
      <c r="AC17" s="103">
        <f>ROUND(VLOOKUP(CONCATENATE("Q80 ",G$6," H",$B17),'Основа'!$A$1:$O3572,15,FALSE),0)</f>
        <v>59549</v>
      </c>
      <c r="AD17" s="103">
        <f>ROUND(VLOOKUP(CONCATENATE("Q80 ",H$6," H",$B17),'Основа'!$A$1:$O3572,15,FALSE),0)</f>
        <v>65601</v>
      </c>
      <c r="AE17" s="103">
        <f>ROUND(VLOOKUP(CONCATENATE("Q80 ",I$6," H",$B17),'Основа'!$A$1:$O3572,15,FALSE),0)</f>
        <v>75947</v>
      </c>
      <c r="AF17" s="103">
        <f>ROUND(VLOOKUP(CONCATENATE("Q80 ",J$6," H",$B17),'Основа'!$A$1:$O3572,15,FALSE),0)</f>
        <v>79127</v>
      </c>
      <c r="AG17" s="70"/>
      <c r="AH17" s="70"/>
      <c r="AI17" s="70"/>
      <c r="AJ17" s="70"/>
      <c r="AK17" s="70"/>
      <c r="AL17" s="70"/>
      <c r="AM17" s="8"/>
    </row>
    <row r="18" ht="15.0" customHeight="1">
      <c r="B18" s="104"/>
      <c r="C18" s="105"/>
      <c r="D18" s="165" t="str">
        <f>RIGHT($K$5,21)</f>
        <v>ΔТ=70⁰С (95/85/20) Вт</v>
      </c>
      <c r="E18" s="166">
        <f t="shared" ref="E18:J18" si="12">ROUND(IF($D18="ΔТ=70⁰С (95/85/20) Вт",AA18,(IF($D18="ΔТ=60⁰С (90/70/20) Вт",AA18*0.818,AA18*0.646))),0)</f>
        <v>742</v>
      </c>
      <c r="F18" s="166">
        <f t="shared" si="12"/>
        <v>812</v>
      </c>
      <c r="G18" s="166">
        <f t="shared" si="12"/>
        <v>1106</v>
      </c>
      <c r="H18" s="166">
        <f t="shared" si="12"/>
        <v>1477</v>
      </c>
      <c r="I18" s="166">
        <f t="shared" si="12"/>
        <v>1848</v>
      </c>
      <c r="J18" s="166">
        <f t="shared" si="12"/>
        <v>2219</v>
      </c>
      <c r="K18" s="287"/>
      <c r="L18" s="287"/>
      <c r="M18" s="287"/>
      <c r="N18" s="287"/>
      <c r="O18" s="287"/>
      <c r="P18" s="288"/>
      <c r="AA18" s="103">
        <f>VLOOKUP(CONCATENATE("Q80 ",E$6," H",$B17),'Основа'!$A$1:$O3572,8,FALSE)</f>
        <v>742</v>
      </c>
      <c r="AB18" s="103">
        <f>VLOOKUP(CONCATENATE("Q80 ",F$6," H",$B17),'Основа'!$A$1:$O3572,8,FALSE)</f>
        <v>812</v>
      </c>
      <c r="AC18" s="103">
        <f>VLOOKUP(CONCATENATE("Q80 ",G$6," H",$B17),'Основа'!$A$1:$O3572,8,FALSE)</f>
        <v>1106</v>
      </c>
      <c r="AD18" s="103">
        <f>VLOOKUP(CONCATENATE("Q80 ",H$6," H",$B17),'Основа'!$A$1:$O3572,8,FALSE)</f>
        <v>1477</v>
      </c>
      <c r="AE18" s="103">
        <f>VLOOKUP(CONCATENATE("Q80 ",I$6," H",$B17),'Основа'!$A$1:$O3572,8,FALSE)</f>
        <v>1848</v>
      </c>
      <c r="AF18" s="103">
        <f>VLOOKUP(CONCATENATE("Q80 ",J$6," H",$B17),'Основа'!$A$1:$O3572,8,FALSE)</f>
        <v>2219</v>
      </c>
      <c r="AG18" s="70"/>
      <c r="AH18" s="70"/>
      <c r="AI18" s="70"/>
      <c r="AJ18" s="70"/>
      <c r="AK18" s="70"/>
      <c r="AL18" s="70"/>
      <c r="AM18" s="8"/>
    </row>
    <row r="19" ht="15.0" customHeight="1">
      <c r="B19" s="97">
        <v>8.0</v>
      </c>
      <c r="C19" s="98">
        <f>C17+100</f>
        <v>780</v>
      </c>
      <c r="D19" s="164" t="s">
        <v>112</v>
      </c>
      <c r="E19" s="101">
        <f t="shared" ref="E19:I19" si="13">ROUND(AA19-(AA19*$J$5),0)</f>
        <v>51449</v>
      </c>
      <c r="F19" s="101">
        <f t="shared" si="13"/>
        <v>55989</v>
      </c>
      <c r="G19" s="101">
        <f t="shared" si="13"/>
        <v>65619</v>
      </c>
      <c r="H19" s="101">
        <f t="shared" si="13"/>
        <v>72544</v>
      </c>
      <c r="I19" s="101">
        <f t="shared" si="13"/>
        <v>84384</v>
      </c>
      <c r="J19" s="278"/>
      <c r="K19" s="278"/>
      <c r="L19" s="278"/>
      <c r="M19" s="278"/>
      <c r="N19" s="278"/>
      <c r="O19" s="278"/>
      <c r="P19" s="279"/>
      <c r="AA19" s="103">
        <f>ROUND(VLOOKUP(CONCATENATE("Q80 ",E$6," H",$B19),'Основа'!$A$1:$O3574,15,FALSE),0)</f>
        <v>51449</v>
      </c>
      <c r="AB19" s="103">
        <f>ROUND(VLOOKUP(CONCATENATE("Q80 ",F$6," H",$B19),'Основа'!$A$1:$O3574,15,FALSE),0)</f>
        <v>55989</v>
      </c>
      <c r="AC19" s="103">
        <f>ROUND(VLOOKUP(CONCATENATE("Q80 ",G$6," H",$B19),'Основа'!$A$1:$O3574,15,FALSE),0)</f>
        <v>65619</v>
      </c>
      <c r="AD19" s="103">
        <f>ROUND(VLOOKUP(CONCATENATE("Q80 ",H$6," H",$B19),'Основа'!$A$1:$O3574,15,FALSE),0)</f>
        <v>72544</v>
      </c>
      <c r="AE19" s="103">
        <f>ROUND(VLOOKUP(CONCATENATE("Q80 ",I$6," H",$B19),'Основа'!$A$1:$O3574,15,FALSE),0)</f>
        <v>84384</v>
      </c>
      <c r="AF19" s="70"/>
      <c r="AG19" s="70"/>
      <c r="AH19" s="70"/>
      <c r="AI19" s="70"/>
      <c r="AJ19" s="70"/>
      <c r="AK19" s="70"/>
      <c r="AL19" s="70"/>
      <c r="AM19" s="8"/>
    </row>
    <row r="20" ht="15.0" customHeight="1">
      <c r="B20" s="110"/>
      <c r="C20" s="111"/>
      <c r="D20" s="165" t="str">
        <f>RIGHT($K$5,21)</f>
        <v>ΔТ=70⁰С (95/85/20) Вт</v>
      </c>
      <c r="E20" s="166">
        <f t="shared" ref="E20:I20" si="14">ROUND(IF($D20="ΔТ=70⁰С (95/85/20) Вт",AA20,(IF($D20="ΔТ=60⁰С (90/70/20) Вт",AA20*0.818,AA20*0.646))),0)</f>
        <v>848</v>
      </c>
      <c r="F20" s="166">
        <f t="shared" si="14"/>
        <v>928</v>
      </c>
      <c r="G20" s="166">
        <f t="shared" si="14"/>
        <v>1264</v>
      </c>
      <c r="H20" s="166">
        <f t="shared" si="14"/>
        <v>1688</v>
      </c>
      <c r="I20" s="166">
        <f t="shared" si="14"/>
        <v>2112</v>
      </c>
      <c r="J20" s="280"/>
      <c r="K20" s="280"/>
      <c r="L20" s="280"/>
      <c r="M20" s="280"/>
      <c r="N20" s="280"/>
      <c r="O20" s="280"/>
      <c r="P20" s="281"/>
      <c r="AA20" s="103">
        <f>VLOOKUP(CONCATENATE("Q80 ",E$6," H",$B19),'Основа'!$A$1:$O3574,8,FALSE)</f>
        <v>848</v>
      </c>
      <c r="AB20" s="103">
        <f>VLOOKUP(CONCATENATE("Q80 ",F$6," H",$B19),'Основа'!$A$1:$O3574,8,FALSE)</f>
        <v>928</v>
      </c>
      <c r="AC20" s="103">
        <f>VLOOKUP(CONCATENATE("Q80 ",G$6," H",$B19),'Основа'!$A$1:$O3574,8,FALSE)</f>
        <v>1264</v>
      </c>
      <c r="AD20" s="103">
        <f>VLOOKUP(CONCATENATE("Q80 ",H$6," H",$B19),'Основа'!$A$1:$O3574,8,FALSE)</f>
        <v>1688</v>
      </c>
      <c r="AE20" s="103">
        <f>VLOOKUP(CONCATENATE("Q80 ",I$6," H",$B19),'Основа'!$A$1:$O3574,8,FALSE)</f>
        <v>2112</v>
      </c>
      <c r="AF20" s="70"/>
      <c r="AG20" s="70"/>
      <c r="AH20" s="70"/>
      <c r="AI20" s="70"/>
      <c r="AJ20" s="70"/>
      <c r="AK20" s="70"/>
      <c r="AL20" s="70"/>
      <c r="AM20" s="8"/>
    </row>
    <row r="21" ht="15.75" customHeight="1">
      <c r="B21" s="8"/>
      <c r="C21" s="8"/>
      <c r="D21" s="8"/>
      <c r="E21" s="118"/>
      <c r="F21" s="118" t="s">
        <v>113</v>
      </c>
      <c r="G21" s="8"/>
      <c r="H21" s="8"/>
      <c r="I21" s="8"/>
      <c r="J21" s="8"/>
      <c r="K21" s="8"/>
      <c r="L21" s="8"/>
      <c r="M21" s="8"/>
      <c r="N21" s="8"/>
      <c r="O21" s="8"/>
      <c r="P21" s="8"/>
      <c r="AA21" s="8"/>
      <c r="AB21" s="8"/>
      <c r="AC21" s="8"/>
      <c r="AD21" s="8"/>
      <c r="AE21" s="8"/>
      <c r="AF21" s="8"/>
      <c r="AG21" s="8"/>
      <c r="AH21" s="8"/>
      <c r="AI21" s="8"/>
      <c r="AJ21" s="8"/>
      <c r="AK21" s="8"/>
      <c r="AL21" s="8"/>
      <c r="AM21" s="8"/>
    </row>
    <row r="22" ht="15.75" customHeight="1">
      <c r="B22" s="119" t="s">
        <v>219</v>
      </c>
      <c r="C22" s="5"/>
      <c r="D22" s="5"/>
      <c r="E22" s="121">
        <v>500.0</v>
      </c>
      <c r="F22" s="121">
        <v>550.0</v>
      </c>
      <c r="G22" s="121">
        <v>750.0</v>
      </c>
      <c r="H22" s="121">
        <v>1000.0</v>
      </c>
      <c r="I22" s="121">
        <v>1250.0</v>
      </c>
      <c r="J22" s="121">
        <v>1500.0</v>
      </c>
      <c r="K22" s="121">
        <v>1750.0</v>
      </c>
      <c r="L22" s="121">
        <v>2000.0</v>
      </c>
      <c r="M22" s="121">
        <v>2200.0</v>
      </c>
      <c r="N22" s="121">
        <v>2250.0</v>
      </c>
      <c r="O22" s="121">
        <v>2500.0</v>
      </c>
      <c r="P22" s="122">
        <v>3000.0</v>
      </c>
      <c r="AA22" s="8"/>
      <c r="AB22" s="8"/>
      <c r="AC22" s="8"/>
      <c r="AD22" s="8"/>
      <c r="AE22" s="8"/>
      <c r="AF22" s="8"/>
      <c r="AG22" s="8"/>
      <c r="AH22" s="8"/>
      <c r="AI22" s="8"/>
      <c r="AJ22" s="8"/>
      <c r="AK22" s="8"/>
      <c r="AL22" s="8"/>
      <c r="AM22" s="8"/>
    </row>
    <row r="23" ht="15.75" customHeight="1">
      <c r="B23" s="123" t="s">
        <v>134</v>
      </c>
      <c r="C23" s="48"/>
      <c r="D23" s="48"/>
      <c r="E23" s="61">
        <v>430.0</v>
      </c>
      <c r="F23" s="61">
        <v>480.0</v>
      </c>
      <c r="G23" s="61">
        <v>680.0</v>
      </c>
      <c r="H23" s="61">
        <v>930.0</v>
      </c>
      <c r="I23" s="61">
        <v>1180.0</v>
      </c>
      <c r="J23" s="61">
        <v>1430.0</v>
      </c>
      <c r="K23" s="61">
        <v>1680.0</v>
      </c>
      <c r="L23" s="61">
        <v>1930.0</v>
      </c>
      <c r="M23" s="61">
        <v>2130.0</v>
      </c>
      <c r="N23" s="61">
        <v>2180.0</v>
      </c>
      <c r="O23" s="61">
        <v>2430.0</v>
      </c>
      <c r="P23" s="124">
        <v>2930.0</v>
      </c>
      <c r="AA23" s="8"/>
      <c r="AB23" s="8"/>
      <c r="AC23" s="8"/>
      <c r="AD23" s="8"/>
      <c r="AE23" s="8"/>
      <c r="AF23" s="8"/>
      <c r="AG23" s="8"/>
      <c r="AH23" s="8"/>
      <c r="AI23" s="8"/>
      <c r="AJ23" s="8"/>
      <c r="AK23" s="8"/>
      <c r="AL23" s="8"/>
      <c r="AM23" s="8"/>
    </row>
    <row r="24" ht="15.75" customHeight="1">
      <c r="B24" s="170" t="s">
        <v>117</v>
      </c>
      <c r="C24" s="48"/>
      <c r="D24" s="79"/>
      <c r="E24" s="61">
        <f t="shared" ref="E24:P24" si="15">(E22/2)-25</f>
        <v>225</v>
      </c>
      <c r="F24" s="61">
        <f t="shared" si="15"/>
        <v>250</v>
      </c>
      <c r="G24" s="61">
        <f t="shared" si="15"/>
        <v>350</v>
      </c>
      <c r="H24" s="61">
        <f t="shared" si="15"/>
        <v>475</v>
      </c>
      <c r="I24" s="61">
        <f t="shared" si="15"/>
        <v>600</v>
      </c>
      <c r="J24" s="61">
        <f t="shared" si="15"/>
        <v>725</v>
      </c>
      <c r="K24" s="61">
        <f t="shared" si="15"/>
        <v>850</v>
      </c>
      <c r="L24" s="61">
        <f t="shared" si="15"/>
        <v>975</v>
      </c>
      <c r="M24" s="61">
        <f t="shared" si="15"/>
        <v>1075</v>
      </c>
      <c r="N24" s="61">
        <f t="shared" si="15"/>
        <v>1100</v>
      </c>
      <c r="O24" s="61">
        <f t="shared" si="15"/>
        <v>1225</v>
      </c>
      <c r="P24" s="124">
        <f t="shared" si="15"/>
        <v>1475</v>
      </c>
      <c r="AA24" s="8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  <c r="AM24" s="8"/>
    </row>
    <row r="25" ht="15.0" customHeight="1">
      <c r="B25" s="170" t="s">
        <v>115</v>
      </c>
      <c r="C25" s="48"/>
      <c r="D25" s="79"/>
      <c r="E25" s="347">
        <v>107.0</v>
      </c>
      <c r="F25" s="48"/>
      <c r="G25" s="48"/>
      <c r="H25" s="48"/>
      <c r="I25" s="48"/>
      <c r="J25" s="48"/>
      <c r="K25" s="48"/>
      <c r="L25" s="48"/>
      <c r="M25" s="48"/>
      <c r="N25" s="48"/>
      <c r="O25" s="48"/>
      <c r="P25" s="126"/>
      <c r="AA25" s="8"/>
      <c r="AB25" s="8"/>
      <c r="AC25" s="8"/>
      <c r="AD25" s="8"/>
      <c r="AE25" s="8"/>
      <c r="AF25" s="8"/>
      <c r="AG25" s="8"/>
      <c r="AH25" s="8"/>
      <c r="AI25" s="8"/>
      <c r="AJ25" s="8"/>
      <c r="AK25" s="8"/>
      <c r="AL25" s="8"/>
      <c r="AM25" s="8"/>
    </row>
    <row r="26" ht="44.25" customHeight="1">
      <c r="B26" s="127" t="s">
        <v>7</v>
      </c>
      <c r="C26" s="128" t="s">
        <v>114</v>
      </c>
      <c r="D26" s="129" t="s">
        <v>118</v>
      </c>
      <c r="E26" s="130"/>
      <c r="F26" s="130"/>
      <c r="G26" s="130"/>
      <c r="H26" s="130"/>
      <c r="I26" s="130"/>
      <c r="J26" s="130"/>
      <c r="K26" s="130"/>
      <c r="L26" s="130"/>
      <c r="M26" s="130"/>
      <c r="N26" s="130"/>
      <c r="O26" s="130"/>
      <c r="P26" s="131"/>
      <c r="AA26" s="8"/>
      <c r="AB26" s="8"/>
      <c r="AC26" s="8"/>
      <c r="AD26" s="8"/>
      <c r="AE26" s="8"/>
      <c r="AF26" s="8"/>
      <c r="AG26" s="8"/>
      <c r="AH26" s="8"/>
      <c r="AI26" s="8"/>
      <c r="AJ26" s="8"/>
      <c r="AK26" s="8"/>
      <c r="AL26" s="8"/>
      <c r="AM26" s="8"/>
    </row>
    <row r="27" ht="15.75" customHeight="1">
      <c r="B27" s="132">
        <v>2.0</v>
      </c>
      <c r="C27" s="133">
        <v>100.0</v>
      </c>
      <c r="D27" s="134" t="s">
        <v>119</v>
      </c>
      <c r="E27" s="135">
        <v>9.01</v>
      </c>
      <c r="F27" s="135">
        <v>9.35</v>
      </c>
      <c r="G27" s="135">
        <v>11.9</v>
      </c>
      <c r="H27" s="135">
        <v>15.13</v>
      </c>
      <c r="I27" s="135">
        <v>18.36</v>
      </c>
      <c r="J27" s="135">
        <v>21.59</v>
      </c>
      <c r="K27" s="135">
        <v>24.82</v>
      </c>
      <c r="L27" s="135">
        <v>27.879999999999995</v>
      </c>
      <c r="M27" s="135">
        <v>30.667999999999996</v>
      </c>
      <c r="N27" s="135">
        <v>31.11</v>
      </c>
      <c r="O27" s="135">
        <v>34.339999999999996</v>
      </c>
      <c r="P27" s="136">
        <v>41.20799999999999</v>
      </c>
      <c r="AA27" s="8"/>
      <c r="AB27" s="8"/>
      <c r="AC27" s="8"/>
      <c r="AD27" s="8"/>
      <c r="AE27" s="8"/>
      <c r="AF27" s="8"/>
      <c r="AG27" s="8"/>
      <c r="AH27" s="8"/>
      <c r="AI27" s="8"/>
      <c r="AJ27" s="8"/>
    </row>
    <row r="28" ht="15.75" customHeight="1">
      <c r="B28" s="104"/>
      <c r="C28" s="105"/>
      <c r="D28" s="144" t="s">
        <v>120</v>
      </c>
      <c r="E28" s="61">
        <v>5.6</v>
      </c>
      <c r="F28" s="61">
        <v>6.1</v>
      </c>
      <c r="G28" s="61">
        <v>8.3</v>
      </c>
      <c r="H28" s="61">
        <v>11.0</v>
      </c>
      <c r="I28" s="61">
        <v>13.8</v>
      </c>
      <c r="J28" s="61">
        <v>16.5</v>
      </c>
      <c r="K28" s="61">
        <v>19.3</v>
      </c>
      <c r="L28" s="61">
        <v>22.0</v>
      </c>
      <c r="M28" s="61">
        <v>24.2</v>
      </c>
      <c r="N28" s="61">
        <v>24.7</v>
      </c>
      <c r="O28" s="61">
        <v>27.5</v>
      </c>
      <c r="P28" s="61">
        <v>32.9</v>
      </c>
      <c r="AA28" s="8"/>
      <c r="AB28" s="8"/>
      <c r="AC28" s="8"/>
      <c r="AD28" s="8"/>
      <c r="AE28" s="8"/>
      <c r="AF28" s="8"/>
      <c r="AG28" s="8"/>
      <c r="AH28" s="8"/>
      <c r="AI28" s="8"/>
      <c r="AJ28" s="8"/>
    </row>
    <row r="29" ht="15.75" customHeight="1">
      <c r="B29" s="132">
        <v>3.0</v>
      </c>
      <c r="C29" s="133">
        <v>200.0</v>
      </c>
      <c r="D29" s="134" t="s">
        <v>119</v>
      </c>
      <c r="E29" s="135">
        <v>12.92</v>
      </c>
      <c r="F29" s="135">
        <v>13.77</v>
      </c>
      <c r="G29" s="135">
        <v>17.68</v>
      </c>
      <c r="H29" s="135">
        <v>22.61</v>
      </c>
      <c r="I29" s="135">
        <v>27.37</v>
      </c>
      <c r="J29" s="135">
        <v>32.129999999999995</v>
      </c>
      <c r="K29" s="135">
        <v>36.89</v>
      </c>
      <c r="L29" s="135">
        <v>41.65</v>
      </c>
      <c r="M29" s="135">
        <v>45.815000000000005</v>
      </c>
      <c r="N29" s="135">
        <v>46.58</v>
      </c>
      <c r="O29" s="135">
        <v>51.339999999999996</v>
      </c>
      <c r="P29" s="136">
        <v>61.60799999999999</v>
      </c>
      <c r="AA29" s="8"/>
      <c r="AB29" s="8"/>
      <c r="AC29" s="8"/>
      <c r="AD29" s="8"/>
      <c r="AE29" s="8"/>
      <c r="AF29" s="8"/>
      <c r="AG29" s="8"/>
      <c r="AH29" s="8"/>
      <c r="AI29" s="8"/>
      <c r="AJ29" s="8"/>
    </row>
    <row r="30" ht="15.75" customHeight="1">
      <c r="B30" s="110"/>
      <c r="C30" s="111"/>
      <c r="D30" s="137" t="s">
        <v>120</v>
      </c>
      <c r="E30" s="145">
        <v>8.4</v>
      </c>
      <c r="F30" s="145">
        <v>9.2</v>
      </c>
      <c r="G30" s="145">
        <v>12.5</v>
      </c>
      <c r="H30" s="145">
        <v>16.6</v>
      </c>
      <c r="I30" s="145">
        <v>20.7</v>
      </c>
      <c r="J30" s="145">
        <v>24.8</v>
      </c>
      <c r="K30" s="145">
        <v>28.9</v>
      </c>
      <c r="L30" s="145">
        <v>33.0</v>
      </c>
      <c r="M30" s="145">
        <v>36.3</v>
      </c>
      <c r="N30" s="145">
        <v>37.1</v>
      </c>
      <c r="O30" s="145">
        <v>41.2</v>
      </c>
      <c r="P30" s="145">
        <v>49.4</v>
      </c>
      <c r="AA30" s="8"/>
      <c r="AB30" s="8"/>
      <c r="AC30" s="8"/>
      <c r="AD30" s="8"/>
      <c r="AE30" s="8"/>
      <c r="AF30" s="8"/>
      <c r="AG30" s="8"/>
      <c r="AH30" s="8"/>
      <c r="AI30" s="8"/>
      <c r="AJ30" s="8"/>
    </row>
    <row r="31" ht="15.75" customHeight="1">
      <c r="B31" s="141">
        <v>4.0</v>
      </c>
      <c r="C31" s="142">
        <v>300.0</v>
      </c>
      <c r="D31" s="143" t="s">
        <v>119</v>
      </c>
      <c r="E31" s="135">
        <v>17.169999999999998</v>
      </c>
      <c r="F31" s="135">
        <v>18.36</v>
      </c>
      <c r="G31" s="135">
        <v>23.46</v>
      </c>
      <c r="H31" s="135">
        <v>29.92</v>
      </c>
      <c r="I31" s="135">
        <v>36.21</v>
      </c>
      <c r="J31" s="135">
        <v>42.839999999999996</v>
      </c>
      <c r="K31" s="135">
        <v>49.129999999999995</v>
      </c>
      <c r="L31" s="135">
        <v>55.59</v>
      </c>
      <c r="M31" s="135">
        <v>61.14900000000001</v>
      </c>
      <c r="N31" s="135">
        <v>61.879999999999995</v>
      </c>
      <c r="O31" s="135">
        <v>68.34</v>
      </c>
      <c r="P31" s="338"/>
      <c r="AA31" s="8"/>
      <c r="AB31" s="8"/>
      <c r="AC31" s="8"/>
      <c r="AD31" s="8"/>
      <c r="AE31" s="8"/>
      <c r="AF31" s="8"/>
      <c r="AG31" s="8"/>
      <c r="AH31" s="8"/>
      <c r="AI31" s="8"/>
      <c r="AJ31" s="8"/>
    </row>
    <row r="32" ht="15.75" customHeight="1">
      <c r="B32" s="104"/>
      <c r="C32" s="105"/>
      <c r="D32" s="144" t="s">
        <v>120</v>
      </c>
      <c r="E32" s="139">
        <v>11.2</v>
      </c>
      <c r="F32" s="139">
        <v>12.3</v>
      </c>
      <c r="G32" s="139">
        <v>16.6</v>
      </c>
      <c r="H32" s="139">
        <v>22.1</v>
      </c>
      <c r="I32" s="139">
        <v>27.6</v>
      </c>
      <c r="J32" s="139">
        <v>33.1</v>
      </c>
      <c r="K32" s="139">
        <v>38.5</v>
      </c>
      <c r="L32" s="139">
        <v>44.0</v>
      </c>
      <c r="M32" s="139">
        <v>48.4</v>
      </c>
      <c r="N32" s="139">
        <v>49.5</v>
      </c>
      <c r="O32" s="139">
        <v>55.0</v>
      </c>
      <c r="P32" s="339"/>
      <c r="AA32" s="8"/>
      <c r="AB32" s="8"/>
      <c r="AC32" s="8"/>
      <c r="AD32" s="8"/>
      <c r="AE32" s="8"/>
      <c r="AF32" s="8"/>
      <c r="AG32" s="8"/>
      <c r="AH32" s="8"/>
      <c r="AI32" s="8"/>
      <c r="AJ32" s="8"/>
    </row>
    <row r="33" ht="15.75" customHeight="1">
      <c r="B33" s="132">
        <v>5.0</v>
      </c>
      <c r="C33" s="133">
        <v>400.0</v>
      </c>
      <c r="D33" s="134" t="s">
        <v>119</v>
      </c>
      <c r="E33" s="135">
        <v>21.25</v>
      </c>
      <c r="F33" s="135">
        <v>22.78</v>
      </c>
      <c r="G33" s="135">
        <v>29.24</v>
      </c>
      <c r="H33" s="135">
        <v>37.23</v>
      </c>
      <c r="I33" s="135">
        <v>45.39</v>
      </c>
      <c r="J33" s="135">
        <v>53.379999999999995</v>
      </c>
      <c r="K33" s="135">
        <v>61.37</v>
      </c>
      <c r="L33" s="135">
        <v>69.36</v>
      </c>
      <c r="M33" s="135">
        <v>76.296</v>
      </c>
      <c r="N33" s="135">
        <v>77.35</v>
      </c>
      <c r="O33" s="340"/>
      <c r="P33" s="338"/>
      <c r="AA33" s="8"/>
      <c r="AB33" s="8"/>
      <c r="AC33" s="8"/>
      <c r="AD33" s="8"/>
      <c r="AE33" s="8"/>
      <c r="AF33" s="8"/>
      <c r="AG33" s="8"/>
      <c r="AH33" s="8"/>
      <c r="AI33" s="8"/>
      <c r="AJ33" s="8"/>
    </row>
    <row r="34" ht="15.75" customHeight="1">
      <c r="B34" s="110"/>
      <c r="C34" s="111"/>
      <c r="D34" s="137" t="s">
        <v>120</v>
      </c>
      <c r="E34" s="139">
        <v>14.0</v>
      </c>
      <c r="F34" s="139">
        <v>15.3</v>
      </c>
      <c r="G34" s="139">
        <v>20.8</v>
      </c>
      <c r="H34" s="139">
        <v>27.7</v>
      </c>
      <c r="I34" s="139">
        <v>34.5</v>
      </c>
      <c r="J34" s="139">
        <v>41.3</v>
      </c>
      <c r="K34" s="139">
        <v>48.2</v>
      </c>
      <c r="L34" s="139">
        <v>55.0</v>
      </c>
      <c r="M34" s="139">
        <v>60.5</v>
      </c>
      <c r="N34" s="139">
        <v>61.9</v>
      </c>
      <c r="O34" s="341"/>
      <c r="P34" s="342"/>
      <c r="AA34" s="8"/>
      <c r="AB34" s="8"/>
      <c r="AC34" s="8"/>
      <c r="AD34" s="8"/>
      <c r="AE34" s="8"/>
      <c r="AF34" s="8"/>
      <c r="AG34" s="8"/>
      <c r="AH34" s="8"/>
      <c r="AI34" s="8"/>
      <c r="AJ34" s="8"/>
    </row>
    <row r="35" ht="15.75" customHeight="1">
      <c r="B35" s="141">
        <v>6.0</v>
      </c>
      <c r="C35" s="142">
        <v>500.0</v>
      </c>
      <c r="D35" s="143" t="s">
        <v>119</v>
      </c>
      <c r="E35" s="172">
        <v>25.5</v>
      </c>
      <c r="F35" s="172">
        <v>27.37</v>
      </c>
      <c r="G35" s="172">
        <v>35.19</v>
      </c>
      <c r="H35" s="172">
        <v>44.71</v>
      </c>
      <c r="I35" s="172">
        <v>54.23</v>
      </c>
      <c r="J35" s="172">
        <v>63.92</v>
      </c>
      <c r="K35" s="172">
        <v>73.61</v>
      </c>
      <c r="L35" s="172">
        <v>83.13</v>
      </c>
      <c r="M35" s="343"/>
      <c r="N35" s="343"/>
      <c r="O35" s="343"/>
      <c r="P35" s="344"/>
      <c r="AA35" s="8"/>
      <c r="AB35" s="8"/>
      <c r="AC35" s="8"/>
      <c r="AD35" s="8"/>
      <c r="AE35" s="8"/>
      <c r="AF35" s="8"/>
      <c r="AG35" s="8"/>
      <c r="AH35" s="8"/>
      <c r="AI35" s="8"/>
      <c r="AJ35" s="8"/>
    </row>
    <row r="36" ht="15.75" customHeight="1">
      <c r="B36" s="104"/>
      <c r="C36" s="105"/>
      <c r="D36" s="144" t="s">
        <v>120</v>
      </c>
      <c r="E36" s="61">
        <v>16.8</v>
      </c>
      <c r="F36" s="61">
        <v>18.4</v>
      </c>
      <c r="G36" s="61">
        <v>25.0</v>
      </c>
      <c r="H36" s="61">
        <v>33.2</v>
      </c>
      <c r="I36" s="61">
        <v>41.4</v>
      </c>
      <c r="J36" s="61">
        <v>49.6</v>
      </c>
      <c r="K36" s="61">
        <v>57.8</v>
      </c>
      <c r="L36" s="172">
        <v>66.0</v>
      </c>
      <c r="M36" s="343"/>
      <c r="N36" s="343"/>
      <c r="O36" s="343"/>
      <c r="P36" s="344"/>
      <c r="AA36" s="8"/>
      <c r="AB36" s="8"/>
      <c r="AC36" s="8"/>
      <c r="AD36" s="8"/>
      <c r="AE36" s="8"/>
      <c r="AF36" s="8"/>
      <c r="AG36" s="8"/>
      <c r="AH36" s="8"/>
      <c r="AI36" s="8"/>
      <c r="AJ36" s="8"/>
    </row>
    <row r="37" ht="15.75" customHeight="1">
      <c r="B37" s="132">
        <v>7.0</v>
      </c>
      <c r="C37" s="133">
        <v>600.0</v>
      </c>
      <c r="D37" s="134" t="s">
        <v>119</v>
      </c>
      <c r="E37" s="135">
        <v>29.75</v>
      </c>
      <c r="F37" s="135">
        <v>31.79</v>
      </c>
      <c r="G37" s="135">
        <v>40.97</v>
      </c>
      <c r="H37" s="135">
        <v>52.02</v>
      </c>
      <c r="I37" s="135">
        <v>63.24</v>
      </c>
      <c r="J37" s="135">
        <v>74.63</v>
      </c>
      <c r="K37" s="340"/>
      <c r="L37" s="340"/>
      <c r="M37" s="340"/>
      <c r="N37" s="340"/>
      <c r="O37" s="340"/>
      <c r="P37" s="338"/>
      <c r="AA37" s="63"/>
      <c r="AB37" s="63"/>
      <c r="AC37" s="63"/>
      <c r="AD37" s="63"/>
      <c r="AE37" s="63"/>
      <c r="AF37" s="63"/>
      <c r="AG37" s="63"/>
      <c r="AH37" s="63"/>
      <c r="AI37" s="63"/>
      <c r="AJ37" s="63"/>
    </row>
    <row r="38" ht="15.75" customHeight="1">
      <c r="B38" s="110"/>
      <c r="C38" s="111"/>
      <c r="D38" s="137" t="s">
        <v>120</v>
      </c>
      <c r="E38" s="139">
        <v>19.6</v>
      </c>
      <c r="F38" s="139">
        <v>21.5</v>
      </c>
      <c r="G38" s="139">
        <v>29.1</v>
      </c>
      <c r="H38" s="139">
        <v>38.7</v>
      </c>
      <c r="I38" s="139">
        <v>48.3</v>
      </c>
      <c r="J38" s="139">
        <v>57.9</v>
      </c>
      <c r="K38" s="345"/>
      <c r="L38" s="345"/>
      <c r="M38" s="345"/>
      <c r="N38" s="345"/>
      <c r="O38" s="345"/>
      <c r="P38" s="339"/>
      <c r="AA38" s="63"/>
      <c r="AB38" s="63"/>
      <c r="AC38" s="63"/>
      <c r="AD38" s="63"/>
      <c r="AE38" s="63"/>
      <c r="AF38" s="63"/>
      <c r="AG38" s="63"/>
      <c r="AH38" s="63"/>
      <c r="AI38" s="63"/>
      <c r="AJ38" s="63"/>
    </row>
    <row r="39" ht="15.75" customHeight="1">
      <c r="B39" s="141">
        <v>8.0</v>
      </c>
      <c r="C39" s="142">
        <v>700.0</v>
      </c>
      <c r="D39" s="143" t="s">
        <v>119</v>
      </c>
      <c r="E39" s="135">
        <v>33.83</v>
      </c>
      <c r="F39" s="135">
        <v>36.379999999999995</v>
      </c>
      <c r="G39" s="135">
        <v>46.75</v>
      </c>
      <c r="H39" s="135">
        <v>59.5</v>
      </c>
      <c r="I39" s="135">
        <v>72.25</v>
      </c>
      <c r="J39" s="340"/>
      <c r="K39" s="340"/>
      <c r="L39" s="340"/>
      <c r="M39" s="340"/>
      <c r="N39" s="340"/>
      <c r="O39" s="340"/>
      <c r="P39" s="338"/>
      <c r="AA39" s="63"/>
      <c r="AB39" s="63"/>
      <c r="AC39" s="63"/>
      <c r="AD39" s="63"/>
      <c r="AE39" s="63"/>
      <c r="AF39" s="63"/>
      <c r="AG39" s="63"/>
      <c r="AH39" s="63"/>
      <c r="AI39" s="63"/>
      <c r="AJ39" s="63"/>
    </row>
    <row r="40" ht="15.75" customHeight="1">
      <c r="B40" s="110"/>
      <c r="C40" s="111"/>
      <c r="D40" s="137" t="s">
        <v>120</v>
      </c>
      <c r="E40" s="139">
        <v>22.4</v>
      </c>
      <c r="F40" s="139">
        <v>24.6</v>
      </c>
      <c r="G40" s="139">
        <v>33.3</v>
      </c>
      <c r="H40" s="139">
        <v>44.3</v>
      </c>
      <c r="I40" s="139">
        <v>55.2</v>
      </c>
      <c r="J40" s="345"/>
      <c r="K40" s="345"/>
      <c r="L40" s="345"/>
      <c r="M40" s="345"/>
      <c r="N40" s="345"/>
      <c r="O40" s="345"/>
      <c r="P40" s="339"/>
      <c r="AA40" s="63"/>
      <c r="AB40" s="63"/>
      <c r="AC40" s="63"/>
      <c r="AD40" s="63"/>
      <c r="AE40" s="63"/>
      <c r="AF40" s="63"/>
      <c r="AG40" s="63"/>
      <c r="AH40" s="63"/>
      <c r="AI40" s="63"/>
      <c r="AJ40" s="63"/>
    </row>
    <row r="41" ht="15.75" customHeight="1">
      <c r="AA41" s="63"/>
      <c r="AB41" s="63"/>
      <c r="AC41" s="63"/>
      <c r="AD41" s="63"/>
      <c r="AE41" s="63"/>
      <c r="AF41" s="63"/>
      <c r="AG41" s="63"/>
      <c r="AH41" s="63"/>
      <c r="AI41" s="63"/>
      <c r="AJ41" s="63"/>
    </row>
    <row r="42" ht="15.75" customHeight="1">
      <c r="AA42" s="63"/>
      <c r="AB42" s="63"/>
      <c r="AC42" s="63"/>
      <c r="AD42" s="63"/>
      <c r="AE42" s="63"/>
      <c r="AF42" s="63"/>
      <c r="AG42" s="63"/>
      <c r="AH42" s="63"/>
      <c r="AI42" s="63"/>
      <c r="AJ42" s="63"/>
    </row>
    <row r="43" ht="15.75" customHeight="1">
      <c r="AA43" s="63"/>
      <c r="AB43" s="63"/>
      <c r="AC43" s="63"/>
      <c r="AD43" s="63"/>
      <c r="AE43" s="63"/>
      <c r="AF43" s="63"/>
      <c r="AG43" s="63"/>
      <c r="AH43" s="63"/>
      <c r="AI43" s="63"/>
      <c r="AJ43" s="63"/>
    </row>
    <row r="44" ht="15.75" customHeight="1">
      <c r="AA44" s="63"/>
      <c r="AB44" s="63"/>
      <c r="AC44" s="63"/>
      <c r="AD44" s="63"/>
      <c r="AE44" s="63"/>
      <c r="AF44" s="63"/>
      <c r="AG44" s="63"/>
      <c r="AH44" s="63"/>
      <c r="AI44" s="63"/>
      <c r="AJ44" s="63"/>
    </row>
    <row r="45" ht="15.75" customHeight="1">
      <c r="AA45" s="63"/>
      <c r="AB45" s="63"/>
      <c r="AC45" s="63"/>
      <c r="AD45" s="63"/>
      <c r="AE45" s="63"/>
      <c r="AF45" s="63"/>
      <c r="AG45" s="63"/>
      <c r="AH45" s="63"/>
      <c r="AI45" s="63"/>
      <c r="AJ45" s="63"/>
    </row>
    <row r="46" ht="15.75" customHeight="1">
      <c r="AA46" s="63"/>
      <c r="AB46" s="63"/>
      <c r="AC46" s="63"/>
      <c r="AD46" s="63"/>
      <c r="AE46" s="63"/>
      <c r="AF46" s="63"/>
      <c r="AG46" s="63"/>
      <c r="AH46" s="63"/>
      <c r="AI46" s="63"/>
      <c r="AJ46" s="63"/>
    </row>
    <row r="47" ht="15.75" customHeight="1">
      <c r="AA47" s="63"/>
      <c r="AB47" s="63"/>
      <c r="AC47" s="63"/>
      <c r="AD47" s="63"/>
      <c r="AE47" s="63"/>
      <c r="AF47" s="63"/>
      <c r="AG47" s="63"/>
      <c r="AH47" s="63"/>
      <c r="AI47" s="63"/>
      <c r="AJ47" s="63"/>
    </row>
    <row r="48" ht="15.75" customHeight="1">
      <c r="AA48" s="63"/>
      <c r="AB48" s="63"/>
      <c r="AC48" s="63"/>
      <c r="AD48" s="63"/>
      <c r="AE48" s="63"/>
      <c r="AF48" s="63"/>
      <c r="AG48" s="63"/>
      <c r="AH48" s="63"/>
      <c r="AI48" s="63"/>
      <c r="AJ48" s="63"/>
    </row>
    <row r="49" ht="15.75" customHeight="1">
      <c r="AA49" s="63"/>
      <c r="AB49" s="63"/>
      <c r="AC49" s="63"/>
      <c r="AD49" s="63"/>
      <c r="AE49" s="63"/>
      <c r="AF49" s="63"/>
      <c r="AG49" s="63"/>
      <c r="AH49" s="63"/>
      <c r="AI49" s="63"/>
      <c r="AJ49" s="63"/>
    </row>
    <row r="50" ht="15.75" customHeight="1">
      <c r="AA50" s="63"/>
      <c r="AB50" s="63"/>
      <c r="AC50" s="63"/>
      <c r="AD50" s="63"/>
      <c r="AE50" s="63"/>
      <c r="AF50" s="63"/>
      <c r="AG50" s="63"/>
      <c r="AH50" s="63"/>
      <c r="AI50" s="63"/>
      <c r="AJ50" s="63"/>
    </row>
    <row r="51" ht="15.75" customHeight="1">
      <c r="AA51" s="63"/>
      <c r="AB51" s="63"/>
      <c r="AC51" s="63"/>
      <c r="AD51" s="63"/>
      <c r="AE51" s="63"/>
      <c r="AF51" s="63"/>
      <c r="AG51" s="63"/>
      <c r="AH51" s="63"/>
      <c r="AI51" s="63"/>
      <c r="AJ51" s="63"/>
    </row>
    <row r="52" ht="15.75" customHeight="1">
      <c r="AA52" s="8"/>
      <c r="AB52" s="8"/>
      <c r="AC52" s="8"/>
      <c r="AD52" s="8"/>
      <c r="AE52" s="8"/>
      <c r="AF52" s="8"/>
      <c r="AG52" s="8"/>
      <c r="AH52" s="8"/>
      <c r="AI52" s="8"/>
      <c r="AJ52" s="8"/>
    </row>
    <row r="53" ht="15.75" customHeight="1">
      <c r="AA53" s="8"/>
      <c r="AB53" s="8"/>
      <c r="AC53" s="8"/>
      <c r="AD53" s="8"/>
      <c r="AE53" s="8"/>
      <c r="AF53" s="8"/>
      <c r="AG53" s="8"/>
      <c r="AH53" s="8"/>
      <c r="AI53" s="8"/>
      <c r="AJ53" s="8"/>
    </row>
    <row r="54" ht="15.75" customHeight="1">
      <c r="AA54" s="8"/>
      <c r="AB54" s="8"/>
      <c r="AC54" s="8"/>
      <c r="AD54" s="8"/>
      <c r="AE54" s="8"/>
      <c r="AF54" s="8"/>
      <c r="AG54" s="8"/>
      <c r="AH54" s="8"/>
      <c r="AI54" s="8"/>
      <c r="AJ54" s="8"/>
    </row>
    <row r="55" ht="15.75" customHeight="1">
      <c r="AA55" s="8"/>
      <c r="AB55" s="8"/>
      <c r="AC55" s="8"/>
      <c r="AD55" s="8"/>
      <c r="AE55" s="8"/>
      <c r="AF55" s="8"/>
      <c r="AG55" s="8"/>
      <c r="AH55" s="8"/>
      <c r="AI55" s="8"/>
      <c r="AJ55" s="8"/>
    </row>
    <row r="56" ht="15.75" customHeight="1">
      <c r="AA56" s="8"/>
      <c r="AB56" s="8"/>
      <c r="AC56" s="8"/>
      <c r="AD56" s="8"/>
      <c r="AE56" s="8"/>
      <c r="AF56" s="8"/>
      <c r="AG56" s="8"/>
      <c r="AH56" s="8"/>
      <c r="AI56" s="8"/>
      <c r="AJ56" s="8"/>
    </row>
    <row r="57" ht="15.75" customHeight="1">
      <c r="AA57" s="8"/>
      <c r="AB57" s="8"/>
      <c r="AC57" s="8"/>
      <c r="AD57" s="8"/>
      <c r="AE57" s="8"/>
      <c r="AF57" s="8"/>
      <c r="AG57" s="8"/>
      <c r="AH57" s="8"/>
      <c r="AI57" s="8"/>
      <c r="AJ57" s="8"/>
    </row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40">
    <mergeCell ref="B1:E1"/>
    <mergeCell ref="M2:N2"/>
    <mergeCell ref="I3:J3"/>
    <mergeCell ref="K3:P3"/>
    <mergeCell ref="B5:D5"/>
    <mergeCell ref="K5:O5"/>
    <mergeCell ref="C7:C8"/>
    <mergeCell ref="B7:B8"/>
    <mergeCell ref="B9:B10"/>
    <mergeCell ref="C9:C10"/>
    <mergeCell ref="B11:B12"/>
    <mergeCell ref="C11:C12"/>
    <mergeCell ref="B13:B14"/>
    <mergeCell ref="C13:C14"/>
    <mergeCell ref="B23:D23"/>
    <mergeCell ref="B24:D24"/>
    <mergeCell ref="B25:D25"/>
    <mergeCell ref="E25:P25"/>
    <mergeCell ref="D26:P26"/>
    <mergeCell ref="B15:B16"/>
    <mergeCell ref="C15:C16"/>
    <mergeCell ref="B17:B18"/>
    <mergeCell ref="C17:C18"/>
    <mergeCell ref="B19:B20"/>
    <mergeCell ref="C19:C20"/>
    <mergeCell ref="B22:D22"/>
    <mergeCell ref="B33:B34"/>
    <mergeCell ref="B35:B36"/>
    <mergeCell ref="B37:B38"/>
    <mergeCell ref="B39:B40"/>
    <mergeCell ref="C35:C36"/>
    <mergeCell ref="C37:C38"/>
    <mergeCell ref="C39:C40"/>
    <mergeCell ref="B27:B28"/>
    <mergeCell ref="C27:C28"/>
    <mergeCell ref="B29:B30"/>
    <mergeCell ref="C29:C30"/>
    <mergeCell ref="B31:B32"/>
    <mergeCell ref="C31:C32"/>
    <mergeCell ref="C33:C34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2.57"/>
    <col customWidth="1" min="4" max="4" width="13.0"/>
    <col customWidth="1" min="5" max="5" width="13.43"/>
    <col customWidth="1" min="6" max="17" width="8.29"/>
    <col customWidth="1" min="18" max="26" width="8.71"/>
    <col customWidth="1" hidden="1" min="27" max="39" width="8.71"/>
  </cols>
  <sheetData>
    <row r="1" ht="51.0" customHeight="1">
      <c r="B1" s="67"/>
      <c r="F1" s="68" t="s">
        <v>96</v>
      </c>
      <c r="I1" s="69" t="s">
        <v>97</v>
      </c>
    </row>
    <row r="2" ht="15.0" customHeight="1">
      <c r="B2" s="37" t="s">
        <v>220</v>
      </c>
      <c r="C2" s="8"/>
      <c r="D2" s="8"/>
      <c r="E2" s="8"/>
      <c r="F2" s="8"/>
      <c r="G2" s="175" t="s">
        <v>221</v>
      </c>
      <c r="H2" s="175"/>
      <c r="I2" s="175"/>
      <c r="J2" s="175"/>
      <c r="K2" s="175"/>
      <c r="L2" s="8"/>
      <c r="M2" s="73"/>
      <c r="O2" s="74"/>
    </row>
    <row r="3" ht="27.0" customHeight="1">
      <c r="B3" s="75" t="s">
        <v>99</v>
      </c>
      <c r="C3" s="76"/>
      <c r="D3" s="77"/>
      <c r="E3" s="77"/>
      <c r="F3" s="46"/>
      <c r="G3" s="46"/>
      <c r="H3" s="46"/>
      <c r="I3" s="8"/>
      <c r="J3" s="78" t="s">
        <v>104</v>
      </c>
      <c r="K3" s="79"/>
      <c r="L3" s="78" t="s">
        <v>105</v>
      </c>
      <c r="M3" s="48"/>
      <c r="N3" s="48"/>
      <c r="O3" s="48"/>
      <c r="P3" s="79"/>
      <c r="Q3" s="80"/>
      <c r="R3" s="73"/>
      <c r="S3" s="73"/>
    </row>
    <row r="4" ht="21.75" customHeight="1">
      <c r="B4" s="81" t="s">
        <v>103</v>
      </c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8"/>
    </row>
    <row r="5" ht="27.75" customHeight="1">
      <c r="B5" s="83" t="s">
        <v>222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185"/>
      <c r="R5" s="116"/>
      <c r="S5" s="116"/>
      <c r="T5" s="116"/>
      <c r="AA5" s="161" t="s">
        <v>108</v>
      </c>
      <c r="AB5" s="161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8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336">
        <v>500.0</v>
      </c>
      <c r="G6" s="336">
        <v>550.0</v>
      </c>
      <c r="H6" s="336">
        <v>750.0</v>
      </c>
      <c r="I6" s="336">
        <v>1000.0</v>
      </c>
      <c r="J6" s="336">
        <v>1250.0</v>
      </c>
      <c r="K6" s="336">
        <v>1500.0</v>
      </c>
      <c r="L6" s="336">
        <v>1750.0</v>
      </c>
      <c r="M6" s="336">
        <v>2000.0</v>
      </c>
      <c r="N6" s="336">
        <v>2200.0</v>
      </c>
      <c r="O6" s="336">
        <v>2250.0</v>
      </c>
      <c r="P6" s="336">
        <v>2500.0</v>
      </c>
      <c r="Q6" s="337">
        <v>3000.0</v>
      </c>
      <c r="R6" s="116"/>
      <c r="S6" s="116"/>
      <c r="T6" s="116"/>
      <c r="AA6" s="161" t="s">
        <v>111</v>
      </c>
      <c r="AB6" s="161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8"/>
    </row>
    <row r="7" ht="15.0" customHeight="1">
      <c r="B7" s="97">
        <v>2.0</v>
      </c>
      <c r="C7" s="98">
        <v>82.0</v>
      </c>
      <c r="D7" s="99" t="s">
        <v>112</v>
      </c>
      <c r="E7" s="100"/>
      <c r="F7" s="101">
        <f t="shared" ref="F7:Q7" si="1">ROUND(AA7-(AA7*$L$5),0)</f>
        <v>11196</v>
      </c>
      <c r="G7" s="101">
        <f t="shared" si="1"/>
        <v>12043</v>
      </c>
      <c r="H7" s="101">
        <f t="shared" si="1"/>
        <v>13221</v>
      </c>
      <c r="I7" s="101">
        <f t="shared" si="1"/>
        <v>13993</v>
      </c>
      <c r="J7" s="101">
        <f t="shared" si="1"/>
        <v>15320</v>
      </c>
      <c r="K7" s="101">
        <f t="shared" si="1"/>
        <v>15720</v>
      </c>
      <c r="L7" s="101">
        <f t="shared" si="1"/>
        <v>16675</v>
      </c>
      <c r="M7" s="101">
        <f t="shared" si="1"/>
        <v>18046</v>
      </c>
      <c r="N7" s="101">
        <f t="shared" si="1"/>
        <v>21450</v>
      </c>
      <c r="O7" s="101">
        <f t="shared" si="1"/>
        <v>21876</v>
      </c>
      <c r="P7" s="101">
        <f t="shared" si="1"/>
        <v>26662</v>
      </c>
      <c r="Q7" s="102">
        <f t="shared" si="1"/>
        <v>31449</v>
      </c>
      <c r="AA7" s="103">
        <f>ROUND(VLOOKUP(CONCATENATE("R32 ",F$6," V",$B7),'Основа'!$A$1:$Q3561,15,FALSE),0)</f>
        <v>11196</v>
      </c>
      <c r="AB7" s="103">
        <f>ROUND(VLOOKUP(CONCATENATE("R32 ",G$6," V",$B7),'Основа'!$A$1:$Q3561,15,FALSE),0)</f>
        <v>12043</v>
      </c>
      <c r="AC7" s="103">
        <f>ROUND(VLOOKUP(CONCATENATE("R32 ",H$6," V",$B7),'Основа'!$A$1:$Q3561,15,FALSE),0)</f>
        <v>13221</v>
      </c>
      <c r="AD7" s="103">
        <f>ROUND(VLOOKUP(CONCATENATE("R32 ",I$6," V",$B7),'Основа'!$A$1:$Q3561,15,FALSE),0)</f>
        <v>13993</v>
      </c>
      <c r="AE7" s="103">
        <f>ROUND(VLOOKUP(CONCATENATE("R32 ",J$6," V",$B7),'Основа'!$A$1:$Q3561,15,FALSE),0)</f>
        <v>15320</v>
      </c>
      <c r="AF7" s="103">
        <f>ROUND(VLOOKUP(CONCATENATE("R32 ",K$6," V",$B7),'Основа'!$A$1:$Q3561,15,FALSE),0)</f>
        <v>15720</v>
      </c>
      <c r="AG7" s="103">
        <f>ROUND(VLOOKUP(CONCATENATE("R32 ",L$6," V",$B7),'Основа'!$A$1:$Q3561,15,FALSE),0)</f>
        <v>16675</v>
      </c>
      <c r="AH7" s="103">
        <f>ROUND(VLOOKUP(CONCATENATE("R32 ",M$6," V",$B7),'Основа'!$A$1:$Q3561,15,FALSE),0)</f>
        <v>18046</v>
      </c>
      <c r="AI7" s="103">
        <f>ROUND(VLOOKUP(CONCATENATE("R32 ",N$6," V",$B7),'Основа'!$A$1:$Q3561,15,FALSE),0)</f>
        <v>21450</v>
      </c>
      <c r="AJ7" s="103">
        <f>ROUND(VLOOKUP(CONCATENATE("R32 ",O$6," V",$B7),'Основа'!$A$1:$Q3561,15,FALSE),0)</f>
        <v>21876</v>
      </c>
      <c r="AK7" s="103">
        <f>ROUND(VLOOKUP(CONCATENATE("R32 ",P$6," V",$B7),'Основа'!$A$1:$Q3561,15,FALSE),0)</f>
        <v>26662</v>
      </c>
      <c r="AL7" s="103">
        <f>ROUND(VLOOKUP(CONCATENATE("R32 ",Q$6," V",$B7),'Основа'!$A$1:$Q3561,15,FALSE),0)</f>
        <v>31449</v>
      </c>
      <c r="AM7" s="8"/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Q8" si="2">ROUND(IF($D8="ΔТ=70⁰С (95/85/20) Вт",AA8,(IF($D8="ΔТ=60⁰С (90/70/20) Вт",AA8*0.818,AA8*0.646))),0)</f>
        <v>89</v>
      </c>
      <c r="G8" s="108">
        <f t="shared" si="2"/>
        <v>97</v>
      </c>
      <c r="H8" s="108">
        <f t="shared" si="2"/>
        <v>133</v>
      </c>
      <c r="I8" s="108">
        <f t="shared" si="2"/>
        <v>177</v>
      </c>
      <c r="J8" s="108">
        <f t="shared" si="2"/>
        <v>221</v>
      </c>
      <c r="K8" s="108">
        <f t="shared" si="2"/>
        <v>266</v>
      </c>
      <c r="L8" s="108">
        <f t="shared" si="2"/>
        <v>310</v>
      </c>
      <c r="M8" s="108">
        <f t="shared" si="2"/>
        <v>354</v>
      </c>
      <c r="N8" s="108">
        <f t="shared" si="2"/>
        <v>390</v>
      </c>
      <c r="O8" s="108">
        <f t="shared" si="2"/>
        <v>399</v>
      </c>
      <c r="P8" s="108">
        <f t="shared" si="2"/>
        <v>443</v>
      </c>
      <c r="Q8" s="109">
        <f t="shared" si="2"/>
        <v>533</v>
      </c>
      <c r="AA8" s="103">
        <f>VLOOKUP(CONCATENATE("R32 ",F$6," V",$B7),'Основа'!$A$1:$Q3561,8,FALSE)</f>
        <v>88.56</v>
      </c>
      <c r="AB8" s="103">
        <f>VLOOKUP(CONCATENATE("R32 ",G$6," V",$B7),'Основа'!$A$1:$Q3561,8,FALSE)</f>
        <v>97.17</v>
      </c>
      <c r="AC8" s="103">
        <f>VLOOKUP(CONCATENATE("R32 ",H$6," V",$B7),'Основа'!$A$1:$Q3561,8,FALSE)</f>
        <v>132.84</v>
      </c>
      <c r="AD8" s="103">
        <f>VLOOKUP(CONCATENATE("R32 ",I$6," V",$B7),'Основа'!$A$1:$Q3561,8,FALSE)</f>
        <v>177.12</v>
      </c>
      <c r="AE8" s="103">
        <f>VLOOKUP(CONCATENATE("R32 ",J$6," V",$B7),'Основа'!$A$1:$Q3561,8,FALSE)</f>
        <v>221.4</v>
      </c>
      <c r="AF8" s="103">
        <f>VLOOKUP(CONCATENATE("R32 ",K$6," V",$B7),'Основа'!$A$1:$Q3561,8,FALSE)</f>
        <v>265.68</v>
      </c>
      <c r="AG8" s="103">
        <f>VLOOKUP(CONCATENATE("R32 ",L$6," V",$B7),'Основа'!$A$1:$Q3561,8,FALSE)</f>
        <v>309.96</v>
      </c>
      <c r="AH8" s="103">
        <f>VLOOKUP(CONCATENATE("R32 ",M$6," V",$B7),'Основа'!$A$1:$Q3561,8,FALSE)</f>
        <v>354.24</v>
      </c>
      <c r="AI8" s="103">
        <f>VLOOKUP(CONCATENATE("R32 ",N$6," V",$B7),'Основа'!$A$1:$Q3561,8,FALSE)</f>
        <v>389.91</v>
      </c>
      <c r="AJ8" s="103">
        <f>VLOOKUP(CONCATENATE("R32 ",O$6," V",$B7),'Основа'!$A$1:$Q3561,8,FALSE)</f>
        <v>398.52</v>
      </c>
      <c r="AK8" s="103">
        <f>VLOOKUP(CONCATENATE("R32 ",P$6," V",$B7),'Основа'!$A$1:$Q3561,8,FALSE)</f>
        <v>442.8</v>
      </c>
      <c r="AL8" s="103">
        <f>VLOOKUP(CONCATENATE("R32 ",Q$6," V",$B7),'Основа'!$A$1:$Q3561,8,FALSE)</f>
        <v>532.59</v>
      </c>
      <c r="AM8" s="8"/>
    </row>
    <row r="9" ht="15.0" customHeight="1">
      <c r="B9" s="97">
        <v>3.0</v>
      </c>
      <c r="C9" s="98">
        <v>132.0</v>
      </c>
      <c r="D9" s="99" t="s">
        <v>112</v>
      </c>
      <c r="E9" s="100"/>
      <c r="F9" s="101">
        <f t="shared" ref="F9:Q9" si="3">ROUND(AA9-(AA9*$L$5),0)</f>
        <v>13178</v>
      </c>
      <c r="G9" s="101">
        <f t="shared" si="3"/>
        <v>14222</v>
      </c>
      <c r="H9" s="101">
        <f t="shared" si="3"/>
        <v>15925</v>
      </c>
      <c r="I9" s="101">
        <f t="shared" si="3"/>
        <v>17086</v>
      </c>
      <c r="J9" s="101">
        <f t="shared" si="3"/>
        <v>19075</v>
      </c>
      <c r="K9" s="101">
        <f t="shared" si="3"/>
        <v>19681</v>
      </c>
      <c r="L9" s="101">
        <f t="shared" si="3"/>
        <v>21115</v>
      </c>
      <c r="M9" s="101">
        <f t="shared" si="3"/>
        <v>23168</v>
      </c>
      <c r="N9" s="101">
        <f t="shared" si="3"/>
        <v>27710</v>
      </c>
      <c r="O9" s="101">
        <f t="shared" si="3"/>
        <v>28278</v>
      </c>
      <c r="P9" s="101">
        <f t="shared" si="3"/>
        <v>34665</v>
      </c>
      <c r="Q9" s="102">
        <f t="shared" si="3"/>
        <v>41053</v>
      </c>
      <c r="AA9" s="103">
        <f>ROUND(VLOOKUP(CONCATENATE("R32 ",F$6," V",$B9),'Основа'!$A$1:$Q3563,15,FALSE),0)</f>
        <v>13178</v>
      </c>
      <c r="AB9" s="103">
        <f>ROUND(VLOOKUP(CONCATENATE("R32 ",G$6," V",$B9),'Основа'!$A$1:$Q3563,15,FALSE),0)</f>
        <v>14222</v>
      </c>
      <c r="AC9" s="103">
        <f>ROUND(VLOOKUP(CONCATENATE("R32 ",H$6," V",$B9),'Основа'!$A$1:$Q3563,15,FALSE),0)</f>
        <v>15925</v>
      </c>
      <c r="AD9" s="103">
        <f>ROUND(VLOOKUP(CONCATENATE("R32 ",I$6," V",$B9),'Основа'!$A$1:$Q3563,15,FALSE),0)</f>
        <v>17086</v>
      </c>
      <c r="AE9" s="103">
        <f>ROUND(VLOOKUP(CONCATENATE("R32 ",J$6," V",$B9),'Основа'!$A$1:$Q3563,15,FALSE),0)</f>
        <v>19075</v>
      </c>
      <c r="AF9" s="103">
        <f>ROUND(VLOOKUP(CONCATENATE("R32 ",K$6," V",$B9),'Основа'!$A$1:$Q3563,15,FALSE),0)</f>
        <v>19681</v>
      </c>
      <c r="AG9" s="103">
        <f>ROUND(VLOOKUP(CONCATENATE("R32 ",L$6," V",$B9),'Основа'!$A$1:$Q3563,15,FALSE),0)</f>
        <v>21115</v>
      </c>
      <c r="AH9" s="103">
        <f>ROUND(VLOOKUP(CONCATENATE("R32 ",M$6," V",$B9),'Основа'!$A$1:$Q3563,15,FALSE),0)</f>
        <v>23168</v>
      </c>
      <c r="AI9" s="103">
        <f>ROUND(VLOOKUP(CONCATENATE("R32 ",N$6," V",$B9),'Основа'!$A$1:$Q3563,15,FALSE),0)</f>
        <v>27710</v>
      </c>
      <c r="AJ9" s="103">
        <f>ROUND(VLOOKUP(CONCATENATE("R32 ",O$6," V",$B9),'Основа'!$A$1:$Q3563,15,FALSE),0)</f>
        <v>28278</v>
      </c>
      <c r="AK9" s="103">
        <f>ROUND(VLOOKUP(CONCATENATE("R32 ",P$6," V",$B9),'Основа'!$A$1:$Q3563,15,FALSE),0)</f>
        <v>34665</v>
      </c>
      <c r="AL9" s="103">
        <f>ROUND(VLOOKUP(CONCATENATE("R32 ",Q$6," V",$B9),'Основа'!$A$1:$Q3563,15,FALSE),0)</f>
        <v>41053</v>
      </c>
      <c r="AM9" s="8"/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Q10" si="4">ROUND(IF($D10="ΔТ=70⁰С (95/85/20) Вт",AA10,(IF($D10="ΔТ=60⁰С (90/70/20) Вт",AA10*0.818,AA10*0.646))),0)</f>
        <v>144</v>
      </c>
      <c r="G10" s="108">
        <f t="shared" si="4"/>
        <v>157</v>
      </c>
      <c r="H10" s="108">
        <f t="shared" si="4"/>
        <v>215</v>
      </c>
      <c r="I10" s="108">
        <f t="shared" si="4"/>
        <v>288</v>
      </c>
      <c r="J10" s="108">
        <f t="shared" si="4"/>
        <v>360</v>
      </c>
      <c r="K10" s="108">
        <f t="shared" si="4"/>
        <v>432</v>
      </c>
      <c r="L10" s="108">
        <f t="shared" si="4"/>
        <v>504</v>
      </c>
      <c r="M10" s="108">
        <f t="shared" si="4"/>
        <v>577</v>
      </c>
      <c r="N10" s="108">
        <f t="shared" si="4"/>
        <v>633</v>
      </c>
      <c r="O10" s="108">
        <f t="shared" si="4"/>
        <v>648</v>
      </c>
      <c r="P10" s="108">
        <f t="shared" si="4"/>
        <v>721</v>
      </c>
      <c r="Q10" s="109">
        <f t="shared" si="4"/>
        <v>865</v>
      </c>
      <c r="AA10" s="103">
        <f>VLOOKUP(CONCATENATE("R32 ",F$6," V",$B9),'Основа'!$A$1:$Q3563,8,FALSE)</f>
        <v>143.91</v>
      </c>
      <c r="AB10" s="103">
        <f>VLOOKUP(CONCATENATE("R32 ",G$6," V",$B9),'Основа'!$A$1:$Q3563,8,FALSE)</f>
        <v>157.44</v>
      </c>
      <c r="AC10" s="103">
        <f>VLOOKUP(CONCATENATE("R32 ",H$6," V",$B9),'Основа'!$A$1:$Q3563,8,FALSE)</f>
        <v>215.25</v>
      </c>
      <c r="AD10" s="103">
        <f>VLOOKUP(CONCATENATE("R32 ",I$6," V",$B9),'Основа'!$A$1:$Q3563,8,FALSE)</f>
        <v>287.82</v>
      </c>
      <c r="AE10" s="103">
        <f>VLOOKUP(CONCATENATE("R32 ",J$6," V",$B9),'Основа'!$A$1:$Q3563,8,FALSE)</f>
        <v>360.39</v>
      </c>
      <c r="AF10" s="103">
        <f>VLOOKUP(CONCATENATE("R32 ",K$6," V",$B9),'Основа'!$A$1:$Q3563,8,FALSE)</f>
        <v>431.73</v>
      </c>
      <c r="AG10" s="103">
        <f>VLOOKUP(CONCATENATE("R32 ",L$6," V",$B9),'Основа'!$A$1:$Q3563,8,FALSE)</f>
        <v>504.3</v>
      </c>
      <c r="AH10" s="103">
        <f>VLOOKUP(CONCATENATE("R32 ",M$6," V",$B9),'Основа'!$A$1:$Q3563,8,FALSE)</f>
        <v>576.87</v>
      </c>
      <c r="AI10" s="103">
        <f>VLOOKUP(CONCATENATE("R32 ",N$6," V",$B9),'Основа'!$A$1:$Q3563,8,FALSE)</f>
        <v>633.45</v>
      </c>
      <c r="AJ10" s="103">
        <f>VLOOKUP(CONCATENATE("R32 ",O$6," V",$B9),'Основа'!$A$1:$Q3563,8,FALSE)</f>
        <v>648.21</v>
      </c>
      <c r="AK10" s="103">
        <f>VLOOKUP(CONCATENATE("R32 ",P$6," V",$B9),'Основа'!$A$1:$Q3563,8,FALSE)</f>
        <v>720.78</v>
      </c>
      <c r="AL10" s="103">
        <f>VLOOKUP(CONCATENATE("R32 ",Q$6," V",$B9),'Основа'!$A$1:$Q3563,8,FALSE)</f>
        <v>864.69</v>
      </c>
      <c r="AM10" s="8"/>
    </row>
    <row r="11" ht="15.0" customHeight="1">
      <c r="B11" s="97">
        <v>4.0</v>
      </c>
      <c r="C11" s="98">
        <v>182.0</v>
      </c>
      <c r="D11" s="99" t="s">
        <v>112</v>
      </c>
      <c r="E11" s="100"/>
      <c r="F11" s="101">
        <f t="shared" ref="F11:Q11" si="5">ROUND(AA11-(AA11*$L$5),0)</f>
        <v>15165</v>
      </c>
      <c r="G11" s="101">
        <f t="shared" si="5"/>
        <v>16408</v>
      </c>
      <c r="H11" s="101">
        <f t="shared" si="5"/>
        <v>18634</v>
      </c>
      <c r="I11" s="101">
        <f t="shared" si="5"/>
        <v>20185</v>
      </c>
      <c r="J11" s="101">
        <f t="shared" si="5"/>
        <v>22838</v>
      </c>
      <c r="K11" s="101">
        <f t="shared" si="5"/>
        <v>23651</v>
      </c>
      <c r="L11" s="101">
        <f t="shared" si="5"/>
        <v>25563</v>
      </c>
      <c r="M11" s="101">
        <f t="shared" si="5"/>
        <v>28301</v>
      </c>
      <c r="N11" s="101">
        <f t="shared" si="5"/>
        <v>33983</v>
      </c>
      <c r="O11" s="101">
        <f t="shared" si="5"/>
        <v>34694</v>
      </c>
      <c r="P11" s="101">
        <f t="shared" si="5"/>
        <v>42686</v>
      </c>
      <c r="Q11" s="102">
        <f t="shared" si="5"/>
        <v>50677</v>
      </c>
      <c r="AA11" s="103">
        <f>ROUND(VLOOKUP(CONCATENATE("R32 ",F$6," V",$B11),'Основа'!$A$1:$Q3565,15,FALSE),0)</f>
        <v>15165</v>
      </c>
      <c r="AB11" s="103">
        <f>ROUND(VLOOKUP(CONCATENATE("R32 ",G$6," V",$B11),'Основа'!$A$1:$Q3565,15,FALSE),0)</f>
        <v>16408</v>
      </c>
      <c r="AC11" s="103">
        <f>ROUND(VLOOKUP(CONCATENATE("R32 ",H$6," V",$B11),'Основа'!$A$1:$Q3565,15,FALSE),0)</f>
        <v>18634</v>
      </c>
      <c r="AD11" s="103">
        <f>ROUND(VLOOKUP(CONCATENATE("R32 ",I$6," V",$B11),'Основа'!$A$1:$Q3565,15,FALSE),0)</f>
        <v>20185</v>
      </c>
      <c r="AE11" s="103">
        <f>ROUND(VLOOKUP(CONCATENATE("R32 ",J$6," V",$B11),'Основа'!$A$1:$Q3565,15,FALSE),0)</f>
        <v>22838</v>
      </c>
      <c r="AF11" s="103">
        <f>ROUND(VLOOKUP(CONCATENATE("R32 ",K$6," V",$B11),'Основа'!$A$1:$Q3565,15,FALSE),0)</f>
        <v>23651</v>
      </c>
      <c r="AG11" s="103">
        <f>ROUND(VLOOKUP(CONCATENATE("R32 ",L$6," V",$B11),'Основа'!$A$1:$Q3565,15,FALSE),0)</f>
        <v>25563</v>
      </c>
      <c r="AH11" s="103">
        <f>ROUND(VLOOKUP(CONCATENATE("R32 ",M$6," V",$B11),'Основа'!$A$1:$Q3565,15,FALSE),0)</f>
        <v>28301</v>
      </c>
      <c r="AI11" s="103">
        <f>ROUND(VLOOKUP(CONCATENATE("R32 ",N$6," V",$B11),'Основа'!$A$1:$Q3565,15,FALSE),0)</f>
        <v>33983</v>
      </c>
      <c r="AJ11" s="103">
        <f>ROUND(VLOOKUP(CONCATENATE("R32 ",O$6," V",$B11),'Основа'!$A$1:$Q3565,15,FALSE),0)</f>
        <v>34694</v>
      </c>
      <c r="AK11" s="103">
        <f>ROUND(VLOOKUP(CONCATENATE("R32 ",P$6," V",$B11),'Основа'!$A$1:$Q3565,15,FALSE),0)</f>
        <v>42686</v>
      </c>
      <c r="AL11" s="103">
        <f>ROUND(VLOOKUP(CONCATENATE("R32 ",Q$6," V",$B11),'Основа'!$A$1:$Q3565,15,FALSE),0)</f>
        <v>50677</v>
      </c>
      <c r="AM11" s="8"/>
    </row>
    <row r="12" ht="15.0" customHeight="1">
      <c r="B12" s="104"/>
      <c r="C12" s="105"/>
      <c r="D12" s="106" t="str">
        <f>RIGHT($M$5,21)</f>
        <v>ΔТ=70⁰С (95/85/20) Вт</v>
      </c>
      <c r="E12" s="107"/>
      <c r="F12" s="108">
        <f t="shared" ref="F12:Q12" si="6">ROUND(IF($D12="ΔТ=70⁰С (95/85/20) Вт",AA12,(IF($D12="ΔТ=60⁰С (90/70/20) Вт",AA12*0.818,AA12*0.646))),0)</f>
        <v>199</v>
      </c>
      <c r="G12" s="108">
        <f t="shared" si="6"/>
        <v>219</v>
      </c>
      <c r="H12" s="108">
        <f t="shared" si="6"/>
        <v>299</v>
      </c>
      <c r="I12" s="108">
        <f t="shared" si="6"/>
        <v>399</v>
      </c>
      <c r="J12" s="108">
        <f t="shared" si="6"/>
        <v>498</v>
      </c>
      <c r="K12" s="108">
        <f t="shared" si="6"/>
        <v>599</v>
      </c>
      <c r="L12" s="108">
        <f t="shared" si="6"/>
        <v>699</v>
      </c>
      <c r="M12" s="108">
        <f t="shared" si="6"/>
        <v>798</v>
      </c>
      <c r="N12" s="108">
        <f t="shared" si="6"/>
        <v>878</v>
      </c>
      <c r="O12" s="108">
        <f t="shared" si="6"/>
        <v>898</v>
      </c>
      <c r="P12" s="108">
        <f t="shared" si="6"/>
        <v>998</v>
      </c>
      <c r="Q12" s="109">
        <f t="shared" si="6"/>
        <v>1198</v>
      </c>
      <c r="AA12" s="103">
        <f>VLOOKUP(CONCATENATE("R32 ",F$6," V",$B11),'Основа'!$A$1:$Q3565,8,FALSE)</f>
        <v>199.26</v>
      </c>
      <c r="AB12" s="103">
        <f>VLOOKUP(CONCATENATE("R32 ",G$6," V",$B11),'Основа'!$A$1:$Q3565,8,FALSE)</f>
        <v>218.94</v>
      </c>
      <c r="AC12" s="103">
        <f>VLOOKUP(CONCATENATE("R32 ",H$6," V",$B11),'Основа'!$A$1:$Q3565,8,FALSE)</f>
        <v>298.89</v>
      </c>
      <c r="AD12" s="103">
        <f>VLOOKUP(CONCATENATE("R32 ",I$6," V",$B11),'Основа'!$A$1:$Q3565,8,FALSE)</f>
        <v>398.52</v>
      </c>
      <c r="AE12" s="103">
        <f>VLOOKUP(CONCATENATE("R32 ",J$6," V",$B11),'Основа'!$A$1:$Q3565,8,FALSE)</f>
        <v>498.15</v>
      </c>
      <c r="AF12" s="103">
        <f>VLOOKUP(CONCATENATE("R32 ",K$6," V",$B11),'Основа'!$A$1:$Q3565,8,FALSE)</f>
        <v>599.01</v>
      </c>
      <c r="AG12" s="103">
        <f>VLOOKUP(CONCATENATE("R32 ",L$6," V",$B11),'Основа'!$A$1:$Q3565,8,FALSE)</f>
        <v>698.64</v>
      </c>
      <c r="AH12" s="103">
        <f>VLOOKUP(CONCATENATE("R32 ",M$6," V",$B11),'Основа'!$A$1:$Q3565,8,FALSE)</f>
        <v>798.27</v>
      </c>
      <c r="AI12" s="103">
        <f>VLOOKUP(CONCATENATE("R32 ",N$6," V",$B11),'Основа'!$A$1:$Q3565,8,FALSE)</f>
        <v>878.22</v>
      </c>
      <c r="AJ12" s="103">
        <f>VLOOKUP(CONCATENATE("R32 ",O$6," V",$B11),'Основа'!$A$1:$Q3565,8,FALSE)</f>
        <v>897.9</v>
      </c>
      <c r="AK12" s="103">
        <f>VLOOKUP(CONCATENATE("R32 ",P$6," V",$B11),'Основа'!$A$1:$Q3565,8,FALSE)</f>
        <v>997.53</v>
      </c>
      <c r="AL12" s="103">
        <f>VLOOKUP(CONCATENATE("R32 ",Q$6," V",$B11),'Основа'!$A$1:$Q3565,8,FALSE)</f>
        <v>1198.02</v>
      </c>
      <c r="AM12" s="8"/>
    </row>
    <row r="13" ht="15.0" customHeight="1">
      <c r="B13" s="97">
        <v>5.0</v>
      </c>
      <c r="C13" s="98">
        <v>232.0</v>
      </c>
      <c r="D13" s="99" t="s">
        <v>112</v>
      </c>
      <c r="E13" s="100"/>
      <c r="F13" s="101">
        <f t="shared" ref="F13:Q13" si="7">ROUND(AA13-(AA13*$L$5),0)</f>
        <v>17156</v>
      </c>
      <c r="G13" s="101">
        <f t="shared" si="7"/>
        <v>18598</v>
      </c>
      <c r="H13" s="101">
        <f t="shared" si="7"/>
        <v>21349</v>
      </c>
      <c r="I13" s="101">
        <f t="shared" si="7"/>
        <v>23290</v>
      </c>
      <c r="J13" s="101">
        <f t="shared" si="7"/>
        <v>26610</v>
      </c>
      <c r="K13" s="101">
        <f t="shared" si="7"/>
        <v>27629</v>
      </c>
      <c r="L13" s="101">
        <f t="shared" si="7"/>
        <v>30021</v>
      </c>
      <c r="M13" s="101">
        <f t="shared" si="7"/>
        <v>33444</v>
      </c>
      <c r="N13" s="101">
        <f t="shared" si="7"/>
        <v>40270</v>
      </c>
      <c r="O13" s="101">
        <f t="shared" si="7"/>
        <v>41124</v>
      </c>
      <c r="P13" s="101">
        <f t="shared" si="7"/>
        <v>50722</v>
      </c>
      <c r="Q13" s="102">
        <f t="shared" si="7"/>
        <v>60321</v>
      </c>
      <c r="AA13" s="103">
        <f>ROUND(VLOOKUP(CONCATENATE("R32 ",F$6," V",$B13),'Основа'!$A$1:$Q3567,15,FALSE),0)</f>
        <v>17156</v>
      </c>
      <c r="AB13" s="103">
        <f>ROUND(VLOOKUP(CONCATENATE("R32 ",G$6," V",$B13),'Основа'!$A$1:$Q3567,15,FALSE),0)</f>
        <v>18598</v>
      </c>
      <c r="AC13" s="103">
        <f>ROUND(VLOOKUP(CONCATENATE("R32 ",H$6," V",$B13),'Основа'!$A$1:$Q3567,15,FALSE),0)</f>
        <v>21349</v>
      </c>
      <c r="AD13" s="103">
        <f>ROUND(VLOOKUP(CONCATENATE("R32 ",I$6," V",$B13),'Основа'!$A$1:$Q3567,15,FALSE),0)</f>
        <v>23290</v>
      </c>
      <c r="AE13" s="103">
        <f>ROUND(VLOOKUP(CONCATENATE("R32 ",J$6," V",$B13),'Основа'!$A$1:$Q3567,15,FALSE),0)</f>
        <v>26610</v>
      </c>
      <c r="AF13" s="103">
        <f>ROUND(VLOOKUP(CONCATENATE("R32 ",K$6," V",$B13),'Основа'!$A$1:$Q3567,15,FALSE),0)</f>
        <v>27629</v>
      </c>
      <c r="AG13" s="103">
        <f>ROUND(VLOOKUP(CONCATENATE("R32 ",L$6," V",$B13),'Основа'!$A$1:$Q3567,15,FALSE),0)</f>
        <v>30021</v>
      </c>
      <c r="AH13" s="103">
        <f>ROUND(VLOOKUP(CONCATENATE("R32 ",M$6," V",$B13),'Основа'!$A$1:$Q3567,15,FALSE),0)</f>
        <v>33444</v>
      </c>
      <c r="AI13" s="103">
        <f>ROUND(VLOOKUP(CONCATENATE("R32 ",N$6," V",$B13),'Основа'!$A$1:$Q3567,15,FALSE),0)</f>
        <v>40270</v>
      </c>
      <c r="AJ13" s="103">
        <f>ROUND(VLOOKUP(CONCATENATE("R32 ",O$6," V",$B13),'Основа'!$A$1:$Q3567,15,FALSE),0)</f>
        <v>41124</v>
      </c>
      <c r="AK13" s="103">
        <f>ROUND(VLOOKUP(CONCATENATE("R32 ",P$6," V",$B13),'Основа'!$A$1:$Q3567,15,FALSE),0)</f>
        <v>50722</v>
      </c>
      <c r="AL13" s="103">
        <f>ROUND(VLOOKUP(CONCATENATE("R32 ",Q$6," V",$B13),'Основа'!$A$1:$Q3567,15,FALSE),0)</f>
        <v>60321</v>
      </c>
      <c r="AM13" s="8"/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Q14" si="8">ROUND(IF($D14="ΔТ=70⁰С (95/85/20) Вт",AA14,(IF($D14="ΔТ=60⁰С (90/70/20) Вт",AA14*0.818,AA14*0.646))),0)</f>
        <v>255</v>
      </c>
      <c r="G14" s="108">
        <f t="shared" si="8"/>
        <v>280</v>
      </c>
      <c r="H14" s="108">
        <f t="shared" si="8"/>
        <v>381</v>
      </c>
      <c r="I14" s="108">
        <f t="shared" si="8"/>
        <v>509</v>
      </c>
      <c r="J14" s="108">
        <f t="shared" si="8"/>
        <v>637</v>
      </c>
      <c r="K14" s="108">
        <f t="shared" si="8"/>
        <v>765</v>
      </c>
      <c r="L14" s="108">
        <f t="shared" si="8"/>
        <v>892</v>
      </c>
      <c r="M14" s="108">
        <f t="shared" si="8"/>
        <v>1020</v>
      </c>
      <c r="N14" s="108">
        <f t="shared" si="8"/>
        <v>1122</v>
      </c>
      <c r="O14" s="108">
        <f t="shared" si="8"/>
        <v>1148</v>
      </c>
      <c r="P14" s="108">
        <f t="shared" si="8"/>
        <v>1276</v>
      </c>
      <c r="Q14" s="109">
        <f t="shared" si="8"/>
        <v>1530</v>
      </c>
      <c r="AA14" s="103">
        <f>VLOOKUP(CONCATENATE("R32 ",F$6," V",$B13),'Основа'!$A$1:$Q3567,8,FALSE)</f>
        <v>254.61</v>
      </c>
      <c r="AB14" s="103">
        <f>VLOOKUP(CONCATENATE("R32 ",G$6," V",$B13),'Основа'!$A$1:$Q3567,8,FALSE)</f>
        <v>280.44</v>
      </c>
      <c r="AC14" s="103">
        <f>VLOOKUP(CONCATENATE("R32 ",H$6," V",$B13),'Основа'!$A$1:$Q3567,8,FALSE)</f>
        <v>381.3</v>
      </c>
      <c r="AD14" s="103">
        <f>VLOOKUP(CONCATENATE("R32 ",I$6," V",$B13),'Основа'!$A$1:$Q3567,8,FALSE)</f>
        <v>509.22</v>
      </c>
      <c r="AE14" s="103">
        <f>VLOOKUP(CONCATENATE("R32 ",J$6," V",$B13),'Основа'!$A$1:$Q3567,8,FALSE)</f>
        <v>637.14</v>
      </c>
      <c r="AF14" s="103">
        <f>VLOOKUP(CONCATENATE("R32 ",K$6," V",$B13),'Основа'!$A$1:$Q3567,8,FALSE)</f>
        <v>765.06</v>
      </c>
      <c r="AG14" s="103">
        <f>VLOOKUP(CONCATENATE("R32 ",L$6," V",$B13),'Основа'!$A$1:$Q3567,8,FALSE)</f>
        <v>891.75</v>
      </c>
      <c r="AH14" s="103">
        <f>VLOOKUP(CONCATENATE("R32 ",M$6," V",$B13),'Основа'!$A$1:$Q3567,8,FALSE)</f>
        <v>1019.67</v>
      </c>
      <c r="AI14" s="103">
        <f>VLOOKUP(CONCATENATE("R32 ",N$6," V",$B13),'Основа'!$A$1:$Q3567,8,FALSE)</f>
        <v>1121.76</v>
      </c>
      <c r="AJ14" s="103">
        <f>VLOOKUP(CONCATENATE("R32 ",O$6," V",$B13),'Основа'!$A$1:$Q3567,8,FALSE)</f>
        <v>1147.59</v>
      </c>
      <c r="AK14" s="103">
        <f>VLOOKUP(CONCATENATE("R32 ",P$6," V",$B13),'Основа'!$A$1:$Q3567,8,FALSE)</f>
        <v>1275.51</v>
      </c>
      <c r="AL14" s="103">
        <f>VLOOKUP(CONCATENATE("R32 ",Q$6," V",$B13),'Основа'!$A$1:$Q3567,8,FALSE)</f>
        <v>1530.12</v>
      </c>
      <c r="AM14" s="8"/>
    </row>
    <row r="15" ht="15.0" customHeight="1">
      <c r="B15" s="97">
        <v>6.0</v>
      </c>
      <c r="C15" s="98">
        <v>282.0</v>
      </c>
      <c r="D15" s="99" t="s">
        <v>112</v>
      </c>
      <c r="E15" s="100"/>
      <c r="F15" s="101">
        <f t="shared" ref="F15:Q15" si="9">ROUND(AA15-(AA15*$L$5),0)</f>
        <v>19150</v>
      </c>
      <c r="G15" s="101">
        <f t="shared" si="9"/>
        <v>20792</v>
      </c>
      <c r="H15" s="101">
        <f t="shared" si="9"/>
        <v>24070</v>
      </c>
      <c r="I15" s="101">
        <f t="shared" si="9"/>
        <v>26402</v>
      </c>
      <c r="J15" s="101">
        <f t="shared" si="9"/>
        <v>30389</v>
      </c>
      <c r="K15" s="101">
        <f t="shared" si="9"/>
        <v>31613</v>
      </c>
      <c r="L15" s="101">
        <f t="shared" si="9"/>
        <v>34491</v>
      </c>
      <c r="M15" s="101">
        <f t="shared" si="9"/>
        <v>38599</v>
      </c>
      <c r="N15" s="101">
        <f t="shared" si="9"/>
        <v>46570</v>
      </c>
      <c r="O15" s="101">
        <f t="shared" si="9"/>
        <v>47566</v>
      </c>
      <c r="P15" s="101">
        <f t="shared" si="9"/>
        <v>58776</v>
      </c>
      <c r="Q15" s="102">
        <f t="shared" si="9"/>
        <v>69985</v>
      </c>
      <c r="AA15" s="103">
        <f>ROUND(VLOOKUP(CONCATENATE("R32 ",F$6," V",$B15),'Основа'!$A$1:$Q3569,15,FALSE),0)</f>
        <v>19150</v>
      </c>
      <c r="AB15" s="103">
        <f>ROUND(VLOOKUP(CONCATENATE("R32 ",G$6," V",$B15),'Основа'!$A$1:$Q3569,15,FALSE),0)</f>
        <v>20792</v>
      </c>
      <c r="AC15" s="103">
        <f>ROUND(VLOOKUP(CONCATENATE("R32 ",H$6," V",$B15),'Основа'!$A$1:$Q3569,15,FALSE),0)</f>
        <v>24070</v>
      </c>
      <c r="AD15" s="103">
        <f>ROUND(VLOOKUP(CONCATENATE("R32 ",I$6," V",$B15),'Основа'!$A$1:$Q3569,15,FALSE),0)</f>
        <v>26402</v>
      </c>
      <c r="AE15" s="103">
        <f>ROUND(VLOOKUP(CONCATENATE("R32 ",J$6," V",$B15),'Основа'!$A$1:$Q3569,15,FALSE),0)</f>
        <v>30389</v>
      </c>
      <c r="AF15" s="103">
        <f>ROUND(VLOOKUP(CONCATENATE("R32 ",K$6," V",$B15),'Основа'!$A$1:$Q3569,15,FALSE),0)</f>
        <v>31613</v>
      </c>
      <c r="AG15" s="103">
        <f>ROUND(VLOOKUP(CONCATENATE("R32 ",L$6," V",$B15),'Основа'!$A$1:$Q3569,15,FALSE),0)</f>
        <v>34491</v>
      </c>
      <c r="AH15" s="103">
        <f>ROUND(VLOOKUP(CONCATENATE("R32 ",M$6," V",$B15),'Основа'!$A$1:$Q3569,15,FALSE),0)</f>
        <v>38599</v>
      </c>
      <c r="AI15" s="103">
        <f>ROUND(VLOOKUP(CONCATENATE("R32 ",N$6," V",$B15),'Основа'!$A$1:$Q3569,15,FALSE),0)</f>
        <v>46570</v>
      </c>
      <c r="AJ15" s="103">
        <f>ROUND(VLOOKUP(CONCATENATE("R32 ",O$6," V",$B15),'Основа'!$A$1:$Q3569,15,FALSE),0)</f>
        <v>47566</v>
      </c>
      <c r="AK15" s="103">
        <f>ROUND(VLOOKUP(CONCATENATE("R32 ",P$6," V",$B15),'Основа'!$A$1:$Q3569,15,FALSE),0)</f>
        <v>58776</v>
      </c>
      <c r="AL15" s="103">
        <f>ROUND(VLOOKUP(CONCATENATE("R32 ",Q$6," V",$B15),'Основа'!$A$1:$Q3569,15,FALSE),0)</f>
        <v>69985</v>
      </c>
      <c r="AM15" s="8"/>
    </row>
    <row r="16" ht="15.0" customHeight="1">
      <c r="B16" s="104"/>
      <c r="C16" s="105"/>
      <c r="D16" s="106" t="str">
        <f>RIGHT($M$5,21)</f>
        <v>ΔТ=70⁰С (95/85/20) Вт</v>
      </c>
      <c r="E16" s="107"/>
      <c r="F16" s="108">
        <f t="shared" ref="F16:Q16" si="10">ROUND(IF($D16="ΔТ=70⁰С (95/85/20) Вт",AA16,(IF($D16="ΔТ=60⁰С (90/70/20) Вт",AA16*0.818,AA16*0.646))),0)</f>
        <v>310</v>
      </c>
      <c r="G16" s="108">
        <f t="shared" si="10"/>
        <v>341</v>
      </c>
      <c r="H16" s="108">
        <f t="shared" si="10"/>
        <v>465</v>
      </c>
      <c r="I16" s="108">
        <f t="shared" si="10"/>
        <v>621</v>
      </c>
      <c r="J16" s="108">
        <f t="shared" si="10"/>
        <v>776</v>
      </c>
      <c r="K16" s="108">
        <f t="shared" si="10"/>
        <v>931</v>
      </c>
      <c r="L16" s="108">
        <f t="shared" si="10"/>
        <v>1086</v>
      </c>
      <c r="M16" s="108">
        <f t="shared" si="10"/>
        <v>1242</v>
      </c>
      <c r="N16" s="108">
        <f t="shared" si="10"/>
        <v>1367</v>
      </c>
      <c r="O16" s="108">
        <f t="shared" si="10"/>
        <v>1397</v>
      </c>
      <c r="P16" s="108">
        <f t="shared" si="10"/>
        <v>1552</v>
      </c>
      <c r="Q16" s="109">
        <f t="shared" si="10"/>
        <v>1863</v>
      </c>
      <c r="AA16" s="103">
        <f>VLOOKUP(CONCATENATE("R32 ",F$6," V",$B15),'Основа'!$A$1:$Q3569,8,FALSE)</f>
        <v>309.96</v>
      </c>
      <c r="AB16" s="103">
        <f>VLOOKUP(CONCATENATE("R32 ",G$6," V",$B15),'Основа'!$A$1:$Q3569,8,FALSE)</f>
        <v>340.71</v>
      </c>
      <c r="AC16" s="103">
        <f>VLOOKUP(CONCATENATE("R32 ",H$6," V",$B15),'Основа'!$A$1:$Q3569,8,FALSE)</f>
        <v>464.94</v>
      </c>
      <c r="AD16" s="103">
        <f>VLOOKUP(CONCATENATE("R32 ",I$6," V",$B15),'Основа'!$A$1:$Q3569,8,FALSE)</f>
        <v>621.15</v>
      </c>
      <c r="AE16" s="103">
        <f>VLOOKUP(CONCATENATE("R32 ",J$6," V",$B15),'Основа'!$A$1:$Q3569,8,FALSE)</f>
        <v>776.13</v>
      </c>
      <c r="AF16" s="103">
        <f>VLOOKUP(CONCATENATE("R32 ",K$6," V",$B15),'Основа'!$A$1:$Q3569,8,FALSE)</f>
        <v>931.11</v>
      </c>
      <c r="AG16" s="103">
        <f>VLOOKUP(CONCATENATE("R32 ",L$6," V",$B15),'Основа'!$A$1:$Q3569,8,FALSE)</f>
        <v>1086.09</v>
      </c>
      <c r="AH16" s="103">
        <f>VLOOKUP(CONCATENATE("R32 ",M$6," V",$B15),'Основа'!$A$1:$Q3569,8,FALSE)</f>
        <v>1242.3</v>
      </c>
      <c r="AI16" s="103">
        <f>VLOOKUP(CONCATENATE("R32 ",N$6," V",$B15),'Основа'!$A$1:$Q3569,8,FALSE)</f>
        <v>1366.53</v>
      </c>
      <c r="AJ16" s="103">
        <f>VLOOKUP(CONCATENATE("R32 ",O$6," V",$B15),'Основа'!$A$1:$Q3569,8,FALSE)</f>
        <v>1397.28</v>
      </c>
      <c r="AK16" s="103">
        <f>VLOOKUP(CONCATENATE("R32 ",P$6," V",$B15),'Основа'!$A$1:$Q3569,8,FALSE)</f>
        <v>1552.26</v>
      </c>
      <c r="AL16" s="103">
        <f>VLOOKUP(CONCATENATE("R32 ",Q$6," V",$B15),'Основа'!$A$1:$Q3569,8,FALSE)</f>
        <v>1863.45</v>
      </c>
      <c r="AM16" s="8"/>
    </row>
    <row r="17" ht="15.0" customHeight="1">
      <c r="B17" s="97">
        <v>7.0</v>
      </c>
      <c r="C17" s="98">
        <v>332.0</v>
      </c>
      <c r="D17" s="99" t="s">
        <v>112</v>
      </c>
      <c r="E17" s="100"/>
      <c r="F17" s="101">
        <f t="shared" ref="F17:Q17" si="11">ROUND(AA17-(AA17*$L$5),0)</f>
        <v>21149</v>
      </c>
      <c r="G17" s="101">
        <f t="shared" si="11"/>
        <v>22991</v>
      </c>
      <c r="H17" s="101">
        <f t="shared" si="11"/>
        <v>26797</v>
      </c>
      <c r="I17" s="101">
        <f t="shared" si="11"/>
        <v>29520</v>
      </c>
      <c r="J17" s="101">
        <f t="shared" si="11"/>
        <v>34176</v>
      </c>
      <c r="K17" s="101">
        <f t="shared" si="11"/>
        <v>35607</v>
      </c>
      <c r="L17" s="101">
        <f t="shared" si="11"/>
        <v>38968</v>
      </c>
      <c r="M17" s="101">
        <f t="shared" si="11"/>
        <v>43764</v>
      </c>
      <c r="N17" s="101">
        <f t="shared" si="11"/>
        <v>52883</v>
      </c>
      <c r="O17" s="101">
        <f t="shared" si="11"/>
        <v>54022</v>
      </c>
      <c r="P17" s="101">
        <f t="shared" si="11"/>
        <v>66846</v>
      </c>
      <c r="Q17" s="102">
        <f t="shared" si="11"/>
        <v>79670</v>
      </c>
      <c r="AA17" s="103">
        <f>ROUND(VLOOKUP(CONCATENATE("R32 ",F$6," V",$B17),'Основа'!$A$1:$Q3572,15,FALSE),0)</f>
        <v>21149</v>
      </c>
      <c r="AB17" s="103">
        <f>ROUND(VLOOKUP(CONCATENATE("R32 ",G$6," V",$B17),'Основа'!$A$1:$Q3572,15,FALSE),0)</f>
        <v>22991</v>
      </c>
      <c r="AC17" s="103">
        <f>ROUND(VLOOKUP(CONCATENATE("R32 ",H$6," V",$B17),'Основа'!$A$1:$Q3572,15,FALSE),0)</f>
        <v>26797</v>
      </c>
      <c r="AD17" s="103">
        <f>ROUND(VLOOKUP(CONCATENATE("R32 ",I$6," V",$B17),'Основа'!$A$1:$Q3572,15,FALSE),0)</f>
        <v>29520</v>
      </c>
      <c r="AE17" s="103">
        <f>ROUND(VLOOKUP(CONCATENATE("R32 ",J$6," V",$B17),'Основа'!$A$1:$Q3572,15,FALSE),0)</f>
        <v>34176</v>
      </c>
      <c r="AF17" s="103">
        <f>ROUND(VLOOKUP(CONCATENATE("R32 ",K$6," V",$B17),'Основа'!$A$1:$Q3572,15,FALSE),0)</f>
        <v>35607</v>
      </c>
      <c r="AG17" s="103">
        <f>ROUND(VLOOKUP(CONCATENATE("R32 ",L$6," V",$B17),'Основа'!$A$1:$Q3572,15,FALSE),0)</f>
        <v>38968</v>
      </c>
      <c r="AH17" s="103">
        <f>ROUND(VLOOKUP(CONCATENATE("R32 ",M$6," V",$B17),'Основа'!$A$1:$Q3572,15,FALSE),0)</f>
        <v>43764</v>
      </c>
      <c r="AI17" s="103">
        <f>ROUND(VLOOKUP(CONCATENATE("R32 ",N$6," V",$B17),'Основа'!$A$1:$Q3572,15,FALSE),0)</f>
        <v>52883</v>
      </c>
      <c r="AJ17" s="103">
        <f>ROUND(VLOOKUP(CONCATENATE("R32 ",O$6," V",$B17),'Основа'!$A$1:$Q3572,15,FALSE),0)</f>
        <v>54022</v>
      </c>
      <c r="AK17" s="103">
        <f>ROUND(VLOOKUP(CONCATENATE("R32 ",P$6," V",$B17),'Основа'!$A$1:$Q3572,15,FALSE),0)</f>
        <v>66846</v>
      </c>
      <c r="AL17" s="103">
        <f>ROUND(VLOOKUP(CONCATENATE("R32 ",Q$6," V",$B17),'Основа'!$A$1:$Q3572,15,FALSE),0)</f>
        <v>79670</v>
      </c>
      <c r="AM17" s="8"/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Q18" si="12">ROUND(IF($D18="ΔТ=70⁰С (95/85/20) Вт",AA18,(IF($D18="ΔТ=60⁰С (90/70/20) Вт",AA18*0.818,AA18*0.646))),0)</f>
        <v>365</v>
      </c>
      <c r="G18" s="108">
        <f t="shared" si="12"/>
        <v>402</v>
      </c>
      <c r="H18" s="108">
        <f t="shared" si="12"/>
        <v>549</v>
      </c>
      <c r="I18" s="108">
        <f t="shared" si="12"/>
        <v>732</v>
      </c>
      <c r="J18" s="108">
        <f t="shared" si="12"/>
        <v>914</v>
      </c>
      <c r="K18" s="108">
        <f t="shared" si="12"/>
        <v>1098</v>
      </c>
      <c r="L18" s="108">
        <f t="shared" si="12"/>
        <v>1280</v>
      </c>
      <c r="M18" s="108">
        <f t="shared" si="12"/>
        <v>1464</v>
      </c>
      <c r="N18" s="108">
        <f t="shared" si="12"/>
        <v>1610</v>
      </c>
      <c r="O18" s="108">
        <f t="shared" si="12"/>
        <v>1647</v>
      </c>
      <c r="P18" s="108">
        <f t="shared" si="12"/>
        <v>1830</v>
      </c>
      <c r="Q18" s="109">
        <f t="shared" si="12"/>
        <v>2197</v>
      </c>
      <c r="AA18" s="103">
        <f>VLOOKUP(CONCATENATE("R32 ",F$6," V",$B17),'Основа'!$A$1:$Q3572,8,FALSE)</f>
        <v>365.31</v>
      </c>
      <c r="AB18" s="103">
        <f>VLOOKUP(CONCATENATE("R32 ",G$6," V",$B17),'Основа'!$A$1:$Q3572,8,FALSE)</f>
        <v>402.21</v>
      </c>
      <c r="AC18" s="103">
        <f>VLOOKUP(CONCATENATE("R32 ",H$6," V",$B17),'Основа'!$A$1:$Q3572,8,FALSE)</f>
        <v>548.58</v>
      </c>
      <c r="AD18" s="103">
        <f>VLOOKUP(CONCATENATE("R32 ",I$6," V",$B17),'Основа'!$A$1:$Q3572,8,FALSE)</f>
        <v>731.85</v>
      </c>
      <c r="AE18" s="103">
        <f>VLOOKUP(CONCATENATE("R32 ",J$6," V",$B17),'Основа'!$A$1:$Q3572,8,FALSE)</f>
        <v>913.89</v>
      </c>
      <c r="AF18" s="103">
        <f>VLOOKUP(CONCATENATE("R32 ",K$6," V",$B17),'Основа'!$A$1:$Q3572,8,FALSE)</f>
        <v>1098.39</v>
      </c>
      <c r="AG18" s="103">
        <f>VLOOKUP(CONCATENATE("R32 ",L$6," V",$B17),'Основа'!$A$1:$Q3572,8,FALSE)</f>
        <v>1280.43</v>
      </c>
      <c r="AH18" s="103">
        <f>VLOOKUP(CONCATENATE("R32 ",M$6," V",$B17),'Основа'!$A$1:$Q3572,8,FALSE)</f>
        <v>1463.7</v>
      </c>
      <c r="AI18" s="103">
        <f>VLOOKUP(CONCATENATE("R32 ",N$6," V",$B17),'Основа'!$A$1:$Q3572,8,FALSE)</f>
        <v>1610.07</v>
      </c>
      <c r="AJ18" s="103">
        <f>VLOOKUP(CONCATENATE("R32 ",O$6," V",$B17),'Основа'!$A$1:$Q3572,8,FALSE)</f>
        <v>1646.97</v>
      </c>
      <c r="AK18" s="103">
        <f>VLOOKUP(CONCATENATE("R32 ",P$6," V",$B17),'Основа'!$A$1:$Q3572,8,FALSE)</f>
        <v>1830.24</v>
      </c>
      <c r="AL18" s="103">
        <f>VLOOKUP(CONCATENATE("R32 ",Q$6," V",$B17),'Основа'!$A$1:$Q3572,8,FALSE)</f>
        <v>2196.78</v>
      </c>
      <c r="AM18" s="8"/>
    </row>
    <row r="19" ht="15.0" customHeight="1">
      <c r="B19" s="97">
        <v>8.0</v>
      </c>
      <c r="C19" s="98">
        <v>382.0</v>
      </c>
      <c r="D19" s="99" t="s">
        <v>112</v>
      </c>
      <c r="E19" s="100"/>
      <c r="F19" s="101">
        <f t="shared" ref="F19:Q19" si="13">ROUND(AA19-(AA19*$L$5),0)</f>
        <v>23152</v>
      </c>
      <c r="G19" s="101">
        <f t="shared" si="13"/>
        <v>25194</v>
      </c>
      <c r="H19" s="101">
        <f t="shared" si="13"/>
        <v>29528</v>
      </c>
      <c r="I19" s="101">
        <f t="shared" si="13"/>
        <v>32645</v>
      </c>
      <c r="J19" s="101">
        <f t="shared" si="13"/>
        <v>37973</v>
      </c>
      <c r="K19" s="101">
        <f t="shared" si="13"/>
        <v>39609</v>
      </c>
      <c r="L19" s="101">
        <f t="shared" si="13"/>
        <v>43451</v>
      </c>
      <c r="M19" s="101">
        <f t="shared" si="13"/>
        <v>48941</v>
      </c>
      <c r="N19" s="101">
        <f t="shared" si="13"/>
        <v>59211</v>
      </c>
      <c r="O19" s="101">
        <f t="shared" si="13"/>
        <v>60495</v>
      </c>
      <c r="P19" s="101">
        <f t="shared" si="13"/>
        <v>74936</v>
      </c>
      <c r="Q19" s="102">
        <f t="shared" si="13"/>
        <v>89378</v>
      </c>
      <c r="AA19" s="103">
        <f>ROUND(VLOOKUP(CONCATENATE("R32 ",F$6," V",$B19),'Основа'!$A$1:$Q3574,15,FALSE),0)</f>
        <v>23152</v>
      </c>
      <c r="AB19" s="103">
        <f>ROUND(VLOOKUP(CONCATENATE("R32 ",G$6," V",$B19),'Основа'!$A$1:$Q3574,15,FALSE),0)</f>
        <v>25194</v>
      </c>
      <c r="AC19" s="103">
        <f>ROUND(VLOOKUP(CONCATENATE("R32 ",H$6," V",$B19),'Основа'!$A$1:$Q3574,15,FALSE),0)</f>
        <v>29528</v>
      </c>
      <c r="AD19" s="103">
        <f>ROUND(VLOOKUP(CONCATENATE("R32 ",I$6," V",$B19),'Основа'!$A$1:$Q3574,15,FALSE),0)</f>
        <v>32645</v>
      </c>
      <c r="AE19" s="103">
        <f>ROUND(VLOOKUP(CONCATENATE("R32 ",J$6," V",$B19),'Основа'!$A$1:$Q3574,15,FALSE),0)</f>
        <v>37973</v>
      </c>
      <c r="AF19" s="103">
        <f>ROUND(VLOOKUP(CONCATENATE("R32 ",K$6," V",$B19),'Основа'!$A$1:$Q3574,15,FALSE),0)</f>
        <v>39609</v>
      </c>
      <c r="AG19" s="103">
        <f>ROUND(VLOOKUP(CONCATENATE("R32 ",L$6," V",$B19),'Основа'!$A$1:$Q3574,15,FALSE),0)</f>
        <v>43451</v>
      </c>
      <c r="AH19" s="103">
        <f>ROUND(VLOOKUP(CONCATENATE("R32 ",M$6," V",$B19),'Основа'!$A$1:$Q3574,15,FALSE),0)</f>
        <v>48941</v>
      </c>
      <c r="AI19" s="103">
        <f>ROUND(VLOOKUP(CONCATENATE("R32 ",N$6," V",$B19),'Основа'!$A$1:$Q3574,15,FALSE),0)</f>
        <v>59211</v>
      </c>
      <c r="AJ19" s="103">
        <f>ROUND(VLOOKUP(CONCATENATE("R32 ",O$6," V",$B19),'Основа'!$A$1:$Q3574,15,FALSE),0)</f>
        <v>60495</v>
      </c>
      <c r="AK19" s="103">
        <f>ROUND(VLOOKUP(CONCATENATE("R32 ",P$6," V",$B19),'Основа'!$A$1:$Q3574,15,FALSE),0)</f>
        <v>74936</v>
      </c>
      <c r="AL19" s="103">
        <f>ROUND(VLOOKUP(CONCATENATE("R32 ",Q$6," V",$B19),'Основа'!$A$1:$Q3574,15,FALSE),0)</f>
        <v>89378</v>
      </c>
      <c r="AM19" s="8"/>
    </row>
    <row r="20" ht="15.0" customHeight="1">
      <c r="B20" s="104"/>
      <c r="C20" s="105"/>
      <c r="D20" s="106" t="str">
        <f>RIGHT($M$5,21)</f>
        <v>ΔТ=70⁰С (95/85/20) Вт</v>
      </c>
      <c r="E20" s="107"/>
      <c r="F20" s="108">
        <f t="shared" ref="F20:Q20" si="14">ROUND(IF($D20="ΔТ=70⁰С (95/85/20) Вт",AA20,(IF($D20="ΔТ=60⁰С (90/70/20) Вт",AA20*0.818,AA20*0.646))),0)</f>
        <v>421</v>
      </c>
      <c r="G20" s="108">
        <f t="shared" si="14"/>
        <v>462</v>
      </c>
      <c r="H20" s="108">
        <f t="shared" si="14"/>
        <v>631</v>
      </c>
      <c r="I20" s="108">
        <f t="shared" si="14"/>
        <v>843</v>
      </c>
      <c r="J20" s="108">
        <f t="shared" si="14"/>
        <v>1053</v>
      </c>
      <c r="K20" s="108">
        <f t="shared" si="14"/>
        <v>1264</v>
      </c>
      <c r="L20" s="108">
        <f t="shared" si="14"/>
        <v>1475</v>
      </c>
      <c r="M20" s="108">
        <f t="shared" si="14"/>
        <v>1686</v>
      </c>
      <c r="N20" s="108">
        <f t="shared" si="14"/>
        <v>1855</v>
      </c>
      <c r="O20" s="108">
        <f t="shared" si="14"/>
        <v>1897</v>
      </c>
      <c r="P20" s="108">
        <f t="shared" si="14"/>
        <v>2107</v>
      </c>
      <c r="Q20" s="109">
        <f t="shared" si="14"/>
        <v>2529</v>
      </c>
      <c r="AA20" s="103">
        <f>VLOOKUP(CONCATENATE("R32 ",F$6," V",$B19),'Основа'!$A$1:$Q3574,8,FALSE)</f>
        <v>420.66</v>
      </c>
      <c r="AB20" s="103">
        <f>VLOOKUP(CONCATENATE("R32 ",G$6," V",$B19),'Основа'!$A$1:$Q3574,8,FALSE)</f>
        <v>462.48</v>
      </c>
      <c r="AC20" s="103">
        <f>VLOOKUP(CONCATENATE("R32 ",H$6," V",$B19),'Основа'!$A$1:$Q3574,8,FALSE)</f>
        <v>630.99</v>
      </c>
      <c r="AD20" s="103">
        <f>VLOOKUP(CONCATENATE("R32 ",I$6," V",$B19),'Основа'!$A$1:$Q3574,8,FALSE)</f>
        <v>842.55</v>
      </c>
      <c r="AE20" s="103">
        <f>VLOOKUP(CONCATENATE("R32 ",J$6," V",$B19),'Основа'!$A$1:$Q3574,8,FALSE)</f>
        <v>1052.88</v>
      </c>
      <c r="AF20" s="103">
        <f>VLOOKUP(CONCATENATE("R32 ",K$6," V",$B19),'Основа'!$A$1:$Q3574,8,FALSE)</f>
        <v>1264.44</v>
      </c>
      <c r="AG20" s="103">
        <f>VLOOKUP(CONCATENATE("R32 ",L$6," V",$B19),'Основа'!$A$1:$Q3574,8,FALSE)</f>
        <v>1474.77</v>
      </c>
      <c r="AH20" s="103">
        <f>VLOOKUP(CONCATENATE("R32 ",M$6," V",$B19),'Основа'!$A$1:$Q3574,8,FALSE)</f>
        <v>1686.33</v>
      </c>
      <c r="AI20" s="103">
        <f>VLOOKUP(CONCATENATE("R32 ",N$6," V",$B19),'Основа'!$A$1:$Q3574,8,FALSE)</f>
        <v>1854.84</v>
      </c>
      <c r="AJ20" s="103">
        <f>VLOOKUP(CONCATENATE("R32 ",O$6," V",$B19),'Основа'!$A$1:$Q3574,8,FALSE)</f>
        <v>1896.66</v>
      </c>
      <c r="AK20" s="103">
        <f>VLOOKUP(CONCATENATE("R32 ",P$6," V",$B19),'Основа'!$A$1:$Q3574,8,FALSE)</f>
        <v>2106.99</v>
      </c>
      <c r="AL20" s="103">
        <f>VLOOKUP(CONCATENATE("R32 ",Q$6," V",$B19),'Основа'!$A$1:$Q3574,8,FALSE)</f>
        <v>2528.88</v>
      </c>
      <c r="AM20" s="8"/>
    </row>
    <row r="21" ht="15.0" customHeight="1">
      <c r="B21" s="97">
        <v>9.0</v>
      </c>
      <c r="C21" s="98">
        <v>432.0</v>
      </c>
      <c r="D21" s="99" t="s">
        <v>112</v>
      </c>
      <c r="E21" s="100"/>
      <c r="F21" s="101">
        <f t="shared" ref="F21:Q21" si="15">ROUND(AA21-(AA21*$L$5),0)</f>
        <v>25159</v>
      </c>
      <c r="G21" s="101">
        <f t="shared" si="15"/>
        <v>27402</v>
      </c>
      <c r="H21" s="101">
        <f t="shared" si="15"/>
        <v>32266</v>
      </c>
      <c r="I21" s="101">
        <f t="shared" si="15"/>
        <v>35775</v>
      </c>
      <c r="J21" s="101">
        <f t="shared" si="15"/>
        <v>41776</v>
      </c>
      <c r="K21" s="101">
        <f t="shared" si="15"/>
        <v>43619</v>
      </c>
      <c r="L21" s="101">
        <f t="shared" si="15"/>
        <v>47946</v>
      </c>
      <c r="M21" s="101">
        <f t="shared" si="15"/>
        <v>54128</v>
      </c>
      <c r="N21" s="101">
        <f t="shared" si="15"/>
        <v>65550</v>
      </c>
      <c r="O21" s="101">
        <f t="shared" si="15"/>
        <v>66978</v>
      </c>
      <c r="P21" s="101">
        <f t="shared" si="15"/>
        <v>83040</v>
      </c>
      <c r="Q21" s="102">
        <f t="shared" si="15"/>
        <v>99102</v>
      </c>
      <c r="AA21" s="103">
        <f>ROUND(VLOOKUP(CONCATENATE("R32 ",F$6," V",$B21),'Основа'!$A$1:$Q3576,15,FALSE),0)</f>
        <v>25159</v>
      </c>
      <c r="AB21" s="103">
        <f>ROUND(VLOOKUP(CONCATENATE("R32 ",G$6," V",$B21),'Основа'!$A$1:$Q3576,15,FALSE),0)</f>
        <v>27402</v>
      </c>
      <c r="AC21" s="103">
        <f>ROUND(VLOOKUP(CONCATENATE("R32 ",H$6," V",$B21),'Основа'!$A$1:$Q3576,15,FALSE),0)</f>
        <v>32266</v>
      </c>
      <c r="AD21" s="103">
        <f>ROUND(VLOOKUP(CONCATENATE("R32 ",I$6," V",$B21),'Основа'!$A$1:$Q3576,15,FALSE),0)</f>
        <v>35775</v>
      </c>
      <c r="AE21" s="103">
        <f>ROUND(VLOOKUP(CONCATENATE("R32 ",J$6," V",$B21),'Основа'!$A$1:$Q3576,15,FALSE),0)</f>
        <v>41776</v>
      </c>
      <c r="AF21" s="103">
        <f>ROUND(VLOOKUP(CONCATENATE("R32 ",K$6," V",$B21),'Основа'!$A$1:$Q3576,15,FALSE),0)</f>
        <v>43619</v>
      </c>
      <c r="AG21" s="103">
        <f>ROUND(VLOOKUP(CONCATENATE("R32 ",L$6," V",$B21),'Основа'!$A$1:$Q3576,15,FALSE),0)</f>
        <v>47946</v>
      </c>
      <c r="AH21" s="103">
        <f>ROUND(VLOOKUP(CONCATENATE("R32 ",M$6," V",$B21),'Основа'!$A$1:$Q3576,15,FALSE),0)</f>
        <v>54128</v>
      </c>
      <c r="AI21" s="103">
        <f>ROUND(VLOOKUP(CONCATENATE("R32 ",N$6," V",$B21),'Основа'!$A$1:$Q3576,15,FALSE),0)</f>
        <v>65550</v>
      </c>
      <c r="AJ21" s="103">
        <f>ROUND(VLOOKUP(CONCATENATE("R32 ",O$6," V",$B21),'Основа'!$A$1:$Q3576,15,FALSE),0)</f>
        <v>66978</v>
      </c>
      <c r="AK21" s="103">
        <f>ROUND(VLOOKUP(CONCATENATE("R32 ",P$6," V",$B21),'Основа'!$A$1:$Q3576,15,FALSE),0)</f>
        <v>83040</v>
      </c>
      <c r="AL21" s="103">
        <f>ROUND(VLOOKUP(CONCATENATE("R32 ",Q$6," V",$B21),'Основа'!$A$1:$Q3576,15,FALSE),0)</f>
        <v>99102</v>
      </c>
      <c r="AM21" s="8"/>
    </row>
    <row r="22" ht="15.0" customHeight="1">
      <c r="B22" s="104"/>
      <c r="C22" s="105"/>
      <c r="D22" s="106" t="str">
        <f>RIGHT($M$5,21)</f>
        <v>ΔТ=70⁰С (95/85/20) Вт</v>
      </c>
      <c r="E22" s="107"/>
      <c r="F22" s="108">
        <f t="shared" ref="F22:Q22" si="16">ROUND(IF($D22="ΔТ=70⁰С (95/85/20) Вт",AA22,(IF($D22="ΔТ=60⁰С (90/70/20) Вт",AA22*0.818,AA22*0.646))),0)</f>
        <v>476</v>
      </c>
      <c r="G22" s="108">
        <f t="shared" si="16"/>
        <v>524</v>
      </c>
      <c r="H22" s="108">
        <f t="shared" si="16"/>
        <v>715</v>
      </c>
      <c r="I22" s="108">
        <f t="shared" si="16"/>
        <v>953</v>
      </c>
      <c r="J22" s="108">
        <f t="shared" si="16"/>
        <v>1192</v>
      </c>
      <c r="K22" s="108">
        <f t="shared" si="16"/>
        <v>1430</v>
      </c>
      <c r="L22" s="108">
        <f t="shared" si="16"/>
        <v>1669</v>
      </c>
      <c r="M22" s="108">
        <f t="shared" si="16"/>
        <v>1908</v>
      </c>
      <c r="N22" s="108">
        <f t="shared" si="16"/>
        <v>2098</v>
      </c>
      <c r="O22" s="108">
        <f t="shared" si="16"/>
        <v>2146</v>
      </c>
      <c r="P22" s="108">
        <f t="shared" si="16"/>
        <v>2385</v>
      </c>
      <c r="Q22" s="109">
        <f t="shared" si="16"/>
        <v>2862</v>
      </c>
      <c r="AA22" s="103">
        <f>VLOOKUP(CONCATENATE("R32 ",F$6," V",$B21),'Основа'!$A$1:$Q3576,8,FALSE)</f>
        <v>476.01</v>
      </c>
      <c r="AB22" s="103">
        <f>VLOOKUP(CONCATENATE("R32 ",G$6," V",$B21),'Основа'!$A$1:$Q3576,8,FALSE)</f>
        <v>523.98</v>
      </c>
      <c r="AC22" s="103">
        <f>VLOOKUP(CONCATENATE("R32 ",H$6," V",$B21),'Основа'!$A$1:$Q3576,8,FALSE)</f>
        <v>714.63</v>
      </c>
      <c r="AD22" s="103">
        <f>VLOOKUP(CONCATENATE("R32 ",I$6," V",$B21),'Основа'!$A$1:$Q3576,8,FALSE)</f>
        <v>953.25</v>
      </c>
      <c r="AE22" s="103">
        <f>VLOOKUP(CONCATENATE("R32 ",J$6," V",$B21),'Основа'!$A$1:$Q3576,8,FALSE)</f>
        <v>1191.87</v>
      </c>
      <c r="AF22" s="103">
        <f>VLOOKUP(CONCATENATE("R32 ",K$6," V",$B21),'Основа'!$A$1:$Q3576,8,FALSE)</f>
        <v>1430.49</v>
      </c>
      <c r="AG22" s="103">
        <f>VLOOKUP(CONCATENATE("R32 ",L$6," V",$B21),'Основа'!$A$1:$Q3576,8,FALSE)</f>
        <v>1669.11</v>
      </c>
      <c r="AH22" s="103">
        <f>VLOOKUP(CONCATENATE("R32 ",M$6," V",$B21),'Основа'!$A$1:$Q3576,8,FALSE)</f>
        <v>1907.73</v>
      </c>
      <c r="AI22" s="103">
        <f>VLOOKUP(CONCATENATE("R32 ",N$6," V",$B21),'Основа'!$A$1:$Q3576,8,FALSE)</f>
        <v>2098.38</v>
      </c>
      <c r="AJ22" s="103">
        <f>VLOOKUP(CONCATENATE("R32 ",O$6," V",$B21),'Основа'!$A$1:$Q3576,8,FALSE)</f>
        <v>2146.35</v>
      </c>
      <c r="AK22" s="103">
        <f>VLOOKUP(CONCATENATE("R32 ",P$6," V",$B21),'Основа'!$A$1:$Q3576,8,FALSE)</f>
        <v>2384.97</v>
      </c>
      <c r="AL22" s="103">
        <f>VLOOKUP(CONCATENATE("R32 ",Q$6," V",$B21),'Основа'!$A$1:$Q3576,8,FALSE)</f>
        <v>2862.21</v>
      </c>
      <c r="AM22" s="8"/>
    </row>
    <row r="23" ht="15.0" customHeight="1">
      <c r="B23" s="97">
        <v>10.0</v>
      </c>
      <c r="C23" s="98">
        <v>482.0</v>
      </c>
      <c r="D23" s="99" t="s">
        <v>112</v>
      </c>
      <c r="E23" s="100"/>
      <c r="F23" s="101">
        <f t="shared" ref="F23:Q23" si="17">ROUND(AA23-(AA23*$L$5),0)</f>
        <v>27170</v>
      </c>
      <c r="G23" s="101">
        <f t="shared" si="17"/>
        <v>29615</v>
      </c>
      <c r="H23" s="101">
        <f t="shared" si="17"/>
        <v>35010</v>
      </c>
      <c r="I23" s="101">
        <f t="shared" si="17"/>
        <v>38916</v>
      </c>
      <c r="J23" s="101">
        <f t="shared" si="17"/>
        <v>45590</v>
      </c>
      <c r="K23" s="101">
        <f t="shared" si="17"/>
        <v>47637</v>
      </c>
      <c r="L23" s="101">
        <f t="shared" si="17"/>
        <v>52451</v>
      </c>
      <c r="M23" s="101">
        <f t="shared" si="17"/>
        <v>59329</v>
      </c>
      <c r="N23" s="101">
        <f t="shared" si="17"/>
        <v>71907</v>
      </c>
      <c r="O23" s="101">
        <f t="shared" si="17"/>
        <v>73479</v>
      </c>
      <c r="P23" s="101">
        <f t="shared" si="17"/>
        <v>91167</v>
      </c>
      <c r="Q23" s="102">
        <f t="shared" si="17"/>
        <v>108855</v>
      </c>
      <c r="AA23" s="103">
        <f>ROUND(VLOOKUP(CONCATENATE("R32 ",F$6," V",$B23),'Основа'!$A$1:$Q3578,15,FALSE),0)</f>
        <v>27170</v>
      </c>
      <c r="AB23" s="103">
        <f>ROUND(VLOOKUP(CONCATENATE("R32 ",G$6," V",$B23),'Основа'!$A$1:$Q3578,15,FALSE),0)</f>
        <v>29615</v>
      </c>
      <c r="AC23" s="103">
        <f>ROUND(VLOOKUP(CONCATENATE("R32 ",H$6," V",$B23),'Основа'!$A$1:$Q3578,15,FALSE),0)</f>
        <v>35010</v>
      </c>
      <c r="AD23" s="103">
        <f>ROUND(VLOOKUP(CONCATENATE("R32 ",I$6," V",$B23),'Основа'!$A$1:$Q3578,15,FALSE),0)</f>
        <v>38916</v>
      </c>
      <c r="AE23" s="103">
        <f>ROUND(VLOOKUP(CONCATENATE("R32 ",J$6," V",$B23),'Основа'!$A$1:$Q3578,15,FALSE),0)</f>
        <v>45590</v>
      </c>
      <c r="AF23" s="103">
        <f>ROUND(VLOOKUP(CONCATENATE("R32 ",K$6," V",$B23),'Основа'!$A$1:$Q3578,15,FALSE),0)</f>
        <v>47637</v>
      </c>
      <c r="AG23" s="103">
        <f>ROUND(VLOOKUP(CONCATENATE("R32 ",L$6," V",$B23),'Основа'!$A$1:$Q3578,15,FALSE),0)</f>
        <v>52451</v>
      </c>
      <c r="AH23" s="103">
        <f>ROUND(VLOOKUP(CONCATENATE("R32 ",M$6," V",$B23),'Основа'!$A$1:$Q3578,15,FALSE),0)</f>
        <v>59329</v>
      </c>
      <c r="AI23" s="103">
        <f>ROUND(VLOOKUP(CONCATENATE("R32 ",N$6," V",$B23),'Основа'!$A$1:$Q3578,15,FALSE),0)</f>
        <v>71907</v>
      </c>
      <c r="AJ23" s="103">
        <f>ROUND(VLOOKUP(CONCATENATE("R32 ",O$6," V",$B23),'Основа'!$A$1:$Q3578,15,FALSE),0)</f>
        <v>73479</v>
      </c>
      <c r="AK23" s="103">
        <f>ROUND(VLOOKUP(CONCATENATE("R32 ",P$6," V",$B23),'Основа'!$A$1:$Q3578,15,FALSE),0)</f>
        <v>91167</v>
      </c>
      <c r="AL23" s="103">
        <f>ROUND(VLOOKUP(CONCATENATE("R32 ",Q$6," V",$B23),'Основа'!$A$1:$Q3578,15,FALSE),0)</f>
        <v>108855</v>
      </c>
      <c r="AM23" s="8"/>
    </row>
    <row r="24" ht="15.0" customHeight="1">
      <c r="B24" s="104"/>
      <c r="C24" s="105"/>
      <c r="D24" s="106" t="str">
        <f>RIGHT($M$5,21)</f>
        <v>ΔТ=70⁰С (95/85/20) Вт</v>
      </c>
      <c r="E24" s="107"/>
      <c r="F24" s="108">
        <f t="shared" ref="F24:Q24" si="18">ROUND(IF($D24="ΔТ=70⁰С (95/85/20) Вт",AA24,(IF($D24="ΔТ=60⁰С (90/70/20) Вт",AA24*0.818,AA24*0.646))),0)</f>
        <v>533</v>
      </c>
      <c r="G24" s="108">
        <f t="shared" si="18"/>
        <v>585</v>
      </c>
      <c r="H24" s="108">
        <f t="shared" si="18"/>
        <v>798</v>
      </c>
      <c r="I24" s="108">
        <f t="shared" si="18"/>
        <v>1065</v>
      </c>
      <c r="J24" s="108">
        <f t="shared" si="18"/>
        <v>1331</v>
      </c>
      <c r="K24" s="108">
        <f t="shared" si="18"/>
        <v>1598</v>
      </c>
      <c r="L24" s="108">
        <f t="shared" si="18"/>
        <v>1863</v>
      </c>
      <c r="M24" s="108">
        <f t="shared" si="18"/>
        <v>2130</v>
      </c>
      <c r="N24" s="108">
        <f t="shared" si="18"/>
        <v>2343</v>
      </c>
      <c r="O24" s="108">
        <f t="shared" si="18"/>
        <v>2396</v>
      </c>
      <c r="P24" s="108">
        <f t="shared" si="18"/>
        <v>2663</v>
      </c>
      <c r="Q24" s="109">
        <f t="shared" si="18"/>
        <v>3196</v>
      </c>
      <c r="AA24" s="103">
        <f>VLOOKUP(CONCATENATE("R32 ",F$6," V",$B23),'Основа'!$A$1:$Q3578,8,FALSE)</f>
        <v>532.59</v>
      </c>
      <c r="AB24" s="103">
        <f>VLOOKUP(CONCATENATE("R32 ",G$6," V",$B23),'Основа'!$A$1:$Q3578,8,FALSE)</f>
        <v>585.48</v>
      </c>
      <c r="AC24" s="103">
        <f>VLOOKUP(CONCATENATE("R32 ",H$6," V",$B23),'Основа'!$A$1:$Q3578,8,FALSE)</f>
        <v>798.27</v>
      </c>
      <c r="AD24" s="103">
        <f>VLOOKUP(CONCATENATE("R32 ",I$6," V",$B23),'Основа'!$A$1:$Q3578,8,FALSE)</f>
        <v>1065.18</v>
      </c>
      <c r="AE24" s="103">
        <f>VLOOKUP(CONCATENATE("R32 ",J$6," V",$B23),'Основа'!$A$1:$Q3578,8,FALSE)</f>
        <v>1330.86</v>
      </c>
      <c r="AF24" s="103">
        <f>VLOOKUP(CONCATENATE("R32 ",K$6," V",$B23),'Основа'!$A$1:$Q3578,8,FALSE)</f>
        <v>1597.77</v>
      </c>
      <c r="AG24" s="103">
        <f>VLOOKUP(CONCATENATE("R32 ",L$6," V",$B23),'Основа'!$A$1:$Q3578,8,FALSE)</f>
        <v>1863.45</v>
      </c>
      <c r="AH24" s="103">
        <f>VLOOKUP(CONCATENATE("R32 ",M$6," V",$B23),'Основа'!$A$1:$Q3578,8,FALSE)</f>
        <v>2130.36</v>
      </c>
      <c r="AI24" s="103">
        <f>VLOOKUP(CONCATENATE("R32 ",N$6," V",$B23),'Основа'!$A$1:$Q3578,8,FALSE)</f>
        <v>2343.15</v>
      </c>
      <c r="AJ24" s="103">
        <f>VLOOKUP(CONCATENATE("R32 ",O$6," V",$B23),'Основа'!$A$1:$Q3578,8,FALSE)</f>
        <v>2396.04</v>
      </c>
      <c r="AK24" s="103">
        <f>VLOOKUP(CONCATENATE("R32 ",P$6," V",$B23),'Основа'!$A$1:$Q3578,8,FALSE)</f>
        <v>2662.95</v>
      </c>
      <c r="AL24" s="103">
        <f>VLOOKUP(CONCATENATE("R32 ",Q$6," V",$B23),'Основа'!$A$1:$Q3578,8,FALSE)</f>
        <v>3195.54</v>
      </c>
      <c r="AM24" s="8"/>
    </row>
    <row r="25" ht="15.0" customHeight="1">
      <c r="B25" s="97">
        <v>11.0</v>
      </c>
      <c r="C25" s="98">
        <v>532.0</v>
      </c>
      <c r="D25" s="99" t="s">
        <v>112</v>
      </c>
      <c r="E25" s="100"/>
      <c r="F25" s="101">
        <f t="shared" ref="F25:Q25" si="19">ROUND(AA25-(AA25*$L$5),0)</f>
        <v>29183</v>
      </c>
      <c r="G25" s="101">
        <f t="shared" si="19"/>
        <v>31830</v>
      </c>
      <c r="H25" s="101">
        <f t="shared" si="19"/>
        <v>37760</v>
      </c>
      <c r="I25" s="101">
        <f t="shared" si="19"/>
        <v>42060</v>
      </c>
      <c r="J25" s="101">
        <f t="shared" si="19"/>
        <v>49409</v>
      </c>
      <c r="K25" s="101">
        <f t="shared" si="19"/>
        <v>51665</v>
      </c>
      <c r="L25" s="101">
        <f t="shared" si="19"/>
        <v>56966</v>
      </c>
      <c r="M25" s="101">
        <f t="shared" si="19"/>
        <v>64537</v>
      </c>
      <c r="N25" s="101">
        <f t="shared" si="19"/>
        <v>78272</v>
      </c>
      <c r="O25" s="101">
        <f t="shared" si="19"/>
        <v>79989</v>
      </c>
      <c r="P25" s="101">
        <f t="shared" si="19"/>
        <v>99304</v>
      </c>
      <c r="Q25" s="102">
        <f t="shared" si="19"/>
        <v>118620</v>
      </c>
      <c r="AA25" s="103">
        <f>ROUND(VLOOKUP(CONCATENATE("R32 ",F$6," V",$B25),'Основа'!$A$1:$Q3580,15,FALSE),0)</f>
        <v>29183</v>
      </c>
      <c r="AB25" s="103">
        <f>ROUND(VLOOKUP(CONCATENATE("R32 ",G$6," V",$B25),'Основа'!$A$1:$Q3580,15,FALSE),0)</f>
        <v>31830</v>
      </c>
      <c r="AC25" s="103">
        <f>ROUND(VLOOKUP(CONCATENATE("R32 ",H$6," V",$B25),'Основа'!$A$1:$Q3580,15,FALSE),0)</f>
        <v>37760</v>
      </c>
      <c r="AD25" s="103">
        <f>ROUND(VLOOKUP(CONCATENATE("R32 ",I$6," V",$B25),'Основа'!$A$1:$Q3580,15,FALSE),0)</f>
        <v>42060</v>
      </c>
      <c r="AE25" s="103">
        <f>ROUND(VLOOKUP(CONCATENATE("R32 ",J$6," V",$B25),'Основа'!$A$1:$Q3580,15,FALSE),0)</f>
        <v>49409</v>
      </c>
      <c r="AF25" s="103">
        <f>ROUND(VLOOKUP(CONCATENATE("R32 ",K$6," V",$B25),'Основа'!$A$1:$Q3580,15,FALSE),0)</f>
        <v>51665</v>
      </c>
      <c r="AG25" s="103">
        <f>ROUND(VLOOKUP(CONCATENATE("R32 ",L$6," V",$B25),'Основа'!$A$1:$Q3580,15,FALSE),0)</f>
        <v>56966</v>
      </c>
      <c r="AH25" s="103">
        <f>ROUND(VLOOKUP(CONCATENATE("R32 ",M$6," V",$B25),'Основа'!$A$1:$Q3580,15,FALSE),0)</f>
        <v>64537</v>
      </c>
      <c r="AI25" s="103">
        <f>ROUND(VLOOKUP(CONCATENATE("R32 ",N$6," V",$B25),'Основа'!$A$1:$Q3580,15,FALSE),0)</f>
        <v>78272</v>
      </c>
      <c r="AJ25" s="103">
        <f>ROUND(VLOOKUP(CONCATENATE("R32 ",O$6," V",$B25),'Основа'!$A$1:$Q3580,15,FALSE),0)</f>
        <v>79989</v>
      </c>
      <c r="AK25" s="103">
        <f>ROUND(VLOOKUP(CONCATENATE("R32 ",P$6," V",$B25),'Основа'!$A$1:$Q3580,15,FALSE),0)</f>
        <v>99304</v>
      </c>
      <c r="AL25" s="103">
        <f>ROUND(VLOOKUP(CONCATENATE("R32 ",Q$6," V",$B25),'Основа'!$A$1:$Q3580,15,FALSE),0)</f>
        <v>118620</v>
      </c>
      <c r="AM25" s="8"/>
    </row>
    <row r="26" ht="15.0" customHeight="1">
      <c r="B26" s="104"/>
      <c r="C26" s="105"/>
      <c r="D26" s="106" t="str">
        <f>RIGHT($M$5,21)</f>
        <v>ΔТ=70⁰С (95/85/20) Вт</v>
      </c>
      <c r="E26" s="107"/>
      <c r="F26" s="108">
        <f t="shared" ref="F26:Q26" si="20">ROUND(IF($D26="ΔТ=70⁰С (95/85/20) Вт",AA26,(IF($D26="ΔТ=60⁰С (90/70/20) Вт",AA26*0.818,AA26*0.646))),0)</f>
        <v>588</v>
      </c>
      <c r="G26" s="108">
        <f t="shared" si="20"/>
        <v>646</v>
      </c>
      <c r="H26" s="108">
        <f t="shared" si="20"/>
        <v>881</v>
      </c>
      <c r="I26" s="108">
        <f t="shared" si="20"/>
        <v>1176</v>
      </c>
      <c r="J26" s="108">
        <f t="shared" si="20"/>
        <v>1470</v>
      </c>
      <c r="K26" s="108">
        <f t="shared" si="20"/>
        <v>1764</v>
      </c>
      <c r="L26" s="108">
        <f t="shared" si="20"/>
        <v>2057</v>
      </c>
      <c r="M26" s="108">
        <f t="shared" si="20"/>
        <v>2352</v>
      </c>
      <c r="N26" s="108">
        <f t="shared" si="20"/>
        <v>2587</v>
      </c>
      <c r="O26" s="108">
        <f t="shared" si="20"/>
        <v>2645</v>
      </c>
      <c r="P26" s="108">
        <f t="shared" si="20"/>
        <v>2940</v>
      </c>
      <c r="Q26" s="109">
        <f t="shared" si="20"/>
        <v>3528</v>
      </c>
      <c r="AA26" s="103">
        <f>VLOOKUP(CONCATENATE("R32 ",F$6," V",$B25),'Основа'!$A$1:$Q3580,8,FALSE)</f>
        <v>587.94</v>
      </c>
      <c r="AB26" s="103">
        <f>VLOOKUP(CONCATENATE("R32 ",G$6," V",$B25),'Основа'!$A$1:$Q3580,8,FALSE)</f>
        <v>645.75</v>
      </c>
      <c r="AC26" s="103">
        <f>VLOOKUP(CONCATENATE("R32 ",H$6," V",$B25),'Основа'!$A$1:$Q3580,8,FALSE)</f>
        <v>880.68</v>
      </c>
      <c r="AD26" s="103">
        <f>VLOOKUP(CONCATENATE("R32 ",I$6," V",$B25),'Основа'!$A$1:$Q3580,8,FALSE)</f>
        <v>1175.88</v>
      </c>
      <c r="AE26" s="103">
        <f>VLOOKUP(CONCATENATE("R32 ",J$6," V",$B25),'Основа'!$A$1:$Q3580,8,FALSE)</f>
        <v>1469.85</v>
      </c>
      <c r="AF26" s="103">
        <f>VLOOKUP(CONCATENATE("R32 ",K$6," V",$B25),'Основа'!$A$1:$Q3580,8,FALSE)</f>
        <v>1763.82</v>
      </c>
      <c r="AG26" s="103">
        <f>VLOOKUP(CONCATENATE("R32 ",L$6," V",$B25),'Основа'!$A$1:$Q3580,8,FALSE)</f>
        <v>2056.56</v>
      </c>
      <c r="AH26" s="103">
        <f>VLOOKUP(CONCATENATE("R32 ",M$6," V",$B25),'Основа'!$A$1:$Q3580,8,FALSE)</f>
        <v>2351.76</v>
      </c>
      <c r="AI26" s="103">
        <f>VLOOKUP(CONCATENATE("R32 ",N$6," V",$B25),'Основа'!$A$1:$Q3580,8,FALSE)</f>
        <v>2586.69</v>
      </c>
      <c r="AJ26" s="103">
        <f>VLOOKUP(CONCATENATE("R32 ",O$6," V",$B25),'Основа'!$A$1:$Q3580,8,FALSE)</f>
        <v>2644.5</v>
      </c>
      <c r="AK26" s="103">
        <f>VLOOKUP(CONCATENATE("R32 ",P$6," V",$B25),'Основа'!$A$1:$Q3580,8,FALSE)</f>
        <v>2939.7</v>
      </c>
      <c r="AL26" s="103">
        <f>VLOOKUP(CONCATENATE("R32 ",Q$6," V",$B25),'Основа'!$A$1:$Q3580,8,FALSE)</f>
        <v>3527.64</v>
      </c>
      <c r="AM26" s="8"/>
    </row>
    <row r="27" ht="15.0" customHeight="1">
      <c r="B27" s="97">
        <v>12.0</v>
      </c>
      <c r="C27" s="98">
        <v>582.0</v>
      </c>
      <c r="D27" s="99" t="s">
        <v>112</v>
      </c>
      <c r="E27" s="100"/>
      <c r="F27" s="101">
        <f t="shared" ref="F27:Q27" si="21">ROUND(AA27-(AA27*$L$5),0)</f>
        <v>31174</v>
      </c>
      <c r="G27" s="101">
        <f t="shared" si="21"/>
        <v>34020</v>
      </c>
      <c r="H27" s="101">
        <f t="shared" si="21"/>
        <v>40479</v>
      </c>
      <c r="I27" s="101">
        <f t="shared" si="21"/>
        <v>45166</v>
      </c>
      <c r="J27" s="101">
        <f t="shared" si="21"/>
        <v>53184</v>
      </c>
      <c r="K27" s="101">
        <f t="shared" si="21"/>
        <v>55639</v>
      </c>
      <c r="L27" s="101">
        <f t="shared" si="21"/>
        <v>61425</v>
      </c>
      <c r="M27" s="101">
        <f t="shared" si="21"/>
        <v>69685</v>
      </c>
      <c r="N27" s="101">
        <f t="shared" si="21"/>
        <v>84565</v>
      </c>
      <c r="O27" s="101">
        <f t="shared" si="21"/>
        <v>86425</v>
      </c>
      <c r="P27" s="101">
        <f t="shared" si="21"/>
        <v>107349</v>
      </c>
      <c r="Q27" s="102">
        <f t="shared" si="21"/>
        <v>128273</v>
      </c>
      <c r="AA27" s="103">
        <f>ROUND(VLOOKUP(CONCATENATE("R32 ",F$6," V",$B27),'Основа'!$A$1:$Q3582,15,FALSE),0)</f>
        <v>31174</v>
      </c>
      <c r="AB27" s="103">
        <f>ROUND(VLOOKUP(CONCATENATE("R32 ",G$6," V",$B27),'Основа'!$A$1:$Q3582,15,FALSE),0)</f>
        <v>34020</v>
      </c>
      <c r="AC27" s="103">
        <f>ROUND(VLOOKUP(CONCATENATE("R32 ",H$6," V",$B27),'Основа'!$A$1:$Q3582,15,FALSE),0)</f>
        <v>40479</v>
      </c>
      <c r="AD27" s="103">
        <f>ROUND(VLOOKUP(CONCATENATE("R32 ",I$6," V",$B27),'Основа'!$A$1:$Q3582,15,FALSE),0)</f>
        <v>45166</v>
      </c>
      <c r="AE27" s="103">
        <f>ROUND(VLOOKUP(CONCATENATE("R32 ",J$6," V",$B27),'Основа'!$A$1:$Q3582,15,FALSE),0)</f>
        <v>53184</v>
      </c>
      <c r="AF27" s="103">
        <f>ROUND(VLOOKUP(CONCATENATE("R32 ",K$6," V",$B27),'Основа'!$A$1:$Q3582,15,FALSE),0)</f>
        <v>55639</v>
      </c>
      <c r="AG27" s="103">
        <f>ROUND(VLOOKUP(CONCATENATE("R32 ",L$6," V",$B27),'Основа'!$A$1:$Q3582,15,FALSE),0)</f>
        <v>61425</v>
      </c>
      <c r="AH27" s="103">
        <f>ROUND(VLOOKUP(CONCATENATE("R32 ",M$6," V",$B27),'Основа'!$A$1:$Q3582,15,FALSE),0)</f>
        <v>69685</v>
      </c>
      <c r="AI27" s="103">
        <f>ROUND(VLOOKUP(CONCATENATE("R32 ",N$6," V",$B27),'Основа'!$A$1:$Q3582,15,FALSE),0)</f>
        <v>84565</v>
      </c>
      <c r="AJ27" s="103">
        <f>ROUND(VLOOKUP(CONCATENATE("R32 ",O$6," V",$B27),'Основа'!$A$1:$Q3582,15,FALSE),0)</f>
        <v>86425</v>
      </c>
      <c r="AK27" s="103">
        <f>ROUND(VLOOKUP(CONCATENATE("R32 ",P$6," V",$B27),'Основа'!$A$1:$Q3582,15,FALSE),0)</f>
        <v>107349</v>
      </c>
      <c r="AL27" s="103">
        <f>ROUND(VLOOKUP(CONCATENATE("R32 ",Q$6," V",$B27),'Основа'!$A$1:$Q3582,15,FALSE),0)</f>
        <v>128273</v>
      </c>
      <c r="AM27" s="8"/>
    </row>
    <row r="28" ht="15.0" customHeight="1">
      <c r="B28" s="104"/>
      <c r="C28" s="105"/>
      <c r="D28" s="106" t="str">
        <f>RIGHT($M$5,21)</f>
        <v>ΔТ=70⁰С (95/85/20) Вт</v>
      </c>
      <c r="E28" s="107"/>
      <c r="F28" s="108">
        <f t="shared" ref="F28:Q28" si="22">ROUND(IF($D28="ΔТ=70⁰С (95/85/20) Вт",AA28,(IF($D28="ΔТ=60⁰С (90/70/20) Вт",AA28*0.818,AA28*0.646))),0)</f>
        <v>643</v>
      </c>
      <c r="G28" s="108">
        <f t="shared" si="22"/>
        <v>707</v>
      </c>
      <c r="H28" s="108">
        <f t="shared" si="22"/>
        <v>964</v>
      </c>
      <c r="I28" s="108">
        <f t="shared" si="22"/>
        <v>1287</v>
      </c>
      <c r="J28" s="108">
        <f t="shared" si="22"/>
        <v>1608</v>
      </c>
      <c r="K28" s="108">
        <f t="shared" si="22"/>
        <v>1930</v>
      </c>
      <c r="L28" s="108">
        <f t="shared" si="22"/>
        <v>2251</v>
      </c>
      <c r="M28" s="108">
        <f t="shared" si="22"/>
        <v>2573</v>
      </c>
      <c r="N28" s="108">
        <f t="shared" si="22"/>
        <v>2830</v>
      </c>
      <c r="O28" s="108">
        <f t="shared" si="22"/>
        <v>2894</v>
      </c>
      <c r="P28" s="108">
        <f t="shared" si="22"/>
        <v>3218</v>
      </c>
      <c r="Q28" s="109">
        <f t="shared" si="22"/>
        <v>3861</v>
      </c>
      <c r="AA28" s="103">
        <f>VLOOKUP(CONCATENATE("R32 ",F$6," V",$B27),'Основа'!$A$1:$Q3582,8,FALSE)</f>
        <v>643.29</v>
      </c>
      <c r="AB28" s="103">
        <f>VLOOKUP(CONCATENATE("R32 ",G$6," V",$B27),'Основа'!$A$1:$Q3582,8,FALSE)</f>
        <v>707.25</v>
      </c>
      <c r="AC28" s="103">
        <f>VLOOKUP(CONCATENATE("R32 ",H$6," V",$B27),'Основа'!$A$1:$Q3582,8,FALSE)</f>
        <v>964.32</v>
      </c>
      <c r="AD28" s="103">
        <f>VLOOKUP(CONCATENATE("R32 ",I$6," V",$B27),'Основа'!$A$1:$Q3582,8,FALSE)</f>
        <v>1286.58</v>
      </c>
      <c r="AE28" s="103">
        <f>VLOOKUP(CONCATENATE("R32 ",J$6," V",$B27),'Основа'!$A$1:$Q3582,8,FALSE)</f>
        <v>1607.61</v>
      </c>
      <c r="AF28" s="103">
        <f>VLOOKUP(CONCATENATE("R32 ",K$6," V",$B27),'Основа'!$A$1:$Q3582,8,FALSE)</f>
        <v>1929.87</v>
      </c>
      <c r="AG28" s="103">
        <f>VLOOKUP(CONCATENATE("R32 ",L$6," V",$B27),'Основа'!$A$1:$Q3582,8,FALSE)</f>
        <v>2250.9</v>
      </c>
      <c r="AH28" s="103">
        <f>VLOOKUP(CONCATENATE("R32 ",M$6," V",$B27),'Основа'!$A$1:$Q3582,8,FALSE)</f>
        <v>2573.16</v>
      </c>
      <c r="AI28" s="103">
        <f>VLOOKUP(CONCATENATE("R32 ",N$6," V",$B27),'Основа'!$A$1:$Q3582,8,FALSE)</f>
        <v>2830.23</v>
      </c>
      <c r="AJ28" s="103">
        <f>VLOOKUP(CONCATENATE("R32 ",O$6," V",$B27),'Основа'!$A$1:$Q3582,8,FALSE)</f>
        <v>2894.19</v>
      </c>
      <c r="AK28" s="103">
        <f>VLOOKUP(CONCATENATE("R32 ",P$6," V",$B27),'Основа'!$A$1:$Q3582,8,FALSE)</f>
        <v>3217.68</v>
      </c>
      <c r="AL28" s="103">
        <f>VLOOKUP(CONCATENATE("R32 ",Q$6," V",$B27),'Основа'!$A$1:$Q3582,8,FALSE)</f>
        <v>3860.97</v>
      </c>
      <c r="AM28" s="8"/>
    </row>
    <row r="29" ht="15.0" customHeight="1">
      <c r="B29" s="97">
        <v>13.0</v>
      </c>
      <c r="C29" s="98">
        <v>632.0</v>
      </c>
      <c r="D29" s="99" t="s">
        <v>112</v>
      </c>
      <c r="E29" s="100"/>
      <c r="F29" s="101">
        <f t="shared" ref="F29:Q29" si="23">ROUND(AA29-(AA29*$L$5),0)</f>
        <v>33164</v>
      </c>
      <c r="G29" s="101">
        <f t="shared" si="23"/>
        <v>36208</v>
      </c>
      <c r="H29" s="101">
        <f t="shared" si="23"/>
        <v>43194</v>
      </c>
      <c r="I29" s="101">
        <f t="shared" si="23"/>
        <v>48272</v>
      </c>
      <c r="J29" s="101">
        <f t="shared" si="23"/>
        <v>56958</v>
      </c>
      <c r="K29" s="101">
        <f t="shared" si="23"/>
        <v>59620</v>
      </c>
      <c r="L29" s="101">
        <f t="shared" si="23"/>
        <v>65888</v>
      </c>
      <c r="M29" s="101">
        <f t="shared" si="23"/>
        <v>74834</v>
      </c>
      <c r="N29" s="101">
        <f t="shared" si="23"/>
        <v>90858</v>
      </c>
      <c r="O29" s="101">
        <f t="shared" si="23"/>
        <v>92861</v>
      </c>
      <c r="P29" s="101">
        <f t="shared" si="23"/>
        <v>115394</v>
      </c>
      <c r="Q29" s="102">
        <f t="shared" si="23"/>
        <v>137928</v>
      </c>
      <c r="AA29" s="103">
        <f>ROUND(VLOOKUP(CONCATENATE("R32 ",F$6," V",$B29),'Основа'!$A$1:$Q3597,15,FALSE),0)</f>
        <v>33164</v>
      </c>
      <c r="AB29" s="103">
        <f>ROUND(VLOOKUP(CONCATENATE("R32 ",G$6," V",$B29),'Основа'!$A$1:$Q3597,15,FALSE),0)</f>
        <v>36208</v>
      </c>
      <c r="AC29" s="103">
        <f>ROUND(VLOOKUP(CONCATENATE("R32 ",H$6," V",$B29),'Основа'!$A$1:$Q3597,15,FALSE),0)</f>
        <v>43194</v>
      </c>
      <c r="AD29" s="103">
        <f>ROUND(VLOOKUP(CONCATENATE("R32 ",I$6," V",$B29),'Основа'!$A$1:$Q3597,15,FALSE),0)</f>
        <v>48272</v>
      </c>
      <c r="AE29" s="103">
        <f>ROUND(VLOOKUP(CONCATENATE("R32 ",J$6," V",$B29),'Основа'!$A$1:$Q3597,15,FALSE),0)</f>
        <v>56958</v>
      </c>
      <c r="AF29" s="103">
        <f>ROUND(VLOOKUP(CONCATENATE("R32 ",K$6," V",$B29),'Основа'!$A$1:$Q3597,15,FALSE),0)</f>
        <v>59620</v>
      </c>
      <c r="AG29" s="103">
        <f>ROUND(VLOOKUP(CONCATENATE("R32 ",L$6," V",$B29),'Основа'!$A$1:$Q3597,15,FALSE),0)</f>
        <v>65888</v>
      </c>
      <c r="AH29" s="103">
        <f>ROUND(VLOOKUP(CONCATENATE("R32 ",M$6," V",$B29),'Основа'!$A$1:$Q3597,15,FALSE),0)</f>
        <v>74834</v>
      </c>
      <c r="AI29" s="103">
        <f>ROUND(VLOOKUP(CONCATENATE("R32 ",N$6," V",$B29),'Основа'!$A$1:$Q3597,15,FALSE),0)</f>
        <v>90858</v>
      </c>
      <c r="AJ29" s="103">
        <f>ROUND(VLOOKUP(CONCATENATE("R32 ",O$6," V",$B29),'Основа'!$A$1:$Q3597,15,FALSE),0)</f>
        <v>92861</v>
      </c>
      <c r="AK29" s="103">
        <f>ROUND(VLOOKUP(CONCATENATE("R32 ",P$6," V",$B29),'Основа'!$A$1:$Q3597,15,FALSE),0)</f>
        <v>115394</v>
      </c>
      <c r="AL29" s="103">
        <f>ROUND(VLOOKUP(CONCATENATE("R32 ",Q$6," V",$B29),'Основа'!$A$1:$Q3597,15,FALSE),0)</f>
        <v>137928</v>
      </c>
      <c r="AM29" s="8"/>
    </row>
    <row r="30" ht="15.0" customHeight="1">
      <c r="B30" s="104"/>
      <c r="C30" s="105"/>
      <c r="D30" s="106" t="str">
        <f>RIGHT($M$5,21)</f>
        <v>ΔТ=70⁰С (95/85/20) Вт</v>
      </c>
      <c r="E30" s="107"/>
      <c r="F30" s="108">
        <f t="shared" ref="F30:Q30" si="24">ROUND(IF($D30="ΔТ=70⁰С (95/85/20) Вт",AA30,(IF($D30="ΔТ=60⁰С (90/70/20) Вт",AA30*0.818,AA30*0.646))),0)</f>
        <v>699</v>
      </c>
      <c r="G30" s="108">
        <f t="shared" si="24"/>
        <v>768</v>
      </c>
      <c r="H30" s="108">
        <f t="shared" si="24"/>
        <v>1047</v>
      </c>
      <c r="I30" s="108">
        <f t="shared" si="24"/>
        <v>1397</v>
      </c>
      <c r="J30" s="108">
        <f t="shared" si="24"/>
        <v>1747</v>
      </c>
      <c r="K30" s="108">
        <f t="shared" si="24"/>
        <v>2096</v>
      </c>
      <c r="L30" s="108">
        <f t="shared" si="24"/>
        <v>2445</v>
      </c>
      <c r="M30" s="108">
        <f t="shared" si="24"/>
        <v>2796</v>
      </c>
      <c r="N30" s="108">
        <f t="shared" si="24"/>
        <v>3075</v>
      </c>
      <c r="O30" s="108">
        <f t="shared" si="24"/>
        <v>3144</v>
      </c>
      <c r="P30" s="108">
        <f t="shared" si="24"/>
        <v>3494</v>
      </c>
      <c r="Q30" s="109">
        <f t="shared" si="24"/>
        <v>4193</v>
      </c>
      <c r="AA30" s="103">
        <f>VLOOKUP(CONCATENATE("R32 ",F$6," V",$B29),'Основа'!$A$1:$Q3597,8,FALSE)</f>
        <v>698.64</v>
      </c>
      <c r="AB30" s="103">
        <f>VLOOKUP(CONCATENATE("R32 ",G$6," V",$B29),'Основа'!$A$1:$Q3597,8,FALSE)</f>
        <v>767.52</v>
      </c>
      <c r="AC30" s="103">
        <f>VLOOKUP(CONCATENATE("R32 ",H$6," V",$B29),'Основа'!$A$1:$Q3597,8,FALSE)</f>
        <v>1046.73</v>
      </c>
      <c r="AD30" s="103">
        <f>VLOOKUP(CONCATENATE("R32 ",I$6," V",$B29),'Основа'!$A$1:$Q3597,8,FALSE)</f>
        <v>1397.28</v>
      </c>
      <c r="AE30" s="103">
        <f>VLOOKUP(CONCATENATE("R32 ",J$6," V",$B29),'Основа'!$A$1:$Q3597,8,FALSE)</f>
        <v>1746.6</v>
      </c>
      <c r="AF30" s="103">
        <f>VLOOKUP(CONCATENATE("R32 ",K$6," V",$B29),'Основа'!$A$1:$Q3597,8,FALSE)</f>
        <v>2095.92</v>
      </c>
      <c r="AG30" s="103">
        <f>VLOOKUP(CONCATENATE("R32 ",L$6," V",$B29),'Основа'!$A$1:$Q3597,8,FALSE)</f>
        <v>2445.24</v>
      </c>
      <c r="AH30" s="103">
        <f>VLOOKUP(CONCATENATE("R32 ",M$6," V",$B29),'Основа'!$A$1:$Q3597,8,FALSE)</f>
        <v>2795.79</v>
      </c>
      <c r="AI30" s="103">
        <f>VLOOKUP(CONCATENATE("R32 ",N$6," V",$B29),'Основа'!$A$1:$Q3597,8,FALSE)</f>
        <v>3075</v>
      </c>
      <c r="AJ30" s="103">
        <f>VLOOKUP(CONCATENATE("R32 ",O$6," V",$B29),'Основа'!$A$1:$Q3597,8,FALSE)</f>
        <v>3143.88</v>
      </c>
      <c r="AK30" s="103">
        <f>VLOOKUP(CONCATENATE("R32 ",P$6," V",$B29),'Основа'!$A$1:$Q3597,8,FALSE)</f>
        <v>3494.43</v>
      </c>
      <c r="AL30" s="103">
        <f>VLOOKUP(CONCATENATE("R32 ",Q$6," V",$B29),'Основа'!$A$1:$Q3597,8,FALSE)</f>
        <v>4193.07</v>
      </c>
      <c r="AM30" s="8"/>
    </row>
    <row r="31" ht="15.0" customHeight="1">
      <c r="B31" s="97">
        <v>14.0</v>
      </c>
      <c r="C31" s="98">
        <v>682.0</v>
      </c>
      <c r="D31" s="99" t="s">
        <v>112</v>
      </c>
      <c r="E31" s="100"/>
      <c r="F31" s="101">
        <f t="shared" ref="F31:Q31" si="25">ROUND(AA31-(AA31*$L$5),0)</f>
        <v>35357</v>
      </c>
      <c r="G31" s="101">
        <f t="shared" si="25"/>
        <v>38619</v>
      </c>
      <c r="H31" s="101">
        <f t="shared" si="25"/>
        <v>45910</v>
      </c>
      <c r="I31" s="101">
        <f t="shared" si="25"/>
        <v>51379</v>
      </c>
      <c r="J31" s="101">
        <f t="shared" si="25"/>
        <v>60732</v>
      </c>
      <c r="K31" s="101">
        <f t="shared" si="25"/>
        <v>63601</v>
      </c>
      <c r="L31" s="101">
        <f t="shared" si="25"/>
        <v>70351</v>
      </c>
      <c r="M31" s="101">
        <f t="shared" si="25"/>
        <v>79983</v>
      </c>
      <c r="N31" s="101">
        <f t="shared" si="25"/>
        <v>97151</v>
      </c>
      <c r="O31" s="101">
        <f t="shared" si="25"/>
        <v>99297</v>
      </c>
      <c r="P31" s="101">
        <f t="shared" si="25"/>
        <v>123440</v>
      </c>
      <c r="Q31" s="102">
        <f t="shared" si="25"/>
        <v>147582</v>
      </c>
      <c r="AA31" s="103">
        <f>ROUND(VLOOKUP(CONCATENATE("R32 ",F$6," V",$B31),'Основа'!$A$1:$Q3599,15,FALSE),0)</f>
        <v>35357</v>
      </c>
      <c r="AB31" s="103">
        <f>ROUND(VLOOKUP(CONCATENATE("R32 ",G$6," V",$B31),'Основа'!$A$1:$Q3599,15,FALSE),0)</f>
        <v>38619</v>
      </c>
      <c r="AC31" s="103">
        <f>ROUND(VLOOKUP(CONCATENATE("R32 ",H$6," V",$B31),'Основа'!$A$1:$Q3599,15,FALSE),0)</f>
        <v>45910</v>
      </c>
      <c r="AD31" s="103">
        <f>ROUND(VLOOKUP(CONCATENATE("R32 ",I$6," V",$B31),'Основа'!$A$1:$Q3599,15,FALSE),0)</f>
        <v>51379</v>
      </c>
      <c r="AE31" s="103">
        <f>ROUND(VLOOKUP(CONCATENATE("R32 ",J$6," V",$B31),'Основа'!$A$1:$Q3599,15,FALSE),0)</f>
        <v>60732</v>
      </c>
      <c r="AF31" s="103">
        <f>ROUND(VLOOKUP(CONCATENATE("R32 ",K$6," V",$B31),'Основа'!$A$1:$Q3599,15,FALSE),0)</f>
        <v>63601</v>
      </c>
      <c r="AG31" s="103">
        <f>ROUND(VLOOKUP(CONCATENATE("R32 ",L$6," V",$B31),'Основа'!$A$1:$Q3599,15,FALSE),0)</f>
        <v>70351</v>
      </c>
      <c r="AH31" s="103">
        <f>ROUND(VLOOKUP(CONCATENATE("R32 ",M$6," V",$B31),'Основа'!$A$1:$Q3599,15,FALSE),0)</f>
        <v>79983</v>
      </c>
      <c r="AI31" s="103">
        <f>ROUND(VLOOKUP(CONCATENATE("R32 ",N$6," V",$B31),'Основа'!$A$1:$Q3599,15,FALSE),0)</f>
        <v>97151</v>
      </c>
      <c r="AJ31" s="103">
        <f>ROUND(VLOOKUP(CONCATENATE("R32 ",O$6," V",$B31),'Основа'!$A$1:$Q3599,15,FALSE),0)</f>
        <v>99297</v>
      </c>
      <c r="AK31" s="103">
        <f>ROUND(VLOOKUP(CONCATENATE("R32 ",P$6," V",$B31),'Основа'!$A$1:$Q3599,15,FALSE),0)</f>
        <v>123440</v>
      </c>
      <c r="AL31" s="103">
        <f>ROUND(VLOOKUP(CONCATENATE("R32 ",Q$6," V",$B31),'Основа'!$A$1:$Q3599,15,FALSE),0)</f>
        <v>147582</v>
      </c>
      <c r="AM31" s="8"/>
    </row>
    <row r="32" ht="15.0" customHeight="1">
      <c r="B32" s="110"/>
      <c r="C32" s="111"/>
      <c r="D32" s="106" t="str">
        <f>RIGHT($M$5,21)</f>
        <v>ΔТ=70⁰С (95/85/20) Вт</v>
      </c>
      <c r="E32" s="107"/>
      <c r="F32" s="108">
        <f t="shared" ref="F32:Q32" si="26">ROUND(IF($D32="ΔТ=70⁰С (95/85/20) Вт",AA32,(IF($D32="ΔТ=60⁰С (90/70/20) Вт",AA32*0.818,AA32*0.646))),0)</f>
        <v>754</v>
      </c>
      <c r="G32" s="108">
        <f t="shared" si="26"/>
        <v>829</v>
      </c>
      <c r="H32" s="108">
        <f t="shared" si="26"/>
        <v>1130</v>
      </c>
      <c r="I32" s="108">
        <f t="shared" si="26"/>
        <v>1508</v>
      </c>
      <c r="J32" s="108">
        <f t="shared" si="26"/>
        <v>1884</v>
      </c>
      <c r="K32" s="108">
        <f t="shared" si="26"/>
        <v>2263</v>
      </c>
      <c r="L32" s="108">
        <f t="shared" si="26"/>
        <v>2640</v>
      </c>
      <c r="M32" s="108">
        <f t="shared" si="26"/>
        <v>3017</v>
      </c>
      <c r="N32" s="108">
        <f t="shared" si="26"/>
        <v>3319</v>
      </c>
      <c r="O32" s="108">
        <f t="shared" si="26"/>
        <v>3394</v>
      </c>
      <c r="P32" s="108">
        <f t="shared" si="26"/>
        <v>3772</v>
      </c>
      <c r="Q32" s="109">
        <f t="shared" si="26"/>
        <v>4526</v>
      </c>
      <c r="AA32" s="103">
        <f>VLOOKUP(CONCATENATE("R32 ",F$6," V",$B31),'Основа'!$A$1:$Q3599,8,FALSE)</f>
        <v>753.99</v>
      </c>
      <c r="AB32" s="103">
        <f>VLOOKUP(CONCATENATE("R32 ",G$6," V",$B31),'Основа'!$A$1:$Q3599,8,FALSE)</f>
        <v>829.02</v>
      </c>
      <c r="AC32" s="103">
        <f>VLOOKUP(CONCATENATE("R32 ",H$6," V",$B31),'Основа'!$A$1:$Q3599,8,FALSE)</f>
        <v>1130.37</v>
      </c>
      <c r="AD32" s="103">
        <f>VLOOKUP(CONCATENATE("R32 ",I$6," V",$B31),'Основа'!$A$1:$Q3599,8,FALSE)</f>
        <v>1507.98</v>
      </c>
      <c r="AE32" s="103">
        <f>VLOOKUP(CONCATENATE("R32 ",J$6," V",$B31),'Основа'!$A$1:$Q3599,8,FALSE)</f>
        <v>1884.36</v>
      </c>
      <c r="AF32" s="103">
        <f>VLOOKUP(CONCATENATE("R32 ",K$6," V",$B31),'Основа'!$A$1:$Q3599,8,FALSE)</f>
        <v>2263.2</v>
      </c>
      <c r="AG32" s="103">
        <f>VLOOKUP(CONCATENATE("R32 ",L$6," V",$B31),'Основа'!$A$1:$Q3599,8,FALSE)</f>
        <v>2639.58</v>
      </c>
      <c r="AH32" s="103">
        <f>VLOOKUP(CONCATENATE("R32 ",M$6," V",$B31),'Основа'!$A$1:$Q3599,8,FALSE)</f>
        <v>3017.19</v>
      </c>
      <c r="AI32" s="103">
        <f>VLOOKUP(CONCATENATE("R32 ",N$6," V",$B31),'Основа'!$A$1:$Q3599,8,FALSE)</f>
        <v>3318.54</v>
      </c>
      <c r="AJ32" s="103">
        <f>VLOOKUP(CONCATENATE("R32 ",O$6," V",$B31),'Основа'!$A$1:$Q3599,8,FALSE)</f>
        <v>3393.57</v>
      </c>
      <c r="AK32" s="103">
        <f>VLOOKUP(CONCATENATE("R32 ",P$6," V",$B31),'Основа'!$A$1:$Q3599,8,FALSE)</f>
        <v>3772.41</v>
      </c>
      <c r="AL32" s="103">
        <f>VLOOKUP(CONCATENATE("R32 ",Q$6," V",$B31),'Основа'!$A$1:$Q3599,8,FALSE)</f>
        <v>4526.4</v>
      </c>
      <c r="AM32" s="8"/>
    </row>
    <row r="33" ht="15.75" customHeight="1">
      <c r="G33" s="118" t="s">
        <v>113</v>
      </c>
      <c r="I33" s="11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</row>
    <row r="34" ht="15.0" customHeight="1">
      <c r="B34" s="119" t="s">
        <v>110</v>
      </c>
      <c r="C34" s="5"/>
      <c r="D34" s="5"/>
      <c r="E34" s="100"/>
      <c r="F34" s="121">
        <v>500.0</v>
      </c>
      <c r="G34" s="121">
        <v>550.0</v>
      </c>
      <c r="H34" s="121">
        <v>750.0</v>
      </c>
      <c r="I34" s="121">
        <v>1000.0</v>
      </c>
      <c r="J34" s="121">
        <v>1250.0</v>
      </c>
      <c r="K34" s="121">
        <v>1500.0</v>
      </c>
      <c r="L34" s="121">
        <v>1750.0</v>
      </c>
      <c r="M34" s="121">
        <v>2000.0</v>
      </c>
      <c r="N34" s="121">
        <v>2200.0</v>
      </c>
      <c r="O34" s="121">
        <v>2250.0</v>
      </c>
      <c r="P34" s="121">
        <v>2500.0</v>
      </c>
      <c r="Q34" s="122">
        <v>3000.0</v>
      </c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</row>
    <row r="35" ht="15.0" customHeight="1">
      <c r="B35" s="123" t="s">
        <v>115</v>
      </c>
      <c r="C35" s="48"/>
      <c r="D35" s="48"/>
      <c r="E35" s="79"/>
      <c r="F35" s="125">
        <v>61.0</v>
      </c>
      <c r="G35" s="48"/>
      <c r="H35" s="48"/>
      <c r="I35" s="48"/>
      <c r="J35" s="48"/>
      <c r="K35" s="48"/>
      <c r="L35" s="48"/>
      <c r="M35" s="48"/>
      <c r="N35" s="48"/>
      <c r="O35" s="48"/>
      <c r="P35" s="48"/>
      <c r="Q35" s="126"/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</row>
    <row r="36" ht="45.75" customHeight="1">
      <c r="B36" s="127" t="s">
        <v>7</v>
      </c>
      <c r="C36" s="128" t="s">
        <v>116</v>
      </c>
      <c r="D36" s="128" t="s">
        <v>117</v>
      </c>
      <c r="E36" s="129" t="s">
        <v>118</v>
      </c>
      <c r="F36" s="130"/>
      <c r="G36" s="130"/>
      <c r="H36" s="130"/>
      <c r="I36" s="130"/>
      <c r="J36" s="130"/>
      <c r="K36" s="130"/>
      <c r="L36" s="130"/>
      <c r="M36" s="130"/>
      <c r="N36" s="130"/>
      <c r="O36" s="130"/>
      <c r="P36" s="130"/>
      <c r="Q36" s="131"/>
      <c r="AA36" s="8"/>
      <c r="AB36" s="8"/>
      <c r="AC36" s="8"/>
      <c r="AD36" s="8"/>
      <c r="AE36" s="8"/>
      <c r="AF36" s="8"/>
      <c r="AG36" s="8"/>
      <c r="AH36" s="8"/>
      <c r="AI36" s="8"/>
      <c r="AJ36" s="8"/>
      <c r="AK36" s="8"/>
      <c r="AL36" s="8"/>
    </row>
    <row r="37" ht="15.75" customHeight="1">
      <c r="B37" s="132">
        <v>2.0</v>
      </c>
      <c r="C37" s="133">
        <v>50.0</v>
      </c>
      <c r="D37" s="133">
        <v>16.0</v>
      </c>
      <c r="E37" s="134" t="s">
        <v>119</v>
      </c>
      <c r="F37" s="61">
        <v>2.8</v>
      </c>
      <c r="G37" s="61">
        <v>3.0</v>
      </c>
      <c r="H37" s="61">
        <v>3.8</v>
      </c>
      <c r="I37" s="61">
        <v>4.8</v>
      </c>
      <c r="J37" s="61">
        <v>5.7</v>
      </c>
      <c r="K37" s="61">
        <v>6.7</v>
      </c>
      <c r="L37" s="61">
        <v>7.7</v>
      </c>
      <c r="M37" s="61">
        <v>8.7</v>
      </c>
      <c r="N37" s="61">
        <v>9.5</v>
      </c>
      <c r="O37" s="61">
        <v>9.7</v>
      </c>
      <c r="P37" s="61">
        <v>10.6</v>
      </c>
      <c r="Q37" s="124">
        <v>12.6</v>
      </c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</row>
    <row r="38" ht="15.75" customHeight="1">
      <c r="B38" s="104"/>
      <c r="C38" s="105"/>
      <c r="D38" s="105"/>
      <c r="E38" s="144" t="s">
        <v>120</v>
      </c>
      <c r="F38" s="61">
        <v>0.7</v>
      </c>
      <c r="G38" s="61">
        <v>0.7</v>
      </c>
      <c r="H38" s="61">
        <v>1.0</v>
      </c>
      <c r="I38" s="61">
        <v>1.2</v>
      </c>
      <c r="J38" s="61">
        <v>1.5</v>
      </c>
      <c r="K38" s="61">
        <v>1.8</v>
      </c>
      <c r="L38" s="61">
        <v>2.1</v>
      </c>
      <c r="M38" s="61">
        <v>2.3</v>
      </c>
      <c r="N38" s="61">
        <v>2.6</v>
      </c>
      <c r="O38" s="61">
        <v>2.6</v>
      </c>
      <c r="P38" s="61">
        <v>2.9</v>
      </c>
      <c r="Q38" s="124">
        <v>3.4</v>
      </c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</row>
    <row r="39" ht="15.75" customHeight="1">
      <c r="B39" s="132">
        <v>3.0</v>
      </c>
      <c r="C39" s="133">
        <f>C37+50</f>
        <v>100</v>
      </c>
      <c r="D39" s="133" t="s">
        <v>223</v>
      </c>
      <c r="E39" s="134" t="s">
        <v>119</v>
      </c>
      <c r="F39" s="135">
        <v>4.2</v>
      </c>
      <c r="G39" s="135">
        <v>4.5</v>
      </c>
      <c r="H39" s="135">
        <v>5.6</v>
      </c>
      <c r="I39" s="135">
        <v>7.1</v>
      </c>
      <c r="J39" s="135">
        <v>8.6</v>
      </c>
      <c r="K39" s="135">
        <v>10.0</v>
      </c>
      <c r="L39" s="135">
        <v>11.5</v>
      </c>
      <c r="M39" s="135">
        <v>13.0</v>
      </c>
      <c r="N39" s="135">
        <v>14.2</v>
      </c>
      <c r="O39" s="135">
        <v>14.5</v>
      </c>
      <c r="P39" s="135">
        <v>15.9</v>
      </c>
      <c r="Q39" s="136">
        <v>18.9</v>
      </c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</row>
    <row r="40" ht="15.75" customHeight="1">
      <c r="B40" s="110"/>
      <c r="C40" s="111"/>
      <c r="D40" s="111"/>
      <c r="E40" s="137" t="s">
        <v>120</v>
      </c>
      <c r="F40" s="139">
        <v>1.1</v>
      </c>
      <c r="G40" s="139">
        <v>1.1</v>
      </c>
      <c r="H40" s="139">
        <v>1.5</v>
      </c>
      <c r="I40" s="139">
        <v>1.9</v>
      </c>
      <c r="J40" s="139">
        <v>2.3</v>
      </c>
      <c r="K40" s="139">
        <v>2.7</v>
      </c>
      <c r="L40" s="139">
        <v>3.1</v>
      </c>
      <c r="M40" s="139">
        <v>3.5</v>
      </c>
      <c r="N40" s="139">
        <v>3.8</v>
      </c>
      <c r="O40" s="139">
        <v>3.9</v>
      </c>
      <c r="P40" s="139">
        <v>4.3</v>
      </c>
      <c r="Q40" s="140">
        <v>5.2</v>
      </c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</row>
    <row r="41" ht="15.75" customHeight="1">
      <c r="B41" s="141">
        <v>4.0</v>
      </c>
      <c r="C41" s="133">
        <f>C39+50</f>
        <v>150</v>
      </c>
      <c r="D41" s="133">
        <v>66.0</v>
      </c>
      <c r="E41" s="143" t="s">
        <v>119</v>
      </c>
      <c r="F41" s="172">
        <v>5.6</v>
      </c>
      <c r="G41" s="172">
        <v>6.0</v>
      </c>
      <c r="H41" s="172">
        <v>7.5</v>
      </c>
      <c r="I41" s="172">
        <v>9.5</v>
      </c>
      <c r="J41" s="172">
        <v>11.4</v>
      </c>
      <c r="K41" s="172">
        <v>13.4</v>
      </c>
      <c r="L41" s="172">
        <v>15.3</v>
      </c>
      <c r="M41" s="172">
        <v>17.3</v>
      </c>
      <c r="N41" s="172">
        <v>18.9</v>
      </c>
      <c r="O41" s="172">
        <v>19.3</v>
      </c>
      <c r="P41" s="172">
        <v>21.2</v>
      </c>
      <c r="Q41" s="173">
        <v>25.1</v>
      </c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</row>
    <row r="42" ht="15.75" customHeight="1">
      <c r="B42" s="104"/>
      <c r="C42" s="111"/>
      <c r="D42" s="111"/>
      <c r="E42" s="144" t="s">
        <v>120</v>
      </c>
      <c r="F42" s="61">
        <v>1.4</v>
      </c>
      <c r="G42" s="61">
        <v>1.5</v>
      </c>
      <c r="H42" s="61">
        <v>2.0</v>
      </c>
      <c r="I42" s="61">
        <v>2.5</v>
      </c>
      <c r="J42" s="61">
        <v>3.1</v>
      </c>
      <c r="K42" s="61">
        <v>3.6</v>
      </c>
      <c r="L42" s="61">
        <v>4.2</v>
      </c>
      <c r="M42" s="61">
        <v>4.7</v>
      </c>
      <c r="N42" s="61">
        <v>5.1</v>
      </c>
      <c r="O42" s="61">
        <v>5.3</v>
      </c>
      <c r="P42" s="61">
        <v>5.8</v>
      </c>
      <c r="Q42" s="124">
        <v>6.9</v>
      </c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</row>
    <row r="43" ht="15.75" customHeight="1">
      <c r="B43" s="132">
        <v>5.0</v>
      </c>
      <c r="C43" s="133">
        <f>C41+50</f>
        <v>200</v>
      </c>
      <c r="D43" s="133" t="s">
        <v>224</v>
      </c>
      <c r="E43" s="134" t="s">
        <v>119</v>
      </c>
      <c r="F43" s="135">
        <v>6.9</v>
      </c>
      <c r="G43" s="135">
        <v>7.380000000000001</v>
      </c>
      <c r="H43" s="135">
        <v>9.4</v>
      </c>
      <c r="I43" s="135">
        <v>11.8</v>
      </c>
      <c r="J43" s="135">
        <v>14.3</v>
      </c>
      <c r="K43" s="135">
        <v>16.7</v>
      </c>
      <c r="L43" s="135">
        <v>19.2</v>
      </c>
      <c r="M43" s="135">
        <v>21.6</v>
      </c>
      <c r="N43" s="135">
        <v>23.6</v>
      </c>
      <c r="O43" s="135">
        <v>24.1</v>
      </c>
      <c r="P43" s="135">
        <v>26.5</v>
      </c>
      <c r="Q43" s="136">
        <v>31.4</v>
      </c>
      <c r="AA43" s="8"/>
      <c r="AB43" s="8"/>
      <c r="AC43" s="8"/>
      <c r="AD43" s="8"/>
      <c r="AE43" s="8"/>
      <c r="AF43" s="8"/>
      <c r="AG43" s="8"/>
      <c r="AH43" s="8"/>
      <c r="AI43" s="8"/>
      <c r="AJ43" s="8"/>
      <c r="AK43" s="8"/>
      <c r="AL43" s="8"/>
    </row>
    <row r="44" ht="15.75" customHeight="1">
      <c r="B44" s="110"/>
      <c r="C44" s="111"/>
      <c r="D44" s="111"/>
      <c r="E44" s="137" t="s">
        <v>120</v>
      </c>
      <c r="F44" s="139">
        <v>1.8</v>
      </c>
      <c r="G44" s="139">
        <v>1.9</v>
      </c>
      <c r="H44" s="139">
        <v>2.5</v>
      </c>
      <c r="I44" s="139">
        <v>3.2</v>
      </c>
      <c r="J44" s="139">
        <v>3.8</v>
      </c>
      <c r="K44" s="139">
        <v>4.5</v>
      </c>
      <c r="L44" s="139">
        <v>5.2</v>
      </c>
      <c r="M44" s="139">
        <v>5.9</v>
      </c>
      <c r="N44" s="139">
        <v>6.4</v>
      </c>
      <c r="O44" s="139">
        <v>6.6</v>
      </c>
      <c r="P44" s="139">
        <v>7.3</v>
      </c>
      <c r="Q44" s="140">
        <v>8.6</v>
      </c>
      <c r="AA44" s="8"/>
      <c r="AB44" s="8"/>
      <c r="AC44" s="8"/>
      <c r="AD44" s="8"/>
      <c r="AE44" s="8"/>
      <c r="AF44" s="8"/>
      <c r="AG44" s="8"/>
      <c r="AH44" s="8"/>
      <c r="AI44" s="8"/>
      <c r="AJ44" s="8"/>
      <c r="AK44" s="8"/>
      <c r="AL44" s="8"/>
    </row>
    <row r="45" ht="15.75" customHeight="1">
      <c r="B45" s="141">
        <v>6.0</v>
      </c>
      <c r="C45" s="142">
        <f>C43+50</f>
        <v>250</v>
      </c>
      <c r="D45" s="142">
        <v>116.0</v>
      </c>
      <c r="E45" s="143" t="s">
        <v>119</v>
      </c>
      <c r="F45" s="172">
        <v>8.3</v>
      </c>
      <c r="G45" s="172">
        <v>8.9</v>
      </c>
      <c r="H45" s="172">
        <v>11.2</v>
      </c>
      <c r="I45" s="172">
        <v>14.2</v>
      </c>
      <c r="J45" s="172">
        <v>17.1</v>
      </c>
      <c r="K45" s="172">
        <v>20.1</v>
      </c>
      <c r="L45" s="172">
        <v>23.0</v>
      </c>
      <c r="M45" s="172">
        <v>25.9</v>
      </c>
      <c r="N45" s="172">
        <v>28.3</v>
      </c>
      <c r="O45" s="172">
        <v>28.9</v>
      </c>
      <c r="P45" s="172">
        <v>31.8</v>
      </c>
      <c r="Q45" s="173">
        <v>37.7</v>
      </c>
      <c r="AA45" s="8"/>
      <c r="AB45" s="8"/>
      <c r="AC45" s="8"/>
      <c r="AD45" s="8"/>
      <c r="AE45" s="8"/>
      <c r="AF45" s="8"/>
      <c r="AG45" s="8"/>
      <c r="AH45" s="8"/>
      <c r="AI45" s="8"/>
      <c r="AJ45" s="8"/>
      <c r="AK45" s="8"/>
      <c r="AL45" s="8"/>
    </row>
    <row r="46" ht="15.75" customHeight="1">
      <c r="B46" s="104"/>
      <c r="C46" s="111"/>
      <c r="D46" s="111"/>
      <c r="E46" s="144" t="s">
        <v>120</v>
      </c>
      <c r="F46" s="61">
        <v>2.2</v>
      </c>
      <c r="G46" s="61">
        <v>2.3</v>
      </c>
      <c r="H46" s="61">
        <v>3.0</v>
      </c>
      <c r="I46" s="61">
        <v>3.8</v>
      </c>
      <c r="J46" s="61">
        <v>4.6</v>
      </c>
      <c r="K46" s="61">
        <v>5.4</v>
      </c>
      <c r="L46" s="61">
        <v>6.3</v>
      </c>
      <c r="M46" s="61">
        <v>7.1</v>
      </c>
      <c r="N46" s="61">
        <v>7.7</v>
      </c>
      <c r="O46" s="61">
        <v>7.9</v>
      </c>
      <c r="P46" s="61">
        <v>8.7</v>
      </c>
      <c r="Q46" s="124">
        <v>10.4</v>
      </c>
      <c r="AA46" s="8"/>
      <c r="AB46" s="8"/>
      <c r="AC46" s="8"/>
      <c r="AD46" s="8"/>
      <c r="AE46" s="8"/>
      <c r="AF46" s="8"/>
      <c r="AG46" s="8"/>
      <c r="AH46" s="8"/>
      <c r="AI46" s="8"/>
      <c r="AJ46" s="8"/>
      <c r="AK46" s="8"/>
      <c r="AL46" s="8"/>
    </row>
    <row r="47" ht="15.75" customHeight="1">
      <c r="B47" s="132">
        <v>7.0</v>
      </c>
      <c r="C47" s="133">
        <f>C45+50</f>
        <v>300</v>
      </c>
      <c r="D47" s="133" t="s">
        <v>225</v>
      </c>
      <c r="E47" s="134" t="s">
        <v>119</v>
      </c>
      <c r="F47" s="135">
        <v>9.7</v>
      </c>
      <c r="G47" s="135">
        <v>10.379999999999999</v>
      </c>
      <c r="H47" s="135">
        <v>13.1</v>
      </c>
      <c r="I47" s="135">
        <v>16.5</v>
      </c>
      <c r="J47" s="135">
        <v>20.0</v>
      </c>
      <c r="K47" s="135">
        <v>23.4</v>
      </c>
      <c r="L47" s="135">
        <v>26.8</v>
      </c>
      <c r="M47" s="135">
        <v>30.2</v>
      </c>
      <c r="N47" s="135">
        <v>33.0</v>
      </c>
      <c r="O47" s="135">
        <v>33.7</v>
      </c>
      <c r="P47" s="135">
        <v>37.1</v>
      </c>
      <c r="Q47" s="136">
        <v>43.9</v>
      </c>
      <c r="AA47" s="8"/>
      <c r="AB47" s="8"/>
      <c r="AC47" s="8"/>
      <c r="AD47" s="8"/>
      <c r="AE47" s="8"/>
      <c r="AF47" s="8"/>
      <c r="AG47" s="8"/>
      <c r="AH47" s="8"/>
      <c r="AI47" s="8"/>
      <c r="AJ47" s="8"/>
      <c r="AK47" s="8"/>
      <c r="AL47" s="8"/>
    </row>
    <row r="48" ht="15.75" customHeight="1">
      <c r="B48" s="110"/>
      <c r="C48" s="111"/>
      <c r="D48" s="111"/>
      <c r="E48" s="137" t="s">
        <v>120</v>
      </c>
      <c r="F48" s="139">
        <v>2.5</v>
      </c>
      <c r="G48" s="139">
        <v>2.7</v>
      </c>
      <c r="H48" s="139">
        <v>3.5</v>
      </c>
      <c r="I48" s="139">
        <v>4.4</v>
      </c>
      <c r="J48" s="139">
        <v>5.4</v>
      </c>
      <c r="K48" s="139">
        <v>6.3</v>
      </c>
      <c r="L48" s="139">
        <v>7.3</v>
      </c>
      <c r="M48" s="139">
        <v>8.3</v>
      </c>
      <c r="N48" s="139">
        <v>9.0</v>
      </c>
      <c r="O48" s="139">
        <v>9.2</v>
      </c>
      <c r="P48" s="139">
        <v>10.2</v>
      </c>
      <c r="Q48" s="140">
        <v>12.1</v>
      </c>
      <c r="AA48" s="8"/>
      <c r="AB48" s="8"/>
      <c r="AC48" s="8"/>
      <c r="AD48" s="8"/>
      <c r="AE48" s="8"/>
      <c r="AF48" s="8"/>
      <c r="AG48" s="8"/>
      <c r="AH48" s="8"/>
      <c r="AI48" s="8"/>
      <c r="AJ48" s="8"/>
      <c r="AK48" s="8"/>
      <c r="AL48" s="8"/>
    </row>
    <row r="49" ht="15.75" customHeight="1">
      <c r="B49" s="141">
        <v>8.0</v>
      </c>
      <c r="C49" s="142">
        <f>C47+50</f>
        <v>350</v>
      </c>
      <c r="D49" s="142">
        <v>166.0</v>
      </c>
      <c r="E49" s="143" t="s">
        <v>119</v>
      </c>
      <c r="F49" s="172">
        <v>11.1</v>
      </c>
      <c r="G49" s="172">
        <v>11.879999999999999</v>
      </c>
      <c r="H49" s="172">
        <v>15.0</v>
      </c>
      <c r="I49" s="172">
        <v>18.9</v>
      </c>
      <c r="J49" s="172">
        <v>22.8</v>
      </c>
      <c r="K49" s="172">
        <v>26.7</v>
      </c>
      <c r="L49" s="172">
        <v>30.6</v>
      </c>
      <c r="M49" s="172">
        <v>34.5</v>
      </c>
      <c r="N49" s="172">
        <v>37.7</v>
      </c>
      <c r="O49" s="172">
        <v>38.5</v>
      </c>
      <c r="P49" s="172">
        <v>42.4</v>
      </c>
      <c r="Q49" s="173">
        <v>50.2</v>
      </c>
      <c r="AA49" s="8"/>
      <c r="AB49" s="8"/>
      <c r="AC49" s="8"/>
      <c r="AD49" s="8"/>
      <c r="AE49" s="8"/>
      <c r="AF49" s="8"/>
      <c r="AG49" s="8"/>
      <c r="AH49" s="8"/>
      <c r="AI49" s="8"/>
      <c r="AJ49" s="8"/>
      <c r="AK49" s="8"/>
      <c r="AL49" s="8"/>
    </row>
    <row r="50" ht="15.75" customHeight="1">
      <c r="B50" s="104"/>
      <c r="C50" s="111"/>
      <c r="D50" s="111"/>
      <c r="E50" s="144" t="s">
        <v>120</v>
      </c>
      <c r="F50" s="61">
        <v>2.9</v>
      </c>
      <c r="G50" s="61">
        <v>3.1</v>
      </c>
      <c r="H50" s="61">
        <v>4.0</v>
      </c>
      <c r="I50" s="61">
        <v>5.1</v>
      </c>
      <c r="J50" s="61">
        <v>6.2</v>
      </c>
      <c r="K50" s="61">
        <v>7.3</v>
      </c>
      <c r="L50" s="61">
        <v>8.4</v>
      </c>
      <c r="M50" s="61">
        <v>9.4</v>
      </c>
      <c r="N50" s="61">
        <v>10.3</v>
      </c>
      <c r="O50" s="61">
        <v>10.5</v>
      </c>
      <c r="P50" s="61">
        <v>11.6</v>
      </c>
      <c r="Q50" s="124">
        <v>13.8</v>
      </c>
      <c r="AA50" s="8"/>
      <c r="AB50" s="8"/>
      <c r="AC50" s="8"/>
      <c r="AD50" s="8"/>
      <c r="AE50" s="8"/>
      <c r="AF50" s="8"/>
      <c r="AG50" s="8"/>
      <c r="AH50" s="8"/>
      <c r="AI50" s="8"/>
      <c r="AJ50" s="8"/>
      <c r="AK50" s="8"/>
      <c r="AL50" s="8"/>
    </row>
    <row r="51" ht="15.75" customHeight="1">
      <c r="B51" s="132">
        <v>9.0</v>
      </c>
      <c r="C51" s="133">
        <f>C49+50</f>
        <v>400</v>
      </c>
      <c r="D51" s="133" t="s">
        <v>226</v>
      </c>
      <c r="E51" s="134" t="s">
        <v>119</v>
      </c>
      <c r="F51" s="135">
        <v>12.4</v>
      </c>
      <c r="G51" s="135">
        <v>13.28</v>
      </c>
      <c r="H51" s="135">
        <v>16.8</v>
      </c>
      <c r="I51" s="135">
        <v>21.2</v>
      </c>
      <c r="J51" s="135">
        <v>25.7</v>
      </c>
      <c r="K51" s="135">
        <v>30.1</v>
      </c>
      <c r="L51" s="135">
        <v>34.5</v>
      </c>
      <c r="M51" s="135">
        <v>38.9</v>
      </c>
      <c r="N51" s="135">
        <v>42.4</v>
      </c>
      <c r="O51" s="135">
        <v>43.3</v>
      </c>
      <c r="P51" s="135">
        <v>47.7</v>
      </c>
      <c r="Q51" s="136">
        <v>56.5</v>
      </c>
      <c r="AA51" s="8"/>
      <c r="AB51" s="8"/>
      <c r="AC51" s="8"/>
      <c r="AD51" s="8"/>
      <c r="AE51" s="8"/>
      <c r="AF51" s="8"/>
      <c r="AG51" s="8"/>
      <c r="AH51" s="8"/>
      <c r="AI51" s="8"/>
      <c r="AJ51" s="8"/>
      <c r="AK51" s="8"/>
      <c r="AL51" s="8"/>
    </row>
    <row r="52" ht="15.75" customHeight="1">
      <c r="B52" s="110"/>
      <c r="C52" s="111"/>
      <c r="D52" s="111"/>
      <c r="E52" s="137" t="s">
        <v>120</v>
      </c>
      <c r="F52" s="61">
        <v>3.2</v>
      </c>
      <c r="G52" s="61">
        <v>3.5</v>
      </c>
      <c r="H52" s="61">
        <v>4.5</v>
      </c>
      <c r="I52" s="61">
        <v>5.7</v>
      </c>
      <c r="J52" s="61">
        <v>6.9</v>
      </c>
      <c r="K52" s="61">
        <v>8.2</v>
      </c>
      <c r="L52" s="61">
        <v>9.4</v>
      </c>
      <c r="M52" s="61">
        <v>10.6</v>
      </c>
      <c r="N52" s="61">
        <v>11.6</v>
      </c>
      <c r="O52" s="61">
        <v>11.9</v>
      </c>
      <c r="P52" s="61">
        <v>13.1</v>
      </c>
      <c r="Q52" s="124">
        <v>15.6</v>
      </c>
      <c r="AA52" s="8"/>
      <c r="AB52" s="8"/>
      <c r="AC52" s="8"/>
      <c r="AD52" s="8"/>
      <c r="AE52" s="8"/>
      <c r="AF52" s="8"/>
      <c r="AG52" s="8"/>
      <c r="AH52" s="8"/>
      <c r="AI52" s="8"/>
      <c r="AJ52" s="8"/>
      <c r="AK52" s="8"/>
      <c r="AL52" s="8"/>
    </row>
    <row r="53" ht="15.75" customHeight="1">
      <c r="B53" s="180">
        <v>10.0</v>
      </c>
      <c r="C53" s="133">
        <f>C51+50</f>
        <v>450</v>
      </c>
      <c r="D53" s="133">
        <v>216.0</v>
      </c>
      <c r="E53" s="134" t="s">
        <v>119</v>
      </c>
      <c r="F53" s="135">
        <v>13.8</v>
      </c>
      <c r="G53" s="135">
        <v>14.780000000000001</v>
      </c>
      <c r="H53" s="135">
        <v>18.7</v>
      </c>
      <c r="I53" s="135">
        <v>23.6</v>
      </c>
      <c r="J53" s="135">
        <v>28.5</v>
      </c>
      <c r="K53" s="135">
        <v>33.4</v>
      </c>
      <c r="L53" s="135">
        <v>38.3</v>
      </c>
      <c r="M53" s="135">
        <v>43.2</v>
      </c>
      <c r="N53" s="135">
        <v>47.1</v>
      </c>
      <c r="O53" s="135">
        <v>48.1</v>
      </c>
      <c r="P53" s="135">
        <v>53.0</v>
      </c>
      <c r="Q53" s="136">
        <v>62.7</v>
      </c>
      <c r="AA53" s="8"/>
      <c r="AB53" s="8"/>
      <c r="AC53" s="8"/>
      <c r="AD53" s="8"/>
      <c r="AE53" s="8"/>
      <c r="AF53" s="8"/>
      <c r="AG53" s="8"/>
      <c r="AH53" s="8"/>
      <c r="AI53" s="8"/>
      <c r="AJ53" s="8"/>
      <c r="AK53" s="8"/>
      <c r="AL53" s="8"/>
    </row>
    <row r="54" ht="15.75" customHeight="1">
      <c r="B54" s="186"/>
      <c r="C54" s="111"/>
      <c r="D54" s="111"/>
      <c r="E54" s="137" t="s">
        <v>120</v>
      </c>
      <c r="F54" s="139">
        <v>3.6</v>
      </c>
      <c r="G54" s="139">
        <v>3.9</v>
      </c>
      <c r="H54" s="139">
        <v>5.0</v>
      </c>
      <c r="I54" s="139">
        <v>6.4</v>
      </c>
      <c r="J54" s="139">
        <v>7.7</v>
      </c>
      <c r="K54" s="139">
        <v>9.1</v>
      </c>
      <c r="L54" s="139">
        <v>10.5</v>
      </c>
      <c r="M54" s="139">
        <v>11.8</v>
      </c>
      <c r="N54" s="139">
        <v>12.9</v>
      </c>
      <c r="O54" s="139">
        <v>13.2</v>
      </c>
      <c r="P54" s="139">
        <v>14.6</v>
      </c>
      <c r="Q54" s="140">
        <v>17.3</v>
      </c>
      <c r="AA54" s="8"/>
      <c r="AB54" s="8"/>
      <c r="AC54" s="8"/>
      <c r="AD54" s="8"/>
      <c r="AE54" s="8"/>
      <c r="AF54" s="8"/>
      <c r="AG54" s="8"/>
      <c r="AH54" s="8"/>
      <c r="AI54" s="8"/>
      <c r="AJ54" s="8"/>
      <c r="AK54" s="8"/>
      <c r="AL54" s="8"/>
    </row>
    <row r="55" ht="15.75" customHeight="1">
      <c r="B55" s="141">
        <v>11.0</v>
      </c>
      <c r="C55" s="142">
        <f>C53+50</f>
        <v>500</v>
      </c>
      <c r="D55" s="142" t="s">
        <v>227</v>
      </c>
      <c r="E55" s="143" t="s">
        <v>119</v>
      </c>
      <c r="F55" s="172">
        <v>15.2</v>
      </c>
      <c r="G55" s="172">
        <v>16.279999999999998</v>
      </c>
      <c r="H55" s="172">
        <v>20.6</v>
      </c>
      <c r="I55" s="172">
        <v>26.0</v>
      </c>
      <c r="J55" s="172">
        <v>31.3</v>
      </c>
      <c r="K55" s="172">
        <v>36.7</v>
      </c>
      <c r="L55" s="172">
        <v>42.1</v>
      </c>
      <c r="M55" s="172">
        <v>47.5</v>
      </c>
      <c r="N55" s="172">
        <v>51.8</v>
      </c>
      <c r="O55" s="172">
        <v>52.9</v>
      </c>
      <c r="P55" s="172">
        <v>58.3</v>
      </c>
      <c r="Q55" s="173">
        <v>69.0</v>
      </c>
      <c r="AA55" s="8"/>
      <c r="AB55" s="8"/>
      <c r="AC55" s="8"/>
      <c r="AD55" s="8"/>
      <c r="AE55" s="8"/>
      <c r="AF55" s="8"/>
      <c r="AG55" s="8"/>
      <c r="AH55" s="8"/>
      <c r="AI55" s="8"/>
      <c r="AJ55" s="8"/>
      <c r="AK55" s="8"/>
      <c r="AL55" s="8"/>
    </row>
    <row r="56" ht="15.75" customHeight="1">
      <c r="B56" s="110"/>
      <c r="C56" s="111"/>
      <c r="D56" s="111"/>
      <c r="E56" s="137" t="s">
        <v>120</v>
      </c>
      <c r="F56" s="61">
        <v>4.0</v>
      </c>
      <c r="G56" s="61">
        <v>4.3</v>
      </c>
      <c r="H56" s="61">
        <v>5.5</v>
      </c>
      <c r="I56" s="61">
        <v>7.0</v>
      </c>
      <c r="J56" s="61">
        <v>8.5</v>
      </c>
      <c r="K56" s="61">
        <v>10.0</v>
      </c>
      <c r="L56" s="61">
        <v>11.5</v>
      </c>
      <c r="M56" s="61">
        <v>13.0</v>
      </c>
      <c r="N56" s="61">
        <v>14.2</v>
      </c>
      <c r="O56" s="61">
        <v>14.5</v>
      </c>
      <c r="P56" s="61">
        <v>16.0</v>
      </c>
      <c r="Q56" s="124">
        <v>19.0</v>
      </c>
      <c r="AA56" s="8"/>
      <c r="AB56" s="8"/>
      <c r="AC56" s="8"/>
      <c r="AD56" s="8"/>
      <c r="AE56" s="8"/>
      <c r="AF56" s="8"/>
      <c r="AG56" s="8"/>
      <c r="AH56" s="8"/>
      <c r="AI56" s="8"/>
      <c r="AJ56" s="8"/>
      <c r="AK56" s="8"/>
      <c r="AL56" s="8"/>
    </row>
    <row r="57" ht="15.75" customHeight="1">
      <c r="B57" s="241">
        <v>12.0</v>
      </c>
      <c r="C57" s="133">
        <f>C55+50</f>
        <v>550</v>
      </c>
      <c r="D57" s="133">
        <v>266.0</v>
      </c>
      <c r="E57" s="134" t="s">
        <v>119</v>
      </c>
      <c r="F57" s="135">
        <v>16.6</v>
      </c>
      <c r="G57" s="135">
        <v>17.78</v>
      </c>
      <c r="H57" s="135">
        <v>22.4</v>
      </c>
      <c r="I57" s="135">
        <v>28.3</v>
      </c>
      <c r="J57" s="135">
        <v>34.2</v>
      </c>
      <c r="K57" s="135">
        <v>40.1</v>
      </c>
      <c r="L57" s="135">
        <v>45.9</v>
      </c>
      <c r="M57" s="135">
        <v>51.8</v>
      </c>
      <c r="N57" s="135">
        <v>56.5</v>
      </c>
      <c r="O57" s="135">
        <v>57.7</v>
      </c>
      <c r="P57" s="135">
        <v>63.5</v>
      </c>
      <c r="Q57" s="136">
        <v>75.3</v>
      </c>
      <c r="AA57" s="8"/>
      <c r="AB57" s="8"/>
      <c r="AC57" s="8"/>
      <c r="AD57" s="8"/>
      <c r="AE57" s="8"/>
      <c r="AF57" s="8"/>
      <c r="AG57" s="8"/>
      <c r="AH57" s="8"/>
      <c r="AI57" s="8"/>
      <c r="AJ57" s="8"/>
      <c r="AK57" s="8"/>
      <c r="AL57" s="8"/>
    </row>
    <row r="58" ht="15.75" customHeight="1">
      <c r="B58" s="18"/>
      <c r="C58" s="111"/>
      <c r="D58" s="111"/>
      <c r="E58" s="137" t="s">
        <v>120</v>
      </c>
      <c r="F58" s="61">
        <v>4.3</v>
      </c>
      <c r="G58" s="61">
        <v>4.7</v>
      </c>
      <c r="H58" s="61">
        <v>6.0</v>
      </c>
      <c r="I58" s="61">
        <v>7.6</v>
      </c>
      <c r="J58" s="61">
        <v>9.3</v>
      </c>
      <c r="K58" s="61">
        <v>10.9</v>
      </c>
      <c r="L58" s="61">
        <v>12.6</v>
      </c>
      <c r="M58" s="61">
        <v>14.2</v>
      </c>
      <c r="N58" s="61">
        <v>15.5</v>
      </c>
      <c r="O58" s="61">
        <v>15.8</v>
      </c>
      <c r="P58" s="61">
        <v>17.5</v>
      </c>
      <c r="Q58" s="124">
        <v>20.8</v>
      </c>
      <c r="AA58" s="8"/>
      <c r="AB58" s="8"/>
      <c r="AC58" s="8"/>
      <c r="AD58" s="8"/>
      <c r="AE58" s="8"/>
      <c r="AF58" s="8"/>
      <c r="AG58" s="8"/>
      <c r="AH58" s="8"/>
      <c r="AI58" s="8"/>
      <c r="AJ58" s="8"/>
      <c r="AK58" s="8"/>
      <c r="AL58" s="8"/>
    </row>
    <row r="59" ht="15.75" customHeight="1">
      <c r="B59" s="180">
        <v>13.0</v>
      </c>
      <c r="C59" s="133">
        <f>C57+50</f>
        <v>600</v>
      </c>
      <c r="D59" s="133" t="s">
        <v>228</v>
      </c>
      <c r="E59" s="134" t="s">
        <v>119</v>
      </c>
      <c r="F59" s="135">
        <v>17.9</v>
      </c>
      <c r="G59" s="135">
        <v>19.18</v>
      </c>
      <c r="H59" s="135">
        <v>24.3</v>
      </c>
      <c r="I59" s="135">
        <v>30.7</v>
      </c>
      <c r="J59" s="135">
        <v>37.0</v>
      </c>
      <c r="K59" s="135">
        <v>43.4</v>
      </c>
      <c r="L59" s="135">
        <v>49.8</v>
      </c>
      <c r="M59" s="135">
        <v>56.1</v>
      </c>
      <c r="N59" s="135">
        <v>61.2</v>
      </c>
      <c r="O59" s="135">
        <v>62.5</v>
      </c>
      <c r="P59" s="135">
        <v>68.8</v>
      </c>
      <c r="Q59" s="136">
        <v>81.6</v>
      </c>
      <c r="AA59" s="8"/>
      <c r="AB59" s="8"/>
      <c r="AC59" s="8"/>
      <c r="AD59" s="8"/>
      <c r="AE59" s="8"/>
      <c r="AF59" s="8"/>
      <c r="AG59" s="8"/>
      <c r="AH59" s="8"/>
      <c r="AI59" s="8"/>
      <c r="AJ59" s="8"/>
      <c r="AK59" s="8"/>
      <c r="AL59" s="8"/>
    </row>
    <row r="60" ht="15.75" customHeight="1">
      <c r="B60" s="186"/>
      <c r="C60" s="111"/>
      <c r="D60" s="111"/>
      <c r="E60" s="137" t="s">
        <v>120</v>
      </c>
      <c r="F60" s="61">
        <v>4.7</v>
      </c>
      <c r="G60" s="61">
        <v>5.1</v>
      </c>
      <c r="H60" s="61">
        <v>6.5</v>
      </c>
      <c r="I60" s="61">
        <v>8.3</v>
      </c>
      <c r="J60" s="61">
        <v>10.0</v>
      </c>
      <c r="K60" s="61">
        <v>11.8</v>
      </c>
      <c r="L60" s="61">
        <v>13.6</v>
      </c>
      <c r="M60" s="61">
        <v>15.4</v>
      </c>
      <c r="N60" s="61">
        <v>16.8</v>
      </c>
      <c r="O60" s="61">
        <v>17.2</v>
      </c>
      <c r="P60" s="61">
        <v>18.9</v>
      </c>
      <c r="Q60" s="124">
        <v>22.5</v>
      </c>
    </row>
    <row r="61" ht="15.75" customHeight="1">
      <c r="B61" s="180">
        <v>14.0</v>
      </c>
      <c r="C61" s="133">
        <f>C59+50</f>
        <v>650</v>
      </c>
      <c r="D61" s="133">
        <v>316.0</v>
      </c>
      <c r="E61" s="134" t="s">
        <v>119</v>
      </c>
      <c r="F61" s="135">
        <v>19.3</v>
      </c>
      <c r="G61" s="135">
        <v>20.66</v>
      </c>
      <c r="H61" s="135">
        <v>26.2</v>
      </c>
      <c r="I61" s="135">
        <v>33.0</v>
      </c>
      <c r="J61" s="135">
        <v>39.9</v>
      </c>
      <c r="K61" s="135">
        <v>46.7</v>
      </c>
      <c r="L61" s="135">
        <v>53.6</v>
      </c>
      <c r="M61" s="135">
        <v>60.4</v>
      </c>
      <c r="N61" s="135">
        <v>65.9</v>
      </c>
      <c r="O61" s="135">
        <v>67.3</v>
      </c>
      <c r="P61" s="135">
        <v>74.1</v>
      </c>
      <c r="Q61" s="136">
        <v>87.8</v>
      </c>
      <c r="AA61" s="63"/>
      <c r="AB61" s="63"/>
      <c r="AC61" s="63"/>
      <c r="AD61" s="63"/>
      <c r="AE61" s="63"/>
      <c r="AF61" s="63"/>
      <c r="AG61" s="63"/>
      <c r="AH61" s="63"/>
      <c r="AI61" s="63"/>
      <c r="AJ61" s="63"/>
      <c r="AK61" s="63"/>
      <c r="AL61" s="63"/>
    </row>
    <row r="62" ht="15.75" customHeight="1">
      <c r="B62" s="186"/>
      <c r="C62" s="111"/>
      <c r="D62" s="111"/>
      <c r="E62" s="137" t="s">
        <v>120</v>
      </c>
      <c r="F62" s="139">
        <v>5.1</v>
      </c>
      <c r="G62" s="139">
        <v>5.5</v>
      </c>
      <c r="H62" s="139">
        <v>7.0</v>
      </c>
      <c r="I62" s="139">
        <v>8.9</v>
      </c>
      <c r="J62" s="139">
        <v>10.8</v>
      </c>
      <c r="K62" s="139">
        <v>12.7</v>
      </c>
      <c r="L62" s="139">
        <v>14.7</v>
      </c>
      <c r="M62" s="139">
        <v>16.6</v>
      </c>
      <c r="N62" s="139">
        <v>18.1</v>
      </c>
      <c r="O62" s="139">
        <v>18.5</v>
      </c>
      <c r="P62" s="139">
        <v>20.4</v>
      </c>
      <c r="Q62" s="140">
        <v>24.2</v>
      </c>
      <c r="AA62" s="63"/>
      <c r="AB62" s="63"/>
      <c r="AC62" s="63"/>
      <c r="AD62" s="63"/>
      <c r="AE62" s="63"/>
      <c r="AF62" s="63"/>
      <c r="AG62" s="63"/>
      <c r="AH62" s="63"/>
      <c r="AI62" s="63"/>
      <c r="AJ62" s="63"/>
      <c r="AK62" s="63"/>
      <c r="AL62" s="63"/>
    </row>
    <row r="63" ht="15.75" customHeight="1">
      <c r="AA63" s="63"/>
      <c r="AB63" s="63"/>
      <c r="AC63" s="63"/>
      <c r="AD63" s="63"/>
      <c r="AE63" s="63"/>
      <c r="AF63" s="63"/>
      <c r="AG63" s="63"/>
      <c r="AH63" s="63"/>
      <c r="AI63" s="63"/>
      <c r="AJ63" s="63"/>
      <c r="AK63" s="63"/>
      <c r="AL63" s="63"/>
    </row>
    <row r="64" ht="15.75" customHeight="1">
      <c r="AA64" s="63"/>
      <c r="AB64" s="63"/>
      <c r="AC64" s="63"/>
      <c r="AD64" s="63"/>
      <c r="AE64" s="63"/>
      <c r="AF64" s="63"/>
      <c r="AG64" s="63"/>
      <c r="AH64" s="63"/>
      <c r="AI64" s="63"/>
      <c r="AJ64" s="63"/>
      <c r="AK64" s="63"/>
      <c r="AL64" s="63"/>
    </row>
    <row r="65" ht="15.75" customHeight="1">
      <c r="AA65" s="63"/>
      <c r="AB65" s="63"/>
      <c r="AC65" s="63"/>
      <c r="AD65" s="63"/>
      <c r="AE65" s="63"/>
      <c r="AF65" s="63"/>
      <c r="AG65" s="63"/>
      <c r="AH65" s="63"/>
      <c r="AI65" s="63"/>
      <c r="AJ65" s="63"/>
      <c r="AK65" s="63"/>
      <c r="AL65" s="63"/>
    </row>
    <row r="66" ht="15.75" customHeight="1">
      <c r="AA66" s="63"/>
      <c r="AB66" s="63"/>
      <c r="AC66" s="63"/>
      <c r="AD66" s="63"/>
      <c r="AE66" s="63"/>
      <c r="AF66" s="63"/>
      <c r="AG66" s="63"/>
      <c r="AH66" s="63"/>
      <c r="AI66" s="63"/>
      <c r="AJ66" s="63"/>
      <c r="AK66" s="63"/>
      <c r="AL66" s="63"/>
    </row>
    <row r="67" ht="15.75" customHeight="1">
      <c r="AA67" s="63"/>
      <c r="AB67" s="63"/>
      <c r="AC67" s="63"/>
      <c r="AD67" s="63"/>
      <c r="AE67" s="63"/>
      <c r="AF67" s="63"/>
      <c r="AG67" s="63"/>
      <c r="AH67" s="63"/>
      <c r="AI67" s="63"/>
      <c r="AJ67" s="63"/>
      <c r="AK67" s="63"/>
      <c r="AL67" s="63"/>
    </row>
    <row r="68" ht="15.75" customHeight="1"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</row>
    <row r="69" ht="15.75" customHeight="1">
      <c r="AA69" s="63"/>
      <c r="AB69" s="63"/>
      <c r="AC69" s="63"/>
      <c r="AD69" s="63"/>
      <c r="AE69" s="63"/>
      <c r="AF69" s="63"/>
      <c r="AG69" s="63"/>
      <c r="AH69" s="63"/>
      <c r="AI69" s="63"/>
      <c r="AJ69" s="63"/>
      <c r="AK69" s="63"/>
      <c r="AL69" s="63"/>
    </row>
    <row r="70" ht="15.75" customHeight="1">
      <c r="AA70" s="63"/>
      <c r="AB70" s="63"/>
      <c r="AC70" s="63"/>
      <c r="AD70" s="63"/>
      <c r="AE70" s="63"/>
      <c r="AF70" s="63"/>
      <c r="AG70" s="63"/>
      <c r="AH70" s="63"/>
      <c r="AI70" s="63"/>
      <c r="AJ70" s="63"/>
      <c r="AK70" s="63"/>
      <c r="AL70" s="63"/>
    </row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03">
    <mergeCell ref="B1:E1"/>
    <mergeCell ref="M2:N2"/>
    <mergeCell ref="O2:T2"/>
    <mergeCell ref="J3:K3"/>
    <mergeCell ref="L3:P3"/>
    <mergeCell ref="B5:E5"/>
    <mergeCell ref="M5:Q5"/>
    <mergeCell ref="D6:E6"/>
    <mergeCell ref="B7:B8"/>
    <mergeCell ref="C7:C8"/>
    <mergeCell ref="D7:E7"/>
    <mergeCell ref="D8:E8"/>
    <mergeCell ref="B9:B10"/>
    <mergeCell ref="C9:C10"/>
    <mergeCell ref="D9:E9"/>
    <mergeCell ref="D10:E10"/>
    <mergeCell ref="D11:E11"/>
    <mergeCell ref="D12:E12"/>
    <mergeCell ref="D13:E13"/>
    <mergeCell ref="D14:E14"/>
    <mergeCell ref="D15:E15"/>
    <mergeCell ref="B17:B18"/>
    <mergeCell ref="B19:B20"/>
    <mergeCell ref="B21:B22"/>
    <mergeCell ref="B23:B24"/>
    <mergeCell ref="B25:B26"/>
    <mergeCell ref="B27:B28"/>
    <mergeCell ref="B29:B30"/>
    <mergeCell ref="B31:B32"/>
    <mergeCell ref="B11:B12"/>
    <mergeCell ref="C11:C12"/>
    <mergeCell ref="B13:B14"/>
    <mergeCell ref="C13:C14"/>
    <mergeCell ref="B15:B16"/>
    <mergeCell ref="C15:C16"/>
    <mergeCell ref="C17:C18"/>
    <mergeCell ref="D16:E16"/>
    <mergeCell ref="D17:E17"/>
    <mergeCell ref="D18:E18"/>
    <mergeCell ref="D19:E19"/>
    <mergeCell ref="D20:E20"/>
    <mergeCell ref="D21:E21"/>
    <mergeCell ref="D22:E22"/>
    <mergeCell ref="D32:E32"/>
    <mergeCell ref="F35:Q35"/>
    <mergeCell ref="E36:Q36"/>
    <mergeCell ref="C19:C20"/>
    <mergeCell ref="C21:C22"/>
    <mergeCell ref="C23:C24"/>
    <mergeCell ref="C25:C26"/>
    <mergeCell ref="C27:C28"/>
    <mergeCell ref="C29:C30"/>
    <mergeCell ref="C31:C32"/>
    <mergeCell ref="C55:C56"/>
    <mergeCell ref="D55:D56"/>
    <mergeCell ref="B51:B52"/>
    <mergeCell ref="C51:C52"/>
    <mergeCell ref="D51:D52"/>
    <mergeCell ref="B53:B54"/>
    <mergeCell ref="C53:C54"/>
    <mergeCell ref="D53:D54"/>
    <mergeCell ref="B55:B56"/>
    <mergeCell ref="D23:E23"/>
    <mergeCell ref="D24:E24"/>
    <mergeCell ref="D25:E25"/>
    <mergeCell ref="D26:E26"/>
    <mergeCell ref="D27:E27"/>
    <mergeCell ref="D28:E28"/>
    <mergeCell ref="D29:E29"/>
    <mergeCell ref="D30:E30"/>
    <mergeCell ref="D31:E31"/>
    <mergeCell ref="B34:E34"/>
    <mergeCell ref="B35:E35"/>
    <mergeCell ref="B37:B38"/>
    <mergeCell ref="C37:C38"/>
    <mergeCell ref="D37:D38"/>
    <mergeCell ref="C43:C44"/>
    <mergeCell ref="D43:D44"/>
    <mergeCell ref="B39:B40"/>
    <mergeCell ref="C39:C40"/>
    <mergeCell ref="D39:D40"/>
    <mergeCell ref="B41:B42"/>
    <mergeCell ref="C41:C42"/>
    <mergeCell ref="D41:D42"/>
    <mergeCell ref="B43:B44"/>
    <mergeCell ref="C49:C50"/>
    <mergeCell ref="D49:D50"/>
    <mergeCell ref="B45:B46"/>
    <mergeCell ref="C45:C46"/>
    <mergeCell ref="D45:D46"/>
    <mergeCell ref="B47:B48"/>
    <mergeCell ref="C47:C48"/>
    <mergeCell ref="D47:D48"/>
    <mergeCell ref="B49:B50"/>
    <mergeCell ref="C61:C62"/>
    <mergeCell ref="D61:D62"/>
    <mergeCell ref="B57:B58"/>
    <mergeCell ref="C57:C58"/>
    <mergeCell ref="D57:D58"/>
    <mergeCell ref="B59:B60"/>
    <mergeCell ref="C59:C60"/>
    <mergeCell ref="D59:D60"/>
    <mergeCell ref="B61:B62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8.71"/>
    <col customWidth="1" min="2" max="2" width="7.14"/>
    <col customWidth="1" min="3" max="3" width="12.14"/>
    <col customWidth="1" min="4" max="4" width="21.0"/>
    <col customWidth="1" min="5" max="5" width="8.86"/>
    <col customWidth="1" min="6" max="16" width="8.29"/>
    <col customWidth="1" min="17" max="26" width="8.71"/>
    <col customWidth="1" hidden="1" min="27" max="39" width="8.71"/>
  </cols>
  <sheetData>
    <row r="1" ht="60.0" customHeight="1">
      <c r="B1" s="67"/>
      <c r="F1" s="68" t="s">
        <v>96</v>
      </c>
      <c r="I1" s="69" t="s">
        <v>97</v>
      </c>
    </row>
    <row r="2" ht="15.0" customHeight="1">
      <c r="B2" s="37" t="s">
        <v>229</v>
      </c>
      <c r="C2" s="8"/>
      <c r="D2" s="8"/>
      <c r="E2" s="8"/>
      <c r="L2" s="348" t="s">
        <v>230</v>
      </c>
    </row>
    <row r="3" ht="31.5" customHeight="1">
      <c r="B3" s="75" t="s">
        <v>99</v>
      </c>
      <c r="C3" s="76"/>
      <c r="D3" s="77"/>
      <c r="E3" s="77"/>
      <c r="F3" s="46"/>
      <c r="G3" s="46"/>
      <c r="H3" s="46"/>
    </row>
    <row r="4" ht="27.0" customHeight="1">
      <c r="B4" s="81" t="s">
        <v>103</v>
      </c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349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</row>
    <row r="5" ht="28.5" customHeight="1">
      <c r="B5" s="155" t="s">
        <v>231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</row>
    <row r="7">
      <c r="B7" s="132">
        <v>2.0</v>
      </c>
      <c r="C7" s="98">
        <v>82.0</v>
      </c>
      <c r="D7" s="164" t="s">
        <v>112</v>
      </c>
      <c r="E7" s="101">
        <f t="shared" ref="E7:P7" si="1">ROUND(AA7-(AA7*$J$5),0)</f>
        <v>11196</v>
      </c>
      <c r="F7" s="101">
        <f t="shared" si="1"/>
        <v>12043</v>
      </c>
      <c r="G7" s="101">
        <f t="shared" si="1"/>
        <v>13221</v>
      </c>
      <c r="H7" s="101">
        <f t="shared" si="1"/>
        <v>13993</v>
      </c>
      <c r="I7" s="101">
        <f t="shared" si="1"/>
        <v>15320</v>
      </c>
      <c r="J7" s="101">
        <f t="shared" si="1"/>
        <v>15720</v>
      </c>
      <c r="K7" s="101">
        <f t="shared" si="1"/>
        <v>16675</v>
      </c>
      <c r="L7" s="101">
        <f t="shared" si="1"/>
        <v>18046</v>
      </c>
      <c r="M7" s="101">
        <f t="shared" si="1"/>
        <v>21450</v>
      </c>
      <c r="N7" s="101">
        <f t="shared" si="1"/>
        <v>21876</v>
      </c>
      <c r="O7" s="101">
        <f t="shared" si="1"/>
        <v>26662</v>
      </c>
      <c r="P7" s="102">
        <f t="shared" si="1"/>
        <v>31449</v>
      </c>
      <c r="AA7" s="103">
        <f>ROUND(VLOOKUP(CONCATENATE("R32 ",E$6," H",$B7),'Основа'!$A$1:$O3561,15,FALSE),0)</f>
        <v>11196</v>
      </c>
      <c r="AB7" s="103">
        <f>ROUND(VLOOKUP(CONCATENATE("R32 ",F$6," H",$B7),'Основа'!$A$1:$O3561,15,FALSE),0)</f>
        <v>12043</v>
      </c>
      <c r="AC7" s="103">
        <f>ROUND(VLOOKUP(CONCATENATE("R32 ",G$6," H",$B7),'Основа'!$A$1:$O3561,15,FALSE),0)</f>
        <v>13221</v>
      </c>
      <c r="AD7" s="103">
        <f>ROUND(VLOOKUP(CONCATENATE("R32 ",H$6," H",$B7),'Основа'!$A$1:$O3561,15,FALSE),0)</f>
        <v>13993</v>
      </c>
      <c r="AE7" s="103">
        <f>ROUND(VLOOKUP(CONCATENATE("R32 ",I$6," H",$B7),'Основа'!$A$1:$O3561,15,FALSE),0)</f>
        <v>15320</v>
      </c>
      <c r="AF7" s="103">
        <f>ROUND(VLOOKUP(CONCATENATE("R32 ",J$6," H",$B7),'Основа'!$A$1:$O3561,15,FALSE),0)</f>
        <v>15720</v>
      </c>
      <c r="AG7" s="103">
        <f>ROUND(VLOOKUP(CONCATENATE("R32 ",K$6," H",$B7),'Основа'!$A$1:$O3561,15,FALSE),0)</f>
        <v>16675</v>
      </c>
      <c r="AH7" s="103">
        <f>ROUND(VLOOKUP(CONCATENATE("R32 ",L$6," H",$B7),'Основа'!$A$1:$O3561,15,FALSE),0)</f>
        <v>18046</v>
      </c>
      <c r="AI7" s="103">
        <f>ROUND(VLOOKUP(CONCATENATE("R32 ",M$6," H",$B7),'Основа'!$A$1:$O3561,15,FALSE),0)</f>
        <v>21450</v>
      </c>
      <c r="AJ7" s="103">
        <f>ROUND(VLOOKUP(CONCATENATE("R32 ",N$6," H",$B7),'Основа'!$A$1:$O3561,15,FALSE),0)</f>
        <v>21876</v>
      </c>
      <c r="AK7" s="103">
        <f>ROUND(VLOOKUP(CONCATENATE("R32 ",O$6," H",$B7),'Основа'!$A$1:$O3561,15,FALSE),0)</f>
        <v>26662</v>
      </c>
      <c r="AL7" s="103">
        <f>ROUND(VLOOKUP(CONCATENATE("R32 ",P$6," H",$B7),'Основа'!$A$1:$O3561,15,FALSE),0)</f>
        <v>31449</v>
      </c>
      <c r="AM7" s="8"/>
    </row>
    <row r="8" ht="18.75" customHeight="1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89</v>
      </c>
      <c r="F8" s="166">
        <f t="shared" si="2"/>
        <v>97</v>
      </c>
      <c r="G8" s="166">
        <f t="shared" si="2"/>
        <v>133</v>
      </c>
      <c r="H8" s="166">
        <f t="shared" si="2"/>
        <v>177</v>
      </c>
      <c r="I8" s="166">
        <f t="shared" si="2"/>
        <v>221</v>
      </c>
      <c r="J8" s="166">
        <f t="shared" si="2"/>
        <v>266</v>
      </c>
      <c r="K8" s="166">
        <f t="shared" si="2"/>
        <v>310</v>
      </c>
      <c r="L8" s="166">
        <f t="shared" si="2"/>
        <v>354</v>
      </c>
      <c r="M8" s="166">
        <f t="shared" si="2"/>
        <v>390</v>
      </c>
      <c r="N8" s="166">
        <f t="shared" si="2"/>
        <v>399</v>
      </c>
      <c r="O8" s="166">
        <f t="shared" si="2"/>
        <v>443</v>
      </c>
      <c r="P8" s="167">
        <f t="shared" si="2"/>
        <v>533</v>
      </c>
      <c r="AA8" s="103">
        <f>VLOOKUP(CONCATENATE("R32 ",E$6," H",$B7),'Основа'!$A$1:$O3561,8,FALSE)</f>
        <v>88.56</v>
      </c>
      <c r="AB8" s="103">
        <f>VLOOKUP(CONCATENATE("R32 ",F$6," H",$B7),'Основа'!$A$1:$O3561,8,FALSE)</f>
        <v>97.17</v>
      </c>
      <c r="AC8" s="103">
        <f>VLOOKUP(CONCATENATE("R32 ",G$6," H",$B7),'Основа'!$A$1:$O3561,8,FALSE)</f>
        <v>132.84</v>
      </c>
      <c r="AD8" s="103">
        <f>VLOOKUP(CONCATENATE("R32 ",H$6," H",$B7),'Основа'!$A$1:$O3561,8,FALSE)</f>
        <v>177.12</v>
      </c>
      <c r="AE8" s="103">
        <f>VLOOKUP(CONCATENATE("R32 ",I$6," H",$B7),'Основа'!$A$1:$O3561,8,FALSE)</f>
        <v>221.4</v>
      </c>
      <c r="AF8" s="103">
        <f>VLOOKUP(CONCATENATE("R32 ",J$6," H",$B7),'Основа'!$A$1:$O3561,8,FALSE)</f>
        <v>265.68</v>
      </c>
      <c r="AG8" s="103">
        <f>VLOOKUP(CONCATENATE("R32 ",K$6," H",$B7),'Основа'!$A$1:$O3561,8,FALSE)</f>
        <v>309.96</v>
      </c>
      <c r="AH8" s="103">
        <f>VLOOKUP(CONCATENATE("R32 ",L$6," H",$B7),'Основа'!$A$1:$O3561,8,FALSE)</f>
        <v>354.24</v>
      </c>
      <c r="AI8" s="103">
        <f>VLOOKUP(CONCATENATE("R32 ",M$6," H",$B7),'Основа'!$A$1:$O3561,8,FALSE)</f>
        <v>389.91</v>
      </c>
      <c r="AJ8" s="103">
        <f>VLOOKUP(CONCATENATE("R32 ",N$6," H",$B7),'Основа'!$A$1:$O3561,8,FALSE)</f>
        <v>398.52</v>
      </c>
      <c r="AK8" s="103">
        <f>VLOOKUP(CONCATENATE("R32 ",O$6," H",$B7),'Основа'!$A$1:$O3561,8,FALSE)</f>
        <v>442.8</v>
      </c>
      <c r="AL8" s="103">
        <f>VLOOKUP(CONCATENATE("R32 ",P$6," H",$B7),'Основа'!$A$1:$O3561,8,FALSE)</f>
        <v>532.59</v>
      </c>
      <c r="AM8" s="8"/>
    </row>
    <row r="9">
      <c r="B9" s="132">
        <v>3.0</v>
      </c>
      <c r="C9" s="98">
        <f>C7+50</f>
        <v>132</v>
      </c>
      <c r="D9" s="164" t="s">
        <v>112</v>
      </c>
      <c r="E9" s="101">
        <f t="shared" ref="E9:P9" si="3">ROUND(AA9-(AA9*$J$5),0)</f>
        <v>13178</v>
      </c>
      <c r="F9" s="101">
        <f t="shared" si="3"/>
        <v>14222</v>
      </c>
      <c r="G9" s="101">
        <f t="shared" si="3"/>
        <v>15925</v>
      </c>
      <c r="H9" s="101">
        <f t="shared" si="3"/>
        <v>17086</v>
      </c>
      <c r="I9" s="101">
        <f t="shared" si="3"/>
        <v>19075</v>
      </c>
      <c r="J9" s="101">
        <f t="shared" si="3"/>
        <v>19681</v>
      </c>
      <c r="K9" s="101">
        <f t="shared" si="3"/>
        <v>21115</v>
      </c>
      <c r="L9" s="101">
        <f t="shared" si="3"/>
        <v>23168</v>
      </c>
      <c r="M9" s="101">
        <f t="shared" si="3"/>
        <v>27710</v>
      </c>
      <c r="N9" s="101">
        <f t="shared" si="3"/>
        <v>28278</v>
      </c>
      <c r="O9" s="101">
        <f t="shared" si="3"/>
        <v>34665</v>
      </c>
      <c r="P9" s="102">
        <f t="shared" si="3"/>
        <v>41053</v>
      </c>
      <c r="AA9" s="103">
        <f>ROUND(VLOOKUP(CONCATENATE("R32 ",E$6," H",$B9),'Основа'!$A$1:$O3563,15,FALSE),0)</f>
        <v>13178</v>
      </c>
      <c r="AB9" s="103">
        <f>ROUND(VLOOKUP(CONCATENATE("R32 ",F$6," H",$B9),'Основа'!$A$1:$O3563,15,FALSE),0)</f>
        <v>14222</v>
      </c>
      <c r="AC9" s="103">
        <f>ROUND(VLOOKUP(CONCATENATE("R32 ",G$6," H",$B9),'Основа'!$A$1:$O3563,15,FALSE),0)</f>
        <v>15925</v>
      </c>
      <c r="AD9" s="103">
        <f>ROUND(VLOOKUP(CONCATENATE("R32 ",H$6," H",$B9),'Основа'!$A$1:$O3563,15,FALSE),0)</f>
        <v>17086</v>
      </c>
      <c r="AE9" s="103">
        <f>ROUND(VLOOKUP(CONCATENATE("R32 ",I$6," H",$B9),'Основа'!$A$1:$O3563,15,FALSE),0)</f>
        <v>19075</v>
      </c>
      <c r="AF9" s="103">
        <f>ROUND(VLOOKUP(CONCATENATE("R32 ",J$6," H",$B9),'Основа'!$A$1:$O3563,15,FALSE),0)</f>
        <v>19681</v>
      </c>
      <c r="AG9" s="103">
        <f>ROUND(VLOOKUP(CONCATENATE("R32 ",K$6," H",$B9),'Основа'!$A$1:$O3563,15,FALSE),0)</f>
        <v>21115</v>
      </c>
      <c r="AH9" s="103">
        <f>ROUND(VLOOKUP(CONCATENATE("R32 ",L$6," H",$B9),'Основа'!$A$1:$O3563,15,FALSE),0)</f>
        <v>23168</v>
      </c>
      <c r="AI9" s="103">
        <f>ROUND(VLOOKUP(CONCATENATE("R32 ",M$6," H",$B9),'Основа'!$A$1:$O3563,15,FALSE),0)</f>
        <v>27710</v>
      </c>
      <c r="AJ9" s="103">
        <f>ROUND(VLOOKUP(CONCATENATE("R32 ",N$6," H",$B9),'Основа'!$A$1:$O3563,15,FALSE),0)</f>
        <v>28278</v>
      </c>
      <c r="AK9" s="103">
        <f>ROUND(VLOOKUP(CONCATENATE("R32 ",O$6," H",$B9),'Основа'!$A$1:$O3563,15,FALSE),0)</f>
        <v>34665</v>
      </c>
      <c r="AL9" s="103">
        <f>ROUND(VLOOKUP(CONCATENATE("R32 ",P$6," H",$B9),'Основа'!$A$1:$O3563,15,FALSE),0)</f>
        <v>41053</v>
      </c>
      <c r="AM9" s="8"/>
    </row>
    <row r="10">
      <c r="B10" s="110"/>
      <c r="C10" s="111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144</v>
      </c>
      <c r="F10" s="166">
        <f t="shared" si="4"/>
        <v>157</v>
      </c>
      <c r="G10" s="166">
        <f t="shared" si="4"/>
        <v>215</v>
      </c>
      <c r="H10" s="166">
        <f t="shared" si="4"/>
        <v>288</v>
      </c>
      <c r="I10" s="166">
        <f t="shared" si="4"/>
        <v>360</v>
      </c>
      <c r="J10" s="166">
        <f t="shared" si="4"/>
        <v>432</v>
      </c>
      <c r="K10" s="166">
        <f t="shared" si="4"/>
        <v>504</v>
      </c>
      <c r="L10" s="166">
        <f t="shared" si="4"/>
        <v>577</v>
      </c>
      <c r="M10" s="166">
        <f t="shared" si="4"/>
        <v>633</v>
      </c>
      <c r="N10" s="166">
        <f t="shared" si="4"/>
        <v>648</v>
      </c>
      <c r="O10" s="166">
        <f t="shared" si="4"/>
        <v>721</v>
      </c>
      <c r="P10" s="167">
        <f t="shared" si="4"/>
        <v>865</v>
      </c>
      <c r="AA10" s="103">
        <f>VLOOKUP(CONCATENATE("R32 ",E$6," H",$B9),'Основа'!$A$1:$O3563,8,FALSE)</f>
        <v>143.91</v>
      </c>
      <c r="AB10" s="103">
        <f>VLOOKUP(CONCATENATE("R32 ",F$6," H",$B9),'Основа'!$A$1:$O3563,8,FALSE)</f>
        <v>157.44</v>
      </c>
      <c r="AC10" s="103">
        <f>VLOOKUP(CONCATENATE("R32 ",G$6," H",$B9),'Основа'!$A$1:$O3563,8,FALSE)</f>
        <v>215.25</v>
      </c>
      <c r="AD10" s="103">
        <f>VLOOKUP(CONCATENATE("R32 ",H$6," H",$B9),'Основа'!$A$1:$O3563,8,FALSE)</f>
        <v>287.82</v>
      </c>
      <c r="AE10" s="103">
        <f>VLOOKUP(CONCATENATE("R32 ",I$6," H",$B9),'Основа'!$A$1:$O3563,8,FALSE)</f>
        <v>360.39</v>
      </c>
      <c r="AF10" s="103">
        <f>VLOOKUP(CONCATENATE("R32 ",J$6," H",$B9),'Основа'!$A$1:$O3563,8,FALSE)</f>
        <v>431.73</v>
      </c>
      <c r="AG10" s="103">
        <f>VLOOKUP(CONCATENATE("R32 ",K$6," H",$B9),'Основа'!$A$1:$O3563,8,FALSE)</f>
        <v>504.3</v>
      </c>
      <c r="AH10" s="103">
        <f>VLOOKUP(CONCATENATE("R32 ",L$6," H",$B9),'Основа'!$A$1:$O3563,8,FALSE)</f>
        <v>576.87</v>
      </c>
      <c r="AI10" s="103">
        <f>VLOOKUP(CONCATENATE("R32 ",M$6," H",$B9),'Основа'!$A$1:$O3563,8,FALSE)</f>
        <v>633.45</v>
      </c>
      <c r="AJ10" s="103">
        <f>VLOOKUP(CONCATENATE("R32 ",N$6," H",$B9),'Основа'!$A$1:$O3563,8,FALSE)</f>
        <v>648.21</v>
      </c>
      <c r="AK10" s="103">
        <f>VLOOKUP(CONCATENATE("R32 ",O$6," H",$B9),'Основа'!$A$1:$O3563,8,FALSE)</f>
        <v>720.78</v>
      </c>
      <c r="AL10" s="103">
        <f>VLOOKUP(CONCATENATE("R32 ",P$6," H",$B9),'Основа'!$A$1:$O3563,8,FALSE)</f>
        <v>864.69</v>
      </c>
      <c r="AM10" s="8"/>
    </row>
    <row r="11">
      <c r="B11" s="141">
        <v>4.0</v>
      </c>
      <c r="C11" s="168">
        <f>C9+50</f>
        <v>182</v>
      </c>
      <c r="D11" s="164" t="s">
        <v>112</v>
      </c>
      <c r="E11" s="101">
        <f t="shared" ref="E11:P11" si="5">ROUND(AA11-(AA11*$J$5),0)</f>
        <v>15165</v>
      </c>
      <c r="F11" s="101">
        <f t="shared" si="5"/>
        <v>16408</v>
      </c>
      <c r="G11" s="101">
        <f t="shared" si="5"/>
        <v>18634</v>
      </c>
      <c r="H11" s="101">
        <f t="shared" si="5"/>
        <v>20185</v>
      </c>
      <c r="I11" s="101">
        <f t="shared" si="5"/>
        <v>22838</v>
      </c>
      <c r="J11" s="101">
        <f t="shared" si="5"/>
        <v>23651</v>
      </c>
      <c r="K11" s="101">
        <f t="shared" si="5"/>
        <v>25563</v>
      </c>
      <c r="L11" s="101">
        <f t="shared" si="5"/>
        <v>28301</v>
      </c>
      <c r="M11" s="101">
        <f t="shared" si="5"/>
        <v>33983</v>
      </c>
      <c r="N11" s="101">
        <f t="shared" si="5"/>
        <v>34694</v>
      </c>
      <c r="O11" s="101">
        <f t="shared" si="5"/>
        <v>42686</v>
      </c>
      <c r="P11" s="102">
        <f t="shared" si="5"/>
        <v>50677</v>
      </c>
      <c r="AA11" s="103">
        <f>ROUND(VLOOKUP(CONCATENATE("R32 ",E$6," H",$B11),'Основа'!$A$1:$O3565,15,FALSE),0)</f>
        <v>15165</v>
      </c>
      <c r="AB11" s="103">
        <f>ROUND(VLOOKUP(CONCATENATE("R32 ",F$6," H",$B11),'Основа'!$A$1:$O3565,15,FALSE),0)</f>
        <v>16408</v>
      </c>
      <c r="AC11" s="103">
        <f>ROUND(VLOOKUP(CONCATENATE("R32 ",G$6," H",$B11),'Основа'!$A$1:$O3565,15,FALSE),0)</f>
        <v>18634</v>
      </c>
      <c r="AD11" s="103">
        <f>ROUND(VLOOKUP(CONCATENATE("R32 ",H$6," H",$B11),'Основа'!$A$1:$O3565,15,FALSE),0)</f>
        <v>20185</v>
      </c>
      <c r="AE11" s="103">
        <f>ROUND(VLOOKUP(CONCATENATE("R32 ",I$6," H",$B11),'Основа'!$A$1:$O3565,15,FALSE),0)</f>
        <v>22838</v>
      </c>
      <c r="AF11" s="103">
        <f>ROUND(VLOOKUP(CONCATENATE("R32 ",J$6," H",$B11),'Основа'!$A$1:$O3565,15,FALSE),0)</f>
        <v>23651</v>
      </c>
      <c r="AG11" s="103">
        <f>ROUND(VLOOKUP(CONCATENATE("R32 ",K$6," H",$B11),'Основа'!$A$1:$O3565,15,FALSE),0)</f>
        <v>25563</v>
      </c>
      <c r="AH11" s="103">
        <f>ROUND(VLOOKUP(CONCATENATE("R32 ",L$6," H",$B11),'Основа'!$A$1:$O3565,15,FALSE),0)</f>
        <v>28301</v>
      </c>
      <c r="AI11" s="103">
        <f>ROUND(VLOOKUP(CONCATENATE("R32 ",M$6," H",$B11),'Основа'!$A$1:$O3565,15,FALSE),0)</f>
        <v>33983</v>
      </c>
      <c r="AJ11" s="103">
        <f>ROUND(VLOOKUP(CONCATENATE("R32 ",N$6," H",$B11),'Основа'!$A$1:$O3565,15,FALSE),0)</f>
        <v>34694</v>
      </c>
      <c r="AK11" s="103">
        <f>ROUND(VLOOKUP(CONCATENATE("R32 ",O$6," H",$B11),'Основа'!$A$1:$O3565,15,FALSE),0)</f>
        <v>42686</v>
      </c>
      <c r="AL11" s="103">
        <f>ROUND(VLOOKUP(CONCATENATE("R32 ",P$6," H",$B11),'Основа'!$A$1:$O3565,15,FALSE),0)</f>
        <v>50677</v>
      </c>
      <c r="AM11" s="8"/>
    </row>
    <row r="12">
      <c r="B12" s="104"/>
      <c r="C12" s="105"/>
      <c r="D12" s="165" t="str">
        <f>RIGHT($K$5,21)</f>
        <v>ΔТ=70⁰С (95/85/20) Вт</v>
      </c>
      <c r="E12" s="166">
        <f t="shared" ref="E12:P12" si="6">ROUND(IF($D12="ΔТ=70⁰С (95/85/20) Вт",AA12,(IF($D12="ΔТ=60⁰С (90/70/20) Вт",AA12*0.818,AA12*0.646))),0)</f>
        <v>199</v>
      </c>
      <c r="F12" s="166">
        <f t="shared" si="6"/>
        <v>219</v>
      </c>
      <c r="G12" s="166">
        <f t="shared" si="6"/>
        <v>299</v>
      </c>
      <c r="H12" s="166">
        <f t="shared" si="6"/>
        <v>399</v>
      </c>
      <c r="I12" s="166">
        <f t="shared" si="6"/>
        <v>498</v>
      </c>
      <c r="J12" s="166">
        <f t="shared" si="6"/>
        <v>599</v>
      </c>
      <c r="K12" s="166">
        <f t="shared" si="6"/>
        <v>699</v>
      </c>
      <c r="L12" s="166">
        <f t="shared" si="6"/>
        <v>798</v>
      </c>
      <c r="M12" s="166">
        <f t="shared" si="6"/>
        <v>878</v>
      </c>
      <c r="N12" s="166">
        <f t="shared" si="6"/>
        <v>898</v>
      </c>
      <c r="O12" s="166">
        <f t="shared" si="6"/>
        <v>998</v>
      </c>
      <c r="P12" s="167">
        <f t="shared" si="6"/>
        <v>1198</v>
      </c>
      <c r="AA12" s="103">
        <f>VLOOKUP(CONCATENATE("R32 ",E$6," H",$B11),'Основа'!$A$1:$O3565,8,FALSE)</f>
        <v>199.26</v>
      </c>
      <c r="AB12" s="103">
        <f>VLOOKUP(CONCATENATE("R32 ",F$6," H",$B11),'Основа'!$A$1:$O3565,8,FALSE)</f>
        <v>218.94</v>
      </c>
      <c r="AC12" s="103">
        <f>VLOOKUP(CONCATENATE("R32 ",G$6," H",$B11),'Основа'!$A$1:$O3565,8,FALSE)</f>
        <v>298.89</v>
      </c>
      <c r="AD12" s="103">
        <f>VLOOKUP(CONCATENATE("R32 ",H$6," H",$B11),'Основа'!$A$1:$O3565,8,FALSE)</f>
        <v>398.52</v>
      </c>
      <c r="AE12" s="103">
        <f>VLOOKUP(CONCATENATE("R32 ",I$6," H",$B11),'Основа'!$A$1:$O3565,8,FALSE)</f>
        <v>498.15</v>
      </c>
      <c r="AF12" s="103">
        <f>VLOOKUP(CONCATENATE("R32 ",J$6," H",$B11),'Основа'!$A$1:$O3565,8,FALSE)</f>
        <v>599.01</v>
      </c>
      <c r="AG12" s="103">
        <f>VLOOKUP(CONCATENATE("R32 ",K$6," H",$B11),'Основа'!$A$1:$O3565,8,FALSE)</f>
        <v>698.64</v>
      </c>
      <c r="AH12" s="103">
        <f>VLOOKUP(CONCATENATE("R32 ",L$6," H",$B11),'Основа'!$A$1:$O3565,8,FALSE)</f>
        <v>798.27</v>
      </c>
      <c r="AI12" s="103">
        <f>VLOOKUP(CONCATENATE("R32 ",M$6," H",$B11),'Основа'!$A$1:$O3565,8,FALSE)</f>
        <v>878.22</v>
      </c>
      <c r="AJ12" s="103">
        <f>VLOOKUP(CONCATENATE("R32 ",N$6," H",$B11),'Основа'!$A$1:$O3565,8,FALSE)</f>
        <v>897.9</v>
      </c>
      <c r="AK12" s="103">
        <f>VLOOKUP(CONCATENATE("R32 ",O$6," H",$B11),'Основа'!$A$1:$O3565,8,FALSE)</f>
        <v>997.53</v>
      </c>
      <c r="AL12" s="103">
        <f>VLOOKUP(CONCATENATE("R32 ",P$6," H",$B11),'Основа'!$A$1:$O3565,8,FALSE)</f>
        <v>1198.02</v>
      </c>
      <c r="AM12" s="8"/>
    </row>
    <row r="13">
      <c r="B13" s="132">
        <v>5.0</v>
      </c>
      <c r="C13" s="98">
        <f>C11+50</f>
        <v>232</v>
      </c>
      <c r="D13" s="164" t="s">
        <v>112</v>
      </c>
      <c r="E13" s="101">
        <f t="shared" ref="E13:P13" si="7">ROUND(AA13-(AA13*$J$5),0)</f>
        <v>17156</v>
      </c>
      <c r="F13" s="101">
        <f t="shared" si="7"/>
        <v>18598</v>
      </c>
      <c r="G13" s="101">
        <f t="shared" si="7"/>
        <v>21349</v>
      </c>
      <c r="H13" s="101">
        <f t="shared" si="7"/>
        <v>23290</v>
      </c>
      <c r="I13" s="101">
        <f t="shared" si="7"/>
        <v>26610</v>
      </c>
      <c r="J13" s="101">
        <f t="shared" si="7"/>
        <v>27629</v>
      </c>
      <c r="K13" s="101">
        <f t="shared" si="7"/>
        <v>30021</v>
      </c>
      <c r="L13" s="101">
        <f t="shared" si="7"/>
        <v>33444</v>
      </c>
      <c r="M13" s="101">
        <f t="shared" si="7"/>
        <v>40270</v>
      </c>
      <c r="N13" s="101">
        <f t="shared" si="7"/>
        <v>41124</v>
      </c>
      <c r="O13" s="101">
        <f t="shared" si="7"/>
        <v>50722</v>
      </c>
      <c r="P13" s="102">
        <f t="shared" si="7"/>
        <v>60321</v>
      </c>
      <c r="AA13" s="103">
        <f>ROUND(VLOOKUP(CONCATENATE("R32 ",E$6," H",$B13),'Основа'!$A$1:$O3567,15,FALSE),0)</f>
        <v>17156</v>
      </c>
      <c r="AB13" s="103">
        <f>ROUND(VLOOKUP(CONCATENATE("R32 ",F$6," H",$B13),'Основа'!$A$1:$O3567,15,FALSE),0)</f>
        <v>18598</v>
      </c>
      <c r="AC13" s="103">
        <f>ROUND(VLOOKUP(CONCATENATE("R32 ",G$6," H",$B13),'Основа'!$A$1:$O3567,15,FALSE),0)</f>
        <v>21349</v>
      </c>
      <c r="AD13" s="103">
        <f>ROUND(VLOOKUP(CONCATENATE("R32 ",H$6," H",$B13),'Основа'!$A$1:$O3567,15,FALSE),0)</f>
        <v>23290</v>
      </c>
      <c r="AE13" s="103">
        <f>ROUND(VLOOKUP(CONCATENATE("R32 ",I$6," H",$B13),'Основа'!$A$1:$O3567,15,FALSE),0)</f>
        <v>26610</v>
      </c>
      <c r="AF13" s="103">
        <f>ROUND(VLOOKUP(CONCATENATE("R32 ",J$6," H",$B13),'Основа'!$A$1:$O3567,15,FALSE),0)</f>
        <v>27629</v>
      </c>
      <c r="AG13" s="103">
        <f>ROUND(VLOOKUP(CONCATENATE("R32 ",K$6," H",$B13),'Основа'!$A$1:$O3567,15,FALSE),0)</f>
        <v>30021</v>
      </c>
      <c r="AH13" s="103">
        <f>ROUND(VLOOKUP(CONCATENATE("R32 ",L$6," H",$B13),'Основа'!$A$1:$O3567,15,FALSE),0)</f>
        <v>33444</v>
      </c>
      <c r="AI13" s="103">
        <f>ROUND(VLOOKUP(CONCATENATE("R32 ",M$6," H",$B13),'Основа'!$A$1:$O3567,15,FALSE),0)</f>
        <v>40270</v>
      </c>
      <c r="AJ13" s="103">
        <f>ROUND(VLOOKUP(CONCATENATE("R32 ",N$6," H",$B13),'Основа'!$A$1:$O3567,15,FALSE),0)</f>
        <v>41124</v>
      </c>
      <c r="AK13" s="103">
        <f>ROUND(VLOOKUP(CONCATENATE("R32 ",O$6," H",$B13),'Основа'!$A$1:$O3567,15,FALSE),0)</f>
        <v>50722</v>
      </c>
      <c r="AL13" s="103">
        <f>ROUND(VLOOKUP(CONCATENATE("R32 ",P$6," H",$B13),'Основа'!$A$1:$O3567,15,FALSE),0)</f>
        <v>60321</v>
      </c>
      <c r="AM13" s="8"/>
    </row>
    <row r="14">
      <c r="B14" s="110"/>
      <c r="C14" s="111"/>
      <c r="D14" s="165" t="str">
        <f>RIGHT($K$5,21)</f>
        <v>ΔТ=70⁰С (95/85/20) Вт</v>
      </c>
      <c r="E14" s="166">
        <f t="shared" ref="E14:P14" si="8">ROUND(IF($D14="ΔТ=70⁰С (95/85/20) Вт",AA14,(IF($D14="ΔТ=60⁰С (90/70/20) Вт",AA14*0.818,AA14*0.646))),0)</f>
        <v>255</v>
      </c>
      <c r="F14" s="166">
        <f t="shared" si="8"/>
        <v>280</v>
      </c>
      <c r="G14" s="166">
        <f t="shared" si="8"/>
        <v>381</v>
      </c>
      <c r="H14" s="166">
        <f t="shared" si="8"/>
        <v>509</v>
      </c>
      <c r="I14" s="166">
        <f t="shared" si="8"/>
        <v>637</v>
      </c>
      <c r="J14" s="166">
        <f t="shared" si="8"/>
        <v>765</v>
      </c>
      <c r="K14" s="166">
        <f t="shared" si="8"/>
        <v>892</v>
      </c>
      <c r="L14" s="166">
        <f t="shared" si="8"/>
        <v>1020</v>
      </c>
      <c r="M14" s="166">
        <f t="shared" si="8"/>
        <v>1122</v>
      </c>
      <c r="N14" s="166">
        <f t="shared" si="8"/>
        <v>1148</v>
      </c>
      <c r="O14" s="166">
        <f t="shared" si="8"/>
        <v>1276</v>
      </c>
      <c r="P14" s="167">
        <f t="shared" si="8"/>
        <v>1530</v>
      </c>
      <c r="AA14" s="103">
        <f>VLOOKUP(CONCATENATE("R32 ",E$6," H",$B13),'Основа'!$A$1:$O3567,8,FALSE)</f>
        <v>254.61</v>
      </c>
      <c r="AB14" s="103">
        <f>VLOOKUP(CONCATENATE("R32 ",F$6," H",$B13),'Основа'!$A$1:$O3567,8,FALSE)</f>
        <v>280.44</v>
      </c>
      <c r="AC14" s="103">
        <f>VLOOKUP(CONCATENATE("R32 ",G$6," H",$B13),'Основа'!$A$1:$O3567,8,FALSE)</f>
        <v>381.3</v>
      </c>
      <c r="AD14" s="103">
        <f>VLOOKUP(CONCATENATE("R32 ",H$6," H",$B13),'Основа'!$A$1:$O3567,8,FALSE)</f>
        <v>509.22</v>
      </c>
      <c r="AE14" s="103">
        <f>VLOOKUP(CONCATENATE("R32 ",I$6," H",$B13),'Основа'!$A$1:$O3567,8,FALSE)</f>
        <v>637.14</v>
      </c>
      <c r="AF14" s="103">
        <f>VLOOKUP(CONCATENATE("R32 ",J$6," H",$B13),'Основа'!$A$1:$O3567,8,FALSE)</f>
        <v>765.06</v>
      </c>
      <c r="AG14" s="103">
        <f>VLOOKUP(CONCATENATE("R32 ",K$6," H",$B13),'Основа'!$A$1:$O3567,8,FALSE)</f>
        <v>891.75</v>
      </c>
      <c r="AH14" s="103">
        <f>VLOOKUP(CONCATENATE("R32 ",L$6," H",$B13),'Основа'!$A$1:$O3567,8,FALSE)</f>
        <v>1019.67</v>
      </c>
      <c r="AI14" s="103">
        <f>VLOOKUP(CONCATENATE("R32 ",M$6," H",$B13),'Основа'!$A$1:$O3567,8,FALSE)</f>
        <v>1121.76</v>
      </c>
      <c r="AJ14" s="103">
        <f>VLOOKUP(CONCATENATE("R32 ",N$6," H",$B13),'Основа'!$A$1:$O3567,8,FALSE)</f>
        <v>1147.59</v>
      </c>
      <c r="AK14" s="103">
        <f>VLOOKUP(CONCATENATE("R32 ",O$6," H",$B13),'Основа'!$A$1:$O3567,8,FALSE)</f>
        <v>1275.51</v>
      </c>
      <c r="AL14" s="103">
        <f>VLOOKUP(CONCATENATE("R32 ",P$6," H",$B13),'Основа'!$A$1:$O3567,8,FALSE)</f>
        <v>1530.12</v>
      </c>
      <c r="AM14" s="8"/>
    </row>
    <row r="15">
      <c r="B15" s="141">
        <v>6.0</v>
      </c>
      <c r="C15" s="168">
        <f>C13+50</f>
        <v>282</v>
      </c>
      <c r="D15" s="164" t="s">
        <v>112</v>
      </c>
      <c r="E15" s="101">
        <f t="shared" ref="E15:P15" si="9">ROUND(AA15-(AA15*$J$5),0)</f>
        <v>19150</v>
      </c>
      <c r="F15" s="101">
        <f t="shared" si="9"/>
        <v>20792</v>
      </c>
      <c r="G15" s="101">
        <f t="shared" si="9"/>
        <v>24070</v>
      </c>
      <c r="H15" s="101">
        <f t="shared" si="9"/>
        <v>26402</v>
      </c>
      <c r="I15" s="101">
        <f t="shared" si="9"/>
        <v>30389</v>
      </c>
      <c r="J15" s="101">
        <f t="shared" si="9"/>
        <v>31613</v>
      </c>
      <c r="K15" s="101">
        <f t="shared" si="9"/>
        <v>34491</v>
      </c>
      <c r="L15" s="101">
        <f t="shared" si="9"/>
        <v>38599</v>
      </c>
      <c r="M15" s="101">
        <f t="shared" si="9"/>
        <v>46570</v>
      </c>
      <c r="N15" s="101">
        <f t="shared" si="9"/>
        <v>47566</v>
      </c>
      <c r="O15" s="101">
        <f t="shared" si="9"/>
        <v>58776</v>
      </c>
      <c r="P15" s="102">
        <f t="shared" si="9"/>
        <v>69985</v>
      </c>
      <c r="AA15" s="103">
        <f>ROUND(VLOOKUP(CONCATENATE("R32 ",E$6," H",$B15),'Основа'!$A$1:$O3569,15,FALSE),0)</f>
        <v>19150</v>
      </c>
      <c r="AB15" s="103">
        <f>ROUND(VLOOKUP(CONCATENATE("R32 ",F$6," H",$B15),'Основа'!$A$1:$O3569,15,FALSE),0)</f>
        <v>20792</v>
      </c>
      <c r="AC15" s="103">
        <f>ROUND(VLOOKUP(CONCATENATE("R32 ",G$6," H",$B15),'Основа'!$A$1:$O3569,15,FALSE),0)</f>
        <v>24070</v>
      </c>
      <c r="AD15" s="103">
        <f>ROUND(VLOOKUP(CONCATENATE("R32 ",H$6," H",$B15),'Основа'!$A$1:$O3569,15,FALSE),0)</f>
        <v>26402</v>
      </c>
      <c r="AE15" s="103">
        <f>ROUND(VLOOKUP(CONCATENATE("R32 ",I$6," H",$B15),'Основа'!$A$1:$O3569,15,FALSE),0)</f>
        <v>30389</v>
      </c>
      <c r="AF15" s="103">
        <f>ROUND(VLOOKUP(CONCATENATE("R32 ",J$6," H",$B15),'Основа'!$A$1:$O3569,15,FALSE),0)</f>
        <v>31613</v>
      </c>
      <c r="AG15" s="103">
        <f>ROUND(VLOOKUP(CONCATENATE("R32 ",K$6," H",$B15),'Основа'!$A$1:$O3569,15,FALSE),0)</f>
        <v>34491</v>
      </c>
      <c r="AH15" s="103">
        <f>ROUND(VLOOKUP(CONCATENATE("R32 ",L$6," H",$B15),'Основа'!$A$1:$O3569,15,FALSE),0)</f>
        <v>38599</v>
      </c>
      <c r="AI15" s="103">
        <f>ROUND(VLOOKUP(CONCATENATE("R32 ",M$6," H",$B15),'Основа'!$A$1:$O3569,15,FALSE),0)</f>
        <v>46570</v>
      </c>
      <c r="AJ15" s="103">
        <f>ROUND(VLOOKUP(CONCATENATE("R32 ",N$6," H",$B15),'Основа'!$A$1:$O3569,15,FALSE),0)</f>
        <v>47566</v>
      </c>
      <c r="AK15" s="103">
        <f>ROUND(VLOOKUP(CONCATENATE("R32 ",O$6," H",$B15),'Основа'!$A$1:$O3569,15,FALSE),0)</f>
        <v>58776</v>
      </c>
      <c r="AL15" s="103">
        <f>ROUND(VLOOKUP(CONCATENATE("R32 ",P$6," H",$B15),'Основа'!$A$1:$O3569,15,FALSE),0)</f>
        <v>69985</v>
      </c>
      <c r="AM15" s="8"/>
    </row>
    <row r="16">
      <c r="B16" s="104"/>
      <c r="C16" s="105"/>
      <c r="D16" s="165" t="str">
        <f>RIGHT($K$5,21)</f>
        <v>ΔТ=70⁰С (95/85/20) Вт</v>
      </c>
      <c r="E16" s="166">
        <f t="shared" ref="E16:P16" si="10">ROUND(IF($D16="ΔТ=70⁰С (95/85/20) Вт",AA16,(IF($D16="ΔТ=60⁰С (90/70/20) Вт",AA16*0.818,AA16*0.646))),0)</f>
        <v>310</v>
      </c>
      <c r="F16" s="166">
        <f t="shared" si="10"/>
        <v>341</v>
      </c>
      <c r="G16" s="166">
        <f t="shared" si="10"/>
        <v>465</v>
      </c>
      <c r="H16" s="166">
        <f t="shared" si="10"/>
        <v>621</v>
      </c>
      <c r="I16" s="166">
        <f t="shared" si="10"/>
        <v>776</v>
      </c>
      <c r="J16" s="166">
        <f t="shared" si="10"/>
        <v>931</v>
      </c>
      <c r="K16" s="166">
        <f t="shared" si="10"/>
        <v>1086</v>
      </c>
      <c r="L16" s="166">
        <f t="shared" si="10"/>
        <v>1242</v>
      </c>
      <c r="M16" s="166">
        <f t="shared" si="10"/>
        <v>1367</v>
      </c>
      <c r="N16" s="166">
        <f t="shared" si="10"/>
        <v>1397</v>
      </c>
      <c r="O16" s="166">
        <f t="shared" si="10"/>
        <v>1552</v>
      </c>
      <c r="P16" s="167">
        <f t="shared" si="10"/>
        <v>1863</v>
      </c>
      <c r="AA16" s="103">
        <f>VLOOKUP(CONCATENATE("R32 ",E$6," H",$B15),'Основа'!$A$1:$O3569,8,FALSE)</f>
        <v>309.96</v>
      </c>
      <c r="AB16" s="103">
        <f>VLOOKUP(CONCATENATE("R32 ",F$6," H",$B15),'Основа'!$A$1:$O3569,8,FALSE)</f>
        <v>340.71</v>
      </c>
      <c r="AC16" s="103">
        <f>VLOOKUP(CONCATENATE("R32 ",G$6," H",$B15),'Основа'!$A$1:$O3569,8,FALSE)</f>
        <v>464.94</v>
      </c>
      <c r="AD16" s="103">
        <f>VLOOKUP(CONCATENATE("R32 ",H$6," H",$B15),'Основа'!$A$1:$O3569,8,FALSE)</f>
        <v>621.15</v>
      </c>
      <c r="AE16" s="103">
        <f>VLOOKUP(CONCATENATE("R32 ",I$6," H",$B15),'Основа'!$A$1:$O3569,8,FALSE)</f>
        <v>776.13</v>
      </c>
      <c r="AF16" s="103">
        <f>VLOOKUP(CONCATENATE("R32 ",J$6," H",$B15),'Основа'!$A$1:$O3569,8,FALSE)</f>
        <v>931.11</v>
      </c>
      <c r="AG16" s="103">
        <f>VLOOKUP(CONCATENATE("R32 ",K$6," H",$B15),'Основа'!$A$1:$O3569,8,FALSE)</f>
        <v>1086.09</v>
      </c>
      <c r="AH16" s="103">
        <f>VLOOKUP(CONCATENATE("R32 ",L$6," H",$B15),'Основа'!$A$1:$O3569,8,FALSE)</f>
        <v>1242.3</v>
      </c>
      <c r="AI16" s="103">
        <f>VLOOKUP(CONCATENATE("R32 ",M$6," H",$B15),'Основа'!$A$1:$O3569,8,FALSE)</f>
        <v>1366.53</v>
      </c>
      <c r="AJ16" s="103">
        <f>VLOOKUP(CONCATENATE("R32 ",N$6," H",$B15),'Основа'!$A$1:$O3569,8,FALSE)</f>
        <v>1397.28</v>
      </c>
      <c r="AK16" s="103">
        <f>VLOOKUP(CONCATENATE("R32 ",O$6," H",$B15),'Основа'!$A$1:$O3569,8,FALSE)</f>
        <v>1552.26</v>
      </c>
      <c r="AL16" s="103">
        <f>VLOOKUP(CONCATENATE("R32 ",P$6," H",$B15),'Основа'!$A$1:$O3569,8,FALSE)</f>
        <v>1863.45</v>
      </c>
      <c r="AM16" s="8"/>
    </row>
    <row r="17">
      <c r="B17" s="132">
        <v>7.0</v>
      </c>
      <c r="C17" s="98">
        <f>C15+50</f>
        <v>332</v>
      </c>
      <c r="D17" s="164" t="s">
        <v>112</v>
      </c>
      <c r="E17" s="101">
        <f t="shared" ref="E17:P17" si="11">ROUND(AA17-(AA17*$J$5),0)</f>
        <v>21149</v>
      </c>
      <c r="F17" s="101">
        <f t="shared" si="11"/>
        <v>22991</v>
      </c>
      <c r="G17" s="101">
        <f t="shared" si="11"/>
        <v>26797</v>
      </c>
      <c r="H17" s="101">
        <f t="shared" si="11"/>
        <v>29520</v>
      </c>
      <c r="I17" s="101">
        <f t="shared" si="11"/>
        <v>34176</v>
      </c>
      <c r="J17" s="101">
        <f t="shared" si="11"/>
        <v>35607</v>
      </c>
      <c r="K17" s="101">
        <f t="shared" si="11"/>
        <v>38968</v>
      </c>
      <c r="L17" s="101">
        <f t="shared" si="11"/>
        <v>43764</v>
      </c>
      <c r="M17" s="101">
        <f t="shared" si="11"/>
        <v>52883</v>
      </c>
      <c r="N17" s="101">
        <f t="shared" si="11"/>
        <v>54022</v>
      </c>
      <c r="O17" s="101">
        <f t="shared" si="11"/>
        <v>66846</v>
      </c>
      <c r="P17" s="102">
        <f t="shared" si="11"/>
        <v>79670</v>
      </c>
      <c r="AA17" s="103">
        <f>ROUND(VLOOKUP(CONCATENATE("R32 ",E$6," H",$B17),'Основа'!$A$1:$O3572,15,FALSE),0)</f>
        <v>21149</v>
      </c>
      <c r="AB17" s="103">
        <f>ROUND(VLOOKUP(CONCATENATE("R32 ",F$6," H",$B17),'Основа'!$A$1:$O3572,15,FALSE),0)</f>
        <v>22991</v>
      </c>
      <c r="AC17" s="103">
        <f>ROUND(VLOOKUP(CONCATENATE("R32 ",G$6," H",$B17),'Основа'!$A$1:$O3572,15,FALSE),0)</f>
        <v>26797</v>
      </c>
      <c r="AD17" s="103">
        <f>ROUND(VLOOKUP(CONCATENATE("R32 ",H$6," H",$B17),'Основа'!$A$1:$O3572,15,FALSE),0)</f>
        <v>29520</v>
      </c>
      <c r="AE17" s="103">
        <f>ROUND(VLOOKUP(CONCATENATE("R32 ",I$6," H",$B17),'Основа'!$A$1:$O3572,15,FALSE),0)</f>
        <v>34176</v>
      </c>
      <c r="AF17" s="103">
        <f>ROUND(VLOOKUP(CONCATENATE("R32 ",J$6," H",$B17),'Основа'!$A$1:$O3572,15,FALSE),0)</f>
        <v>35607</v>
      </c>
      <c r="AG17" s="103">
        <f>ROUND(VLOOKUP(CONCATENATE("R32 ",K$6," H",$B17),'Основа'!$A$1:$O3572,15,FALSE),0)</f>
        <v>38968</v>
      </c>
      <c r="AH17" s="103">
        <f>ROUND(VLOOKUP(CONCATENATE("R32 ",L$6," H",$B17),'Основа'!$A$1:$O3572,15,FALSE),0)</f>
        <v>43764</v>
      </c>
      <c r="AI17" s="103">
        <f>ROUND(VLOOKUP(CONCATENATE("R32 ",M$6," H",$B17),'Основа'!$A$1:$O3572,15,FALSE),0)</f>
        <v>52883</v>
      </c>
      <c r="AJ17" s="103">
        <f>ROUND(VLOOKUP(CONCATENATE("R32 ",N$6," H",$B17),'Основа'!$A$1:$O3572,15,FALSE),0)</f>
        <v>54022</v>
      </c>
      <c r="AK17" s="103">
        <f>ROUND(VLOOKUP(CONCATENATE("R32 ",O$6," H",$B17),'Основа'!$A$1:$O3572,15,FALSE),0)</f>
        <v>66846</v>
      </c>
      <c r="AL17" s="103">
        <f>ROUND(VLOOKUP(CONCATENATE("R32 ",P$6," H",$B17),'Основа'!$A$1:$O3572,15,FALSE),0)</f>
        <v>79670</v>
      </c>
      <c r="AM17" s="8"/>
    </row>
    <row r="18">
      <c r="B18" s="110"/>
      <c r="C18" s="111"/>
      <c r="D18" s="165" t="str">
        <f>RIGHT($K$5,21)</f>
        <v>ΔТ=70⁰С (95/85/20) Вт</v>
      </c>
      <c r="E18" s="166">
        <f t="shared" ref="E18:P18" si="12">ROUND(IF($D18="ΔТ=70⁰С (95/85/20) Вт",AA18,(IF($D18="ΔТ=60⁰С (90/70/20) Вт",AA18*0.818,AA18*0.646))),0)</f>
        <v>365</v>
      </c>
      <c r="F18" s="166">
        <f t="shared" si="12"/>
        <v>402</v>
      </c>
      <c r="G18" s="166">
        <f t="shared" si="12"/>
        <v>549</v>
      </c>
      <c r="H18" s="166">
        <f t="shared" si="12"/>
        <v>732</v>
      </c>
      <c r="I18" s="166">
        <f t="shared" si="12"/>
        <v>914</v>
      </c>
      <c r="J18" s="166">
        <f t="shared" si="12"/>
        <v>1098</v>
      </c>
      <c r="K18" s="166">
        <f t="shared" si="12"/>
        <v>1280</v>
      </c>
      <c r="L18" s="166">
        <f t="shared" si="12"/>
        <v>1464</v>
      </c>
      <c r="M18" s="166">
        <f t="shared" si="12"/>
        <v>1610</v>
      </c>
      <c r="N18" s="166">
        <f t="shared" si="12"/>
        <v>1647</v>
      </c>
      <c r="O18" s="166">
        <f t="shared" si="12"/>
        <v>1830</v>
      </c>
      <c r="P18" s="167">
        <f t="shared" si="12"/>
        <v>2197</v>
      </c>
      <c r="AA18" s="103">
        <f>VLOOKUP(CONCATENATE("R32 ",E$6," H",$B17),'Основа'!$A$1:$O3572,8,FALSE)</f>
        <v>365.31</v>
      </c>
      <c r="AB18" s="103">
        <f>VLOOKUP(CONCATENATE("R32 ",F$6," H",$B17),'Основа'!$A$1:$O3572,8,FALSE)</f>
        <v>402.21</v>
      </c>
      <c r="AC18" s="103">
        <f>VLOOKUP(CONCATENATE("R32 ",G$6," H",$B17),'Основа'!$A$1:$O3572,8,FALSE)</f>
        <v>548.58</v>
      </c>
      <c r="AD18" s="103">
        <f>VLOOKUP(CONCATENATE("R32 ",H$6," H",$B17),'Основа'!$A$1:$O3572,8,FALSE)</f>
        <v>731.85</v>
      </c>
      <c r="AE18" s="103">
        <f>VLOOKUP(CONCATENATE("R32 ",I$6," H",$B17),'Основа'!$A$1:$O3572,8,FALSE)</f>
        <v>913.89</v>
      </c>
      <c r="AF18" s="103">
        <f>VLOOKUP(CONCATENATE("R32 ",J$6," H",$B17),'Основа'!$A$1:$O3572,8,FALSE)</f>
        <v>1098.39</v>
      </c>
      <c r="AG18" s="103">
        <f>VLOOKUP(CONCATENATE("R32 ",K$6," H",$B17),'Основа'!$A$1:$O3572,8,FALSE)</f>
        <v>1280.43</v>
      </c>
      <c r="AH18" s="103">
        <f>VLOOKUP(CONCATENATE("R32 ",L$6," H",$B17),'Основа'!$A$1:$O3572,8,FALSE)</f>
        <v>1463.7</v>
      </c>
      <c r="AI18" s="103">
        <f>VLOOKUP(CONCATENATE("R32 ",M$6," H",$B17),'Основа'!$A$1:$O3572,8,FALSE)</f>
        <v>1610.07</v>
      </c>
      <c r="AJ18" s="103">
        <f>VLOOKUP(CONCATENATE("R32 ",N$6," H",$B17),'Основа'!$A$1:$O3572,8,FALSE)</f>
        <v>1646.97</v>
      </c>
      <c r="AK18" s="103">
        <f>VLOOKUP(CONCATENATE("R32 ",O$6," H",$B17),'Основа'!$A$1:$O3572,8,FALSE)</f>
        <v>1830.24</v>
      </c>
      <c r="AL18" s="103">
        <f>VLOOKUP(CONCATENATE("R32 ",P$6," H",$B17),'Основа'!$A$1:$O3572,8,FALSE)</f>
        <v>2196.78</v>
      </c>
      <c r="AM18" s="8"/>
    </row>
    <row r="19">
      <c r="B19" s="141">
        <v>8.0</v>
      </c>
      <c r="C19" s="168">
        <f>C17+50</f>
        <v>382</v>
      </c>
      <c r="D19" s="164" t="s">
        <v>112</v>
      </c>
      <c r="E19" s="101">
        <f t="shared" ref="E19:P19" si="13">ROUND(AA19-(AA19*$J$5),0)</f>
        <v>23152</v>
      </c>
      <c r="F19" s="101">
        <f t="shared" si="13"/>
        <v>25194</v>
      </c>
      <c r="G19" s="101">
        <f t="shared" si="13"/>
        <v>29528</v>
      </c>
      <c r="H19" s="101">
        <f t="shared" si="13"/>
        <v>32645</v>
      </c>
      <c r="I19" s="101">
        <f t="shared" si="13"/>
        <v>37973</v>
      </c>
      <c r="J19" s="101">
        <f t="shared" si="13"/>
        <v>39609</v>
      </c>
      <c r="K19" s="101">
        <f t="shared" si="13"/>
        <v>43451</v>
      </c>
      <c r="L19" s="101">
        <f t="shared" si="13"/>
        <v>48941</v>
      </c>
      <c r="M19" s="101">
        <f t="shared" si="13"/>
        <v>59211</v>
      </c>
      <c r="N19" s="101">
        <f t="shared" si="13"/>
        <v>60495</v>
      </c>
      <c r="O19" s="101">
        <f t="shared" si="13"/>
        <v>74936</v>
      </c>
      <c r="P19" s="102">
        <f t="shared" si="13"/>
        <v>89378</v>
      </c>
      <c r="AA19" s="103">
        <f>ROUND(VLOOKUP(CONCATENATE("R32 ",E$6," H",$B19),'Основа'!$A$1:$O3574,15,FALSE),0)</f>
        <v>23152</v>
      </c>
      <c r="AB19" s="103">
        <f>ROUND(VLOOKUP(CONCATENATE("R32 ",F$6," H",$B19),'Основа'!$A$1:$O3574,15,FALSE),0)</f>
        <v>25194</v>
      </c>
      <c r="AC19" s="103">
        <f>ROUND(VLOOKUP(CONCATENATE("R32 ",G$6," H",$B19),'Основа'!$A$1:$O3574,15,FALSE),0)</f>
        <v>29528</v>
      </c>
      <c r="AD19" s="103">
        <f>ROUND(VLOOKUP(CONCATENATE("R32 ",H$6," H",$B19),'Основа'!$A$1:$O3574,15,FALSE),0)</f>
        <v>32645</v>
      </c>
      <c r="AE19" s="103">
        <f>ROUND(VLOOKUP(CONCATENATE("R32 ",I$6," H",$B19),'Основа'!$A$1:$O3574,15,FALSE),0)</f>
        <v>37973</v>
      </c>
      <c r="AF19" s="103">
        <f>ROUND(VLOOKUP(CONCATENATE("R32 ",J$6," H",$B19),'Основа'!$A$1:$O3574,15,FALSE),0)</f>
        <v>39609</v>
      </c>
      <c r="AG19" s="103">
        <f>ROUND(VLOOKUP(CONCATENATE("R32 ",K$6," H",$B19),'Основа'!$A$1:$O3574,15,FALSE),0)</f>
        <v>43451</v>
      </c>
      <c r="AH19" s="103">
        <f>ROUND(VLOOKUP(CONCATENATE("R32 ",L$6," H",$B19),'Основа'!$A$1:$O3574,15,FALSE),0)</f>
        <v>48941</v>
      </c>
      <c r="AI19" s="103">
        <f>ROUND(VLOOKUP(CONCATENATE("R32 ",M$6," H",$B19),'Основа'!$A$1:$O3574,15,FALSE),0)</f>
        <v>59211</v>
      </c>
      <c r="AJ19" s="103">
        <f>ROUND(VLOOKUP(CONCATENATE("R32 ",N$6," H",$B19),'Основа'!$A$1:$O3574,15,FALSE),0)</f>
        <v>60495</v>
      </c>
      <c r="AK19" s="103">
        <f>ROUND(VLOOKUP(CONCATENATE("R32 ",O$6," H",$B19),'Основа'!$A$1:$O3574,15,FALSE),0)</f>
        <v>74936</v>
      </c>
      <c r="AL19" s="103">
        <f>ROUND(VLOOKUP(CONCATENATE("R32 ",P$6," H",$B19),'Основа'!$A$1:$O3574,15,FALSE),0)</f>
        <v>89378</v>
      </c>
      <c r="AM19" s="8"/>
    </row>
    <row r="20">
      <c r="B20" s="104"/>
      <c r="C20" s="105"/>
      <c r="D20" s="165" t="str">
        <f>RIGHT($K$5,21)</f>
        <v>ΔТ=70⁰С (95/85/20) Вт</v>
      </c>
      <c r="E20" s="166">
        <f t="shared" ref="E20:P20" si="14">ROUND(IF($D20="ΔТ=70⁰С (95/85/20) Вт",AA20,(IF($D20="ΔТ=60⁰С (90/70/20) Вт",AA20*0.818,AA20*0.646))),0)</f>
        <v>421</v>
      </c>
      <c r="F20" s="166">
        <f t="shared" si="14"/>
        <v>462</v>
      </c>
      <c r="G20" s="166">
        <f t="shared" si="14"/>
        <v>631</v>
      </c>
      <c r="H20" s="166">
        <f t="shared" si="14"/>
        <v>843</v>
      </c>
      <c r="I20" s="166">
        <f t="shared" si="14"/>
        <v>1053</v>
      </c>
      <c r="J20" s="166">
        <f t="shared" si="14"/>
        <v>1264</v>
      </c>
      <c r="K20" s="166">
        <f t="shared" si="14"/>
        <v>1475</v>
      </c>
      <c r="L20" s="166">
        <f t="shared" si="14"/>
        <v>1686</v>
      </c>
      <c r="M20" s="166">
        <f t="shared" si="14"/>
        <v>1855</v>
      </c>
      <c r="N20" s="166">
        <f t="shared" si="14"/>
        <v>1897</v>
      </c>
      <c r="O20" s="166">
        <f t="shared" si="14"/>
        <v>2107</v>
      </c>
      <c r="P20" s="167">
        <f t="shared" si="14"/>
        <v>2529</v>
      </c>
      <c r="AA20" s="103">
        <f>VLOOKUP(CONCATENATE("R32 ",E$6," H",$B19),'Основа'!$A$1:$O3574,8,FALSE)</f>
        <v>420.66</v>
      </c>
      <c r="AB20" s="103">
        <f>VLOOKUP(CONCATENATE("R32 ",F$6," H",$B19),'Основа'!$A$1:$O3574,8,FALSE)</f>
        <v>462.48</v>
      </c>
      <c r="AC20" s="103">
        <f>VLOOKUP(CONCATENATE("R32 ",G$6," H",$B19),'Основа'!$A$1:$O3574,8,FALSE)</f>
        <v>630.99</v>
      </c>
      <c r="AD20" s="103">
        <f>VLOOKUP(CONCATENATE("R32 ",H$6," H",$B19),'Основа'!$A$1:$O3574,8,FALSE)</f>
        <v>842.55</v>
      </c>
      <c r="AE20" s="103">
        <f>VLOOKUP(CONCATENATE("R32 ",I$6," H",$B19),'Основа'!$A$1:$O3574,8,FALSE)</f>
        <v>1052.88</v>
      </c>
      <c r="AF20" s="103">
        <f>VLOOKUP(CONCATENATE("R32 ",J$6," H",$B19),'Основа'!$A$1:$O3574,8,FALSE)</f>
        <v>1264.44</v>
      </c>
      <c r="AG20" s="103">
        <f>VLOOKUP(CONCATENATE("R32 ",K$6," H",$B19),'Основа'!$A$1:$O3574,8,FALSE)</f>
        <v>1474.77</v>
      </c>
      <c r="AH20" s="103">
        <f>VLOOKUP(CONCATENATE("R32 ",L$6," H",$B19),'Основа'!$A$1:$O3574,8,FALSE)</f>
        <v>1686.33</v>
      </c>
      <c r="AI20" s="103">
        <f>VLOOKUP(CONCATENATE("R32 ",M$6," H",$B19),'Основа'!$A$1:$O3574,8,FALSE)</f>
        <v>1854.84</v>
      </c>
      <c r="AJ20" s="103">
        <f>VLOOKUP(CONCATENATE("R32 ",N$6," H",$B19),'Основа'!$A$1:$O3574,8,FALSE)</f>
        <v>1896.66</v>
      </c>
      <c r="AK20" s="103">
        <f>VLOOKUP(CONCATENATE("R32 ",O$6," H",$B19),'Основа'!$A$1:$O3574,8,FALSE)</f>
        <v>2106.99</v>
      </c>
      <c r="AL20" s="103">
        <f>VLOOKUP(CONCATENATE("R32 ",P$6," H",$B19),'Основа'!$A$1:$O3574,8,FALSE)</f>
        <v>2528.88</v>
      </c>
      <c r="AM20" s="8"/>
    </row>
    <row r="21" ht="15.75" customHeight="1">
      <c r="B21" s="132">
        <v>9.0</v>
      </c>
      <c r="C21" s="98">
        <f>C19+50</f>
        <v>432</v>
      </c>
      <c r="D21" s="164" t="s">
        <v>112</v>
      </c>
      <c r="E21" s="101">
        <f t="shared" ref="E21:P21" si="15">ROUND(AA21-(AA21*$J$5),0)</f>
        <v>25159</v>
      </c>
      <c r="F21" s="101">
        <f t="shared" si="15"/>
        <v>27402</v>
      </c>
      <c r="G21" s="101">
        <f t="shared" si="15"/>
        <v>32266</v>
      </c>
      <c r="H21" s="101">
        <f t="shared" si="15"/>
        <v>35775</v>
      </c>
      <c r="I21" s="101">
        <f t="shared" si="15"/>
        <v>41776</v>
      </c>
      <c r="J21" s="101">
        <f t="shared" si="15"/>
        <v>43619</v>
      </c>
      <c r="K21" s="101">
        <f t="shared" si="15"/>
        <v>47946</v>
      </c>
      <c r="L21" s="101">
        <f t="shared" si="15"/>
        <v>54128</v>
      </c>
      <c r="M21" s="101">
        <f t="shared" si="15"/>
        <v>65550</v>
      </c>
      <c r="N21" s="101">
        <f t="shared" si="15"/>
        <v>66978</v>
      </c>
      <c r="O21" s="101">
        <f t="shared" si="15"/>
        <v>83040</v>
      </c>
      <c r="P21" s="102">
        <f t="shared" si="15"/>
        <v>99102</v>
      </c>
      <c r="AA21" s="103">
        <f>ROUND(VLOOKUP(CONCATENATE("R32 ",E$6," H",$B21),'Основа'!$A$1:$O3576,15,FALSE),0)</f>
        <v>25159</v>
      </c>
      <c r="AB21" s="103">
        <f>ROUND(VLOOKUP(CONCATENATE("R32 ",F$6," H",$B21),'Основа'!$A$1:$O3576,15,FALSE),0)</f>
        <v>27402</v>
      </c>
      <c r="AC21" s="103">
        <f>ROUND(VLOOKUP(CONCATENATE("R32 ",G$6," H",$B21),'Основа'!$A$1:$O3576,15,FALSE),0)</f>
        <v>32266</v>
      </c>
      <c r="AD21" s="103">
        <f>ROUND(VLOOKUP(CONCATENATE("R32 ",H$6," H",$B21),'Основа'!$A$1:$O3576,15,FALSE),0)</f>
        <v>35775</v>
      </c>
      <c r="AE21" s="103">
        <f>ROUND(VLOOKUP(CONCATENATE("R32 ",I$6," H",$B21),'Основа'!$A$1:$O3576,15,FALSE),0)</f>
        <v>41776</v>
      </c>
      <c r="AF21" s="103">
        <f>ROUND(VLOOKUP(CONCATENATE("R32 ",J$6," H",$B21),'Основа'!$A$1:$O3576,15,FALSE),0)</f>
        <v>43619</v>
      </c>
      <c r="AG21" s="103">
        <f>ROUND(VLOOKUP(CONCATENATE("R32 ",K$6," H",$B21),'Основа'!$A$1:$O3576,15,FALSE),0)</f>
        <v>47946</v>
      </c>
      <c r="AH21" s="103">
        <f>ROUND(VLOOKUP(CONCATENATE("R32 ",L$6," H",$B21),'Основа'!$A$1:$O3576,15,FALSE),0)</f>
        <v>54128</v>
      </c>
      <c r="AI21" s="103">
        <f>ROUND(VLOOKUP(CONCATENATE("R32 ",M$6," H",$B21),'Основа'!$A$1:$O3576,15,FALSE),0)</f>
        <v>65550</v>
      </c>
      <c r="AJ21" s="103">
        <f>ROUND(VLOOKUP(CONCATENATE("R32 ",N$6," H",$B21),'Основа'!$A$1:$O3576,15,FALSE),0)</f>
        <v>66978</v>
      </c>
      <c r="AK21" s="103">
        <f>ROUND(VLOOKUP(CONCATENATE("R32 ",O$6," H",$B21),'Основа'!$A$1:$O3576,15,FALSE),0)</f>
        <v>83040</v>
      </c>
      <c r="AL21" s="103">
        <f>ROUND(VLOOKUP(CONCATENATE("R32 ",P$6," H",$B21),'Основа'!$A$1:$O3576,15,FALSE),0)</f>
        <v>99102</v>
      </c>
      <c r="AM21" s="8"/>
    </row>
    <row r="22" ht="15.75" customHeight="1">
      <c r="B22" s="110"/>
      <c r="C22" s="111"/>
      <c r="D22" s="165" t="str">
        <f>RIGHT($K$5,21)</f>
        <v>ΔТ=70⁰С (95/85/20) Вт</v>
      </c>
      <c r="E22" s="166">
        <f t="shared" ref="E22:P22" si="16">ROUND(IF($D22="ΔТ=70⁰С (95/85/20) Вт",AA22,(IF($D22="ΔТ=60⁰С (90/70/20) Вт",AA22*0.818,AA22*0.646))),0)</f>
        <v>476</v>
      </c>
      <c r="F22" s="166">
        <f t="shared" si="16"/>
        <v>524</v>
      </c>
      <c r="G22" s="166">
        <f t="shared" si="16"/>
        <v>715</v>
      </c>
      <c r="H22" s="166">
        <f t="shared" si="16"/>
        <v>953</v>
      </c>
      <c r="I22" s="166">
        <f t="shared" si="16"/>
        <v>1192</v>
      </c>
      <c r="J22" s="166">
        <f t="shared" si="16"/>
        <v>1430</v>
      </c>
      <c r="K22" s="166">
        <f t="shared" si="16"/>
        <v>1669</v>
      </c>
      <c r="L22" s="166">
        <f t="shared" si="16"/>
        <v>1908</v>
      </c>
      <c r="M22" s="166">
        <f t="shared" si="16"/>
        <v>2098</v>
      </c>
      <c r="N22" s="166">
        <f t="shared" si="16"/>
        <v>2146</v>
      </c>
      <c r="O22" s="166">
        <f t="shared" si="16"/>
        <v>2385</v>
      </c>
      <c r="P22" s="167">
        <f t="shared" si="16"/>
        <v>2862</v>
      </c>
      <c r="AA22" s="103">
        <f>VLOOKUP(CONCATENATE("R32 ",E$6," H",$B21),'Основа'!$A$1:$O3576,8,FALSE)</f>
        <v>476.01</v>
      </c>
      <c r="AB22" s="103">
        <f>VLOOKUP(CONCATENATE("R32 ",F$6," H",$B21),'Основа'!$A$1:$O3576,8,FALSE)</f>
        <v>523.98</v>
      </c>
      <c r="AC22" s="103">
        <f>VLOOKUP(CONCATENATE("R32 ",G$6," H",$B21),'Основа'!$A$1:$O3576,8,FALSE)</f>
        <v>714.63</v>
      </c>
      <c r="AD22" s="103">
        <f>VLOOKUP(CONCATENATE("R32 ",H$6," H",$B21),'Основа'!$A$1:$O3576,8,FALSE)</f>
        <v>953.25</v>
      </c>
      <c r="AE22" s="103">
        <f>VLOOKUP(CONCATENATE("R32 ",I$6," H",$B21),'Основа'!$A$1:$O3576,8,FALSE)</f>
        <v>1191.87</v>
      </c>
      <c r="AF22" s="103">
        <f>VLOOKUP(CONCATENATE("R32 ",J$6," H",$B21),'Основа'!$A$1:$O3576,8,FALSE)</f>
        <v>1430.49</v>
      </c>
      <c r="AG22" s="103">
        <f>VLOOKUP(CONCATENATE("R32 ",K$6," H",$B21),'Основа'!$A$1:$O3576,8,FALSE)</f>
        <v>1669.11</v>
      </c>
      <c r="AH22" s="103">
        <f>VLOOKUP(CONCATENATE("R32 ",L$6," H",$B21),'Основа'!$A$1:$O3576,8,FALSE)</f>
        <v>1907.73</v>
      </c>
      <c r="AI22" s="103">
        <f>VLOOKUP(CONCATENATE("R32 ",M$6," H",$B21),'Основа'!$A$1:$O3576,8,FALSE)</f>
        <v>2098.38</v>
      </c>
      <c r="AJ22" s="103">
        <f>VLOOKUP(CONCATENATE("R32 ",N$6," H",$B21),'Основа'!$A$1:$O3576,8,FALSE)</f>
        <v>2146.35</v>
      </c>
      <c r="AK22" s="103">
        <f>VLOOKUP(CONCATENATE("R32 ",O$6," H",$B21),'Основа'!$A$1:$O3576,8,FALSE)</f>
        <v>2384.97</v>
      </c>
      <c r="AL22" s="103">
        <f>VLOOKUP(CONCATENATE("R32 ",P$6," H",$B21),'Основа'!$A$1:$O3576,8,FALSE)</f>
        <v>2862.21</v>
      </c>
      <c r="AM22" s="8"/>
    </row>
    <row r="23" ht="15.75" customHeight="1">
      <c r="B23" s="141">
        <v>10.0</v>
      </c>
      <c r="C23" s="168">
        <f>C21+50</f>
        <v>482</v>
      </c>
      <c r="D23" s="164" t="s">
        <v>112</v>
      </c>
      <c r="E23" s="101">
        <f t="shared" ref="E23:P23" si="17">ROUND(AA23-(AA23*$J$5),0)</f>
        <v>27170</v>
      </c>
      <c r="F23" s="101">
        <f t="shared" si="17"/>
        <v>29615</v>
      </c>
      <c r="G23" s="101">
        <f t="shared" si="17"/>
        <v>35010</v>
      </c>
      <c r="H23" s="101">
        <f t="shared" si="17"/>
        <v>38916</v>
      </c>
      <c r="I23" s="101">
        <f t="shared" si="17"/>
        <v>45590</v>
      </c>
      <c r="J23" s="101">
        <f t="shared" si="17"/>
        <v>47637</v>
      </c>
      <c r="K23" s="101">
        <f t="shared" si="17"/>
        <v>52451</v>
      </c>
      <c r="L23" s="101">
        <f t="shared" si="17"/>
        <v>59329</v>
      </c>
      <c r="M23" s="101">
        <f t="shared" si="17"/>
        <v>71907</v>
      </c>
      <c r="N23" s="101">
        <f t="shared" si="17"/>
        <v>73479</v>
      </c>
      <c r="O23" s="101">
        <f t="shared" si="17"/>
        <v>91167</v>
      </c>
      <c r="P23" s="102">
        <f t="shared" si="17"/>
        <v>108855</v>
      </c>
      <c r="AA23" s="103">
        <f>ROUND(VLOOKUP(CONCATENATE("R32 ",E$6," H",$B23),'Основа'!$A$1:$O3578,15,FALSE),0)</f>
        <v>27170</v>
      </c>
      <c r="AB23" s="103">
        <f>ROUND(VLOOKUP(CONCATENATE("R32 ",F$6," H",$B23),'Основа'!$A$1:$O3578,15,FALSE),0)</f>
        <v>29615</v>
      </c>
      <c r="AC23" s="103">
        <f>ROUND(VLOOKUP(CONCATENATE("R32 ",G$6," H",$B23),'Основа'!$A$1:$O3578,15,FALSE),0)</f>
        <v>35010</v>
      </c>
      <c r="AD23" s="103">
        <f>ROUND(VLOOKUP(CONCATENATE("R32 ",H$6," H",$B23),'Основа'!$A$1:$O3578,15,FALSE),0)</f>
        <v>38916</v>
      </c>
      <c r="AE23" s="103">
        <f>ROUND(VLOOKUP(CONCATENATE("R32 ",I$6," H",$B23),'Основа'!$A$1:$O3578,15,FALSE),0)</f>
        <v>45590</v>
      </c>
      <c r="AF23" s="103">
        <f>ROUND(VLOOKUP(CONCATENATE("R32 ",J$6," H",$B23),'Основа'!$A$1:$O3578,15,FALSE),0)</f>
        <v>47637</v>
      </c>
      <c r="AG23" s="103">
        <f>ROUND(VLOOKUP(CONCATENATE("R32 ",K$6," H",$B23),'Основа'!$A$1:$O3578,15,FALSE),0)</f>
        <v>52451</v>
      </c>
      <c r="AH23" s="103">
        <f>ROUND(VLOOKUP(CONCATENATE("R32 ",L$6," H",$B23),'Основа'!$A$1:$O3578,15,FALSE),0)</f>
        <v>59329</v>
      </c>
      <c r="AI23" s="103">
        <f>ROUND(VLOOKUP(CONCATENATE("R32 ",M$6," H",$B23),'Основа'!$A$1:$O3578,15,FALSE),0)</f>
        <v>71907</v>
      </c>
      <c r="AJ23" s="103">
        <f>ROUND(VLOOKUP(CONCATENATE("R32 ",N$6," H",$B23),'Основа'!$A$1:$O3578,15,FALSE),0)</f>
        <v>73479</v>
      </c>
      <c r="AK23" s="103">
        <f>ROUND(VLOOKUP(CONCATENATE("R32 ",O$6," H",$B23),'Основа'!$A$1:$O3578,15,FALSE),0)</f>
        <v>91167</v>
      </c>
      <c r="AL23" s="103">
        <f>ROUND(VLOOKUP(CONCATENATE("R32 ",P$6," H",$B23),'Основа'!$A$1:$O3578,15,FALSE),0)</f>
        <v>108855</v>
      </c>
      <c r="AM23" s="8"/>
    </row>
    <row r="24" ht="15.75" customHeight="1">
      <c r="B24" s="104"/>
      <c r="C24" s="105"/>
      <c r="D24" s="165" t="str">
        <f>RIGHT($K$5,21)</f>
        <v>ΔТ=70⁰С (95/85/20) Вт</v>
      </c>
      <c r="E24" s="166">
        <f t="shared" ref="E24:P24" si="18">ROUND(IF($D24="ΔТ=70⁰С (95/85/20) Вт",AA24,(IF($D24="ΔТ=60⁰С (90/70/20) Вт",AA24*0.818,AA24*0.646))),0)</f>
        <v>533</v>
      </c>
      <c r="F24" s="166">
        <f t="shared" si="18"/>
        <v>585</v>
      </c>
      <c r="G24" s="166">
        <f t="shared" si="18"/>
        <v>798</v>
      </c>
      <c r="H24" s="166">
        <f t="shared" si="18"/>
        <v>1065</v>
      </c>
      <c r="I24" s="166">
        <f t="shared" si="18"/>
        <v>1331</v>
      </c>
      <c r="J24" s="166">
        <f t="shared" si="18"/>
        <v>1598</v>
      </c>
      <c r="K24" s="166">
        <f t="shared" si="18"/>
        <v>1863</v>
      </c>
      <c r="L24" s="166">
        <f t="shared" si="18"/>
        <v>2130</v>
      </c>
      <c r="M24" s="166">
        <f t="shared" si="18"/>
        <v>2343</v>
      </c>
      <c r="N24" s="166">
        <f t="shared" si="18"/>
        <v>2396</v>
      </c>
      <c r="O24" s="166">
        <f t="shared" si="18"/>
        <v>2663</v>
      </c>
      <c r="P24" s="167">
        <f t="shared" si="18"/>
        <v>3196</v>
      </c>
      <c r="AA24" s="103">
        <f>VLOOKUP(CONCATENATE("R32 ",E$6," H",$B23),'Основа'!$A$1:$O3578,8,FALSE)</f>
        <v>532.59</v>
      </c>
      <c r="AB24" s="103">
        <f>VLOOKUP(CONCATENATE("R32 ",F$6," H",$B23),'Основа'!$A$1:$O3578,8,FALSE)</f>
        <v>585.48</v>
      </c>
      <c r="AC24" s="103">
        <f>VLOOKUP(CONCATENATE("R32 ",G$6," H",$B23),'Основа'!$A$1:$O3578,8,FALSE)</f>
        <v>798.27</v>
      </c>
      <c r="AD24" s="103">
        <f>VLOOKUP(CONCATENATE("R32 ",H$6," H",$B23),'Основа'!$A$1:$O3578,8,FALSE)</f>
        <v>1065.18</v>
      </c>
      <c r="AE24" s="103">
        <f>VLOOKUP(CONCATENATE("R32 ",I$6," H",$B23),'Основа'!$A$1:$O3578,8,FALSE)</f>
        <v>1330.86</v>
      </c>
      <c r="AF24" s="103">
        <f>VLOOKUP(CONCATENATE("R32 ",J$6," H",$B23),'Основа'!$A$1:$O3578,8,FALSE)</f>
        <v>1597.77</v>
      </c>
      <c r="AG24" s="103">
        <f>VLOOKUP(CONCATENATE("R32 ",K$6," H",$B23),'Основа'!$A$1:$O3578,8,FALSE)</f>
        <v>1863.45</v>
      </c>
      <c r="AH24" s="103">
        <f>VLOOKUP(CONCATENATE("R32 ",L$6," H",$B23),'Основа'!$A$1:$O3578,8,FALSE)</f>
        <v>2130.36</v>
      </c>
      <c r="AI24" s="103">
        <f>VLOOKUP(CONCATENATE("R32 ",M$6," H",$B23),'Основа'!$A$1:$O3578,8,FALSE)</f>
        <v>2343.15</v>
      </c>
      <c r="AJ24" s="103">
        <f>VLOOKUP(CONCATENATE("R32 ",N$6," H",$B23),'Основа'!$A$1:$O3578,8,FALSE)</f>
        <v>2396.04</v>
      </c>
      <c r="AK24" s="103">
        <f>VLOOKUP(CONCATENATE("R32 ",O$6," H",$B23),'Основа'!$A$1:$O3578,8,FALSE)</f>
        <v>2662.95</v>
      </c>
      <c r="AL24" s="103">
        <f>VLOOKUP(CONCATENATE("R32 ",P$6," H",$B23),'Основа'!$A$1:$O3578,8,FALSE)</f>
        <v>3195.54</v>
      </c>
      <c r="AM24" s="8"/>
    </row>
    <row r="25" ht="15.75" customHeight="1">
      <c r="B25" s="132">
        <v>11.0</v>
      </c>
      <c r="C25" s="98">
        <f>C23+50</f>
        <v>532</v>
      </c>
      <c r="D25" s="164" t="s">
        <v>112</v>
      </c>
      <c r="E25" s="101">
        <f t="shared" ref="E25:P25" si="19">ROUND(AA25-(AA25*$J$5),0)</f>
        <v>29183</v>
      </c>
      <c r="F25" s="101">
        <f t="shared" si="19"/>
        <v>31830</v>
      </c>
      <c r="G25" s="101">
        <f t="shared" si="19"/>
        <v>37760</v>
      </c>
      <c r="H25" s="101">
        <f t="shared" si="19"/>
        <v>42060</v>
      </c>
      <c r="I25" s="101">
        <f t="shared" si="19"/>
        <v>49409</v>
      </c>
      <c r="J25" s="101">
        <f t="shared" si="19"/>
        <v>51665</v>
      </c>
      <c r="K25" s="101">
        <f t="shared" si="19"/>
        <v>56966</v>
      </c>
      <c r="L25" s="101">
        <f t="shared" si="19"/>
        <v>64537</v>
      </c>
      <c r="M25" s="101">
        <f t="shared" si="19"/>
        <v>78272</v>
      </c>
      <c r="N25" s="101">
        <f t="shared" si="19"/>
        <v>79989</v>
      </c>
      <c r="O25" s="101">
        <f t="shared" si="19"/>
        <v>99304</v>
      </c>
      <c r="P25" s="102">
        <f t="shared" si="19"/>
        <v>118620</v>
      </c>
      <c r="AA25" s="103">
        <f>ROUND(VLOOKUP(CONCATENATE("R32 ",E$6," H",$B25),'Основа'!$A$1:$O3580,15,FALSE),0)</f>
        <v>29183</v>
      </c>
      <c r="AB25" s="103">
        <f>ROUND(VLOOKUP(CONCATENATE("R32 ",F$6," H",$B25),'Основа'!$A$1:$O3580,15,FALSE),0)</f>
        <v>31830</v>
      </c>
      <c r="AC25" s="103">
        <f>ROUND(VLOOKUP(CONCATENATE("R32 ",G$6," H",$B25),'Основа'!$A$1:$O3580,15,FALSE),0)</f>
        <v>37760</v>
      </c>
      <c r="AD25" s="103">
        <f>ROUND(VLOOKUP(CONCATENATE("R32 ",H$6," H",$B25),'Основа'!$A$1:$O3580,15,FALSE),0)</f>
        <v>42060</v>
      </c>
      <c r="AE25" s="103">
        <f>ROUND(VLOOKUP(CONCATENATE("R32 ",I$6," H",$B25),'Основа'!$A$1:$O3580,15,FALSE),0)</f>
        <v>49409</v>
      </c>
      <c r="AF25" s="103">
        <f>ROUND(VLOOKUP(CONCATENATE("R32 ",J$6," H",$B25),'Основа'!$A$1:$O3580,15,FALSE),0)</f>
        <v>51665</v>
      </c>
      <c r="AG25" s="103">
        <f>ROUND(VLOOKUP(CONCATENATE("R32 ",K$6," H",$B25),'Основа'!$A$1:$O3580,15,FALSE),0)</f>
        <v>56966</v>
      </c>
      <c r="AH25" s="103">
        <f>ROUND(VLOOKUP(CONCATENATE("R32 ",L$6," H",$B25),'Основа'!$A$1:$O3580,15,FALSE),0)</f>
        <v>64537</v>
      </c>
      <c r="AI25" s="103">
        <f>ROUND(VLOOKUP(CONCATENATE("R32 ",M$6," H",$B25),'Основа'!$A$1:$O3580,15,FALSE),0)</f>
        <v>78272</v>
      </c>
      <c r="AJ25" s="103">
        <f>ROUND(VLOOKUP(CONCATENATE("R32 ",N$6," H",$B25),'Основа'!$A$1:$O3580,15,FALSE),0)</f>
        <v>79989</v>
      </c>
      <c r="AK25" s="103">
        <f>ROUND(VLOOKUP(CONCATENATE("R32 ",O$6," H",$B25),'Основа'!$A$1:$O3580,15,FALSE),0)</f>
        <v>99304</v>
      </c>
      <c r="AL25" s="103">
        <f>ROUND(VLOOKUP(CONCATENATE("R32 ",P$6," H",$B25),'Основа'!$A$1:$O3580,15,FALSE),0)</f>
        <v>118620</v>
      </c>
      <c r="AM25" s="8"/>
    </row>
    <row r="26" ht="15.75" customHeight="1">
      <c r="B26" s="110"/>
      <c r="C26" s="111"/>
      <c r="D26" s="165" t="str">
        <f>RIGHT($K$5,21)</f>
        <v>ΔТ=70⁰С (95/85/20) Вт</v>
      </c>
      <c r="E26" s="166">
        <f t="shared" ref="E26:P26" si="20">ROUND(IF($D26="ΔТ=70⁰С (95/85/20) Вт",AA26,(IF($D26="ΔТ=60⁰С (90/70/20) Вт",AA26*0.818,AA26*0.646))),0)</f>
        <v>588</v>
      </c>
      <c r="F26" s="166">
        <f t="shared" si="20"/>
        <v>646</v>
      </c>
      <c r="G26" s="166">
        <f t="shared" si="20"/>
        <v>881</v>
      </c>
      <c r="H26" s="166">
        <f t="shared" si="20"/>
        <v>1176</v>
      </c>
      <c r="I26" s="166">
        <f t="shared" si="20"/>
        <v>1470</v>
      </c>
      <c r="J26" s="166">
        <f t="shared" si="20"/>
        <v>1764</v>
      </c>
      <c r="K26" s="166">
        <f t="shared" si="20"/>
        <v>2057</v>
      </c>
      <c r="L26" s="166">
        <f t="shared" si="20"/>
        <v>2352</v>
      </c>
      <c r="M26" s="166">
        <f t="shared" si="20"/>
        <v>2587</v>
      </c>
      <c r="N26" s="166">
        <f t="shared" si="20"/>
        <v>2645</v>
      </c>
      <c r="O26" s="166">
        <f t="shared" si="20"/>
        <v>2940</v>
      </c>
      <c r="P26" s="167">
        <f t="shared" si="20"/>
        <v>3528</v>
      </c>
      <c r="AA26" s="103">
        <f>VLOOKUP(CONCATENATE("R32 ",E$6," H",$B25),'Основа'!$A$1:$O3580,8,FALSE)</f>
        <v>587.94</v>
      </c>
      <c r="AB26" s="103">
        <f>VLOOKUP(CONCATENATE("R32 ",F$6," H",$B25),'Основа'!$A$1:$O3580,8,FALSE)</f>
        <v>645.75</v>
      </c>
      <c r="AC26" s="103">
        <f>VLOOKUP(CONCATENATE("R32 ",G$6," H",$B25),'Основа'!$A$1:$O3580,8,FALSE)</f>
        <v>880.68</v>
      </c>
      <c r="AD26" s="103">
        <f>VLOOKUP(CONCATENATE("R32 ",H$6," H",$B25),'Основа'!$A$1:$O3580,8,FALSE)</f>
        <v>1175.88</v>
      </c>
      <c r="AE26" s="103">
        <f>VLOOKUP(CONCATENATE("R32 ",I$6," H",$B25),'Основа'!$A$1:$O3580,8,FALSE)</f>
        <v>1469.85</v>
      </c>
      <c r="AF26" s="103">
        <f>VLOOKUP(CONCATENATE("R32 ",J$6," H",$B25),'Основа'!$A$1:$O3580,8,FALSE)</f>
        <v>1763.82</v>
      </c>
      <c r="AG26" s="103">
        <f>VLOOKUP(CONCATENATE("R32 ",K$6," H",$B25),'Основа'!$A$1:$O3580,8,FALSE)</f>
        <v>2056.56</v>
      </c>
      <c r="AH26" s="103">
        <f>VLOOKUP(CONCATENATE("R32 ",L$6," H",$B25),'Основа'!$A$1:$O3580,8,FALSE)</f>
        <v>2351.76</v>
      </c>
      <c r="AI26" s="103">
        <f>VLOOKUP(CONCATENATE("R32 ",M$6," H",$B25),'Основа'!$A$1:$O3580,8,FALSE)</f>
        <v>2586.69</v>
      </c>
      <c r="AJ26" s="103">
        <f>VLOOKUP(CONCATENATE("R32 ",N$6," H",$B25),'Основа'!$A$1:$O3580,8,FALSE)</f>
        <v>2644.5</v>
      </c>
      <c r="AK26" s="103">
        <f>VLOOKUP(CONCATENATE("R32 ",O$6," H",$B25),'Основа'!$A$1:$O3580,8,FALSE)</f>
        <v>2939.7</v>
      </c>
      <c r="AL26" s="103">
        <f>VLOOKUP(CONCATENATE("R32 ",P$6," H",$B25),'Основа'!$A$1:$O3580,8,FALSE)</f>
        <v>3527.64</v>
      </c>
      <c r="AM26" s="8"/>
    </row>
    <row r="27" ht="15.75" customHeight="1">
      <c r="B27" s="141">
        <v>12.0</v>
      </c>
      <c r="C27" s="168">
        <f>C25+50</f>
        <v>582</v>
      </c>
      <c r="D27" s="164" t="s">
        <v>112</v>
      </c>
      <c r="E27" s="101">
        <f t="shared" ref="E27:P27" si="21">ROUND(AA27-(AA27*$J$5),0)</f>
        <v>31174</v>
      </c>
      <c r="F27" s="101">
        <f t="shared" si="21"/>
        <v>34020</v>
      </c>
      <c r="G27" s="101">
        <f t="shared" si="21"/>
        <v>40479</v>
      </c>
      <c r="H27" s="101">
        <f t="shared" si="21"/>
        <v>45166</v>
      </c>
      <c r="I27" s="101">
        <f t="shared" si="21"/>
        <v>53184</v>
      </c>
      <c r="J27" s="101">
        <f t="shared" si="21"/>
        <v>55639</v>
      </c>
      <c r="K27" s="101">
        <f t="shared" si="21"/>
        <v>61425</v>
      </c>
      <c r="L27" s="101">
        <f t="shared" si="21"/>
        <v>69685</v>
      </c>
      <c r="M27" s="101">
        <f t="shared" si="21"/>
        <v>84565</v>
      </c>
      <c r="N27" s="101">
        <f t="shared" si="21"/>
        <v>86425</v>
      </c>
      <c r="O27" s="101">
        <f t="shared" si="21"/>
        <v>107349</v>
      </c>
      <c r="P27" s="102">
        <f t="shared" si="21"/>
        <v>128273</v>
      </c>
      <c r="AA27" s="103">
        <f>ROUND(VLOOKUP(CONCATENATE("R32 ",E$6," H",$B27),'Основа'!$A$1:$O3582,15,FALSE),0)</f>
        <v>31174</v>
      </c>
      <c r="AB27" s="103">
        <f>ROUND(VLOOKUP(CONCATENATE("R32 ",F$6," H",$B27),'Основа'!$A$1:$O3582,15,FALSE),0)</f>
        <v>34020</v>
      </c>
      <c r="AC27" s="103">
        <f>ROUND(VLOOKUP(CONCATENATE("R32 ",G$6," H",$B27),'Основа'!$A$1:$O3582,15,FALSE),0)</f>
        <v>40479</v>
      </c>
      <c r="AD27" s="103">
        <f>ROUND(VLOOKUP(CONCATENATE("R32 ",H$6," H",$B27),'Основа'!$A$1:$O3582,15,FALSE),0)</f>
        <v>45166</v>
      </c>
      <c r="AE27" s="103">
        <f>ROUND(VLOOKUP(CONCATENATE("R32 ",I$6," H",$B27),'Основа'!$A$1:$O3582,15,FALSE),0)</f>
        <v>53184</v>
      </c>
      <c r="AF27" s="103">
        <f>ROUND(VLOOKUP(CONCATENATE("R32 ",J$6," H",$B27),'Основа'!$A$1:$O3582,15,FALSE),0)</f>
        <v>55639</v>
      </c>
      <c r="AG27" s="103">
        <f>ROUND(VLOOKUP(CONCATENATE("R32 ",K$6," H",$B27),'Основа'!$A$1:$O3582,15,FALSE),0)</f>
        <v>61425</v>
      </c>
      <c r="AH27" s="103">
        <f>ROUND(VLOOKUP(CONCATENATE("R32 ",L$6," H",$B27),'Основа'!$A$1:$O3582,15,FALSE),0)</f>
        <v>69685</v>
      </c>
      <c r="AI27" s="103">
        <f>ROUND(VLOOKUP(CONCATENATE("R32 ",M$6," H",$B27),'Основа'!$A$1:$O3582,15,FALSE),0)</f>
        <v>84565</v>
      </c>
      <c r="AJ27" s="103">
        <f>ROUND(VLOOKUP(CONCATENATE("R32 ",N$6," H",$B27),'Основа'!$A$1:$O3582,15,FALSE),0)</f>
        <v>86425</v>
      </c>
      <c r="AK27" s="103">
        <f>ROUND(VLOOKUP(CONCATENATE("R32 ",O$6," H",$B27),'Основа'!$A$1:$O3582,15,FALSE),0)</f>
        <v>107349</v>
      </c>
      <c r="AL27" s="103">
        <f>ROUND(VLOOKUP(CONCATENATE("R32 ",P$6," H",$B27),'Основа'!$A$1:$O3582,15,FALSE),0)</f>
        <v>128273</v>
      </c>
      <c r="AM27" s="8"/>
    </row>
    <row r="28" ht="15.75" customHeight="1">
      <c r="B28" s="104"/>
      <c r="C28" s="105"/>
      <c r="D28" s="165" t="str">
        <f>RIGHT($K$5,21)</f>
        <v>ΔТ=70⁰С (95/85/20) Вт</v>
      </c>
      <c r="E28" s="166">
        <f t="shared" ref="E28:P28" si="22">ROUND(IF($D28="ΔТ=70⁰С (95/85/20) Вт",AA28,(IF($D28="ΔТ=60⁰С (90/70/20) Вт",AA28*0.818,AA28*0.646))),0)</f>
        <v>643</v>
      </c>
      <c r="F28" s="166">
        <f t="shared" si="22"/>
        <v>707</v>
      </c>
      <c r="G28" s="166">
        <f t="shared" si="22"/>
        <v>964</v>
      </c>
      <c r="H28" s="166">
        <f t="shared" si="22"/>
        <v>1287</v>
      </c>
      <c r="I28" s="166">
        <f t="shared" si="22"/>
        <v>1608</v>
      </c>
      <c r="J28" s="166">
        <f t="shared" si="22"/>
        <v>1930</v>
      </c>
      <c r="K28" s="166">
        <f t="shared" si="22"/>
        <v>2251</v>
      </c>
      <c r="L28" s="166">
        <f t="shared" si="22"/>
        <v>2573</v>
      </c>
      <c r="M28" s="166">
        <f t="shared" si="22"/>
        <v>2830</v>
      </c>
      <c r="N28" s="166">
        <f t="shared" si="22"/>
        <v>2894</v>
      </c>
      <c r="O28" s="166">
        <f t="shared" si="22"/>
        <v>3218</v>
      </c>
      <c r="P28" s="167">
        <f t="shared" si="22"/>
        <v>3861</v>
      </c>
      <c r="AA28" s="103">
        <f>VLOOKUP(CONCATENATE("R32 ",E$6," H",$B27),'Основа'!$A$1:$O3582,8,FALSE)</f>
        <v>643.29</v>
      </c>
      <c r="AB28" s="103">
        <f>VLOOKUP(CONCATENATE("R32 ",F$6," H",$B27),'Основа'!$A$1:$O3582,8,FALSE)</f>
        <v>707.25</v>
      </c>
      <c r="AC28" s="103">
        <f>VLOOKUP(CONCATENATE("R32 ",G$6," H",$B27),'Основа'!$A$1:$O3582,8,FALSE)</f>
        <v>964.32</v>
      </c>
      <c r="AD28" s="103">
        <f>VLOOKUP(CONCATENATE("R32 ",H$6," H",$B27),'Основа'!$A$1:$O3582,8,FALSE)</f>
        <v>1286.58</v>
      </c>
      <c r="AE28" s="103">
        <f>VLOOKUP(CONCATENATE("R32 ",I$6," H",$B27),'Основа'!$A$1:$O3582,8,FALSE)</f>
        <v>1607.61</v>
      </c>
      <c r="AF28" s="103">
        <f>VLOOKUP(CONCATENATE("R32 ",J$6," H",$B27),'Основа'!$A$1:$O3582,8,FALSE)</f>
        <v>1929.87</v>
      </c>
      <c r="AG28" s="103">
        <f>VLOOKUP(CONCATENATE("R32 ",K$6," H",$B27),'Основа'!$A$1:$O3582,8,FALSE)</f>
        <v>2250.9</v>
      </c>
      <c r="AH28" s="103">
        <f>VLOOKUP(CONCATENATE("R32 ",L$6," H",$B27),'Основа'!$A$1:$O3582,8,FALSE)</f>
        <v>2573.16</v>
      </c>
      <c r="AI28" s="103">
        <f>VLOOKUP(CONCATENATE("R32 ",M$6," H",$B27),'Основа'!$A$1:$O3582,8,FALSE)</f>
        <v>2830.23</v>
      </c>
      <c r="AJ28" s="103">
        <f>VLOOKUP(CONCATENATE("R32 ",N$6," H",$B27),'Основа'!$A$1:$O3582,8,FALSE)</f>
        <v>2894.19</v>
      </c>
      <c r="AK28" s="103">
        <f>VLOOKUP(CONCATENATE("R32 ",O$6," H",$B27),'Основа'!$A$1:$O3582,8,FALSE)</f>
        <v>3217.68</v>
      </c>
      <c r="AL28" s="103">
        <f>VLOOKUP(CONCATENATE("R32 ",P$6," H",$B27),'Основа'!$A$1:$O3582,8,FALSE)</f>
        <v>3860.97</v>
      </c>
      <c r="AM28" s="8"/>
    </row>
    <row r="29" ht="15.75" customHeight="1">
      <c r="B29" s="132">
        <v>13.0</v>
      </c>
      <c r="C29" s="98">
        <f>C27+50</f>
        <v>632</v>
      </c>
      <c r="D29" s="164" t="s">
        <v>112</v>
      </c>
      <c r="E29" s="101">
        <f t="shared" ref="E29:P29" si="23">ROUND(AA29-(AA29*$J$5),0)</f>
        <v>33164</v>
      </c>
      <c r="F29" s="101">
        <f t="shared" si="23"/>
        <v>36208</v>
      </c>
      <c r="G29" s="101">
        <f t="shared" si="23"/>
        <v>43194</v>
      </c>
      <c r="H29" s="101">
        <f t="shared" si="23"/>
        <v>48272</v>
      </c>
      <c r="I29" s="101">
        <f t="shared" si="23"/>
        <v>56958</v>
      </c>
      <c r="J29" s="101">
        <f t="shared" si="23"/>
        <v>59620</v>
      </c>
      <c r="K29" s="101">
        <f t="shared" si="23"/>
        <v>65888</v>
      </c>
      <c r="L29" s="101">
        <f t="shared" si="23"/>
        <v>74834</v>
      </c>
      <c r="M29" s="101">
        <f t="shared" si="23"/>
        <v>90858</v>
      </c>
      <c r="N29" s="101">
        <f t="shared" si="23"/>
        <v>92861</v>
      </c>
      <c r="O29" s="101">
        <f t="shared" si="23"/>
        <v>115394</v>
      </c>
      <c r="P29" s="102">
        <f t="shared" si="23"/>
        <v>137928</v>
      </c>
      <c r="AA29" s="103">
        <f>ROUND(VLOOKUP(CONCATENATE("R32 ",E$6," H",$B29),'Основа'!$A$1:$O3597,15,FALSE),0)</f>
        <v>33164</v>
      </c>
      <c r="AB29" s="103">
        <f>ROUND(VLOOKUP(CONCATENATE("R32 ",F$6," H",$B29),'Основа'!$A$1:$O3597,15,FALSE),0)</f>
        <v>36208</v>
      </c>
      <c r="AC29" s="103">
        <f>ROUND(VLOOKUP(CONCATENATE("R32 ",G$6," H",$B29),'Основа'!$A$1:$O3597,15,FALSE),0)</f>
        <v>43194</v>
      </c>
      <c r="AD29" s="103">
        <f>ROUND(VLOOKUP(CONCATENATE("R32 ",H$6," H",$B29),'Основа'!$A$1:$O3597,15,FALSE),0)</f>
        <v>48272</v>
      </c>
      <c r="AE29" s="103">
        <f>ROUND(VLOOKUP(CONCATENATE("R32 ",I$6," H",$B29),'Основа'!$A$1:$O3597,15,FALSE),0)</f>
        <v>56958</v>
      </c>
      <c r="AF29" s="103">
        <f>ROUND(VLOOKUP(CONCATENATE("R32 ",J$6," H",$B29),'Основа'!$A$1:$O3597,15,FALSE),0)</f>
        <v>59620</v>
      </c>
      <c r="AG29" s="103">
        <f>ROUND(VLOOKUP(CONCATENATE("R32 ",K$6," H",$B29),'Основа'!$A$1:$O3597,15,FALSE),0)</f>
        <v>65888</v>
      </c>
      <c r="AH29" s="103">
        <f>ROUND(VLOOKUP(CONCATENATE("R32 ",L$6," H",$B29),'Основа'!$A$1:$O3597,15,FALSE),0)</f>
        <v>74834</v>
      </c>
      <c r="AI29" s="103">
        <f>ROUND(VLOOKUP(CONCATENATE("R32 ",M$6," H",$B29),'Основа'!$A$1:$O3597,15,FALSE),0)</f>
        <v>90858</v>
      </c>
      <c r="AJ29" s="103">
        <f>ROUND(VLOOKUP(CONCATENATE("R32 ",N$6," H",$B29),'Основа'!$A$1:$O3597,15,FALSE),0)</f>
        <v>92861</v>
      </c>
      <c r="AK29" s="103">
        <f>ROUND(VLOOKUP(CONCATENATE("R32 ",O$6," H",$B29),'Основа'!$A$1:$O3597,15,FALSE),0)</f>
        <v>115394</v>
      </c>
      <c r="AL29" s="103">
        <f>ROUND(VLOOKUP(CONCATENATE("R32 ",P$6," H",$B29),'Основа'!$A$1:$O3597,15,FALSE),0)</f>
        <v>137928</v>
      </c>
      <c r="AM29" s="8"/>
    </row>
    <row r="30" ht="15.75" customHeight="1">
      <c r="B30" s="104"/>
      <c r="C30" s="105"/>
      <c r="D30" s="165" t="str">
        <f>RIGHT($K$5,21)</f>
        <v>ΔТ=70⁰С (95/85/20) Вт</v>
      </c>
      <c r="E30" s="166">
        <f t="shared" ref="E30:P30" si="24">ROUND(IF($D30="ΔТ=70⁰С (95/85/20) Вт",AA30,(IF($D30="ΔТ=60⁰С (90/70/20) Вт",AA30*0.818,AA30*0.646))),0)</f>
        <v>699</v>
      </c>
      <c r="F30" s="166">
        <f t="shared" si="24"/>
        <v>768</v>
      </c>
      <c r="G30" s="166">
        <f t="shared" si="24"/>
        <v>1047</v>
      </c>
      <c r="H30" s="166">
        <f t="shared" si="24"/>
        <v>1397</v>
      </c>
      <c r="I30" s="166">
        <f t="shared" si="24"/>
        <v>1747</v>
      </c>
      <c r="J30" s="166">
        <f t="shared" si="24"/>
        <v>2096</v>
      </c>
      <c r="K30" s="166">
        <f t="shared" si="24"/>
        <v>2445</v>
      </c>
      <c r="L30" s="166">
        <f t="shared" si="24"/>
        <v>2796</v>
      </c>
      <c r="M30" s="166">
        <f t="shared" si="24"/>
        <v>3075</v>
      </c>
      <c r="N30" s="166">
        <f t="shared" si="24"/>
        <v>3144</v>
      </c>
      <c r="O30" s="166">
        <f t="shared" si="24"/>
        <v>3494</v>
      </c>
      <c r="P30" s="167">
        <f t="shared" si="24"/>
        <v>4193</v>
      </c>
      <c r="AA30" s="103">
        <f>VLOOKUP(CONCATENATE("R32 ",E$6," H",$B29),'Основа'!$A$1:$O3597,8,FALSE)</f>
        <v>698.64</v>
      </c>
      <c r="AB30" s="103">
        <f>VLOOKUP(CONCATENATE("R32 ",F$6," H",$B29),'Основа'!$A$1:$O3597,8,FALSE)</f>
        <v>767.52</v>
      </c>
      <c r="AC30" s="103">
        <f>VLOOKUP(CONCATENATE("R32 ",G$6," H",$B29),'Основа'!$A$1:$O3597,8,FALSE)</f>
        <v>1046.73</v>
      </c>
      <c r="AD30" s="103">
        <f>VLOOKUP(CONCATENATE("R32 ",H$6," H",$B29),'Основа'!$A$1:$O3597,8,FALSE)</f>
        <v>1397.28</v>
      </c>
      <c r="AE30" s="103">
        <f>VLOOKUP(CONCATENATE("R32 ",I$6," H",$B29),'Основа'!$A$1:$O3597,8,FALSE)</f>
        <v>1746.6</v>
      </c>
      <c r="AF30" s="103">
        <f>VLOOKUP(CONCATENATE("R32 ",J$6," H",$B29),'Основа'!$A$1:$O3597,8,FALSE)</f>
        <v>2095.92</v>
      </c>
      <c r="AG30" s="103">
        <f>VLOOKUP(CONCATENATE("R32 ",K$6," H",$B29),'Основа'!$A$1:$O3597,8,FALSE)</f>
        <v>2445.24</v>
      </c>
      <c r="AH30" s="103">
        <f>VLOOKUP(CONCATENATE("R32 ",L$6," H",$B29),'Основа'!$A$1:$O3597,8,FALSE)</f>
        <v>2795.79</v>
      </c>
      <c r="AI30" s="103">
        <f>VLOOKUP(CONCATENATE("R32 ",M$6," H",$B29),'Основа'!$A$1:$O3597,8,FALSE)</f>
        <v>3075</v>
      </c>
      <c r="AJ30" s="103">
        <f>VLOOKUP(CONCATENATE("R32 ",N$6," H",$B29),'Основа'!$A$1:$O3597,8,FALSE)</f>
        <v>3143.88</v>
      </c>
      <c r="AK30" s="103">
        <f>VLOOKUP(CONCATENATE("R32 ",O$6," H",$B29),'Основа'!$A$1:$O3597,8,FALSE)</f>
        <v>3494.43</v>
      </c>
      <c r="AL30" s="103">
        <f>VLOOKUP(CONCATENATE("R32 ",P$6," H",$B29),'Основа'!$A$1:$O3597,8,FALSE)</f>
        <v>4193.07</v>
      </c>
      <c r="AM30" s="8"/>
    </row>
    <row r="31" ht="15.75" customHeight="1">
      <c r="B31" s="132">
        <v>14.0</v>
      </c>
      <c r="C31" s="98">
        <f>C29+50</f>
        <v>682</v>
      </c>
      <c r="D31" s="164" t="s">
        <v>112</v>
      </c>
      <c r="E31" s="101">
        <f t="shared" ref="E31:P31" si="25">ROUND(AA31-(AA31*$J$5),0)</f>
        <v>35357</v>
      </c>
      <c r="F31" s="101">
        <f t="shared" si="25"/>
        <v>38619</v>
      </c>
      <c r="G31" s="101">
        <f t="shared" si="25"/>
        <v>45910</v>
      </c>
      <c r="H31" s="101">
        <f t="shared" si="25"/>
        <v>51379</v>
      </c>
      <c r="I31" s="101">
        <f t="shared" si="25"/>
        <v>60732</v>
      </c>
      <c r="J31" s="101">
        <f t="shared" si="25"/>
        <v>63601</v>
      </c>
      <c r="K31" s="101">
        <f t="shared" si="25"/>
        <v>70351</v>
      </c>
      <c r="L31" s="101">
        <f t="shared" si="25"/>
        <v>79983</v>
      </c>
      <c r="M31" s="101">
        <f t="shared" si="25"/>
        <v>97151</v>
      </c>
      <c r="N31" s="101">
        <f t="shared" si="25"/>
        <v>99297</v>
      </c>
      <c r="O31" s="101">
        <f t="shared" si="25"/>
        <v>123440</v>
      </c>
      <c r="P31" s="102">
        <f t="shared" si="25"/>
        <v>147582</v>
      </c>
      <c r="AA31" s="103">
        <f>ROUND(VLOOKUP(CONCATENATE("R32 ",E$6," H",$B31),'Основа'!$A$1:$O3599,15,FALSE),0)</f>
        <v>35357</v>
      </c>
      <c r="AB31" s="103">
        <f>ROUND(VLOOKUP(CONCATENATE("R32 ",F$6," H",$B31),'Основа'!$A$1:$O3599,15,FALSE),0)</f>
        <v>38619</v>
      </c>
      <c r="AC31" s="103">
        <f>ROUND(VLOOKUP(CONCATENATE("R32 ",G$6," H",$B31),'Основа'!$A$1:$O3599,15,FALSE),0)</f>
        <v>45910</v>
      </c>
      <c r="AD31" s="103">
        <f>ROUND(VLOOKUP(CONCATENATE("R32 ",H$6," H",$B31),'Основа'!$A$1:$O3599,15,FALSE),0)</f>
        <v>51379</v>
      </c>
      <c r="AE31" s="103">
        <f>ROUND(VLOOKUP(CONCATENATE("R32 ",I$6," H",$B31),'Основа'!$A$1:$O3599,15,FALSE),0)</f>
        <v>60732</v>
      </c>
      <c r="AF31" s="103">
        <f>ROUND(VLOOKUP(CONCATENATE("R32 ",J$6," H",$B31),'Основа'!$A$1:$O3599,15,FALSE),0)</f>
        <v>63601</v>
      </c>
      <c r="AG31" s="103">
        <f>ROUND(VLOOKUP(CONCATENATE("R32 ",K$6," H",$B31),'Основа'!$A$1:$O3599,15,FALSE),0)</f>
        <v>70351</v>
      </c>
      <c r="AH31" s="103">
        <f>ROUND(VLOOKUP(CONCATENATE("R32 ",L$6," H",$B31),'Основа'!$A$1:$O3599,15,FALSE),0)</f>
        <v>79983</v>
      </c>
      <c r="AI31" s="103">
        <f>ROUND(VLOOKUP(CONCATENATE("R32 ",M$6," H",$B31),'Основа'!$A$1:$O3599,15,FALSE),0)</f>
        <v>97151</v>
      </c>
      <c r="AJ31" s="103">
        <f>ROUND(VLOOKUP(CONCATENATE("R32 ",N$6," H",$B31),'Основа'!$A$1:$O3599,15,FALSE),0)</f>
        <v>99297</v>
      </c>
      <c r="AK31" s="103">
        <f>ROUND(VLOOKUP(CONCATENATE("R32 ",O$6," H",$B31),'Основа'!$A$1:$O3599,15,FALSE),0)</f>
        <v>123440</v>
      </c>
      <c r="AL31" s="103">
        <f>ROUND(VLOOKUP(CONCATENATE("R32 ",P$6," H",$B31),'Основа'!$A$1:$O3599,15,FALSE),0)</f>
        <v>147582</v>
      </c>
      <c r="AM31" s="8"/>
    </row>
    <row r="32" ht="15.75" customHeight="1">
      <c r="B32" s="110"/>
      <c r="C32" s="111"/>
      <c r="D32" s="165" t="str">
        <f>RIGHT($K$5,21)</f>
        <v>ΔТ=70⁰С (95/85/20) Вт</v>
      </c>
      <c r="E32" s="166">
        <f t="shared" ref="E32:P32" si="26">ROUND(IF($D32="ΔТ=70⁰С (95/85/20) Вт",AA32,(IF($D32="ΔТ=60⁰С (90/70/20) Вт",AA32*0.818,AA32*0.646))),0)</f>
        <v>754</v>
      </c>
      <c r="F32" s="166">
        <f t="shared" si="26"/>
        <v>829</v>
      </c>
      <c r="G32" s="166">
        <f t="shared" si="26"/>
        <v>1130</v>
      </c>
      <c r="H32" s="166">
        <f t="shared" si="26"/>
        <v>1508</v>
      </c>
      <c r="I32" s="166">
        <f t="shared" si="26"/>
        <v>1884</v>
      </c>
      <c r="J32" s="166">
        <f t="shared" si="26"/>
        <v>2263</v>
      </c>
      <c r="K32" s="166">
        <f t="shared" si="26"/>
        <v>2640</v>
      </c>
      <c r="L32" s="166">
        <f t="shared" si="26"/>
        <v>3017</v>
      </c>
      <c r="M32" s="166">
        <f t="shared" si="26"/>
        <v>3319</v>
      </c>
      <c r="N32" s="166">
        <f t="shared" si="26"/>
        <v>3394</v>
      </c>
      <c r="O32" s="166">
        <f t="shared" si="26"/>
        <v>3772</v>
      </c>
      <c r="P32" s="167">
        <f t="shared" si="26"/>
        <v>4526</v>
      </c>
      <c r="AA32" s="103">
        <f>VLOOKUP(CONCATENATE("R32 ",E$6," H",$B31),'Основа'!$A$1:$O3599,8,FALSE)</f>
        <v>753.99</v>
      </c>
      <c r="AB32" s="103">
        <f>VLOOKUP(CONCATENATE("R32 ",F$6," H",$B31),'Основа'!$A$1:$O3599,8,FALSE)</f>
        <v>829.02</v>
      </c>
      <c r="AC32" s="103">
        <f>VLOOKUP(CONCATENATE("R32 ",G$6," H",$B31),'Основа'!$A$1:$O3599,8,FALSE)</f>
        <v>1130.37</v>
      </c>
      <c r="AD32" s="103">
        <f>VLOOKUP(CONCATENATE("R32 ",H$6," H",$B31),'Основа'!$A$1:$O3599,8,FALSE)</f>
        <v>1507.98</v>
      </c>
      <c r="AE32" s="103">
        <f>VLOOKUP(CONCATENATE("R32 ",I$6," H",$B31),'Основа'!$A$1:$O3599,8,FALSE)</f>
        <v>1884.36</v>
      </c>
      <c r="AF32" s="103">
        <f>VLOOKUP(CONCATENATE("R32 ",J$6," H",$B31),'Основа'!$A$1:$O3599,8,FALSE)</f>
        <v>2263.2</v>
      </c>
      <c r="AG32" s="103">
        <f>VLOOKUP(CONCATENATE("R32 ",K$6," H",$B31),'Основа'!$A$1:$O3599,8,FALSE)</f>
        <v>2639.58</v>
      </c>
      <c r="AH32" s="103">
        <f>VLOOKUP(CONCATENATE("R32 ",L$6," H",$B31),'Основа'!$A$1:$O3599,8,FALSE)</f>
        <v>3017.19</v>
      </c>
      <c r="AI32" s="103">
        <f>VLOOKUP(CONCATENATE("R32 ",M$6," H",$B31),'Основа'!$A$1:$O3599,8,FALSE)</f>
        <v>3318.54</v>
      </c>
      <c r="AJ32" s="103">
        <f>VLOOKUP(CONCATENATE("R32 ",N$6," H",$B31),'Основа'!$A$1:$O3599,8,FALSE)</f>
        <v>3393.57</v>
      </c>
      <c r="AK32" s="103">
        <f>VLOOKUP(CONCATENATE("R32 ",O$6," H",$B31),'Основа'!$A$1:$O3599,8,FALSE)</f>
        <v>3772.41</v>
      </c>
      <c r="AL32" s="103">
        <f>VLOOKUP(CONCATENATE("R32 ",P$6," H",$B31),'Основа'!$A$1:$O3599,8,FALSE)</f>
        <v>4526.4</v>
      </c>
      <c r="AM32" s="8"/>
    </row>
    <row r="33" ht="15.75" customHeight="1">
      <c r="E33" s="118"/>
      <c r="F33" s="118" t="s">
        <v>113</v>
      </c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</row>
    <row r="34" ht="15.0" customHeight="1">
      <c r="B34" s="119" t="s">
        <v>109</v>
      </c>
      <c r="C34" s="5"/>
      <c r="D34" s="100"/>
      <c r="E34" s="121">
        <v>500.0</v>
      </c>
      <c r="F34" s="121">
        <v>550.0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2200.0</v>
      </c>
      <c r="N34" s="121">
        <v>2250.0</v>
      </c>
      <c r="O34" s="121">
        <v>2500.0</v>
      </c>
      <c r="P34" s="122">
        <v>3000.0</v>
      </c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</row>
    <row r="35" ht="15.0" customHeight="1">
      <c r="B35" s="170" t="s">
        <v>115</v>
      </c>
      <c r="C35" s="48"/>
      <c r="D35" s="79"/>
      <c r="E35" s="347">
        <v>58.0</v>
      </c>
      <c r="F35" s="48"/>
      <c r="G35" s="48"/>
      <c r="H35" s="48"/>
      <c r="I35" s="48"/>
      <c r="J35" s="48"/>
      <c r="K35" s="48"/>
      <c r="L35" s="48"/>
      <c r="M35" s="48"/>
      <c r="N35" s="48"/>
      <c r="O35" s="48"/>
      <c r="P35" s="126"/>
    </row>
    <row r="36" ht="15.75" customHeight="1">
      <c r="B36" s="127" t="s">
        <v>7</v>
      </c>
      <c r="C36" s="128" t="s">
        <v>114</v>
      </c>
      <c r="D36" s="129" t="s">
        <v>118</v>
      </c>
      <c r="E36" s="130"/>
      <c r="F36" s="130"/>
      <c r="G36" s="130"/>
      <c r="H36" s="130"/>
      <c r="I36" s="130"/>
      <c r="J36" s="130"/>
      <c r="K36" s="130"/>
      <c r="L36" s="130"/>
      <c r="M36" s="130"/>
      <c r="N36" s="130"/>
      <c r="O36" s="130"/>
      <c r="P36" s="131"/>
    </row>
    <row r="37" ht="15.75" customHeight="1">
      <c r="B37" s="132">
        <v>2.0</v>
      </c>
      <c r="C37" s="133">
        <v>50.0</v>
      </c>
      <c r="D37" s="134" t="s">
        <v>119</v>
      </c>
      <c r="E37" s="61">
        <v>2.8</v>
      </c>
      <c r="F37" s="61">
        <v>3.0</v>
      </c>
      <c r="G37" s="61">
        <v>3.8</v>
      </c>
      <c r="H37" s="61">
        <v>4.8</v>
      </c>
      <c r="I37" s="61">
        <v>5.7</v>
      </c>
      <c r="J37" s="61">
        <v>6.7</v>
      </c>
      <c r="K37" s="61">
        <v>7.7</v>
      </c>
      <c r="L37" s="61">
        <v>8.7</v>
      </c>
      <c r="M37" s="61">
        <v>9.5</v>
      </c>
      <c r="N37" s="61">
        <v>9.7</v>
      </c>
      <c r="O37" s="61">
        <v>10.6</v>
      </c>
      <c r="P37" s="124">
        <v>12.6</v>
      </c>
    </row>
    <row r="38" ht="15.75" customHeight="1">
      <c r="B38" s="110"/>
      <c r="C38" s="111"/>
      <c r="D38" s="137" t="s">
        <v>120</v>
      </c>
      <c r="E38" s="61">
        <v>0.7</v>
      </c>
      <c r="F38" s="61">
        <v>0.7</v>
      </c>
      <c r="G38" s="61">
        <v>1.0</v>
      </c>
      <c r="H38" s="61">
        <v>1.2</v>
      </c>
      <c r="I38" s="61">
        <v>1.5</v>
      </c>
      <c r="J38" s="61">
        <v>1.8</v>
      </c>
      <c r="K38" s="61">
        <v>2.1</v>
      </c>
      <c r="L38" s="61">
        <v>2.3</v>
      </c>
      <c r="M38" s="61">
        <v>2.6</v>
      </c>
      <c r="N38" s="61">
        <v>2.6</v>
      </c>
      <c r="O38" s="61">
        <v>2.9</v>
      </c>
      <c r="P38" s="124">
        <v>3.4</v>
      </c>
    </row>
    <row r="39" ht="15.75" customHeight="1">
      <c r="B39" s="132">
        <v>3.0</v>
      </c>
      <c r="C39" s="133">
        <v>100.0</v>
      </c>
      <c r="D39" s="143" t="s">
        <v>119</v>
      </c>
      <c r="E39" s="135">
        <v>4.2</v>
      </c>
      <c r="F39" s="135">
        <v>4.5</v>
      </c>
      <c r="G39" s="135">
        <v>5.6</v>
      </c>
      <c r="H39" s="135">
        <v>7.1</v>
      </c>
      <c r="I39" s="135">
        <v>8.6</v>
      </c>
      <c r="J39" s="135">
        <v>10.0</v>
      </c>
      <c r="K39" s="135">
        <v>11.5</v>
      </c>
      <c r="L39" s="135">
        <v>13.0</v>
      </c>
      <c r="M39" s="135">
        <v>14.2</v>
      </c>
      <c r="N39" s="135">
        <v>14.5</v>
      </c>
      <c r="O39" s="135">
        <v>15.9</v>
      </c>
      <c r="P39" s="136">
        <v>18.9</v>
      </c>
    </row>
    <row r="40" ht="15.75" customHeight="1">
      <c r="B40" s="110"/>
      <c r="C40" s="111"/>
      <c r="D40" s="144" t="s">
        <v>120</v>
      </c>
      <c r="E40" s="139">
        <v>1.1</v>
      </c>
      <c r="F40" s="139">
        <v>1.1</v>
      </c>
      <c r="G40" s="139">
        <v>1.5</v>
      </c>
      <c r="H40" s="139">
        <v>1.9</v>
      </c>
      <c r="I40" s="139">
        <v>2.3</v>
      </c>
      <c r="J40" s="139">
        <v>2.7</v>
      </c>
      <c r="K40" s="139">
        <v>3.1</v>
      </c>
      <c r="L40" s="139">
        <v>3.5</v>
      </c>
      <c r="M40" s="139">
        <v>3.8</v>
      </c>
      <c r="N40" s="139">
        <v>3.9</v>
      </c>
      <c r="O40" s="139">
        <v>4.3</v>
      </c>
      <c r="P40" s="140">
        <v>5.2</v>
      </c>
    </row>
    <row r="41" ht="15.75" customHeight="1">
      <c r="B41" s="132">
        <v>4.0</v>
      </c>
      <c r="C41" s="133">
        <v>150.0</v>
      </c>
      <c r="D41" s="134" t="s">
        <v>119</v>
      </c>
      <c r="E41" s="172">
        <v>5.6</v>
      </c>
      <c r="F41" s="172">
        <v>6.0</v>
      </c>
      <c r="G41" s="172">
        <v>7.5</v>
      </c>
      <c r="H41" s="172">
        <v>9.5</v>
      </c>
      <c r="I41" s="172">
        <v>11.4</v>
      </c>
      <c r="J41" s="172">
        <v>13.4</v>
      </c>
      <c r="K41" s="172">
        <v>15.3</v>
      </c>
      <c r="L41" s="172">
        <v>17.3</v>
      </c>
      <c r="M41" s="172">
        <v>18.9</v>
      </c>
      <c r="N41" s="172">
        <v>19.3</v>
      </c>
      <c r="O41" s="172">
        <v>21.2</v>
      </c>
      <c r="P41" s="173">
        <v>25.1</v>
      </c>
    </row>
    <row r="42" ht="15.75" customHeight="1">
      <c r="B42" s="110"/>
      <c r="C42" s="111"/>
      <c r="D42" s="137" t="s">
        <v>120</v>
      </c>
      <c r="E42" s="61">
        <v>1.4</v>
      </c>
      <c r="F42" s="61">
        <v>1.5</v>
      </c>
      <c r="G42" s="61">
        <v>2.0</v>
      </c>
      <c r="H42" s="61">
        <v>2.5</v>
      </c>
      <c r="I42" s="61">
        <v>3.1</v>
      </c>
      <c r="J42" s="61">
        <v>3.6</v>
      </c>
      <c r="K42" s="61">
        <v>4.2</v>
      </c>
      <c r="L42" s="61">
        <v>4.7</v>
      </c>
      <c r="M42" s="61">
        <v>5.1</v>
      </c>
      <c r="N42" s="61">
        <v>5.3</v>
      </c>
      <c r="O42" s="61">
        <v>5.8</v>
      </c>
      <c r="P42" s="124">
        <v>6.9</v>
      </c>
    </row>
    <row r="43" ht="15.75" customHeight="1">
      <c r="B43" s="132">
        <v>5.0</v>
      </c>
      <c r="C43" s="133">
        <v>200.0</v>
      </c>
      <c r="D43" s="143" t="s">
        <v>119</v>
      </c>
      <c r="E43" s="135">
        <v>6.9</v>
      </c>
      <c r="F43" s="135">
        <v>7.380000000000001</v>
      </c>
      <c r="G43" s="135">
        <v>9.4</v>
      </c>
      <c r="H43" s="135">
        <v>11.8</v>
      </c>
      <c r="I43" s="135">
        <v>14.3</v>
      </c>
      <c r="J43" s="135">
        <v>16.7</v>
      </c>
      <c r="K43" s="135">
        <v>19.2</v>
      </c>
      <c r="L43" s="135">
        <v>21.6</v>
      </c>
      <c r="M43" s="135">
        <v>23.6</v>
      </c>
      <c r="N43" s="135">
        <v>24.1</v>
      </c>
      <c r="O43" s="135">
        <v>26.5</v>
      </c>
      <c r="P43" s="136">
        <v>31.4</v>
      </c>
    </row>
    <row r="44" ht="15.75" customHeight="1">
      <c r="B44" s="110"/>
      <c r="C44" s="111"/>
      <c r="D44" s="144" t="s">
        <v>120</v>
      </c>
      <c r="E44" s="61">
        <v>1.8</v>
      </c>
      <c r="F44" s="61">
        <v>1.9</v>
      </c>
      <c r="G44" s="61">
        <v>2.5</v>
      </c>
      <c r="H44" s="61">
        <v>3.2</v>
      </c>
      <c r="I44" s="61">
        <v>3.8</v>
      </c>
      <c r="J44" s="61">
        <v>4.5</v>
      </c>
      <c r="K44" s="61">
        <v>5.2</v>
      </c>
      <c r="L44" s="61">
        <v>5.9</v>
      </c>
      <c r="M44" s="61">
        <v>6.4</v>
      </c>
      <c r="N44" s="61">
        <v>6.6</v>
      </c>
      <c r="O44" s="61">
        <v>7.3</v>
      </c>
      <c r="P44" s="124">
        <v>8.6</v>
      </c>
    </row>
    <row r="45" ht="15.75" customHeight="1">
      <c r="B45" s="132">
        <v>6.0</v>
      </c>
      <c r="C45" s="133">
        <v>250.0</v>
      </c>
      <c r="D45" s="134" t="s">
        <v>119</v>
      </c>
      <c r="E45" s="172">
        <v>8.3</v>
      </c>
      <c r="F45" s="172">
        <v>8.9</v>
      </c>
      <c r="G45" s="172">
        <v>11.2</v>
      </c>
      <c r="H45" s="172">
        <v>14.2</v>
      </c>
      <c r="I45" s="172">
        <v>17.1</v>
      </c>
      <c r="J45" s="172">
        <v>20.1</v>
      </c>
      <c r="K45" s="172">
        <v>23.0</v>
      </c>
      <c r="L45" s="172">
        <v>25.9</v>
      </c>
      <c r="M45" s="172">
        <v>28.3</v>
      </c>
      <c r="N45" s="172">
        <v>28.9</v>
      </c>
      <c r="O45" s="172">
        <v>31.8</v>
      </c>
      <c r="P45" s="173">
        <v>37.7</v>
      </c>
    </row>
    <row r="46" ht="15.75" customHeight="1">
      <c r="B46" s="110"/>
      <c r="C46" s="111"/>
      <c r="D46" s="137" t="s">
        <v>120</v>
      </c>
      <c r="E46" s="61">
        <v>2.2</v>
      </c>
      <c r="F46" s="61">
        <v>2.3</v>
      </c>
      <c r="G46" s="61">
        <v>3.0</v>
      </c>
      <c r="H46" s="61">
        <v>3.8</v>
      </c>
      <c r="I46" s="61">
        <v>4.6</v>
      </c>
      <c r="J46" s="61">
        <v>5.4</v>
      </c>
      <c r="K46" s="61">
        <v>6.3</v>
      </c>
      <c r="L46" s="61">
        <v>7.1</v>
      </c>
      <c r="M46" s="61">
        <v>7.7</v>
      </c>
      <c r="N46" s="61">
        <v>7.9</v>
      </c>
      <c r="O46" s="61">
        <v>8.7</v>
      </c>
      <c r="P46" s="124">
        <v>10.4</v>
      </c>
    </row>
    <row r="47" ht="15.75" customHeight="1">
      <c r="B47" s="132">
        <v>7.0</v>
      </c>
      <c r="C47" s="133">
        <v>300.0</v>
      </c>
      <c r="D47" s="143" t="s">
        <v>119</v>
      </c>
      <c r="E47" s="135">
        <v>9.7</v>
      </c>
      <c r="F47" s="135">
        <v>10.379999999999999</v>
      </c>
      <c r="G47" s="135">
        <v>13.1</v>
      </c>
      <c r="H47" s="135">
        <v>16.5</v>
      </c>
      <c r="I47" s="135">
        <v>20.0</v>
      </c>
      <c r="J47" s="135">
        <v>23.4</v>
      </c>
      <c r="K47" s="135">
        <v>26.8</v>
      </c>
      <c r="L47" s="135">
        <v>30.2</v>
      </c>
      <c r="M47" s="135">
        <v>33.0</v>
      </c>
      <c r="N47" s="135">
        <v>33.7</v>
      </c>
      <c r="O47" s="135">
        <v>37.1</v>
      </c>
      <c r="P47" s="136">
        <v>43.9</v>
      </c>
    </row>
    <row r="48" ht="15.75" customHeight="1">
      <c r="B48" s="110"/>
      <c r="C48" s="111"/>
      <c r="D48" s="144" t="s">
        <v>120</v>
      </c>
      <c r="E48" s="61">
        <v>2.5</v>
      </c>
      <c r="F48" s="61">
        <v>2.7</v>
      </c>
      <c r="G48" s="61">
        <v>3.5</v>
      </c>
      <c r="H48" s="61">
        <v>4.4</v>
      </c>
      <c r="I48" s="61">
        <v>5.4</v>
      </c>
      <c r="J48" s="61">
        <v>6.3</v>
      </c>
      <c r="K48" s="61">
        <v>7.3</v>
      </c>
      <c r="L48" s="61">
        <v>8.3</v>
      </c>
      <c r="M48" s="61">
        <v>9.0</v>
      </c>
      <c r="N48" s="61">
        <v>9.2</v>
      </c>
      <c r="O48" s="61">
        <v>10.2</v>
      </c>
      <c r="P48" s="124">
        <v>12.1</v>
      </c>
    </row>
    <row r="49" ht="15.75" customHeight="1">
      <c r="B49" s="132">
        <v>8.0</v>
      </c>
      <c r="C49" s="133">
        <v>350.0</v>
      </c>
      <c r="D49" s="134" t="s">
        <v>119</v>
      </c>
      <c r="E49" s="172">
        <v>11.1</v>
      </c>
      <c r="F49" s="172">
        <v>11.879999999999999</v>
      </c>
      <c r="G49" s="172">
        <v>15.0</v>
      </c>
      <c r="H49" s="172">
        <v>18.9</v>
      </c>
      <c r="I49" s="172">
        <v>22.8</v>
      </c>
      <c r="J49" s="172">
        <v>26.7</v>
      </c>
      <c r="K49" s="172">
        <v>30.6</v>
      </c>
      <c r="L49" s="172">
        <v>34.5</v>
      </c>
      <c r="M49" s="172">
        <v>37.7</v>
      </c>
      <c r="N49" s="172">
        <v>38.5</v>
      </c>
      <c r="O49" s="172">
        <v>42.4</v>
      </c>
      <c r="P49" s="173">
        <v>50.2</v>
      </c>
    </row>
    <row r="50" ht="15.75" customHeight="1">
      <c r="B50" s="110"/>
      <c r="C50" s="111"/>
      <c r="D50" s="137" t="s">
        <v>120</v>
      </c>
      <c r="E50" s="61">
        <v>2.9</v>
      </c>
      <c r="F50" s="61">
        <v>3.1</v>
      </c>
      <c r="G50" s="61">
        <v>4.0</v>
      </c>
      <c r="H50" s="61">
        <v>5.1</v>
      </c>
      <c r="I50" s="61">
        <v>6.2</v>
      </c>
      <c r="J50" s="61">
        <v>7.3</v>
      </c>
      <c r="K50" s="61">
        <v>8.4</v>
      </c>
      <c r="L50" s="61">
        <v>9.4</v>
      </c>
      <c r="M50" s="61">
        <v>10.3</v>
      </c>
      <c r="N50" s="61">
        <v>10.5</v>
      </c>
      <c r="O50" s="61">
        <v>11.6</v>
      </c>
      <c r="P50" s="124">
        <v>13.8</v>
      </c>
    </row>
    <row r="51" ht="15.75" customHeight="1">
      <c r="B51" s="132">
        <v>9.0</v>
      </c>
      <c r="C51" s="133">
        <v>400.0</v>
      </c>
      <c r="D51" s="143" t="s">
        <v>119</v>
      </c>
      <c r="E51" s="135">
        <v>12.4</v>
      </c>
      <c r="F51" s="135">
        <v>13.28</v>
      </c>
      <c r="G51" s="135">
        <v>16.8</v>
      </c>
      <c r="H51" s="135">
        <v>21.2</v>
      </c>
      <c r="I51" s="135">
        <v>25.7</v>
      </c>
      <c r="J51" s="135">
        <v>30.1</v>
      </c>
      <c r="K51" s="135">
        <v>34.5</v>
      </c>
      <c r="L51" s="135">
        <v>38.9</v>
      </c>
      <c r="M51" s="135">
        <v>42.4</v>
      </c>
      <c r="N51" s="135">
        <v>43.3</v>
      </c>
      <c r="O51" s="135">
        <v>47.7</v>
      </c>
      <c r="P51" s="136">
        <v>56.5</v>
      </c>
    </row>
    <row r="52" ht="15.75" customHeight="1">
      <c r="B52" s="110"/>
      <c r="C52" s="111"/>
      <c r="D52" s="144" t="s">
        <v>120</v>
      </c>
      <c r="E52" s="61">
        <v>3.2</v>
      </c>
      <c r="F52" s="61">
        <v>3.5</v>
      </c>
      <c r="G52" s="61">
        <v>4.5</v>
      </c>
      <c r="H52" s="61">
        <v>5.7</v>
      </c>
      <c r="I52" s="61">
        <v>6.9</v>
      </c>
      <c r="J52" s="61">
        <v>8.2</v>
      </c>
      <c r="K52" s="61">
        <v>9.4</v>
      </c>
      <c r="L52" s="61">
        <v>10.6</v>
      </c>
      <c r="M52" s="61">
        <v>11.6</v>
      </c>
      <c r="N52" s="61">
        <v>11.9</v>
      </c>
      <c r="O52" s="61">
        <v>13.1</v>
      </c>
      <c r="P52" s="124">
        <v>15.6</v>
      </c>
    </row>
    <row r="53" ht="15.75" customHeight="1">
      <c r="B53" s="132">
        <v>10.0</v>
      </c>
      <c r="C53" s="133">
        <v>450.0</v>
      </c>
      <c r="D53" s="134" t="s">
        <v>119</v>
      </c>
      <c r="E53" s="135">
        <v>13.8</v>
      </c>
      <c r="F53" s="135">
        <v>14.780000000000001</v>
      </c>
      <c r="G53" s="135">
        <v>18.7</v>
      </c>
      <c r="H53" s="135">
        <v>23.6</v>
      </c>
      <c r="I53" s="135">
        <v>28.5</v>
      </c>
      <c r="J53" s="135">
        <v>33.4</v>
      </c>
      <c r="K53" s="135">
        <v>38.3</v>
      </c>
      <c r="L53" s="135">
        <v>43.2</v>
      </c>
      <c r="M53" s="135">
        <v>47.1</v>
      </c>
      <c r="N53" s="135">
        <v>48.1</v>
      </c>
      <c r="O53" s="135">
        <v>53.0</v>
      </c>
      <c r="P53" s="136">
        <v>62.7</v>
      </c>
    </row>
    <row r="54" ht="15.75" customHeight="1">
      <c r="B54" s="110"/>
      <c r="C54" s="111"/>
      <c r="D54" s="137" t="s">
        <v>120</v>
      </c>
      <c r="E54" s="61">
        <v>3.6</v>
      </c>
      <c r="F54" s="61">
        <v>3.9</v>
      </c>
      <c r="G54" s="61">
        <v>5.0</v>
      </c>
      <c r="H54" s="61">
        <v>6.4</v>
      </c>
      <c r="I54" s="61">
        <v>7.7</v>
      </c>
      <c r="J54" s="61">
        <v>9.1</v>
      </c>
      <c r="K54" s="61">
        <v>10.5</v>
      </c>
      <c r="L54" s="61">
        <v>11.8</v>
      </c>
      <c r="M54" s="61">
        <v>12.9</v>
      </c>
      <c r="N54" s="61">
        <v>13.2</v>
      </c>
      <c r="O54" s="61">
        <v>14.6</v>
      </c>
      <c r="P54" s="124">
        <v>17.3</v>
      </c>
    </row>
    <row r="55" ht="15.75" customHeight="1">
      <c r="B55" s="132">
        <v>11.0</v>
      </c>
      <c r="C55" s="133">
        <v>500.0</v>
      </c>
      <c r="D55" s="134" t="s">
        <v>119</v>
      </c>
      <c r="E55" s="61">
        <v>15.2</v>
      </c>
      <c r="F55" s="61">
        <v>16.279999999999998</v>
      </c>
      <c r="G55" s="61">
        <v>20.6</v>
      </c>
      <c r="H55" s="61">
        <v>26.0</v>
      </c>
      <c r="I55" s="61">
        <v>31.3</v>
      </c>
      <c r="J55" s="61">
        <v>36.7</v>
      </c>
      <c r="K55" s="61">
        <v>42.1</v>
      </c>
      <c r="L55" s="61">
        <v>47.5</v>
      </c>
      <c r="M55" s="61">
        <v>51.8</v>
      </c>
      <c r="N55" s="61">
        <v>52.9</v>
      </c>
      <c r="O55" s="61">
        <v>58.3</v>
      </c>
      <c r="P55" s="124">
        <v>69.0</v>
      </c>
    </row>
    <row r="56" ht="15.75" customHeight="1">
      <c r="B56" s="110"/>
      <c r="C56" s="111"/>
      <c r="D56" s="137" t="s">
        <v>120</v>
      </c>
      <c r="E56" s="61">
        <v>4.0</v>
      </c>
      <c r="F56" s="61">
        <v>4.3</v>
      </c>
      <c r="G56" s="61">
        <v>5.5</v>
      </c>
      <c r="H56" s="61">
        <v>7.0</v>
      </c>
      <c r="I56" s="61">
        <v>8.5</v>
      </c>
      <c r="J56" s="61">
        <v>10.0</v>
      </c>
      <c r="K56" s="61">
        <v>11.5</v>
      </c>
      <c r="L56" s="61">
        <v>13.0</v>
      </c>
      <c r="M56" s="61">
        <v>14.2</v>
      </c>
      <c r="N56" s="61">
        <v>14.5</v>
      </c>
      <c r="O56" s="61">
        <v>16.0</v>
      </c>
      <c r="P56" s="124">
        <v>19.0</v>
      </c>
    </row>
    <row r="57" ht="15.75" customHeight="1">
      <c r="B57" s="132">
        <v>12.0</v>
      </c>
      <c r="C57" s="133">
        <v>550.0</v>
      </c>
      <c r="D57" s="143" t="s">
        <v>119</v>
      </c>
      <c r="E57" s="135">
        <v>16.6</v>
      </c>
      <c r="F57" s="135">
        <v>17.78</v>
      </c>
      <c r="G57" s="135">
        <v>22.4</v>
      </c>
      <c r="H57" s="135">
        <v>28.3</v>
      </c>
      <c r="I57" s="135">
        <v>34.2</v>
      </c>
      <c r="J57" s="135">
        <v>40.1</v>
      </c>
      <c r="K57" s="135">
        <v>45.9</v>
      </c>
      <c r="L57" s="135">
        <v>51.8</v>
      </c>
      <c r="M57" s="135">
        <v>56.5</v>
      </c>
      <c r="N57" s="135">
        <v>57.7</v>
      </c>
      <c r="O57" s="135">
        <v>63.5</v>
      </c>
      <c r="P57" s="136">
        <v>75.3</v>
      </c>
    </row>
    <row r="58" ht="15.75" customHeight="1">
      <c r="B58" s="110"/>
      <c r="C58" s="111"/>
      <c r="D58" s="144" t="s">
        <v>120</v>
      </c>
      <c r="E58" s="61">
        <v>4.3</v>
      </c>
      <c r="F58" s="61">
        <v>4.7</v>
      </c>
      <c r="G58" s="61">
        <v>6.0</v>
      </c>
      <c r="H58" s="61">
        <v>7.6</v>
      </c>
      <c r="I58" s="61">
        <v>9.3</v>
      </c>
      <c r="J58" s="61">
        <v>10.9</v>
      </c>
      <c r="K58" s="61">
        <v>12.6</v>
      </c>
      <c r="L58" s="61">
        <v>14.2</v>
      </c>
      <c r="M58" s="61">
        <v>15.5</v>
      </c>
      <c r="N58" s="61">
        <v>15.8</v>
      </c>
      <c r="O58" s="61">
        <v>17.5</v>
      </c>
      <c r="P58" s="124">
        <v>20.8</v>
      </c>
    </row>
    <row r="59" ht="15.75" customHeight="1">
      <c r="B59" s="132">
        <v>13.0</v>
      </c>
      <c r="C59" s="133">
        <v>600.0</v>
      </c>
      <c r="D59" s="134" t="s">
        <v>119</v>
      </c>
      <c r="E59" s="135">
        <v>17.9</v>
      </c>
      <c r="F59" s="135">
        <v>19.18</v>
      </c>
      <c r="G59" s="135">
        <v>24.3</v>
      </c>
      <c r="H59" s="135">
        <v>30.7</v>
      </c>
      <c r="I59" s="135">
        <v>37.0</v>
      </c>
      <c r="J59" s="135">
        <v>43.4</v>
      </c>
      <c r="K59" s="135">
        <v>49.8</v>
      </c>
      <c r="L59" s="135">
        <v>56.1</v>
      </c>
      <c r="M59" s="135">
        <v>61.2</v>
      </c>
      <c r="N59" s="135">
        <v>62.5</v>
      </c>
      <c r="O59" s="135">
        <v>68.8</v>
      </c>
      <c r="P59" s="136">
        <v>81.6</v>
      </c>
    </row>
    <row r="60" ht="15.75" customHeight="1">
      <c r="B60" s="110"/>
      <c r="C60" s="111"/>
      <c r="D60" s="137" t="s">
        <v>120</v>
      </c>
      <c r="E60" s="61">
        <v>4.7</v>
      </c>
      <c r="F60" s="61">
        <v>5.1</v>
      </c>
      <c r="G60" s="61">
        <v>6.5</v>
      </c>
      <c r="H60" s="61">
        <v>8.3</v>
      </c>
      <c r="I60" s="61">
        <v>10.0</v>
      </c>
      <c r="J60" s="61">
        <v>11.8</v>
      </c>
      <c r="K60" s="61">
        <v>13.6</v>
      </c>
      <c r="L60" s="61">
        <v>15.4</v>
      </c>
      <c r="M60" s="61">
        <v>16.8</v>
      </c>
      <c r="N60" s="61">
        <v>17.2</v>
      </c>
      <c r="O60" s="61">
        <v>18.9</v>
      </c>
      <c r="P60" s="124">
        <v>22.5</v>
      </c>
    </row>
    <row r="61" ht="15.75" customHeight="1">
      <c r="B61" s="132">
        <v>14.0</v>
      </c>
      <c r="C61" s="133">
        <v>650.0</v>
      </c>
      <c r="D61" s="134" t="s">
        <v>119</v>
      </c>
      <c r="E61" s="135">
        <v>19.3</v>
      </c>
      <c r="F61" s="135">
        <v>20.66</v>
      </c>
      <c r="G61" s="135">
        <v>26.2</v>
      </c>
      <c r="H61" s="135">
        <v>33.0</v>
      </c>
      <c r="I61" s="135">
        <v>39.9</v>
      </c>
      <c r="J61" s="135">
        <v>46.7</v>
      </c>
      <c r="K61" s="135">
        <v>53.6</v>
      </c>
      <c r="L61" s="135">
        <v>60.4</v>
      </c>
      <c r="M61" s="135">
        <v>65.9</v>
      </c>
      <c r="N61" s="135">
        <v>67.3</v>
      </c>
      <c r="O61" s="135">
        <v>74.1</v>
      </c>
      <c r="P61" s="136">
        <v>87.8</v>
      </c>
      <c r="AA61" s="63"/>
      <c r="AB61" s="63"/>
      <c r="AC61" s="63"/>
      <c r="AD61" s="63"/>
      <c r="AE61" s="63"/>
      <c r="AF61" s="63"/>
      <c r="AG61" s="63"/>
      <c r="AH61" s="63"/>
      <c r="AI61" s="63"/>
      <c r="AJ61" s="63"/>
      <c r="AK61" s="63"/>
      <c r="AL61" s="63"/>
    </row>
    <row r="62" ht="15.75" customHeight="1">
      <c r="B62" s="110"/>
      <c r="C62" s="111"/>
      <c r="D62" s="137" t="s">
        <v>120</v>
      </c>
      <c r="E62" s="139">
        <v>5.1</v>
      </c>
      <c r="F62" s="139">
        <v>5.5</v>
      </c>
      <c r="G62" s="139">
        <v>7.0</v>
      </c>
      <c r="H62" s="139">
        <v>8.9</v>
      </c>
      <c r="I62" s="139">
        <v>10.8</v>
      </c>
      <c r="J62" s="139">
        <v>12.7</v>
      </c>
      <c r="K62" s="139">
        <v>14.7</v>
      </c>
      <c r="L62" s="139">
        <v>16.6</v>
      </c>
      <c r="M62" s="139">
        <v>18.1</v>
      </c>
      <c r="N62" s="139">
        <v>18.5</v>
      </c>
      <c r="O62" s="139">
        <v>20.4</v>
      </c>
      <c r="P62" s="140">
        <v>24.2</v>
      </c>
      <c r="AA62" s="63"/>
      <c r="AB62" s="63"/>
      <c r="AC62" s="63"/>
      <c r="AD62" s="63"/>
      <c r="AE62" s="63"/>
      <c r="AF62" s="63"/>
      <c r="AG62" s="63"/>
      <c r="AH62" s="63"/>
      <c r="AI62" s="63"/>
      <c r="AJ62" s="63"/>
      <c r="AK62" s="63"/>
      <c r="AL62" s="63"/>
    </row>
    <row r="63" ht="15.0" customHeight="1">
      <c r="AA63" s="63"/>
      <c r="AB63" s="63"/>
      <c r="AC63" s="63"/>
      <c r="AD63" s="63"/>
      <c r="AE63" s="63"/>
      <c r="AF63" s="63"/>
      <c r="AG63" s="63"/>
      <c r="AH63" s="63"/>
      <c r="AI63" s="63"/>
      <c r="AJ63" s="63"/>
      <c r="AK63" s="63"/>
      <c r="AL63" s="63"/>
    </row>
    <row r="64" ht="15.75" customHeight="1">
      <c r="AA64" s="63"/>
      <c r="AB64" s="63"/>
      <c r="AC64" s="63"/>
      <c r="AD64" s="63"/>
      <c r="AE64" s="63"/>
      <c r="AF64" s="63"/>
      <c r="AG64" s="63"/>
      <c r="AH64" s="63"/>
      <c r="AI64" s="63"/>
      <c r="AJ64" s="63"/>
      <c r="AK64" s="63"/>
      <c r="AL64" s="63"/>
    </row>
    <row r="65" ht="15.75" customHeight="1">
      <c r="AA65" s="63"/>
      <c r="AB65" s="63"/>
      <c r="AC65" s="63"/>
      <c r="AD65" s="63"/>
      <c r="AE65" s="63"/>
      <c r="AF65" s="63"/>
      <c r="AG65" s="63"/>
      <c r="AH65" s="63"/>
      <c r="AI65" s="63"/>
      <c r="AJ65" s="63"/>
      <c r="AK65" s="63"/>
      <c r="AL65" s="63"/>
    </row>
    <row r="66" ht="15.75" customHeight="1">
      <c r="AA66" s="63"/>
      <c r="AB66" s="63"/>
      <c r="AC66" s="63"/>
      <c r="AD66" s="63"/>
      <c r="AE66" s="63"/>
      <c r="AF66" s="63"/>
      <c r="AG66" s="63"/>
      <c r="AH66" s="63"/>
      <c r="AI66" s="63"/>
      <c r="AJ66" s="63"/>
      <c r="AK66" s="63"/>
      <c r="AL66" s="63"/>
    </row>
    <row r="67" ht="15.75" customHeight="1">
      <c r="AA67" s="63"/>
      <c r="AB67" s="63"/>
      <c r="AC67" s="63"/>
      <c r="AD67" s="63"/>
      <c r="AE67" s="63"/>
      <c r="AF67" s="63"/>
      <c r="AG67" s="63"/>
      <c r="AH67" s="63"/>
      <c r="AI67" s="63"/>
      <c r="AJ67" s="63"/>
      <c r="AK67" s="63"/>
      <c r="AL67" s="63"/>
    </row>
    <row r="68" ht="15.75" customHeight="1">
      <c r="AA68" s="63"/>
      <c r="AB68" s="63"/>
      <c r="AC68" s="63"/>
      <c r="AD68" s="63"/>
      <c r="AE68" s="63"/>
      <c r="AF68" s="63"/>
      <c r="AG68" s="63"/>
      <c r="AH68" s="63"/>
      <c r="AI68" s="63"/>
      <c r="AJ68" s="63"/>
      <c r="AK68" s="63"/>
      <c r="AL68" s="63"/>
    </row>
    <row r="69" ht="15.75" customHeight="1">
      <c r="AA69" s="63"/>
      <c r="AB69" s="63"/>
      <c r="AC69" s="63"/>
      <c r="AD69" s="63"/>
      <c r="AE69" s="63"/>
      <c r="AF69" s="63"/>
      <c r="AG69" s="63"/>
      <c r="AH69" s="63"/>
      <c r="AI69" s="63"/>
      <c r="AJ69" s="63"/>
      <c r="AK69" s="63"/>
      <c r="AL69" s="63"/>
    </row>
    <row r="70" ht="15.75" customHeight="1">
      <c r="AA70" s="63"/>
      <c r="AB70" s="63"/>
      <c r="AC70" s="63"/>
      <c r="AD70" s="63"/>
      <c r="AE70" s="63"/>
      <c r="AF70" s="63"/>
      <c r="AG70" s="63"/>
      <c r="AH70" s="63"/>
      <c r="AI70" s="63"/>
      <c r="AJ70" s="63"/>
      <c r="AK70" s="63"/>
      <c r="AL70" s="63"/>
    </row>
    <row r="71" ht="15.75" customHeight="1">
      <c r="AA71" s="63"/>
      <c r="AB71" s="63"/>
      <c r="AC71" s="63"/>
      <c r="AD71" s="63"/>
      <c r="AE71" s="63"/>
      <c r="AF71" s="63"/>
      <c r="AG71" s="63"/>
      <c r="AH71" s="63"/>
      <c r="AI71" s="63"/>
      <c r="AJ71" s="63"/>
      <c r="AK71" s="63"/>
      <c r="AL71" s="63"/>
    </row>
    <row r="72" ht="15.75" customHeight="1">
      <c r="AA72" s="63"/>
      <c r="AB72" s="63"/>
      <c r="AC72" s="63"/>
      <c r="AD72" s="63"/>
      <c r="AE72" s="63"/>
      <c r="AF72" s="63"/>
      <c r="AG72" s="63"/>
      <c r="AH72" s="63"/>
      <c r="AI72" s="63"/>
      <c r="AJ72" s="63"/>
      <c r="AK72" s="63"/>
      <c r="AL72" s="63"/>
    </row>
    <row r="73" ht="15.75" customHeight="1">
      <c r="AA73" s="63"/>
      <c r="AB73" s="63"/>
      <c r="AC73" s="63"/>
      <c r="AD73" s="63"/>
      <c r="AE73" s="63"/>
      <c r="AF73" s="63"/>
      <c r="AG73" s="63"/>
      <c r="AH73" s="63"/>
      <c r="AI73" s="63"/>
      <c r="AJ73" s="63"/>
      <c r="AK73" s="63"/>
      <c r="AL73" s="63"/>
    </row>
    <row r="74" ht="15.75" customHeight="1">
      <c r="AA74" s="63"/>
      <c r="AB74" s="63"/>
      <c r="AC74" s="63"/>
      <c r="AD74" s="63"/>
      <c r="AE74" s="63"/>
      <c r="AF74" s="63"/>
      <c r="AG74" s="63"/>
      <c r="AH74" s="63"/>
      <c r="AI74" s="63"/>
      <c r="AJ74" s="63"/>
      <c r="AK74" s="63"/>
      <c r="AL74" s="63"/>
    </row>
    <row r="75" ht="15.75" customHeight="1">
      <c r="AA75" s="63"/>
      <c r="AB75" s="63"/>
      <c r="AC75" s="63"/>
      <c r="AD75" s="63"/>
      <c r="AE75" s="63"/>
      <c r="AF75" s="63"/>
      <c r="AG75" s="63"/>
      <c r="AH75" s="63"/>
      <c r="AI75" s="63"/>
      <c r="AJ75" s="63"/>
      <c r="AK75" s="63"/>
      <c r="AL75" s="63"/>
    </row>
    <row r="76" ht="15.75" customHeight="1">
      <c r="AA76" s="63"/>
      <c r="AB76" s="63"/>
      <c r="AC76" s="63"/>
      <c r="AD76" s="63"/>
      <c r="AE76" s="63"/>
      <c r="AF76" s="63"/>
      <c r="AG76" s="63"/>
      <c r="AH76" s="63"/>
      <c r="AI76" s="63"/>
      <c r="AJ76" s="63"/>
      <c r="AK76" s="63"/>
      <c r="AL76" s="63"/>
    </row>
    <row r="77" ht="15.75" customHeight="1">
      <c r="AA77" s="63"/>
      <c r="AB77" s="63"/>
      <c r="AC77" s="63"/>
      <c r="AD77" s="63"/>
      <c r="AE77" s="63"/>
      <c r="AF77" s="63"/>
      <c r="AG77" s="63"/>
      <c r="AH77" s="63"/>
      <c r="AI77" s="63"/>
      <c r="AJ77" s="63"/>
      <c r="AK77" s="63"/>
      <c r="AL77" s="63"/>
    </row>
    <row r="78" ht="15.75" customHeight="1">
      <c r="AA78" s="63"/>
      <c r="AB78" s="63"/>
      <c r="AC78" s="63"/>
      <c r="AD78" s="63"/>
      <c r="AE78" s="63"/>
      <c r="AF78" s="63"/>
      <c r="AG78" s="63"/>
      <c r="AH78" s="63"/>
      <c r="AI78" s="63"/>
      <c r="AJ78" s="63"/>
      <c r="AK78" s="63"/>
      <c r="AL78" s="63"/>
    </row>
    <row r="79" ht="15.75" customHeight="1">
      <c r="AA79" s="63"/>
      <c r="AB79" s="63"/>
      <c r="AC79" s="63"/>
      <c r="AD79" s="63"/>
      <c r="AE79" s="63"/>
      <c r="AF79" s="63"/>
      <c r="AG79" s="63"/>
      <c r="AH79" s="63"/>
      <c r="AI79" s="63"/>
      <c r="AJ79" s="63"/>
      <c r="AK79" s="63"/>
      <c r="AL79" s="63"/>
    </row>
    <row r="80" ht="15.75" customHeight="1">
      <c r="AA80" s="63"/>
      <c r="AB80" s="63"/>
      <c r="AC80" s="63"/>
      <c r="AD80" s="63"/>
      <c r="AE80" s="63"/>
      <c r="AF80" s="63"/>
      <c r="AG80" s="63"/>
      <c r="AH80" s="63"/>
      <c r="AI80" s="63"/>
      <c r="AJ80" s="63"/>
      <c r="AK80" s="63"/>
      <c r="AL80" s="63"/>
    </row>
    <row r="81" ht="15.75" customHeight="1">
      <c r="AA81" s="63"/>
      <c r="AB81" s="63"/>
      <c r="AC81" s="63"/>
      <c r="AD81" s="63"/>
      <c r="AE81" s="63"/>
      <c r="AF81" s="63"/>
      <c r="AG81" s="63"/>
      <c r="AH81" s="63"/>
      <c r="AI81" s="63"/>
      <c r="AJ81" s="63"/>
      <c r="AK81" s="63"/>
      <c r="AL81" s="63"/>
    </row>
    <row r="82" ht="15.75" customHeight="1">
      <c r="AA82" s="63"/>
      <c r="AB82" s="63"/>
      <c r="AC82" s="63"/>
      <c r="AD82" s="63"/>
      <c r="AE82" s="63"/>
      <c r="AF82" s="63"/>
      <c r="AG82" s="63"/>
      <c r="AH82" s="63"/>
      <c r="AI82" s="63"/>
      <c r="AJ82" s="63"/>
      <c r="AK82" s="63"/>
      <c r="AL82" s="63"/>
    </row>
    <row r="83" ht="15.75" customHeight="1">
      <c r="AA83" s="63"/>
      <c r="AB83" s="63"/>
      <c r="AC83" s="63"/>
      <c r="AD83" s="63"/>
      <c r="AE83" s="63"/>
      <c r="AF83" s="63"/>
      <c r="AG83" s="63"/>
      <c r="AH83" s="63"/>
      <c r="AI83" s="63"/>
      <c r="AJ83" s="63"/>
      <c r="AK83" s="63"/>
      <c r="AL83" s="63"/>
    </row>
    <row r="84" ht="15.75" customHeight="1">
      <c r="AA84" s="63"/>
      <c r="AB84" s="63"/>
      <c r="AC84" s="63"/>
      <c r="AD84" s="63"/>
      <c r="AE84" s="63"/>
      <c r="AF84" s="63"/>
      <c r="AG84" s="63"/>
      <c r="AH84" s="63"/>
      <c r="AI84" s="63"/>
      <c r="AJ84" s="63"/>
      <c r="AK84" s="63"/>
      <c r="AL84" s="63"/>
    </row>
    <row r="85" ht="15.75" customHeight="1">
      <c r="AA85" s="63"/>
      <c r="AB85" s="63"/>
      <c r="AC85" s="63"/>
      <c r="AD85" s="63"/>
      <c r="AE85" s="63"/>
      <c r="AF85" s="63"/>
      <c r="AG85" s="63"/>
      <c r="AH85" s="63"/>
      <c r="AI85" s="63"/>
      <c r="AJ85" s="63"/>
      <c r="AK85" s="63"/>
      <c r="AL85" s="63"/>
    </row>
    <row r="86" ht="15.75" customHeight="1">
      <c r="AA86" s="63"/>
      <c r="AB86" s="63"/>
      <c r="AC86" s="63"/>
      <c r="AD86" s="63"/>
      <c r="AE86" s="63"/>
      <c r="AF86" s="63"/>
      <c r="AG86" s="63"/>
      <c r="AH86" s="63"/>
      <c r="AI86" s="63"/>
      <c r="AJ86" s="63"/>
      <c r="AK86" s="63"/>
      <c r="AL86" s="63"/>
    </row>
    <row r="87" ht="15.75" customHeight="1">
      <c r="AA87" s="63"/>
      <c r="AB87" s="63"/>
      <c r="AC87" s="63"/>
      <c r="AD87" s="63"/>
      <c r="AE87" s="63"/>
      <c r="AF87" s="63"/>
      <c r="AG87" s="63"/>
      <c r="AH87" s="63"/>
      <c r="AI87" s="63"/>
      <c r="AJ87" s="63"/>
      <c r="AK87" s="63"/>
      <c r="AL87" s="63"/>
    </row>
    <row r="88" ht="15.75" customHeight="1">
      <c r="AA88" s="63"/>
      <c r="AB88" s="63"/>
      <c r="AC88" s="63"/>
      <c r="AD88" s="63"/>
      <c r="AE88" s="63"/>
      <c r="AF88" s="63"/>
      <c r="AG88" s="63"/>
      <c r="AH88" s="63"/>
      <c r="AI88" s="63"/>
      <c r="AJ88" s="63"/>
      <c r="AK88" s="63"/>
      <c r="AL88" s="63"/>
    </row>
    <row r="89" ht="15.75" customHeight="1">
      <c r="AA89" s="63"/>
      <c r="AB89" s="63"/>
      <c r="AC89" s="63"/>
      <c r="AD89" s="63"/>
      <c r="AE89" s="63"/>
      <c r="AF89" s="63"/>
      <c r="AG89" s="63"/>
      <c r="AH89" s="63"/>
      <c r="AI89" s="63"/>
      <c r="AJ89" s="63"/>
      <c r="AK89" s="63"/>
      <c r="AL89" s="63"/>
    </row>
    <row r="90" ht="15.75" customHeight="1">
      <c r="AA90" s="63"/>
      <c r="AB90" s="63"/>
      <c r="AC90" s="63"/>
      <c r="AD90" s="63"/>
      <c r="AE90" s="63"/>
      <c r="AF90" s="63"/>
      <c r="AG90" s="63"/>
      <c r="AH90" s="63"/>
      <c r="AI90" s="63"/>
      <c r="AJ90" s="63"/>
      <c r="AK90" s="63"/>
      <c r="AL90" s="63"/>
    </row>
    <row r="91" ht="15.75" customHeight="1">
      <c r="AA91" s="63"/>
      <c r="AB91" s="63"/>
      <c r="AC91" s="63"/>
      <c r="AD91" s="63"/>
      <c r="AE91" s="63"/>
      <c r="AF91" s="63"/>
      <c r="AG91" s="63"/>
      <c r="AH91" s="63"/>
      <c r="AI91" s="63"/>
      <c r="AJ91" s="63"/>
      <c r="AK91" s="63"/>
      <c r="AL91" s="63"/>
    </row>
    <row r="92" ht="15.75" customHeight="1">
      <c r="AA92" s="63"/>
      <c r="AB92" s="63"/>
      <c r="AC92" s="63"/>
      <c r="AD92" s="63"/>
      <c r="AE92" s="63"/>
      <c r="AF92" s="63"/>
      <c r="AG92" s="63"/>
      <c r="AH92" s="63"/>
      <c r="AI92" s="63"/>
      <c r="AJ92" s="63"/>
      <c r="AK92" s="63"/>
      <c r="AL92" s="63"/>
    </row>
    <row r="93" ht="15.75" customHeight="1">
      <c r="AA93" s="63"/>
      <c r="AB93" s="63"/>
      <c r="AC93" s="63"/>
      <c r="AD93" s="63"/>
      <c r="AE93" s="63"/>
      <c r="AF93" s="63"/>
      <c r="AG93" s="63"/>
      <c r="AH93" s="63"/>
      <c r="AI93" s="63"/>
      <c r="AJ93" s="63"/>
      <c r="AK93" s="63"/>
      <c r="AL93" s="63"/>
    </row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9">
    <mergeCell ref="C37:C38"/>
    <mergeCell ref="C39:C40"/>
    <mergeCell ref="C41:C42"/>
    <mergeCell ref="C43:C44"/>
    <mergeCell ref="C45:C46"/>
    <mergeCell ref="C47:C48"/>
    <mergeCell ref="C49:C50"/>
    <mergeCell ref="B59:B60"/>
    <mergeCell ref="B61:B62"/>
    <mergeCell ref="C51:C52"/>
    <mergeCell ref="C53:C54"/>
    <mergeCell ref="B55:B56"/>
    <mergeCell ref="C55:C56"/>
    <mergeCell ref="B57:B58"/>
    <mergeCell ref="C57:C58"/>
    <mergeCell ref="C59:C60"/>
    <mergeCell ref="C61:C62"/>
    <mergeCell ref="B1:E1"/>
    <mergeCell ref="B5:D5"/>
    <mergeCell ref="K5:O5"/>
    <mergeCell ref="B7:B8"/>
    <mergeCell ref="C7:C8"/>
    <mergeCell ref="B9:B10"/>
    <mergeCell ref="C9:C10"/>
    <mergeCell ref="B11:B12"/>
    <mergeCell ref="C11:C12"/>
    <mergeCell ref="B13:B14"/>
    <mergeCell ref="C13:C14"/>
    <mergeCell ref="B15:B16"/>
    <mergeCell ref="C15:C16"/>
    <mergeCell ref="C17:C18"/>
    <mergeCell ref="B34:D34"/>
    <mergeCell ref="B35:D35"/>
    <mergeCell ref="E35:P35"/>
    <mergeCell ref="D36:P36"/>
    <mergeCell ref="B17:B18"/>
    <mergeCell ref="B19:B20"/>
    <mergeCell ref="B21:B22"/>
    <mergeCell ref="B23:B24"/>
    <mergeCell ref="B25:B26"/>
    <mergeCell ref="B27:B28"/>
    <mergeCell ref="B29:B30"/>
    <mergeCell ref="C19:C20"/>
    <mergeCell ref="C21:C22"/>
    <mergeCell ref="C23:C24"/>
    <mergeCell ref="C25:C26"/>
    <mergeCell ref="C27:C28"/>
    <mergeCell ref="C29:C30"/>
    <mergeCell ref="C31:C32"/>
    <mergeCell ref="B49:B50"/>
    <mergeCell ref="B51:B52"/>
    <mergeCell ref="B53:B54"/>
    <mergeCell ref="B31:B32"/>
    <mergeCell ref="B37:B38"/>
    <mergeCell ref="B39:B40"/>
    <mergeCell ref="B41:B42"/>
    <mergeCell ref="B43:B44"/>
    <mergeCell ref="B45:B46"/>
    <mergeCell ref="B47:B48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2.57"/>
    <col customWidth="1" min="4" max="4" width="13.0"/>
    <col customWidth="1" min="5" max="5" width="13.43"/>
    <col customWidth="1" min="6" max="15" width="8.29"/>
    <col customWidth="1" min="16" max="22" width="9.14"/>
    <col customWidth="1" min="23" max="23" width="8.71"/>
    <col customWidth="1" min="24" max="35" width="9.14"/>
  </cols>
  <sheetData>
    <row r="1" ht="51.0" customHeight="1">
      <c r="A1" s="8"/>
      <c r="B1" s="67"/>
      <c r="F1" s="68" t="s">
        <v>96</v>
      </c>
      <c r="G1" s="8"/>
      <c r="H1" s="69" t="s">
        <v>97</v>
      </c>
      <c r="I1" s="8"/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70"/>
      <c r="Z1" s="70"/>
      <c r="AA1" s="70"/>
      <c r="AB1" s="70"/>
      <c r="AC1" s="70"/>
      <c r="AD1" s="70"/>
      <c r="AE1" s="70"/>
      <c r="AF1" s="70"/>
      <c r="AG1" s="70"/>
      <c r="AH1" s="70"/>
      <c r="AI1" s="70"/>
    </row>
    <row r="2" ht="15.0" customHeight="1">
      <c r="A2" s="8"/>
      <c r="B2" s="37" t="s">
        <v>232</v>
      </c>
      <c r="C2" s="8"/>
      <c r="D2" s="8"/>
      <c r="E2" s="8"/>
      <c r="F2" s="8"/>
      <c r="G2" s="175" t="s">
        <v>233</v>
      </c>
      <c r="H2" s="175"/>
      <c r="I2" s="175"/>
      <c r="J2" s="175"/>
      <c r="K2" s="8"/>
      <c r="L2" s="73"/>
      <c r="M2" s="74"/>
      <c r="S2" s="8"/>
      <c r="T2" s="8"/>
      <c r="U2" s="8"/>
      <c r="V2" s="8"/>
      <c r="W2" s="8"/>
      <c r="X2" s="8"/>
      <c r="Y2" s="70"/>
      <c r="Z2" s="70"/>
      <c r="AA2" s="70"/>
      <c r="AB2" s="70"/>
      <c r="AC2" s="70"/>
      <c r="AD2" s="70"/>
      <c r="AE2" s="70"/>
      <c r="AF2" s="70"/>
      <c r="AG2" s="70"/>
      <c r="AH2" s="70"/>
      <c r="AI2" s="70"/>
    </row>
    <row r="3" ht="27.0" customHeight="1">
      <c r="A3" s="8"/>
      <c r="B3" s="75" t="s">
        <v>99</v>
      </c>
      <c r="C3" s="76"/>
      <c r="D3" s="77"/>
      <c r="E3" s="77"/>
      <c r="F3" s="46"/>
      <c r="G3" s="46"/>
      <c r="H3" s="8"/>
      <c r="I3" s="78" t="s">
        <v>104</v>
      </c>
      <c r="J3" s="79"/>
      <c r="K3" s="78" t="s">
        <v>105</v>
      </c>
      <c r="L3" s="48"/>
      <c r="M3" s="48"/>
      <c r="N3" s="79"/>
      <c r="O3" s="80"/>
      <c r="P3" s="73"/>
      <c r="Q3" s="73"/>
      <c r="R3" s="8"/>
      <c r="S3" s="8"/>
      <c r="T3" s="8"/>
      <c r="U3" s="8"/>
      <c r="V3" s="8"/>
      <c r="W3" s="8"/>
      <c r="X3" s="8"/>
      <c r="Y3" s="70"/>
      <c r="Z3" s="70"/>
      <c r="AA3" s="70"/>
      <c r="AB3" s="70"/>
      <c r="AC3" s="70"/>
      <c r="AD3" s="70"/>
      <c r="AE3" s="70"/>
      <c r="AF3" s="70"/>
      <c r="AG3" s="70"/>
      <c r="AH3" s="70"/>
      <c r="AI3" s="70"/>
    </row>
    <row r="4" ht="30.0" customHeight="1">
      <c r="A4" s="8"/>
      <c r="B4" s="81" t="s">
        <v>103</v>
      </c>
      <c r="C4" s="81"/>
      <c r="D4" s="82"/>
      <c r="E4" s="82"/>
      <c r="F4" s="8"/>
      <c r="G4" s="8"/>
      <c r="H4" s="8"/>
      <c r="I4" s="8"/>
      <c r="J4" s="73"/>
      <c r="K4" s="73"/>
      <c r="L4" s="73"/>
      <c r="M4" s="73"/>
      <c r="N4" s="73"/>
      <c r="O4" s="73"/>
      <c r="P4" s="80"/>
      <c r="Q4" s="80"/>
      <c r="R4" s="80"/>
      <c r="S4" s="8"/>
      <c r="T4" s="8"/>
      <c r="U4" s="8"/>
      <c r="V4" s="8"/>
      <c r="W4" s="8"/>
      <c r="X4" s="8"/>
      <c r="Y4" s="70" t="s">
        <v>102</v>
      </c>
      <c r="Z4" s="70"/>
      <c r="AA4" s="70"/>
      <c r="AB4" s="70"/>
      <c r="AC4" s="70"/>
      <c r="AD4" s="70"/>
      <c r="AE4" s="70"/>
      <c r="AF4" s="70"/>
      <c r="AG4" s="70"/>
      <c r="AH4" s="70"/>
      <c r="AI4" s="70"/>
    </row>
    <row r="5" ht="27.75" customHeight="1">
      <c r="A5" s="8"/>
      <c r="B5" s="83" t="s">
        <v>234</v>
      </c>
      <c r="C5" s="84"/>
      <c r="D5" s="84"/>
      <c r="E5" s="85"/>
      <c r="F5" s="86"/>
      <c r="G5" s="87"/>
      <c r="H5" s="87"/>
      <c r="I5" s="87"/>
      <c r="J5" s="88" t="s">
        <v>107</v>
      </c>
      <c r="K5" s="89">
        <v>0.0</v>
      </c>
      <c r="L5" s="86" t="s">
        <v>102</v>
      </c>
      <c r="M5" s="84"/>
      <c r="N5" s="84"/>
      <c r="O5" s="185"/>
      <c r="P5" s="116"/>
      <c r="Q5" s="116"/>
      <c r="R5" s="116"/>
      <c r="S5" s="8"/>
      <c r="T5" s="8"/>
      <c r="U5" s="8"/>
      <c r="V5" s="8"/>
      <c r="W5" s="8"/>
      <c r="X5" s="8"/>
      <c r="Y5" s="161" t="s">
        <v>108</v>
      </c>
      <c r="Z5" s="70"/>
      <c r="AA5" s="70"/>
      <c r="AB5" s="70"/>
      <c r="AC5" s="70"/>
      <c r="AD5" s="70"/>
      <c r="AE5" s="70"/>
      <c r="AF5" s="70"/>
      <c r="AG5" s="70"/>
      <c r="AH5" s="70"/>
      <c r="AI5" s="70"/>
    </row>
    <row r="6" ht="26.25" customHeight="1">
      <c r="A6" s="8"/>
      <c r="B6" s="91" t="s">
        <v>7</v>
      </c>
      <c r="C6" s="92" t="s">
        <v>235</v>
      </c>
      <c r="D6" s="93" t="s">
        <v>110</v>
      </c>
      <c r="E6" s="85"/>
      <c r="F6" s="336">
        <v>500.0</v>
      </c>
      <c r="G6" s="336">
        <v>750.0</v>
      </c>
      <c r="H6" s="336">
        <v>1000.0</v>
      </c>
      <c r="I6" s="336">
        <v>1250.0</v>
      </c>
      <c r="J6" s="336">
        <v>1500.0</v>
      </c>
      <c r="K6" s="336">
        <v>1750.0</v>
      </c>
      <c r="L6" s="336">
        <v>2000.0</v>
      </c>
      <c r="M6" s="336">
        <v>2250.0</v>
      </c>
      <c r="N6" s="336">
        <v>2500.0</v>
      </c>
      <c r="O6" s="337">
        <v>3000.0</v>
      </c>
      <c r="P6" s="116"/>
      <c r="Q6" s="116"/>
      <c r="R6" s="116"/>
      <c r="S6" s="8"/>
      <c r="T6" s="8"/>
      <c r="U6" s="8"/>
      <c r="V6" s="8"/>
      <c r="W6" s="8"/>
      <c r="X6" s="8"/>
      <c r="Y6" s="161" t="s">
        <v>111</v>
      </c>
      <c r="Z6" s="70"/>
      <c r="AA6" s="70"/>
      <c r="AB6" s="70"/>
      <c r="AC6" s="70"/>
      <c r="AD6" s="70"/>
      <c r="AE6" s="70"/>
      <c r="AF6" s="70"/>
      <c r="AG6" s="70"/>
      <c r="AH6" s="70"/>
      <c r="AI6" s="70"/>
    </row>
    <row r="7" ht="15.0" customHeight="1">
      <c r="A7" s="8"/>
      <c r="B7" s="97">
        <v>2.0</v>
      </c>
      <c r="C7" s="98">
        <v>92.0</v>
      </c>
      <c r="D7" s="99" t="s">
        <v>112</v>
      </c>
      <c r="E7" s="100"/>
      <c r="F7" s="101">
        <f t="shared" ref="F7:O7" si="1">ROUND(Y7-(Y7*$K$5),0)</f>
        <v>11756</v>
      </c>
      <c r="G7" s="101">
        <f t="shared" si="1"/>
        <v>13882</v>
      </c>
      <c r="H7" s="101">
        <f t="shared" si="1"/>
        <v>14693</v>
      </c>
      <c r="I7" s="101">
        <f t="shared" si="1"/>
        <v>16085</v>
      </c>
      <c r="J7" s="101">
        <f t="shared" si="1"/>
        <v>16507</v>
      </c>
      <c r="K7" s="101">
        <f t="shared" si="1"/>
        <v>17509</v>
      </c>
      <c r="L7" s="101">
        <f t="shared" si="1"/>
        <v>18948</v>
      </c>
      <c r="M7" s="101">
        <f t="shared" si="1"/>
        <v>22969</v>
      </c>
      <c r="N7" s="101">
        <f t="shared" si="1"/>
        <v>27995</v>
      </c>
      <c r="O7" s="102">
        <f t="shared" si="1"/>
        <v>33022</v>
      </c>
      <c r="P7" s="8"/>
      <c r="Q7" s="8"/>
      <c r="R7" s="8"/>
      <c r="S7" s="8"/>
      <c r="T7" s="8"/>
      <c r="U7" s="8"/>
      <c r="V7" s="8"/>
      <c r="W7" s="8"/>
      <c r="X7" s="8"/>
      <c r="Y7" s="103">
        <f>ROUND(VLOOKUP(CONCATENATE("R42 ",F$6," V",$B7),'Основа'!$A$1:$Q3997,15,FALSE),0)</f>
        <v>11756</v>
      </c>
      <c r="Z7" s="103">
        <f>ROUND(VLOOKUP(CONCATENATE("R42 ",G$6," V",$B7),'Основа'!$A$1:$Q3997,15,FALSE),0)</f>
        <v>13882</v>
      </c>
      <c r="AA7" s="103">
        <f>ROUND(VLOOKUP(CONCATENATE("R42 ",H$6," V",$B7),'Основа'!$A$1:$Q3997,15,FALSE),0)</f>
        <v>14693</v>
      </c>
      <c r="AB7" s="103">
        <f>ROUND(VLOOKUP(CONCATENATE("R42 ",I$6," V",$B7),'Основа'!$A$1:$Q3997,15,FALSE),0)</f>
        <v>16085</v>
      </c>
      <c r="AC7" s="103">
        <f>ROUND(VLOOKUP(CONCATENATE("R42 ",J$6," V",$B7),'Основа'!$A$1:$Q3997,15,FALSE),0)</f>
        <v>16507</v>
      </c>
      <c r="AD7" s="103">
        <f>ROUND(VLOOKUP(CONCATENATE("R42 ",K$6," V",$B7),'Основа'!$A$1:$Q3997,15,FALSE),0)</f>
        <v>17509</v>
      </c>
      <c r="AE7" s="103">
        <f>ROUND(VLOOKUP(CONCATENATE("R42 ",L$6," V",$B7),'Основа'!$A$1:$Q3997,15,FALSE),0)</f>
        <v>18948</v>
      </c>
      <c r="AF7" s="103">
        <f>ROUND(VLOOKUP(CONCATENATE("R42 ",M$6," V",$B7),'Основа'!$A$1:$Q3997,15,FALSE),0)</f>
        <v>22969</v>
      </c>
      <c r="AG7" s="103">
        <f>ROUND(VLOOKUP(CONCATENATE("R42 ",N$6," V",$B7),'Основа'!$A$1:$Q3997,15,FALSE),0)</f>
        <v>27995</v>
      </c>
      <c r="AH7" s="103">
        <f>ROUND(VLOOKUP(CONCATENATE("R42 ",O$6," V",$B7),'Основа'!$A$1:$Q3997,15,FALSE),0)</f>
        <v>33022</v>
      </c>
      <c r="AI7" s="70"/>
    </row>
    <row r="8" ht="15.0" customHeight="1">
      <c r="A8" s="8"/>
      <c r="B8" s="104"/>
      <c r="C8" s="105"/>
      <c r="D8" s="106" t="str">
        <f>RIGHT($L$5,21)</f>
        <v>ΔТ=70⁰С (95/85/20) Вт</v>
      </c>
      <c r="E8" s="107"/>
      <c r="F8" s="108">
        <f t="shared" ref="F8:O8" si="2">ROUND(IF($D8="ΔТ=70⁰С (95/85/20) Вт",Y8,(IF($D8="ΔТ=60⁰С (90/70/20) Вт",Y8*0.818,Y8*0.646))),0)</f>
        <v>123</v>
      </c>
      <c r="G8" s="108">
        <f t="shared" si="2"/>
        <v>184</v>
      </c>
      <c r="H8" s="108">
        <f t="shared" si="2"/>
        <v>244</v>
      </c>
      <c r="I8" s="108">
        <f t="shared" si="2"/>
        <v>305</v>
      </c>
      <c r="J8" s="108">
        <f t="shared" si="2"/>
        <v>365</v>
      </c>
      <c r="K8" s="108">
        <f t="shared" si="2"/>
        <v>427</v>
      </c>
      <c r="L8" s="108">
        <f t="shared" si="2"/>
        <v>488</v>
      </c>
      <c r="M8" s="108">
        <f t="shared" si="2"/>
        <v>548</v>
      </c>
      <c r="N8" s="108">
        <f t="shared" si="2"/>
        <v>609</v>
      </c>
      <c r="O8" s="109">
        <f t="shared" si="2"/>
        <v>730</v>
      </c>
      <c r="P8" s="8"/>
      <c r="Q8" s="8"/>
      <c r="R8" s="8"/>
      <c r="S8" s="8"/>
      <c r="T8" s="8"/>
      <c r="U8" s="8"/>
      <c r="V8" s="8"/>
      <c r="W8" s="8"/>
      <c r="X8" s="8"/>
      <c r="Y8" s="103">
        <f>VLOOKUP(CONCATENATE("R42 ",F$6," V",$B7),'Основа'!$A$1:$Q3997,8,FALSE)</f>
        <v>123</v>
      </c>
      <c r="Z8" s="103">
        <f>VLOOKUP(CONCATENATE("R42 ",G$6," V",$B7),'Основа'!$A$1:$Q3997,8,FALSE)</f>
        <v>184</v>
      </c>
      <c r="AA8" s="103">
        <f>VLOOKUP(CONCATENATE("R42 ",H$6," V",$B7),'Основа'!$A$1:$Q3997,8,FALSE)</f>
        <v>244</v>
      </c>
      <c r="AB8" s="103">
        <f>VLOOKUP(CONCATENATE("R42 ",I$6," V",$B7),'Основа'!$A$1:$Q3997,8,FALSE)</f>
        <v>305</v>
      </c>
      <c r="AC8" s="103">
        <f>VLOOKUP(CONCATENATE("R42 ",J$6," V",$B7),'Основа'!$A$1:$Q3997,8,FALSE)</f>
        <v>365</v>
      </c>
      <c r="AD8" s="103">
        <f>VLOOKUP(CONCATENATE("R42 ",K$6," V",$B7),'Основа'!$A$1:$Q3997,8,FALSE)</f>
        <v>427</v>
      </c>
      <c r="AE8" s="103">
        <f>VLOOKUP(CONCATENATE("R42 ",L$6," V",$B7),'Основа'!$A$1:$Q3997,8,FALSE)</f>
        <v>488</v>
      </c>
      <c r="AF8" s="103">
        <f>VLOOKUP(CONCATENATE("R42 ",M$6," V",$B7),'Основа'!$A$1:$Q3997,8,FALSE)</f>
        <v>548</v>
      </c>
      <c r="AG8" s="103">
        <f>VLOOKUP(CONCATENATE("R42 ",N$6," V",$B7),'Основа'!$A$1:$Q3997,8,FALSE)</f>
        <v>609</v>
      </c>
      <c r="AH8" s="103">
        <f>VLOOKUP(CONCATENATE("R42 ",O$6," V",$B7),'Основа'!$A$1:$Q3997,8,FALSE)</f>
        <v>730</v>
      </c>
      <c r="AI8" s="70"/>
    </row>
    <row r="9" ht="15.0" customHeight="1">
      <c r="A9" s="8"/>
      <c r="B9" s="97">
        <v>3.0</v>
      </c>
      <c r="C9" s="98">
        <v>142.0</v>
      </c>
      <c r="D9" s="99" t="s">
        <v>112</v>
      </c>
      <c r="E9" s="100"/>
      <c r="F9" s="101">
        <f t="shared" ref="F9:O9" si="3">ROUND(Y9-(Y9*$K$5),0)</f>
        <v>13837</v>
      </c>
      <c r="G9" s="101">
        <f t="shared" si="3"/>
        <v>16721</v>
      </c>
      <c r="H9" s="101">
        <f t="shared" si="3"/>
        <v>17941</v>
      </c>
      <c r="I9" s="101">
        <f t="shared" si="3"/>
        <v>20029</v>
      </c>
      <c r="J9" s="101">
        <f t="shared" si="3"/>
        <v>20666</v>
      </c>
      <c r="K9" s="101">
        <f t="shared" si="3"/>
        <v>22171</v>
      </c>
      <c r="L9" s="101">
        <f t="shared" si="3"/>
        <v>24327</v>
      </c>
      <c r="M9" s="101">
        <f t="shared" si="3"/>
        <v>29691</v>
      </c>
      <c r="N9" s="101">
        <f t="shared" si="3"/>
        <v>36399</v>
      </c>
      <c r="O9" s="102">
        <f t="shared" si="3"/>
        <v>43106</v>
      </c>
      <c r="P9" s="8"/>
      <c r="Q9" s="8"/>
      <c r="R9" s="8"/>
      <c r="S9" s="8"/>
      <c r="T9" s="8"/>
      <c r="U9" s="8"/>
      <c r="V9" s="8"/>
      <c r="W9" s="8"/>
      <c r="X9" s="8"/>
      <c r="Y9" s="103">
        <f>ROUND(VLOOKUP(CONCATENATE("R42 ",F$6," V",$B9),'Основа'!$A$1:$Q3999,15,FALSE),0)</f>
        <v>13837</v>
      </c>
      <c r="Z9" s="103">
        <f>ROUND(VLOOKUP(CONCATENATE("R42 ",G$6," V",$B9),'Основа'!$A$1:$Q3999,15,FALSE),0)</f>
        <v>16721</v>
      </c>
      <c r="AA9" s="103">
        <f>ROUND(VLOOKUP(CONCATENATE("R42 ",H$6," V",$B9),'Основа'!$A$1:$Q3999,15,FALSE),0)</f>
        <v>17941</v>
      </c>
      <c r="AB9" s="103">
        <f>ROUND(VLOOKUP(CONCATENATE("R42 ",I$6," V",$B9),'Основа'!$A$1:$Q3999,15,FALSE),0)</f>
        <v>20029</v>
      </c>
      <c r="AC9" s="103">
        <f>ROUND(VLOOKUP(CONCATENATE("R42 ",J$6," V",$B9),'Основа'!$A$1:$Q3999,15,FALSE),0)</f>
        <v>20666</v>
      </c>
      <c r="AD9" s="103">
        <f>ROUND(VLOOKUP(CONCATENATE("R42 ",K$6," V",$B9),'Основа'!$A$1:$Q3999,15,FALSE),0)</f>
        <v>22171</v>
      </c>
      <c r="AE9" s="103">
        <f>ROUND(VLOOKUP(CONCATENATE("R42 ",L$6," V",$B9),'Основа'!$A$1:$Q3999,15,FALSE),0)</f>
        <v>24327</v>
      </c>
      <c r="AF9" s="103">
        <f>ROUND(VLOOKUP(CONCATENATE("R42 ",M$6," V",$B9),'Основа'!$A$1:$Q3999,15,FALSE),0)</f>
        <v>29691</v>
      </c>
      <c r="AG9" s="103">
        <f>ROUND(VLOOKUP(CONCATENATE("R42 ",N$6," V",$B9),'Основа'!$A$1:$Q3999,15,FALSE),0)</f>
        <v>36399</v>
      </c>
      <c r="AH9" s="103">
        <f>ROUND(VLOOKUP(CONCATENATE("R42 ",O$6," V",$B9),'Основа'!$A$1:$Q3999,15,FALSE),0)</f>
        <v>43106</v>
      </c>
      <c r="AI9" s="70"/>
    </row>
    <row r="10" ht="15.0" customHeight="1">
      <c r="A10" s="8"/>
      <c r="B10" s="104"/>
      <c r="C10" s="105"/>
      <c r="D10" s="106" t="str">
        <f>RIGHT($L$5,21)</f>
        <v>ΔТ=70⁰С (95/85/20) Вт</v>
      </c>
      <c r="E10" s="107"/>
      <c r="F10" s="108">
        <f t="shared" ref="F10:O10" si="4">ROUND(IF($D10="ΔТ=70⁰С (95/85/20) Вт",Y10,(IF($D10="ΔТ=60⁰С (90/70/20) Вт",Y10*0.818,Y10*0.646))),0)</f>
        <v>182</v>
      </c>
      <c r="G10" s="108">
        <f t="shared" si="4"/>
        <v>275</v>
      </c>
      <c r="H10" s="108">
        <f t="shared" si="4"/>
        <v>364</v>
      </c>
      <c r="I10" s="108">
        <f t="shared" si="4"/>
        <v>456</v>
      </c>
      <c r="J10" s="108">
        <f t="shared" si="4"/>
        <v>547</v>
      </c>
      <c r="K10" s="108">
        <f t="shared" si="4"/>
        <v>639</v>
      </c>
      <c r="L10" s="108">
        <f t="shared" si="4"/>
        <v>731</v>
      </c>
      <c r="M10" s="108">
        <f t="shared" si="4"/>
        <v>821</v>
      </c>
      <c r="N10" s="108">
        <f t="shared" si="4"/>
        <v>913</v>
      </c>
      <c r="O10" s="109">
        <f t="shared" si="4"/>
        <v>1094</v>
      </c>
      <c r="P10" s="8"/>
      <c r="Q10" s="8"/>
      <c r="R10" s="8"/>
      <c r="S10" s="8"/>
      <c r="T10" s="8"/>
      <c r="U10" s="8"/>
      <c r="V10" s="8"/>
      <c r="W10" s="8"/>
      <c r="X10" s="8"/>
      <c r="Y10" s="103">
        <f>VLOOKUP(CONCATENATE("R42 ",F$6," V",$B9),'Основа'!$A$1:$Q3999,8,FALSE)</f>
        <v>182</v>
      </c>
      <c r="Z10" s="103">
        <f>VLOOKUP(CONCATENATE("R42 ",G$6," V",$B9),'Основа'!$A$1:$Q3999,8,FALSE)</f>
        <v>275</v>
      </c>
      <c r="AA10" s="103">
        <f>VLOOKUP(CONCATENATE("R42 ",H$6," V",$B9),'Основа'!$A$1:$Q3999,8,FALSE)</f>
        <v>364</v>
      </c>
      <c r="AB10" s="103">
        <f>VLOOKUP(CONCATENATE("R42 ",I$6," V",$B9),'Основа'!$A$1:$Q3999,8,FALSE)</f>
        <v>456</v>
      </c>
      <c r="AC10" s="103">
        <f>VLOOKUP(CONCATENATE("R42 ",J$6," V",$B9),'Основа'!$A$1:$Q3999,8,FALSE)</f>
        <v>547</v>
      </c>
      <c r="AD10" s="103">
        <f>VLOOKUP(CONCATENATE("R42 ",K$6," V",$B9),'Основа'!$A$1:$Q3999,8,FALSE)</f>
        <v>639</v>
      </c>
      <c r="AE10" s="103">
        <f>VLOOKUP(CONCATENATE("R42 ",L$6," V",$B9),'Основа'!$A$1:$Q3999,8,FALSE)</f>
        <v>731</v>
      </c>
      <c r="AF10" s="103">
        <f>VLOOKUP(CONCATENATE("R42 ",M$6," V",$B9),'Основа'!$A$1:$Q3999,8,FALSE)</f>
        <v>821</v>
      </c>
      <c r="AG10" s="103">
        <f>VLOOKUP(CONCATENATE("R42 ",N$6," V",$B9),'Основа'!$A$1:$Q3999,8,FALSE)</f>
        <v>913</v>
      </c>
      <c r="AH10" s="103">
        <f>VLOOKUP(CONCATENATE("R42 ",O$6," V",$B9),'Основа'!$A$1:$Q3999,8,FALSE)</f>
        <v>1094</v>
      </c>
      <c r="AI10" s="70"/>
    </row>
    <row r="11" ht="15.0" customHeight="1">
      <c r="A11" s="8"/>
      <c r="B11" s="97">
        <v>4.0</v>
      </c>
      <c r="C11" s="98">
        <v>192.0</v>
      </c>
      <c r="D11" s="99" t="s">
        <v>112</v>
      </c>
      <c r="E11" s="100"/>
      <c r="F11" s="101">
        <f t="shared" ref="F11:O11" si="5">ROUND(Y11-(Y11*$K$5),0)</f>
        <v>15923</v>
      </c>
      <c r="G11" s="101">
        <f t="shared" si="5"/>
        <v>19566</v>
      </c>
      <c r="H11" s="101">
        <f t="shared" si="5"/>
        <v>21195</v>
      </c>
      <c r="I11" s="101">
        <f t="shared" si="5"/>
        <v>23980</v>
      </c>
      <c r="J11" s="101">
        <f t="shared" si="5"/>
        <v>24834</v>
      </c>
      <c r="K11" s="101">
        <f t="shared" si="5"/>
        <v>26841</v>
      </c>
      <c r="L11" s="101">
        <f t="shared" si="5"/>
        <v>29715</v>
      </c>
      <c r="M11" s="101">
        <f t="shared" si="5"/>
        <v>36429</v>
      </c>
      <c r="N11" s="101">
        <f t="shared" si="5"/>
        <v>44820</v>
      </c>
      <c r="O11" s="102">
        <f t="shared" si="5"/>
        <v>53211</v>
      </c>
      <c r="P11" s="8"/>
      <c r="Q11" s="8"/>
      <c r="R11" s="8"/>
      <c r="S11" s="8"/>
      <c r="T11" s="8"/>
      <c r="U11" s="8"/>
      <c r="V11" s="8"/>
      <c r="W11" s="8"/>
      <c r="X11" s="8"/>
      <c r="Y11" s="103">
        <f>ROUND(VLOOKUP(CONCATENATE("R42 ",F$6," V",$B11),'Основа'!$A$1:$Q4001,15,FALSE),0)</f>
        <v>15923</v>
      </c>
      <c r="Z11" s="103">
        <f>ROUND(VLOOKUP(CONCATENATE("R42 ",G$6," V",$B11),'Основа'!$A$1:$Q4001,15,FALSE),0)</f>
        <v>19566</v>
      </c>
      <c r="AA11" s="103">
        <f>ROUND(VLOOKUP(CONCATENATE("R42 ",H$6," V",$B11),'Основа'!$A$1:$Q4001,15,FALSE),0)</f>
        <v>21195</v>
      </c>
      <c r="AB11" s="103">
        <f>ROUND(VLOOKUP(CONCATENATE("R42 ",I$6," V",$B11),'Основа'!$A$1:$Q4001,15,FALSE),0)</f>
        <v>23980</v>
      </c>
      <c r="AC11" s="103">
        <f>ROUND(VLOOKUP(CONCATENATE("R42 ",J$6," V",$B11),'Основа'!$A$1:$Q4001,15,FALSE),0)</f>
        <v>24834</v>
      </c>
      <c r="AD11" s="103">
        <f>ROUND(VLOOKUP(CONCATENATE("R42 ",K$6," V",$B11),'Основа'!$A$1:$Q4001,15,FALSE),0)</f>
        <v>26841</v>
      </c>
      <c r="AE11" s="103">
        <f>ROUND(VLOOKUP(CONCATENATE("R42 ",L$6," V",$B11),'Основа'!$A$1:$Q4001,15,FALSE),0)</f>
        <v>29715</v>
      </c>
      <c r="AF11" s="103">
        <f>ROUND(VLOOKUP(CONCATENATE("R42 ",M$6," V",$B11),'Основа'!$A$1:$Q4001,15,FALSE),0)</f>
        <v>36429</v>
      </c>
      <c r="AG11" s="103">
        <f>ROUND(VLOOKUP(CONCATENATE("R42 ",N$6," V",$B11),'Основа'!$A$1:$Q4001,15,FALSE),0)</f>
        <v>44820</v>
      </c>
      <c r="AH11" s="103">
        <f>ROUND(VLOOKUP(CONCATENATE("R42 ",O$6," V",$B11),'Основа'!$A$1:$Q4001,15,FALSE),0)</f>
        <v>53211</v>
      </c>
      <c r="AI11" s="70"/>
    </row>
    <row r="12" ht="15.0" customHeight="1">
      <c r="A12" s="8"/>
      <c r="B12" s="104"/>
      <c r="C12" s="105"/>
      <c r="D12" s="106" t="str">
        <f>RIGHT($L$5,21)</f>
        <v>ΔТ=70⁰С (95/85/20) Вт</v>
      </c>
      <c r="E12" s="107"/>
      <c r="F12" s="108">
        <f t="shared" ref="F12:O12" si="6">ROUND(IF($D12="ΔТ=70⁰С (95/85/20) Вт",Y12,(IF($D12="ΔТ=60⁰С (90/70/20) Вт",Y12*0.818,Y12*0.646))),0)</f>
        <v>243</v>
      </c>
      <c r="G12" s="108">
        <f t="shared" si="6"/>
        <v>365</v>
      </c>
      <c r="H12" s="108">
        <f t="shared" si="6"/>
        <v>485</v>
      </c>
      <c r="I12" s="108">
        <f t="shared" si="6"/>
        <v>608</v>
      </c>
      <c r="J12" s="108">
        <f t="shared" si="6"/>
        <v>729</v>
      </c>
      <c r="K12" s="108">
        <f t="shared" si="6"/>
        <v>851</v>
      </c>
      <c r="L12" s="108">
        <f t="shared" si="6"/>
        <v>973</v>
      </c>
      <c r="M12" s="108">
        <f t="shared" si="6"/>
        <v>1092</v>
      </c>
      <c r="N12" s="108">
        <f t="shared" si="6"/>
        <v>1217</v>
      </c>
      <c r="O12" s="109">
        <f t="shared" si="6"/>
        <v>1459</v>
      </c>
      <c r="P12" s="8"/>
      <c r="Q12" s="8"/>
      <c r="R12" s="8"/>
      <c r="S12" s="8"/>
      <c r="T12" s="8"/>
      <c r="U12" s="8"/>
      <c r="V12" s="8"/>
      <c r="W12" s="8"/>
      <c r="X12" s="8"/>
      <c r="Y12" s="103">
        <f>VLOOKUP(CONCATENATE("R42 ",F$6," V",$B11),'Основа'!$A$1:$Q4001,8,FALSE)</f>
        <v>243</v>
      </c>
      <c r="Z12" s="103">
        <f>VLOOKUP(CONCATENATE("R42 ",G$6," V",$B11),'Основа'!$A$1:$Q4001,8,FALSE)</f>
        <v>365</v>
      </c>
      <c r="AA12" s="103">
        <f>VLOOKUP(CONCATENATE("R42 ",H$6," V",$B11),'Основа'!$A$1:$Q4001,8,FALSE)</f>
        <v>485</v>
      </c>
      <c r="AB12" s="103">
        <f>VLOOKUP(CONCATENATE("R42 ",I$6," V",$B11),'Основа'!$A$1:$Q4001,8,FALSE)</f>
        <v>608</v>
      </c>
      <c r="AC12" s="103">
        <f>VLOOKUP(CONCATENATE("R42 ",J$6," V",$B11),'Основа'!$A$1:$Q4001,8,FALSE)</f>
        <v>729</v>
      </c>
      <c r="AD12" s="103">
        <f>VLOOKUP(CONCATENATE("R42 ",K$6," V",$B11),'Основа'!$A$1:$Q4001,8,FALSE)</f>
        <v>851</v>
      </c>
      <c r="AE12" s="103">
        <f>VLOOKUP(CONCATENATE("R42 ",L$6," V",$B11),'Основа'!$A$1:$Q4001,8,FALSE)</f>
        <v>973</v>
      </c>
      <c r="AF12" s="103">
        <f>VLOOKUP(CONCATENATE("R42 ",M$6," V",$B11),'Основа'!$A$1:$Q4001,8,FALSE)</f>
        <v>1092</v>
      </c>
      <c r="AG12" s="103">
        <f>VLOOKUP(CONCATENATE("R42 ",N$6," V",$B11),'Основа'!$A$1:$Q4001,8,FALSE)</f>
        <v>1217</v>
      </c>
      <c r="AH12" s="103">
        <f>VLOOKUP(CONCATENATE("R42 ",O$6," V",$B11),'Основа'!$A$1:$Q4001,8,FALSE)</f>
        <v>1459</v>
      </c>
      <c r="AI12" s="70"/>
    </row>
    <row r="13" ht="15.0" customHeight="1">
      <c r="A13" s="8"/>
      <c r="B13" s="97">
        <v>5.0</v>
      </c>
      <c r="C13" s="98">
        <v>242.0</v>
      </c>
      <c r="D13" s="99" t="s">
        <v>112</v>
      </c>
      <c r="E13" s="100"/>
      <c r="F13" s="101">
        <f t="shared" ref="F13:O13" si="7">ROUND(Y13-(Y13*$K$5),0)</f>
        <v>18014</v>
      </c>
      <c r="G13" s="101">
        <f t="shared" si="7"/>
        <v>22416</v>
      </c>
      <c r="H13" s="101">
        <f t="shared" si="7"/>
        <v>24455</v>
      </c>
      <c r="I13" s="101">
        <f t="shared" si="7"/>
        <v>27941</v>
      </c>
      <c r="J13" s="101">
        <f t="shared" si="7"/>
        <v>29010</v>
      </c>
      <c r="K13" s="101">
        <f t="shared" si="7"/>
        <v>31523</v>
      </c>
      <c r="L13" s="101">
        <f t="shared" si="7"/>
        <v>35116</v>
      </c>
      <c r="M13" s="101">
        <f t="shared" si="7"/>
        <v>43179</v>
      </c>
      <c r="N13" s="101">
        <f t="shared" si="7"/>
        <v>53259</v>
      </c>
      <c r="O13" s="102">
        <f t="shared" si="7"/>
        <v>63337</v>
      </c>
      <c r="P13" s="8"/>
      <c r="Q13" s="8"/>
      <c r="R13" s="8"/>
      <c r="S13" s="8"/>
      <c r="T13" s="8"/>
      <c r="U13" s="8"/>
      <c r="V13" s="8"/>
      <c r="W13" s="8"/>
      <c r="X13" s="8"/>
      <c r="Y13" s="103">
        <f>ROUND(VLOOKUP(CONCATENATE("R42 ",F$6," V",$B13),'Основа'!$A$1:$Q4003,15,FALSE),0)</f>
        <v>18014</v>
      </c>
      <c r="Z13" s="103">
        <f>ROUND(VLOOKUP(CONCATENATE("R42 ",G$6," V",$B13),'Основа'!$A$1:$Q4003,15,FALSE),0)</f>
        <v>22416</v>
      </c>
      <c r="AA13" s="103">
        <f>ROUND(VLOOKUP(CONCATENATE("R42 ",H$6," V",$B13),'Основа'!$A$1:$Q4003,15,FALSE),0)</f>
        <v>24455</v>
      </c>
      <c r="AB13" s="103">
        <f>ROUND(VLOOKUP(CONCATENATE("R42 ",I$6," V",$B13),'Основа'!$A$1:$Q4003,15,FALSE),0)</f>
        <v>27941</v>
      </c>
      <c r="AC13" s="103">
        <f>ROUND(VLOOKUP(CONCATENATE("R42 ",J$6," V",$B13),'Основа'!$A$1:$Q4003,15,FALSE),0)</f>
        <v>29010</v>
      </c>
      <c r="AD13" s="103">
        <f>ROUND(VLOOKUP(CONCATENATE("R42 ",K$6," V",$B13),'Основа'!$A$1:$Q4003,15,FALSE),0)</f>
        <v>31523</v>
      </c>
      <c r="AE13" s="103">
        <f>ROUND(VLOOKUP(CONCATENATE("R42 ",L$6," V",$B13),'Основа'!$A$1:$Q4003,15,FALSE),0)</f>
        <v>35116</v>
      </c>
      <c r="AF13" s="103">
        <f>ROUND(VLOOKUP(CONCATENATE("R42 ",M$6," V",$B13),'Основа'!$A$1:$Q4003,15,FALSE),0)</f>
        <v>43179</v>
      </c>
      <c r="AG13" s="103">
        <f>ROUND(VLOOKUP(CONCATENATE("R42 ",N$6," V",$B13),'Основа'!$A$1:$Q4003,15,FALSE),0)</f>
        <v>53259</v>
      </c>
      <c r="AH13" s="103">
        <f>ROUND(VLOOKUP(CONCATENATE("R42 ",O$6," V",$B13),'Основа'!$A$1:$Q4003,15,FALSE),0)</f>
        <v>63337</v>
      </c>
      <c r="AI13" s="70"/>
    </row>
    <row r="14" ht="15.0" customHeight="1">
      <c r="A14" s="8"/>
      <c r="B14" s="104"/>
      <c r="C14" s="105"/>
      <c r="D14" s="106" t="str">
        <f>RIGHT($L$5,21)</f>
        <v>ΔТ=70⁰С (95/85/20) Вт</v>
      </c>
      <c r="E14" s="107"/>
      <c r="F14" s="108">
        <f t="shared" ref="F14:O14" si="8">ROUND(IF($D14="ΔТ=70⁰С (95/85/20) Вт",Y14,(IF($D14="ΔТ=60⁰С (90/70/20) Вт",Y14*0.818,Y14*0.646))),0)</f>
        <v>304</v>
      </c>
      <c r="G14" s="108">
        <f t="shared" si="8"/>
        <v>456</v>
      </c>
      <c r="H14" s="108">
        <f t="shared" si="8"/>
        <v>607</v>
      </c>
      <c r="I14" s="108">
        <f t="shared" si="8"/>
        <v>759</v>
      </c>
      <c r="J14" s="108">
        <f t="shared" si="8"/>
        <v>911</v>
      </c>
      <c r="K14" s="108">
        <f t="shared" si="8"/>
        <v>1063</v>
      </c>
      <c r="L14" s="108">
        <f t="shared" si="8"/>
        <v>1216</v>
      </c>
      <c r="M14" s="108">
        <f t="shared" si="8"/>
        <v>1367</v>
      </c>
      <c r="N14" s="108">
        <f t="shared" si="8"/>
        <v>1520</v>
      </c>
      <c r="O14" s="109">
        <f t="shared" si="8"/>
        <v>1823</v>
      </c>
      <c r="P14" s="8"/>
      <c r="Q14" s="8"/>
      <c r="R14" s="8"/>
      <c r="S14" s="8"/>
      <c r="T14" s="8"/>
      <c r="U14" s="8"/>
      <c r="V14" s="8"/>
      <c r="W14" s="8"/>
      <c r="X14" s="8"/>
      <c r="Y14" s="103">
        <f>VLOOKUP(CONCATENATE("R42 ",F$6," V",$B13),'Основа'!$A$1:$Q4003,8,FALSE)</f>
        <v>304</v>
      </c>
      <c r="Z14" s="103">
        <f>VLOOKUP(CONCATENATE("R42 ",G$6," V",$B13),'Основа'!$A$1:$Q4003,8,FALSE)</f>
        <v>456</v>
      </c>
      <c r="AA14" s="103">
        <f>VLOOKUP(CONCATENATE("R42 ",H$6," V",$B13),'Основа'!$A$1:$Q4003,8,FALSE)</f>
        <v>607</v>
      </c>
      <c r="AB14" s="103">
        <f>VLOOKUP(CONCATENATE("R42 ",I$6," V",$B13),'Основа'!$A$1:$Q4003,8,FALSE)</f>
        <v>759</v>
      </c>
      <c r="AC14" s="103">
        <f>VLOOKUP(CONCATENATE("R42 ",J$6," V",$B13),'Основа'!$A$1:$Q4003,8,FALSE)</f>
        <v>911</v>
      </c>
      <c r="AD14" s="103">
        <f>VLOOKUP(CONCATENATE("R42 ",K$6," V",$B13),'Основа'!$A$1:$Q4003,8,FALSE)</f>
        <v>1063</v>
      </c>
      <c r="AE14" s="103">
        <f>VLOOKUP(CONCATENATE("R42 ",L$6," V",$B13),'Основа'!$A$1:$Q4003,8,FALSE)</f>
        <v>1216</v>
      </c>
      <c r="AF14" s="103">
        <f>VLOOKUP(CONCATENATE("R42 ",M$6," V",$B13),'Основа'!$A$1:$Q4003,8,FALSE)</f>
        <v>1367</v>
      </c>
      <c r="AG14" s="103">
        <f>VLOOKUP(CONCATENATE("R42 ",N$6," V",$B13),'Основа'!$A$1:$Q4003,8,FALSE)</f>
        <v>1520</v>
      </c>
      <c r="AH14" s="103">
        <f>VLOOKUP(CONCATENATE("R42 ",O$6," V",$B13),'Основа'!$A$1:$Q4003,8,FALSE)</f>
        <v>1823</v>
      </c>
      <c r="AI14" s="70"/>
    </row>
    <row r="15" ht="15.0" customHeight="1">
      <c r="A15" s="8"/>
      <c r="B15" s="97">
        <v>6.0</v>
      </c>
      <c r="C15" s="98">
        <v>292.0</v>
      </c>
      <c r="D15" s="99" t="s">
        <v>112</v>
      </c>
      <c r="E15" s="100"/>
      <c r="F15" s="101">
        <f t="shared" ref="F15:O15" si="9">ROUND(Y15-(Y15*$K$5),0)</f>
        <v>20107</v>
      </c>
      <c r="G15" s="101">
        <f t="shared" si="9"/>
        <v>25274</v>
      </c>
      <c r="H15" s="101">
        <f t="shared" si="9"/>
        <v>27722</v>
      </c>
      <c r="I15" s="101">
        <f t="shared" si="9"/>
        <v>31908</v>
      </c>
      <c r="J15" s="101">
        <f t="shared" si="9"/>
        <v>33194</v>
      </c>
      <c r="K15" s="101">
        <f t="shared" si="9"/>
        <v>36215</v>
      </c>
      <c r="L15" s="101">
        <f t="shared" si="9"/>
        <v>40530</v>
      </c>
      <c r="M15" s="101">
        <f t="shared" si="9"/>
        <v>49944</v>
      </c>
      <c r="N15" s="101">
        <f t="shared" si="9"/>
        <v>61716</v>
      </c>
      <c r="O15" s="102">
        <f t="shared" si="9"/>
        <v>73484</v>
      </c>
      <c r="P15" s="8"/>
      <c r="Q15" s="8"/>
      <c r="R15" s="8"/>
      <c r="S15" s="8"/>
      <c r="T15" s="8"/>
      <c r="U15" s="8"/>
      <c r="V15" s="8"/>
      <c r="W15" s="8"/>
      <c r="X15" s="8"/>
      <c r="Y15" s="103">
        <f>ROUND(VLOOKUP(CONCATENATE("R42 ",F$6," V",$B15),'Основа'!$A$1:$Q4005,15,FALSE),0)</f>
        <v>20107</v>
      </c>
      <c r="Z15" s="103">
        <f>ROUND(VLOOKUP(CONCATENATE("R42 ",G$6," V",$B15),'Основа'!$A$1:$Q4005,15,FALSE),0)</f>
        <v>25274</v>
      </c>
      <c r="AA15" s="103">
        <f>ROUND(VLOOKUP(CONCATENATE("R42 ",H$6," V",$B15),'Основа'!$A$1:$Q4005,15,FALSE),0)</f>
        <v>27722</v>
      </c>
      <c r="AB15" s="103">
        <f>ROUND(VLOOKUP(CONCATENATE("R42 ",I$6," V",$B15),'Основа'!$A$1:$Q4005,15,FALSE),0)</f>
        <v>31908</v>
      </c>
      <c r="AC15" s="103">
        <f>ROUND(VLOOKUP(CONCATENATE("R42 ",J$6," V",$B15),'Основа'!$A$1:$Q4005,15,FALSE),0)</f>
        <v>33194</v>
      </c>
      <c r="AD15" s="103">
        <f>ROUND(VLOOKUP(CONCATENATE("R42 ",K$6," V",$B15),'Основа'!$A$1:$Q4005,15,FALSE),0)</f>
        <v>36215</v>
      </c>
      <c r="AE15" s="103">
        <f>ROUND(VLOOKUP(CONCATENATE("R42 ",L$6," V",$B15),'Основа'!$A$1:$Q4005,15,FALSE),0)</f>
        <v>40530</v>
      </c>
      <c r="AF15" s="103">
        <f>ROUND(VLOOKUP(CONCATENATE("R42 ",M$6," V",$B15),'Основа'!$A$1:$Q4005,15,FALSE),0)</f>
        <v>49944</v>
      </c>
      <c r="AG15" s="103">
        <f>ROUND(VLOOKUP(CONCATENATE("R42 ",N$6," V",$B15),'Основа'!$A$1:$Q4005,15,FALSE),0)</f>
        <v>61716</v>
      </c>
      <c r="AH15" s="103">
        <f>ROUND(VLOOKUP(CONCATENATE("R42 ",O$6," V",$B15),'Основа'!$A$1:$Q4005,15,FALSE),0)</f>
        <v>73484</v>
      </c>
      <c r="AI15" s="70"/>
    </row>
    <row r="16" ht="15.0" customHeight="1">
      <c r="A16" s="8"/>
      <c r="B16" s="104"/>
      <c r="C16" s="105"/>
      <c r="D16" s="106" t="str">
        <f>RIGHT($L$5,21)</f>
        <v>ΔТ=70⁰С (95/85/20) Вт</v>
      </c>
      <c r="E16" s="107"/>
      <c r="F16" s="108">
        <f t="shared" ref="F16:O16" si="10">ROUND(IF($D16="ΔТ=70⁰С (95/85/20) Вт",Y16,(IF($D16="ΔТ=60⁰С (90/70/20) Вт",Y16*0.818,Y16*0.646))),0)</f>
        <v>365</v>
      </c>
      <c r="G16" s="108">
        <f t="shared" si="10"/>
        <v>547</v>
      </c>
      <c r="H16" s="108">
        <f t="shared" si="10"/>
        <v>727</v>
      </c>
      <c r="I16" s="108">
        <f t="shared" si="10"/>
        <v>910</v>
      </c>
      <c r="J16" s="108">
        <f t="shared" si="10"/>
        <v>1092</v>
      </c>
      <c r="K16" s="108">
        <f t="shared" si="10"/>
        <v>1275</v>
      </c>
      <c r="L16" s="108">
        <f t="shared" si="10"/>
        <v>1458</v>
      </c>
      <c r="M16" s="108">
        <f t="shared" si="10"/>
        <v>1639</v>
      </c>
      <c r="N16" s="108">
        <f t="shared" si="10"/>
        <v>1824</v>
      </c>
      <c r="O16" s="109">
        <f t="shared" si="10"/>
        <v>2188</v>
      </c>
      <c r="P16" s="8"/>
      <c r="Q16" s="8"/>
      <c r="R16" s="8"/>
      <c r="S16" s="8"/>
      <c r="T16" s="8"/>
      <c r="U16" s="8"/>
      <c r="V16" s="8"/>
      <c r="W16" s="8"/>
      <c r="X16" s="8"/>
      <c r="Y16" s="103">
        <f>VLOOKUP(CONCATENATE("R42 ",F$6," V",$B15),'Основа'!$A$1:$Q4005,8,FALSE)</f>
        <v>365</v>
      </c>
      <c r="Z16" s="103">
        <f>VLOOKUP(CONCATENATE("R42 ",G$6," V",$B15),'Основа'!$A$1:$Q4005,8,FALSE)</f>
        <v>547</v>
      </c>
      <c r="AA16" s="103">
        <f>VLOOKUP(CONCATENATE("R42 ",H$6," V",$B15),'Основа'!$A$1:$Q4005,8,FALSE)</f>
        <v>727</v>
      </c>
      <c r="AB16" s="103">
        <f>VLOOKUP(CONCATENATE("R42 ",I$6," V",$B15),'Основа'!$A$1:$Q4005,8,FALSE)</f>
        <v>910</v>
      </c>
      <c r="AC16" s="103">
        <f>VLOOKUP(CONCATENATE("R42 ",J$6," V",$B15),'Основа'!$A$1:$Q4005,8,FALSE)</f>
        <v>1092</v>
      </c>
      <c r="AD16" s="103">
        <f>VLOOKUP(CONCATENATE("R42 ",K$6," V",$B15),'Основа'!$A$1:$Q4005,8,FALSE)</f>
        <v>1275</v>
      </c>
      <c r="AE16" s="103">
        <f>VLOOKUP(CONCATENATE("R42 ",L$6," V",$B15),'Основа'!$A$1:$Q4005,8,FALSE)</f>
        <v>1458</v>
      </c>
      <c r="AF16" s="103">
        <f>VLOOKUP(CONCATENATE("R42 ",M$6," V",$B15),'Основа'!$A$1:$Q4005,8,FALSE)</f>
        <v>1639</v>
      </c>
      <c r="AG16" s="103">
        <f>VLOOKUP(CONCATENATE("R42 ",N$6," V",$B15),'Основа'!$A$1:$Q4005,8,FALSE)</f>
        <v>1824</v>
      </c>
      <c r="AH16" s="103">
        <f>VLOOKUP(CONCATENATE("R42 ",O$6," V",$B15),'Основа'!$A$1:$Q4005,8,FALSE)</f>
        <v>2188</v>
      </c>
      <c r="AI16" s="70"/>
    </row>
    <row r="17" ht="15.0" customHeight="1">
      <c r="A17" s="8"/>
      <c r="B17" s="97">
        <v>7.0</v>
      </c>
      <c r="C17" s="98">
        <v>342.0</v>
      </c>
      <c r="D17" s="99" t="s">
        <v>112</v>
      </c>
      <c r="E17" s="100"/>
      <c r="F17" s="101">
        <f t="shared" ref="F17:O17" si="11">ROUND(Y17-(Y17*$K$5),0)</f>
        <v>22206</v>
      </c>
      <c r="G17" s="101">
        <f t="shared" si="11"/>
        <v>28137</v>
      </c>
      <c r="H17" s="101">
        <f t="shared" si="11"/>
        <v>30996</v>
      </c>
      <c r="I17" s="101">
        <f t="shared" si="11"/>
        <v>35884</v>
      </c>
      <c r="J17" s="101">
        <f t="shared" si="11"/>
        <v>37388</v>
      </c>
      <c r="K17" s="101">
        <f t="shared" si="11"/>
        <v>40916</v>
      </c>
      <c r="L17" s="101">
        <f t="shared" si="11"/>
        <v>45951</v>
      </c>
      <c r="M17" s="101">
        <f t="shared" si="11"/>
        <v>56724</v>
      </c>
      <c r="N17" s="101">
        <f t="shared" si="11"/>
        <v>70188</v>
      </c>
      <c r="O17" s="102">
        <f t="shared" si="11"/>
        <v>83653</v>
      </c>
      <c r="P17" s="8"/>
      <c r="Q17" s="8"/>
      <c r="R17" s="8"/>
      <c r="S17" s="8"/>
      <c r="T17" s="8"/>
      <c r="U17" s="8"/>
      <c r="V17" s="8"/>
      <c r="W17" s="8"/>
      <c r="X17" s="8"/>
      <c r="Y17" s="103">
        <f>ROUND(VLOOKUP(CONCATENATE("R42 ",F$6," V",$B17),'Основа'!$A$1:$Q4007,15,FALSE),0)</f>
        <v>22206</v>
      </c>
      <c r="Z17" s="103">
        <f>ROUND(VLOOKUP(CONCATENATE("R42 ",G$6," V",$B17),'Основа'!$A$1:$Q4007,15,FALSE),0)</f>
        <v>28137</v>
      </c>
      <c r="AA17" s="103">
        <f>ROUND(VLOOKUP(CONCATENATE("R42 ",H$6," V",$B17),'Основа'!$A$1:$Q4007,15,FALSE),0)</f>
        <v>30996</v>
      </c>
      <c r="AB17" s="103">
        <f>ROUND(VLOOKUP(CONCATENATE("R42 ",I$6," V",$B17),'Основа'!$A$1:$Q4007,15,FALSE),0)</f>
        <v>35884</v>
      </c>
      <c r="AC17" s="103">
        <f>ROUND(VLOOKUP(CONCATENATE("R42 ",J$6," V",$B17),'Основа'!$A$1:$Q4007,15,FALSE),0)</f>
        <v>37388</v>
      </c>
      <c r="AD17" s="103">
        <f>ROUND(VLOOKUP(CONCATENATE("R42 ",K$6," V",$B17),'Основа'!$A$1:$Q4007,15,FALSE),0)</f>
        <v>40916</v>
      </c>
      <c r="AE17" s="103">
        <f>ROUND(VLOOKUP(CONCATENATE("R42 ",L$6," V",$B17),'Основа'!$A$1:$Q4007,15,FALSE),0)</f>
        <v>45951</v>
      </c>
      <c r="AF17" s="103">
        <f>ROUND(VLOOKUP(CONCATENATE("R42 ",M$6," V",$B17),'Основа'!$A$1:$Q4007,15,FALSE),0)</f>
        <v>56724</v>
      </c>
      <c r="AG17" s="103">
        <f>ROUND(VLOOKUP(CONCATENATE("R42 ",N$6," V",$B17),'Основа'!$A$1:$Q4007,15,FALSE),0)</f>
        <v>70188</v>
      </c>
      <c r="AH17" s="103">
        <f>ROUND(VLOOKUP(CONCATENATE("R42 ",O$6," V",$B17),'Основа'!$A$1:$Q4007,15,FALSE),0)</f>
        <v>83653</v>
      </c>
      <c r="AI17" s="70"/>
    </row>
    <row r="18" ht="15.0" customHeight="1">
      <c r="A18" s="8"/>
      <c r="B18" s="104"/>
      <c r="C18" s="105"/>
      <c r="D18" s="106" t="str">
        <f>RIGHT($L$5,21)</f>
        <v>ΔТ=70⁰С (95/85/20) Вт</v>
      </c>
      <c r="E18" s="107"/>
      <c r="F18" s="108">
        <f t="shared" ref="F18:O18" si="12">ROUND(IF($D18="ΔТ=70⁰С (95/85/20) Вт",Y18,(IF($D18="ΔТ=60⁰С (90/70/20) Вт",Y18*0.818,Y18*0.646))),0)</f>
        <v>426</v>
      </c>
      <c r="G18" s="108">
        <f t="shared" si="12"/>
        <v>637</v>
      </c>
      <c r="H18" s="108">
        <f t="shared" si="12"/>
        <v>849</v>
      </c>
      <c r="I18" s="108">
        <f t="shared" si="12"/>
        <v>1061</v>
      </c>
      <c r="J18" s="108">
        <f t="shared" si="12"/>
        <v>1274</v>
      </c>
      <c r="K18" s="108">
        <f t="shared" si="12"/>
        <v>1486</v>
      </c>
      <c r="L18" s="108">
        <f t="shared" si="12"/>
        <v>1701</v>
      </c>
      <c r="M18" s="108">
        <f t="shared" si="12"/>
        <v>1912</v>
      </c>
      <c r="N18" s="108">
        <f t="shared" si="12"/>
        <v>2128</v>
      </c>
      <c r="O18" s="109">
        <f t="shared" si="12"/>
        <v>2552</v>
      </c>
      <c r="P18" s="8"/>
      <c r="Q18" s="8"/>
      <c r="R18" s="8"/>
      <c r="S18" s="8"/>
      <c r="T18" s="8"/>
      <c r="U18" s="8"/>
      <c r="V18" s="8"/>
      <c r="W18" s="8"/>
      <c r="X18" s="8"/>
      <c r="Y18" s="103">
        <f>VLOOKUP(CONCATENATE("R42 ",F$6," V",$B17),'Основа'!$A$1:$Q4007,8,FALSE)</f>
        <v>426</v>
      </c>
      <c r="Z18" s="103">
        <f>VLOOKUP(CONCATENATE("R42 ",G$6," V",$B17),'Основа'!$A$1:$Q4007,8,FALSE)</f>
        <v>637</v>
      </c>
      <c r="AA18" s="103">
        <f>VLOOKUP(CONCATENATE("R42 ",H$6," V",$B17),'Основа'!$A$1:$Q4007,8,FALSE)</f>
        <v>849</v>
      </c>
      <c r="AB18" s="103">
        <f>VLOOKUP(CONCATENATE("R42 ",I$6," V",$B17),'Основа'!$A$1:$Q4007,8,FALSE)</f>
        <v>1061</v>
      </c>
      <c r="AC18" s="103">
        <f>VLOOKUP(CONCATENATE("R42 ",J$6," V",$B17),'Основа'!$A$1:$Q4007,8,FALSE)</f>
        <v>1274</v>
      </c>
      <c r="AD18" s="103">
        <f>VLOOKUP(CONCATENATE("R42 ",K$6," V",$B17),'Основа'!$A$1:$Q4007,8,FALSE)</f>
        <v>1486</v>
      </c>
      <c r="AE18" s="103">
        <f>VLOOKUP(CONCATENATE("R42 ",L$6," V",$B17),'Основа'!$A$1:$Q4007,8,FALSE)</f>
        <v>1701</v>
      </c>
      <c r="AF18" s="103">
        <f>VLOOKUP(CONCATENATE("R42 ",M$6," V",$B17),'Основа'!$A$1:$Q4007,8,FALSE)</f>
        <v>1912</v>
      </c>
      <c r="AG18" s="103">
        <f>VLOOKUP(CONCATENATE("R42 ",N$6," V",$B17),'Основа'!$A$1:$Q4007,8,FALSE)</f>
        <v>2128</v>
      </c>
      <c r="AH18" s="103">
        <f>VLOOKUP(CONCATENATE("R42 ",O$6," V",$B17),'Основа'!$A$1:$Q4007,8,FALSE)</f>
        <v>2552</v>
      </c>
      <c r="AI18" s="70"/>
    </row>
    <row r="19" ht="15.0" customHeight="1">
      <c r="A19" s="8"/>
      <c r="B19" s="97">
        <v>8.0</v>
      </c>
      <c r="C19" s="98">
        <v>392.0</v>
      </c>
      <c r="D19" s="99" t="s">
        <v>112</v>
      </c>
      <c r="E19" s="100"/>
      <c r="F19" s="101">
        <f t="shared" ref="F19:O19" si="13">ROUND(Y19-(Y19*$K$5),0)</f>
        <v>24309</v>
      </c>
      <c r="G19" s="101">
        <f t="shared" si="13"/>
        <v>31005</v>
      </c>
      <c r="H19" s="101">
        <f t="shared" si="13"/>
        <v>34277</v>
      </c>
      <c r="I19" s="101">
        <f t="shared" si="13"/>
        <v>39872</v>
      </c>
      <c r="J19" s="101">
        <f t="shared" si="13"/>
        <v>41589</v>
      </c>
      <c r="K19" s="101">
        <f t="shared" si="13"/>
        <v>45624</v>
      </c>
      <c r="L19" s="101">
        <f t="shared" si="13"/>
        <v>51389</v>
      </c>
      <c r="M19" s="101">
        <f t="shared" si="13"/>
        <v>63520</v>
      </c>
      <c r="N19" s="101">
        <f t="shared" si="13"/>
        <v>78683</v>
      </c>
      <c r="O19" s="102">
        <f t="shared" si="13"/>
        <v>93848</v>
      </c>
      <c r="P19" s="8"/>
      <c r="Q19" s="8"/>
      <c r="R19" s="8"/>
      <c r="S19" s="8"/>
      <c r="T19" s="8"/>
      <c r="U19" s="8"/>
      <c r="V19" s="8"/>
      <c r="W19" s="8"/>
      <c r="X19" s="8"/>
      <c r="Y19" s="103">
        <f>ROUND(VLOOKUP(CONCATENATE("R42 ",F$6," V",$B19),'Основа'!$A$1:$Q4009,15,FALSE),0)</f>
        <v>24309</v>
      </c>
      <c r="Z19" s="103">
        <f>ROUND(VLOOKUP(CONCATENATE("R42 ",G$6," V",$B19),'Основа'!$A$1:$Q4009,15,FALSE),0)</f>
        <v>31005</v>
      </c>
      <c r="AA19" s="103">
        <f>ROUND(VLOOKUP(CONCATENATE("R42 ",H$6," V",$B19),'Основа'!$A$1:$Q4009,15,FALSE),0)</f>
        <v>34277</v>
      </c>
      <c r="AB19" s="103">
        <f>ROUND(VLOOKUP(CONCATENATE("R42 ",I$6," V",$B19),'Основа'!$A$1:$Q4009,15,FALSE),0)</f>
        <v>39872</v>
      </c>
      <c r="AC19" s="103">
        <f>ROUND(VLOOKUP(CONCATENATE("R42 ",J$6," V",$B19),'Основа'!$A$1:$Q4009,15,FALSE),0)</f>
        <v>41589</v>
      </c>
      <c r="AD19" s="103">
        <f>ROUND(VLOOKUP(CONCATENATE("R42 ",K$6," V",$B19),'Основа'!$A$1:$Q4009,15,FALSE),0)</f>
        <v>45624</v>
      </c>
      <c r="AE19" s="103">
        <f>ROUND(VLOOKUP(CONCATENATE("R42 ",L$6," V",$B19),'Основа'!$A$1:$Q4009,15,FALSE),0)</f>
        <v>51389</v>
      </c>
      <c r="AF19" s="103">
        <f>ROUND(VLOOKUP(CONCATENATE("R42 ",M$6," V",$B19),'Основа'!$A$1:$Q4009,15,FALSE),0)</f>
        <v>63520</v>
      </c>
      <c r="AG19" s="103">
        <f>ROUND(VLOOKUP(CONCATENATE("R42 ",N$6," V",$B19),'Основа'!$A$1:$Q4009,15,FALSE),0)</f>
        <v>78683</v>
      </c>
      <c r="AH19" s="103">
        <f>ROUND(VLOOKUP(CONCATENATE("R42 ",O$6," V",$B19),'Основа'!$A$1:$Q4009,15,FALSE),0)</f>
        <v>93848</v>
      </c>
      <c r="AI19" s="70"/>
    </row>
    <row r="20" ht="15.0" customHeight="1">
      <c r="A20" s="8"/>
      <c r="B20" s="104"/>
      <c r="C20" s="105"/>
      <c r="D20" s="106" t="str">
        <f>RIGHT($L$5,21)</f>
        <v>ΔТ=70⁰С (95/85/20) Вт</v>
      </c>
      <c r="E20" s="107"/>
      <c r="F20" s="108">
        <f t="shared" ref="F20:O20" si="14">ROUND(IF($D20="ΔТ=70⁰С (95/85/20) Вт",Y20,(IF($D20="ΔТ=60⁰С (90/70/20) Вт",Y20*0.818,Y20*0.646))),0)</f>
        <v>485</v>
      </c>
      <c r="G20" s="108">
        <f t="shared" si="14"/>
        <v>729</v>
      </c>
      <c r="H20" s="108">
        <f t="shared" si="14"/>
        <v>970</v>
      </c>
      <c r="I20" s="108">
        <f t="shared" si="14"/>
        <v>1212</v>
      </c>
      <c r="J20" s="108">
        <f t="shared" si="14"/>
        <v>1456</v>
      </c>
      <c r="K20" s="108">
        <f t="shared" si="14"/>
        <v>1698</v>
      </c>
      <c r="L20" s="108">
        <f t="shared" si="14"/>
        <v>1944</v>
      </c>
      <c r="M20" s="108">
        <f t="shared" si="14"/>
        <v>2185</v>
      </c>
      <c r="N20" s="108">
        <f t="shared" si="14"/>
        <v>2431</v>
      </c>
      <c r="O20" s="109">
        <f t="shared" si="14"/>
        <v>2916</v>
      </c>
      <c r="P20" s="8"/>
      <c r="Q20" s="8"/>
      <c r="R20" s="8"/>
      <c r="S20" s="8"/>
      <c r="T20" s="8"/>
      <c r="U20" s="8"/>
      <c r="V20" s="8"/>
      <c r="W20" s="8"/>
      <c r="X20" s="8"/>
      <c r="Y20" s="103">
        <f>VLOOKUP(CONCATENATE("R42 ",F$6," V",$B19),'Основа'!$A$1:$Q4009,8,FALSE)</f>
        <v>485</v>
      </c>
      <c r="Z20" s="103">
        <f>VLOOKUP(CONCATENATE("R42 ",G$6," V",$B19),'Основа'!$A$1:$Q4009,8,FALSE)</f>
        <v>729</v>
      </c>
      <c r="AA20" s="103">
        <f>VLOOKUP(CONCATENATE("R42 ",H$6," V",$B19),'Основа'!$A$1:$Q4009,8,FALSE)</f>
        <v>970</v>
      </c>
      <c r="AB20" s="103">
        <f>VLOOKUP(CONCATENATE("R42 ",I$6," V",$B19),'Основа'!$A$1:$Q4009,8,FALSE)</f>
        <v>1212</v>
      </c>
      <c r="AC20" s="103">
        <f>VLOOKUP(CONCATENATE("R42 ",J$6," V",$B19),'Основа'!$A$1:$Q4009,8,FALSE)</f>
        <v>1456</v>
      </c>
      <c r="AD20" s="103">
        <f>VLOOKUP(CONCATENATE("R42 ",K$6," V",$B19),'Основа'!$A$1:$Q4009,8,FALSE)</f>
        <v>1698</v>
      </c>
      <c r="AE20" s="103">
        <f>VLOOKUP(CONCATENATE("R42 ",L$6," V",$B19),'Основа'!$A$1:$Q4009,8,FALSE)</f>
        <v>1944</v>
      </c>
      <c r="AF20" s="103">
        <f>VLOOKUP(CONCATENATE("R42 ",M$6," V",$B19),'Основа'!$A$1:$Q4009,8,FALSE)</f>
        <v>2185</v>
      </c>
      <c r="AG20" s="103">
        <f>VLOOKUP(CONCATENATE("R42 ",N$6," V",$B19),'Основа'!$A$1:$Q4009,8,FALSE)</f>
        <v>2431</v>
      </c>
      <c r="AH20" s="103">
        <f>VLOOKUP(CONCATENATE("R42 ",O$6," V",$B19),'Основа'!$A$1:$Q4009,8,FALSE)</f>
        <v>2916</v>
      </c>
      <c r="AI20" s="70"/>
    </row>
    <row r="21" ht="15.0" customHeight="1">
      <c r="A21" s="8"/>
      <c r="B21" s="97">
        <v>9.0</v>
      </c>
      <c r="C21" s="98">
        <v>442.0</v>
      </c>
      <c r="D21" s="99" t="s">
        <v>112</v>
      </c>
      <c r="E21" s="100"/>
      <c r="F21" s="101">
        <f t="shared" ref="F21:O21" si="15">ROUND(Y21-(Y21*$K$5),0)</f>
        <v>26418</v>
      </c>
      <c r="G21" s="101">
        <f t="shared" si="15"/>
        <v>33880</v>
      </c>
      <c r="H21" s="101">
        <f t="shared" si="15"/>
        <v>37564</v>
      </c>
      <c r="I21" s="101">
        <f t="shared" si="15"/>
        <v>43865</v>
      </c>
      <c r="J21" s="101">
        <f t="shared" si="15"/>
        <v>45801</v>
      </c>
      <c r="K21" s="101">
        <f t="shared" si="15"/>
        <v>50343</v>
      </c>
      <c r="L21" s="101">
        <f t="shared" si="15"/>
        <v>56834</v>
      </c>
      <c r="M21" s="101">
        <f t="shared" si="15"/>
        <v>70326</v>
      </c>
      <c r="N21" s="101">
        <f t="shared" si="15"/>
        <v>87193</v>
      </c>
      <c r="O21" s="102">
        <f t="shared" si="15"/>
        <v>104058</v>
      </c>
      <c r="P21" s="8"/>
      <c r="Q21" s="8"/>
      <c r="R21" s="8"/>
      <c r="S21" s="8"/>
      <c r="T21" s="8"/>
      <c r="U21" s="8"/>
      <c r="V21" s="8"/>
      <c r="W21" s="8"/>
      <c r="X21" s="8"/>
      <c r="Y21" s="103">
        <f>ROUND(VLOOKUP(CONCATENATE("R42 ",F$6," V",$B21),'Основа'!$A$1:$Q4011,15,FALSE),0)</f>
        <v>26418</v>
      </c>
      <c r="Z21" s="103">
        <f>ROUND(VLOOKUP(CONCATENATE("R42 ",G$6," V",$B21),'Основа'!$A$1:$Q4011,15,FALSE),0)</f>
        <v>33880</v>
      </c>
      <c r="AA21" s="103">
        <f>ROUND(VLOOKUP(CONCATENATE("R42 ",H$6," V",$B21),'Основа'!$A$1:$Q4011,15,FALSE),0)</f>
        <v>37564</v>
      </c>
      <c r="AB21" s="103">
        <f>ROUND(VLOOKUP(CONCATENATE("R42 ",I$6," V",$B21),'Основа'!$A$1:$Q4011,15,FALSE),0)</f>
        <v>43865</v>
      </c>
      <c r="AC21" s="103">
        <f>ROUND(VLOOKUP(CONCATENATE("R42 ",J$6," V",$B21),'Основа'!$A$1:$Q4011,15,FALSE),0)</f>
        <v>45801</v>
      </c>
      <c r="AD21" s="103">
        <f>ROUND(VLOOKUP(CONCATENATE("R42 ",K$6," V",$B21),'Основа'!$A$1:$Q4011,15,FALSE),0)</f>
        <v>50343</v>
      </c>
      <c r="AE21" s="103">
        <f>ROUND(VLOOKUP(CONCATENATE("R42 ",L$6," V",$B21),'Основа'!$A$1:$Q4011,15,FALSE),0)</f>
        <v>56834</v>
      </c>
      <c r="AF21" s="103">
        <f>ROUND(VLOOKUP(CONCATENATE("R42 ",M$6," V",$B21),'Основа'!$A$1:$Q4011,15,FALSE),0)</f>
        <v>70326</v>
      </c>
      <c r="AG21" s="103">
        <f>ROUND(VLOOKUP(CONCATENATE("R42 ",N$6," V",$B21),'Основа'!$A$1:$Q4011,15,FALSE),0)</f>
        <v>87193</v>
      </c>
      <c r="AH21" s="103">
        <f>ROUND(VLOOKUP(CONCATENATE("R42 ",O$6," V",$B21),'Основа'!$A$1:$Q4011,15,FALSE),0)</f>
        <v>104058</v>
      </c>
      <c r="AI21" s="70"/>
    </row>
    <row r="22" ht="15.0" customHeight="1">
      <c r="A22" s="8"/>
      <c r="B22" s="104"/>
      <c r="C22" s="105"/>
      <c r="D22" s="106" t="str">
        <f>RIGHT($L$5,21)</f>
        <v>ΔТ=70⁰С (95/85/20) Вт</v>
      </c>
      <c r="E22" s="107"/>
      <c r="F22" s="108">
        <f t="shared" ref="F22:O22" si="16">ROUND(IF($D22="ΔТ=70⁰С (95/85/20) Вт",Y22,(IF($D22="ΔТ=60⁰С (90/70/20) Вт",Y22*0.818,Y22*0.646))),0)</f>
        <v>547</v>
      </c>
      <c r="G22" s="108">
        <f t="shared" si="16"/>
        <v>820</v>
      </c>
      <c r="H22" s="108">
        <f t="shared" si="16"/>
        <v>1091</v>
      </c>
      <c r="I22" s="108">
        <f t="shared" si="16"/>
        <v>1364</v>
      </c>
      <c r="J22" s="108">
        <f t="shared" si="16"/>
        <v>1639</v>
      </c>
      <c r="K22" s="108">
        <f t="shared" si="16"/>
        <v>1911</v>
      </c>
      <c r="L22" s="108">
        <f t="shared" si="16"/>
        <v>2186</v>
      </c>
      <c r="M22" s="108">
        <f t="shared" si="16"/>
        <v>2457</v>
      </c>
      <c r="N22" s="108">
        <f t="shared" si="16"/>
        <v>2734</v>
      </c>
      <c r="O22" s="109">
        <f t="shared" si="16"/>
        <v>3280</v>
      </c>
      <c r="P22" s="8"/>
      <c r="Q22" s="8"/>
      <c r="R22" s="8"/>
      <c r="S22" s="8"/>
      <c r="T22" s="8"/>
      <c r="U22" s="8"/>
      <c r="V22" s="8"/>
      <c r="W22" s="8"/>
      <c r="X22" s="8"/>
      <c r="Y22" s="103">
        <f>VLOOKUP(CONCATENATE("R42 ",F$6," V",$B21),'Основа'!$A$1:$Q4011,8,FALSE)</f>
        <v>547</v>
      </c>
      <c r="Z22" s="103">
        <f>VLOOKUP(CONCATENATE("R42 ",G$6," V",$B21),'Основа'!$A$1:$Q4011,8,FALSE)</f>
        <v>820</v>
      </c>
      <c r="AA22" s="103">
        <f>VLOOKUP(CONCATENATE("R42 ",H$6," V",$B21),'Основа'!$A$1:$Q4011,8,FALSE)</f>
        <v>1091</v>
      </c>
      <c r="AB22" s="103">
        <f>VLOOKUP(CONCATENATE("R42 ",I$6," V",$B21),'Основа'!$A$1:$Q4011,8,FALSE)</f>
        <v>1364</v>
      </c>
      <c r="AC22" s="103">
        <f>VLOOKUP(CONCATENATE("R42 ",J$6," V",$B21),'Основа'!$A$1:$Q4011,8,FALSE)</f>
        <v>1639</v>
      </c>
      <c r="AD22" s="103">
        <f>VLOOKUP(CONCATENATE("R42 ",K$6," V",$B21),'Основа'!$A$1:$Q4011,8,FALSE)</f>
        <v>1911</v>
      </c>
      <c r="AE22" s="103">
        <f>VLOOKUP(CONCATENATE("R42 ",L$6," V",$B21),'Основа'!$A$1:$Q4011,8,FALSE)</f>
        <v>2186</v>
      </c>
      <c r="AF22" s="103">
        <f>VLOOKUP(CONCATENATE("R42 ",M$6," V",$B21),'Основа'!$A$1:$Q4011,8,FALSE)</f>
        <v>2457</v>
      </c>
      <c r="AG22" s="103">
        <f>VLOOKUP(CONCATENATE("R42 ",N$6," V",$B21),'Основа'!$A$1:$Q4011,8,FALSE)</f>
        <v>2734</v>
      </c>
      <c r="AH22" s="103">
        <f>VLOOKUP(CONCATENATE("R42 ",O$6," V",$B21),'Основа'!$A$1:$Q4011,8,FALSE)</f>
        <v>3280</v>
      </c>
      <c r="AI22" s="70"/>
    </row>
    <row r="23" ht="15.0" customHeight="1">
      <c r="A23" s="8"/>
      <c r="B23" s="97">
        <v>10.0</v>
      </c>
      <c r="C23" s="98">
        <v>492.0</v>
      </c>
      <c r="D23" s="99" t="s">
        <v>112</v>
      </c>
      <c r="E23" s="100"/>
      <c r="F23" s="101">
        <f t="shared" ref="F23:O23" si="17">ROUND(Y23-(Y23*$K$5),0)</f>
        <v>28529</v>
      </c>
      <c r="G23" s="101">
        <f t="shared" si="17"/>
        <v>36760</v>
      </c>
      <c r="H23" s="101">
        <f t="shared" si="17"/>
        <v>40862</v>
      </c>
      <c r="I23" s="101">
        <f t="shared" si="17"/>
        <v>47869</v>
      </c>
      <c r="J23" s="101">
        <f t="shared" si="17"/>
        <v>50018</v>
      </c>
      <c r="K23" s="101">
        <f t="shared" si="17"/>
        <v>55074</v>
      </c>
      <c r="L23" s="101">
        <f t="shared" si="17"/>
        <v>62295</v>
      </c>
      <c r="M23" s="101">
        <f t="shared" si="17"/>
        <v>77153</v>
      </c>
      <c r="N23" s="101">
        <f t="shared" si="17"/>
        <v>95725</v>
      </c>
      <c r="O23" s="102">
        <f t="shared" si="17"/>
        <v>114298</v>
      </c>
      <c r="P23" s="8"/>
      <c r="Q23" s="8"/>
      <c r="R23" s="8"/>
      <c r="S23" s="8"/>
      <c r="T23" s="8"/>
      <c r="U23" s="8"/>
      <c r="V23" s="8"/>
      <c r="W23" s="8"/>
      <c r="X23" s="8"/>
      <c r="Y23" s="103">
        <f>ROUND(VLOOKUP(CONCATENATE("R42 ",F$6," V",$B23),'Основа'!$A$1:$Q4013,15,FALSE),0)</f>
        <v>28529</v>
      </c>
      <c r="Z23" s="103">
        <f>ROUND(VLOOKUP(CONCATENATE("R42 ",G$6," V",$B23),'Основа'!$A$1:$Q4013,15,FALSE),0)</f>
        <v>36760</v>
      </c>
      <c r="AA23" s="103">
        <f>ROUND(VLOOKUP(CONCATENATE("R42 ",H$6," V",$B23),'Основа'!$A$1:$Q4013,15,FALSE),0)</f>
        <v>40862</v>
      </c>
      <c r="AB23" s="103">
        <f>ROUND(VLOOKUP(CONCATENATE("R42 ",I$6," V",$B23),'Основа'!$A$1:$Q4013,15,FALSE),0)</f>
        <v>47869</v>
      </c>
      <c r="AC23" s="103">
        <f>ROUND(VLOOKUP(CONCATENATE("R42 ",J$6," V",$B23),'Основа'!$A$1:$Q4013,15,FALSE),0)</f>
        <v>50018</v>
      </c>
      <c r="AD23" s="103">
        <f>ROUND(VLOOKUP(CONCATENATE("R42 ",K$6," V",$B23),'Основа'!$A$1:$Q4013,15,FALSE),0)</f>
        <v>55074</v>
      </c>
      <c r="AE23" s="103">
        <f>ROUND(VLOOKUP(CONCATENATE("R42 ",L$6," V",$B23),'Основа'!$A$1:$Q4013,15,FALSE),0)</f>
        <v>62295</v>
      </c>
      <c r="AF23" s="103">
        <f>ROUND(VLOOKUP(CONCATENATE("R42 ",M$6," V",$B23),'Основа'!$A$1:$Q4013,15,FALSE),0)</f>
        <v>77153</v>
      </c>
      <c r="AG23" s="103">
        <f>ROUND(VLOOKUP(CONCATENATE("R42 ",N$6," V",$B23),'Основа'!$A$1:$Q4013,15,FALSE),0)</f>
        <v>95725</v>
      </c>
      <c r="AH23" s="103">
        <f>ROUND(VLOOKUP(CONCATENATE("R42 ",O$6," V",$B23),'Основа'!$A$1:$Q4013,15,FALSE),0)</f>
        <v>114298</v>
      </c>
      <c r="AI23" s="70"/>
    </row>
    <row r="24" ht="15.0" customHeight="1">
      <c r="A24" s="8"/>
      <c r="B24" s="104"/>
      <c r="C24" s="105"/>
      <c r="D24" s="106" t="str">
        <f>RIGHT($L$5,21)</f>
        <v>ΔТ=70⁰С (95/85/20) Вт</v>
      </c>
      <c r="E24" s="107"/>
      <c r="F24" s="108">
        <f t="shared" ref="F24:O24" si="18">ROUND(IF($D24="ΔТ=70⁰С (95/85/20) Вт",Y24,(IF($D24="ΔТ=60⁰С (90/70/20) Вт",Y24*0.818,Y24*0.646))),0)</f>
        <v>607</v>
      </c>
      <c r="G24" s="108">
        <f t="shared" si="18"/>
        <v>911</v>
      </c>
      <c r="H24" s="108">
        <f t="shared" si="18"/>
        <v>1212</v>
      </c>
      <c r="I24" s="108">
        <f t="shared" si="18"/>
        <v>1516</v>
      </c>
      <c r="J24" s="108">
        <f t="shared" si="18"/>
        <v>1820</v>
      </c>
      <c r="K24" s="108">
        <f t="shared" si="18"/>
        <v>2124</v>
      </c>
      <c r="L24" s="108">
        <f t="shared" si="18"/>
        <v>2428</v>
      </c>
      <c r="M24" s="108">
        <f t="shared" si="18"/>
        <v>2730</v>
      </c>
      <c r="N24" s="108">
        <f t="shared" si="18"/>
        <v>3037</v>
      </c>
      <c r="O24" s="109">
        <f t="shared" si="18"/>
        <v>3644</v>
      </c>
      <c r="P24" s="8"/>
      <c r="Q24" s="8"/>
      <c r="R24" s="8"/>
      <c r="S24" s="8"/>
      <c r="T24" s="8"/>
      <c r="U24" s="8"/>
      <c r="V24" s="8"/>
      <c r="W24" s="8"/>
      <c r="X24" s="8"/>
      <c r="Y24" s="103">
        <f>VLOOKUP(CONCATENATE("R42 ",F$6," V",$B23),'Основа'!$A$1:$Q4013,8,FALSE)</f>
        <v>607</v>
      </c>
      <c r="Z24" s="103">
        <f>VLOOKUP(CONCATENATE("R42 ",G$6," V",$B23),'Основа'!$A$1:$Q4013,8,FALSE)</f>
        <v>911</v>
      </c>
      <c r="AA24" s="103">
        <f>VLOOKUP(CONCATENATE("R42 ",H$6," V",$B23),'Основа'!$A$1:$Q4013,8,FALSE)</f>
        <v>1212</v>
      </c>
      <c r="AB24" s="103">
        <f>VLOOKUP(CONCATENATE("R42 ",I$6," V",$B23),'Основа'!$A$1:$Q4013,8,FALSE)</f>
        <v>1516</v>
      </c>
      <c r="AC24" s="103">
        <f>VLOOKUP(CONCATENATE("R42 ",J$6," V",$B23),'Основа'!$A$1:$Q4013,8,FALSE)</f>
        <v>1820</v>
      </c>
      <c r="AD24" s="103">
        <f>VLOOKUP(CONCATENATE("R42 ",K$6," V",$B23),'Основа'!$A$1:$Q4013,8,FALSE)</f>
        <v>2124</v>
      </c>
      <c r="AE24" s="103">
        <f>VLOOKUP(CONCATENATE("R42 ",L$6," V",$B23),'Основа'!$A$1:$Q4013,8,FALSE)</f>
        <v>2428</v>
      </c>
      <c r="AF24" s="103">
        <f>VLOOKUP(CONCATENATE("R42 ",M$6," V",$B23),'Основа'!$A$1:$Q4013,8,FALSE)</f>
        <v>2730</v>
      </c>
      <c r="AG24" s="103">
        <f>VLOOKUP(CONCATENATE("R42 ",N$6," V",$B23),'Основа'!$A$1:$Q4013,8,FALSE)</f>
        <v>3037</v>
      </c>
      <c r="AH24" s="103">
        <f>VLOOKUP(CONCATENATE("R42 ",O$6," V",$B23),'Основа'!$A$1:$Q4013,8,FALSE)</f>
        <v>3644</v>
      </c>
      <c r="AI24" s="70"/>
    </row>
    <row r="25" ht="15.0" customHeight="1">
      <c r="A25" s="8"/>
      <c r="B25" s="97">
        <v>11.0</v>
      </c>
      <c r="C25" s="98">
        <v>542.0</v>
      </c>
      <c r="D25" s="99" t="s">
        <v>112</v>
      </c>
      <c r="E25" s="100"/>
      <c r="F25" s="101">
        <f t="shared" ref="F25:O25" si="19">ROUND(Y25-(Y25*$K$5),0)</f>
        <v>30643</v>
      </c>
      <c r="G25" s="101">
        <f t="shared" si="19"/>
        <v>39647</v>
      </c>
      <c r="H25" s="101">
        <f t="shared" si="19"/>
        <v>44163</v>
      </c>
      <c r="I25" s="101">
        <f t="shared" si="19"/>
        <v>51879</v>
      </c>
      <c r="J25" s="101">
        <f t="shared" si="19"/>
        <v>54248</v>
      </c>
      <c r="K25" s="101">
        <f t="shared" si="19"/>
        <v>59814</v>
      </c>
      <c r="L25" s="101">
        <f t="shared" si="19"/>
        <v>67764</v>
      </c>
      <c r="M25" s="101">
        <f t="shared" si="19"/>
        <v>83988</v>
      </c>
      <c r="N25" s="101">
        <f t="shared" si="19"/>
        <v>104269</v>
      </c>
      <c r="O25" s="102">
        <f t="shared" si="19"/>
        <v>124551</v>
      </c>
      <c r="P25" s="8"/>
      <c r="Q25" s="8"/>
      <c r="R25" s="8"/>
      <c r="S25" s="8"/>
      <c r="T25" s="8"/>
      <c r="U25" s="8"/>
      <c r="V25" s="8"/>
      <c r="W25" s="8"/>
      <c r="X25" s="8"/>
      <c r="Y25" s="103">
        <f>ROUND(VLOOKUP(CONCATENATE("R42 ",F$6," V",$B25),'Основа'!$A$1:$Q4015,15,FALSE),0)</f>
        <v>30643</v>
      </c>
      <c r="Z25" s="103">
        <f>ROUND(VLOOKUP(CONCATENATE("R42 ",G$6," V",$B25),'Основа'!$A$1:$Q4015,15,FALSE),0)</f>
        <v>39647</v>
      </c>
      <c r="AA25" s="103">
        <f>ROUND(VLOOKUP(CONCATENATE("R42 ",H$6," V",$B25),'Основа'!$A$1:$Q4015,15,FALSE),0)</f>
        <v>44163</v>
      </c>
      <c r="AB25" s="103">
        <f>ROUND(VLOOKUP(CONCATENATE("R42 ",I$6," V",$B25),'Основа'!$A$1:$Q4015,15,FALSE),0)</f>
        <v>51879</v>
      </c>
      <c r="AC25" s="103">
        <f>ROUND(VLOOKUP(CONCATENATE("R42 ",J$6," V",$B25),'Основа'!$A$1:$Q4015,15,FALSE),0)</f>
        <v>54248</v>
      </c>
      <c r="AD25" s="103">
        <f>ROUND(VLOOKUP(CONCATENATE("R42 ",K$6," V",$B25),'Основа'!$A$1:$Q4015,15,FALSE),0)</f>
        <v>59814</v>
      </c>
      <c r="AE25" s="103">
        <f>ROUND(VLOOKUP(CONCATENATE("R42 ",L$6," V",$B25),'Основа'!$A$1:$Q4015,15,FALSE),0)</f>
        <v>67764</v>
      </c>
      <c r="AF25" s="103">
        <f>ROUND(VLOOKUP(CONCATENATE("R42 ",M$6," V",$B25),'Основа'!$A$1:$Q4015,15,FALSE),0)</f>
        <v>83988</v>
      </c>
      <c r="AG25" s="103">
        <f>ROUND(VLOOKUP(CONCATENATE("R42 ",N$6," V",$B25),'Основа'!$A$1:$Q4015,15,FALSE),0)</f>
        <v>104269</v>
      </c>
      <c r="AH25" s="103">
        <f>ROUND(VLOOKUP(CONCATENATE("R42 ",O$6," V",$B25),'Основа'!$A$1:$Q4015,15,FALSE),0)</f>
        <v>124551</v>
      </c>
      <c r="AI25" s="70"/>
    </row>
    <row r="26" ht="15.0" customHeight="1">
      <c r="A26" s="8"/>
      <c r="B26" s="104"/>
      <c r="C26" s="105"/>
      <c r="D26" s="106" t="str">
        <f>RIGHT($L$5,21)</f>
        <v>ΔТ=70⁰С (95/85/20) Вт</v>
      </c>
      <c r="E26" s="107"/>
      <c r="F26" s="108">
        <f t="shared" ref="F26:O26" si="20">ROUND(IF($D26="ΔТ=70⁰С (95/85/20) Вт",Y26,(IF($D26="ΔТ=60⁰С (90/70/20) Вт",Y26*0.818,Y26*0.646))),0)</f>
        <v>668</v>
      </c>
      <c r="G26" s="108">
        <f t="shared" si="20"/>
        <v>1001</v>
      </c>
      <c r="H26" s="108">
        <f t="shared" si="20"/>
        <v>1333</v>
      </c>
      <c r="I26" s="108">
        <f t="shared" si="20"/>
        <v>1667</v>
      </c>
      <c r="J26" s="108">
        <f t="shared" si="20"/>
        <v>2002</v>
      </c>
      <c r="K26" s="108">
        <f t="shared" si="20"/>
        <v>2336</v>
      </c>
      <c r="L26" s="108">
        <f t="shared" si="20"/>
        <v>2670</v>
      </c>
      <c r="M26" s="108">
        <f t="shared" si="20"/>
        <v>3002</v>
      </c>
      <c r="N26" s="108">
        <f t="shared" si="20"/>
        <v>3340</v>
      </c>
      <c r="O26" s="109">
        <f t="shared" si="20"/>
        <v>4007</v>
      </c>
      <c r="P26" s="8"/>
      <c r="Q26" s="8"/>
      <c r="R26" s="8"/>
      <c r="S26" s="8"/>
      <c r="T26" s="8"/>
      <c r="U26" s="8"/>
      <c r="V26" s="8"/>
      <c r="W26" s="8"/>
      <c r="X26" s="8"/>
      <c r="Y26" s="103">
        <f>VLOOKUP(CONCATENATE("R42 ",F$6," V",$B25),'Основа'!$A$1:$Q4015,8,FALSE)</f>
        <v>668</v>
      </c>
      <c r="Z26" s="103">
        <f>VLOOKUP(CONCATENATE("R42 ",G$6," V",$B25),'Основа'!$A$1:$Q4015,8,FALSE)</f>
        <v>1001</v>
      </c>
      <c r="AA26" s="103">
        <f>VLOOKUP(CONCATENATE("R42 ",H$6," V",$B25),'Основа'!$A$1:$Q4015,8,FALSE)</f>
        <v>1333</v>
      </c>
      <c r="AB26" s="103">
        <f>VLOOKUP(CONCATENATE("R42 ",I$6," V",$B25),'Основа'!$A$1:$Q4015,8,FALSE)</f>
        <v>1667</v>
      </c>
      <c r="AC26" s="103">
        <f>VLOOKUP(CONCATENATE("R42 ",J$6," V",$B25),'Основа'!$A$1:$Q4015,8,FALSE)</f>
        <v>2002</v>
      </c>
      <c r="AD26" s="103">
        <f>VLOOKUP(CONCATENATE("R42 ",K$6," V",$B25),'Основа'!$A$1:$Q4015,8,FALSE)</f>
        <v>2336</v>
      </c>
      <c r="AE26" s="103">
        <f>VLOOKUP(CONCATENATE("R42 ",L$6," V",$B25),'Основа'!$A$1:$Q4015,8,FALSE)</f>
        <v>2670</v>
      </c>
      <c r="AF26" s="103">
        <f>VLOOKUP(CONCATENATE("R42 ",M$6," V",$B25),'Основа'!$A$1:$Q4015,8,FALSE)</f>
        <v>3002</v>
      </c>
      <c r="AG26" s="103">
        <f>VLOOKUP(CONCATENATE("R42 ",N$6," V",$B25),'Основа'!$A$1:$Q4015,8,FALSE)</f>
        <v>3340</v>
      </c>
      <c r="AH26" s="103">
        <f>VLOOKUP(CONCATENATE("R42 ",O$6," V",$B25),'Основа'!$A$1:$Q4015,8,FALSE)</f>
        <v>4007</v>
      </c>
      <c r="AI26" s="70"/>
    </row>
    <row r="27" ht="15.0" customHeight="1">
      <c r="A27" s="8"/>
      <c r="B27" s="97">
        <v>12.0</v>
      </c>
      <c r="C27" s="98">
        <v>592.0</v>
      </c>
      <c r="D27" s="99" t="s">
        <v>112</v>
      </c>
      <c r="E27" s="100"/>
      <c r="F27" s="101">
        <f t="shared" ref="F27:O27" si="21">ROUND(Y27-(Y27*$K$5),0)</f>
        <v>32733</v>
      </c>
      <c r="G27" s="101">
        <f t="shared" si="21"/>
        <v>42503</v>
      </c>
      <c r="H27" s="101">
        <f t="shared" si="21"/>
        <v>47424</v>
      </c>
      <c r="I27" s="101">
        <f t="shared" si="21"/>
        <v>55843</v>
      </c>
      <c r="J27" s="101">
        <f t="shared" si="21"/>
        <v>58421</v>
      </c>
      <c r="K27" s="101">
        <f t="shared" si="21"/>
        <v>64496</v>
      </c>
      <c r="L27" s="101">
        <f t="shared" si="21"/>
        <v>73170</v>
      </c>
      <c r="M27" s="101">
        <f t="shared" si="21"/>
        <v>90746</v>
      </c>
      <c r="N27" s="101">
        <f t="shared" si="21"/>
        <v>112717</v>
      </c>
      <c r="O27" s="102">
        <f t="shared" si="21"/>
        <v>134687</v>
      </c>
      <c r="P27" s="8"/>
      <c r="Q27" s="8"/>
      <c r="R27" s="8"/>
      <c r="S27" s="8"/>
      <c r="T27" s="8"/>
      <c r="U27" s="8"/>
      <c r="V27" s="8"/>
      <c r="W27" s="8"/>
      <c r="X27" s="8"/>
      <c r="Y27" s="103">
        <f>ROUND(VLOOKUP(CONCATENATE("R42 ",F$6," V",$B27),'Основа'!$A$1:$Q4017,15,FALSE),0)</f>
        <v>32733</v>
      </c>
      <c r="Z27" s="103">
        <f>ROUND(VLOOKUP(CONCATENATE("R42 ",G$6," V",$B27),'Основа'!$A$1:$Q4017,15,FALSE),0)</f>
        <v>42503</v>
      </c>
      <c r="AA27" s="103">
        <f>ROUND(VLOOKUP(CONCATENATE("R42 ",H$6," V",$B27),'Основа'!$A$1:$Q4017,15,FALSE),0)</f>
        <v>47424</v>
      </c>
      <c r="AB27" s="103">
        <f>ROUND(VLOOKUP(CONCATENATE("R42 ",I$6," V",$B27),'Основа'!$A$1:$Q4017,15,FALSE),0)</f>
        <v>55843</v>
      </c>
      <c r="AC27" s="103">
        <f>ROUND(VLOOKUP(CONCATENATE("R42 ",J$6," V",$B27),'Основа'!$A$1:$Q4017,15,FALSE),0)</f>
        <v>58421</v>
      </c>
      <c r="AD27" s="103">
        <f>ROUND(VLOOKUP(CONCATENATE("R42 ",K$6," V",$B27),'Основа'!$A$1:$Q4017,15,FALSE),0)</f>
        <v>64496</v>
      </c>
      <c r="AE27" s="103">
        <f>ROUND(VLOOKUP(CONCATENATE("R42 ",L$6," V",$B27),'Основа'!$A$1:$Q4017,15,FALSE),0)</f>
        <v>73170</v>
      </c>
      <c r="AF27" s="103">
        <f>ROUND(VLOOKUP(CONCATENATE("R42 ",M$6," V",$B27),'Основа'!$A$1:$Q4017,15,FALSE),0)</f>
        <v>90746</v>
      </c>
      <c r="AG27" s="103">
        <f>ROUND(VLOOKUP(CONCATENATE("R42 ",N$6," V",$B27),'Основа'!$A$1:$Q4017,15,FALSE),0)</f>
        <v>112717</v>
      </c>
      <c r="AH27" s="103">
        <f>ROUND(VLOOKUP(CONCATENATE("R42 ",O$6," V",$B27),'Основа'!$A$1:$Q4017,15,FALSE),0)</f>
        <v>134687</v>
      </c>
      <c r="AI27" s="70"/>
    </row>
    <row r="28" ht="15.0" customHeight="1">
      <c r="A28" s="8"/>
      <c r="B28" s="104"/>
      <c r="C28" s="105"/>
      <c r="D28" s="106" t="str">
        <f>RIGHT($L$5,21)</f>
        <v>ΔТ=70⁰С (95/85/20) Вт</v>
      </c>
      <c r="E28" s="107"/>
      <c r="F28" s="108">
        <f t="shared" ref="F28:O28" si="22">ROUND(IF($D28="ΔТ=70⁰С (95/85/20) Вт",Y28,(IF($D28="ΔТ=60⁰С (90/70/20) Вт",Y28*0.818,Y28*0.646))),0)</f>
        <v>728</v>
      </c>
      <c r="G28" s="108">
        <f t="shared" si="22"/>
        <v>1091</v>
      </c>
      <c r="H28" s="108">
        <f t="shared" si="22"/>
        <v>1454</v>
      </c>
      <c r="I28" s="108">
        <f t="shared" si="22"/>
        <v>1820</v>
      </c>
      <c r="J28" s="108">
        <f t="shared" si="22"/>
        <v>2183</v>
      </c>
      <c r="K28" s="108">
        <f t="shared" si="22"/>
        <v>2548</v>
      </c>
      <c r="L28" s="108">
        <f t="shared" si="22"/>
        <v>2912</v>
      </c>
      <c r="M28" s="108">
        <f t="shared" si="22"/>
        <v>3274</v>
      </c>
      <c r="N28" s="108">
        <f t="shared" si="22"/>
        <v>3643</v>
      </c>
      <c r="O28" s="109">
        <f t="shared" si="22"/>
        <v>4371</v>
      </c>
      <c r="P28" s="8"/>
      <c r="Q28" s="8"/>
      <c r="R28" s="8"/>
      <c r="S28" s="8"/>
      <c r="T28" s="8"/>
      <c r="U28" s="8"/>
      <c r="V28" s="8"/>
      <c r="W28" s="8"/>
      <c r="X28" s="8"/>
      <c r="Y28" s="103">
        <f>VLOOKUP(CONCATENATE("R42 ",F$6," V",$B27),'Основа'!$A$1:$Q4017,8,FALSE)</f>
        <v>728</v>
      </c>
      <c r="Z28" s="103">
        <f>VLOOKUP(CONCATENATE("R42 ",G$6," V",$B27),'Основа'!$A$1:$Q4017,8,FALSE)</f>
        <v>1091</v>
      </c>
      <c r="AA28" s="103">
        <f>VLOOKUP(CONCATENATE("R42 ",H$6," V",$B27),'Основа'!$A$1:$Q4017,8,FALSE)</f>
        <v>1454</v>
      </c>
      <c r="AB28" s="103">
        <f>VLOOKUP(CONCATENATE("R42 ",I$6," V",$B27),'Основа'!$A$1:$Q4017,8,FALSE)</f>
        <v>1820</v>
      </c>
      <c r="AC28" s="103">
        <f>VLOOKUP(CONCATENATE("R42 ",J$6," V",$B27),'Основа'!$A$1:$Q4017,8,FALSE)</f>
        <v>2183</v>
      </c>
      <c r="AD28" s="103">
        <f>VLOOKUP(CONCATENATE("R42 ",K$6," V",$B27),'Основа'!$A$1:$Q4017,8,FALSE)</f>
        <v>2548</v>
      </c>
      <c r="AE28" s="103">
        <f>VLOOKUP(CONCATENATE("R42 ",L$6," V",$B27),'Основа'!$A$1:$Q4017,8,FALSE)</f>
        <v>2912</v>
      </c>
      <c r="AF28" s="103">
        <f>VLOOKUP(CONCATENATE("R42 ",M$6," V",$B27),'Основа'!$A$1:$Q4017,8,FALSE)</f>
        <v>3274</v>
      </c>
      <c r="AG28" s="103">
        <f>VLOOKUP(CONCATENATE("R42 ",N$6," V",$B27),'Основа'!$A$1:$Q4017,8,FALSE)</f>
        <v>3643</v>
      </c>
      <c r="AH28" s="103">
        <f>VLOOKUP(CONCATENATE("R42 ",O$6," V",$B27),'Основа'!$A$1:$Q4017,8,FALSE)</f>
        <v>4371</v>
      </c>
      <c r="AI28" s="70"/>
    </row>
    <row r="29" ht="15.0" customHeight="1">
      <c r="A29" s="8"/>
      <c r="B29" s="97">
        <v>13.0</v>
      </c>
      <c r="C29" s="98">
        <v>642.0</v>
      </c>
      <c r="D29" s="99" t="s">
        <v>112</v>
      </c>
      <c r="E29" s="100"/>
      <c r="F29" s="101">
        <f t="shared" ref="F29:O29" si="23">ROUND(Y29-(Y29*$K$5),0)</f>
        <v>34822</v>
      </c>
      <c r="G29" s="101">
        <f t="shared" si="23"/>
        <v>45353</v>
      </c>
      <c r="H29" s="101">
        <f t="shared" si="23"/>
        <v>50686</v>
      </c>
      <c r="I29" s="101">
        <f t="shared" si="23"/>
        <v>59806</v>
      </c>
      <c r="J29" s="101">
        <f t="shared" si="23"/>
        <v>62601</v>
      </c>
      <c r="K29" s="101">
        <f t="shared" si="23"/>
        <v>69182</v>
      </c>
      <c r="L29" s="101">
        <f t="shared" si="23"/>
        <v>78576</v>
      </c>
      <c r="M29" s="101">
        <f t="shared" si="23"/>
        <v>97504</v>
      </c>
      <c r="N29" s="101">
        <f t="shared" si="23"/>
        <v>121164</v>
      </c>
      <c r="O29" s="102">
        <f t="shared" si="23"/>
        <v>144824</v>
      </c>
      <c r="P29" s="8"/>
      <c r="Q29" s="8"/>
      <c r="R29" s="8"/>
      <c r="S29" s="8"/>
      <c r="T29" s="8"/>
      <c r="U29" s="8"/>
      <c r="V29" s="8"/>
      <c r="W29" s="8"/>
      <c r="X29" s="8"/>
      <c r="Y29" s="103">
        <f>ROUND(VLOOKUP(CONCATENATE("R42 ",F$6," V",$B29),'Основа'!$A$1:$Q4019,15,FALSE),0)</f>
        <v>34822</v>
      </c>
      <c r="Z29" s="103">
        <f>ROUND(VLOOKUP(CONCATENATE("R42 ",G$6," V",$B29),'Основа'!$A$1:$Q4019,15,FALSE),0)</f>
        <v>45353</v>
      </c>
      <c r="AA29" s="103">
        <f>ROUND(VLOOKUP(CONCATENATE("R42 ",H$6," V",$B29),'Основа'!$A$1:$Q4019,15,FALSE),0)</f>
        <v>50686</v>
      </c>
      <c r="AB29" s="103">
        <f>ROUND(VLOOKUP(CONCATENATE("R42 ",I$6," V",$B29),'Основа'!$A$1:$Q4019,15,FALSE),0)</f>
        <v>59806</v>
      </c>
      <c r="AC29" s="103">
        <f>ROUND(VLOOKUP(CONCATENATE("R42 ",J$6," V",$B29),'Основа'!$A$1:$Q4019,15,FALSE),0)</f>
        <v>62601</v>
      </c>
      <c r="AD29" s="103">
        <f>ROUND(VLOOKUP(CONCATENATE("R42 ",K$6," V",$B29),'Основа'!$A$1:$Q4019,15,FALSE),0)</f>
        <v>69182</v>
      </c>
      <c r="AE29" s="103">
        <f>ROUND(VLOOKUP(CONCATENATE("R42 ",L$6," V",$B29),'Основа'!$A$1:$Q4019,15,FALSE),0)</f>
        <v>78576</v>
      </c>
      <c r="AF29" s="103">
        <f>ROUND(VLOOKUP(CONCATENATE("R42 ",M$6," V",$B29),'Основа'!$A$1:$Q4019,15,FALSE),0)</f>
        <v>97504</v>
      </c>
      <c r="AG29" s="103">
        <f>ROUND(VLOOKUP(CONCATENATE("R42 ",N$6," V",$B29),'Основа'!$A$1:$Q4019,15,FALSE),0)</f>
        <v>121164</v>
      </c>
      <c r="AH29" s="103">
        <f>ROUND(VLOOKUP(CONCATENATE("R42 ",O$6," V",$B29),'Основа'!$A$1:$Q4019,15,FALSE),0)</f>
        <v>144824</v>
      </c>
      <c r="AI29" s="70"/>
    </row>
    <row r="30" ht="15.0" customHeight="1">
      <c r="A30" s="8"/>
      <c r="B30" s="104"/>
      <c r="C30" s="105"/>
      <c r="D30" s="106" t="str">
        <f>RIGHT($L$5,21)</f>
        <v>ΔТ=70⁰С (95/85/20) Вт</v>
      </c>
      <c r="E30" s="107"/>
      <c r="F30" s="108">
        <f t="shared" ref="F30:O30" si="24">ROUND(IF($D30="ΔТ=70⁰С (95/85/20) Вт",Y30,(IF($D30="ΔТ=60⁰С (90/70/20) Вт",Y30*0.818,Y30*0.646))),0)</f>
        <v>788</v>
      </c>
      <c r="G30" s="108">
        <f t="shared" si="24"/>
        <v>1182</v>
      </c>
      <c r="H30" s="108">
        <f t="shared" si="24"/>
        <v>1576</v>
      </c>
      <c r="I30" s="108">
        <f t="shared" si="24"/>
        <v>1972</v>
      </c>
      <c r="J30" s="108">
        <f t="shared" si="24"/>
        <v>2365</v>
      </c>
      <c r="K30" s="108">
        <f t="shared" si="24"/>
        <v>2761</v>
      </c>
      <c r="L30" s="108">
        <f t="shared" si="24"/>
        <v>3154</v>
      </c>
      <c r="M30" s="108">
        <f t="shared" si="24"/>
        <v>3547</v>
      </c>
      <c r="N30" s="108">
        <f t="shared" si="24"/>
        <v>3945</v>
      </c>
      <c r="O30" s="109">
        <f t="shared" si="24"/>
        <v>4733</v>
      </c>
      <c r="P30" s="8"/>
      <c r="Q30" s="8"/>
      <c r="R30" s="8"/>
      <c r="S30" s="8"/>
      <c r="T30" s="8"/>
      <c r="U30" s="8"/>
      <c r="V30" s="8"/>
      <c r="W30" s="8"/>
      <c r="X30" s="8"/>
      <c r="Y30" s="103">
        <f>VLOOKUP(CONCATENATE("R42 ",F$6," V",$B29),'Основа'!$A$1:$Q4019,8,FALSE)</f>
        <v>788</v>
      </c>
      <c r="Z30" s="103">
        <f>VLOOKUP(CONCATENATE("R42 ",G$6," V",$B29),'Основа'!$A$1:$Q4019,8,FALSE)</f>
        <v>1182</v>
      </c>
      <c r="AA30" s="103">
        <f>VLOOKUP(CONCATENATE("R42 ",H$6," V",$B29),'Основа'!$A$1:$Q4019,8,FALSE)</f>
        <v>1576</v>
      </c>
      <c r="AB30" s="103">
        <f>VLOOKUP(CONCATENATE("R42 ",I$6," V",$B29),'Основа'!$A$1:$Q4019,8,FALSE)</f>
        <v>1972</v>
      </c>
      <c r="AC30" s="103">
        <f>VLOOKUP(CONCATENATE("R42 ",J$6," V",$B29),'Основа'!$A$1:$Q4019,8,FALSE)</f>
        <v>2365</v>
      </c>
      <c r="AD30" s="103">
        <f>VLOOKUP(CONCATENATE("R42 ",K$6," V",$B29),'Основа'!$A$1:$Q4019,8,FALSE)</f>
        <v>2761</v>
      </c>
      <c r="AE30" s="103">
        <f>VLOOKUP(CONCATENATE("R42 ",L$6," V",$B29),'Основа'!$A$1:$Q4019,8,FALSE)</f>
        <v>3154</v>
      </c>
      <c r="AF30" s="103">
        <f>VLOOKUP(CONCATENATE("R42 ",M$6," V",$B29),'Основа'!$A$1:$Q4019,8,FALSE)</f>
        <v>3547</v>
      </c>
      <c r="AG30" s="103">
        <f>VLOOKUP(CONCATENATE("R42 ",N$6," V",$B29),'Основа'!$A$1:$Q4019,8,FALSE)</f>
        <v>3945</v>
      </c>
      <c r="AH30" s="103">
        <f>VLOOKUP(CONCATENATE("R42 ",O$6," V",$B29),'Основа'!$A$1:$Q4019,8,FALSE)</f>
        <v>4733</v>
      </c>
      <c r="AI30" s="70"/>
    </row>
    <row r="31" ht="15.0" customHeight="1">
      <c r="A31" s="8"/>
      <c r="B31" s="97">
        <v>14.0</v>
      </c>
      <c r="C31" s="98">
        <v>692.0</v>
      </c>
      <c r="D31" s="99" t="s">
        <v>112</v>
      </c>
      <c r="E31" s="100"/>
      <c r="F31" s="101">
        <f t="shared" ref="F31:O31" si="25">ROUND(Y31-(Y31*$K$5),0)</f>
        <v>37125</v>
      </c>
      <c r="G31" s="101">
        <f t="shared" si="25"/>
        <v>48205</v>
      </c>
      <c r="H31" s="101">
        <f t="shared" si="25"/>
        <v>53947</v>
      </c>
      <c r="I31" s="101">
        <f t="shared" si="25"/>
        <v>63769</v>
      </c>
      <c r="J31" s="101">
        <f t="shared" si="25"/>
        <v>66781</v>
      </c>
      <c r="K31" s="101">
        <f t="shared" si="25"/>
        <v>73868</v>
      </c>
      <c r="L31" s="101">
        <f t="shared" si="25"/>
        <v>83983</v>
      </c>
      <c r="M31" s="101">
        <f t="shared" si="25"/>
        <v>104262</v>
      </c>
      <c r="N31" s="101">
        <f t="shared" si="25"/>
        <v>129612</v>
      </c>
      <c r="O31" s="102">
        <f t="shared" si="25"/>
        <v>154960</v>
      </c>
      <c r="P31" s="8"/>
      <c r="Q31" s="8"/>
      <c r="R31" s="8"/>
      <c r="S31" s="8"/>
      <c r="T31" s="8"/>
      <c r="U31" s="8"/>
      <c r="V31" s="8"/>
      <c r="W31" s="8"/>
      <c r="X31" s="8"/>
      <c r="Y31" s="103">
        <f>ROUND(VLOOKUP(CONCATENATE("R42 ",F$6," V",$B31),'Основа'!$A$1:$Q4021,15,FALSE),0)</f>
        <v>37125</v>
      </c>
      <c r="Z31" s="103">
        <f>ROUND(VLOOKUP(CONCATENATE("R42 ",G$6," V",$B31),'Основа'!$A$1:$Q4021,15,FALSE),0)</f>
        <v>48205</v>
      </c>
      <c r="AA31" s="103">
        <f>ROUND(VLOOKUP(CONCATENATE("R42 ",H$6," V",$B31),'Основа'!$A$1:$Q4021,15,FALSE),0)</f>
        <v>53947</v>
      </c>
      <c r="AB31" s="103">
        <f>ROUND(VLOOKUP(CONCATENATE("R42 ",I$6," V",$B31),'Основа'!$A$1:$Q4021,15,FALSE),0)</f>
        <v>63769</v>
      </c>
      <c r="AC31" s="103">
        <f>ROUND(VLOOKUP(CONCATENATE("R42 ",J$6," V",$B31),'Основа'!$A$1:$Q4021,15,FALSE),0)</f>
        <v>66781</v>
      </c>
      <c r="AD31" s="103">
        <f>ROUND(VLOOKUP(CONCATENATE("R42 ",K$6," V",$B31),'Основа'!$A$1:$Q4021,15,FALSE),0)</f>
        <v>73868</v>
      </c>
      <c r="AE31" s="103">
        <f>ROUND(VLOOKUP(CONCATENATE("R42 ",L$6," V",$B31),'Основа'!$A$1:$Q4021,15,FALSE),0)</f>
        <v>83983</v>
      </c>
      <c r="AF31" s="103">
        <f>ROUND(VLOOKUP(CONCATENATE("R42 ",M$6," V",$B31),'Основа'!$A$1:$Q4021,15,FALSE),0)</f>
        <v>104262</v>
      </c>
      <c r="AG31" s="103">
        <f>ROUND(VLOOKUP(CONCATENATE("R42 ",N$6," V",$B31),'Основа'!$A$1:$Q4021,15,FALSE),0)</f>
        <v>129612</v>
      </c>
      <c r="AH31" s="103">
        <f>ROUND(VLOOKUP(CONCATENATE("R42 ",O$6," V",$B31),'Основа'!$A$1:$Q4021,15,FALSE),0)</f>
        <v>154960</v>
      </c>
      <c r="AI31" s="70"/>
    </row>
    <row r="32" ht="15.0" customHeight="1">
      <c r="A32" s="8"/>
      <c r="B32" s="110"/>
      <c r="C32" s="111"/>
      <c r="D32" s="106" t="str">
        <f>RIGHT($L$5,21)</f>
        <v>ΔТ=70⁰С (95/85/20) Вт</v>
      </c>
      <c r="E32" s="107"/>
      <c r="F32" s="108">
        <f t="shared" ref="F32:O32" si="26">ROUND(IF($D32="ΔТ=70⁰С (95/85/20) Вт",Y32,(IF($D32="ΔТ=60⁰С (90/70/20) Вт",Y32*0.818,Y32*0.646))),0)</f>
        <v>848</v>
      </c>
      <c r="G32" s="108">
        <f t="shared" si="26"/>
        <v>1274</v>
      </c>
      <c r="H32" s="108">
        <f t="shared" si="26"/>
        <v>1697</v>
      </c>
      <c r="I32" s="108">
        <f t="shared" si="26"/>
        <v>2123</v>
      </c>
      <c r="J32" s="108">
        <f t="shared" si="26"/>
        <v>2546</v>
      </c>
      <c r="K32" s="108">
        <f t="shared" si="26"/>
        <v>2973</v>
      </c>
      <c r="L32" s="108">
        <f t="shared" si="26"/>
        <v>3397</v>
      </c>
      <c r="M32" s="108">
        <f t="shared" si="26"/>
        <v>3819</v>
      </c>
      <c r="N32" s="108">
        <f t="shared" si="26"/>
        <v>4247</v>
      </c>
      <c r="O32" s="109">
        <f t="shared" si="26"/>
        <v>5097</v>
      </c>
      <c r="P32" s="8"/>
      <c r="Q32" s="8"/>
      <c r="R32" s="8"/>
      <c r="S32" s="8"/>
      <c r="T32" s="8"/>
      <c r="U32" s="8"/>
      <c r="V32" s="8"/>
      <c r="W32" s="8"/>
      <c r="X32" s="8"/>
      <c r="Y32" s="103">
        <f>VLOOKUP(CONCATENATE("R42 ",F$6," V",$B31),'Основа'!$A$1:$Q4021,8,FALSE)</f>
        <v>848</v>
      </c>
      <c r="Z32" s="103">
        <f>VLOOKUP(CONCATENATE("R42 ",G$6," V",$B31),'Основа'!$A$1:$Q4021,8,FALSE)</f>
        <v>1274</v>
      </c>
      <c r="AA32" s="103">
        <f>VLOOKUP(CONCATENATE("R42 ",H$6," V",$B31),'Основа'!$A$1:$Q4021,8,FALSE)</f>
        <v>1697</v>
      </c>
      <c r="AB32" s="103">
        <f>VLOOKUP(CONCATENATE("R42 ",I$6," V",$B31),'Основа'!$A$1:$Q4021,8,FALSE)</f>
        <v>2123</v>
      </c>
      <c r="AC32" s="103">
        <f>VLOOKUP(CONCATENATE("R42 ",J$6," V",$B31),'Основа'!$A$1:$Q4021,8,FALSE)</f>
        <v>2546</v>
      </c>
      <c r="AD32" s="103">
        <f>VLOOKUP(CONCATENATE("R42 ",K$6," V",$B31),'Основа'!$A$1:$Q4021,8,FALSE)</f>
        <v>2973</v>
      </c>
      <c r="AE32" s="103">
        <f>VLOOKUP(CONCATENATE("R42 ",L$6," V",$B31),'Основа'!$A$1:$Q4021,8,FALSE)</f>
        <v>3397</v>
      </c>
      <c r="AF32" s="103">
        <f>VLOOKUP(CONCATENATE("R42 ",M$6," V",$B31),'Основа'!$A$1:$Q4021,8,FALSE)</f>
        <v>3819</v>
      </c>
      <c r="AG32" s="103">
        <f>VLOOKUP(CONCATENATE("R42 ",N$6," V",$B31),'Основа'!$A$1:$Q4021,8,FALSE)</f>
        <v>4247</v>
      </c>
      <c r="AH32" s="103">
        <f>VLOOKUP(CONCATENATE("R42 ",O$6," V",$B31),'Основа'!$A$1:$Q4021,8,FALSE)</f>
        <v>5097</v>
      </c>
      <c r="AI32" s="70"/>
    </row>
    <row r="33" ht="15.75" customHeight="1">
      <c r="A33" s="8"/>
      <c r="B33" s="8"/>
      <c r="C33" s="8"/>
      <c r="D33" s="8"/>
      <c r="E33" s="8"/>
      <c r="F33" s="118" t="s">
        <v>113</v>
      </c>
      <c r="G33" s="8"/>
      <c r="H33" s="118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70"/>
      <c r="Z33" s="70"/>
      <c r="AA33" s="70"/>
      <c r="AB33" s="70"/>
      <c r="AC33" s="70"/>
      <c r="AD33" s="70"/>
      <c r="AE33" s="70"/>
      <c r="AF33" s="70"/>
      <c r="AG33" s="70"/>
      <c r="AH33" s="70"/>
      <c r="AI33" s="70"/>
    </row>
    <row r="34" ht="15.0" customHeight="1">
      <c r="A34" s="8"/>
      <c r="B34" s="119" t="s">
        <v>110</v>
      </c>
      <c r="C34" s="5"/>
      <c r="D34" s="5"/>
      <c r="E34" s="100"/>
      <c r="F34" s="121">
        <v>500.0</v>
      </c>
      <c r="G34" s="121">
        <v>750.0</v>
      </c>
      <c r="H34" s="121">
        <v>1000.0</v>
      </c>
      <c r="I34" s="121">
        <v>1250.0</v>
      </c>
      <c r="J34" s="121">
        <v>1500.0</v>
      </c>
      <c r="K34" s="121">
        <v>1750.0</v>
      </c>
      <c r="L34" s="121">
        <v>2000.0</v>
      </c>
      <c r="M34" s="121">
        <v>2250.0</v>
      </c>
      <c r="N34" s="121">
        <v>2500.0</v>
      </c>
      <c r="O34" s="122">
        <v>3000.0</v>
      </c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8"/>
    </row>
    <row r="35" ht="15.0" customHeight="1">
      <c r="A35" s="8"/>
      <c r="B35" s="123" t="s">
        <v>114</v>
      </c>
      <c r="C35" s="48"/>
      <c r="D35" s="48"/>
      <c r="E35" s="79"/>
      <c r="F35" s="61">
        <f t="shared" ref="F35:O35" si="27">F34-70</f>
        <v>430</v>
      </c>
      <c r="G35" s="61">
        <f t="shared" si="27"/>
        <v>680</v>
      </c>
      <c r="H35" s="61">
        <f t="shared" si="27"/>
        <v>930</v>
      </c>
      <c r="I35" s="61">
        <f t="shared" si="27"/>
        <v>1180</v>
      </c>
      <c r="J35" s="61">
        <f t="shared" si="27"/>
        <v>1430</v>
      </c>
      <c r="K35" s="61">
        <f t="shared" si="27"/>
        <v>1680</v>
      </c>
      <c r="L35" s="61">
        <f t="shared" si="27"/>
        <v>1930</v>
      </c>
      <c r="M35" s="61">
        <f t="shared" si="27"/>
        <v>2180</v>
      </c>
      <c r="N35" s="61">
        <f t="shared" si="27"/>
        <v>2430</v>
      </c>
      <c r="O35" s="124">
        <f t="shared" si="27"/>
        <v>2930</v>
      </c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  <c r="AC35" s="8"/>
      <c r="AD35" s="8"/>
      <c r="AE35" s="8"/>
      <c r="AF35" s="8"/>
      <c r="AG35" s="8"/>
      <c r="AH35" s="8"/>
      <c r="AI35" s="8"/>
    </row>
    <row r="36" ht="15.0" customHeight="1">
      <c r="A36" s="8"/>
      <c r="B36" s="123" t="s">
        <v>115</v>
      </c>
      <c r="C36" s="48"/>
      <c r="D36" s="48"/>
      <c r="E36" s="79"/>
      <c r="F36" s="125">
        <v>71.0</v>
      </c>
      <c r="G36" s="48"/>
      <c r="H36" s="48"/>
      <c r="I36" s="48"/>
      <c r="J36" s="48"/>
      <c r="K36" s="48"/>
      <c r="L36" s="48"/>
      <c r="M36" s="48"/>
      <c r="N36" s="48"/>
      <c r="O36" s="126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</row>
    <row r="37" ht="45.75" customHeight="1">
      <c r="A37" s="8"/>
      <c r="B37" s="127" t="s">
        <v>7</v>
      </c>
      <c r="C37" s="128" t="s">
        <v>116</v>
      </c>
      <c r="D37" s="128" t="s">
        <v>117</v>
      </c>
      <c r="E37" s="129" t="s">
        <v>118</v>
      </c>
      <c r="F37" s="130"/>
      <c r="G37" s="130"/>
      <c r="H37" s="130"/>
      <c r="I37" s="130"/>
      <c r="J37" s="130"/>
      <c r="K37" s="130"/>
      <c r="L37" s="130"/>
      <c r="M37" s="130"/>
      <c r="N37" s="130"/>
      <c r="O37" s="131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</row>
    <row r="38" ht="15.75" customHeight="1">
      <c r="A38" s="8"/>
      <c r="B38" s="132">
        <v>2.0</v>
      </c>
      <c r="C38" s="133">
        <v>50.0</v>
      </c>
      <c r="D38" s="133">
        <v>21.0</v>
      </c>
      <c r="E38" s="134" t="s">
        <v>119</v>
      </c>
      <c r="F38" s="61">
        <v>3.5</v>
      </c>
      <c r="G38" s="61">
        <v>4.8</v>
      </c>
      <c r="H38" s="61">
        <v>6.2</v>
      </c>
      <c r="I38" s="61">
        <v>7.5</v>
      </c>
      <c r="J38" s="61">
        <v>8.8</v>
      </c>
      <c r="K38" s="61">
        <v>10.1</v>
      </c>
      <c r="L38" s="61">
        <v>11.5</v>
      </c>
      <c r="M38" s="61">
        <v>12.8</v>
      </c>
      <c r="N38" s="61">
        <v>14.1</v>
      </c>
      <c r="O38" s="124">
        <v>16.8</v>
      </c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</row>
    <row r="39" ht="15.75" customHeight="1">
      <c r="A39" s="8"/>
      <c r="B39" s="104"/>
      <c r="C39" s="105"/>
      <c r="D39" s="105"/>
      <c r="E39" s="144" t="s">
        <v>120</v>
      </c>
      <c r="F39" s="61">
        <v>1.2</v>
      </c>
      <c r="G39" s="61">
        <v>1.8</v>
      </c>
      <c r="H39" s="61">
        <v>2.3</v>
      </c>
      <c r="I39" s="61">
        <v>2.8</v>
      </c>
      <c r="J39" s="61">
        <v>3.4</v>
      </c>
      <c r="K39" s="61">
        <v>3.9</v>
      </c>
      <c r="L39" s="61">
        <v>4.4</v>
      </c>
      <c r="M39" s="61">
        <v>5.0</v>
      </c>
      <c r="N39" s="61">
        <v>5.5</v>
      </c>
      <c r="O39" s="124">
        <v>6.6</v>
      </c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</row>
    <row r="40" ht="15.75" customHeight="1">
      <c r="A40" s="8"/>
      <c r="B40" s="132">
        <v>3.0</v>
      </c>
      <c r="C40" s="133">
        <f>C38+50</f>
        <v>100</v>
      </c>
      <c r="D40" s="133" t="s">
        <v>236</v>
      </c>
      <c r="E40" s="134" t="s">
        <v>119</v>
      </c>
      <c r="F40" s="135">
        <v>5.2</v>
      </c>
      <c r="G40" s="135">
        <v>7.2</v>
      </c>
      <c r="H40" s="135">
        <v>9.2</v>
      </c>
      <c r="I40" s="135">
        <v>11.2</v>
      </c>
      <c r="J40" s="135">
        <v>13.2</v>
      </c>
      <c r="K40" s="135">
        <v>15.2</v>
      </c>
      <c r="L40" s="135">
        <v>17.2</v>
      </c>
      <c r="M40" s="135">
        <v>19.1</v>
      </c>
      <c r="N40" s="135">
        <v>21.1</v>
      </c>
      <c r="O40" s="136">
        <v>25.1</v>
      </c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</row>
    <row r="41" ht="15.75" customHeight="1">
      <c r="A41" s="8"/>
      <c r="B41" s="110"/>
      <c r="C41" s="111"/>
      <c r="D41" s="111"/>
      <c r="E41" s="137" t="s">
        <v>120</v>
      </c>
      <c r="F41" s="139">
        <v>1.8</v>
      </c>
      <c r="G41" s="139">
        <v>2.6</v>
      </c>
      <c r="H41" s="139">
        <v>3.5</v>
      </c>
      <c r="I41" s="139">
        <v>4.3</v>
      </c>
      <c r="J41" s="139">
        <v>5.1</v>
      </c>
      <c r="K41" s="139">
        <v>5.9</v>
      </c>
      <c r="L41" s="139">
        <v>6.7</v>
      </c>
      <c r="M41" s="139">
        <v>7.5</v>
      </c>
      <c r="N41" s="139">
        <v>8.3</v>
      </c>
      <c r="O41" s="140">
        <v>9.9</v>
      </c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</row>
    <row r="42" ht="15.75" customHeight="1">
      <c r="A42" s="8"/>
      <c r="B42" s="141">
        <v>4.0</v>
      </c>
      <c r="C42" s="133">
        <f>C40+50</f>
        <v>150</v>
      </c>
      <c r="D42" s="133">
        <v>71.0</v>
      </c>
      <c r="E42" s="143" t="s">
        <v>119</v>
      </c>
      <c r="F42" s="172">
        <v>7.0</v>
      </c>
      <c r="G42" s="172">
        <v>9.6</v>
      </c>
      <c r="H42" s="172">
        <v>12.2</v>
      </c>
      <c r="I42" s="172">
        <v>14.9</v>
      </c>
      <c r="J42" s="172">
        <v>17.5</v>
      </c>
      <c r="K42" s="172">
        <v>20.2</v>
      </c>
      <c r="L42" s="172">
        <v>22.8</v>
      </c>
      <c r="M42" s="172">
        <v>25.5</v>
      </c>
      <c r="N42" s="172">
        <v>28.1</v>
      </c>
      <c r="O42" s="173">
        <v>33.4</v>
      </c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</row>
    <row r="43" ht="15.75" customHeight="1">
      <c r="A43" s="8"/>
      <c r="B43" s="104"/>
      <c r="C43" s="111"/>
      <c r="D43" s="111"/>
      <c r="E43" s="144" t="s">
        <v>120</v>
      </c>
      <c r="F43" s="61">
        <v>2.5</v>
      </c>
      <c r="G43" s="61">
        <v>3.5</v>
      </c>
      <c r="H43" s="61">
        <v>4.6</v>
      </c>
      <c r="I43" s="61">
        <v>5.7</v>
      </c>
      <c r="J43" s="61">
        <v>6.8</v>
      </c>
      <c r="K43" s="61">
        <v>7.8</v>
      </c>
      <c r="L43" s="61">
        <v>8.9</v>
      </c>
      <c r="M43" s="61">
        <v>10.0</v>
      </c>
      <c r="N43" s="61">
        <v>11.1</v>
      </c>
      <c r="O43" s="124">
        <v>13.2</v>
      </c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  <c r="AE43" s="8"/>
      <c r="AF43" s="8"/>
      <c r="AG43" s="8"/>
      <c r="AH43" s="8"/>
      <c r="AI43" s="8"/>
    </row>
    <row r="44" ht="15.75" customHeight="1">
      <c r="A44" s="8"/>
      <c r="B44" s="132">
        <v>5.0</v>
      </c>
      <c r="C44" s="133">
        <f>C42+50</f>
        <v>200</v>
      </c>
      <c r="D44" s="133" t="s">
        <v>237</v>
      </c>
      <c r="E44" s="134" t="s">
        <v>119</v>
      </c>
      <c r="F44" s="135">
        <v>8.7</v>
      </c>
      <c r="G44" s="135">
        <v>12.0</v>
      </c>
      <c r="H44" s="135">
        <v>15.3</v>
      </c>
      <c r="I44" s="135">
        <v>18.6</v>
      </c>
      <c r="J44" s="135">
        <v>21.9</v>
      </c>
      <c r="K44" s="135">
        <v>25.2</v>
      </c>
      <c r="L44" s="135">
        <v>28.5</v>
      </c>
      <c r="M44" s="135">
        <v>31.8</v>
      </c>
      <c r="N44" s="135">
        <v>35.2</v>
      </c>
      <c r="O44" s="136">
        <v>41.8</v>
      </c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</row>
    <row r="45" ht="15.75" customHeight="1">
      <c r="A45" s="8"/>
      <c r="B45" s="110"/>
      <c r="C45" s="111"/>
      <c r="D45" s="111"/>
      <c r="E45" s="137" t="s">
        <v>120</v>
      </c>
      <c r="F45" s="139">
        <v>3.1</v>
      </c>
      <c r="G45" s="139">
        <v>4.4</v>
      </c>
      <c r="H45" s="139">
        <v>5.8</v>
      </c>
      <c r="I45" s="139">
        <v>7.1</v>
      </c>
      <c r="J45" s="139">
        <v>8.5</v>
      </c>
      <c r="K45" s="139">
        <v>9.8</v>
      </c>
      <c r="L45" s="139">
        <v>11.2</v>
      </c>
      <c r="M45" s="139">
        <v>12.5</v>
      </c>
      <c r="N45" s="139">
        <v>13.8</v>
      </c>
      <c r="O45" s="140">
        <v>16.5</v>
      </c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  <c r="AC45" s="8"/>
      <c r="AD45" s="8"/>
      <c r="AE45" s="8"/>
      <c r="AF45" s="8"/>
      <c r="AG45" s="8"/>
      <c r="AH45" s="8"/>
      <c r="AI45" s="8"/>
    </row>
    <row r="46" ht="15.75" customHeight="1">
      <c r="A46" s="8"/>
      <c r="B46" s="141">
        <v>6.0</v>
      </c>
      <c r="C46" s="142">
        <f>C44+50</f>
        <v>250</v>
      </c>
      <c r="D46" s="133">
        <v>121.0</v>
      </c>
      <c r="E46" s="143" t="s">
        <v>119</v>
      </c>
      <c r="F46" s="172">
        <v>10.4</v>
      </c>
      <c r="G46" s="172">
        <v>14.4</v>
      </c>
      <c r="H46" s="172">
        <v>18.3</v>
      </c>
      <c r="I46" s="172">
        <v>22.3</v>
      </c>
      <c r="J46" s="172">
        <v>26.3</v>
      </c>
      <c r="K46" s="172">
        <v>30.3</v>
      </c>
      <c r="L46" s="172">
        <v>34.2</v>
      </c>
      <c r="M46" s="172">
        <v>38.2</v>
      </c>
      <c r="N46" s="172">
        <v>42.2</v>
      </c>
      <c r="O46" s="173">
        <v>50.1</v>
      </c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  <c r="AC46" s="8"/>
      <c r="AD46" s="8"/>
      <c r="AE46" s="8"/>
      <c r="AF46" s="8"/>
      <c r="AG46" s="8"/>
      <c r="AH46" s="8"/>
      <c r="AI46" s="8"/>
    </row>
    <row r="47" ht="15.75" customHeight="1">
      <c r="A47" s="8"/>
      <c r="B47" s="104"/>
      <c r="C47" s="111"/>
      <c r="D47" s="111"/>
      <c r="E47" s="144" t="s">
        <v>120</v>
      </c>
      <c r="F47" s="61">
        <v>3.7</v>
      </c>
      <c r="G47" s="61">
        <v>5.3</v>
      </c>
      <c r="H47" s="61">
        <v>6.9</v>
      </c>
      <c r="I47" s="61">
        <v>8.6</v>
      </c>
      <c r="J47" s="61">
        <v>10.2</v>
      </c>
      <c r="K47" s="61">
        <v>11.8</v>
      </c>
      <c r="L47" s="61">
        <v>13.4</v>
      </c>
      <c r="M47" s="61">
        <v>15.0</v>
      </c>
      <c r="N47" s="61">
        <v>16.6</v>
      </c>
      <c r="O47" s="124">
        <v>19.8</v>
      </c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  <c r="AC47" s="8"/>
      <c r="AD47" s="8"/>
      <c r="AE47" s="8"/>
      <c r="AF47" s="8"/>
      <c r="AG47" s="8"/>
      <c r="AH47" s="8"/>
      <c r="AI47" s="8"/>
    </row>
    <row r="48" ht="15.75" customHeight="1">
      <c r="A48" s="8"/>
      <c r="B48" s="132">
        <v>7.0</v>
      </c>
      <c r="C48" s="133">
        <f>C46+50</f>
        <v>300</v>
      </c>
      <c r="D48" s="133" t="s">
        <v>238</v>
      </c>
      <c r="E48" s="134" t="s">
        <v>119</v>
      </c>
      <c r="F48" s="135">
        <v>12.1</v>
      </c>
      <c r="G48" s="135">
        <v>16.7</v>
      </c>
      <c r="H48" s="135">
        <v>21.4</v>
      </c>
      <c r="I48" s="135">
        <v>26.0</v>
      </c>
      <c r="J48" s="135">
        <v>30.6</v>
      </c>
      <c r="K48" s="135">
        <v>35.3</v>
      </c>
      <c r="L48" s="135">
        <v>39.9</v>
      </c>
      <c r="M48" s="135">
        <v>44.6</v>
      </c>
      <c r="N48" s="135">
        <v>49.2</v>
      </c>
      <c r="O48" s="136">
        <v>58.5</v>
      </c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  <c r="AC48" s="8"/>
      <c r="AD48" s="8"/>
      <c r="AE48" s="8"/>
      <c r="AF48" s="8"/>
      <c r="AG48" s="8"/>
      <c r="AH48" s="8"/>
      <c r="AI48" s="8"/>
    </row>
    <row r="49" ht="15.75" customHeight="1">
      <c r="A49" s="8"/>
      <c r="B49" s="110"/>
      <c r="C49" s="111"/>
      <c r="D49" s="111"/>
      <c r="E49" s="137" t="s">
        <v>120</v>
      </c>
      <c r="F49" s="139">
        <v>4.3</v>
      </c>
      <c r="G49" s="139">
        <v>6.2</v>
      </c>
      <c r="H49" s="139">
        <v>8.1</v>
      </c>
      <c r="I49" s="139">
        <v>10.0</v>
      </c>
      <c r="J49" s="139">
        <v>11.9</v>
      </c>
      <c r="K49" s="139">
        <v>13.7</v>
      </c>
      <c r="L49" s="139">
        <v>15.6</v>
      </c>
      <c r="M49" s="139">
        <v>17.5</v>
      </c>
      <c r="N49" s="139">
        <v>19.4</v>
      </c>
      <c r="O49" s="140">
        <v>23.1</v>
      </c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8"/>
    </row>
    <row r="50" ht="15.75" customHeight="1">
      <c r="A50" s="8"/>
      <c r="B50" s="141">
        <v>8.0</v>
      </c>
      <c r="C50" s="142">
        <f>C48+50</f>
        <v>350</v>
      </c>
      <c r="D50" s="133">
        <v>171.0</v>
      </c>
      <c r="E50" s="143" t="s">
        <v>119</v>
      </c>
      <c r="F50" s="172">
        <v>13.8</v>
      </c>
      <c r="G50" s="172">
        <v>19.1</v>
      </c>
      <c r="H50" s="172">
        <v>24.4</v>
      </c>
      <c r="I50" s="172">
        <v>29.7</v>
      </c>
      <c r="J50" s="172">
        <v>35.0</v>
      </c>
      <c r="K50" s="172">
        <v>40.3</v>
      </c>
      <c r="L50" s="172">
        <v>45.6</v>
      </c>
      <c r="M50" s="172">
        <v>50.9</v>
      </c>
      <c r="N50" s="172">
        <v>56.2</v>
      </c>
      <c r="O50" s="173">
        <v>66.8</v>
      </c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  <c r="AC50" s="8"/>
      <c r="AD50" s="8"/>
      <c r="AE50" s="8"/>
      <c r="AF50" s="8"/>
      <c r="AG50" s="8"/>
      <c r="AH50" s="8"/>
      <c r="AI50" s="8"/>
    </row>
    <row r="51" ht="15.75" customHeight="1">
      <c r="A51" s="8"/>
      <c r="B51" s="104"/>
      <c r="C51" s="111"/>
      <c r="D51" s="111"/>
      <c r="E51" s="144" t="s">
        <v>120</v>
      </c>
      <c r="F51" s="61">
        <v>5.0</v>
      </c>
      <c r="G51" s="61">
        <v>7.1</v>
      </c>
      <c r="H51" s="61">
        <v>9.3</v>
      </c>
      <c r="I51" s="61">
        <v>11.4</v>
      </c>
      <c r="J51" s="61">
        <v>13.6</v>
      </c>
      <c r="K51" s="61">
        <v>15.7</v>
      </c>
      <c r="L51" s="61">
        <v>17.9</v>
      </c>
      <c r="M51" s="61">
        <v>20.0</v>
      </c>
      <c r="N51" s="61">
        <v>22.2</v>
      </c>
      <c r="O51" s="124">
        <v>26.5</v>
      </c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  <c r="AC51" s="8"/>
      <c r="AD51" s="8"/>
      <c r="AE51" s="8"/>
      <c r="AF51" s="8"/>
      <c r="AG51" s="8"/>
      <c r="AH51" s="8"/>
      <c r="AI51" s="8"/>
    </row>
    <row r="52" ht="15.75" customHeight="1">
      <c r="A52" s="8"/>
      <c r="B52" s="132">
        <v>9.0</v>
      </c>
      <c r="C52" s="133">
        <f>C50+50</f>
        <v>400</v>
      </c>
      <c r="D52" s="133" t="s">
        <v>239</v>
      </c>
      <c r="E52" s="134" t="s">
        <v>119</v>
      </c>
      <c r="F52" s="135">
        <v>15.5</v>
      </c>
      <c r="G52" s="135">
        <v>21.5</v>
      </c>
      <c r="H52" s="135">
        <v>27.5</v>
      </c>
      <c r="I52" s="135">
        <v>33.4</v>
      </c>
      <c r="J52" s="135">
        <v>39.4</v>
      </c>
      <c r="K52" s="135">
        <v>45.3</v>
      </c>
      <c r="L52" s="135">
        <v>51.3</v>
      </c>
      <c r="M52" s="135">
        <v>57.3</v>
      </c>
      <c r="N52" s="135">
        <v>63.2</v>
      </c>
      <c r="O52" s="136">
        <v>75.1</v>
      </c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  <c r="AC52" s="8"/>
      <c r="AD52" s="8"/>
      <c r="AE52" s="8"/>
      <c r="AF52" s="8"/>
      <c r="AG52" s="8"/>
      <c r="AH52" s="8"/>
      <c r="AI52" s="8"/>
    </row>
    <row r="53" ht="15.75" customHeight="1">
      <c r="A53" s="8"/>
      <c r="B53" s="110"/>
      <c r="C53" s="111"/>
      <c r="D53" s="111"/>
      <c r="E53" s="137" t="s">
        <v>120</v>
      </c>
      <c r="F53" s="61">
        <v>5.6</v>
      </c>
      <c r="G53" s="61">
        <v>8.0</v>
      </c>
      <c r="H53" s="61">
        <v>10.4</v>
      </c>
      <c r="I53" s="61">
        <v>12.8</v>
      </c>
      <c r="J53" s="61">
        <v>15.3</v>
      </c>
      <c r="K53" s="61">
        <v>17.7</v>
      </c>
      <c r="L53" s="61">
        <v>20.1</v>
      </c>
      <c r="M53" s="61">
        <v>22.5</v>
      </c>
      <c r="N53" s="61">
        <v>24.9</v>
      </c>
      <c r="O53" s="124">
        <v>29.8</v>
      </c>
      <c r="P53" s="8"/>
      <c r="Q53" s="8"/>
      <c r="R53" s="67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"/>
      <c r="AH53" s="8"/>
      <c r="AI53" s="8"/>
    </row>
    <row r="54" ht="15.75" customHeight="1">
      <c r="A54" s="8"/>
      <c r="B54" s="180">
        <v>10.0</v>
      </c>
      <c r="C54" s="133">
        <f>C52+50</f>
        <v>450</v>
      </c>
      <c r="D54" s="133">
        <v>221.0</v>
      </c>
      <c r="E54" s="134" t="s">
        <v>119</v>
      </c>
      <c r="F54" s="135">
        <v>17.2</v>
      </c>
      <c r="G54" s="135">
        <v>23.9</v>
      </c>
      <c r="H54" s="135">
        <v>30.5</v>
      </c>
      <c r="I54" s="135">
        <v>37.1</v>
      </c>
      <c r="J54" s="135">
        <v>43.7</v>
      </c>
      <c r="K54" s="135">
        <v>50.4</v>
      </c>
      <c r="L54" s="135">
        <v>57.0</v>
      </c>
      <c r="M54" s="135">
        <v>63.6</v>
      </c>
      <c r="N54" s="135">
        <v>70.2</v>
      </c>
      <c r="O54" s="136">
        <v>83.5</v>
      </c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AG54" s="8"/>
      <c r="AH54" s="8"/>
      <c r="AI54" s="8"/>
    </row>
    <row r="55" ht="15.75" customHeight="1">
      <c r="A55" s="8"/>
      <c r="B55" s="186"/>
      <c r="C55" s="111"/>
      <c r="D55" s="111"/>
      <c r="E55" s="137" t="s">
        <v>120</v>
      </c>
      <c r="F55" s="139">
        <v>6.2</v>
      </c>
      <c r="G55" s="139">
        <v>8.9</v>
      </c>
      <c r="H55" s="139">
        <v>11.6</v>
      </c>
      <c r="I55" s="139">
        <v>14.3</v>
      </c>
      <c r="J55" s="139">
        <v>17.0</v>
      </c>
      <c r="K55" s="139">
        <v>19.7</v>
      </c>
      <c r="L55" s="139">
        <v>22.3</v>
      </c>
      <c r="M55" s="139">
        <v>25.0</v>
      </c>
      <c r="N55" s="139">
        <v>27.7</v>
      </c>
      <c r="O55" s="140">
        <v>33.1</v>
      </c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</row>
    <row r="56" ht="15.75" customHeight="1">
      <c r="A56" s="8"/>
      <c r="B56" s="141">
        <v>11.0</v>
      </c>
      <c r="C56" s="142">
        <f>C54+50</f>
        <v>500</v>
      </c>
      <c r="D56" s="133" t="s">
        <v>240</v>
      </c>
      <c r="E56" s="143" t="s">
        <v>119</v>
      </c>
      <c r="F56" s="172">
        <v>19.0</v>
      </c>
      <c r="G56" s="172">
        <v>26.3</v>
      </c>
      <c r="H56" s="172">
        <v>33.5</v>
      </c>
      <c r="I56" s="172">
        <v>40.8</v>
      </c>
      <c r="J56" s="172">
        <v>48.1</v>
      </c>
      <c r="K56" s="172">
        <v>55.4</v>
      </c>
      <c r="L56" s="172">
        <v>62.7</v>
      </c>
      <c r="M56" s="172">
        <v>70.0</v>
      </c>
      <c r="N56" s="172">
        <v>77.2</v>
      </c>
      <c r="O56" s="173">
        <v>91.8</v>
      </c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  <c r="AC56" s="8"/>
      <c r="AD56" s="8"/>
      <c r="AE56" s="8"/>
      <c r="AF56" s="8"/>
      <c r="AG56" s="8"/>
      <c r="AH56" s="8"/>
      <c r="AI56" s="8"/>
    </row>
    <row r="57" ht="15.75" customHeight="1">
      <c r="A57" s="8"/>
      <c r="B57" s="110"/>
      <c r="C57" s="111"/>
      <c r="D57" s="111"/>
      <c r="E57" s="137" t="s">
        <v>120</v>
      </c>
      <c r="F57" s="61">
        <v>6.8</v>
      </c>
      <c r="G57" s="61">
        <v>9.8</v>
      </c>
      <c r="H57" s="61">
        <v>12.8</v>
      </c>
      <c r="I57" s="61">
        <v>15.7</v>
      </c>
      <c r="J57" s="61">
        <v>18.7</v>
      </c>
      <c r="K57" s="61">
        <v>21.6</v>
      </c>
      <c r="L57" s="61">
        <v>24.6</v>
      </c>
      <c r="M57" s="61">
        <v>27.5</v>
      </c>
      <c r="N57" s="61">
        <v>30.5</v>
      </c>
      <c r="O57" s="124">
        <v>36.4</v>
      </c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  <c r="AC57" s="8"/>
      <c r="AD57" s="8"/>
      <c r="AE57" s="8"/>
      <c r="AF57" s="8"/>
      <c r="AG57" s="8"/>
      <c r="AH57" s="8"/>
      <c r="AI57" s="8"/>
    </row>
    <row r="58" ht="15.75" customHeight="1">
      <c r="A58" s="8"/>
      <c r="B58" s="241">
        <v>12.0</v>
      </c>
      <c r="C58" s="133">
        <f>C56+50</f>
        <v>550</v>
      </c>
      <c r="D58" s="133">
        <v>271.0</v>
      </c>
      <c r="E58" s="134" t="s">
        <v>119</v>
      </c>
      <c r="F58" s="135">
        <v>20.7</v>
      </c>
      <c r="G58" s="135">
        <v>28.6</v>
      </c>
      <c r="H58" s="135">
        <v>36.6</v>
      </c>
      <c r="I58" s="135">
        <v>44.5</v>
      </c>
      <c r="J58" s="135">
        <v>52.5</v>
      </c>
      <c r="K58" s="135">
        <v>60.4</v>
      </c>
      <c r="L58" s="135">
        <v>68.4</v>
      </c>
      <c r="M58" s="135">
        <v>76.3</v>
      </c>
      <c r="N58" s="135">
        <v>84.3</v>
      </c>
      <c r="O58" s="136">
        <v>100.2</v>
      </c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  <c r="AC58" s="8"/>
      <c r="AD58" s="8"/>
      <c r="AE58" s="8"/>
      <c r="AF58" s="8"/>
      <c r="AG58" s="8"/>
      <c r="AH58" s="8"/>
      <c r="AI58" s="8"/>
    </row>
    <row r="59" ht="15.75" customHeight="1">
      <c r="A59" s="8"/>
      <c r="B59" s="18"/>
      <c r="C59" s="111"/>
      <c r="D59" s="111"/>
      <c r="E59" s="137" t="s">
        <v>120</v>
      </c>
      <c r="F59" s="61">
        <v>7.5</v>
      </c>
      <c r="G59" s="61">
        <v>10.7</v>
      </c>
      <c r="H59" s="61">
        <v>13.9</v>
      </c>
      <c r="I59" s="61">
        <v>17.1</v>
      </c>
      <c r="J59" s="61">
        <v>20.4</v>
      </c>
      <c r="K59" s="61">
        <v>23.6</v>
      </c>
      <c r="L59" s="61">
        <v>26.8</v>
      </c>
      <c r="M59" s="61">
        <v>30.0</v>
      </c>
      <c r="N59" s="61">
        <v>33.3</v>
      </c>
      <c r="O59" s="124">
        <v>39.7</v>
      </c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  <c r="AC59" s="8"/>
      <c r="AD59" s="8"/>
      <c r="AE59" s="8"/>
      <c r="AF59" s="8"/>
      <c r="AG59" s="8"/>
      <c r="AH59" s="8"/>
      <c r="AI59" s="8"/>
    </row>
    <row r="60" ht="15.75" customHeight="1">
      <c r="A60" s="8"/>
      <c r="B60" s="180">
        <v>13.0</v>
      </c>
      <c r="C60" s="133">
        <f>C58+50</f>
        <v>600</v>
      </c>
      <c r="D60" s="133" t="s">
        <v>241</v>
      </c>
      <c r="E60" s="134" t="s">
        <v>119</v>
      </c>
      <c r="F60" s="135">
        <v>22.4</v>
      </c>
      <c r="G60" s="135">
        <v>31.0</v>
      </c>
      <c r="H60" s="135">
        <v>39.6</v>
      </c>
      <c r="I60" s="135">
        <v>48.2</v>
      </c>
      <c r="J60" s="135">
        <v>56.8</v>
      </c>
      <c r="K60" s="135">
        <v>65.4</v>
      </c>
      <c r="L60" s="135">
        <v>74.1</v>
      </c>
      <c r="M60" s="135">
        <v>82.7</v>
      </c>
      <c r="N60" s="135">
        <v>91.3</v>
      </c>
      <c r="O60" s="136">
        <v>108.5</v>
      </c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  <c r="AC60" s="8"/>
      <c r="AD60" s="8"/>
      <c r="AE60" s="8"/>
      <c r="AF60" s="8"/>
      <c r="AG60" s="8"/>
      <c r="AH60" s="8"/>
      <c r="AI60" s="8"/>
    </row>
    <row r="61" ht="15.75" customHeight="1">
      <c r="A61" s="8"/>
      <c r="B61" s="186"/>
      <c r="C61" s="111"/>
      <c r="D61" s="111"/>
      <c r="E61" s="137" t="s">
        <v>120</v>
      </c>
      <c r="F61" s="61">
        <v>8.1</v>
      </c>
      <c r="G61" s="61">
        <v>11.6</v>
      </c>
      <c r="H61" s="61">
        <v>15.1</v>
      </c>
      <c r="I61" s="61">
        <v>18.6</v>
      </c>
      <c r="J61" s="61">
        <v>22.1</v>
      </c>
      <c r="K61" s="61">
        <v>25.6</v>
      </c>
      <c r="L61" s="61">
        <v>29.1</v>
      </c>
      <c r="M61" s="61">
        <v>32.5</v>
      </c>
      <c r="N61" s="61">
        <v>36.0</v>
      </c>
      <c r="O61" s="124">
        <v>43.0</v>
      </c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  <c r="AC61" s="8"/>
      <c r="AD61" s="8"/>
      <c r="AE61" s="8"/>
      <c r="AF61" s="8"/>
      <c r="AG61" s="8"/>
      <c r="AH61" s="8"/>
      <c r="AI61" s="8"/>
    </row>
    <row r="62" ht="15.75" customHeight="1">
      <c r="A62" s="8"/>
      <c r="B62" s="180">
        <v>14.0</v>
      </c>
      <c r="C62" s="133">
        <f>C60+50</f>
        <v>650</v>
      </c>
      <c r="D62" s="133">
        <v>321.0</v>
      </c>
      <c r="E62" s="134" t="s">
        <v>119</v>
      </c>
      <c r="F62" s="135">
        <v>24.1</v>
      </c>
      <c r="G62" s="135">
        <v>33.4</v>
      </c>
      <c r="H62" s="135">
        <v>42.7</v>
      </c>
      <c r="I62" s="135">
        <v>51.9</v>
      </c>
      <c r="J62" s="135">
        <v>61.2</v>
      </c>
      <c r="K62" s="135">
        <v>70.5</v>
      </c>
      <c r="L62" s="135">
        <v>79.7</v>
      </c>
      <c r="M62" s="135">
        <v>89.0</v>
      </c>
      <c r="N62" s="135">
        <v>98.3</v>
      </c>
      <c r="O62" s="136">
        <v>116.8</v>
      </c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  <c r="AC62" s="63"/>
      <c r="AD62" s="63"/>
      <c r="AE62" s="63"/>
      <c r="AF62" s="63"/>
      <c r="AG62" s="63"/>
      <c r="AH62" s="63"/>
      <c r="AI62" s="8"/>
    </row>
    <row r="63" ht="15.75" customHeight="1">
      <c r="A63" s="8"/>
      <c r="B63" s="186"/>
      <c r="C63" s="111"/>
      <c r="D63" s="111"/>
      <c r="E63" s="137" t="s">
        <v>120</v>
      </c>
      <c r="F63" s="139">
        <v>8.7</v>
      </c>
      <c r="G63" s="139">
        <v>12.5</v>
      </c>
      <c r="H63" s="139">
        <v>16.2</v>
      </c>
      <c r="I63" s="139">
        <v>20.0</v>
      </c>
      <c r="J63" s="139">
        <v>23.8</v>
      </c>
      <c r="K63" s="139">
        <v>27.5</v>
      </c>
      <c r="L63" s="139">
        <v>31.3</v>
      </c>
      <c r="M63" s="139">
        <v>35.1</v>
      </c>
      <c r="N63" s="139">
        <v>38.8</v>
      </c>
      <c r="O63" s="140">
        <v>46.3</v>
      </c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63"/>
      <c r="AD63" s="63"/>
      <c r="AE63" s="63"/>
      <c r="AF63" s="63"/>
      <c r="AG63" s="63"/>
      <c r="AH63" s="63"/>
      <c r="AI63" s="8"/>
    </row>
    <row r="64" ht="15.75" customHeight="1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  <c r="AC64" s="63"/>
      <c r="AD64" s="63"/>
      <c r="AE64" s="63"/>
      <c r="AF64" s="63"/>
      <c r="AG64" s="63"/>
      <c r="AH64" s="63"/>
      <c r="AI64" s="8"/>
    </row>
    <row r="65" ht="15.75" customHeight="1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  <c r="AC65" s="63"/>
      <c r="AD65" s="63"/>
      <c r="AE65" s="63"/>
      <c r="AF65" s="63"/>
      <c r="AG65" s="63"/>
      <c r="AH65" s="63"/>
      <c r="AI65" s="8"/>
    </row>
    <row r="66" ht="15.75" customHeight="1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  <c r="AC66" s="63"/>
      <c r="AD66" s="63"/>
      <c r="AE66" s="63"/>
      <c r="AF66" s="63"/>
      <c r="AG66" s="63"/>
      <c r="AH66" s="63"/>
      <c r="AI66" s="8"/>
    </row>
    <row r="67" ht="15.75" customHeight="1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  <c r="AC67" s="63"/>
      <c r="AD67" s="63"/>
      <c r="AE67" s="63"/>
      <c r="AF67" s="63"/>
      <c r="AG67" s="63"/>
      <c r="AH67" s="63"/>
      <c r="AI67" s="8"/>
    </row>
    <row r="68" ht="15.75" customHeight="1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  <c r="AC68" s="63"/>
      <c r="AD68" s="63"/>
      <c r="AE68" s="63"/>
      <c r="AF68" s="63"/>
      <c r="AG68" s="63"/>
      <c r="AH68" s="63"/>
      <c r="AI68" s="8"/>
    </row>
    <row r="69" ht="15.75" customHeight="1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63"/>
      <c r="Z69" s="63"/>
      <c r="AA69" s="63"/>
      <c r="AB69" s="63"/>
      <c r="AC69" s="63"/>
      <c r="AD69" s="63"/>
      <c r="AE69" s="63"/>
      <c r="AF69" s="63"/>
      <c r="AG69" s="63"/>
      <c r="AH69" s="63"/>
      <c r="AI69" s="8"/>
    </row>
    <row r="70" ht="15.75" customHeight="1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63"/>
      <c r="Z70" s="63"/>
      <c r="AA70" s="63"/>
      <c r="AB70" s="63"/>
      <c r="AC70" s="63"/>
      <c r="AD70" s="63"/>
      <c r="AE70" s="63"/>
      <c r="AF70" s="63"/>
      <c r="AG70" s="63"/>
      <c r="AH70" s="63"/>
      <c r="AI70" s="8"/>
    </row>
    <row r="71" ht="15.75" customHeight="1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63"/>
      <c r="Z71" s="63"/>
      <c r="AA71" s="63"/>
      <c r="AB71" s="63"/>
      <c r="AC71" s="63"/>
      <c r="AD71" s="63"/>
      <c r="AE71" s="63"/>
      <c r="AF71" s="63"/>
      <c r="AG71" s="63"/>
      <c r="AH71" s="63"/>
      <c r="AI71" s="8"/>
    </row>
    <row r="72" ht="15.75" customHeight="1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63"/>
      <c r="Z72" s="63"/>
      <c r="AA72" s="63"/>
      <c r="AB72" s="63"/>
      <c r="AC72" s="63"/>
      <c r="AD72" s="63"/>
      <c r="AE72" s="63"/>
      <c r="AF72" s="63"/>
      <c r="AG72" s="63"/>
      <c r="AH72" s="63"/>
      <c r="AI72" s="8"/>
    </row>
    <row r="73" ht="15.75" customHeight="1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63"/>
      <c r="Z73" s="63"/>
      <c r="AA73" s="63"/>
      <c r="AB73" s="63"/>
      <c r="AC73" s="63"/>
      <c r="AD73" s="63"/>
      <c r="AE73" s="63"/>
      <c r="AF73" s="63"/>
      <c r="AG73" s="63"/>
      <c r="AH73" s="63"/>
      <c r="AI73" s="8"/>
    </row>
    <row r="74" ht="15.75" customHeight="1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63"/>
      <c r="Z74" s="63"/>
      <c r="AA74" s="63"/>
      <c r="AB74" s="63"/>
      <c r="AC74" s="63"/>
      <c r="AD74" s="63"/>
      <c r="AE74" s="63"/>
      <c r="AF74" s="63"/>
      <c r="AG74" s="63"/>
      <c r="AH74" s="63"/>
      <c r="AI74" s="8"/>
    </row>
    <row r="75" ht="15.75" customHeight="1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63"/>
      <c r="Z75" s="63"/>
      <c r="AA75" s="63"/>
      <c r="AB75" s="63"/>
      <c r="AC75" s="63"/>
      <c r="AD75" s="63"/>
      <c r="AE75" s="63"/>
      <c r="AF75" s="63"/>
      <c r="AG75" s="63"/>
      <c r="AH75" s="63"/>
      <c r="AI75" s="8"/>
    </row>
    <row r="76" ht="15.75" customHeight="1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63"/>
      <c r="Z76" s="63"/>
      <c r="AA76" s="63"/>
      <c r="AB76" s="63"/>
      <c r="AC76" s="63"/>
      <c r="AD76" s="63"/>
      <c r="AE76" s="63"/>
      <c r="AF76" s="63"/>
      <c r="AG76" s="63"/>
      <c r="AH76" s="63"/>
      <c r="AI76" s="8"/>
    </row>
    <row r="77" ht="15.75" customHeight="1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63"/>
      <c r="Z77" s="63"/>
      <c r="AA77" s="63"/>
      <c r="AB77" s="63"/>
      <c r="AC77" s="63"/>
      <c r="AD77" s="63"/>
      <c r="AE77" s="63"/>
      <c r="AF77" s="63"/>
      <c r="AG77" s="63"/>
      <c r="AH77" s="63"/>
      <c r="AI77" s="8"/>
    </row>
    <row r="78" ht="15.75" customHeight="1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63"/>
      <c r="Z78" s="63"/>
      <c r="AA78" s="63"/>
      <c r="AB78" s="63"/>
      <c r="AC78" s="63"/>
      <c r="AD78" s="63"/>
      <c r="AE78" s="63"/>
      <c r="AF78" s="63"/>
      <c r="AG78" s="63"/>
      <c r="AH78" s="63"/>
      <c r="AI78" s="8"/>
    </row>
    <row r="79" ht="15.75" customHeight="1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63"/>
      <c r="Z79" s="63"/>
      <c r="AA79" s="63"/>
      <c r="AB79" s="63"/>
      <c r="AC79" s="63"/>
      <c r="AD79" s="63"/>
      <c r="AE79" s="63"/>
      <c r="AF79" s="63"/>
      <c r="AG79" s="63"/>
      <c r="AH79" s="63"/>
      <c r="AI79" s="8"/>
    </row>
    <row r="80" ht="15.75" customHeight="1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63"/>
      <c r="Z80" s="63"/>
      <c r="AA80" s="63"/>
      <c r="AB80" s="63"/>
      <c r="AC80" s="63"/>
      <c r="AD80" s="63"/>
      <c r="AE80" s="63"/>
      <c r="AF80" s="63"/>
      <c r="AG80" s="63"/>
      <c r="AH80" s="63"/>
      <c r="AI80" s="8"/>
    </row>
    <row r="81" ht="15.75" customHeight="1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63"/>
      <c r="Z81" s="63"/>
      <c r="AA81" s="63"/>
      <c r="AB81" s="63"/>
      <c r="AC81" s="63"/>
      <c r="AD81" s="63"/>
      <c r="AE81" s="63"/>
      <c r="AF81" s="63"/>
      <c r="AG81" s="63"/>
      <c r="AH81" s="63"/>
      <c r="AI81" s="8"/>
    </row>
    <row r="82" ht="15.75" customHeight="1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63"/>
      <c r="Z82" s="63"/>
      <c r="AA82" s="63"/>
      <c r="AB82" s="63"/>
      <c r="AC82" s="63"/>
      <c r="AD82" s="63"/>
      <c r="AE82" s="63"/>
      <c r="AF82" s="63"/>
      <c r="AG82" s="63"/>
      <c r="AH82" s="63"/>
      <c r="AI82" s="8"/>
    </row>
    <row r="83" ht="15.75" customHeight="1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63"/>
      <c r="Z83" s="63"/>
      <c r="AA83" s="63"/>
      <c r="AB83" s="63"/>
      <c r="AC83" s="63"/>
      <c r="AD83" s="63"/>
      <c r="AE83" s="63"/>
      <c r="AF83" s="63"/>
      <c r="AG83" s="63"/>
      <c r="AH83" s="63"/>
      <c r="AI83" s="8"/>
    </row>
    <row r="84" ht="15.75" customHeight="1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63"/>
      <c r="Z84" s="63"/>
      <c r="AA84" s="63"/>
      <c r="AB84" s="63"/>
      <c r="AC84" s="63"/>
      <c r="AD84" s="63"/>
      <c r="AE84" s="63"/>
      <c r="AF84" s="63"/>
      <c r="AG84" s="63"/>
      <c r="AH84" s="63"/>
      <c r="AI84" s="8"/>
    </row>
    <row r="85" ht="15.75" customHeight="1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63"/>
      <c r="Z85" s="63"/>
      <c r="AA85" s="63"/>
      <c r="AB85" s="63"/>
      <c r="AC85" s="63"/>
      <c r="AD85" s="63"/>
      <c r="AE85" s="63"/>
      <c r="AF85" s="63"/>
      <c r="AG85" s="63"/>
      <c r="AH85" s="63"/>
      <c r="AI85" s="8"/>
    </row>
    <row r="86" ht="15.75" customHeight="1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63"/>
      <c r="Z86" s="63"/>
      <c r="AA86" s="63"/>
      <c r="AB86" s="63"/>
      <c r="AC86" s="63"/>
      <c r="AD86" s="63"/>
      <c r="AE86" s="63"/>
      <c r="AF86" s="63"/>
      <c r="AG86" s="63"/>
      <c r="AH86" s="63"/>
      <c r="AI86" s="8"/>
    </row>
    <row r="87" ht="15.75" customHeight="1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63"/>
      <c r="Z87" s="63"/>
      <c r="AA87" s="63"/>
      <c r="AB87" s="63"/>
      <c r="AC87" s="63"/>
      <c r="AD87" s="63"/>
      <c r="AE87" s="63"/>
      <c r="AF87" s="63"/>
      <c r="AG87" s="63"/>
      <c r="AH87" s="63"/>
      <c r="AI87" s="8"/>
    </row>
    <row r="88" ht="15.75" customHeight="1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63"/>
      <c r="Z88" s="63"/>
      <c r="AA88" s="63"/>
      <c r="AB88" s="63"/>
      <c r="AC88" s="63"/>
      <c r="AD88" s="63"/>
      <c r="AE88" s="63"/>
      <c r="AF88" s="63"/>
      <c r="AG88" s="63"/>
      <c r="AH88" s="63"/>
      <c r="AI88" s="8"/>
    </row>
    <row r="89" ht="15.75" customHeight="1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</row>
    <row r="90" ht="15.75" customHeight="1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</row>
    <row r="91" ht="15.75" customHeight="1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  <c r="AC91" s="8"/>
      <c r="AD91" s="8"/>
      <c r="AE91" s="8"/>
      <c r="AF91" s="8"/>
      <c r="AG91" s="8"/>
      <c r="AH91" s="8"/>
      <c r="AI91" s="8"/>
    </row>
    <row r="92" ht="15.75" customHeight="1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  <c r="AC92" s="8"/>
      <c r="AD92" s="8"/>
      <c r="AE92" s="8"/>
      <c r="AF92" s="8"/>
      <c r="AG92" s="8"/>
      <c r="AH92" s="8"/>
      <c r="AI92" s="8"/>
    </row>
    <row r="93" ht="15.75" customHeight="1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  <c r="AC93" s="8"/>
      <c r="AD93" s="8"/>
      <c r="AE93" s="8"/>
      <c r="AF93" s="8"/>
      <c r="AG93" s="8"/>
      <c r="AH93" s="8"/>
      <c r="AI93" s="8"/>
    </row>
    <row r="94" ht="15.75" customHeight="1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  <c r="AC94" s="8"/>
      <c r="AD94" s="8"/>
      <c r="AE94" s="8"/>
      <c r="AF94" s="8"/>
      <c r="AG94" s="8"/>
      <c r="AH94" s="8"/>
      <c r="AI94" s="8"/>
    </row>
    <row r="95" ht="15.75" customHeight="1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  <c r="AA95" s="8"/>
      <c r="AB95" s="8"/>
      <c r="AC95" s="8"/>
      <c r="AD95" s="8"/>
      <c r="AE95" s="8"/>
      <c r="AF95" s="8"/>
      <c r="AG95" s="8"/>
      <c r="AH95" s="8"/>
      <c r="AI95" s="8"/>
    </row>
    <row r="96" ht="15.75" customHeight="1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  <c r="AA96" s="8"/>
      <c r="AB96" s="8"/>
      <c r="AC96" s="8"/>
      <c r="AD96" s="8"/>
      <c r="AE96" s="8"/>
      <c r="AF96" s="8"/>
      <c r="AG96" s="8"/>
      <c r="AH96" s="8"/>
      <c r="AI96" s="8"/>
    </row>
    <row r="97" ht="15.75" customHeight="1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  <c r="AH97" s="8"/>
      <c r="AI97" s="8"/>
    </row>
    <row r="98" ht="15.75" customHeight="1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  <c r="AA98" s="8"/>
      <c r="AB98" s="8"/>
      <c r="AC98" s="8"/>
      <c r="AD98" s="8"/>
      <c r="AE98" s="8"/>
      <c r="AF98" s="8"/>
      <c r="AG98" s="8"/>
      <c r="AH98" s="8"/>
      <c r="AI98" s="8"/>
    </row>
    <row r="99" ht="15.75" customHeight="1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  <c r="AA99" s="8"/>
      <c r="AB99" s="8"/>
      <c r="AC99" s="8"/>
      <c r="AD99" s="8"/>
      <c r="AE99" s="8"/>
      <c r="AF99" s="8"/>
      <c r="AG99" s="8"/>
      <c r="AH99" s="8"/>
      <c r="AI99" s="8"/>
    </row>
    <row r="100" ht="15.75" customHeight="1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  <c r="AC100" s="8"/>
      <c r="AD100" s="8"/>
      <c r="AE100" s="8"/>
      <c r="AF100" s="8"/>
      <c r="AG100" s="8"/>
      <c r="AH100" s="8"/>
      <c r="AI100" s="8"/>
    </row>
    <row r="101" ht="15.75" customHeight="1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  <c r="AC101" s="8"/>
      <c r="AD101" s="8"/>
      <c r="AE101" s="8"/>
      <c r="AF101" s="8"/>
      <c r="AG101" s="8"/>
      <c r="AH101" s="8"/>
      <c r="AI101" s="8"/>
    </row>
    <row r="102" ht="15.75" customHeight="1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  <c r="AC102" s="8"/>
      <c r="AD102" s="8"/>
      <c r="AE102" s="8"/>
      <c r="AF102" s="8"/>
      <c r="AG102" s="8"/>
      <c r="AH102" s="8"/>
      <c r="AI102" s="8"/>
    </row>
    <row r="103" ht="15.75" customHeight="1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  <c r="AC103" s="8"/>
      <c r="AD103" s="8"/>
      <c r="AE103" s="8"/>
      <c r="AF103" s="8"/>
      <c r="AG103" s="8"/>
      <c r="AH103" s="8"/>
      <c r="AI103" s="8"/>
    </row>
    <row r="104" ht="15.75" customHeight="1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  <c r="AC104" s="8"/>
      <c r="AD104" s="8"/>
      <c r="AE104" s="8"/>
      <c r="AF104" s="8"/>
      <c r="AG104" s="8"/>
      <c r="AH104" s="8"/>
      <c r="AI104" s="8"/>
    </row>
    <row r="105" ht="15.75" customHeight="1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  <c r="AC105" s="8"/>
      <c r="AD105" s="8"/>
      <c r="AE105" s="8"/>
      <c r="AF105" s="8"/>
      <c r="AG105" s="8"/>
      <c r="AH105" s="8"/>
      <c r="AI105" s="8"/>
    </row>
    <row r="106" ht="15.75" customHeight="1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  <c r="AC106" s="8"/>
      <c r="AD106" s="8"/>
      <c r="AE106" s="8"/>
      <c r="AF106" s="8"/>
      <c r="AG106" s="8"/>
      <c r="AH106" s="8"/>
      <c r="AI106" s="8"/>
    </row>
    <row r="107" ht="15.75" customHeight="1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8"/>
      <c r="AE107" s="8"/>
      <c r="AF107" s="8"/>
      <c r="AG107" s="8"/>
      <c r="AH107" s="8"/>
      <c r="AI107" s="8"/>
    </row>
    <row r="108" ht="15.75" customHeight="1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  <c r="AC108" s="8"/>
      <c r="AD108" s="8"/>
      <c r="AE108" s="8"/>
      <c r="AF108" s="8"/>
      <c r="AG108" s="8"/>
      <c r="AH108" s="8"/>
      <c r="AI108" s="8"/>
    </row>
    <row r="109" ht="15.75" customHeight="1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  <c r="AC109" s="8"/>
      <c r="AD109" s="8"/>
      <c r="AE109" s="8"/>
      <c r="AF109" s="8"/>
      <c r="AG109" s="8"/>
      <c r="AH109" s="8"/>
      <c r="AI109" s="8"/>
    </row>
    <row r="110" ht="15.75" customHeight="1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  <c r="AH110" s="8"/>
      <c r="AI110" s="8"/>
    </row>
    <row r="111" ht="15.75" customHeight="1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  <c r="AC111" s="8"/>
      <c r="AD111" s="8"/>
      <c r="AE111" s="8"/>
      <c r="AF111" s="8"/>
      <c r="AG111" s="8"/>
      <c r="AH111" s="8"/>
      <c r="AI111" s="8"/>
    </row>
    <row r="112" ht="15.75" customHeight="1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  <c r="AC112" s="8"/>
      <c r="AD112" s="8"/>
      <c r="AE112" s="8"/>
      <c r="AF112" s="8"/>
      <c r="AG112" s="8"/>
      <c r="AH112" s="8"/>
      <c r="AI112" s="8"/>
    </row>
    <row r="113" ht="15.75" customHeight="1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  <c r="AC113" s="8"/>
      <c r="AD113" s="8"/>
      <c r="AE113" s="8"/>
      <c r="AF113" s="8"/>
      <c r="AG113" s="8"/>
      <c r="AH113" s="8"/>
      <c r="AI113" s="8"/>
    </row>
    <row r="114" ht="15.75" customHeight="1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  <c r="AA114" s="8"/>
      <c r="AB114" s="8"/>
      <c r="AC114" s="8"/>
      <c r="AD114" s="8"/>
      <c r="AE114" s="8"/>
      <c r="AF114" s="8"/>
      <c r="AG114" s="8"/>
      <c r="AH114" s="8"/>
      <c r="AI114" s="8"/>
    </row>
    <row r="115" ht="15.75" customHeight="1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  <c r="AA115" s="8"/>
      <c r="AB115" s="8"/>
      <c r="AC115" s="8"/>
      <c r="AD115" s="8"/>
      <c r="AE115" s="8"/>
      <c r="AF115" s="8"/>
      <c r="AG115" s="8"/>
      <c r="AH115" s="8"/>
      <c r="AI115" s="8"/>
    </row>
    <row r="116" ht="15.75" customHeight="1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  <c r="AA116" s="8"/>
      <c r="AB116" s="8"/>
      <c r="AC116" s="8"/>
      <c r="AD116" s="8"/>
      <c r="AE116" s="8"/>
      <c r="AF116" s="8"/>
      <c r="AG116" s="8"/>
      <c r="AH116" s="8"/>
      <c r="AI116" s="8"/>
    </row>
    <row r="117" ht="15.75" customHeight="1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  <c r="AC117" s="8"/>
      <c r="AD117" s="8"/>
      <c r="AE117" s="8"/>
      <c r="AF117" s="8"/>
      <c r="AG117" s="8"/>
      <c r="AH117" s="8"/>
      <c r="AI117" s="8"/>
    </row>
    <row r="118" ht="15.75" customHeight="1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  <c r="AA118" s="8"/>
      <c r="AB118" s="8"/>
      <c r="AC118" s="8"/>
      <c r="AD118" s="8"/>
      <c r="AE118" s="8"/>
      <c r="AF118" s="8"/>
      <c r="AG118" s="8"/>
      <c r="AH118" s="8"/>
      <c r="AI118" s="8"/>
    </row>
    <row r="119" ht="15.75" customHeight="1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  <c r="AA119" s="8"/>
      <c r="AB119" s="8"/>
      <c r="AC119" s="8"/>
      <c r="AD119" s="8"/>
      <c r="AE119" s="8"/>
      <c r="AF119" s="8"/>
      <c r="AG119" s="8"/>
      <c r="AH119" s="8"/>
      <c r="AI119" s="8"/>
    </row>
    <row r="120" ht="15.75" customHeight="1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  <c r="AA120" s="8"/>
      <c r="AB120" s="8"/>
      <c r="AC120" s="8"/>
      <c r="AD120" s="8"/>
      <c r="AE120" s="8"/>
      <c r="AF120" s="8"/>
      <c r="AG120" s="8"/>
      <c r="AH120" s="8"/>
      <c r="AI120" s="8"/>
    </row>
    <row r="121" ht="15.75" customHeight="1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  <c r="AA121" s="8"/>
      <c r="AB121" s="8"/>
      <c r="AC121" s="8"/>
      <c r="AD121" s="8"/>
      <c r="AE121" s="8"/>
      <c r="AF121" s="8"/>
      <c r="AG121" s="8"/>
      <c r="AH121" s="8"/>
      <c r="AI121" s="8"/>
    </row>
    <row r="122" ht="15.75" customHeight="1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  <c r="AA122" s="8"/>
      <c r="AB122" s="8"/>
      <c r="AC122" s="8"/>
      <c r="AD122" s="8"/>
      <c r="AE122" s="8"/>
      <c r="AF122" s="8"/>
      <c r="AG122" s="8"/>
      <c r="AH122" s="8"/>
      <c r="AI122" s="8"/>
    </row>
    <row r="123" ht="15.75" customHeight="1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  <c r="AA123" s="8"/>
      <c r="AB123" s="8"/>
      <c r="AC123" s="8"/>
      <c r="AD123" s="8"/>
      <c r="AE123" s="8"/>
      <c r="AF123" s="8"/>
      <c r="AG123" s="8"/>
      <c r="AH123" s="8"/>
      <c r="AI123" s="8"/>
    </row>
    <row r="124" ht="15.75" customHeight="1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  <c r="AA124" s="8"/>
      <c r="AB124" s="8"/>
      <c r="AC124" s="8"/>
      <c r="AD124" s="8"/>
      <c r="AE124" s="8"/>
      <c r="AF124" s="8"/>
      <c r="AG124" s="8"/>
      <c r="AH124" s="8"/>
      <c r="AI124" s="8"/>
    </row>
    <row r="125" ht="15.75" customHeight="1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  <c r="AA125" s="8"/>
      <c r="AB125" s="8"/>
      <c r="AC125" s="8"/>
      <c r="AD125" s="8"/>
      <c r="AE125" s="8"/>
      <c r="AF125" s="8"/>
      <c r="AG125" s="8"/>
      <c r="AH125" s="8"/>
      <c r="AI125" s="8"/>
    </row>
    <row r="126" ht="15.75" customHeight="1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  <c r="AA126" s="8"/>
      <c r="AB126" s="8"/>
      <c r="AC126" s="8"/>
      <c r="AD126" s="8"/>
      <c r="AE126" s="8"/>
      <c r="AF126" s="8"/>
      <c r="AG126" s="8"/>
      <c r="AH126" s="8"/>
      <c r="AI126" s="8"/>
    </row>
    <row r="127" ht="15.75" customHeight="1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  <c r="AC127" s="8"/>
      <c r="AD127" s="8"/>
      <c r="AE127" s="8"/>
      <c r="AF127" s="8"/>
      <c r="AG127" s="8"/>
      <c r="AH127" s="8"/>
      <c r="AI127" s="8"/>
    </row>
    <row r="128" ht="15.75" customHeight="1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  <c r="AA128" s="8"/>
      <c r="AB128" s="8"/>
      <c r="AC128" s="8"/>
      <c r="AD128" s="8"/>
      <c r="AE128" s="8"/>
      <c r="AF128" s="8"/>
      <c r="AG128" s="8"/>
      <c r="AH128" s="8"/>
      <c r="AI128" s="8"/>
    </row>
    <row r="129" ht="15.75" customHeight="1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  <c r="AA129" s="8"/>
      <c r="AB129" s="8"/>
      <c r="AC129" s="8"/>
      <c r="AD129" s="8"/>
      <c r="AE129" s="8"/>
      <c r="AF129" s="8"/>
      <c r="AG129" s="8"/>
      <c r="AH129" s="8"/>
      <c r="AI129" s="8"/>
    </row>
    <row r="130" ht="15.75" customHeight="1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  <c r="AA130" s="8"/>
      <c r="AB130" s="8"/>
      <c r="AC130" s="8"/>
      <c r="AD130" s="8"/>
      <c r="AE130" s="8"/>
      <c r="AF130" s="8"/>
      <c r="AG130" s="8"/>
      <c r="AH130" s="8"/>
      <c r="AI130" s="8"/>
    </row>
    <row r="131" ht="15.75" customHeight="1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  <c r="AA131" s="8"/>
      <c r="AB131" s="8"/>
      <c r="AC131" s="8"/>
      <c r="AD131" s="8"/>
      <c r="AE131" s="8"/>
      <c r="AF131" s="8"/>
      <c r="AG131" s="8"/>
      <c r="AH131" s="8"/>
      <c r="AI131" s="8"/>
    </row>
    <row r="132" ht="15.75" customHeight="1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  <c r="AA132" s="8"/>
      <c r="AB132" s="8"/>
      <c r="AC132" s="8"/>
      <c r="AD132" s="8"/>
      <c r="AE132" s="8"/>
      <c r="AF132" s="8"/>
      <c r="AG132" s="8"/>
      <c r="AH132" s="8"/>
      <c r="AI132" s="8"/>
    </row>
    <row r="133" ht="15.75" customHeight="1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  <c r="AA133" s="8"/>
      <c r="AB133" s="8"/>
      <c r="AC133" s="8"/>
      <c r="AD133" s="8"/>
      <c r="AE133" s="8"/>
      <c r="AF133" s="8"/>
      <c r="AG133" s="8"/>
      <c r="AH133" s="8"/>
      <c r="AI133" s="8"/>
    </row>
    <row r="134" ht="15.75" customHeight="1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  <c r="AA134" s="8"/>
      <c r="AB134" s="8"/>
      <c r="AC134" s="8"/>
      <c r="AD134" s="8"/>
      <c r="AE134" s="8"/>
      <c r="AF134" s="8"/>
      <c r="AG134" s="8"/>
      <c r="AH134" s="8"/>
      <c r="AI134" s="8"/>
    </row>
    <row r="135" ht="15.75" customHeight="1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  <c r="AA135" s="8"/>
      <c r="AB135" s="8"/>
      <c r="AC135" s="8"/>
      <c r="AD135" s="8"/>
      <c r="AE135" s="8"/>
      <c r="AF135" s="8"/>
      <c r="AG135" s="8"/>
      <c r="AH135" s="8"/>
      <c r="AI135" s="8"/>
    </row>
    <row r="136" ht="15.75" customHeight="1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  <c r="AA136" s="8"/>
      <c r="AB136" s="8"/>
      <c r="AC136" s="8"/>
      <c r="AD136" s="8"/>
      <c r="AE136" s="8"/>
      <c r="AF136" s="8"/>
      <c r="AG136" s="8"/>
      <c r="AH136" s="8"/>
      <c r="AI136" s="8"/>
    </row>
    <row r="137" ht="15.75" customHeight="1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  <c r="AA137" s="8"/>
      <c r="AB137" s="8"/>
      <c r="AC137" s="8"/>
      <c r="AD137" s="8"/>
      <c r="AE137" s="8"/>
      <c r="AF137" s="8"/>
      <c r="AG137" s="8"/>
      <c r="AH137" s="8"/>
      <c r="AI137" s="8"/>
    </row>
    <row r="138" ht="15.75" customHeight="1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  <c r="AA138" s="8"/>
      <c r="AB138" s="8"/>
      <c r="AC138" s="8"/>
      <c r="AD138" s="8"/>
      <c r="AE138" s="8"/>
      <c r="AF138" s="8"/>
      <c r="AG138" s="8"/>
      <c r="AH138" s="8"/>
      <c r="AI138" s="8"/>
    </row>
    <row r="139" ht="15.75" customHeight="1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  <c r="AA139" s="8"/>
      <c r="AB139" s="8"/>
      <c r="AC139" s="8"/>
      <c r="AD139" s="8"/>
      <c r="AE139" s="8"/>
      <c r="AF139" s="8"/>
      <c r="AG139" s="8"/>
      <c r="AH139" s="8"/>
      <c r="AI139" s="8"/>
    </row>
    <row r="140" ht="15.75" customHeight="1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  <c r="AA140" s="8"/>
      <c r="AB140" s="8"/>
      <c r="AC140" s="8"/>
      <c r="AD140" s="8"/>
      <c r="AE140" s="8"/>
      <c r="AF140" s="8"/>
      <c r="AG140" s="8"/>
      <c r="AH140" s="8"/>
      <c r="AI140" s="8"/>
    </row>
    <row r="141" ht="15.75" customHeight="1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  <c r="AA141" s="8"/>
      <c r="AB141" s="8"/>
      <c r="AC141" s="8"/>
      <c r="AD141" s="8"/>
      <c r="AE141" s="8"/>
      <c r="AF141" s="8"/>
      <c r="AG141" s="8"/>
      <c r="AH141" s="8"/>
      <c r="AI141" s="8"/>
    </row>
    <row r="142" ht="15.75" customHeight="1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  <c r="AA142" s="8"/>
      <c r="AB142" s="8"/>
      <c r="AC142" s="8"/>
      <c r="AD142" s="8"/>
      <c r="AE142" s="8"/>
      <c r="AF142" s="8"/>
      <c r="AG142" s="8"/>
      <c r="AH142" s="8"/>
      <c r="AI142" s="8"/>
    </row>
    <row r="143" ht="15.75" customHeight="1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  <c r="AA143" s="8"/>
      <c r="AB143" s="8"/>
      <c r="AC143" s="8"/>
      <c r="AD143" s="8"/>
      <c r="AE143" s="8"/>
      <c r="AF143" s="8"/>
      <c r="AG143" s="8"/>
      <c r="AH143" s="8"/>
      <c r="AI143" s="8"/>
    </row>
    <row r="144" ht="15.75" customHeight="1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  <c r="AA144" s="8"/>
      <c r="AB144" s="8"/>
      <c r="AC144" s="8"/>
      <c r="AD144" s="8"/>
      <c r="AE144" s="8"/>
      <c r="AF144" s="8"/>
      <c r="AG144" s="8"/>
      <c r="AH144" s="8"/>
      <c r="AI144" s="8"/>
    </row>
    <row r="145" ht="15.75" customHeight="1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  <c r="AA145" s="8"/>
      <c r="AB145" s="8"/>
      <c r="AC145" s="8"/>
      <c r="AD145" s="8"/>
      <c r="AE145" s="8"/>
      <c r="AF145" s="8"/>
      <c r="AG145" s="8"/>
      <c r="AH145" s="8"/>
      <c r="AI145" s="8"/>
    </row>
    <row r="146" ht="15.75" customHeight="1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  <c r="AA146" s="8"/>
      <c r="AB146" s="8"/>
      <c r="AC146" s="8"/>
      <c r="AD146" s="8"/>
      <c r="AE146" s="8"/>
      <c r="AF146" s="8"/>
      <c r="AG146" s="8"/>
      <c r="AH146" s="8"/>
      <c r="AI146" s="8"/>
    </row>
    <row r="147" ht="15.75" customHeight="1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  <c r="AA147" s="8"/>
      <c r="AB147" s="8"/>
      <c r="AC147" s="8"/>
      <c r="AD147" s="8"/>
      <c r="AE147" s="8"/>
      <c r="AF147" s="8"/>
      <c r="AG147" s="8"/>
      <c r="AH147" s="8"/>
      <c r="AI147" s="8"/>
    </row>
    <row r="148" ht="15.75" customHeight="1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  <c r="AA148" s="8"/>
      <c r="AB148" s="8"/>
      <c r="AC148" s="8"/>
      <c r="AD148" s="8"/>
      <c r="AE148" s="8"/>
      <c r="AF148" s="8"/>
      <c r="AG148" s="8"/>
      <c r="AH148" s="8"/>
      <c r="AI148" s="8"/>
    </row>
    <row r="149" ht="15.75" customHeight="1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  <c r="AA149" s="8"/>
      <c r="AB149" s="8"/>
      <c r="AC149" s="8"/>
      <c r="AD149" s="8"/>
      <c r="AE149" s="8"/>
      <c r="AF149" s="8"/>
      <c r="AG149" s="8"/>
      <c r="AH149" s="8"/>
      <c r="AI149" s="8"/>
    </row>
    <row r="150" ht="15.75" customHeight="1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  <c r="AA150" s="8"/>
      <c r="AB150" s="8"/>
      <c r="AC150" s="8"/>
      <c r="AD150" s="8"/>
      <c r="AE150" s="8"/>
      <c r="AF150" s="8"/>
      <c r="AG150" s="8"/>
      <c r="AH150" s="8"/>
      <c r="AI150" s="8"/>
    </row>
    <row r="151" ht="15.75" customHeight="1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  <c r="AA151" s="8"/>
      <c r="AB151" s="8"/>
      <c r="AC151" s="8"/>
      <c r="AD151" s="8"/>
      <c r="AE151" s="8"/>
      <c r="AF151" s="8"/>
      <c r="AG151" s="8"/>
      <c r="AH151" s="8"/>
      <c r="AI151" s="8"/>
    </row>
    <row r="152" ht="15.75" customHeight="1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  <c r="AA152" s="8"/>
      <c r="AB152" s="8"/>
      <c r="AC152" s="8"/>
      <c r="AD152" s="8"/>
      <c r="AE152" s="8"/>
      <c r="AF152" s="8"/>
      <c r="AG152" s="8"/>
      <c r="AH152" s="8"/>
      <c r="AI152" s="8"/>
    </row>
    <row r="153" ht="15.75" customHeight="1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  <c r="AA153" s="8"/>
      <c r="AB153" s="8"/>
      <c r="AC153" s="8"/>
      <c r="AD153" s="8"/>
      <c r="AE153" s="8"/>
      <c r="AF153" s="8"/>
      <c r="AG153" s="8"/>
      <c r="AH153" s="8"/>
      <c r="AI153" s="8"/>
    </row>
    <row r="154" ht="15.75" customHeight="1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  <c r="AA154" s="8"/>
      <c r="AB154" s="8"/>
      <c r="AC154" s="8"/>
      <c r="AD154" s="8"/>
      <c r="AE154" s="8"/>
      <c r="AF154" s="8"/>
      <c r="AG154" s="8"/>
      <c r="AH154" s="8"/>
      <c r="AI154" s="8"/>
    </row>
    <row r="155" ht="15.75" customHeight="1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  <c r="AA155" s="8"/>
      <c r="AB155" s="8"/>
      <c r="AC155" s="8"/>
      <c r="AD155" s="8"/>
      <c r="AE155" s="8"/>
      <c r="AF155" s="8"/>
      <c r="AG155" s="8"/>
      <c r="AH155" s="8"/>
      <c r="AI155" s="8"/>
    </row>
    <row r="156" ht="15.75" customHeight="1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  <c r="AA156" s="8"/>
      <c r="AB156" s="8"/>
      <c r="AC156" s="8"/>
      <c r="AD156" s="8"/>
      <c r="AE156" s="8"/>
      <c r="AF156" s="8"/>
      <c r="AG156" s="8"/>
      <c r="AH156" s="8"/>
      <c r="AI156" s="8"/>
    </row>
    <row r="157" ht="15.75" customHeight="1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  <c r="AA157" s="8"/>
      <c r="AB157" s="8"/>
      <c r="AC157" s="8"/>
      <c r="AD157" s="8"/>
      <c r="AE157" s="8"/>
      <c r="AF157" s="8"/>
      <c r="AG157" s="8"/>
      <c r="AH157" s="8"/>
      <c r="AI157" s="8"/>
    </row>
    <row r="158" ht="15.75" customHeight="1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  <c r="AA158" s="8"/>
      <c r="AB158" s="8"/>
      <c r="AC158" s="8"/>
      <c r="AD158" s="8"/>
      <c r="AE158" s="8"/>
      <c r="AF158" s="8"/>
      <c r="AG158" s="8"/>
      <c r="AH158" s="8"/>
      <c r="AI158" s="8"/>
    </row>
    <row r="159" ht="15.75" customHeight="1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  <c r="AA159" s="8"/>
      <c r="AB159" s="8"/>
      <c r="AC159" s="8"/>
      <c r="AD159" s="8"/>
      <c r="AE159" s="8"/>
      <c r="AF159" s="8"/>
      <c r="AG159" s="8"/>
      <c r="AH159" s="8"/>
      <c r="AI159" s="8"/>
    </row>
    <row r="160" ht="15.75" customHeight="1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  <c r="AA160" s="8"/>
      <c r="AB160" s="8"/>
      <c r="AC160" s="8"/>
      <c r="AD160" s="8"/>
      <c r="AE160" s="8"/>
      <c r="AF160" s="8"/>
      <c r="AG160" s="8"/>
      <c r="AH160" s="8"/>
      <c r="AI160" s="8"/>
    </row>
    <row r="161" ht="15.75" customHeight="1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  <c r="AA161" s="8"/>
      <c r="AB161" s="8"/>
      <c r="AC161" s="8"/>
      <c r="AD161" s="8"/>
      <c r="AE161" s="8"/>
      <c r="AF161" s="8"/>
      <c r="AG161" s="8"/>
      <c r="AH161" s="8"/>
      <c r="AI161" s="8"/>
    </row>
    <row r="162" ht="15.75" customHeight="1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  <c r="AA162" s="8"/>
      <c r="AB162" s="8"/>
      <c r="AC162" s="8"/>
      <c r="AD162" s="8"/>
      <c r="AE162" s="8"/>
      <c r="AF162" s="8"/>
      <c r="AG162" s="8"/>
      <c r="AH162" s="8"/>
      <c r="AI162" s="8"/>
    </row>
    <row r="163" ht="15.75" customHeight="1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  <c r="AA163" s="8"/>
      <c r="AB163" s="8"/>
      <c r="AC163" s="8"/>
      <c r="AD163" s="8"/>
      <c r="AE163" s="8"/>
      <c r="AF163" s="8"/>
      <c r="AG163" s="8"/>
      <c r="AH163" s="8"/>
      <c r="AI163" s="8"/>
    </row>
    <row r="164" ht="15.75" customHeight="1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  <c r="AA164" s="8"/>
      <c r="AB164" s="8"/>
      <c r="AC164" s="8"/>
      <c r="AD164" s="8"/>
      <c r="AE164" s="8"/>
      <c r="AF164" s="8"/>
      <c r="AG164" s="8"/>
      <c r="AH164" s="8"/>
      <c r="AI164" s="8"/>
    </row>
    <row r="165" ht="15.75" customHeight="1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  <c r="AA165" s="8"/>
      <c r="AB165" s="8"/>
      <c r="AC165" s="8"/>
      <c r="AD165" s="8"/>
      <c r="AE165" s="8"/>
      <c r="AF165" s="8"/>
      <c r="AG165" s="8"/>
      <c r="AH165" s="8"/>
      <c r="AI165" s="8"/>
    </row>
    <row r="166" ht="15.75" customHeight="1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  <c r="AA166" s="8"/>
      <c r="AB166" s="8"/>
      <c r="AC166" s="8"/>
      <c r="AD166" s="8"/>
      <c r="AE166" s="8"/>
      <c r="AF166" s="8"/>
      <c r="AG166" s="8"/>
      <c r="AH166" s="8"/>
      <c r="AI166" s="8"/>
    </row>
    <row r="167" ht="15.75" customHeight="1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  <c r="AA167" s="8"/>
      <c r="AB167" s="8"/>
      <c r="AC167" s="8"/>
      <c r="AD167" s="8"/>
      <c r="AE167" s="8"/>
      <c r="AF167" s="8"/>
      <c r="AG167" s="8"/>
      <c r="AH167" s="8"/>
      <c r="AI167" s="8"/>
    </row>
    <row r="168" ht="15.75" customHeight="1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  <c r="AA168" s="8"/>
      <c r="AB168" s="8"/>
      <c r="AC168" s="8"/>
      <c r="AD168" s="8"/>
      <c r="AE168" s="8"/>
      <c r="AF168" s="8"/>
      <c r="AG168" s="8"/>
      <c r="AH168" s="8"/>
      <c r="AI168" s="8"/>
    </row>
    <row r="169" ht="15.75" customHeight="1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  <c r="AA169" s="8"/>
      <c r="AB169" s="8"/>
      <c r="AC169" s="8"/>
      <c r="AD169" s="8"/>
      <c r="AE169" s="8"/>
      <c r="AF169" s="8"/>
      <c r="AG169" s="8"/>
      <c r="AH169" s="8"/>
      <c r="AI169" s="8"/>
    </row>
    <row r="170" ht="15.75" customHeight="1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  <c r="AH170" s="8"/>
      <c r="AI170" s="8"/>
    </row>
    <row r="171" ht="15.75" customHeight="1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  <c r="AA171" s="8"/>
      <c r="AB171" s="8"/>
      <c r="AC171" s="8"/>
      <c r="AD171" s="8"/>
      <c r="AE171" s="8"/>
      <c r="AF171" s="8"/>
      <c r="AG171" s="8"/>
      <c r="AH171" s="8"/>
      <c r="AI171" s="8"/>
    </row>
    <row r="172" ht="15.75" customHeight="1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  <c r="AA172" s="8"/>
      <c r="AB172" s="8"/>
      <c r="AC172" s="8"/>
      <c r="AD172" s="8"/>
      <c r="AE172" s="8"/>
      <c r="AF172" s="8"/>
      <c r="AG172" s="8"/>
      <c r="AH172" s="8"/>
      <c r="AI172" s="8"/>
    </row>
    <row r="173" ht="15.75" customHeight="1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  <c r="AA173" s="8"/>
      <c r="AB173" s="8"/>
      <c r="AC173" s="8"/>
      <c r="AD173" s="8"/>
      <c r="AE173" s="8"/>
      <c r="AF173" s="8"/>
      <c r="AG173" s="8"/>
      <c r="AH173" s="8"/>
      <c r="AI173" s="8"/>
    </row>
    <row r="174" ht="15.75" customHeight="1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  <c r="AA174" s="8"/>
      <c r="AB174" s="8"/>
      <c r="AC174" s="8"/>
      <c r="AD174" s="8"/>
      <c r="AE174" s="8"/>
      <c r="AF174" s="8"/>
      <c r="AG174" s="8"/>
      <c r="AH174" s="8"/>
      <c r="AI174" s="8"/>
    </row>
    <row r="175" ht="15.75" customHeight="1">
      <c r="A175" s="8"/>
      <c r="B175" s="8"/>
      <c r="C175" s="8"/>
      <c r="D175" s="8"/>
      <c r="E175" s="8"/>
      <c r="F175" s="8"/>
      <c r="G175" s="8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8"/>
      <c r="Y175" s="8"/>
      <c r="Z175" s="8"/>
      <c r="AA175" s="8"/>
      <c r="AB175" s="8"/>
      <c r="AC175" s="8"/>
      <c r="AD175" s="8"/>
      <c r="AE175" s="8"/>
      <c r="AF175" s="8"/>
      <c r="AG175" s="8"/>
      <c r="AH175" s="8"/>
      <c r="AI175" s="8"/>
    </row>
    <row r="176" ht="15.75" customHeight="1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8"/>
      <c r="Y176" s="8"/>
      <c r="Z176" s="8"/>
      <c r="AA176" s="8"/>
      <c r="AB176" s="8"/>
      <c r="AC176" s="8"/>
      <c r="AD176" s="8"/>
      <c r="AE176" s="8"/>
      <c r="AF176" s="8"/>
      <c r="AG176" s="8"/>
      <c r="AH176" s="8"/>
      <c r="AI176" s="8"/>
    </row>
    <row r="177" ht="15.75" customHeight="1">
      <c r="A177" s="8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8"/>
      <c r="Y177" s="8"/>
      <c r="Z177" s="8"/>
      <c r="AA177" s="8"/>
      <c r="AB177" s="8"/>
      <c r="AC177" s="8"/>
      <c r="AD177" s="8"/>
      <c r="AE177" s="8"/>
      <c r="AF177" s="8"/>
      <c r="AG177" s="8"/>
      <c r="AH177" s="8"/>
      <c r="AI177" s="8"/>
    </row>
    <row r="178" ht="15.75" customHeight="1">
      <c r="A178" s="8"/>
      <c r="B178" s="8"/>
      <c r="C178" s="8"/>
      <c r="D178" s="8"/>
      <c r="E178" s="8"/>
      <c r="F178" s="8"/>
      <c r="G178" s="8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8"/>
      <c r="Y178" s="8"/>
      <c r="Z178" s="8"/>
      <c r="AA178" s="8"/>
      <c r="AB178" s="8"/>
      <c r="AC178" s="8"/>
      <c r="AD178" s="8"/>
      <c r="AE178" s="8"/>
      <c r="AF178" s="8"/>
      <c r="AG178" s="8"/>
      <c r="AH178" s="8"/>
      <c r="AI178" s="8"/>
    </row>
    <row r="179" ht="15.75" customHeight="1">
      <c r="A179" s="8"/>
      <c r="B179" s="8"/>
      <c r="C179" s="8"/>
      <c r="D179" s="8"/>
      <c r="E179" s="8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  <c r="AA179" s="8"/>
      <c r="AB179" s="8"/>
      <c r="AC179" s="8"/>
      <c r="AD179" s="8"/>
      <c r="AE179" s="8"/>
      <c r="AF179" s="8"/>
      <c r="AG179" s="8"/>
      <c r="AH179" s="8"/>
      <c r="AI179" s="8"/>
    </row>
    <row r="180" ht="15.75" customHeight="1">
      <c r="A180" s="8"/>
      <c r="B180" s="8"/>
      <c r="C180" s="8"/>
      <c r="D180" s="8"/>
      <c r="E180" s="8"/>
      <c r="F180" s="8"/>
      <c r="G180" s="8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8"/>
      <c r="Y180" s="8"/>
      <c r="Z180" s="8"/>
      <c r="AA180" s="8"/>
      <c r="AB180" s="8"/>
      <c r="AC180" s="8"/>
      <c r="AD180" s="8"/>
      <c r="AE180" s="8"/>
      <c r="AF180" s="8"/>
      <c r="AG180" s="8"/>
      <c r="AH180" s="8"/>
      <c r="AI180" s="8"/>
    </row>
    <row r="181" ht="15.75" customHeight="1">
      <c r="A181" s="8"/>
      <c r="B181" s="8"/>
      <c r="C181" s="8"/>
      <c r="D181" s="8"/>
      <c r="E181" s="8"/>
      <c r="F181" s="8"/>
      <c r="G181" s="8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8"/>
      <c r="Y181" s="8"/>
      <c r="Z181" s="8"/>
      <c r="AA181" s="8"/>
      <c r="AB181" s="8"/>
      <c r="AC181" s="8"/>
      <c r="AD181" s="8"/>
      <c r="AE181" s="8"/>
      <c r="AF181" s="8"/>
      <c r="AG181" s="8"/>
      <c r="AH181" s="8"/>
      <c r="AI181" s="8"/>
    </row>
    <row r="182" ht="15.75" customHeight="1">
      <c r="A182" s="8"/>
      <c r="B182" s="8"/>
      <c r="C182" s="8"/>
      <c r="D182" s="8"/>
      <c r="E182" s="8"/>
      <c r="F182" s="8"/>
      <c r="G182" s="8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8"/>
      <c r="Y182" s="8"/>
      <c r="Z182" s="8"/>
      <c r="AA182" s="8"/>
      <c r="AB182" s="8"/>
      <c r="AC182" s="8"/>
      <c r="AD182" s="8"/>
      <c r="AE182" s="8"/>
      <c r="AF182" s="8"/>
      <c r="AG182" s="8"/>
      <c r="AH182" s="8"/>
      <c r="AI182" s="8"/>
    </row>
    <row r="183" ht="15.75" customHeight="1">
      <c r="A183" s="8"/>
      <c r="B183" s="8"/>
      <c r="C183" s="8"/>
      <c r="D183" s="8"/>
      <c r="E183" s="8"/>
      <c r="F183" s="8"/>
      <c r="G183" s="8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8"/>
      <c r="Y183" s="8"/>
      <c r="Z183" s="8"/>
      <c r="AA183" s="8"/>
      <c r="AB183" s="8"/>
      <c r="AC183" s="8"/>
      <c r="AD183" s="8"/>
      <c r="AE183" s="8"/>
      <c r="AF183" s="8"/>
      <c r="AG183" s="8"/>
      <c r="AH183" s="8"/>
      <c r="AI183" s="8"/>
    </row>
    <row r="184" ht="15.75" customHeight="1">
      <c r="A184" s="8"/>
      <c r="B184" s="8"/>
      <c r="C184" s="8"/>
      <c r="D184" s="8"/>
      <c r="E184" s="8"/>
      <c r="F184" s="8"/>
      <c r="G184" s="8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8"/>
      <c r="Y184" s="8"/>
      <c r="Z184" s="8"/>
      <c r="AA184" s="8"/>
      <c r="AB184" s="8"/>
      <c r="AC184" s="8"/>
      <c r="AD184" s="8"/>
      <c r="AE184" s="8"/>
      <c r="AF184" s="8"/>
      <c r="AG184" s="8"/>
      <c r="AH184" s="8"/>
      <c r="AI184" s="8"/>
    </row>
    <row r="185" ht="15.75" customHeight="1">
      <c r="A185" s="8"/>
      <c r="B185" s="8"/>
      <c r="C185" s="8"/>
      <c r="D185" s="8"/>
      <c r="E185" s="8"/>
      <c r="F185" s="8"/>
      <c r="G185" s="8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8"/>
      <c r="Y185" s="8"/>
      <c r="Z185" s="8"/>
      <c r="AA185" s="8"/>
      <c r="AB185" s="8"/>
      <c r="AC185" s="8"/>
      <c r="AD185" s="8"/>
      <c r="AE185" s="8"/>
      <c r="AF185" s="8"/>
      <c r="AG185" s="8"/>
      <c r="AH185" s="8"/>
      <c r="AI185" s="8"/>
    </row>
    <row r="186" ht="15.75" customHeight="1">
      <c r="A186" s="8"/>
      <c r="B186" s="8"/>
      <c r="C186" s="8"/>
      <c r="D186" s="8"/>
      <c r="E186" s="8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  <c r="AA186" s="8"/>
      <c r="AB186" s="8"/>
      <c r="AC186" s="8"/>
      <c r="AD186" s="8"/>
      <c r="AE186" s="8"/>
      <c r="AF186" s="8"/>
      <c r="AG186" s="8"/>
      <c r="AH186" s="8"/>
      <c r="AI186" s="8"/>
    </row>
    <row r="187" ht="15.75" customHeight="1">
      <c r="A187" s="8"/>
      <c r="B187" s="8"/>
      <c r="C187" s="8"/>
      <c r="D187" s="8"/>
      <c r="E187" s="8"/>
      <c r="F187" s="8"/>
      <c r="G187" s="8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8"/>
      <c r="Y187" s="8"/>
      <c r="Z187" s="8"/>
      <c r="AA187" s="8"/>
      <c r="AB187" s="8"/>
      <c r="AC187" s="8"/>
      <c r="AD187" s="8"/>
      <c r="AE187" s="8"/>
      <c r="AF187" s="8"/>
      <c r="AG187" s="8"/>
      <c r="AH187" s="8"/>
      <c r="AI187" s="8"/>
    </row>
    <row r="188" ht="15.75" customHeight="1">
      <c r="A188" s="8"/>
      <c r="B188" s="8"/>
      <c r="C188" s="8"/>
      <c r="D188" s="8"/>
      <c r="E188" s="8"/>
      <c r="F188" s="8"/>
      <c r="G188" s="8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8"/>
      <c r="Y188" s="8"/>
      <c r="Z188" s="8"/>
      <c r="AA188" s="8"/>
      <c r="AB188" s="8"/>
      <c r="AC188" s="8"/>
      <c r="AD188" s="8"/>
      <c r="AE188" s="8"/>
      <c r="AF188" s="8"/>
      <c r="AG188" s="8"/>
      <c r="AH188" s="8"/>
      <c r="AI188" s="8"/>
    </row>
    <row r="189" ht="15.75" customHeight="1">
      <c r="A189" s="8"/>
      <c r="B189" s="8"/>
      <c r="C189" s="8"/>
      <c r="D189" s="8"/>
      <c r="E189" s="8"/>
      <c r="F189" s="8"/>
      <c r="G189" s="8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8"/>
      <c r="Y189" s="8"/>
      <c r="Z189" s="8"/>
      <c r="AA189" s="8"/>
      <c r="AB189" s="8"/>
      <c r="AC189" s="8"/>
      <c r="AD189" s="8"/>
      <c r="AE189" s="8"/>
      <c r="AF189" s="8"/>
      <c r="AG189" s="8"/>
      <c r="AH189" s="8"/>
      <c r="AI189" s="8"/>
    </row>
    <row r="190" ht="15.75" customHeight="1">
      <c r="A190" s="8"/>
      <c r="B190" s="8"/>
      <c r="C190" s="8"/>
      <c r="D190" s="8"/>
      <c r="E190" s="8"/>
      <c r="F190" s="8"/>
      <c r="G190" s="8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8"/>
      <c r="Y190" s="8"/>
      <c r="Z190" s="8"/>
      <c r="AA190" s="8"/>
      <c r="AB190" s="8"/>
      <c r="AC190" s="8"/>
      <c r="AD190" s="8"/>
      <c r="AE190" s="8"/>
      <c r="AF190" s="8"/>
      <c r="AG190" s="8"/>
      <c r="AH190" s="8"/>
      <c r="AI190" s="8"/>
    </row>
    <row r="191" ht="15.75" customHeight="1">
      <c r="A191" s="8"/>
      <c r="B191" s="8"/>
      <c r="C191" s="8"/>
      <c r="D191" s="8"/>
      <c r="E191" s="8"/>
      <c r="F191" s="8"/>
      <c r="G191" s="8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8"/>
      <c r="Y191" s="8"/>
      <c r="Z191" s="8"/>
      <c r="AA191" s="8"/>
      <c r="AB191" s="8"/>
      <c r="AC191" s="8"/>
      <c r="AD191" s="8"/>
      <c r="AE191" s="8"/>
      <c r="AF191" s="8"/>
      <c r="AG191" s="8"/>
      <c r="AH191" s="8"/>
      <c r="AI191" s="8"/>
    </row>
    <row r="192" ht="15.75" customHeight="1">
      <c r="A192" s="8"/>
      <c r="B192" s="8"/>
      <c r="C192" s="8"/>
      <c r="D192" s="8"/>
      <c r="E192" s="8"/>
      <c r="F192" s="8"/>
      <c r="G192" s="8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8"/>
      <c r="Y192" s="8"/>
      <c r="Z192" s="8"/>
      <c r="AA192" s="8"/>
      <c r="AB192" s="8"/>
      <c r="AC192" s="8"/>
      <c r="AD192" s="8"/>
      <c r="AE192" s="8"/>
      <c r="AF192" s="8"/>
      <c r="AG192" s="8"/>
      <c r="AH192" s="8"/>
      <c r="AI192" s="8"/>
    </row>
    <row r="193" ht="15.75" customHeight="1">
      <c r="A193" s="8"/>
      <c r="B193" s="8"/>
      <c r="C193" s="8"/>
      <c r="D193" s="8"/>
      <c r="E193" s="8"/>
      <c r="F193" s="8"/>
      <c r="G193" s="8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8"/>
      <c r="Y193" s="8"/>
      <c r="Z193" s="8"/>
      <c r="AA193" s="8"/>
      <c r="AB193" s="8"/>
      <c r="AC193" s="8"/>
      <c r="AD193" s="8"/>
      <c r="AE193" s="8"/>
      <c r="AF193" s="8"/>
      <c r="AG193" s="8"/>
      <c r="AH193" s="8"/>
      <c r="AI193" s="8"/>
    </row>
    <row r="194" ht="15.75" customHeight="1">
      <c r="A194" s="8"/>
      <c r="B194" s="8"/>
      <c r="C194" s="8"/>
      <c r="D194" s="8"/>
      <c r="E194" s="8"/>
      <c r="F194" s="8"/>
      <c r="G194" s="8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8"/>
      <c r="Y194" s="8"/>
      <c r="Z194" s="8"/>
      <c r="AA194" s="8"/>
      <c r="AB194" s="8"/>
      <c r="AC194" s="8"/>
      <c r="AD194" s="8"/>
      <c r="AE194" s="8"/>
      <c r="AF194" s="8"/>
      <c r="AG194" s="8"/>
      <c r="AH194" s="8"/>
      <c r="AI194" s="8"/>
    </row>
    <row r="195" ht="15.75" customHeight="1">
      <c r="A195" s="8"/>
      <c r="B195" s="8"/>
      <c r="C195" s="8"/>
      <c r="D195" s="8"/>
      <c r="E195" s="8"/>
      <c r="F195" s="8"/>
      <c r="G195" s="8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8"/>
      <c r="Y195" s="8"/>
      <c r="Z195" s="8"/>
      <c r="AA195" s="8"/>
      <c r="AB195" s="8"/>
      <c r="AC195" s="8"/>
      <c r="AD195" s="8"/>
      <c r="AE195" s="8"/>
      <c r="AF195" s="8"/>
      <c r="AG195" s="8"/>
      <c r="AH195" s="8"/>
      <c r="AI195" s="8"/>
    </row>
    <row r="196" ht="15.75" customHeight="1">
      <c r="A196" s="8"/>
      <c r="B196" s="8"/>
      <c r="C196" s="8"/>
      <c r="D196" s="8"/>
      <c r="E196" s="8"/>
      <c r="F196" s="8"/>
      <c r="G196" s="8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8"/>
      <c r="Y196" s="8"/>
      <c r="Z196" s="8"/>
      <c r="AA196" s="8"/>
      <c r="AB196" s="8"/>
      <c r="AC196" s="8"/>
      <c r="AD196" s="8"/>
      <c r="AE196" s="8"/>
      <c r="AF196" s="8"/>
      <c r="AG196" s="8"/>
      <c r="AH196" s="8"/>
      <c r="AI196" s="8"/>
    </row>
    <row r="197" ht="15.75" customHeight="1">
      <c r="A197" s="8"/>
      <c r="B197" s="8"/>
      <c r="C197" s="8"/>
      <c r="D197" s="8"/>
      <c r="E197" s="8"/>
      <c r="F197" s="8"/>
      <c r="G197" s="8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8"/>
      <c r="Y197" s="8"/>
      <c r="Z197" s="8"/>
      <c r="AA197" s="8"/>
      <c r="AB197" s="8"/>
      <c r="AC197" s="8"/>
      <c r="AD197" s="8"/>
      <c r="AE197" s="8"/>
      <c r="AF197" s="8"/>
      <c r="AG197" s="8"/>
      <c r="AH197" s="8"/>
      <c r="AI197" s="8"/>
    </row>
    <row r="198" ht="15.75" customHeight="1">
      <c r="A198" s="8"/>
      <c r="B198" s="8"/>
      <c r="C198" s="8"/>
      <c r="D198" s="8"/>
      <c r="E198" s="8"/>
      <c r="F198" s="8"/>
      <c r="G198" s="8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8"/>
      <c r="Y198" s="8"/>
      <c r="Z198" s="8"/>
      <c r="AA198" s="8"/>
      <c r="AB198" s="8"/>
      <c r="AC198" s="8"/>
      <c r="AD198" s="8"/>
      <c r="AE198" s="8"/>
      <c r="AF198" s="8"/>
      <c r="AG198" s="8"/>
      <c r="AH198" s="8"/>
      <c r="AI198" s="8"/>
    </row>
    <row r="199" ht="15.75" customHeight="1">
      <c r="A199" s="8"/>
      <c r="B199" s="8"/>
      <c r="C199" s="8"/>
      <c r="D199" s="8"/>
      <c r="E199" s="8"/>
      <c r="F199" s="8"/>
      <c r="G199" s="8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8"/>
      <c r="Y199" s="8"/>
      <c r="Z199" s="8"/>
      <c r="AA199" s="8"/>
      <c r="AB199" s="8"/>
      <c r="AC199" s="8"/>
      <c r="AD199" s="8"/>
      <c r="AE199" s="8"/>
      <c r="AF199" s="8"/>
      <c r="AG199" s="8"/>
      <c r="AH199" s="8"/>
      <c r="AI199" s="8"/>
    </row>
    <row r="200" ht="15.75" customHeight="1">
      <c r="A200" s="8"/>
      <c r="B200" s="8"/>
      <c r="C200" s="8"/>
      <c r="D200" s="8"/>
      <c r="E200" s="8"/>
      <c r="F200" s="8"/>
      <c r="G200" s="8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8"/>
      <c r="Y200" s="8"/>
      <c r="Z200" s="8"/>
      <c r="AA200" s="8"/>
      <c r="AB200" s="8"/>
      <c r="AC200" s="8"/>
      <c r="AD200" s="8"/>
      <c r="AE200" s="8"/>
      <c r="AF200" s="8"/>
      <c r="AG200" s="8"/>
      <c r="AH200" s="8"/>
      <c r="AI200" s="8"/>
    </row>
    <row r="201" ht="15.75" customHeight="1">
      <c r="A201" s="8"/>
      <c r="B201" s="8"/>
      <c r="C201" s="8"/>
      <c r="D201" s="8"/>
      <c r="E201" s="8"/>
      <c r="F201" s="8"/>
      <c r="G201" s="8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8"/>
      <c r="Y201" s="8"/>
      <c r="Z201" s="8"/>
      <c r="AA201" s="8"/>
      <c r="AB201" s="8"/>
      <c r="AC201" s="8"/>
      <c r="AD201" s="8"/>
      <c r="AE201" s="8"/>
      <c r="AF201" s="8"/>
      <c r="AG201" s="8"/>
      <c r="AH201" s="8"/>
      <c r="AI201" s="8"/>
    </row>
    <row r="202" ht="15.75" customHeight="1">
      <c r="A202" s="8"/>
      <c r="B202" s="8"/>
      <c r="C202" s="8"/>
      <c r="D202" s="8"/>
      <c r="E202" s="8"/>
      <c r="F202" s="8"/>
      <c r="G202" s="8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8"/>
      <c r="Y202" s="8"/>
      <c r="Z202" s="8"/>
      <c r="AA202" s="8"/>
      <c r="AB202" s="8"/>
      <c r="AC202" s="8"/>
      <c r="AD202" s="8"/>
      <c r="AE202" s="8"/>
      <c r="AF202" s="8"/>
      <c r="AG202" s="8"/>
      <c r="AH202" s="8"/>
      <c r="AI202" s="8"/>
    </row>
    <row r="203" ht="15.75" customHeight="1">
      <c r="A203" s="8"/>
      <c r="B203" s="8"/>
      <c r="C203" s="8"/>
      <c r="D203" s="8"/>
      <c r="E203" s="8"/>
      <c r="F203" s="8"/>
      <c r="G203" s="8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8"/>
      <c r="Y203" s="8"/>
      <c r="Z203" s="8"/>
      <c r="AA203" s="8"/>
      <c r="AB203" s="8"/>
      <c r="AC203" s="8"/>
      <c r="AD203" s="8"/>
      <c r="AE203" s="8"/>
      <c r="AF203" s="8"/>
      <c r="AG203" s="8"/>
      <c r="AH203" s="8"/>
      <c r="AI203" s="8"/>
    </row>
    <row r="204" ht="15.75" customHeight="1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  <c r="AH204" s="8"/>
      <c r="AI204" s="8"/>
    </row>
    <row r="205" ht="15.75" customHeight="1">
      <c r="A205" s="8"/>
      <c r="B205" s="8"/>
      <c r="C205" s="8"/>
      <c r="D205" s="8"/>
      <c r="E205" s="8"/>
      <c r="F205" s="8"/>
      <c r="G205" s="8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8"/>
      <c r="Y205" s="8"/>
      <c r="Z205" s="8"/>
      <c r="AA205" s="8"/>
      <c r="AB205" s="8"/>
      <c r="AC205" s="8"/>
      <c r="AD205" s="8"/>
      <c r="AE205" s="8"/>
      <c r="AF205" s="8"/>
      <c r="AG205" s="8"/>
      <c r="AH205" s="8"/>
      <c r="AI205" s="8"/>
    </row>
    <row r="206" ht="15.75" customHeight="1">
      <c r="A206" s="8"/>
      <c r="B206" s="8"/>
      <c r="C206" s="8"/>
      <c r="D206" s="8"/>
      <c r="E206" s="8"/>
      <c r="F206" s="8"/>
      <c r="G206" s="8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8"/>
      <c r="Y206" s="8"/>
      <c r="Z206" s="8"/>
      <c r="AA206" s="8"/>
      <c r="AB206" s="8"/>
      <c r="AC206" s="8"/>
      <c r="AD206" s="8"/>
      <c r="AE206" s="8"/>
      <c r="AF206" s="8"/>
      <c r="AG206" s="8"/>
      <c r="AH206" s="8"/>
      <c r="AI206" s="8"/>
    </row>
    <row r="207" ht="15.75" customHeight="1">
      <c r="A207" s="8"/>
      <c r="B207" s="8"/>
      <c r="C207" s="8"/>
      <c r="D207" s="8"/>
      <c r="E207" s="8"/>
      <c r="F207" s="8"/>
      <c r="G207" s="8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8"/>
      <c r="Y207" s="8"/>
      <c r="Z207" s="8"/>
      <c r="AA207" s="8"/>
      <c r="AB207" s="8"/>
      <c r="AC207" s="8"/>
      <c r="AD207" s="8"/>
      <c r="AE207" s="8"/>
      <c r="AF207" s="8"/>
      <c r="AG207" s="8"/>
      <c r="AH207" s="8"/>
      <c r="AI207" s="8"/>
    </row>
    <row r="208" ht="15.75" customHeight="1">
      <c r="A208" s="8"/>
      <c r="B208" s="8"/>
      <c r="C208" s="8"/>
      <c r="D208" s="8"/>
      <c r="E208" s="8"/>
      <c r="F208" s="8"/>
      <c r="G208" s="8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8"/>
      <c r="Y208" s="8"/>
      <c r="Z208" s="8"/>
      <c r="AA208" s="8"/>
      <c r="AB208" s="8"/>
      <c r="AC208" s="8"/>
      <c r="AD208" s="8"/>
      <c r="AE208" s="8"/>
      <c r="AF208" s="8"/>
      <c r="AG208" s="8"/>
      <c r="AH208" s="8"/>
      <c r="AI208" s="8"/>
    </row>
    <row r="209" ht="15.75" customHeight="1">
      <c r="A209" s="8"/>
      <c r="B209" s="8"/>
      <c r="C209" s="8"/>
      <c r="D209" s="8"/>
      <c r="E209" s="8"/>
      <c r="F209" s="8"/>
      <c r="G209" s="8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8"/>
      <c r="Y209" s="8"/>
      <c r="Z209" s="8"/>
      <c r="AA209" s="8"/>
      <c r="AB209" s="8"/>
      <c r="AC209" s="8"/>
      <c r="AD209" s="8"/>
      <c r="AE209" s="8"/>
      <c r="AF209" s="8"/>
      <c r="AG209" s="8"/>
      <c r="AH209" s="8"/>
      <c r="AI209" s="8"/>
    </row>
    <row r="210" ht="15.75" customHeight="1">
      <c r="A210" s="8"/>
      <c r="B210" s="8"/>
      <c r="C210" s="8"/>
      <c r="D210" s="8"/>
      <c r="E210" s="8"/>
      <c r="F210" s="8"/>
      <c r="G210" s="8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8"/>
      <c r="Y210" s="8"/>
      <c r="Z210" s="8"/>
      <c r="AA210" s="8"/>
      <c r="AB210" s="8"/>
      <c r="AC210" s="8"/>
      <c r="AD210" s="8"/>
      <c r="AE210" s="8"/>
      <c r="AF210" s="8"/>
      <c r="AG210" s="8"/>
      <c r="AH210" s="8"/>
      <c r="AI210" s="8"/>
    </row>
    <row r="211" ht="15.75" customHeight="1">
      <c r="A211" s="8"/>
      <c r="B211" s="8"/>
      <c r="C211" s="8"/>
      <c r="D211" s="8"/>
      <c r="E211" s="8"/>
      <c r="F211" s="8"/>
      <c r="G211" s="8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8"/>
      <c r="Y211" s="8"/>
      <c r="Z211" s="8"/>
      <c r="AA211" s="8"/>
      <c r="AB211" s="8"/>
      <c r="AC211" s="8"/>
      <c r="AD211" s="8"/>
      <c r="AE211" s="8"/>
      <c r="AF211" s="8"/>
      <c r="AG211" s="8"/>
      <c r="AH211" s="8"/>
      <c r="AI211" s="8"/>
    </row>
    <row r="212" ht="15.75" customHeight="1">
      <c r="A212" s="8"/>
      <c r="B212" s="8"/>
      <c r="C212" s="8"/>
      <c r="D212" s="8"/>
      <c r="E212" s="8"/>
      <c r="F212" s="8"/>
      <c r="G212" s="8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8"/>
      <c r="Y212" s="8"/>
      <c r="Z212" s="8"/>
      <c r="AA212" s="8"/>
      <c r="AB212" s="8"/>
      <c r="AC212" s="8"/>
      <c r="AD212" s="8"/>
      <c r="AE212" s="8"/>
      <c r="AF212" s="8"/>
      <c r="AG212" s="8"/>
      <c r="AH212" s="8"/>
      <c r="AI212" s="8"/>
    </row>
    <row r="213" ht="15.75" customHeight="1">
      <c r="A213" s="8"/>
      <c r="B213" s="8"/>
      <c r="C213" s="8"/>
      <c r="D213" s="8"/>
      <c r="E213" s="8"/>
      <c r="F213" s="8"/>
      <c r="G213" s="8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8"/>
      <c r="Y213" s="8"/>
      <c r="Z213" s="8"/>
      <c r="AA213" s="8"/>
      <c r="AB213" s="8"/>
      <c r="AC213" s="8"/>
      <c r="AD213" s="8"/>
      <c r="AE213" s="8"/>
      <c r="AF213" s="8"/>
      <c r="AG213" s="8"/>
      <c r="AH213" s="8"/>
      <c r="AI213" s="8"/>
    </row>
    <row r="214" ht="15.75" customHeight="1">
      <c r="A214" s="8"/>
      <c r="B214" s="8"/>
      <c r="C214" s="8"/>
      <c r="D214" s="8"/>
      <c r="E214" s="8"/>
      <c r="F214" s="8"/>
      <c r="G214" s="8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8"/>
      <c r="Y214" s="8"/>
      <c r="Z214" s="8"/>
      <c r="AA214" s="8"/>
      <c r="AB214" s="8"/>
      <c r="AC214" s="8"/>
      <c r="AD214" s="8"/>
      <c r="AE214" s="8"/>
      <c r="AF214" s="8"/>
      <c r="AG214" s="8"/>
      <c r="AH214" s="8"/>
      <c r="AI214" s="8"/>
    </row>
    <row r="215" ht="15.75" customHeight="1">
      <c r="A215" s="8"/>
      <c r="B215" s="8"/>
      <c r="C215" s="8"/>
      <c r="D215" s="8"/>
      <c r="E215" s="8"/>
      <c r="F215" s="8"/>
      <c r="G215" s="8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8"/>
      <c r="Y215" s="8"/>
      <c r="Z215" s="8"/>
      <c r="AA215" s="8"/>
      <c r="AB215" s="8"/>
      <c r="AC215" s="8"/>
      <c r="AD215" s="8"/>
      <c r="AE215" s="8"/>
      <c r="AF215" s="8"/>
      <c r="AG215" s="8"/>
      <c r="AH215" s="8"/>
      <c r="AI215" s="8"/>
    </row>
    <row r="216" ht="15.75" customHeight="1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8"/>
      <c r="Y216" s="8"/>
      <c r="Z216" s="8"/>
      <c r="AA216" s="8"/>
      <c r="AB216" s="8"/>
      <c r="AC216" s="8"/>
      <c r="AD216" s="8"/>
      <c r="AE216" s="8"/>
      <c r="AF216" s="8"/>
      <c r="AG216" s="8"/>
      <c r="AH216" s="8"/>
      <c r="AI216" s="8"/>
    </row>
    <row r="217" ht="15.75" customHeight="1">
      <c r="A217" s="8"/>
      <c r="B217" s="8"/>
      <c r="C217" s="8"/>
      <c r="D217" s="8"/>
      <c r="E217" s="8"/>
      <c r="F217" s="8"/>
      <c r="G217" s="8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  <c r="AA217" s="8"/>
      <c r="AB217" s="8"/>
      <c r="AC217" s="8"/>
      <c r="AD217" s="8"/>
      <c r="AE217" s="8"/>
      <c r="AF217" s="8"/>
      <c r="AG217" s="8"/>
      <c r="AH217" s="8"/>
      <c r="AI217" s="8"/>
    </row>
    <row r="218" ht="15.75" customHeight="1">
      <c r="A218" s="8"/>
      <c r="B218" s="8"/>
      <c r="C218" s="8"/>
      <c r="D218" s="8"/>
      <c r="E218" s="8"/>
      <c r="F218" s="8"/>
      <c r="G218" s="8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8"/>
      <c r="Y218" s="8"/>
      <c r="Z218" s="8"/>
      <c r="AA218" s="8"/>
      <c r="AB218" s="8"/>
      <c r="AC218" s="8"/>
      <c r="AD218" s="8"/>
      <c r="AE218" s="8"/>
      <c r="AF218" s="8"/>
      <c r="AG218" s="8"/>
      <c r="AH218" s="8"/>
      <c r="AI218" s="8"/>
    </row>
    <row r="219" ht="15.75" customHeight="1">
      <c r="A219" s="8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8"/>
      <c r="Y219" s="8"/>
      <c r="Z219" s="8"/>
      <c r="AA219" s="8"/>
      <c r="AB219" s="8"/>
      <c r="AC219" s="8"/>
      <c r="AD219" s="8"/>
      <c r="AE219" s="8"/>
      <c r="AF219" s="8"/>
      <c r="AG219" s="8"/>
      <c r="AH219" s="8"/>
      <c r="AI219" s="8"/>
    </row>
    <row r="220" ht="15.75" customHeight="1">
      <c r="A220" s="8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8"/>
      <c r="Y220" s="8"/>
      <c r="Z220" s="8"/>
      <c r="AA220" s="8"/>
      <c r="AB220" s="8"/>
      <c r="AC220" s="8"/>
      <c r="AD220" s="8"/>
      <c r="AE220" s="8"/>
      <c r="AF220" s="8"/>
      <c r="AG220" s="8"/>
      <c r="AH220" s="8"/>
      <c r="AI220" s="8"/>
    </row>
    <row r="221" ht="15.75" customHeight="1">
      <c r="A221" s="8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8"/>
      <c r="Y221" s="8"/>
      <c r="Z221" s="8"/>
      <c r="AA221" s="8"/>
      <c r="AB221" s="8"/>
      <c r="AC221" s="8"/>
      <c r="AD221" s="8"/>
      <c r="AE221" s="8"/>
      <c r="AF221" s="8"/>
      <c r="AG221" s="8"/>
      <c r="AH221" s="8"/>
      <c r="AI221" s="8"/>
    </row>
    <row r="222" ht="15.75" customHeight="1">
      <c r="A222" s="8"/>
      <c r="B222" s="8"/>
      <c r="C222" s="8"/>
      <c r="D222" s="8"/>
      <c r="E222" s="8"/>
      <c r="F222" s="8"/>
      <c r="G222" s="8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8"/>
      <c r="Y222" s="8"/>
      <c r="Z222" s="8"/>
      <c r="AA222" s="8"/>
      <c r="AB222" s="8"/>
      <c r="AC222" s="8"/>
      <c r="AD222" s="8"/>
      <c r="AE222" s="8"/>
      <c r="AF222" s="8"/>
      <c r="AG222" s="8"/>
      <c r="AH222" s="8"/>
      <c r="AI222" s="8"/>
    </row>
    <row r="223" ht="15.75" customHeight="1">
      <c r="A223" s="8"/>
      <c r="B223" s="8"/>
      <c r="C223" s="8"/>
      <c r="D223" s="8"/>
      <c r="E223" s="8"/>
      <c r="F223" s="8"/>
      <c r="G223" s="8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8"/>
      <c r="Y223" s="8"/>
      <c r="Z223" s="8"/>
      <c r="AA223" s="8"/>
      <c r="AB223" s="8"/>
      <c r="AC223" s="8"/>
      <c r="AD223" s="8"/>
      <c r="AE223" s="8"/>
      <c r="AF223" s="8"/>
      <c r="AG223" s="8"/>
      <c r="AH223" s="8"/>
      <c r="AI223" s="8"/>
    </row>
    <row r="224" ht="15.75" customHeight="1">
      <c r="A224" s="8"/>
      <c r="B224" s="8"/>
      <c r="C224" s="8"/>
      <c r="D224" s="8"/>
      <c r="E224" s="8"/>
      <c r="F224" s="8"/>
      <c r="G224" s="8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8"/>
      <c r="Y224" s="8"/>
      <c r="Z224" s="8"/>
      <c r="AA224" s="8"/>
      <c r="AB224" s="8"/>
      <c r="AC224" s="8"/>
      <c r="AD224" s="8"/>
      <c r="AE224" s="8"/>
      <c r="AF224" s="8"/>
      <c r="AG224" s="8"/>
      <c r="AH224" s="8"/>
      <c r="AI224" s="8"/>
    </row>
    <row r="225" ht="15.75" customHeight="1">
      <c r="A225" s="8"/>
      <c r="B225" s="8"/>
      <c r="C225" s="8"/>
      <c r="D225" s="8"/>
      <c r="E225" s="8"/>
      <c r="F225" s="8"/>
      <c r="G225" s="8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8"/>
      <c r="Y225" s="8"/>
      <c r="Z225" s="8"/>
      <c r="AA225" s="8"/>
      <c r="AB225" s="8"/>
      <c r="AC225" s="8"/>
      <c r="AD225" s="8"/>
      <c r="AE225" s="8"/>
      <c r="AF225" s="8"/>
      <c r="AG225" s="8"/>
      <c r="AH225" s="8"/>
      <c r="AI225" s="8"/>
    </row>
    <row r="226" ht="15.75" customHeight="1">
      <c r="A226" s="8"/>
      <c r="B226" s="8"/>
      <c r="C226" s="8"/>
      <c r="D226" s="8"/>
      <c r="E226" s="8"/>
      <c r="F226" s="8"/>
      <c r="G226" s="8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8"/>
      <c r="Y226" s="8"/>
      <c r="Z226" s="8"/>
      <c r="AA226" s="8"/>
      <c r="AB226" s="8"/>
      <c r="AC226" s="8"/>
      <c r="AD226" s="8"/>
      <c r="AE226" s="8"/>
      <c r="AF226" s="8"/>
      <c r="AG226" s="8"/>
      <c r="AH226" s="8"/>
      <c r="AI226" s="8"/>
    </row>
    <row r="227" ht="15.75" customHeight="1">
      <c r="A227" s="8"/>
      <c r="B227" s="8"/>
      <c r="C227" s="8"/>
      <c r="D227" s="8"/>
      <c r="E227" s="8"/>
      <c r="F227" s="8"/>
      <c r="G227" s="8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8"/>
      <c r="Y227" s="8"/>
      <c r="Z227" s="8"/>
      <c r="AA227" s="8"/>
      <c r="AB227" s="8"/>
      <c r="AC227" s="8"/>
      <c r="AD227" s="8"/>
      <c r="AE227" s="8"/>
      <c r="AF227" s="8"/>
      <c r="AG227" s="8"/>
      <c r="AH227" s="8"/>
      <c r="AI227" s="8"/>
    </row>
    <row r="228" ht="15.75" customHeight="1">
      <c r="A228" s="8"/>
      <c r="B228" s="8"/>
      <c r="C228" s="8"/>
      <c r="D228" s="8"/>
      <c r="E228" s="8"/>
      <c r="F228" s="8"/>
      <c r="G228" s="8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8"/>
      <c r="Y228" s="8"/>
      <c r="Z228" s="8"/>
      <c r="AA228" s="8"/>
      <c r="AB228" s="8"/>
      <c r="AC228" s="8"/>
      <c r="AD228" s="8"/>
      <c r="AE228" s="8"/>
      <c r="AF228" s="8"/>
      <c r="AG228" s="8"/>
      <c r="AH228" s="8"/>
      <c r="AI228" s="8"/>
    </row>
    <row r="229" ht="15.75" customHeight="1">
      <c r="A229" s="8"/>
      <c r="B229" s="8"/>
      <c r="C229" s="8"/>
      <c r="D229" s="8"/>
      <c r="E229" s="8"/>
      <c r="F229" s="8"/>
      <c r="G229" s="8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8"/>
      <c r="Y229" s="8"/>
      <c r="Z229" s="8"/>
      <c r="AA229" s="8"/>
      <c r="AB229" s="8"/>
      <c r="AC229" s="8"/>
      <c r="AD229" s="8"/>
      <c r="AE229" s="8"/>
      <c r="AF229" s="8"/>
      <c r="AG229" s="8"/>
      <c r="AH229" s="8"/>
      <c r="AI229" s="8"/>
    </row>
    <row r="230" ht="15.75" customHeight="1">
      <c r="A230" s="8"/>
      <c r="B230" s="8"/>
      <c r="C230" s="8"/>
      <c r="D230" s="8"/>
      <c r="E230" s="8"/>
      <c r="F230" s="8"/>
      <c r="G230" s="8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  <c r="AA230" s="8"/>
      <c r="AB230" s="8"/>
      <c r="AC230" s="8"/>
      <c r="AD230" s="8"/>
      <c r="AE230" s="8"/>
      <c r="AF230" s="8"/>
      <c r="AG230" s="8"/>
      <c r="AH230" s="8"/>
      <c r="AI230" s="8"/>
    </row>
    <row r="231" ht="15.75" customHeight="1">
      <c r="A231" s="8"/>
      <c r="B231" s="8"/>
      <c r="C231" s="8"/>
      <c r="D231" s="8"/>
      <c r="E231" s="8"/>
      <c r="F231" s="8"/>
      <c r="G231" s="8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  <c r="AA231" s="8"/>
      <c r="AB231" s="8"/>
      <c r="AC231" s="8"/>
      <c r="AD231" s="8"/>
      <c r="AE231" s="8"/>
      <c r="AF231" s="8"/>
      <c r="AG231" s="8"/>
      <c r="AH231" s="8"/>
      <c r="AI231" s="8"/>
    </row>
    <row r="232" ht="15.75" customHeight="1">
      <c r="A232" s="8"/>
      <c r="B232" s="8"/>
      <c r="C232" s="8"/>
      <c r="D232" s="8"/>
      <c r="E232" s="8"/>
      <c r="F232" s="8"/>
      <c r="G232" s="8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  <c r="AA232" s="8"/>
      <c r="AB232" s="8"/>
      <c r="AC232" s="8"/>
      <c r="AD232" s="8"/>
      <c r="AE232" s="8"/>
      <c r="AF232" s="8"/>
      <c r="AG232" s="8"/>
      <c r="AH232" s="8"/>
      <c r="AI232" s="8"/>
    </row>
    <row r="233" ht="15.75" customHeight="1">
      <c r="A233" s="8"/>
      <c r="B233" s="8"/>
      <c r="C233" s="8"/>
      <c r="D233" s="8"/>
      <c r="E233" s="8"/>
      <c r="F233" s="8"/>
      <c r="G233" s="8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  <c r="AA233" s="8"/>
      <c r="AB233" s="8"/>
      <c r="AC233" s="8"/>
      <c r="AD233" s="8"/>
      <c r="AE233" s="8"/>
      <c r="AF233" s="8"/>
      <c r="AG233" s="8"/>
      <c r="AH233" s="8"/>
      <c r="AI233" s="8"/>
    </row>
    <row r="234" ht="15.75" customHeight="1">
      <c r="A234" s="8"/>
      <c r="B234" s="8"/>
      <c r="C234" s="8"/>
      <c r="D234" s="8"/>
      <c r="E234" s="8"/>
      <c r="F234" s="8"/>
      <c r="G234" s="8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  <c r="AA234" s="8"/>
      <c r="AB234" s="8"/>
      <c r="AC234" s="8"/>
      <c r="AD234" s="8"/>
      <c r="AE234" s="8"/>
      <c r="AF234" s="8"/>
      <c r="AG234" s="8"/>
      <c r="AH234" s="8"/>
      <c r="AI234" s="8"/>
    </row>
    <row r="235" ht="15.75" customHeight="1">
      <c r="A235" s="8"/>
      <c r="B235" s="8"/>
      <c r="C235" s="8"/>
      <c r="D235" s="8"/>
      <c r="E235" s="8"/>
      <c r="F235" s="8"/>
      <c r="G235" s="8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  <c r="AA235" s="8"/>
      <c r="AB235" s="8"/>
      <c r="AC235" s="8"/>
      <c r="AD235" s="8"/>
      <c r="AE235" s="8"/>
      <c r="AF235" s="8"/>
      <c r="AG235" s="8"/>
      <c r="AH235" s="8"/>
      <c r="AI235" s="8"/>
    </row>
    <row r="236" ht="15.75" customHeight="1">
      <c r="A236" s="8"/>
      <c r="B236" s="8"/>
      <c r="C236" s="8"/>
      <c r="D236" s="8"/>
      <c r="E236" s="8"/>
      <c r="F236" s="8"/>
      <c r="G236" s="8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  <c r="AA236" s="8"/>
      <c r="AB236" s="8"/>
      <c r="AC236" s="8"/>
      <c r="AD236" s="8"/>
      <c r="AE236" s="8"/>
      <c r="AF236" s="8"/>
      <c r="AG236" s="8"/>
      <c r="AH236" s="8"/>
      <c r="AI236" s="8"/>
    </row>
    <row r="237" ht="15.75" customHeight="1">
      <c r="A237" s="8"/>
      <c r="B237" s="8"/>
      <c r="C237" s="8"/>
      <c r="D237" s="8"/>
      <c r="E237" s="8"/>
      <c r="F237" s="8"/>
      <c r="G237" s="8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  <c r="AA237" s="8"/>
      <c r="AB237" s="8"/>
      <c r="AC237" s="8"/>
      <c r="AD237" s="8"/>
      <c r="AE237" s="8"/>
      <c r="AF237" s="8"/>
      <c r="AG237" s="8"/>
      <c r="AH237" s="8"/>
      <c r="AI237" s="8"/>
    </row>
    <row r="238" ht="15.75" customHeight="1">
      <c r="A238" s="8"/>
      <c r="B238" s="8"/>
      <c r="C238" s="8"/>
      <c r="D238" s="8"/>
      <c r="E238" s="8"/>
      <c r="F238" s="8"/>
      <c r="G238" s="8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  <c r="AA238" s="8"/>
      <c r="AB238" s="8"/>
      <c r="AC238" s="8"/>
      <c r="AD238" s="8"/>
      <c r="AE238" s="8"/>
      <c r="AF238" s="8"/>
      <c r="AG238" s="8"/>
      <c r="AH238" s="8"/>
      <c r="AI238" s="8"/>
    </row>
    <row r="239" ht="15.75" customHeight="1">
      <c r="A239" s="8"/>
      <c r="B239" s="8"/>
      <c r="C239" s="8"/>
      <c r="D239" s="8"/>
      <c r="E239" s="8"/>
      <c r="F239" s="8"/>
      <c r="G239" s="8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8"/>
      <c r="Y239" s="8"/>
      <c r="Z239" s="8"/>
      <c r="AA239" s="8"/>
      <c r="AB239" s="8"/>
      <c r="AC239" s="8"/>
      <c r="AD239" s="8"/>
      <c r="AE239" s="8"/>
      <c r="AF239" s="8"/>
      <c r="AG239" s="8"/>
      <c r="AH239" s="8"/>
      <c r="AI239" s="8"/>
    </row>
    <row r="240" ht="15.75" customHeight="1">
      <c r="A240" s="8"/>
      <c r="B240" s="8"/>
      <c r="C240" s="8"/>
      <c r="D240" s="8"/>
      <c r="E240" s="8"/>
      <c r="F240" s="8"/>
      <c r="G240" s="8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8"/>
      <c r="Y240" s="8"/>
      <c r="Z240" s="8"/>
      <c r="AA240" s="8"/>
      <c r="AB240" s="8"/>
      <c r="AC240" s="8"/>
      <c r="AD240" s="8"/>
      <c r="AE240" s="8"/>
      <c r="AF240" s="8"/>
      <c r="AG240" s="8"/>
      <c r="AH240" s="8"/>
      <c r="AI240" s="8"/>
    </row>
    <row r="241" ht="15.75" customHeight="1">
      <c r="A241" s="8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8"/>
      <c r="Y241" s="8"/>
      <c r="Z241" s="8"/>
      <c r="AA241" s="8"/>
      <c r="AB241" s="8"/>
      <c r="AC241" s="8"/>
      <c r="AD241" s="8"/>
      <c r="AE241" s="8"/>
      <c r="AF241" s="8"/>
      <c r="AG241" s="8"/>
      <c r="AH241" s="8"/>
      <c r="AI241" s="8"/>
    </row>
    <row r="242" ht="15.75" customHeight="1">
      <c r="A242" s="8"/>
      <c r="B242" s="8"/>
      <c r="C242" s="8"/>
      <c r="D242" s="8"/>
      <c r="E242" s="8"/>
      <c r="F242" s="8"/>
      <c r="G242" s="8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8"/>
      <c r="Y242" s="8"/>
      <c r="Z242" s="8"/>
      <c r="AA242" s="8"/>
      <c r="AB242" s="8"/>
      <c r="AC242" s="8"/>
      <c r="AD242" s="8"/>
      <c r="AE242" s="8"/>
      <c r="AF242" s="8"/>
      <c r="AG242" s="8"/>
      <c r="AH242" s="8"/>
      <c r="AI242" s="8"/>
    </row>
    <row r="243" ht="15.75" customHeight="1">
      <c r="A243" s="8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8"/>
      <c r="Y243" s="8"/>
      <c r="Z243" s="8"/>
      <c r="AA243" s="8"/>
      <c r="AB243" s="8"/>
      <c r="AC243" s="8"/>
      <c r="AD243" s="8"/>
      <c r="AE243" s="8"/>
      <c r="AF243" s="8"/>
      <c r="AG243" s="8"/>
      <c r="AH243" s="8"/>
      <c r="AI243" s="8"/>
    </row>
    <row r="244" ht="15.75" customHeight="1">
      <c r="A244" s="8"/>
      <c r="B244" s="8"/>
      <c r="C244" s="8"/>
      <c r="D244" s="8"/>
      <c r="E244" s="8"/>
      <c r="F244" s="8"/>
      <c r="G244" s="8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8"/>
      <c r="Y244" s="8"/>
      <c r="Z244" s="8"/>
      <c r="AA244" s="8"/>
      <c r="AB244" s="8"/>
      <c r="AC244" s="8"/>
      <c r="AD244" s="8"/>
      <c r="AE244" s="8"/>
      <c r="AF244" s="8"/>
      <c r="AG244" s="8"/>
      <c r="AH244" s="8"/>
      <c r="AI244" s="8"/>
    </row>
    <row r="245" ht="15.75" customHeight="1">
      <c r="A245" s="8"/>
      <c r="B245" s="8"/>
      <c r="C245" s="8"/>
      <c r="D245" s="8"/>
      <c r="E245" s="8"/>
      <c r="F245" s="8"/>
      <c r="G245" s="8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8"/>
      <c r="Y245" s="8"/>
      <c r="Z245" s="8"/>
      <c r="AA245" s="8"/>
      <c r="AB245" s="8"/>
      <c r="AC245" s="8"/>
      <c r="AD245" s="8"/>
      <c r="AE245" s="8"/>
      <c r="AF245" s="8"/>
      <c r="AG245" s="8"/>
      <c r="AH245" s="8"/>
      <c r="AI245" s="8"/>
    </row>
    <row r="246" ht="15.75" customHeight="1">
      <c r="A246" s="8"/>
      <c r="B246" s="8"/>
      <c r="C246" s="8"/>
      <c r="D246" s="8"/>
      <c r="E246" s="8"/>
      <c r="F246" s="8"/>
      <c r="G246" s="8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8"/>
      <c r="Y246" s="8"/>
      <c r="Z246" s="8"/>
      <c r="AA246" s="8"/>
      <c r="AB246" s="8"/>
      <c r="AC246" s="8"/>
      <c r="AD246" s="8"/>
      <c r="AE246" s="8"/>
      <c r="AF246" s="8"/>
      <c r="AG246" s="8"/>
      <c r="AH246" s="8"/>
      <c r="AI246" s="8"/>
    </row>
    <row r="247" ht="15.75" customHeight="1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8"/>
      <c r="Y247" s="8"/>
      <c r="Z247" s="8"/>
      <c r="AA247" s="8"/>
      <c r="AB247" s="8"/>
      <c r="AC247" s="8"/>
      <c r="AD247" s="8"/>
      <c r="AE247" s="8"/>
      <c r="AF247" s="8"/>
      <c r="AG247" s="8"/>
      <c r="AH247" s="8"/>
      <c r="AI247" s="8"/>
    </row>
    <row r="248" ht="15.75" customHeight="1">
      <c r="A248" s="8"/>
      <c r="B248" s="8"/>
      <c r="C248" s="8"/>
      <c r="D248" s="8"/>
      <c r="E248" s="8"/>
      <c r="F248" s="8"/>
      <c r="G248" s="8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8"/>
      <c r="Y248" s="8"/>
      <c r="Z248" s="8"/>
      <c r="AA248" s="8"/>
      <c r="AB248" s="8"/>
      <c r="AC248" s="8"/>
      <c r="AD248" s="8"/>
      <c r="AE248" s="8"/>
      <c r="AF248" s="8"/>
      <c r="AG248" s="8"/>
      <c r="AH248" s="8"/>
      <c r="AI248" s="8"/>
    </row>
    <row r="249" ht="15.75" customHeight="1">
      <c r="A249" s="8"/>
      <c r="B249" s="8"/>
      <c r="C249" s="8"/>
      <c r="D249" s="8"/>
      <c r="E249" s="8"/>
      <c r="F249" s="8"/>
      <c r="G249" s="8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8"/>
      <c r="Y249" s="8"/>
      <c r="Z249" s="8"/>
      <c r="AA249" s="8"/>
      <c r="AB249" s="8"/>
      <c r="AC249" s="8"/>
      <c r="AD249" s="8"/>
      <c r="AE249" s="8"/>
      <c r="AF249" s="8"/>
      <c r="AG249" s="8"/>
      <c r="AH249" s="8"/>
      <c r="AI249" s="8"/>
    </row>
    <row r="250" ht="15.75" customHeight="1">
      <c r="A250" s="8"/>
      <c r="B250" s="8"/>
      <c r="C250" s="8"/>
      <c r="D250" s="8"/>
      <c r="E250" s="8"/>
      <c r="F250" s="8"/>
      <c r="G250" s="8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8"/>
      <c r="Y250" s="8"/>
      <c r="Z250" s="8"/>
      <c r="AA250" s="8"/>
      <c r="AB250" s="8"/>
      <c r="AC250" s="8"/>
      <c r="AD250" s="8"/>
      <c r="AE250" s="8"/>
      <c r="AF250" s="8"/>
      <c r="AG250" s="8"/>
      <c r="AH250" s="8"/>
      <c r="AI250" s="8"/>
    </row>
    <row r="251" ht="15.75" customHeight="1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8"/>
      <c r="Y251" s="8"/>
      <c r="Z251" s="8"/>
      <c r="AA251" s="8"/>
      <c r="AB251" s="8"/>
      <c r="AC251" s="8"/>
      <c r="AD251" s="8"/>
      <c r="AE251" s="8"/>
      <c r="AF251" s="8"/>
      <c r="AG251" s="8"/>
      <c r="AH251" s="8"/>
      <c r="AI251" s="8"/>
    </row>
    <row r="252" ht="15.75" customHeight="1">
      <c r="A252" s="8"/>
      <c r="B252" s="8"/>
      <c r="C252" s="8"/>
      <c r="D252" s="8"/>
      <c r="E252" s="8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  <c r="AA252" s="8"/>
      <c r="AB252" s="8"/>
      <c r="AC252" s="8"/>
      <c r="AD252" s="8"/>
      <c r="AE252" s="8"/>
      <c r="AF252" s="8"/>
      <c r="AG252" s="8"/>
      <c r="AH252" s="8"/>
      <c r="AI252" s="8"/>
    </row>
    <row r="253" ht="15.75" customHeight="1">
      <c r="A253" s="8"/>
      <c r="B253" s="8"/>
      <c r="C253" s="8"/>
      <c r="D253" s="8"/>
      <c r="E253" s="8"/>
      <c r="F253" s="8"/>
      <c r="G253" s="8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8"/>
      <c r="Y253" s="8"/>
      <c r="Z253" s="8"/>
      <c r="AA253" s="8"/>
      <c r="AB253" s="8"/>
      <c r="AC253" s="8"/>
      <c r="AD253" s="8"/>
      <c r="AE253" s="8"/>
      <c r="AF253" s="8"/>
      <c r="AG253" s="8"/>
      <c r="AH253" s="8"/>
      <c r="AI253" s="8"/>
    </row>
    <row r="254" ht="15.75" customHeight="1">
      <c r="A254" s="8"/>
      <c r="B254" s="8"/>
      <c r="C254" s="8"/>
      <c r="D254" s="8"/>
      <c r="E254" s="8"/>
      <c r="F254" s="8"/>
      <c r="G254" s="8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8"/>
      <c r="Y254" s="8"/>
      <c r="Z254" s="8"/>
      <c r="AA254" s="8"/>
      <c r="AB254" s="8"/>
      <c r="AC254" s="8"/>
      <c r="AD254" s="8"/>
      <c r="AE254" s="8"/>
      <c r="AF254" s="8"/>
      <c r="AG254" s="8"/>
      <c r="AH254" s="8"/>
      <c r="AI254" s="8"/>
    </row>
    <row r="255" ht="15.75" customHeight="1">
      <c r="A255" s="8"/>
      <c r="B255" s="8"/>
      <c r="C255" s="8"/>
      <c r="D255" s="8"/>
      <c r="E255" s="8"/>
      <c r="F255" s="8"/>
      <c r="G255" s="8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8"/>
      <c r="Y255" s="8"/>
      <c r="Z255" s="8"/>
      <c r="AA255" s="8"/>
      <c r="AB255" s="8"/>
      <c r="AC255" s="8"/>
      <c r="AD255" s="8"/>
      <c r="AE255" s="8"/>
      <c r="AF255" s="8"/>
      <c r="AG255" s="8"/>
      <c r="AH255" s="8"/>
      <c r="AI255" s="8"/>
    </row>
    <row r="256" ht="15.75" customHeight="1">
      <c r="A256" s="8"/>
      <c r="B256" s="8"/>
      <c r="C256" s="8"/>
      <c r="D256" s="8"/>
      <c r="E256" s="8"/>
      <c r="F256" s="8"/>
      <c r="G256" s="8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8"/>
      <c r="Y256" s="8"/>
      <c r="Z256" s="8"/>
      <c r="AA256" s="8"/>
      <c r="AB256" s="8"/>
      <c r="AC256" s="8"/>
      <c r="AD256" s="8"/>
      <c r="AE256" s="8"/>
      <c r="AF256" s="8"/>
      <c r="AG256" s="8"/>
      <c r="AH256" s="8"/>
      <c r="AI256" s="8"/>
    </row>
    <row r="257" ht="15.75" customHeight="1">
      <c r="A257" s="8"/>
      <c r="B257" s="8"/>
      <c r="C257" s="8"/>
      <c r="D257" s="8"/>
      <c r="E257" s="8"/>
      <c r="F257" s="8"/>
      <c r="G257" s="8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8"/>
      <c r="Y257" s="8"/>
      <c r="Z257" s="8"/>
      <c r="AA257" s="8"/>
      <c r="AB257" s="8"/>
      <c r="AC257" s="8"/>
      <c r="AD257" s="8"/>
      <c r="AE257" s="8"/>
      <c r="AF257" s="8"/>
      <c r="AG257" s="8"/>
      <c r="AH257" s="8"/>
      <c r="AI257" s="8"/>
    </row>
    <row r="258" ht="15.75" customHeight="1">
      <c r="A258" s="8"/>
      <c r="B258" s="8"/>
      <c r="C258" s="8"/>
      <c r="D258" s="8"/>
      <c r="E258" s="8"/>
      <c r="F258" s="8"/>
      <c r="G258" s="8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8"/>
      <c r="Y258" s="8"/>
      <c r="Z258" s="8"/>
      <c r="AA258" s="8"/>
      <c r="AB258" s="8"/>
      <c r="AC258" s="8"/>
      <c r="AD258" s="8"/>
      <c r="AE258" s="8"/>
      <c r="AF258" s="8"/>
      <c r="AG258" s="8"/>
      <c r="AH258" s="8"/>
      <c r="AI258" s="8"/>
    </row>
    <row r="259" ht="15.75" customHeight="1">
      <c r="A259" s="8"/>
      <c r="B259" s="8"/>
      <c r="C259" s="8"/>
      <c r="D259" s="8"/>
      <c r="E259" s="8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  <c r="AA259" s="8"/>
      <c r="AB259" s="8"/>
      <c r="AC259" s="8"/>
      <c r="AD259" s="8"/>
      <c r="AE259" s="8"/>
      <c r="AF259" s="8"/>
      <c r="AG259" s="8"/>
      <c r="AH259" s="8"/>
      <c r="AI259" s="8"/>
    </row>
    <row r="260" ht="15.75" customHeight="1">
      <c r="A260" s="8"/>
      <c r="B260" s="8"/>
      <c r="C260" s="8"/>
      <c r="D260" s="8"/>
      <c r="E260" s="8"/>
      <c r="F260" s="8"/>
      <c r="G260" s="8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8"/>
      <c r="Y260" s="8"/>
      <c r="Z260" s="8"/>
      <c r="AA260" s="8"/>
      <c r="AB260" s="8"/>
      <c r="AC260" s="8"/>
      <c r="AD260" s="8"/>
      <c r="AE260" s="8"/>
      <c r="AF260" s="8"/>
      <c r="AG260" s="8"/>
      <c r="AH260" s="8"/>
      <c r="AI260" s="8"/>
    </row>
    <row r="261" ht="15.75" customHeight="1">
      <c r="A261" s="8"/>
      <c r="B261" s="8"/>
      <c r="C261" s="8"/>
      <c r="D261" s="8"/>
      <c r="E261" s="8"/>
      <c r="F261" s="8"/>
      <c r="G261" s="8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8"/>
      <c r="Y261" s="8"/>
      <c r="Z261" s="8"/>
      <c r="AA261" s="8"/>
      <c r="AB261" s="8"/>
      <c r="AC261" s="8"/>
      <c r="AD261" s="8"/>
      <c r="AE261" s="8"/>
      <c r="AF261" s="8"/>
      <c r="AG261" s="8"/>
      <c r="AH261" s="8"/>
      <c r="AI261" s="8"/>
    </row>
    <row r="262" ht="15.75" customHeight="1">
      <c r="A262" s="8"/>
      <c r="B262" s="8"/>
      <c r="C262" s="8"/>
      <c r="D262" s="8"/>
      <c r="E262" s="8"/>
      <c r="F262" s="8"/>
      <c r="G262" s="8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8"/>
      <c r="Y262" s="8"/>
      <c r="Z262" s="8"/>
      <c r="AA262" s="8"/>
      <c r="AB262" s="8"/>
      <c r="AC262" s="8"/>
      <c r="AD262" s="8"/>
      <c r="AE262" s="8"/>
      <c r="AF262" s="8"/>
      <c r="AG262" s="8"/>
      <c r="AH262" s="8"/>
      <c r="AI262" s="8"/>
    </row>
    <row r="263" ht="15.75" customHeight="1">
      <c r="A263" s="8"/>
      <c r="B263" s="8"/>
      <c r="C263" s="8"/>
      <c r="D263" s="8"/>
      <c r="E263" s="8"/>
      <c r="F263" s="8"/>
      <c r="G263" s="8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8"/>
      <c r="Y263" s="8"/>
      <c r="Z263" s="8"/>
      <c r="AA263" s="8"/>
      <c r="AB263" s="8"/>
      <c r="AC263" s="8"/>
      <c r="AD263" s="8"/>
      <c r="AE263" s="8"/>
      <c r="AF263" s="8"/>
      <c r="AG263" s="8"/>
      <c r="AH263" s="8"/>
      <c r="AI263" s="8"/>
    </row>
    <row r="264" ht="15.75" customHeight="1">
      <c r="A264" s="8"/>
      <c r="B264" s="8"/>
      <c r="C264" s="8"/>
      <c r="D264" s="8"/>
      <c r="E264" s="8"/>
      <c r="F264" s="8"/>
      <c r="G264" s="8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8"/>
      <c r="Y264" s="8"/>
      <c r="Z264" s="8"/>
      <c r="AA264" s="8"/>
      <c r="AB264" s="8"/>
      <c r="AC264" s="8"/>
      <c r="AD264" s="8"/>
      <c r="AE264" s="8"/>
      <c r="AF264" s="8"/>
      <c r="AG264" s="8"/>
      <c r="AH264" s="8"/>
      <c r="AI264" s="8"/>
    </row>
    <row r="265" ht="15.75" customHeight="1">
      <c r="A265" s="8"/>
      <c r="B265" s="8"/>
      <c r="C265" s="8"/>
      <c r="D265" s="8"/>
      <c r="E265" s="8"/>
      <c r="F265" s="8"/>
      <c r="G265" s="8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8"/>
      <c r="Y265" s="8"/>
      <c r="Z265" s="8"/>
      <c r="AA265" s="8"/>
      <c r="AB265" s="8"/>
      <c r="AC265" s="8"/>
      <c r="AD265" s="8"/>
      <c r="AE265" s="8"/>
      <c r="AF265" s="8"/>
      <c r="AG265" s="8"/>
      <c r="AH265" s="8"/>
      <c r="AI265" s="8"/>
    </row>
    <row r="266" ht="15.75" customHeight="1">
      <c r="A266" s="8"/>
      <c r="B266" s="8"/>
      <c r="C266" s="8"/>
      <c r="D266" s="8"/>
      <c r="E266" s="8"/>
      <c r="F266" s="8"/>
      <c r="G266" s="8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8"/>
      <c r="Y266" s="8"/>
      <c r="Z266" s="8"/>
      <c r="AA266" s="8"/>
      <c r="AB266" s="8"/>
      <c r="AC266" s="8"/>
      <c r="AD266" s="8"/>
      <c r="AE266" s="8"/>
      <c r="AF266" s="8"/>
      <c r="AG266" s="8"/>
      <c r="AH266" s="8"/>
      <c r="AI266" s="8"/>
    </row>
    <row r="267" ht="15.75" customHeight="1">
      <c r="A267" s="8"/>
      <c r="B267" s="8"/>
      <c r="C267" s="8"/>
      <c r="D267" s="8"/>
      <c r="E267" s="8"/>
      <c r="F267" s="8"/>
      <c r="G267" s="8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8"/>
      <c r="Y267" s="8"/>
      <c r="Z267" s="8"/>
      <c r="AA267" s="8"/>
      <c r="AB267" s="8"/>
      <c r="AC267" s="8"/>
      <c r="AD267" s="8"/>
      <c r="AE267" s="8"/>
      <c r="AF267" s="8"/>
      <c r="AG267" s="8"/>
      <c r="AH267" s="8"/>
      <c r="AI267" s="8"/>
    </row>
    <row r="268" ht="15.75" customHeight="1">
      <c r="A268" s="8"/>
      <c r="B268" s="8"/>
      <c r="C268" s="8"/>
      <c r="D268" s="8"/>
      <c r="E268" s="8"/>
      <c r="F268" s="8"/>
      <c r="G268" s="8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8"/>
      <c r="Y268" s="8"/>
      <c r="Z268" s="8"/>
      <c r="AA268" s="8"/>
      <c r="AB268" s="8"/>
      <c r="AC268" s="8"/>
      <c r="AD268" s="8"/>
      <c r="AE268" s="8"/>
      <c r="AF268" s="8"/>
      <c r="AG268" s="8"/>
      <c r="AH268" s="8"/>
      <c r="AI268" s="8"/>
    </row>
    <row r="269" ht="15.75" customHeight="1">
      <c r="A269" s="8"/>
      <c r="B269" s="8"/>
      <c r="C269" s="8"/>
      <c r="D269" s="8"/>
      <c r="E269" s="8"/>
      <c r="F269" s="8"/>
      <c r="G269" s="8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8"/>
      <c r="Y269" s="8"/>
      <c r="Z269" s="8"/>
      <c r="AA269" s="8"/>
      <c r="AB269" s="8"/>
      <c r="AC269" s="8"/>
      <c r="AD269" s="8"/>
      <c r="AE269" s="8"/>
      <c r="AF269" s="8"/>
      <c r="AG269" s="8"/>
      <c r="AH269" s="8"/>
      <c r="AI269" s="8"/>
    </row>
    <row r="270" ht="15.75" customHeight="1">
      <c r="A270" s="8"/>
      <c r="B270" s="8"/>
      <c r="C270" s="8"/>
      <c r="D270" s="8"/>
      <c r="E270" s="8"/>
      <c r="F270" s="8"/>
      <c r="G270" s="8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8"/>
      <c r="Y270" s="8"/>
      <c r="Z270" s="8"/>
      <c r="AA270" s="8"/>
      <c r="AB270" s="8"/>
      <c r="AC270" s="8"/>
      <c r="AD270" s="8"/>
      <c r="AE270" s="8"/>
      <c r="AF270" s="8"/>
      <c r="AG270" s="8"/>
      <c r="AH270" s="8"/>
      <c r="AI270" s="8"/>
    </row>
    <row r="271" ht="15.75" customHeight="1">
      <c r="A271" s="8"/>
      <c r="B271" s="8"/>
      <c r="C271" s="8"/>
      <c r="D271" s="8"/>
      <c r="E271" s="8"/>
      <c r="F271" s="8"/>
      <c r="G271" s="8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8"/>
      <c r="Y271" s="8"/>
      <c r="Z271" s="8"/>
      <c r="AA271" s="8"/>
      <c r="AB271" s="8"/>
      <c r="AC271" s="8"/>
      <c r="AD271" s="8"/>
      <c r="AE271" s="8"/>
      <c r="AF271" s="8"/>
      <c r="AG271" s="8"/>
      <c r="AH271" s="8"/>
      <c r="AI271" s="8"/>
    </row>
    <row r="272" ht="15.75" customHeight="1">
      <c r="A272" s="8"/>
      <c r="B272" s="8"/>
      <c r="C272" s="8"/>
      <c r="D272" s="8"/>
      <c r="E272" s="8"/>
      <c r="F272" s="8"/>
      <c r="G272" s="8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8"/>
      <c r="Y272" s="8"/>
      <c r="Z272" s="8"/>
      <c r="AA272" s="8"/>
      <c r="AB272" s="8"/>
      <c r="AC272" s="8"/>
      <c r="AD272" s="8"/>
      <c r="AE272" s="8"/>
      <c r="AF272" s="8"/>
      <c r="AG272" s="8"/>
      <c r="AH272" s="8"/>
      <c r="AI272" s="8"/>
    </row>
    <row r="273" ht="15.75" customHeight="1">
      <c r="A273" s="8"/>
      <c r="B273" s="8"/>
      <c r="C273" s="8"/>
      <c r="D273" s="8"/>
      <c r="E273" s="8"/>
      <c r="F273" s="8"/>
      <c r="G273" s="8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8"/>
      <c r="Y273" s="8"/>
      <c r="Z273" s="8"/>
      <c r="AA273" s="8"/>
      <c r="AB273" s="8"/>
      <c r="AC273" s="8"/>
      <c r="AD273" s="8"/>
      <c r="AE273" s="8"/>
      <c r="AF273" s="8"/>
      <c r="AG273" s="8"/>
      <c r="AH273" s="8"/>
      <c r="AI273" s="8"/>
    </row>
    <row r="274" ht="15.75" customHeight="1">
      <c r="A274" s="8"/>
      <c r="B274" s="8"/>
      <c r="C274" s="8"/>
      <c r="D274" s="8"/>
      <c r="E274" s="8"/>
      <c r="F274" s="8"/>
      <c r="G274" s="8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8"/>
      <c r="Y274" s="8"/>
      <c r="Z274" s="8"/>
      <c r="AA274" s="8"/>
      <c r="AB274" s="8"/>
      <c r="AC274" s="8"/>
      <c r="AD274" s="8"/>
      <c r="AE274" s="8"/>
      <c r="AF274" s="8"/>
      <c r="AG274" s="8"/>
      <c r="AH274" s="8"/>
      <c r="AI274" s="8"/>
    </row>
    <row r="275" ht="15.75" customHeight="1">
      <c r="A275" s="8"/>
      <c r="B275" s="8"/>
      <c r="C275" s="8"/>
      <c r="D275" s="8"/>
      <c r="E275" s="8"/>
      <c r="F275" s="8"/>
      <c r="G275" s="8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8"/>
      <c r="Y275" s="8"/>
      <c r="Z275" s="8"/>
      <c r="AA275" s="8"/>
      <c r="AB275" s="8"/>
      <c r="AC275" s="8"/>
      <c r="AD275" s="8"/>
      <c r="AE275" s="8"/>
      <c r="AF275" s="8"/>
      <c r="AG275" s="8"/>
      <c r="AH275" s="8"/>
      <c r="AI275" s="8"/>
    </row>
    <row r="276" ht="15.75" customHeight="1">
      <c r="A276" s="8"/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8"/>
      <c r="Y276" s="8"/>
      <c r="Z276" s="8"/>
      <c r="AA276" s="8"/>
      <c r="AB276" s="8"/>
      <c r="AC276" s="8"/>
      <c r="AD276" s="8"/>
      <c r="AE276" s="8"/>
      <c r="AF276" s="8"/>
      <c r="AG276" s="8"/>
      <c r="AH276" s="8"/>
      <c r="AI276" s="8"/>
    </row>
    <row r="277" ht="15.75" customHeight="1">
      <c r="A277" s="8"/>
      <c r="B277" s="8"/>
      <c r="C277" s="8"/>
      <c r="D277" s="8"/>
      <c r="E277" s="8"/>
      <c r="F277" s="8"/>
      <c r="G277" s="8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  <c r="AH277" s="8"/>
      <c r="AI277" s="8"/>
    </row>
    <row r="278" ht="15.75" customHeight="1">
      <c r="A278" s="8"/>
      <c r="B278" s="8"/>
      <c r="C278" s="8"/>
      <c r="D278" s="8"/>
      <c r="E278" s="8"/>
      <c r="F278" s="8"/>
      <c r="G278" s="8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8"/>
      <c r="Y278" s="8"/>
      <c r="Z278" s="8"/>
      <c r="AA278" s="8"/>
      <c r="AB278" s="8"/>
      <c r="AC278" s="8"/>
      <c r="AD278" s="8"/>
      <c r="AE278" s="8"/>
      <c r="AF278" s="8"/>
      <c r="AG278" s="8"/>
      <c r="AH278" s="8"/>
      <c r="AI278" s="8"/>
    </row>
    <row r="279" ht="15.75" customHeight="1">
      <c r="A279" s="8"/>
      <c r="B279" s="8"/>
      <c r="C279" s="8"/>
      <c r="D279" s="8"/>
      <c r="E279" s="8"/>
      <c r="F279" s="8"/>
      <c r="G279" s="8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8"/>
      <c r="Y279" s="8"/>
      <c r="Z279" s="8"/>
      <c r="AA279" s="8"/>
      <c r="AB279" s="8"/>
      <c r="AC279" s="8"/>
      <c r="AD279" s="8"/>
      <c r="AE279" s="8"/>
      <c r="AF279" s="8"/>
      <c r="AG279" s="8"/>
      <c r="AH279" s="8"/>
      <c r="AI279" s="8"/>
    </row>
    <row r="280" ht="15.75" customHeight="1">
      <c r="A280" s="8"/>
      <c r="B280" s="8"/>
      <c r="C280" s="8"/>
      <c r="D280" s="8"/>
      <c r="E280" s="8"/>
      <c r="F280" s="8"/>
      <c r="G280" s="8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8"/>
      <c r="Y280" s="8"/>
      <c r="Z280" s="8"/>
      <c r="AA280" s="8"/>
      <c r="AB280" s="8"/>
      <c r="AC280" s="8"/>
      <c r="AD280" s="8"/>
      <c r="AE280" s="8"/>
      <c r="AF280" s="8"/>
      <c r="AG280" s="8"/>
      <c r="AH280" s="8"/>
      <c r="AI280" s="8"/>
    </row>
    <row r="281" ht="15.75" customHeight="1">
      <c r="A281" s="8"/>
      <c r="B281" s="8"/>
      <c r="C281" s="8"/>
      <c r="D281" s="8"/>
      <c r="E281" s="8"/>
      <c r="F281" s="8"/>
      <c r="G281" s="8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</row>
    <row r="282" ht="15.75" customHeight="1">
      <c r="A282" s="8"/>
      <c r="B282" s="8"/>
      <c r="C282" s="8"/>
      <c r="D282" s="8"/>
      <c r="E282" s="8"/>
      <c r="F282" s="8"/>
      <c r="G282" s="8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8"/>
      <c r="Y282" s="8"/>
      <c r="Z282" s="8"/>
      <c r="AA282" s="8"/>
      <c r="AB282" s="8"/>
      <c r="AC282" s="8"/>
      <c r="AD282" s="8"/>
      <c r="AE282" s="8"/>
      <c r="AF282" s="8"/>
      <c r="AG282" s="8"/>
      <c r="AH282" s="8"/>
      <c r="AI282" s="8"/>
    </row>
    <row r="283" ht="15.75" customHeight="1">
      <c r="A283" s="8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</row>
    <row r="284" ht="15.75" customHeight="1">
      <c r="A284" s="8"/>
      <c r="B284" s="8"/>
      <c r="C284" s="8"/>
      <c r="D284" s="8"/>
      <c r="E284" s="8"/>
      <c r="F284" s="8"/>
      <c r="G284" s="8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</row>
    <row r="285" ht="15.75" customHeight="1">
      <c r="A285" s="8"/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8"/>
      <c r="Y285" s="8"/>
      <c r="Z285" s="8"/>
      <c r="AA285" s="8"/>
      <c r="AB285" s="8"/>
      <c r="AC285" s="8"/>
      <c r="AD285" s="8"/>
      <c r="AE285" s="8"/>
      <c r="AF285" s="8"/>
      <c r="AG285" s="8"/>
      <c r="AH285" s="8"/>
      <c r="AI285" s="8"/>
    </row>
    <row r="286" ht="15.75" customHeight="1">
      <c r="A286" s="8"/>
      <c r="B286" s="8"/>
      <c r="C286" s="8"/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8"/>
      <c r="Y286" s="8"/>
      <c r="Z286" s="8"/>
      <c r="AA286" s="8"/>
      <c r="AB286" s="8"/>
      <c r="AC286" s="8"/>
      <c r="AD286" s="8"/>
      <c r="AE286" s="8"/>
      <c r="AF286" s="8"/>
      <c r="AG286" s="8"/>
      <c r="AH286" s="8"/>
      <c r="AI286" s="8"/>
    </row>
    <row r="287" ht="15.75" customHeight="1">
      <c r="A287" s="8"/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8"/>
      <c r="Y287" s="8"/>
      <c r="Z287" s="8"/>
      <c r="AA287" s="8"/>
      <c r="AB287" s="8"/>
      <c r="AC287" s="8"/>
      <c r="AD287" s="8"/>
      <c r="AE287" s="8"/>
      <c r="AF287" s="8"/>
      <c r="AG287" s="8"/>
      <c r="AH287" s="8"/>
      <c r="AI287" s="8"/>
    </row>
    <row r="288" ht="15.75" customHeight="1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</row>
    <row r="289" ht="15.75" customHeight="1">
      <c r="A289" s="8"/>
      <c r="B289" s="8"/>
      <c r="C289" s="8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</row>
    <row r="290" ht="15.75" customHeight="1">
      <c r="A290" s="8"/>
      <c r="B290" s="8"/>
      <c r="C290" s="8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</row>
    <row r="291" ht="15.75" customHeight="1">
      <c r="A291" s="8"/>
      <c r="B291" s="8"/>
      <c r="C291" s="8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</row>
    <row r="292" ht="15.75" customHeight="1">
      <c r="A292" s="8"/>
      <c r="B292" s="8"/>
      <c r="C292" s="8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</row>
    <row r="293" ht="15.75" customHeight="1">
      <c r="A293" s="8"/>
      <c r="B293" s="8"/>
      <c r="C293" s="8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8"/>
      <c r="Y293" s="8"/>
      <c r="Z293" s="8"/>
      <c r="AA293" s="8"/>
      <c r="AB293" s="8"/>
      <c r="AC293" s="8"/>
      <c r="AD293" s="8"/>
      <c r="AE293" s="8"/>
      <c r="AF293" s="8"/>
      <c r="AG293" s="8"/>
      <c r="AH293" s="8"/>
      <c r="AI293" s="8"/>
    </row>
    <row r="294" ht="15.75" customHeight="1">
      <c r="A294" s="8"/>
      <c r="B294" s="8"/>
      <c r="C294" s="8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</row>
    <row r="295" ht="15.75" customHeight="1">
      <c r="A295" s="8"/>
      <c r="B295" s="8"/>
      <c r="C295" s="8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</row>
    <row r="296" ht="15.75" customHeight="1">
      <c r="A296" s="8"/>
      <c r="B296" s="8"/>
      <c r="C296" s="8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</row>
    <row r="297" ht="15.75" customHeight="1">
      <c r="A297" s="8"/>
      <c r="B297" s="8"/>
      <c r="C297" s="8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</row>
    <row r="298" ht="15.75" customHeight="1">
      <c r="A298" s="8"/>
      <c r="B298" s="8"/>
      <c r="C298" s="8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</row>
    <row r="299" ht="15.75" customHeight="1">
      <c r="A299" s="8"/>
      <c r="B299" s="8"/>
      <c r="C299" s="8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</row>
    <row r="300" ht="15.75" customHeight="1">
      <c r="A300" s="8"/>
      <c r="B300" s="8"/>
      <c r="C300" s="8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8"/>
      <c r="Y300" s="8"/>
      <c r="Z300" s="8"/>
      <c r="AA300" s="8"/>
      <c r="AB300" s="8"/>
      <c r="AC300" s="8"/>
      <c r="AD300" s="8"/>
      <c r="AE300" s="8"/>
      <c r="AF300" s="8"/>
      <c r="AG300" s="8"/>
      <c r="AH300" s="8"/>
      <c r="AI300" s="8"/>
    </row>
    <row r="301" ht="15.75" customHeight="1">
      <c r="A301" s="8"/>
      <c r="B301" s="8"/>
      <c r="C301" s="8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</row>
    <row r="302" ht="15.75" customHeight="1">
      <c r="A302" s="8"/>
      <c r="B302" s="8"/>
      <c r="C302" s="8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</row>
    <row r="303" ht="15.75" customHeight="1">
      <c r="A303" s="8"/>
      <c r="B303" s="8"/>
      <c r="C303" s="8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</row>
    <row r="304" ht="15.75" customHeight="1">
      <c r="A304" s="8"/>
      <c r="B304" s="8"/>
      <c r="C304" s="8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</row>
    <row r="305" ht="15.75" customHeight="1">
      <c r="A305" s="8"/>
      <c r="B305" s="8"/>
      <c r="C305" s="8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</row>
    <row r="306" ht="15.75" customHeight="1">
      <c r="A306" s="8"/>
      <c r="B306" s="8"/>
      <c r="C306" s="8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</row>
    <row r="307" ht="15.75" customHeight="1">
      <c r="A307" s="8"/>
      <c r="B307" s="8"/>
      <c r="C307" s="8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</row>
    <row r="308" ht="15.75" customHeight="1">
      <c r="A308" s="8"/>
      <c r="B308" s="8"/>
      <c r="C308" s="8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</row>
    <row r="309" ht="15.75" customHeight="1">
      <c r="A309" s="8"/>
      <c r="B309" s="8"/>
      <c r="C309" s="8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</row>
    <row r="310" ht="15.75" customHeight="1">
      <c r="A310" s="8"/>
      <c r="B310" s="8"/>
      <c r="C310" s="8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</row>
    <row r="311" ht="15.75" customHeight="1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</row>
    <row r="312" ht="15.75" customHeight="1">
      <c r="A312" s="8"/>
      <c r="B312" s="8"/>
      <c r="C312" s="8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</row>
    <row r="313" ht="15.75" customHeight="1">
      <c r="A313" s="8"/>
      <c r="B313" s="8"/>
      <c r="C313" s="8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</row>
    <row r="314" ht="15.75" customHeight="1">
      <c r="A314" s="8"/>
      <c r="B314" s="8"/>
      <c r="C314" s="8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</row>
    <row r="315" ht="15.75" customHeight="1">
      <c r="A315" s="8"/>
      <c r="B315" s="8"/>
      <c r="C315" s="8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</row>
    <row r="316" ht="15.75" customHeight="1">
      <c r="A316" s="8"/>
      <c r="B316" s="8"/>
      <c r="C316" s="8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</row>
    <row r="317" ht="15.75" customHeight="1">
      <c r="A317" s="8"/>
      <c r="B317" s="8"/>
      <c r="C317" s="8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</row>
    <row r="318" ht="15.75" customHeight="1">
      <c r="A318" s="8"/>
      <c r="B318" s="8"/>
      <c r="C318" s="8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</row>
    <row r="319" ht="15.75" customHeight="1">
      <c r="A319" s="8"/>
      <c r="B319" s="8"/>
      <c r="C319" s="8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</row>
    <row r="320" ht="15.75" customHeight="1">
      <c r="A320" s="8"/>
      <c r="B320" s="8"/>
      <c r="C320" s="8"/>
      <c r="D320" s="8"/>
      <c r="E320" s="8"/>
      <c r="F320" s="8"/>
      <c r="G320" s="8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</row>
    <row r="321" ht="15.75" customHeight="1">
      <c r="A321" s="8"/>
      <c r="B321" s="8"/>
      <c r="C321" s="8"/>
      <c r="D321" s="8"/>
      <c r="E321" s="8"/>
      <c r="F321" s="8"/>
      <c r="G321" s="8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</row>
    <row r="322" ht="15.75" customHeight="1">
      <c r="A322" s="8"/>
      <c r="B322" s="8"/>
      <c r="C322" s="8"/>
      <c r="D322" s="8"/>
      <c r="E322" s="8"/>
      <c r="F322" s="8"/>
      <c r="G322" s="8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</row>
    <row r="323" ht="15.75" customHeight="1">
      <c r="A323" s="8"/>
      <c r="B323" s="8"/>
      <c r="C323" s="8"/>
      <c r="D323" s="8"/>
      <c r="E323" s="8"/>
      <c r="F323" s="8"/>
      <c r="G323" s="8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</row>
    <row r="324" ht="15.75" customHeight="1">
      <c r="A324" s="8"/>
      <c r="B324" s="8"/>
      <c r="C324" s="8"/>
      <c r="D324" s="8"/>
      <c r="E324" s="8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</row>
    <row r="325" ht="15.75" customHeight="1">
      <c r="A325" s="8"/>
      <c r="B325" s="8"/>
      <c r="C325" s="8"/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</row>
    <row r="326" ht="15.75" customHeight="1">
      <c r="A326" s="8"/>
      <c r="B326" s="8"/>
      <c r="C326" s="8"/>
      <c r="D326" s="8"/>
      <c r="E326" s="8"/>
      <c r="F326" s="8"/>
      <c r="G326" s="8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</row>
    <row r="327" ht="15.75" customHeight="1">
      <c r="A327" s="8"/>
      <c r="B327" s="8"/>
      <c r="C327" s="8"/>
      <c r="D327" s="8"/>
      <c r="E327" s="8"/>
      <c r="F327" s="8"/>
      <c r="G327" s="8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</row>
    <row r="328" ht="15.75" customHeight="1">
      <c r="A328" s="8"/>
      <c r="B328" s="8"/>
      <c r="C328" s="8"/>
      <c r="D328" s="8"/>
      <c r="E328" s="8"/>
      <c r="F328" s="8"/>
      <c r="G328" s="8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</row>
    <row r="329" ht="15.75" customHeight="1">
      <c r="A329" s="8"/>
      <c r="B329" s="8"/>
      <c r="C329" s="8"/>
      <c r="D329" s="8"/>
      <c r="E329" s="8"/>
      <c r="F329" s="8"/>
      <c r="G329" s="8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</row>
    <row r="330" ht="15.75" customHeight="1">
      <c r="A330" s="8"/>
      <c r="B330" s="8"/>
      <c r="C330" s="8"/>
      <c r="D330" s="8"/>
      <c r="E330" s="8"/>
      <c r="F330" s="8"/>
      <c r="G330" s="8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</row>
    <row r="331" ht="15.75" customHeight="1">
      <c r="A331" s="8"/>
      <c r="B331" s="8"/>
      <c r="C331" s="8"/>
      <c r="D331" s="8"/>
      <c r="E331" s="8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</row>
    <row r="332" ht="15.75" customHeight="1">
      <c r="A332" s="8"/>
      <c r="B332" s="8"/>
      <c r="C332" s="8"/>
      <c r="D332" s="8"/>
      <c r="E332" s="8"/>
      <c r="F332" s="8"/>
      <c r="G332" s="8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</row>
    <row r="333" ht="15.75" customHeight="1">
      <c r="A333" s="8"/>
      <c r="B333" s="8"/>
      <c r="C333" s="8"/>
      <c r="D333" s="8"/>
      <c r="E333" s="8"/>
      <c r="F333" s="8"/>
      <c r="G333" s="8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</row>
    <row r="334" ht="15.75" customHeight="1">
      <c r="A334" s="8"/>
      <c r="B334" s="8"/>
      <c r="C334" s="8"/>
      <c r="D334" s="8"/>
      <c r="E334" s="8"/>
      <c r="F334" s="8"/>
      <c r="G334" s="8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</row>
    <row r="335" ht="15.75" customHeight="1">
      <c r="A335" s="8"/>
      <c r="B335" s="8"/>
      <c r="C335" s="8"/>
      <c r="D335" s="8"/>
      <c r="E335" s="8"/>
      <c r="F335" s="8"/>
      <c r="G335" s="8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</row>
    <row r="336" ht="15.75" customHeight="1">
      <c r="A336" s="8"/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</row>
    <row r="337" ht="15.75" customHeight="1">
      <c r="A337" s="8"/>
      <c r="B337" s="8"/>
      <c r="C337" s="8"/>
      <c r="D337" s="8"/>
      <c r="E337" s="8"/>
      <c r="F337" s="8"/>
      <c r="G337" s="8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</row>
    <row r="338" ht="15.75" customHeight="1">
      <c r="A338" s="8"/>
      <c r="B338" s="8"/>
      <c r="C338" s="8"/>
      <c r="D338" s="8"/>
      <c r="E338" s="8"/>
      <c r="F338" s="8"/>
      <c r="G338" s="8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</row>
    <row r="339" ht="15.75" customHeight="1">
      <c r="A339" s="8"/>
      <c r="B339" s="8"/>
      <c r="C339" s="8"/>
      <c r="D339" s="8"/>
      <c r="E339" s="8"/>
      <c r="F339" s="8"/>
      <c r="G339" s="8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</row>
    <row r="340" ht="15.75" customHeight="1">
      <c r="A340" s="8"/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</row>
    <row r="341" ht="15.75" customHeight="1">
      <c r="A341" s="8"/>
      <c r="B341" s="8"/>
      <c r="C341" s="8"/>
      <c r="D341" s="8"/>
      <c r="E341" s="8"/>
      <c r="F341" s="8"/>
      <c r="G341" s="8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</row>
    <row r="342" ht="15.75" customHeight="1">
      <c r="A342" s="8"/>
      <c r="B342" s="8"/>
      <c r="C342" s="8"/>
      <c r="D342" s="8"/>
      <c r="E342" s="8"/>
      <c r="F342" s="8"/>
      <c r="G342" s="8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</row>
    <row r="343" ht="15.75" customHeight="1">
      <c r="A343" s="8"/>
      <c r="B343" s="8"/>
      <c r="C343" s="8"/>
      <c r="D343" s="8"/>
      <c r="E343" s="8"/>
      <c r="F343" s="8"/>
      <c r="G343" s="8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</row>
    <row r="344" ht="15.75" customHeight="1">
      <c r="A344" s="8"/>
      <c r="B344" s="8"/>
      <c r="C344" s="8"/>
      <c r="D344" s="8"/>
      <c r="E344" s="8"/>
      <c r="F344" s="8"/>
      <c r="G344" s="8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</row>
    <row r="345" ht="15.75" customHeight="1">
      <c r="A345" s="8"/>
      <c r="B345" s="8"/>
      <c r="C345" s="8"/>
      <c r="D345" s="8"/>
      <c r="E345" s="8"/>
      <c r="F345" s="8"/>
      <c r="G345" s="8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</row>
    <row r="346" ht="15.75" customHeight="1">
      <c r="A346" s="8"/>
      <c r="B346" s="8"/>
      <c r="C346" s="8"/>
      <c r="D346" s="8"/>
      <c r="E346" s="8"/>
      <c r="F346" s="8"/>
      <c r="G346" s="8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</row>
    <row r="347" ht="15.75" customHeight="1">
      <c r="A347" s="8"/>
      <c r="B347" s="8"/>
      <c r="C347" s="8"/>
      <c r="D347" s="8"/>
      <c r="E347" s="8"/>
      <c r="F347" s="8"/>
      <c r="G347" s="8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</row>
    <row r="348" ht="15.75" customHeight="1">
      <c r="A348" s="8"/>
      <c r="B348" s="8"/>
      <c r="C348" s="8"/>
      <c r="D348" s="8"/>
      <c r="E348" s="8"/>
      <c r="F348" s="8"/>
      <c r="G348" s="8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</row>
    <row r="349" ht="15.75" customHeight="1">
      <c r="A349" s="8"/>
      <c r="B349" s="8"/>
      <c r="C349" s="8"/>
      <c r="D349" s="8"/>
      <c r="E349" s="8"/>
      <c r="F349" s="8"/>
      <c r="G349" s="8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</row>
    <row r="350" ht="15.75" customHeight="1">
      <c r="A350" s="8"/>
      <c r="B350" s="8"/>
      <c r="C350" s="8"/>
      <c r="D350" s="8"/>
      <c r="E350" s="8"/>
      <c r="F350" s="8"/>
      <c r="G350" s="8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</row>
    <row r="351" ht="15.75" customHeight="1">
      <c r="A351" s="8"/>
      <c r="B351" s="8"/>
      <c r="C351" s="8"/>
      <c r="D351" s="8"/>
      <c r="E351" s="8"/>
      <c r="F351" s="8"/>
      <c r="G351" s="8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</row>
    <row r="352" ht="15.75" customHeight="1">
      <c r="A352" s="8"/>
      <c r="B352" s="8"/>
      <c r="C352" s="8"/>
      <c r="D352" s="8"/>
      <c r="E352" s="8"/>
      <c r="F352" s="8"/>
      <c r="G352" s="8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</row>
    <row r="353" ht="15.75" customHeight="1">
      <c r="A353" s="8"/>
      <c r="B353" s="8"/>
      <c r="C353" s="8"/>
      <c r="D353" s="8"/>
      <c r="E353" s="8"/>
      <c r="F353" s="8"/>
      <c r="G353" s="8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8"/>
      <c r="Y353" s="8"/>
      <c r="Z353" s="8"/>
      <c r="AA353" s="8"/>
      <c r="AB353" s="8"/>
      <c r="AC353" s="8"/>
      <c r="AD353" s="8"/>
      <c r="AE353" s="8"/>
      <c r="AF353" s="8"/>
      <c r="AG353" s="8"/>
      <c r="AH353" s="8"/>
      <c r="AI353" s="8"/>
    </row>
    <row r="354" ht="15.75" customHeight="1">
      <c r="A354" s="8"/>
      <c r="B354" s="8"/>
      <c r="C354" s="8"/>
      <c r="D354" s="8"/>
      <c r="E354" s="8"/>
      <c r="F354" s="8"/>
      <c r="G354" s="8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</row>
    <row r="355" ht="15.75" customHeight="1">
      <c r="A355" s="8"/>
      <c r="B355" s="8"/>
      <c r="C355" s="8"/>
      <c r="D355" s="8"/>
      <c r="E355" s="8"/>
      <c r="F355" s="8"/>
      <c r="G355" s="8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</row>
    <row r="356" ht="15.75" customHeight="1">
      <c r="A356" s="8"/>
      <c r="B356" s="8"/>
      <c r="C356" s="8"/>
      <c r="D356" s="8"/>
      <c r="E356" s="8"/>
      <c r="F356" s="8"/>
      <c r="G356" s="8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8"/>
      <c r="Y356" s="8"/>
      <c r="Z356" s="8"/>
      <c r="AA356" s="8"/>
      <c r="AB356" s="8"/>
      <c r="AC356" s="8"/>
      <c r="AD356" s="8"/>
      <c r="AE356" s="8"/>
      <c r="AF356" s="8"/>
      <c r="AG356" s="8"/>
      <c r="AH356" s="8"/>
      <c r="AI356" s="8"/>
    </row>
    <row r="357" ht="15.75" customHeight="1">
      <c r="A357" s="8"/>
      <c r="B357" s="8"/>
      <c r="C357" s="8"/>
      <c r="D357" s="8"/>
      <c r="E357" s="8"/>
      <c r="F357" s="8"/>
      <c r="G357" s="8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8"/>
      <c r="Y357" s="8"/>
      <c r="Z357" s="8"/>
      <c r="AA357" s="8"/>
      <c r="AB357" s="8"/>
      <c r="AC357" s="8"/>
      <c r="AD357" s="8"/>
      <c r="AE357" s="8"/>
      <c r="AF357" s="8"/>
      <c r="AG357" s="8"/>
      <c r="AH357" s="8"/>
      <c r="AI357" s="8"/>
    </row>
    <row r="358" ht="15.75" customHeight="1">
      <c r="A358" s="8"/>
      <c r="B358" s="8"/>
      <c r="C358" s="8"/>
      <c r="D358" s="8"/>
      <c r="E358" s="8"/>
      <c r="F358" s="8"/>
      <c r="G358" s="8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8"/>
      <c r="Y358" s="8"/>
      <c r="Z358" s="8"/>
      <c r="AA358" s="8"/>
      <c r="AB358" s="8"/>
      <c r="AC358" s="8"/>
      <c r="AD358" s="8"/>
      <c r="AE358" s="8"/>
      <c r="AF358" s="8"/>
      <c r="AG358" s="8"/>
      <c r="AH358" s="8"/>
      <c r="AI358" s="8"/>
    </row>
    <row r="359" ht="15.75" customHeight="1">
      <c r="A359" s="8"/>
      <c r="B359" s="8"/>
      <c r="C359" s="8"/>
      <c r="D359" s="8"/>
      <c r="E359" s="8"/>
      <c r="F359" s="8"/>
      <c r="G359" s="8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8"/>
      <c r="Y359" s="8"/>
      <c r="Z359" s="8"/>
      <c r="AA359" s="8"/>
      <c r="AB359" s="8"/>
      <c r="AC359" s="8"/>
      <c r="AD359" s="8"/>
      <c r="AE359" s="8"/>
      <c r="AF359" s="8"/>
      <c r="AG359" s="8"/>
      <c r="AH359" s="8"/>
      <c r="AI359" s="8"/>
    </row>
    <row r="360" ht="15.75" customHeight="1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8"/>
      <c r="Y360" s="8"/>
      <c r="Z360" s="8"/>
      <c r="AA360" s="8"/>
      <c r="AB360" s="8"/>
      <c r="AC360" s="8"/>
      <c r="AD360" s="8"/>
      <c r="AE360" s="8"/>
      <c r="AF360" s="8"/>
      <c r="AG360" s="8"/>
      <c r="AH360" s="8"/>
      <c r="AI360" s="8"/>
    </row>
    <row r="361" ht="15.75" customHeight="1">
      <c r="A361" s="8"/>
      <c r="B361" s="8"/>
      <c r="C361" s="8"/>
      <c r="D361" s="8"/>
      <c r="E361" s="8"/>
      <c r="F361" s="8"/>
      <c r="G361" s="8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8"/>
      <c r="Y361" s="8"/>
      <c r="Z361" s="8"/>
      <c r="AA361" s="8"/>
      <c r="AB361" s="8"/>
      <c r="AC361" s="8"/>
      <c r="AD361" s="8"/>
      <c r="AE361" s="8"/>
      <c r="AF361" s="8"/>
      <c r="AG361" s="8"/>
      <c r="AH361" s="8"/>
      <c r="AI361" s="8"/>
    </row>
    <row r="362" ht="15.75" customHeight="1">
      <c r="A362" s="8"/>
      <c r="B362" s="8"/>
      <c r="C362" s="8"/>
      <c r="D362" s="8"/>
      <c r="E362" s="8"/>
      <c r="F362" s="8"/>
      <c r="G362" s="8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8"/>
      <c r="Y362" s="8"/>
      <c r="Z362" s="8"/>
      <c r="AA362" s="8"/>
      <c r="AB362" s="8"/>
      <c r="AC362" s="8"/>
      <c r="AD362" s="8"/>
      <c r="AE362" s="8"/>
      <c r="AF362" s="8"/>
      <c r="AG362" s="8"/>
      <c r="AH362" s="8"/>
      <c r="AI362" s="8"/>
    </row>
    <row r="363" ht="15.75" customHeight="1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8"/>
      <c r="Y363" s="8"/>
      <c r="Z363" s="8"/>
      <c r="AA363" s="8"/>
      <c r="AB363" s="8"/>
      <c r="AC363" s="8"/>
      <c r="AD363" s="8"/>
      <c r="AE363" s="8"/>
      <c r="AF363" s="8"/>
      <c r="AG363" s="8"/>
      <c r="AH363" s="8"/>
      <c r="AI363" s="8"/>
    </row>
    <row r="364" ht="15.75" customHeight="1">
      <c r="A364" s="8"/>
      <c r="B364" s="8"/>
      <c r="C364" s="8"/>
      <c r="D364" s="8"/>
      <c r="E364" s="8"/>
      <c r="F364" s="8"/>
      <c r="G364" s="8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8"/>
      <c r="Y364" s="8"/>
      <c r="Z364" s="8"/>
      <c r="AA364" s="8"/>
      <c r="AB364" s="8"/>
      <c r="AC364" s="8"/>
      <c r="AD364" s="8"/>
      <c r="AE364" s="8"/>
      <c r="AF364" s="8"/>
      <c r="AG364" s="8"/>
      <c r="AH364" s="8"/>
      <c r="AI364" s="8"/>
    </row>
    <row r="365" ht="15.75" customHeight="1">
      <c r="A365" s="8"/>
      <c r="B365" s="8"/>
      <c r="C365" s="8"/>
      <c r="D365" s="8"/>
      <c r="E365" s="8"/>
      <c r="F365" s="8"/>
      <c r="G365" s="8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8"/>
      <c r="Y365" s="8"/>
      <c r="Z365" s="8"/>
      <c r="AA365" s="8"/>
      <c r="AB365" s="8"/>
      <c r="AC365" s="8"/>
      <c r="AD365" s="8"/>
      <c r="AE365" s="8"/>
      <c r="AF365" s="8"/>
      <c r="AG365" s="8"/>
      <c r="AH365" s="8"/>
      <c r="AI365" s="8"/>
    </row>
    <row r="366" ht="15.75" customHeight="1">
      <c r="A366" s="8"/>
      <c r="B366" s="8"/>
      <c r="C366" s="8"/>
      <c r="D366" s="8"/>
      <c r="E366" s="8"/>
      <c r="F366" s="8"/>
      <c r="G366" s="8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8"/>
      <c r="Y366" s="8"/>
      <c r="Z366" s="8"/>
      <c r="AA366" s="8"/>
      <c r="AB366" s="8"/>
      <c r="AC366" s="8"/>
      <c r="AD366" s="8"/>
      <c r="AE366" s="8"/>
      <c r="AF366" s="8"/>
      <c r="AG366" s="8"/>
      <c r="AH366" s="8"/>
      <c r="AI366" s="8"/>
    </row>
    <row r="367" ht="15.75" customHeight="1">
      <c r="A367" s="8"/>
      <c r="B367" s="8"/>
      <c r="C367" s="8"/>
      <c r="D367" s="8"/>
      <c r="E367" s="8"/>
      <c r="F367" s="8"/>
      <c r="G367" s="8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8"/>
      <c r="Y367" s="8"/>
      <c r="Z367" s="8"/>
      <c r="AA367" s="8"/>
      <c r="AB367" s="8"/>
      <c r="AC367" s="8"/>
      <c r="AD367" s="8"/>
      <c r="AE367" s="8"/>
      <c r="AF367" s="8"/>
      <c r="AG367" s="8"/>
      <c r="AH367" s="8"/>
      <c r="AI367" s="8"/>
    </row>
    <row r="368" ht="15.75" customHeight="1">
      <c r="A368" s="8"/>
      <c r="B368" s="8"/>
      <c r="C368" s="8"/>
      <c r="D368" s="8"/>
      <c r="E368" s="8"/>
      <c r="F368" s="8"/>
      <c r="G368" s="8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8"/>
      <c r="Y368" s="8"/>
      <c r="Z368" s="8"/>
      <c r="AA368" s="8"/>
      <c r="AB368" s="8"/>
      <c r="AC368" s="8"/>
      <c r="AD368" s="8"/>
      <c r="AE368" s="8"/>
      <c r="AF368" s="8"/>
      <c r="AG368" s="8"/>
      <c r="AH368" s="8"/>
      <c r="AI368" s="8"/>
    </row>
    <row r="369" ht="15.75" customHeight="1">
      <c r="A369" s="8"/>
      <c r="B369" s="8"/>
      <c r="C369" s="8"/>
      <c r="D369" s="8"/>
      <c r="E369" s="8"/>
      <c r="F369" s="8"/>
      <c r="G369" s="8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8"/>
      <c r="Y369" s="8"/>
      <c r="Z369" s="8"/>
      <c r="AA369" s="8"/>
      <c r="AB369" s="8"/>
      <c r="AC369" s="8"/>
      <c r="AD369" s="8"/>
      <c r="AE369" s="8"/>
      <c r="AF369" s="8"/>
      <c r="AG369" s="8"/>
      <c r="AH369" s="8"/>
      <c r="AI369" s="8"/>
    </row>
    <row r="370" ht="15.75" customHeight="1">
      <c r="A370" s="8"/>
      <c r="B370" s="8"/>
      <c r="C370" s="8"/>
      <c r="D370" s="8"/>
      <c r="E370" s="8"/>
      <c r="F370" s="8"/>
      <c r="G370" s="8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8"/>
      <c r="Y370" s="8"/>
      <c r="Z370" s="8"/>
      <c r="AA370" s="8"/>
      <c r="AB370" s="8"/>
      <c r="AC370" s="8"/>
      <c r="AD370" s="8"/>
      <c r="AE370" s="8"/>
      <c r="AF370" s="8"/>
      <c r="AG370" s="8"/>
      <c r="AH370" s="8"/>
      <c r="AI370" s="8"/>
    </row>
    <row r="371" ht="15.75" customHeight="1">
      <c r="A371" s="8"/>
      <c r="B371" s="8"/>
      <c r="C371" s="8"/>
      <c r="D371" s="8"/>
      <c r="E371" s="8"/>
      <c r="F371" s="8"/>
      <c r="G371" s="8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8"/>
      <c r="Y371" s="8"/>
      <c r="Z371" s="8"/>
      <c r="AA371" s="8"/>
      <c r="AB371" s="8"/>
      <c r="AC371" s="8"/>
      <c r="AD371" s="8"/>
      <c r="AE371" s="8"/>
      <c r="AF371" s="8"/>
      <c r="AG371" s="8"/>
      <c r="AH371" s="8"/>
      <c r="AI371" s="8"/>
    </row>
    <row r="372" ht="15.75" customHeight="1">
      <c r="A372" s="8"/>
      <c r="B372" s="8"/>
      <c r="C372" s="8"/>
      <c r="D372" s="8"/>
      <c r="E372" s="8"/>
      <c r="F372" s="8"/>
      <c r="G372" s="8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8"/>
      <c r="Y372" s="8"/>
      <c r="Z372" s="8"/>
      <c r="AA372" s="8"/>
      <c r="AB372" s="8"/>
      <c r="AC372" s="8"/>
      <c r="AD372" s="8"/>
      <c r="AE372" s="8"/>
      <c r="AF372" s="8"/>
      <c r="AG372" s="8"/>
      <c r="AH372" s="8"/>
      <c r="AI372" s="8"/>
    </row>
    <row r="373" ht="15.75" customHeight="1">
      <c r="A373" s="8"/>
      <c r="B373" s="8"/>
      <c r="C373" s="8"/>
      <c r="D373" s="8"/>
      <c r="E373" s="8"/>
      <c r="F373" s="8"/>
      <c r="G373" s="8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8"/>
      <c r="Y373" s="8"/>
      <c r="Z373" s="8"/>
      <c r="AA373" s="8"/>
      <c r="AB373" s="8"/>
      <c r="AC373" s="8"/>
      <c r="AD373" s="8"/>
      <c r="AE373" s="8"/>
      <c r="AF373" s="8"/>
      <c r="AG373" s="8"/>
      <c r="AH373" s="8"/>
      <c r="AI373" s="8"/>
    </row>
    <row r="374" ht="15.75" customHeight="1">
      <c r="A374" s="8"/>
      <c r="B374" s="8"/>
      <c r="C374" s="8"/>
      <c r="D374" s="8"/>
      <c r="E374" s="8"/>
      <c r="F374" s="8"/>
      <c r="G374" s="8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8"/>
      <c r="Y374" s="8"/>
      <c r="Z374" s="8"/>
      <c r="AA374" s="8"/>
      <c r="AB374" s="8"/>
      <c r="AC374" s="8"/>
      <c r="AD374" s="8"/>
      <c r="AE374" s="8"/>
      <c r="AF374" s="8"/>
      <c r="AG374" s="8"/>
      <c r="AH374" s="8"/>
      <c r="AI374" s="8"/>
    </row>
    <row r="375" ht="15.75" customHeight="1">
      <c r="A375" s="8"/>
      <c r="B375" s="8"/>
      <c r="C375" s="8"/>
      <c r="D375" s="8"/>
      <c r="E375" s="8"/>
      <c r="F375" s="8"/>
      <c r="G375" s="8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8"/>
      <c r="Y375" s="8"/>
      <c r="Z375" s="8"/>
      <c r="AA375" s="8"/>
      <c r="AB375" s="8"/>
      <c r="AC375" s="8"/>
      <c r="AD375" s="8"/>
      <c r="AE375" s="8"/>
      <c r="AF375" s="8"/>
      <c r="AG375" s="8"/>
      <c r="AH375" s="8"/>
      <c r="AI375" s="8"/>
    </row>
    <row r="376" ht="15.75" customHeight="1">
      <c r="A376" s="8"/>
      <c r="B376" s="8"/>
      <c r="C376" s="8"/>
      <c r="D376" s="8"/>
      <c r="E376" s="8"/>
      <c r="F376" s="8"/>
      <c r="G376" s="8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8"/>
      <c r="Y376" s="8"/>
      <c r="Z376" s="8"/>
      <c r="AA376" s="8"/>
      <c r="AB376" s="8"/>
      <c r="AC376" s="8"/>
      <c r="AD376" s="8"/>
      <c r="AE376" s="8"/>
      <c r="AF376" s="8"/>
      <c r="AG376" s="8"/>
      <c r="AH376" s="8"/>
      <c r="AI376" s="8"/>
    </row>
    <row r="377" ht="15.75" customHeight="1">
      <c r="A377" s="8"/>
      <c r="B377" s="8"/>
      <c r="C377" s="8"/>
      <c r="D377" s="8"/>
      <c r="E377" s="8"/>
      <c r="F377" s="8"/>
      <c r="G377" s="8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8"/>
      <c r="Y377" s="8"/>
      <c r="Z377" s="8"/>
      <c r="AA377" s="8"/>
      <c r="AB377" s="8"/>
      <c r="AC377" s="8"/>
      <c r="AD377" s="8"/>
      <c r="AE377" s="8"/>
      <c r="AF377" s="8"/>
      <c r="AG377" s="8"/>
      <c r="AH377" s="8"/>
      <c r="AI377" s="8"/>
    </row>
    <row r="378" ht="15.75" customHeight="1">
      <c r="A378" s="8"/>
      <c r="B378" s="8"/>
      <c r="C378" s="8"/>
      <c r="D378" s="8"/>
      <c r="E378" s="8"/>
      <c r="F378" s="8"/>
      <c r="G378" s="8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8"/>
      <c r="Y378" s="8"/>
      <c r="Z378" s="8"/>
      <c r="AA378" s="8"/>
      <c r="AB378" s="8"/>
      <c r="AC378" s="8"/>
      <c r="AD378" s="8"/>
      <c r="AE378" s="8"/>
      <c r="AF378" s="8"/>
      <c r="AG378" s="8"/>
      <c r="AH378" s="8"/>
      <c r="AI378" s="8"/>
    </row>
    <row r="379" ht="15.75" customHeight="1">
      <c r="A379" s="8"/>
      <c r="B379" s="8"/>
      <c r="C379" s="8"/>
      <c r="D379" s="8"/>
      <c r="E379" s="8"/>
      <c r="F379" s="8"/>
      <c r="G379" s="8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8"/>
      <c r="Y379" s="8"/>
      <c r="Z379" s="8"/>
      <c r="AA379" s="8"/>
      <c r="AB379" s="8"/>
      <c r="AC379" s="8"/>
      <c r="AD379" s="8"/>
      <c r="AE379" s="8"/>
      <c r="AF379" s="8"/>
      <c r="AG379" s="8"/>
      <c r="AH379" s="8"/>
      <c r="AI379" s="8"/>
    </row>
    <row r="380" ht="15.75" customHeight="1">
      <c r="A380" s="8"/>
      <c r="B380" s="8"/>
      <c r="C380" s="8"/>
      <c r="D380" s="8"/>
      <c r="E380" s="8"/>
      <c r="F380" s="8"/>
      <c r="G380" s="8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8"/>
      <c r="Y380" s="8"/>
      <c r="Z380" s="8"/>
      <c r="AA380" s="8"/>
      <c r="AB380" s="8"/>
      <c r="AC380" s="8"/>
      <c r="AD380" s="8"/>
      <c r="AE380" s="8"/>
      <c r="AF380" s="8"/>
      <c r="AG380" s="8"/>
      <c r="AH380" s="8"/>
      <c r="AI380" s="8"/>
    </row>
    <row r="381" ht="15.75" customHeight="1">
      <c r="A381" s="8"/>
      <c r="B381" s="8"/>
      <c r="C381" s="8"/>
      <c r="D381" s="8"/>
      <c r="E381" s="8"/>
      <c r="F381" s="8"/>
      <c r="G381" s="8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8"/>
      <c r="Y381" s="8"/>
      <c r="Z381" s="8"/>
      <c r="AA381" s="8"/>
      <c r="AB381" s="8"/>
      <c r="AC381" s="8"/>
      <c r="AD381" s="8"/>
      <c r="AE381" s="8"/>
      <c r="AF381" s="8"/>
      <c r="AG381" s="8"/>
      <c r="AH381" s="8"/>
      <c r="AI381" s="8"/>
    </row>
    <row r="382" ht="15.75" customHeight="1">
      <c r="A382" s="8"/>
      <c r="B382" s="8"/>
      <c r="C382" s="8"/>
      <c r="D382" s="8"/>
      <c r="E382" s="8"/>
      <c r="F382" s="8"/>
      <c r="G382" s="8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8"/>
      <c r="Y382" s="8"/>
      <c r="Z382" s="8"/>
      <c r="AA382" s="8"/>
      <c r="AB382" s="8"/>
      <c r="AC382" s="8"/>
      <c r="AD382" s="8"/>
      <c r="AE382" s="8"/>
      <c r="AF382" s="8"/>
      <c r="AG382" s="8"/>
      <c r="AH382" s="8"/>
      <c r="AI382" s="8"/>
    </row>
    <row r="383" ht="15.75" customHeight="1">
      <c r="A383" s="8"/>
      <c r="B383" s="8"/>
      <c r="C383" s="8"/>
      <c r="D383" s="8"/>
      <c r="E383" s="8"/>
      <c r="F383" s="8"/>
      <c r="G383" s="8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8"/>
      <c r="Y383" s="8"/>
      <c r="Z383" s="8"/>
      <c r="AA383" s="8"/>
      <c r="AB383" s="8"/>
      <c r="AC383" s="8"/>
      <c r="AD383" s="8"/>
      <c r="AE383" s="8"/>
      <c r="AF383" s="8"/>
      <c r="AG383" s="8"/>
      <c r="AH383" s="8"/>
      <c r="AI383" s="8"/>
    </row>
    <row r="384" ht="15.75" customHeight="1">
      <c r="A384" s="8"/>
      <c r="B384" s="8"/>
      <c r="C384" s="8"/>
      <c r="D384" s="8"/>
      <c r="E384" s="8"/>
      <c r="F384" s="8"/>
      <c r="G384" s="8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  <c r="AA384" s="8"/>
      <c r="AB384" s="8"/>
      <c r="AC384" s="8"/>
      <c r="AD384" s="8"/>
      <c r="AE384" s="8"/>
      <c r="AF384" s="8"/>
      <c r="AG384" s="8"/>
      <c r="AH384" s="8"/>
      <c r="AI384" s="8"/>
    </row>
    <row r="385" ht="15.75" customHeight="1">
      <c r="A385" s="8"/>
      <c r="B385" s="8"/>
      <c r="C385" s="8"/>
      <c r="D385" s="8"/>
      <c r="E385" s="8"/>
      <c r="F385" s="8"/>
      <c r="G385" s="8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8"/>
      <c r="Y385" s="8"/>
      <c r="Z385" s="8"/>
      <c r="AA385" s="8"/>
      <c r="AB385" s="8"/>
      <c r="AC385" s="8"/>
      <c r="AD385" s="8"/>
      <c r="AE385" s="8"/>
      <c r="AF385" s="8"/>
      <c r="AG385" s="8"/>
      <c r="AH385" s="8"/>
      <c r="AI385" s="8"/>
    </row>
    <row r="386" ht="15.75" customHeight="1">
      <c r="A386" s="8"/>
      <c r="B386" s="8"/>
      <c r="C386" s="8"/>
      <c r="D386" s="8"/>
      <c r="E386" s="8"/>
      <c r="F386" s="8"/>
      <c r="G386" s="8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8"/>
      <c r="Y386" s="8"/>
      <c r="Z386" s="8"/>
      <c r="AA386" s="8"/>
      <c r="AB386" s="8"/>
      <c r="AC386" s="8"/>
      <c r="AD386" s="8"/>
      <c r="AE386" s="8"/>
      <c r="AF386" s="8"/>
      <c r="AG386" s="8"/>
      <c r="AH386" s="8"/>
      <c r="AI386" s="8"/>
    </row>
    <row r="387" ht="15.75" customHeight="1">
      <c r="A387" s="8"/>
      <c r="B387" s="8"/>
      <c r="C387" s="8"/>
      <c r="D387" s="8"/>
      <c r="E387" s="8"/>
      <c r="F387" s="8"/>
      <c r="G387" s="8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8"/>
      <c r="Y387" s="8"/>
      <c r="Z387" s="8"/>
      <c r="AA387" s="8"/>
      <c r="AB387" s="8"/>
      <c r="AC387" s="8"/>
      <c r="AD387" s="8"/>
      <c r="AE387" s="8"/>
      <c r="AF387" s="8"/>
      <c r="AG387" s="8"/>
      <c r="AH387" s="8"/>
      <c r="AI387" s="8"/>
    </row>
    <row r="388" ht="15.75" customHeight="1">
      <c r="A388" s="8"/>
      <c r="B388" s="8"/>
      <c r="C388" s="8"/>
      <c r="D388" s="8"/>
      <c r="E388" s="8"/>
      <c r="F388" s="8"/>
      <c r="G388" s="8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8"/>
      <c r="Y388" s="8"/>
      <c r="Z388" s="8"/>
      <c r="AA388" s="8"/>
      <c r="AB388" s="8"/>
      <c r="AC388" s="8"/>
      <c r="AD388" s="8"/>
      <c r="AE388" s="8"/>
      <c r="AF388" s="8"/>
      <c r="AG388" s="8"/>
      <c r="AH388" s="8"/>
      <c r="AI388" s="8"/>
    </row>
    <row r="389" ht="15.75" customHeight="1">
      <c r="A389" s="8"/>
      <c r="B389" s="8"/>
      <c r="C389" s="8"/>
      <c r="D389" s="8"/>
      <c r="E389" s="8"/>
      <c r="F389" s="8"/>
      <c r="G389" s="8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8"/>
      <c r="Y389" s="8"/>
      <c r="Z389" s="8"/>
      <c r="AA389" s="8"/>
      <c r="AB389" s="8"/>
      <c r="AC389" s="8"/>
      <c r="AD389" s="8"/>
      <c r="AE389" s="8"/>
      <c r="AF389" s="8"/>
      <c r="AG389" s="8"/>
      <c r="AH389" s="8"/>
      <c r="AI389" s="8"/>
    </row>
    <row r="390" ht="15.75" customHeight="1">
      <c r="A390" s="8"/>
      <c r="B390" s="8"/>
      <c r="C390" s="8"/>
      <c r="D390" s="8"/>
      <c r="E390" s="8"/>
      <c r="F390" s="8"/>
      <c r="G390" s="8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8"/>
      <c r="Y390" s="8"/>
      <c r="Z390" s="8"/>
      <c r="AA390" s="8"/>
      <c r="AB390" s="8"/>
      <c r="AC390" s="8"/>
      <c r="AD390" s="8"/>
      <c r="AE390" s="8"/>
      <c r="AF390" s="8"/>
      <c r="AG390" s="8"/>
      <c r="AH390" s="8"/>
      <c r="AI390" s="8"/>
    </row>
    <row r="391" ht="15.75" customHeight="1">
      <c r="A391" s="8"/>
      <c r="B391" s="8"/>
      <c r="C391" s="8"/>
      <c r="D391" s="8"/>
      <c r="E391" s="8"/>
      <c r="F391" s="8"/>
      <c r="G391" s="8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8"/>
      <c r="Y391" s="8"/>
      <c r="Z391" s="8"/>
      <c r="AA391" s="8"/>
      <c r="AB391" s="8"/>
      <c r="AC391" s="8"/>
      <c r="AD391" s="8"/>
      <c r="AE391" s="8"/>
      <c r="AF391" s="8"/>
      <c r="AG391" s="8"/>
      <c r="AH391" s="8"/>
      <c r="AI391" s="8"/>
    </row>
    <row r="392" ht="15.75" customHeight="1">
      <c r="A392" s="8"/>
      <c r="B392" s="8"/>
      <c r="C392" s="8"/>
      <c r="D392" s="8"/>
      <c r="E392" s="8"/>
      <c r="F392" s="8"/>
      <c r="G392" s="8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8"/>
      <c r="Y392" s="8"/>
      <c r="Z392" s="8"/>
      <c r="AA392" s="8"/>
      <c r="AB392" s="8"/>
      <c r="AC392" s="8"/>
      <c r="AD392" s="8"/>
      <c r="AE392" s="8"/>
      <c r="AF392" s="8"/>
      <c r="AG392" s="8"/>
      <c r="AH392" s="8"/>
      <c r="AI392" s="8"/>
    </row>
    <row r="393" ht="15.75" customHeight="1">
      <c r="A393" s="8"/>
      <c r="B393" s="8"/>
      <c r="C393" s="8"/>
      <c r="D393" s="8"/>
      <c r="E393" s="8"/>
      <c r="F393" s="8"/>
      <c r="G393" s="8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8"/>
      <c r="Y393" s="8"/>
      <c r="Z393" s="8"/>
      <c r="AA393" s="8"/>
      <c r="AB393" s="8"/>
      <c r="AC393" s="8"/>
      <c r="AD393" s="8"/>
      <c r="AE393" s="8"/>
      <c r="AF393" s="8"/>
      <c r="AG393" s="8"/>
      <c r="AH393" s="8"/>
      <c r="AI393" s="8"/>
    </row>
    <row r="394" ht="15.75" customHeight="1">
      <c r="A394" s="8"/>
      <c r="B394" s="8"/>
      <c r="C394" s="8"/>
      <c r="D394" s="8"/>
      <c r="E394" s="8"/>
      <c r="F394" s="8"/>
      <c r="G394" s="8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8"/>
      <c r="Y394" s="8"/>
      <c r="Z394" s="8"/>
      <c r="AA394" s="8"/>
      <c r="AB394" s="8"/>
      <c r="AC394" s="8"/>
      <c r="AD394" s="8"/>
      <c r="AE394" s="8"/>
      <c r="AF394" s="8"/>
      <c r="AG394" s="8"/>
      <c r="AH394" s="8"/>
      <c r="AI394" s="8"/>
    </row>
    <row r="395" ht="15.75" customHeight="1">
      <c r="A395" s="8"/>
      <c r="B395" s="8"/>
      <c r="C395" s="8"/>
      <c r="D395" s="8"/>
      <c r="E395" s="8"/>
      <c r="F395" s="8"/>
      <c r="G395" s="8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8"/>
      <c r="Y395" s="8"/>
      <c r="Z395" s="8"/>
      <c r="AA395" s="8"/>
      <c r="AB395" s="8"/>
      <c r="AC395" s="8"/>
      <c r="AD395" s="8"/>
      <c r="AE395" s="8"/>
      <c r="AF395" s="8"/>
      <c r="AG395" s="8"/>
      <c r="AH395" s="8"/>
      <c r="AI395" s="8"/>
    </row>
    <row r="396" ht="15.75" customHeight="1">
      <c r="A396" s="8"/>
      <c r="B396" s="8"/>
      <c r="C396" s="8"/>
      <c r="D396" s="8"/>
      <c r="E396" s="8"/>
      <c r="F396" s="8"/>
      <c r="G396" s="8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8"/>
      <c r="Y396" s="8"/>
      <c r="Z396" s="8"/>
      <c r="AA396" s="8"/>
      <c r="AB396" s="8"/>
      <c r="AC396" s="8"/>
      <c r="AD396" s="8"/>
      <c r="AE396" s="8"/>
      <c r="AF396" s="8"/>
      <c r="AG396" s="8"/>
      <c r="AH396" s="8"/>
      <c r="AI396" s="8"/>
    </row>
    <row r="397" ht="15.75" customHeight="1">
      <c r="A397" s="8"/>
      <c r="B397" s="8"/>
      <c r="C397" s="8"/>
      <c r="D397" s="8"/>
      <c r="E397" s="8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  <c r="AA397" s="8"/>
      <c r="AB397" s="8"/>
      <c r="AC397" s="8"/>
      <c r="AD397" s="8"/>
      <c r="AE397" s="8"/>
      <c r="AF397" s="8"/>
      <c r="AG397" s="8"/>
      <c r="AH397" s="8"/>
      <c r="AI397" s="8"/>
    </row>
    <row r="398" ht="15.75" customHeight="1">
      <c r="A398" s="8"/>
      <c r="B398" s="8"/>
      <c r="C398" s="8"/>
      <c r="D398" s="8"/>
      <c r="E398" s="8"/>
      <c r="F398" s="8"/>
      <c r="G398" s="8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8"/>
      <c r="Y398" s="8"/>
      <c r="Z398" s="8"/>
      <c r="AA398" s="8"/>
      <c r="AB398" s="8"/>
      <c r="AC398" s="8"/>
      <c r="AD398" s="8"/>
      <c r="AE398" s="8"/>
      <c r="AF398" s="8"/>
      <c r="AG398" s="8"/>
      <c r="AH398" s="8"/>
      <c r="AI398" s="8"/>
    </row>
    <row r="399" ht="15.75" customHeight="1">
      <c r="A399" s="8"/>
      <c r="B399" s="8"/>
      <c r="C399" s="8"/>
      <c r="D399" s="8"/>
      <c r="E399" s="8"/>
      <c r="F399" s="8"/>
      <c r="G399" s="8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8"/>
      <c r="Y399" s="8"/>
      <c r="Z399" s="8"/>
      <c r="AA399" s="8"/>
      <c r="AB399" s="8"/>
      <c r="AC399" s="8"/>
      <c r="AD399" s="8"/>
      <c r="AE399" s="8"/>
      <c r="AF399" s="8"/>
      <c r="AG399" s="8"/>
      <c r="AH399" s="8"/>
      <c r="AI399" s="8"/>
    </row>
    <row r="400" ht="15.75" customHeight="1">
      <c r="A400" s="8"/>
      <c r="B400" s="8"/>
      <c r="C400" s="8"/>
      <c r="D400" s="8"/>
      <c r="E400" s="8"/>
      <c r="F400" s="8"/>
      <c r="G400" s="8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8"/>
      <c r="Y400" s="8"/>
      <c r="Z400" s="8"/>
      <c r="AA400" s="8"/>
      <c r="AB400" s="8"/>
      <c r="AC400" s="8"/>
      <c r="AD400" s="8"/>
      <c r="AE400" s="8"/>
      <c r="AF400" s="8"/>
      <c r="AG400" s="8"/>
      <c r="AH400" s="8"/>
      <c r="AI400" s="8"/>
    </row>
    <row r="401" ht="15.75" customHeight="1">
      <c r="A401" s="8"/>
      <c r="B401" s="8"/>
      <c r="C401" s="8"/>
      <c r="D401" s="8"/>
      <c r="E401" s="8"/>
      <c r="F401" s="8"/>
      <c r="G401" s="8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8"/>
      <c r="Y401" s="8"/>
      <c r="Z401" s="8"/>
      <c r="AA401" s="8"/>
      <c r="AB401" s="8"/>
      <c r="AC401" s="8"/>
      <c r="AD401" s="8"/>
      <c r="AE401" s="8"/>
      <c r="AF401" s="8"/>
      <c r="AG401" s="8"/>
      <c r="AH401" s="8"/>
      <c r="AI401" s="8"/>
    </row>
    <row r="402" ht="15.75" customHeight="1">
      <c r="A402" s="8"/>
      <c r="B402" s="8"/>
      <c r="C402" s="8"/>
      <c r="D402" s="8"/>
      <c r="E402" s="8"/>
      <c r="F402" s="8"/>
      <c r="G402" s="8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8"/>
      <c r="Y402" s="8"/>
      <c r="Z402" s="8"/>
      <c r="AA402" s="8"/>
      <c r="AB402" s="8"/>
      <c r="AC402" s="8"/>
      <c r="AD402" s="8"/>
      <c r="AE402" s="8"/>
      <c r="AF402" s="8"/>
      <c r="AG402" s="8"/>
      <c r="AH402" s="8"/>
      <c r="AI402" s="8"/>
    </row>
    <row r="403" ht="15.75" customHeight="1">
      <c r="A403" s="8"/>
      <c r="B403" s="8"/>
      <c r="C403" s="8"/>
      <c r="D403" s="8"/>
      <c r="E403" s="8"/>
      <c r="F403" s="8"/>
      <c r="G403" s="8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8"/>
      <c r="Y403" s="8"/>
      <c r="Z403" s="8"/>
      <c r="AA403" s="8"/>
      <c r="AB403" s="8"/>
      <c r="AC403" s="8"/>
      <c r="AD403" s="8"/>
      <c r="AE403" s="8"/>
      <c r="AF403" s="8"/>
      <c r="AG403" s="8"/>
      <c r="AH403" s="8"/>
      <c r="AI403" s="8"/>
    </row>
    <row r="404" ht="15.75" customHeight="1">
      <c r="A404" s="8"/>
      <c r="B404" s="8"/>
      <c r="C404" s="8"/>
      <c r="D404" s="8"/>
      <c r="E404" s="8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  <c r="AA404" s="8"/>
      <c r="AB404" s="8"/>
      <c r="AC404" s="8"/>
      <c r="AD404" s="8"/>
      <c r="AE404" s="8"/>
      <c r="AF404" s="8"/>
      <c r="AG404" s="8"/>
      <c r="AH404" s="8"/>
      <c r="AI404" s="8"/>
    </row>
    <row r="405" ht="15.75" customHeight="1">
      <c r="A405" s="8"/>
      <c r="B405" s="8"/>
      <c r="C405" s="8"/>
      <c r="D405" s="8"/>
      <c r="E405" s="8"/>
      <c r="F405" s="8"/>
      <c r="G405" s="8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8"/>
      <c r="Y405" s="8"/>
      <c r="Z405" s="8"/>
      <c r="AA405" s="8"/>
      <c r="AB405" s="8"/>
      <c r="AC405" s="8"/>
      <c r="AD405" s="8"/>
      <c r="AE405" s="8"/>
      <c r="AF405" s="8"/>
      <c r="AG405" s="8"/>
      <c r="AH405" s="8"/>
      <c r="AI405" s="8"/>
    </row>
    <row r="406" ht="15.75" customHeight="1">
      <c r="A406" s="8"/>
      <c r="B406" s="8"/>
      <c r="C406" s="8"/>
      <c r="D406" s="8"/>
      <c r="E406" s="8"/>
      <c r="F406" s="8"/>
      <c r="G406" s="8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8"/>
      <c r="Y406" s="8"/>
      <c r="Z406" s="8"/>
      <c r="AA406" s="8"/>
      <c r="AB406" s="8"/>
      <c r="AC406" s="8"/>
      <c r="AD406" s="8"/>
      <c r="AE406" s="8"/>
      <c r="AF406" s="8"/>
      <c r="AG406" s="8"/>
      <c r="AH406" s="8"/>
      <c r="AI406" s="8"/>
    </row>
    <row r="407" ht="15.75" customHeight="1">
      <c r="A407" s="8"/>
      <c r="B407" s="8"/>
      <c r="C407" s="8"/>
      <c r="D407" s="8"/>
      <c r="E407" s="8"/>
      <c r="F407" s="8"/>
      <c r="G407" s="8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8"/>
      <c r="Y407" s="8"/>
      <c r="Z407" s="8"/>
      <c r="AA407" s="8"/>
      <c r="AB407" s="8"/>
      <c r="AC407" s="8"/>
      <c r="AD407" s="8"/>
      <c r="AE407" s="8"/>
      <c r="AF407" s="8"/>
      <c r="AG407" s="8"/>
      <c r="AH407" s="8"/>
      <c r="AI407" s="8"/>
    </row>
    <row r="408" ht="15.75" customHeight="1">
      <c r="A408" s="8"/>
      <c r="B408" s="8"/>
      <c r="C408" s="8"/>
      <c r="D408" s="8"/>
      <c r="E408" s="8"/>
      <c r="F408" s="8"/>
      <c r="G408" s="8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8"/>
      <c r="Y408" s="8"/>
      <c r="Z408" s="8"/>
      <c r="AA408" s="8"/>
      <c r="AB408" s="8"/>
      <c r="AC408" s="8"/>
      <c r="AD408" s="8"/>
      <c r="AE408" s="8"/>
      <c r="AF408" s="8"/>
      <c r="AG408" s="8"/>
      <c r="AH408" s="8"/>
      <c r="AI408" s="8"/>
    </row>
    <row r="409" ht="15.75" customHeight="1">
      <c r="A409" s="8"/>
      <c r="B409" s="8"/>
      <c r="C409" s="8"/>
      <c r="D409" s="8"/>
      <c r="E409" s="8"/>
      <c r="F409" s="8"/>
      <c r="G409" s="8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8"/>
      <c r="Y409" s="8"/>
      <c r="Z409" s="8"/>
      <c r="AA409" s="8"/>
      <c r="AB409" s="8"/>
      <c r="AC409" s="8"/>
      <c r="AD409" s="8"/>
      <c r="AE409" s="8"/>
      <c r="AF409" s="8"/>
      <c r="AG409" s="8"/>
      <c r="AH409" s="8"/>
      <c r="AI409" s="8"/>
    </row>
    <row r="410" ht="15.75" customHeight="1">
      <c r="A410" s="8"/>
      <c r="B410" s="8"/>
      <c r="C410" s="8"/>
      <c r="D410" s="8"/>
      <c r="E410" s="8"/>
      <c r="F410" s="8"/>
      <c r="G410" s="8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8"/>
      <c r="Y410" s="8"/>
      <c r="Z410" s="8"/>
      <c r="AA410" s="8"/>
      <c r="AB410" s="8"/>
      <c r="AC410" s="8"/>
      <c r="AD410" s="8"/>
      <c r="AE410" s="8"/>
      <c r="AF410" s="8"/>
      <c r="AG410" s="8"/>
      <c r="AH410" s="8"/>
      <c r="AI410" s="8"/>
    </row>
    <row r="411" ht="15.75" customHeight="1">
      <c r="A411" s="8"/>
      <c r="B411" s="8"/>
      <c r="C411" s="8"/>
      <c r="D411" s="8"/>
      <c r="E411" s="8"/>
      <c r="F411" s="8"/>
      <c r="G411" s="8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8"/>
      <c r="Y411" s="8"/>
      <c r="Z411" s="8"/>
      <c r="AA411" s="8"/>
      <c r="AB411" s="8"/>
      <c r="AC411" s="8"/>
      <c r="AD411" s="8"/>
      <c r="AE411" s="8"/>
      <c r="AF411" s="8"/>
      <c r="AG411" s="8"/>
      <c r="AH411" s="8"/>
      <c r="AI411" s="8"/>
    </row>
    <row r="412" ht="15.75" customHeight="1">
      <c r="A412" s="8"/>
      <c r="B412" s="8"/>
      <c r="C412" s="8"/>
      <c r="D412" s="8"/>
      <c r="E412" s="8"/>
      <c r="F412" s="8"/>
      <c r="G412" s="8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8"/>
      <c r="Y412" s="8"/>
      <c r="Z412" s="8"/>
      <c r="AA412" s="8"/>
      <c r="AB412" s="8"/>
      <c r="AC412" s="8"/>
      <c r="AD412" s="8"/>
      <c r="AE412" s="8"/>
      <c r="AF412" s="8"/>
      <c r="AG412" s="8"/>
      <c r="AH412" s="8"/>
      <c r="AI412" s="8"/>
    </row>
    <row r="413" ht="15.75" customHeight="1">
      <c r="A413" s="8"/>
      <c r="B413" s="8"/>
      <c r="C413" s="8"/>
      <c r="D413" s="8"/>
      <c r="E413" s="8"/>
      <c r="F413" s="8"/>
      <c r="G413" s="8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8"/>
      <c r="Y413" s="8"/>
      <c r="Z413" s="8"/>
      <c r="AA413" s="8"/>
      <c r="AB413" s="8"/>
      <c r="AC413" s="8"/>
      <c r="AD413" s="8"/>
      <c r="AE413" s="8"/>
      <c r="AF413" s="8"/>
      <c r="AG413" s="8"/>
      <c r="AH413" s="8"/>
      <c r="AI413" s="8"/>
    </row>
    <row r="414" ht="15.75" customHeight="1">
      <c r="A414" s="8"/>
      <c r="B414" s="8"/>
      <c r="C414" s="8"/>
      <c r="D414" s="8"/>
      <c r="E414" s="8"/>
      <c r="F414" s="8"/>
      <c r="G414" s="8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8"/>
      <c r="Y414" s="8"/>
      <c r="Z414" s="8"/>
      <c r="AA414" s="8"/>
      <c r="AB414" s="8"/>
      <c r="AC414" s="8"/>
      <c r="AD414" s="8"/>
      <c r="AE414" s="8"/>
      <c r="AF414" s="8"/>
      <c r="AG414" s="8"/>
      <c r="AH414" s="8"/>
      <c r="AI414" s="8"/>
    </row>
    <row r="415" ht="15.75" customHeight="1">
      <c r="A415" s="8"/>
      <c r="B415" s="8"/>
      <c r="C415" s="8"/>
      <c r="D415" s="8"/>
      <c r="E415" s="8"/>
      <c r="F415" s="8"/>
      <c r="G415" s="8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8"/>
      <c r="Y415" s="8"/>
      <c r="Z415" s="8"/>
      <c r="AA415" s="8"/>
      <c r="AB415" s="8"/>
      <c r="AC415" s="8"/>
      <c r="AD415" s="8"/>
      <c r="AE415" s="8"/>
      <c r="AF415" s="8"/>
      <c r="AG415" s="8"/>
      <c r="AH415" s="8"/>
      <c r="AI415" s="8"/>
    </row>
    <row r="416" ht="15.75" customHeight="1">
      <c r="A416" s="8"/>
      <c r="B416" s="8"/>
      <c r="C416" s="8"/>
      <c r="D416" s="8"/>
      <c r="E416" s="8"/>
      <c r="F416" s="8"/>
      <c r="G416" s="8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8"/>
      <c r="Y416" s="8"/>
      <c r="Z416" s="8"/>
      <c r="AA416" s="8"/>
      <c r="AB416" s="8"/>
      <c r="AC416" s="8"/>
      <c r="AD416" s="8"/>
      <c r="AE416" s="8"/>
      <c r="AF416" s="8"/>
      <c r="AG416" s="8"/>
      <c r="AH416" s="8"/>
      <c r="AI416" s="8"/>
    </row>
    <row r="417" ht="15.75" customHeight="1">
      <c r="A417" s="8"/>
      <c r="B417" s="8"/>
      <c r="C417" s="8"/>
      <c r="D417" s="8"/>
      <c r="E417" s="8"/>
      <c r="F417" s="8"/>
      <c r="G417" s="8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8"/>
      <c r="Y417" s="8"/>
      <c r="Z417" s="8"/>
      <c r="AA417" s="8"/>
      <c r="AB417" s="8"/>
      <c r="AC417" s="8"/>
      <c r="AD417" s="8"/>
      <c r="AE417" s="8"/>
      <c r="AF417" s="8"/>
      <c r="AG417" s="8"/>
      <c r="AH417" s="8"/>
      <c r="AI417" s="8"/>
    </row>
    <row r="418" ht="15.75" customHeight="1">
      <c r="A418" s="8"/>
      <c r="B418" s="8"/>
      <c r="C418" s="8"/>
      <c r="D418" s="8"/>
      <c r="E418" s="8"/>
      <c r="F418" s="8"/>
      <c r="G418" s="8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8"/>
      <c r="Y418" s="8"/>
      <c r="Z418" s="8"/>
      <c r="AA418" s="8"/>
      <c r="AB418" s="8"/>
      <c r="AC418" s="8"/>
      <c r="AD418" s="8"/>
      <c r="AE418" s="8"/>
      <c r="AF418" s="8"/>
      <c r="AG418" s="8"/>
      <c r="AH418" s="8"/>
      <c r="AI418" s="8"/>
    </row>
    <row r="419" ht="15.75" customHeight="1">
      <c r="A419" s="8"/>
      <c r="B419" s="8"/>
      <c r="C419" s="8"/>
      <c r="D419" s="8"/>
      <c r="E419" s="8"/>
      <c r="F419" s="8"/>
      <c r="G419" s="8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8"/>
      <c r="Y419" s="8"/>
      <c r="Z419" s="8"/>
      <c r="AA419" s="8"/>
      <c r="AB419" s="8"/>
      <c r="AC419" s="8"/>
      <c r="AD419" s="8"/>
      <c r="AE419" s="8"/>
      <c r="AF419" s="8"/>
      <c r="AG419" s="8"/>
      <c r="AH419" s="8"/>
      <c r="AI419" s="8"/>
    </row>
    <row r="420" ht="15.75" customHeight="1">
      <c r="A420" s="8"/>
      <c r="B420" s="8"/>
      <c r="C420" s="8"/>
      <c r="D420" s="8"/>
      <c r="E420" s="8"/>
      <c r="F420" s="8"/>
      <c r="G420" s="8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8"/>
      <c r="Y420" s="8"/>
      <c r="Z420" s="8"/>
      <c r="AA420" s="8"/>
      <c r="AB420" s="8"/>
      <c r="AC420" s="8"/>
      <c r="AD420" s="8"/>
      <c r="AE420" s="8"/>
      <c r="AF420" s="8"/>
      <c r="AG420" s="8"/>
      <c r="AH420" s="8"/>
      <c r="AI420" s="8"/>
    </row>
    <row r="421" ht="15.75" customHeight="1">
      <c r="A421" s="8"/>
      <c r="B421" s="8"/>
      <c r="C421" s="8"/>
      <c r="D421" s="8"/>
      <c r="E421" s="8"/>
      <c r="F421" s="8"/>
      <c r="G421" s="8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8"/>
      <c r="Y421" s="8"/>
      <c r="Z421" s="8"/>
      <c r="AA421" s="8"/>
      <c r="AB421" s="8"/>
      <c r="AC421" s="8"/>
      <c r="AD421" s="8"/>
      <c r="AE421" s="8"/>
      <c r="AF421" s="8"/>
      <c r="AG421" s="8"/>
      <c r="AH421" s="8"/>
      <c r="AI421" s="8"/>
    </row>
    <row r="422" ht="15.75" customHeight="1">
      <c r="A422" s="8"/>
      <c r="B422" s="8"/>
      <c r="C422" s="8"/>
      <c r="D422" s="8"/>
      <c r="E422" s="8"/>
      <c r="F422" s="8"/>
      <c r="G422" s="8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8"/>
      <c r="Y422" s="8"/>
      <c r="Z422" s="8"/>
      <c r="AA422" s="8"/>
      <c r="AB422" s="8"/>
      <c r="AC422" s="8"/>
      <c r="AD422" s="8"/>
      <c r="AE422" s="8"/>
      <c r="AF422" s="8"/>
      <c r="AG422" s="8"/>
      <c r="AH422" s="8"/>
      <c r="AI422" s="8"/>
    </row>
    <row r="423" ht="15.75" customHeight="1">
      <c r="A423" s="8"/>
      <c r="B423" s="8"/>
      <c r="C423" s="8"/>
      <c r="D423" s="8"/>
      <c r="E423" s="8"/>
      <c r="F423" s="8"/>
      <c r="G423" s="8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8"/>
      <c r="Y423" s="8"/>
      <c r="Z423" s="8"/>
      <c r="AA423" s="8"/>
      <c r="AB423" s="8"/>
      <c r="AC423" s="8"/>
      <c r="AD423" s="8"/>
      <c r="AE423" s="8"/>
      <c r="AF423" s="8"/>
      <c r="AG423" s="8"/>
      <c r="AH423" s="8"/>
      <c r="AI423" s="8"/>
    </row>
    <row r="424" ht="15.75" customHeight="1">
      <c r="A424" s="8"/>
      <c r="B424" s="8"/>
      <c r="C424" s="8"/>
      <c r="D424" s="8"/>
      <c r="E424" s="8"/>
      <c r="F424" s="8"/>
      <c r="G424" s="8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8"/>
      <c r="Y424" s="8"/>
      <c r="Z424" s="8"/>
      <c r="AA424" s="8"/>
      <c r="AB424" s="8"/>
      <c r="AC424" s="8"/>
      <c r="AD424" s="8"/>
      <c r="AE424" s="8"/>
      <c r="AF424" s="8"/>
      <c r="AG424" s="8"/>
      <c r="AH424" s="8"/>
      <c r="AI424" s="8"/>
    </row>
    <row r="425" ht="15.75" customHeight="1">
      <c r="A425" s="8"/>
      <c r="B425" s="8"/>
      <c r="C425" s="8"/>
      <c r="D425" s="8"/>
      <c r="E425" s="8"/>
      <c r="F425" s="8"/>
      <c r="G425" s="8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8"/>
      <c r="Y425" s="8"/>
      <c r="Z425" s="8"/>
      <c r="AA425" s="8"/>
      <c r="AB425" s="8"/>
      <c r="AC425" s="8"/>
      <c r="AD425" s="8"/>
      <c r="AE425" s="8"/>
      <c r="AF425" s="8"/>
      <c r="AG425" s="8"/>
      <c r="AH425" s="8"/>
      <c r="AI425" s="8"/>
    </row>
    <row r="426" ht="15.75" customHeight="1">
      <c r="A426" s="8"/>
      <c r="B426" s="8"/>
      <c r="C426" s="8"/>
      <c r="D426" s="8"/>
      <c r="E426" s="8"/>
      <c r="F426" s="8"/>
      <c r="G426" s="8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8"/>
      <c r="Y426" s="8"/>
      <c r="Z426" s="8"/>
      <c r="AA426" s="8"/>
      <c r="AB426" s="8"/>
      <c r="AC426" s="8"/>
      <c r="AD426" s="8"/>
      <c r="AE426" s="8"/>
      <c r="AF426" s="8"/>
      <c r="AG426" s="8"/>
      <c r="AH426" s="8"/>
      <c r="AI426" s="8"/>
    </row>
    <row r="427" ht="15.75" customHeight="1">
      <c r="A427" s="8"/>
      <c r="B427" s="8"/>
      <c r="C427" s="8"/>
      <c r="D427" s="8"/>
      <c r="E427" s="8"/>
      <c r="F427" s="8"/>
      <c r="G427" s="8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8"/>
      <c r="Y427" s="8"/>
      <c r="Z427" s="8"/>
      <c r="AA427" s="8"/>
      <c r="AB427" s="8"/>
      <c r="AC427" s="8"/>
      <c r="AD427" s="8"/>
      <c r="AE427" s="8"/>
      <c r="AF427" s="8"/>
      <c r="AG427" s="8"/>
      <c r="AH427" s="8"/>
      <c r="AI427" s="8"/>
    </row>
    <row r="428" ht="15.75" customHeight="1">
      <c r="A428" s="8"/>
      <c r="B428" s="8"/>
      <c r="C428" s="8"/>
      <c r="D428" s="8"/>
      <c r="E428" s="8"/>
      <c r="F428" s="8"/>
      <c r="G428" s="8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8"/>
      <c r="Y428" s="8"/>
      <c r="Z428" s="8"/>
      <c r="AA428" s="8"/>
      <c r="AB428" s="8"/>
      <c r="AC428" s="8"/>
      <c r="AD428" s="8"/>
      <c r="AE428" s="8"/>
      <c r="AF428" s="8"/>
      <c r="AG428" s="8"/>
      <c r="AH428" s="8"/>
      <c r="AI428" s="8"/>
    </row>
    <row r="429" ht="15.75" customHeight="1">
      <c r="A429" s="8"/>
      <c r="B429" s="8"/>
      <c r="C429" s="8"/>
      <c r="D429" s="8"/>
      <c r="E429" s="8"/>
      <c r="F429" s="8"/>
      <c r="G429" s="8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8"/>
      <c r="Y429" s="8"/>
      <c r="Z429" s="8"/>
      <c r="AA429" s="8"/>
      <c r="AB429" s="8"/>
      <c r="AC429" s="8"/>
      <c r="AD429" s="8"/>
      <c r="AE429" s="8"/>
      <c r="AF429" s="8"/>
      <c r="AG429" s="8"/>
      <c r="AH429" s="8"/>
      <c r="AI429" s="8"/>
    </row>
    <row r="430" ht="15.75" customHeight="1">
      <c r="A430" s="8"/>
      <c r="B430" s="8"/>
      <c r="C430" s="8"/>
      <c r="D430" s="8"/>
      <c r="E430" s="8"/>
      <c r="F430" s="8"/>
      <c r="G430" s="8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8"/>
      <c r="Y430" s="8"/>
      <c r="Z430" s="8"/>
      <c r="AA430" s="8"/>
      <c r="AB430" s="8"/>
      <c r="AC430" s="8"/>
      <c r="AD430" s="8"/>
      <c r="AE430" s="8"/>
      <c r="AF430" s="8"/>
      <c r="AG430" s="8"/>
      <c r="AH430" s="8"/>
      <c r="AI430" s="8"/>
    </row>
    <row r="431" ht="15.75" customHeight="1">
      <c r="A431" s="8"/>
      <c r="B431" s="8"/>
      <c r="C431" s="8"/>
      <c r="D431" s="8"/>
      <c r="E431" s="8"/>
      <c r="F431" s="8"/>
      <c r="G431" s="8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  <c r="AA431" s="8"/>
      <c r="AB431" s="8"/>
      <c r="AC431" s="8"/>
      <c r="AD431" s="8"/>
      <c r="AE431" s="8"/>
      <c r="AF431" s="8"/>
      <c r="AG431" s="8"/>
      <c r="AH431" s="8"/>
      <c r="AI431" s="8"/>
    </row>
    <row r="432" ht="15.75" customHeight="1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8"/>
      <c r="Y432" s="8"/>
      <c r="Z432" s="8"/>
      <c r="AA432" s="8"/>
      <c r="AB432" s="8"/>
      <c r="AC432" s="8"/>
      <c r="AD432" s="8"/>
      <c r="AE432" s="8"/>
      <c r="AF432" s="8"/>
      <c r="AG432" s="8"/>
      <c r="AH432" s="8"/>
      <c r="AI432" s="8"/>
    </row>
    <row r="433" ht="15.75" customHeight="1">
      <c r="A433" s="8"/>
      <c r="B433" s="8"/>
      <c r="C433" s="8"/>
      <c r="D433" s="8"/>
      <c r="E433" s="8"/>
      <c r="F433" s="8"/>
      <c r="G433" s="8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8"/>
      <c r="Y433" s="8"/>
      <c r="Z433" s="8"/>
      <c r="AA433" s="8"/>
      <c r="AB433" s="8"/>
      <c r="AC433" s="8"/>
      <c r="AD433" s="8"/>
      <c r="AE433" s="8"/>
      <c r="AF433" s="8"/>
      <c r="AG433" s="8"/>
      <c r="AH433" s="8"/>
      <c r="AI433" s="8"/>
    </row>
    <row r="434" ht="15.75" customHeight="1">
      <c r="A434" s="8"/>
      <c r="B434" s="8"/>
      <c r="C434" s="8"/>
      <c r="D434" s="8"/>
      <c r="E434" s="8"/>
      <c r="F434" s="8"/>
      <c r="G434" s="8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8"/>
      <c r="Y434" s="8"/>
      <c r="Z434" s="8"/>
      <c r="AA434" s="8"/>
      <c r="AB434" s="8"/>
      <c r="AC434" s="8"/>
      <c r="AD434" s="8"/>
      <c r="AE434" s="8"/>
      <c r="AF434" s="8"/>
      <c r="AG434" s="8"/>
      <c r="AH434" s="8"/>
      <c r="AI434" s="8"/>
    </row>
    <row r="435" ht="15.75" customHeight="1">
      <c r="A435" s="8"/>
      <c r="B435" s="8"/>
      <c r="C435" s="8"/>
      <c r="D435" s="8"/>
      <c r="E435" s="8"/>
      <c r="F435" s="8"/>
      <c r="G435" s="8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8"/>
      <c r="Y435" s="8"/>
      <c r="Z435" s="8"/>
      <c r="AA435" s="8"/>
      <c r="AB435" s="8"/>
      <c r="AC435" s="8"/>
      <c r="AD435" s="8"/>
      <c r="AE435" s="8"/>
      <c r="AF435" s="8"/>
      <c r="AG435" s="8"/>
      <c r="AH435" s="8"/>
      <c r="AI435" s="8"/>
    </row>
    <row r="436" ht="15.75" customHeight="1">
      <c r="A436" s="8"/>
      <c r="B436" s="8"/>
      <c r="C436" s="8"/>
      <c r="D436" s="8"/>
      <c r="E436" s="8"/>
      <c r="F436" s="8"/>
      <c r="G436" s="8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8"/>
      <c r="Y436" s="8"/>
      <c r="Z436" s="8"/>
      <c r="AA436" s="8"/>
      <c r="AB436" s="8"/>
      <c r="AC436" s="8"/>
      <c r="AD436" s="8"/>
      <c r="AE436" s="8"/>
      <c r="AF436" s="8"/>
      <c r="AG436" s="8"/>
      <c r="AH436" s="8"/>
      <c r="AI436" s="8"/>
    </row>
    <row r="437" ht="15.75" customHeight="1">
      <c r="A437" s="8"/>
      <c r="B437" s="8"/>
      <c r="C437" s="8"/>
      <c r="D437" s="8"/>
      <c r="E437" s="8"/>
      <c r="F437" s="8"/>
      <c r="G437" s="8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8"/>
      <c r="Y437" s="8"/>
      <c r="Z437" s="8"/>
      <c r="AA437" s="8"/>
      <c r="AB437" s="8"/>
      <c r="AC437" s="8"/>
      <c r="AD437" s="8"/>
      <c r="AE437" s="8"/>
      <c r="AF437" s="8"/>
      <c r="AG437" s="8"/>
      <c r="AH437" s="8"/>
      <c r="AI437" s="8"/>
    </row>
    <row r="438" ht="15.75" customHeight="1">
      <c r="A438" s="8"/>
      <c r="B438" s="8"/>
      <c r="C438" s="8"/>
      <c r="D438" s="8"/>
      <c r="E438" s="8"/>
      <c r="F438" s="8"/>
      <c r="G438" s="8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8"/>
      <c r="Y438" s="8"/>
      <c r="Z438" s="8"/>
      <c r="AA438" s="8"/>
      <c r="AB438" s="8"/>
      <c r="AC438" s="8"/>
      <c r="AD438" s="8"/>
      <c r="AE438" s="8"/>
      <c r="AF438" s="8"/>
      <c r="AG438" s="8"/>
      <c r="AH438" s="8"/>
      <c r="AI438" s="8"/>
    </row>
    <row r="439" ht="15.75" customHeight="1">
      <c r="A439" s="8"/>
      <c r="B439" s="8"/>
      <c r="C439" s="8"/>
      <c r="D439" s="8"/>
      <c r="E439" s="8"/>
      <c r="F439" s="8"/>
      <c r="G439" s="8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8"/>
      <c r="Y439" s="8"/>
      <c r="Z439" s="8"/>
      <c r="AA439" s="8"/>
      <c r="AB439" s="8"/>
      <c r="AC439" s="8"/>
      <c r="AD439" s="8"/>
      <c r="AE439" s="8"/>
      <c r="AF439" s="8"/>
      <c r="AG439" s="8"/>
      <c r="AH439" s="8"/>
      <c r="AI439" s="8"/>
    </row>
    <row r="440" ht="15.75" customHeight="1">
      <c r="A440" s="8"/>
      <c r="B440" s="8"/>
      <c r="C440" s="8"/>
      <c r="D440" s="8"/>
      <c r="E440" s="8"/>
      <c r="F440" s="8"/>
      <c r="G440" s="8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8"/>
      <c r="Y440" s="8"/>
      <c r="Z440" s="8"/>
      <c r="AA440" s="8"/>
      <c r="AB440" s="8"/>
      <c r="AC440" s="8"/>
      <c r="AD440" s="8"/>
      <c r="AE440" s="8"/>
      <c r="AF440" s="8"/>
      <c r="AG440" s="8"/>
      <c r="AH440" s="8"/>
      <c r="AI440" s="8"/>
    </row>
    <row r="441" ht="15.75" customHeight="1">
      <c r="A441" s="8"/>
      <c r="B441" s="8"/>
      <c r="C441" s="8"/>
      <c r="D441" s="8"/>
      <c r="E441" s="8"/>
      <c r="F441" s="8"/>
      <c r="G441" s="8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8"/>
      <c r="Y441" s="8"/>
      <c r="Z441" s="8"/>
      <c r="AA441" s="8"/>
      <c r="AB441" s="8"/>
      <c r="AC441" s="8"/>
      <c r="AD441" s="8"/>
      <c r="AE441" s="8"/>
      <c r="AF441" s="8"/>
      <c r="AG441" s="8"/>
      <c r="AH441" s="8"/>
      <c r="AI441" s="8"/>
    </row>
    <row r="442" ht="15.75" customHeight="1">
      <c r="A442" s="8"/>
      <c r="B442" s="8"/>
      <c r="C442" s="8"/>
      <c r="D442" s="8"/>
      <c r="E442" s="8"/>
      <c r="F442" s="8"/>
      <c r="G442" s="8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8"/>
      <c r="Y442" s="8"/>
      <c r="Z442" s="8"/>
      <c r="AA442" s="8"/>
      <c r="AB442" s="8"/>
      <c r="AC442" s="8"/>
      <c r="AD442" s="8"/>
      <c r="AE442" s="8"/>
      <c r="AF442" s="8"/>
      <c r="AG442" s="8"/>
      <c r="AH442" s="8"/>
      <c r="AI442" s="8"/>
    </row>
    <row r="443" ht="15.75" customHeight="1">
      <c r="A443" s="8"/>
      <c r="B443" s="8"/>
      <c r="C443" s="8"/>
      <c r="D443" s="8"/>
      <c r="E443" s="8"/>
      <c r="F443" s="8"/>
      <c r="G443" s="8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8"/>
      <c r="Y443" s="8"/>
      <c r="Z443" s="8"/>
      <c r="AA443" s="8"/>
      <c r="AB443" s="8"/>
      <c r="AC443" s="8"/>
      <c r="AD443" s="8"/>
      <c r="AE443" s="8"/>
      <c r="AF443" s="8"/>
      <c r="AG443" s="8"/>
      <c r="AH443" s="8"/>
      <c r="AI443" s="8"/>
    </row>
    <row r="444" ht="15.75" customHeight="1">
      <c r="A444" s="8"/>
      <c r="B444" s="8"/>
      <c r="C444" s="8"/>
      <c r="D444" s="8"/>
      <c r="E444" s="8"/>
      <c r="F444" s="8"/>
      <c r="G444" s="8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8"/>
      <c r="Y444" s="8"/>
      <c r="Z444" s="8"/>
      <c r="AA444" s="8"/>
      <c r="AB444" s="8"/>
      <c r="AC444" s="8"/>
      <c r="AD444" s="8"/>
      <c r="AE444" s="8"/>
      <c r="AF444" s="8"/>
      <c r="AG444" s="8"/>
      <c r="AH444" s="8"/>
      <c r="AI444" s="8"/>
    </row>
    <row r="445" ht="15.75" customHeight="1">
      <c r="A445" s="8"/>
      <c r="B445" s="8"/>
      <c r="C445" s="8"/>
      <c r="D445" s="8"/>
      <c r="E445" s="8"/>
      <c r="F445" s="8"/>
      <c r="G445" s="8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8"/>
      <c r="Y445" s="8"/>
      <c r="Z445" s="8"/>
      <c r="AA445" s="8"/>
      <c r="AB445" s="8"/>
      <c r="AC445" s="8"/>
      <c r="AD445" s="8"/>
      <c r="AE445" s="8"/>
      <c r="AF445" s="8"/>
      <c r="AG445" s="8"/>
      <c r="AH445" s="8"/>
      <c r="AI445" s="8"/>
    </row>
    <row r="446" ht="15.75" customHeight="1">
      <c r="A446" s="8"/>
      <c r="B446" s="8"/>
      <c r="C446" s="8"/>
      <c r="D446" s="8"/>
      <c r="E446" s="8"/>
      <c r="F446" s="8"/>
      <c r="G446" s="8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8"/>
      <c r="Y446" s="8"/>
      <c r="Z446" s="8"/>
      <c r="AA446" s="8"/>
      <c r="AB446" s="8"/>
      <c r="AC446" s="8"/>
      <c r="AD446" s="8"/>
      <c r="AE446" s="8"/>
      <c r="AF446" s="8"/>
      <c r="AG446" s="8"/>
      <c r="AH446" s="8"/>
      <c r="AI446" s="8"/>
    </row>
    <row r="447" ht="15.75" customHeight="1">
      <c r="A447" s="8"/>
      <c r="B447" s="8"/>
      <c r="C447" s="8"/>
      <c r="D447" s="8"/>
      <c r="E447" s="8"/>
      <c r="F447" s="8"/>
      <c r="G447" s="8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8"/>
      <c r="Y447" s="8"/>
      <c r="Z447" s="8"/>
      <c r="AA447" s="8"/>
      <c r="AB447" s="8"/>
      <c r="AC447" s="8"/>
      <c r="AD447" s="8"/>
      <c r="AE447" s="8"/>
      <c r="AF447" s="8"/>
      <c r="AG447" s="8"/>
      <c r="AH447" s="8"/>
      <c r="AI447" s="8"/>
    </row>
    <row r="448" ht="15.75" customHeight="1">
      <c r="A448" s="8"/>
      <c r="B448" s="8"/>
      <c r="C448" s="8"/>
      <c r="D448" s="8"/>
      <c r="E448" s="8"/>
      <c r="F448" s="8"/>
      <c r="G448" s="8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8"/>
      <c r="Y448" s="8"/>
      <c r="Z448" s="8"/>
      <c r="AA448" s="8"/>
      <c r="AB448" s="8"/>
      <c r="AC448" s="8"/>
      <c r="AD448" s="8"/>
      <c r="AE448" s="8"/>
      <c r="AF448" s="8"/>
      <c r="AG448" s="8"/>
      <c r="AH448" s="8"/>
      <c r="AI448" s="8"/>
    </row>
    <row r="449" ht="15.75" customHeight="1">
      <c r="A449" s="8"/>
      <c r="B449" s="8"/>
      <c r="C449" s="8"/>
      <c r="D449" s="8"/>
      <c r="E449" s="8"/>
      <c r="F449" s="8"/>
      <c r="G449" s="8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8"/>
      <c r="Y449" s="8"/>
      <c r="Z449" s="8"/>
      <c r="AA449" s="8"/>
      <c r="AB449" s="8"/>
      <c r="AC449" s="8"/>
      <c r="AD449" s="8"/>
      <c r="AE449" s="8"/>
      <c r="AF449" s="8"/>
      <c r="AG449" s="8"/>
      <c r="AH449" s="8"/>
      <c r="AI449" s="8"/>
    </row>
    <row r="450" ht="15.75" customHeight="1">
      <c r="A450" s="8"/>
      <c r="B450" s="8"/>
      <c r="C450" s="8"/>
      <c r="D450" s="8"/>
      <c r="E450" s="8"/>
      <c r="F450" s="8"/>
      <c r="G450" s="8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8"/>
      <c r="Y450" s="8"/>
      <c r="Z450" s="8"/>
      <c r="AA450" s="8"/>
      <c r="AB450" s="8"/>
      <c r="AC450" s="8"/>
      <c r="AD450" s="8"/>
      <c r="AE450" s="8"/>
      <c r="AF450" s="8"/>
      <c r="AG450" s="8"/>
      <c r="AH450" s="8"/>
      <c r="AI450" s="8"/>
    </row>
    <row r="451" ht="15.75" customHeight="1">
      <c r="A451" s="8"/>
      <c r="B451" s="8"/>
      <c r="C451" s="8"/>
      <c r="D451" s="8"/>
      <c r="E451" s="8"/>
      <c r="F451" s="8"/>
      <c r="G451" s="8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8"/>
      <c r="Y451" s="8"/>
      <c r="Z451" s="8"/>
      <c r="AA451" s="8"/>
      <c r="AB451" s="8"/>
      <c r="AC451" s="8"/>
      <c r="AD451" s="8"/>
      <c r="AE451" s="8"/>
      <c r="AF451" s="8"/>
      <c r="AG451" s="8"/>
      <c r="AH451" s="8"/>
      <c r="AI451" s="8"/>
    </row>
    <row r="452" ht="15.75" customHeight="1">
      <c r="A452" s="8"/>
      <c r="B452" s="8"/>
      <c r="C452" s="8"/>
      <c r="D452" s="8"/>
      <c r="E452" s="8"/>
      <c r="F452" s="8"/>
      <c r="G452" s="8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8"/>
      <c r="Y452" s="8"/>
      <c r="Z452" s="8"/>
      <c r="AA452" s="8"/>
      <c r="AB452" s="8"/>
      <c r="AC452" s="8"/>
      <c r="AD452" s="8"/>
      <c r="AE452" s="8"/>
      <c r="AF452" s="8"/>
      <c r="AG452" s="8"/>
      <c r="AH452" s="8"/>
      <c r="AI452" s="8"/>
    </row>
    <row r="453" ht="15.75" customHeight="1">
      <c r="A453" s="8"/>
      <c r="B453" s="8"/>
      <c r="C453" s="8"/>
      <c r="D453" s="8"/>
      <c r="E453" s="8"/>
      <c r="F453" s="8"/>
      <c r="G453" s="8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8"/>
      <c r="Y453" s="8"/>
      <c r="Z453" s="8"/>
      <c r="AA453" s="8"/>
      <c r="AB453" s="8"/>
      <c r="AC453" s="8"/>
      <c r="AD453" s="8"/>
      <c r="AE453" s="8"/>
      <c r="AF453" s="8"/>
      <c r="AG453" s="8"/>
      <c r="AH453" s="8"/>
      <c r="AI453" s="8"/>
    </row>
    <row r="454" ht="15.75" customHeight="1">
      <c r="A454" s="8"/>
      <c r="B454" s="8"/>
      <c r="C454" s="8"/>
      <c r="D454" s="8"/>
      <c r="E454" s="8"/>
      <c r="F454" s="8"/>
      <c r="G454" s="8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8"/>
      <c r="Y454" s="8"/>
      <c r="Z454" s="8"/>
      <c r="AA454" s="8"/>
      <c r="AB454" s="8"/>
      <c r="AC454" s="8"/>
      <c r="AD454" s="8"/>
      <c r="AE454" s="8"/>
      <c r="AF454" s="8"/>
      <c r="AG454" s="8"/>
      <c r="AH454" s="8"/>
      <c r="AI454" s="8"/>
    </row>
    <row r="455" ht="15.75" customHeight="1">
      <c r="A455" s="8"/>
      <c r="B455" s="8"/>
      <c r="C455" s="8"/>
      <c r="D455" s="8"/>
      <c r="E455" s="8"/>
      <c r="F455" s="8"/>
      <c r="G455" s="8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8"/>
      <c r="Y455" s="8"/>
      <c r="Z455" s="8"/>
      <c r="AA455" s="8"/>
      <c r="AB455" s="8"/>
      <c r="AC455" s="8"/>
      <c r="AD455" s="8"/>
      <c r="AE455" s="8"/>
      <c r="AF455" s="8"/>
      <c r="AG455" s="8"/>
      <c r="AH455" s="8"/>
      <c r="AI455" s="8"/>
    </row>
    <row r="456" ht="15.75" customHeight="1">
      <c r="A456" s="8"/>
      <c r="B456" s="8"/>
      <c r="C456" s="8"/>
      <c r="D456" s="8"/>
      <c r="E456" s="8"/>
      <c r="F456" s="8"/>
      <c r="G456" s="8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8"/>
      <c r="Y456" s="8"/>
      <c r="Z456" s="8"/>
      <c r="AA456" s="8"/>
      <c r="AB456" s="8"/>
      <c r="AC456" s="8"/>
      <c r="AD456" s="8"/>
      <c r="AE456" s="8"/>
      <c r="AF456" s="8"/>
      <c r="AG456" s="8"/>
      <c r="AH456" s="8"/>
      <c r="AI456" s="8"/>
    </row>
    <row r="457" ht="15.75" customHeight="1">
      <c r="A457" s="8"/>
      <c r="B457" s="8"/>
      <c r="C457" s="8"/>
      <c r="D457" s="8"/>
      <c r="E457" s="8"/>
      <c r="F457" s="8"/>
      <c r="G457" s="8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8"/>
      <c r="Y457" s="8"/>
      <c r="Z457" s="8"/>
      <c r="AA457" s="8"/>
      <c r="AB457" s="8"/>
      <c r="AC457" s="8"/>
      <c r="AD457" s="8"/>
      <c r="AE457" s="8"/>
      <c r="AF457" s="8"/>
      <c r="AG457" s="8"/>
      <c r="AH457" s="8"/>
      <c r="AI457" s="8"/>
    </row>
    <row r="458" ht="15.75" customHeight="1">
      <c r="A458" s="8"/>
      <c r="B458" s="8"/>
      <c r="C458" s="8"/>
      <c r="D458" s="8"/>
      <c r="E458" s="8"/>
      <c r="F458" s="8"/>
      <c r="G458" s="8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8"/>
      <c r="Y458" s="8"/>
      <c r="Z458" s="8"/>
      <c r="AA458" s="8"/>
      <c r="AB458" s="8"/>
      <c r="AC458" s="8"/>
      <c r="AD458" s="8"/>
      <c r="AE458" s="8"/>
      <c r="AF458" s="8"/>
      <c r="AG458" s="8"/>
      <c r="AH458" s="8"/>
      <c r="AI458" s="8"/>
    </row>
    <row r="459" ht="15.75" customHeight="1">
      <c r="A459" s="8"/>
      <c r="B459" s="8"/>
      <c r="C459" s="8"/>
      <c r="D459" s="8"/>
      <c r="E459" s="8"/>
      <c r="F459" s="8"/>
      <c r="G459" s="8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8"/>
      <c r="Y459" s="8"/>
      <c r="Z459" s="8"/>
      <c r="AA459" s="8"/>
      <c r="AB459" s="8"/>
      <c r="AC459" s="8"/>
      <c r="AD459" s="8"/>
      <c r="AE459" s="8"/>
      <c r="AF459" s="8"/>
      <c r="AG459" s="8"/>
      <c r="AH459" s="8"/>
      <c r="AI459" s="8"/>
    </row>
    <row r="460" ht="15.75" customHeight="1">
      <c r="A460" s="8"/>
      <c r="B460" s="8"/>
      <c r="C460" s="8"/>
      <c r="D460" s="8"/>
      <c r="E460" s="8"/>
      <c r="F460" s="8"/>
      <c r="G460" s="8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8"/>
      <c r="Y460" s="8"/>
      <c r="Z460" s="8"/>
      <c r="AA460" s="8"/>
      <c r="AB460" s="8"/>
      <c r="AC460" s="8"/>
      <c r="AD460" s="8"/>
      <c r="AE460" s="8"/>
      <c r="AF460" s="8"/>
      <c r="AG460" s="8"/>
      <c r="AH460" s="8"/>
      <c r="AI460" s="8"/>
    </row>
    <row r="461" ht="15.75" customHeight="1">
      <c r="A461" s="8"/>
      <c r="B461" s="8"/>
      <c r="C461" s="8"/>
      <c r="D461" s="8"/>
      <c r="E461" s="8"/>
      <c r="F461" s="8"/>
      <c r="G461" s="8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8"/>
      <c r="Y461" s="8"/>
      <c r="Z461" s="8"/>
      <c r="AA461" s="8"/>
      <c r="AB461" s="8"/>
      <c r="AC461" s="8"/>
      <c r="AD461" s="8"/>
      <c r="AE461" s="8"/>
      <c r="AF461" s="8"/>
      <c r="AG461" s="8"/>
      <c r="AH461" s="8"/>
      <c r="AI461" s="8"/>
    </row>
    <row r="462" ht="15.75" customHeight="1">
      <c r="A462" s="8"/>
      <c r="B462" s="8"/>
      <c r="C462" s="8"/>
      <c r="D462" s="8"/>
      <c r="E462" s="8"/>
      <c r="F462" s="8"/>
      <c r="G462" s="8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8"/>
      <c r="Y462" s="8"/>
      <c r="Z462" s="8"/>
      <c r="AA462" s="8"/>
      <c r="AB462" s="8"/>
      <c r="AC462" s="8"/>
      <c r="AD462" s="8"/>
      <c r="AE462" s="8"/>
      <c r="AF462" s="8"/>
      <c r="AG462" s="8"/>
      <c r="AH462" s="8"/>
      <c r="AI462" s="8"/>
    </row>
    <row r="463" ht="15.75" customHeight="1">
      <c r="A463" s="8"/>
      <c r="B463" s="8"/>
      <c r="C463" s="8"/>
      <c r="D463" s="8"/>
      <c r="E463" s="8"/>
      <c r="F463" s="8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  <c r="AA463" s="8"/>
      <c r="AB463" s="8"/>
      <c r="AC463" s="8"/>
      <c r="AD463" s="8"/>
      <c r="AE463" s="8"/>
      <c r="AF463" s="8"/>
      <c r="AG463" s="8"/>
      <c r="AH463" s="8"/>
      <c r="AI463" s="8"/>
    </row>
    <row r="464" ht="15.75" customHeight="1">
      <c r="A464" s="8"/>
      <c r="B464" s="8"/>
      <c r="C464" s="8"/>
      <c r="D464" s="8"/>
      <c r="E464" s="8"/>
      <c r="F464" s="8"/>
      <c r="G464" s="8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8"/>
      <c r="Y464" s="8"/>
      <c r="Z464" s="8"/>
      <c r="AA464" s="8"/>
      <c r="AB464" s="8"/>
      <c r="AC464" s="8"/>
      <c r="AD464" s="8"/>
      <c r="AE464" s="8"/>
      <c r="AF464" s="8"/>
      <c r="AG464" s="8"/>
      <c r="AH464" s="8"/>
      <c r="AI464" s="8"/>
    </row>
    <row r="465" ht="15.75" customHeight="1">
      <c r="A465" s="8"/>
      <c r="B465" s="8"/>
      <c r="C465" s="8"/>
      <c r="D465" s="8"/>
      <c r="E465" s="8"/>
      <c r="F465" s="8"/>
      <c r="G465" s="8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8"/>
      <c r="Y465" s="8"/>
      <c r="Z465" s="8"/>
      <c r="AA465" s="8"/>
      <c r="AB465" s="8"/>
      <c r="AC465" s="8"/>
      <c r="AD465" s="8"/>
      <c r="AE465" s="8"/>
      <c r="AF465" s="8"/>
      <c r="AG465" s="8"/>
      <c r="AH465" s="8"/>
      <c r="AI465" s="8"/>
    </row>
    <row r="466" ht="15.75" customHeight="1">
      <c r="A466" s="8"/>
      <c r="B466" s="8"/>
      <c r="C466" s="8"/>
      <c r="D466" s="8"/>
      <c r="E466" s="8"/>
      <c r="F466" s="8"/>
      <c r="G466" s="8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8"/>
      <c r="Y466" s="8"/>
      <c r="Z466" s="8"/>
      <c r="AA466" s="8"/>
      <c r="AB466" s="8"/>
      <c r="AC466" s="8"/>
      <c r="AD466" s="8"/>
      <c r="AE466" s="8"/>
      <c r="AF466" s="8"/>
      <c r="AG466" s="8"/>
      <c r="AH466" s="8"/>
      <c r="AI466" s="8"/>
    </row>
    <row r="467" ht="15.75" customHeight="1">
      <c r="A467" s="8"/>
      <c r="B467" s="8"/>
      <c r="C467" s="8"/>
      <c r="D467" s="8"/>
      <c r="E467" s="8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  <c r="AA467" s="8"/>
      <c r="AB467" s="8"/>
      <c r="AC467" s="8"/>
      <c r="AD467" s="8"/>
      <c r="AE467" s="8"/>
      <c r="AF467" s="8"/>
      <c r="AG467" s="8"/>
      <c r="AH467" s="8"/>
      <c r="AI467" s="8"/>
    </row>
    <row r="468" ht="15.75" customHeight="1">
      <c r="A468" s="8"/>
      <c r="B468" s="8"/>
      <c r="C468" s="8"/>
      <c r="D468" s="8"/>
      <c r="E468" s="8"/>
      <c r="F468" s="8"/>
      <c r="G468" s="8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8"/>
      <c r="Y468" s="8"/>
      <c r="Z468" s="8"/>
      <c r="AA468" s="8"/>
      <c r="AB468" s="8"/>
      <c r="AC468" s="8"/>
      <c r="AD468" s="8"/>
      <c r="AE468" s="8"/>
      <c r="AF468" s="8"/>
      <c r="AG468" s="8"/>
      <c r="AH468" s="8"/>
      <c r="AI468" s="8"/>
    </row>
    <row r="469" ht="15.75" customHeight="1">
      <c r="A469" s="8"/>
      <c r="B469" s="8"/>
      <c r="C469" s="8"/>
      <c r="D469" s="8"/>
      <c r="E469" s="8"/>
      <c r="F469" s="8"/>
      <c r="G469" s="8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8"/>
      <c r="Y469" s="8"/>
      <c r="Z469" s="8"/>
      <c r="AA469" s="8"/>
      <c r="AB469" s="8"/>
      <c r="AC469" s="8"/>
      <c r="AD469" s="8"/>
      <c r="AE469" s="8"/>
      <c r="AF469" s="8"/>
      <c r="AG469" s="8"/>
      <c r="AH469" s="8"/>
      <c r="AI469" s="8"/>
    </row>
    <row r="470" ht="15.75" customHeight="1">
      <c r="A470" s="8"/>
      <c r="B470" s="8"/>
      <c r="C470" s="8"/>
      <c r="D470" s="8"/>
      <c r="E470" s="8"/>
      <c r="F470" s="8"/>
      <c r="G470" s="8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8"/>
      <c r="Y470" s="8"/>
      <c r="Z470" s="8"/>
      <c r="AA470" s="8"/>
      <c r="AB470" s="8"/>
      <c r="AC470" s="8"/>
      <c r="AD470" s="8"/>
      <c r="AE470" s="8"/>
      <c r="AF470" s="8"/>
      <c r="AG470" s="8"/>
      <c r="AH470" s="8"/>
      <c r="AI470" s="8"/>
    </row>
    <row r="471" ht="15.75" customHeight="1">
      <c r="A471" s="8"/>
      <c r="B471" s="8"/>
      <c r="C471" s="8"/>
      <c r="D471" s="8"/>
      <c r="E471" s="8"/>
      <c r="F471" s="8"/>
      <c r="G471" s="8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8"/>
      <c r="Y471" s="8"/>
      <c r="Z471" s="8"/>
      <c r="AA471" s="8"/>
      <c r="AB471" s="8"/>
      <c r="AC471" s="8"/>
      <c r="AD471" s="8"/>
      <c r="AE471" s="8"/>
      <c r="AF471" s="8"/>
      <c r="AG471" s="8"/>
      <c r="AH471" s="8"/>
      <c r="AI471" s="8"/>
    </row>
    <row r="472" ht="15.75" customHeight="1">
      <c r="A472" s="8"/>
      <c r="B472" s="8"/>
      <c r="C472" s="8"/>
      <c r="D472" s="8"/>
      <c r="E472" s="8"/>
      <c r="F472" s="8"/>
      <c r="G472" s="8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8"/>
      <c r="Y472" s="8"/>
      <c r="Z472" s="8"/>
      <c r="AA472" s="8"/>
      <c r="AB472" s="8"/>
      <c r="AC472" s="8"/>
      <c r="AD472" s="8"/>
      <c r="AE472" s="8"/>
      <c r="AF472" s="8"/>
      <c r="AG472" s="8"/>
      <c r="AH472" s="8"/>
      <c r="AI472" s="8"/>
    </row>
    <row r="473" ht="15.75" customHeight="1">
      <c r="A473" s="8"/>
      <c r="B473" s="8"/>
      <c r="C473" s="8"/>
      <c r="D473" s="8"/>
      <c r="E473" s="8"/>
      <c r="F473" s="8"/>
      <c r="G473" s="8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8"/>
      <c r="Y473" s="8"/>
      <c r="Z473" s="8"/>
      <c r="AA473" s="8"/>
      <c r="AB473" s="8"/>
      <c r="AC473" s="8"/>
      <c r="AD473" s="8"/>
      <c r="AE473" s="8"/>
      <c r="AF473" s="8"/>
      <c r="AG473" s="8"/>
      <c r="AH473" s="8"/>
      <c r="AI473" s="8"/>
    </row>
    <row r="474" ht="15.75" customHeight="1">
      <c r="A474" s="8"/>
      <c r="B474" s="8"/>
      <c r="C474" s="8"/>
      <c r="D474" s="8"/>
      <c r="E474" s="8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  <c r="AA474" s="8"/>
      <c r="AB474" s="8"/>
      <c r="AC474" s="8"/>
      <c r="AD474" s="8"/>
      <c r="AE474" s="8"/>
      <c r="AF474" s="8"/>
      <c r="AG474" s="8"/>
      <c r="AH474" s="8"/>
      <c r="AI474" s="8"/>
    </row>
    <row r="475" ht="15.75" customHeight="1">
      <c r="A475" s="8"/>
      <c r="B475" s="8"/>
      <c r="C475" s="8"/>
      <c r="D475" s="8"/>
      <c r="E475" s="8"/>
      <c r="F475" s="8"/>
      <c r="G475" s="8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8"/>
      <c r="Y475" s="8"/>
      <c r="Z475" s="8"/>
      <c r="AA475" s="8"/>
      <c r="AB475" s="8"/>
      <c r="AC475" s="8"/>
      <c r="AD475" s="8"/>
      <c r="AE475" s="8"/>
      <c r="AF475" s="8"/>
      <c r="AG475" s="8"/>
      <c r="AH475" s="8"/>
      <c r="AI475" s="8"/>
    </row>
    <row r="476" ht="15.75" customHeight="1">
      <c r="A476" s="8"/>
      <c r="B476" s="8"/>
      <c r="C476" s="8"/>
      <c r="D476" s="8"/>
      <c r="E476" s="8"/>
      <c r="F476" s="8"/>
      <c r="G476" s="8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8"/>
      <c r="Y476" s="8"/>
      <c r="Z476" s="8"/>
      <c r="AA476" s="8"/>
      <c r="AB476" s="8"/>
      <c r="AC476" s="8"/>
      <c r="AD476" s="8"/>
      <c r="AE476" s="8"/>
      <c r="AF476" s="8"/>
      <c r="AG476" s="8"/>
      <c r="AH476" s="8"/>
      <c r="AI476" s="8"/>
    </row>
    <row r="477" ht="15.75" customHeight="1">
      <c r="A477" s="8"/>
      <c r="B477" s="8"/>
      <c r="C477" s="8"/>
      <c r="D477" s="8"/>
      <c r="E477" s="8"/>
      <c r="F477" s="8"/>
      <c r="G477" s="8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8"/>
      <c r="Y477" s="8"/>
      <c r="Z477" s="8"/>
      <c r="AA477" s="8"/>
      <c r="AB477" s="8"/>
      <c r="AC477" s="8"/>
      <c r="AD477" s="8"/>
      <c r="AE477" s="8"/>
      <c r="AF477" s="8"/>
      <c r="AG477" s="8"/>
      <c r="AH477" s="8"/>
      <c r="AI477" s="8"/>
    </row>
    <row r="478" ht="15.75" customHeight="1">
      <c r="A478" s="8"/>
      <c r="B478" s="8"/>
      <c r="C478" s="8"/>
      <c r="D478" s="8"/>
      <c r="E478" s="8"/>
      <c r="F478" s="8"/>
      <c r="G478" s="8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8"/>
      <c r="Y478" s="8"/>
      <c r="Z478" s="8"/>
      <c r="AA478" s="8"/>
      <c r="AB478" s="8"/>
      <c r="AC478" s="8"/>
      <c r="AD478" s="8"/>
      <c r="AE478" s="8"/>
      <c r="AF478" s="8"/>
      <c r="AG478" s="8"/>
      <c r="AH478" s="8"/>
      <c r="AI478" s="8"/>
    </row>
    <row r="479" ht="15.75" customHeight="1">
      <c r="A479" s="8"/>
      <c r="B479" s="8"/>
      <c r="C479" s="8"/>
      <c r="D479" s="8"/>
      <c r="E479" s="8"/>
      <c r="F479" s="8"/>
      <c r="G479" s="8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8"/>
      <c r="Y479" s="8"/>
      <c r="Z479" s="8"/>
      <c r="AA479" s="8"/>
      <c r="AB479" s="8"/>
      <c r="AC479" s="8"/>
      <c r="AD479" s="8"/>
      <c r="AE479" s="8"/>
      <c r="AF479" s="8"/>
      <c r="AG479" s="8"/>
      <c r="AH479" s="8"/>
      <c r="AI479" s="8"/>
    </row>
    <row r="480" ht="15.75" customHeight="1">
      <c r="A480" s="8"/>
      <c r="B480" s="8"/>
      <c r="C480" s="8"/>
      <c r="D480" s="8"/>
      <c r="E480" s="8"/>
      <c r="F480" s="8"/>
      <c r="G480" s="8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8"/>
      <c r="Y480" s="8"/>
      <c r="Z480" s="8"/>
      <c r="AA480" s="8"/>
      <c r="AB480" s="8"/>
      <c r="AC480" s="8"/>
      <c r="AD480" s="8"/>
      <c r="AE480" s="8"/>
      <c r="AF480" s="8"/>
      <c r="AG480" s="8"/>
      <c r="AH480" s="8"/>
      <c r="AI480" s="8"/>
    </row>
    <row r="481" ht="15.75" customHeight="1">
      <c r="A481" s="8"/>
      <c r="B481" s="8"/>
      <c r="C481" s="8"/>
      <c r="D481" s="8"/>
      <c r="E481" s="8"/>
      <c r="F481" s="8"/>
      <c r="G481" s="8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8"/>
      <c r="Y481" s="8"/>
      <c r="Z481" s="8"/>
      <c r="AA481" s="8"/>
      <c r="AB481" s="8"/>
      <c r="AC481" s="8"/>
      <c r="AD481" s="8"/>
      <c r="AE481" s="8"/>
      <c r="AF481" s="8"/>
      <c r="AG481" s="8"/>
      <c r="AH481" s="8"/>
      <c r="AI481" s="8"/>
    </row>
    <row r="482" ht="15.75" customHeight="1">
      <c r="A482" s="8"/>
      <c r="B482" s="8"/>
      <c r="C482" s="8"/>
      <c r="D482" s="8"/>
      <c r="E482" s="8"/>
      <c r="F482" s="8"/>
      <c r="G482" s="8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8"/>
      <c r="Y482" s="8"/>
      <c r="Z482" s="8"/>
      <c r="AA482" s="8"/>
      <c r="AB482" s="8"/>
      <c r="AC482" s="8"/>
      <c r="AD482" s="8"/>
      <c r="AE482" s="8"/>
      <c r="AF482" s="8"/>
      <c r="AG482" s="8"/>
      <c r="AH482" s="8"/>
      <c r="AI482" s="8"/>
    </row>
    <row r="483" ht="15.75" customHeight="1">
      <c r="A483" s="8"/>
      <c r="B483" s="8"/>
      <c r="C483" s="8"/>
      <c r="D483" s="8"/>
      <c r="E483" s="8"/>
      <c r="F483" s="8"/>
      <c r="G483" s="8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8"/>
      <c r="Y483" s="8"/>
      <c r="Z483" s="8"/>
      <c r="AA483" s="8"/>
      <c r="AB483" s="8"/>
      <c r="AC483" s="8"/>
      <c r="AD483" s="8"/>
      <c r="AE483" s="8"/>
      <c r="AF483" s="8"/>
      <c r="AG483" s="8"/>
      <c r="AH483" s="8"/>
      <c r="AI483" s="8"/>
    </row>
    <row r="484" ht="15.75" customHeight="1">
      <c r="A484" s="8"/>
      <c r="B484" s="8"/>
      <c r="C484" s="8"/>
      <c r="D484" s="8"/>
      <c r="E484" s="8"/>
      <c r="F484" s="8"/>
      <c r="G484" s="8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8"/>
      <c r="Y484" s="8"/>
      <c r="Z484" s="8"/>
      <c r="AA484" s="8"/>
      <c r="AB484" s="8"/>
      <c r="AC484" s="8"/>
      <c r="AD484" s="8"/>
      <c r="AE484" s="8"/>
      <c r="AF484" s="8"/>
      <c r="AG484" s="8"/>
      <c r="AH484" s="8"/>
      <c r="AI484" s="8"/>
    </row>
    <row r="485" ht="15.75" customHeight="1">
      <c r="A485" s="8"/>
      <c r="B485" s="8"/>
      <c r="C485" s="8"/>
      <c r="D485" s="8"/>
      <c r="E485" s="8"/>
      <c r="F485" s="8"/>
      <c r="G485" s="8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8"/>
      <c r="Y485" s="8"/>
      <c r="Z485" s="8"/>
      <c r="AA485" s="8"/>
      <c r="AB485" s="8"/>
      <c r="AC485" s="8"/>
      <c r="AD485" s="8"/>
      <c r="AE485" s="8"/>
      <c r="AF485" s="8"/>
      <c r="AG485" s="8"/>
      <c r="AH485" s="8"/>
      <c r="AI485" s="8"/>
    </row>
    <row r="486" ht="15.75" customHeight="1">
      <c r="A486" s="8"/>
      <c r="B486" s="8"/>
      <c r="C486" s="8"/>
      <c r="D486" s="8"/>
      <c r="E486" s="8"/>
      <c r="F486" s="8"/>
      <c r="G486" s="8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8"/>
      <c r="Y486" s="8"/>
      <c r="Z486" s="8"/>
      <c r="AA486" s="8"/>
      <c r="AB486" s="8"/>
      <c r="AC486" s="8"/>
      <c r="AD486" s="8"/>
      <c r="AE486" s="8"/>
      <c r="AF486" s="8"/>
      <c r="AG486" s="8"/>
      <c r="AH486" s="8"/>
      <c r="AI486" s="8"/>
    </row>
    <row r="487" ht="15.75" customHeight="1">
      <c r="A487" s="8"/>
      <c r="B487" s="8"/>
      <c r="C487" s="8"/>
      <c r="D487" s="8"/>
      <c r="E487" s="8"/>
      <c r="F487" s="8"/>
      <c r="G487" s="8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8"/>
      <c r="Y487" s="8"/>
      <c r="Z487" s="8"/>
      <c r="AA487" s="8"/>
      <c r="AB487" s="8"/>
      <c r="AC487" s="8"/>
      <c r="AD487" s="8"/>
      <c r="AE487" s="8"/>
      <c r="AF487" s="8"/>
      <c r="AG487" s="8"/>
      <c r="AH487" s="8"/>
      <c r="AI487" s="8"/>
    </row>
    <row r="488" ht="15.75" customHeight="1">
      <c r="A488" s="8"/>
      <c r="B488" s="8"/>
      <c r="C488" s="8"/>
      <c r="D488" s="8"/>
      <c r="E488" s="8"/>
      <c r="F488" s="8"/>
      <c r="G488" s="8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8"/>
      <c r="Y488" s="8"/>
      <c r="Z488" s="8"/>
      <c r="AA488" s="8"/>
      <c r="AB488" s="8"/>
      <c r="AC488" s="8"/>
      <c r="AD488" s="8"/>
      <c r="AE488" s="8"/>
      <c r="AF488" s="8"/>
      <c r="AG488" s="8"/>
      <c r="AH488" s="8"/>
      <c r="AI488" s="8"/>
    </row>
    <row r="489" ht="15.75" customHeight="1">
      <c r="A489" s="8"/>
      <c r="B489" s="8"/>
      <c r="C489" s="8"/>
      <c r="D489" s="8"/>
      <c r="E489" s="8"/>
      <c r="F489" s="8"/>
      <c r="G489" s="8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8"/>
      <c r="Y489" s="8"/>
      <c r="Z489" s="8"/>
      <c r="AA489" s="8"/>
      <c r="AB489" s="8"/>
      <c r="AC489" s="8"/>
      <c r="AD489" s="8"/>
      <c r="AE489" s="8"/>
      <c r="AF489" s="8"/>
      <c r="AG489" s="8"/>
      <c r="AH489" s="8"/>
      <c r="AI489" s="8"/>
    </row>
    <row r="490" ht="15.75" customHeight="1">
      <c r="A490" s="8"/>
      <c r="B490" s="8"/>
      <c r="C490" s="8"/>
      <c r="D490" s="8"/>
      <c r="E490" s="8"/>
      <c r="F490" s="8"/>
      <c r="G490" s="8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8"/>
      <c r="Y490" s="8"/>
      <c r="Z490" s="8"/>
      <c r="AA490" s="8"/>
      <c r="AB490" s="8"/>
      <c r="AC490" s="8"/>
      <c r="AD490" s="8"/>
      <c r="AE490" s="8"/>
      <c r="AF490" s="8"/>
      <c r="AG490" s="8"/>
      <c r="AH490" s="8"/>
      <c r="AI490" s="8"/>
    </row>
    <row r="491" ht="15.75" customHeight="1">
      <c r="A491" s="8"/>
      <c r="B491" s="8"/>
      <c r="C491" s="8"/>
      <c r="D491" s="8"/>
      <c r="E491" s="8"/>
      <c r="F491" s="8"/>
      <c r="G491" s="8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  <c r="AA491" s="8"/>
      <c r="AB491" s="8"/>
      <c r="AC491" s="8"/>
      <c r="AD491" s="8"/>
      <c r="AE491" s="8"/>
      <c r="AF491" s="8"/>
      <c r="AG491" s="8"/>
      <c r="AH491" s="8"/>
      <c r="AI491" s="8"/>
    </row>
    <row r="492" ht="15.75" customHeight="1">
      <c r="A492" s="8"/>
      <c r="B492" s="8"/>
      <c r="C492" s="8"/>
      <c r="D492" s="8"/>
      <c r="E492" s="8"/>
      <c r="F492" s="8"/>
      <c r="G492" s="8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8"/>
      <c r="Y492" s="8"/>
      <c r="Z492" s="8"/>
      <c r="AA492" s="8"/>
      <c r="AB492" s="8"/>
      <c r="AC492" s="8"/>
      <c r="AD492" s="8"/>
      <c r="AE492" s="8"/>
      <c r="AF492" s="8"/>
      <c r="AG492" s="8"/>
      <c r="AH492" s="8"/>
      <c r="AI492" s="8"/>
    </row>
    <row r="493" ht="15.75" customHeight="1">
      <c r="A493" s="8"/>
      <c r="B493" s="8"/>
      <c r="C493" s="8"/>
      <c r="D493" s="8"/>
      <c r="E493" s="8"/>
      <c r="F493" s="8"/>
      <c r="G493" s="8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8"/>
      <c r="Y493" s="8"/>
      <c r="Z493" s="8"/>
      <c r="AA493" s="8"/>
      <c r="AB493" s="8"/>
      <c r="AC493" s="8"/>
      <c r="AD493" s="8"/>
      <c r="AE493" s="8"/>
      <c r="AF493" s="8"/>
      <c r="AG493" s="8"/>
      <c r="AH493" s="8"/>
      <c r="AI493" s="8"/>
    </row>
    <row r="494" ht="15.75" customHeight="1">
      <c r="A494" s="8"/>
      <c r="B494" s="8"/>
      <c r="C494" s="8"/>
      <c r="D494" s="8"/>
      <c r="E494" s="8"/>
      <c r="F494" s="8"/>
      <c r="G494" s="8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8"/>
      <c r="Y494" s="8"/>
      <c r="Z494" s="8"/>
      <c r="AA494" s="8"/>
      <c r="AB494" s="8"/>
      <c r="AC494" s="8"/>
      <c r="AD494" s="8"/>
      <c r="AE494" s="8"/>
      <c r="AF494" s="8"/>
      <c r="AG494" s="8"/>
      <c r="AH494" s="8"/>
      <c r="AI494" s="8"/>
    </row>
    <row r="495" ht="15.75" customHeight="1">
      <c r="A495" s="8"/>
      <c r="B495" s="8"/>
      <c r="C495" s="8"/>
      <c r="D495" s="8"/>
      <c r="E495" s="8"/>
      <c r="F495" s="8"/>
      <c r="G495" s="8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8"/>
      <c r="Y495" s="8"/>
      <c r="Z495" s="8"/>
      <c r="AA495" s="8"/>
      <c r="AB495" s="8"/>
      <c r="AC495" s="8"/>
      <c r="AD495" s="8"/>
      <c r="AE495" s="8"/>
      <c r="AF495" s="8"/>
      <c r="AG495" s="8"/>
      <c r="AH495" s="8"/>
      <c r="AI495" s="8"/>
    </row>
    <row r="496" ht="15.75" customHeight="1">
      <c r="A496" s="8"/>
      <c r="B496" s="8"/>
      <c r="C496" s="8"/>
      <c r="D496" s="8"/>
      <c r="E496" s="8"/>
      <c r="F496" s="8"/>
      <c r="G496" s="8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8"/>
      <c r="Y496" s="8"/>
      <c r="Z496" s="8"/>
      <c r="AA496" s="8"/>
      <c r="AB496" s="8"/>
      <c r="AC496" s="8"/>
      <c r="AD496" s="8"/>
      <c r="AE496" s="8"/>
      <c r="AF496" s="8"/>
      <c r="AG496" s="8"/>
      <c r="AH496" s="8"/>
      <c r="AI496" s="8"/>
    </row>
    <row r="497" ht="15.75" customHeight="1">
      <c r="A497" s="8"/>
      <c r="B497" s="8"/>
      <c r="C497" s="8"/>
      <c r="D497" s="8"/>
      <c r="E497" s="8"/>
      <c r="F497" s="8"/>
      <c r="G497" s="8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8"/>
      <c r="Y497" s="8"/>
      <c r="Z497" s="8"/>
      <c r="AA497" s="8"/>
      <c r="AB497" s="8"/>
      <c r="AC497" s="8"/>
      <c r="AD497" s="8"/>
      <c r="AE497" s="8"/>
      <c r="AF497" s="8"/>
      <c r="AG497" s="8"/>
      <c r="AH497" s="8"/>
      <c r="AI497" s="8"/>
    </row>
    <row r="498" ht="15.75" customHeight="1">
      <c r="A498" s="8"/>
      <c r="B498" s="8"/>
      <c r="C498" s="8"/>
      <c r="D498" s="8"/>
      <c r="E498" s="8"/>
      <c r="F498" s="8"/>
      <c r="G498" s="8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8"/>
      <c r="Y498" s="8"/>
      <c r="Z498" s="8"/>
      <c r="AA498" s="8"/>
      <c r="AB498" s="8"/>
      <c r="AC498" s="8"/>
      <c r="AD498" s="8"/>
      <c r="AE498" s="8"/>
      <c r="AF498" s="8"/>
      <c r="AG498" s="8"/>
      <c r="AH498" s="8"/>
      <c r="AI498" s="8"/>
    </row>
    <row r="499" ht="15.75" customHeight="1">
      <c r="A499" s="8"/>
      <c r="B499" s="8"/>
      <c r="C499" s="8"/>
      <c r="D499" s="8"/>
      <c r="E499" s="8"/>
      <c r="F499" s="8"/>
      <c r="G499" s="8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8"/>
      <c r="Y499" s="8"/>
      <c r="Z499" s="8"/>
      <c r="AA499" s="8"/>
      <c r="AB499" s="8"/>
      <c r="AC499" s="8"/>
      <c r="AD499" s="8"/>
      <c r="AE499" s="8"/>
      <c r="AF499" s="8"/>
      <c r="AG499" s="8"/>
      <c r="AH499" s="8"/>
      <c r="AI499" s="8"/>
    </row>
    <row r="500" ht="15.75" customHeight="1">
      <c r="A500" s="8"/>
      <c r="B500" s="8"/>
      <c r="C500" s="8"/>
      <c r="D500" s="8"/>
      <c r="E500" s="8"/>
      <c r="F500" s="8"/>
      <c r="G500" s="8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8"/>
      <c r="Y500" s="8"/>
      <c r="Z500" s="8"/>
      <c r="AA500" s="8"/>
      <c r="AB500" s="8"/>
      <c r="AC500" s="8"/>
      <c r="AD500" s="8"/>
      <c r="AE500" s="8"/>
      <c r="AF500" s="8"/>
      <c r="AG500" s="8"/>
      <c r="AH500" s="8"/>
      <c r="AI500" s="8"/>
    </row>
    <row r="501" ht="15.75" customHeight="1">
      <c r="A501" s="8"/>
      <c r="B501" s="8"/>
      <c r="C501" s="8"/>
      <c r="D501" s="8"/>
      <c r="E501" s="8"/>
      <c r="F501" s="8"/>
      <c r="G501" s="8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8"/>
      <c r="Y501" s="8"/>
      <c r="Z501" s="8"/>
      <c r="AA501" s="8"/>
      <c r="AB501" s="8"/>
      <c r="AC501" s="8"/>
      <c r="AD501" s="8"/>
      <c r="AE501" s="8"/>
      <c r="AF501" s="8"/>
      <c r="AG501" s="8"/>
      <c r="AH501" s="8"/>
      <c r="AI501" s="8"/>
    </row>
    <row r="502" ht="15.75" customHeight="1">
      <c r="A502" s="8"/>
      <c r="B502" s="8"/>
      <c r="C502" s="8"/>
      <c r="D502" s="8"/>
      <c r="E502" s="8"/>
      <c r="F502" s="8"/>
      <c r="G502" s="8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8"/>
      <c r="Y502" s="8"/>
      <c r="Z502" s="8"/>
      <c r="AA502" s="8"/>
      <c r="AB502" s="8"/>
      <c r="AC502" s="8"/>
      <c r="AD502" s="8"/>
      <c r="AE502" s="8"/>
      <c r="AF502" s="8"/>
      <c r="AG502" s="8"/>
      <c r="AH502" s="8"/>
      <c r="AI502" s="8"/>
    </row>
    <row r="503" ht="15.75" customHeight="1">
      <c r="A503" s="8"/>
      <c r="B503" s="8"/>
      <c r="C503" s="8"/>
      <c r="D503" s="8"/>
      <c r="E503" s="8"/>
      <c r="F503" s="8"/>
      <c r="G503" s="8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8"/>
      <c r="Y503" s="8"/>
      <c r="Z503" s="8"/>
      <c r="AA503" s="8"/>
      <c r="AB503" s="8"/>
      <c r="AC503" s="8"/>
      <c r="AD503" s="8"/>
      <c r="AE503" s="8"/>
      <c r="AF503" s="8"/>
      <c r="AG503" s="8"/>
      <c r="AH503" s="8"/>
      <c r="AI503" s="8"/>
    </row>
    <row r="504" ht="15.75" customHeight="1">
      <c r="A504" s="8"/>
      <c r="B504" s="8"/>
      <c r="C504" s="8"/>
      <c r="D504" s="8"/>
      <c r="E504" s="8"/>
      <c r="F504" s="8"/>
      <c r="G504" s="8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8"/>
      <c r="Y504" s="8"/>
      <c r="Z504" s="8"/>
      <c r="AA504" s="8"/>
      <c r="AB504" s="8"/>
      <c r="AC504" s="8"/>
      <c r="AD504" s="8"/>
      <c r="AE504" s="8"/>
      <c r="AF504" s="8"/>
      <c r="AG504" s="8"/>
      <c r="AH504" s="8"/>
      <c r="AI504" s="8"/>
    </row>
    <row r="505" ht="15.75" customHeight="1">
      <c r="A505" s="8"/>
      <c r="B505" s="8"/>
      <c r="C505" s="8"/>
      <c r="D505" s="8"/>
      <c r="E505" s="8"/>
      <c r="F505" s="8"/>
      <c r="G505" s="8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8"/>
      <c r="Y505" s="8"/>
      <c r="Z505" s="8"/>
      <c r="AA505" s="8"/>
      <c r="AB505" s="8"/>
      <c r="AC505" s="8"/>
      <c r="AD505" s="8"/>
      <c r="AE505" s="8"/>
      <c r="AF505" s="8"/>
      <c r="AG505" s="8"/>
      <c r="AH505" s="8"/>
      <c r="AI505" s="8"/>
    </row>
    <row r="506" ht="15.75" customHeight="1">
      <c r="A506" s="8"/>
      <c r="B506" s="8"/>
      <c r="C506" s="8"/>
      <c r="D506" s="8"/>
      <c r="E506" s="8"/>
      <c r="F506" s="8"/>
      <c r="G506" s="8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8"/>
      <c r="Y506" s="8"/>
      <c r="Z506" s="8"/>
      <c r="AA506" s="8"/>
      <c r="AB506" s="8"/>
      <c r="AC506" s="8"/>
      <c r="AD506" s="8"/>
      <c r="AE506" s="8"/>
      <c r="AF506" s="8"/>
      <c r="AG506" s="8"/>
      <c r="AH506" s="8"/>
      <c r="AI506" s="8"/>
    </row>
    <row r="507" ht="15.75" customHeight="1">
      <c r="A507" s="8"/>
      <c r="B507" s="8"/>
      <c r="C507" s="8"/>
      <c r="D507" s="8"/>
      <c r="E507" s="8"/>
      <c r="F507" s="8"/>
      <c r="G507" s="8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8"/>
      <c r="Y507" s="8"/>
      <c r="Z507" s="8"/>
      <c r="AA507" s="8"/>
      <c r="AB507" s="8"/>
      <c r="AC507" s="8"/>
      <c r="AD507" s="8"/>
      <c r="AE507" s="8"/>
      <c r="AF507" s="8"/>
      <c r="AG507" s="8"/>
      <c r="AH507" s="8"/>
      <c r="AI507" s="8"/>
    </row>
    <row r="508" ht="15.75" customHeight="1">
      <c r="A508" s="8"/>
      <c r="B508" s="8"/>
      <c r="C508" s="8"/>
      <c r="D508" s="8"/>
      <c r="E508" s="8"/>
      <c r="F508" s="8"/>
      <c r="G508" s="8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8"/>
      <c r="Y508" s="8"/>
      <c r="Z508" s="8"/>
      <c r="AA508" s="8"/>
      <c r="AB508" s="8"/>
      <c r="AC508" s="8"/>
      <c r="AD508" s="8"/>
      <c r="AE508" s="8"/>
      <c r="AF508" s="8"/>
      <c r="AG508" s="8"/>
      <c r="AH508" s="8"/>
      <c r="AI508" s="8"/>
    </row>
    <row r="509" ht="15.75" customHeight="1">
      <c r="A509" s="8"/>
      <c r="B509" s="8"/>
      <c r="C509" s="8"/>
      <c r="D509" s="8"/>
      <c r="E509" s="8"/>
      <c r="F509" s="8"/>
      <c r="G509" s="8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8"/>
      <c r="Y509" s="8"/>
      <c r="Z509" s="8"/>
      <c r="AA509" s="8"/>
      <c r="AB509" s="8"/>
      <c r="AC509" s="8"/>
      <c r="AD509" s="8"/>
      <c r="AE509" s="8"/>
      <c r="AF509" s="8"/>
      <c r="AG509" s="8"/>
      <c r="AH509" s="8"/>
      <c r="AI509" s="8"/>
    </row>
    <row r="510" ht="15.75" customHeight="1">
      <c r="A510" s="8"/>
      <c r="B510" s="8"/>
      <c r="C510" s="8"/>
      <c r="D510" s="8"/>
      <c r="E510" s="8"/>
      <c r="F510" s="8"/>
      <c r="G510" s="8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8"/>
      <c r="Y510" s="8"/>
      <c r="Z510" s="8"/>
      <c r="AA510" s="8"/>
      <c r="AB510" s="8"/>
      <c r="AC510" s="8"/>
      <c r="AD510" s="8"/>
      <c r="AE510" s="8"/>
      <c r="AF510" s="8"/>
      <c r="AG510" s="8"/>
      <c r="AH510" s="8"/>
      <c r="AI510" s="8"/>
    </row>
    <row r="511" ht="15.75" customHeight="1">
      <c r="A511" s="8"/>
      <c r="B511" s="8"/>
      <c r="C511" s="8"/>
      <c r="D511" s="8"/>
      <c r="E511" s="8"/>
      <c r="F511" s="8"/>
      <c r="G511" s="8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8"/>
      <c r="Y511" s="8"/>
      <c r="Z511" s="8"/>
      <c r="AA511" s="8"/>
      <c r="AB511" s="8"/>
      <c r="AC511" s="8"/>
      <c r="AD511" s="8"/>
      <c r="AE511" s="8"/>
      <c r="AF511" s="8"/>
      <c r="AG511" s="8"/>
      <c r="AH511" s="8"/>
      <c r="AI511" s="8"/>
    </row>
    <row r="512" ht="15.75" customHeight="1">
      <c r="A512" s="8"/>
      <c r="B512" s="8"/>
      <c r="C512" s="8"/>
      <c r="D512" s="8"/>
      <c r="E512" s="8"/>
      <c r="F512" s="8"/>
      <c r="G512" s="8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8"/>
      <c r="Y512" s="8"/>
      <c r="Z512" s="8"/>
      <c r="AA512" s="8"/>
      <c r="AB512" s="8"/>
      <c r="AC512" s="8"/>
      <c r="AD512" s="8"/>
      <c r="AE512" s="8"/>
      <c r="AF512" s="8"/>
      <c r="AG512" s="8"/>
      <c r="AH512" s="8"/>
      <c r="AI512" s="8"/>
    </row>
    <row r="513" ht="15.75" customHeight="1">
      <c r="A513" s="8"/>
      <c r="B513" s="8"/>
      <c r="C513" s="8"/>
      <c r="D513" s="8"/>
      <c r="E513" s="8"/>
      <c r="F513" s="8"/>
      <c r="G513" s="8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8"/>
      <c r="Y513" s="8"/>
      <c r="Z513" s="8"/>
      <c r="AA513" s="8"/>
      <c r="AB513" s="8"/>
      <c r="AC513" s="8"/>
      <c r="AD513" s="8"/>
      <c r="AE513" s="8"/>
      <c r="AF513" s="8"/>
      <c r="AG513" s="8"/>
      <c r="AH513" s="8"/>
      <c r="AI513" s="8"/>
    </row>
    <row r="514" ht="15.75" customHeight="1">
      <c r="A514" s="8"/>
      <c r="B514" s="8"/>
      <c r="C514" s="8"/>
      <c r="D514" s="8"/>
      <c r="E514" s="8"/>
      <c r="F514" s="8"/>
      <c r="G514" s="8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8"/>
      <c r="Y514" s="8"/>
      <c r="Z514" s="8"/>
      <c r="AA514" s="8"/>
      <c r="AB514" s="8"/>
      <c r="AC514" s="8"/>
      <c r="AD514" s="8"/>
      <c r="AE514" s="8"/>
      <c r="AF514" s="8"/>
      <c r="AG514" s="8"/>
      <c r="AH514" s="8"/>
      <c r="AI514" s="8"/>
    </row>
    <row r="515" ht="15.75" customHeight="1">
      <c r="A515" s="8"/>
      <c r="B515" s="8"/>
      <c r="C515" s="8"/>
      <c r="D515" s="8"/>
      <c r="E515" s="8"/>
      <c r="F515" s="8"/>
      <c r="G515" s="8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8"/>
      <c r="Y515" s="8"/>
      <c r="Z515" s="8"/>
      <c r="AA515" s="8"/>
      <c r="AB515" s="8"/>
      <c r="AC515" s="8"/>
      <c r="AD515" s="8"/>
      <c r="AE515" s="8"/>
      <c r="AF515" s="8"/>
      <c r="AG515" s="8"/>
      <c r="AH515" s="8"/>
      <c r="AI515" s="8"/>
    </row>
    <row r="516" ht="15.75" customHeight="1">
      <c r="A516" s="8"/>
      <c r="B516" s="8"/>
      <c r="C516" s="8"/>
      <c r="D516" s="8"/>
      <c r="E516" s="8"/>
      <c r="F516" s="8"/>
      <c r="G516" s="8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8"/>
      <c r="Y516" s="8"/>
      <c r="Z516" s="8"/>
      <c r="AA516" s="8"/>
      <c r="AB516" s="8"/>
      <c r="AC516" s="8"/>
      <c r="AD516" s="8"/>
      <c r="AE516" s="8"/>
      <c r="AF516" s="8"/>
      <c r="AG516" s="8"/>
      <c r="AH516" s="8"/>
      <c r="AI516" s="8"/>
    </row>
    <row r="517" ht="15.75" customHeight="1">
      <c r="A517" s="8"/>
      <c r="B517" s="8"/>
      <c r="C517" s="8"/>
      <c r="D517" s="8"/>
      <c r="E517" s="8"/>
      <c r="F517" s="8"/>
      <c r="G517" s="8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8"/>
      <c r="Y517" s="8"/>
      <c r="Z517" s="8"/>
      <c r="AA517" s="8"/>
      <c r="AB517" s="8"/>
      <c r="AC517" s="8"/>
      <c r="AD517" s="8"/>
      <c r="AE517" s="8"/>
      <c r="AF517" s="8"/>
      <c r="AG517" s="8"/>
      <c r="AH517" s="8"/>
      <c r="AI517" s="8"/>
    </row>
    <row r="518" ht="15.75" customHeight="1">
      <c r="A518" s="8"/>
      <c r="B518" s="8"/>
      <c r="C518" s="8"/>
      <c r="D518" s="8"/>
      <c r="E518" s="8"/>
      <c r="F518" s="8"/>
      <c r="G518" s="8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8"/>
      <c r="Y518" s="8"/>
      <c r="Z518" s="8"/>
      <c r="AA518" s="8"/>
      <c r="AB518" s="8"/>
      <c r="AC518" s="8"/>
      <c r="AD518" s="8"/>
      <c r="AE518" s="8"/>
      <c r="AF518" s="8"/>
      <c r="AG518" s="8"/>
      <c r="AH518" s="8"/>
      <c r="AI518" s="8"/>
    </row>
    <row r="519" ht="15.75" customHeight="1">
      <c r="A519" s="8"/>
      <c r="B519" s="8"/>
      <c r="C519" s="8"/>
      <c r="D519" s="8"/>
      <c r="E519" s="8"/>
      <c r="F519" s="8"/>
      <c r="G519" s="8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8"/>
      <c r="Y519" s="8"/>
      <c r="Z519" s="8"/>
      <c r="AA519" s="8"/>
      <c r="AB519" s="8"/>
      <c r="AC519" s="8"/>
      <c r="AD519" s="8"/>
      <c r="AE519" s="8"/>
      <c r="AF519" s="8"/>
      <c r="AG519" s="8"/>
      <c r="AH519" s="8"/>
      <c r="AI519" s="8"/>
    </row>
    <row r="520" ht="15.75" customHeight="1">
      <c r="A520" s="8"/>
      <c r="B520" s="8"/>
      <c r="C520" s="8"/>
      <c r="D520" s="8"/>
      <c r="E520" s="8"/>
      <c r="F520" s="8"/>
      <c r="G520" s="8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8"/>
      <c r="Y520" s="8"/>
      <c r="Z520" s="8"/>
      <c r="AA520" s="8"/>
      <c r="AB520" s="8"/>
      <c r="AC520" s="8"/>
      <c r="AD520" s="8"/>
      <c r="AE520" s="8"/>
      <c r="AF520" s="8"/>
      <c r="AG520" s="8"/>
      <c r="AH520" s="8"/>
      <c r="AI520" s="8"/>
    </row>
    <row r="521" ht="15.75" customHeight="1">
      <c r="A521" s="8"/>
      <c r="B521" s="8"/>
      <c r="C521" s="8"/>
      <c r="D521" s="8"/>
      <c r="E521" s="8"/>
      <c r="F521" s="8"/>
      <c r="G521" s="8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8"/>
      <c r="Y521" s="8"/>
      <c r="Z521" s="8"/>
      <c r="AA521" s="8"/>
      <c r="AB521" s="8"/>
      <c r="AC521" s="8"/>
      <c r="AD521" s="8"/>
      <c r="AE521" s="8"/>
      <c r="AF521" s="8"/>
      <c r="AG521" s="8"/>
      <c r="AH521" s="8"/>
      <c r="AI521" s="8"/>
    </row>
    <row r="522" ht="15.75" customHeight="1">
      <c r="A522" s="8"/>
      <c r="B522" s="8"/>
      <c r="C522" s="8"/>
      <c r="D522" s="8"/>
      <c r="E522" s="8"/>
      <c r="F522" s="8"/>
      <c r="G522" s="8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8"/>
      <c r="Y522" s="8"/>
      <c r="Z522" s="8"/>
      <c r="AA522" s="8"/>
      <c r="AB522" s="8"/>
      <c r="AC522" s="8"/>
      <c r="AD522" s="8"/>
      <c r="AE522" s="8"/>
      <c r="AF522" s="8"/>
      <c r="AG522" s="8"/>
      <c r="AH522" s="8"/>
      <c r="AI522" s="8"/>
    </row>
    <row r="523" ht="15.75" customHeight="1">
      <c r="A523" s="8"/>
      <c r="B523" s="8"/>
      <c r="C523" s="8"/>
      <c r="D523" s="8"/>
      <c r="E523" s="8"/>
      <c r="F523" s="8"/>
      <c r="G523" s="8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8"/>
      <c r="Y523" s="8"/>
      <c r="Z523" s="8"/>
      <c r="AA523" s="8"/>
      <c r="AB523" s="8"/>
      <c r="AC523" s="8"/>
      <c r="AD523" s="8"/>
      <c r="AE523" s="8"/>
      <c r="AF523" s="8"/>
      <c r="AG523" s="8"/>
      <c r="AH523" s="8"/>
      <c r="AI523" s="8"/>
    </row>
    <row r="524" ht="15.75" customHeight="1">
      <c r="A524" s="8"/>
      <c r="B524" s="8"/>
      <c r="C524" s="8"/>
      <c r="D524" s="8"/>
      <c r="E524" s="8"/>
      <c r="F524" s="8"/>
      <c r="G524" s="8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8"/>
      <c r="Y524" s="8"/>
      <c r="Z524" s="8"/>
      <c r="AA524" s="8"/>
      <c r="AB524" s="8"/>
      <c r="AC524" s="8"/>
      <c r="AD524" s="8"/>
      <c r="AE524" s="8"/>
      <c r="AF524" s="8"/>
      <c r="AG524" s="8"/>
      <c r="AH524" s="8"/>
      <c r="AI524" s="8"/>
    </row>
    <row r="525" ht="15.75" customHeight="1">
      <c r="A525" s="8"/>
      <c r="B525" s="8"/>
      <c r="C525" s="8"/>
      <c r="D525" s="8"/>
      <c r="E525" s="8"/>
      <c r="F525" s="8"/>
      <c r="G525" s="8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8"/>
      <c r="Y525" s="8"/>
      <c r="Z525" s="8"/>
      <c r="AA525" s="8"/>
      <c r="AB525" s="8"/>
      <c r="AC525" s="8"/>
      <c r="AD525" s="8"/>
      <c r="AE525" s="8"/>
      <c r="AF525" s="8"/>
      <c r="AG525" s="8"/>
      <c r="AH525" s="8"/>
      <c r="AI525" s="8"/>
    </row>
    <row r="526" ht="15.75" customHeight="1">
      <c r="A526" s="8"/>
      <c r="B526" s="8"/>
      <c r="C526" s="8"/>
      <c r="D526" s="8"/>
      <c r="E526" s="8"/>
      <c r="F526" s="8"/>
      <c r="G526" s="8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8"/>
      <c r="Y526" s="8"/>
      <c r="Z526" s="8"/>
      <c r="AA526" s="8"/>
      <c r="AB526" s="8"/>
      <c r="AC526" s="8"/>
      <c r="AD526" s="8"/>
      <c r="AE526" s="8"/>
      <c r="AF526" s="8"/>
      <c r="AG526" s="8"/>
      <c r="AH526" s="8"/>
      <c r="AI526" s="8"/>
    </row>
    <row r="527" ht="15.75" customHeight="1">
      <c r="A527" s="8"/>
      <c r="B527" s="8"/>
      <c r="C527" s="8"/>
      <c r="D527" s="8"/>
      <c r="E527" s="8"/>
      <c r="F527" s="8"/>
      <c r="G527" s="8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8"/>
      <c r="Y527" s="8"/>
      <c r="Z527" s="8"/>
      <c r="AA527" s="8"/>
      <c r="AB527" s="8"/>
      <c r="AC527" s="8"/>
      <c r="AD527" s="8"/>
      <c r="AE527" s="8"/>
      <c r="AF527" s="8"/>
      <c r="AG527" s="8"/>
      <c r="AH527" s="8"/>
      <c r="AI527" s="8"/>
    </row>
    <row r="528" ht="15.75" customHeight="1">
      <c r="A528" s="8"/>
      <c r="B528" s="8"/>
      <c r="C528" s="8"/>
      <c r="D528" s="8"/>
      <c r="E528" s="8"/>
      <c r="F528" s="8"/>
      <c r="G528" s="8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8"/>
      <c r="Y528" s="8"/>
      <c r="Z528" s="8"/>
      <c r="AA528" s="8"/>
      <c r="AB528" s="8"/>
      <c r="AC528" s="8"/>
      <c r="AD528" s="8"/>
      <c r="AE528" s="8"/>
      <c r="AF528" s="8"/>
      <c r="AG528" s="8"/>
      <c r="AH528" s="8"/>
      <c r="AI528" s="8"/>
    </row>
    <row r="529" ht="15.75" customHeight="1">
      <c r="A529" s="8"/>
      <c r="B529" s="8"/>
      <c r="C529" s="8"/>
      <c r="D529" s="8"/>
      <c r="E529" s="8"/>
      <c r="F529" s="8"/>
      <c r="G529" s="8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8"/>
      <c r="Y529" s="8"/>
      <c r="Z529" s="8"/>
      <c r="AA529" s="8"/>
      <c r="AB529" s="8"/>
      <c r="AC529" s="8"/>
      <c r="AD529" s="8"/>
      <c r="AE529" s="8"/>
      <c r="AF529" s="8"/>
      <c r="AG529" s="8"/>
      <c r="AH529" s="8"/>
      <c r="AI529" s="8"/>
    </row>
    <row r="530" ht="15.75" customHeight="1">
      <c r="A530" s="8"/>
      <c r="B530" s="8"/>
      <c r="C530" s="8"/>
      <c r="D530" s="8"/>
      <c r="E530" s="8"/>
      <c r="F530" s="8"/>
      <c r="G530" s="8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8"/>
      <c r="Y530" s="8"/>
      <c r="Z530" s="8"/>
      <c r="AA530" s="8"/>
      <c r="AB530" s="8"/>
      <c r="AC530" s="8"/>
      <c r="AD530" s="8"/>
      <c r="AE530" s="8"/>
      <c r="AF530" s="8"/>
      <c r="AG530" s="8"/>
      <c r="AH530" s="8"/>
      <c r="AI530" s="8"/>
    </row>
    <row r="531" ht="15.75" customHeight="1">
      <c r="A531" s="8"/>
      <c r="B531" s="8"/>
      <c r="C531" s="8"/>
      <c r="D531" s="8"/>
      <c r="E531" s="8"/>
      <c r="F531" s="8"/>
      <c r="G531" s="8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8"/>
      <c r="Y531" s="8"/>
      <c r="Z531" s="8"/>
      <c r="AA531" s="8"/>
      <c r="AB531" s="8"/>
      <c r="AC531" s="8"/>
      <c r="AD531" s="8"/>
      <c r="AE531" s="8"/>
      <c r="AF531" s="8"/>
      <c r="AG531" s="8"/>
      <c r="AH531" s="8"/>
      <c r="AI531" s="8"/>
    </row>
    <row r="532" ht="15.75" customHeight="1">
      <c r="A532" s="8"/>
      <c r="B532" s="8"/>
      <c r="C532" s="8"/>
      <c r="D532" s="8"/>
      <c r="E532" s="8"/>
      <c r="F532" s="8"/>
      <c r="G532" s="8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8"/>
      <c r="Y532" s="8"/>
      <c r="Z532" s="8"/>
      <c r="AA532" s="8"/>
      <c r="AB532" s="8"/>
      <c r="AC532" s="8"/>
      <c r="AD532" s="8"/>
      <c r="AE532" s="8"/>
      <c r="AF532" s="8"/>
      <c r="AG532" s="8"/>
      <c r="AH532" s="8"/>
      <c r="AI532" s="8"/>
    </row>
    <row r="533" ht="15.75" customHeight="1">
      <c r="A533" s="8"/>
      <c r="B533" s="8"/>
      <c r="C533" s="8"/>
      <c r="D533" s="8"/>
      <c r="E533" s="8"/>
      <c r="F533" s="8"/>
      <c r="G533" s="8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8"/>
      <c r="Y533" s="8"/>
      <c r="Z533" s="8"/>
      <c r="AA533" s="8"/>
      <c r="AB533" s="8"/>
      <c r="AC533" s="8"/>
      <c r="AD533" s="8"/>
      <c r="AE533" s="8"/>
      <c r="AF533" s="8"/>
      <c r="AG533" s="8"/>
      <c r="AH533" s="8"/>
      <c r="AI533" s="8"/>
    </row>
    <row r="534" ht="15.75" customHeight="1">
      <c r="A534" s="8"/>
      <c r="B534" s="8"/>
      <c r="C534" s="8"/>
      <c r="D534" s="8"/>
      <c r="E534" s="8"/>
      <c r="F534" s="8"/>
      <c r="G534" s="8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8"/>
      <c r="Y534" s="8"/>
      <c r="Z534" s="8"/>
      <c r="AA534" s="8"/>
      <c r="AB534" s="8"/>
      <c r="AC534" s="8"/>
      <c r="AD534" s="8"/>
      <c r="AE534" s="8"/>
      <c r="AF534" s="8"/>
      <c r="AG534" s="8"/>
      <c r="AH534" s="8"/>
      <c r="AI534" s="8"/>
    </row>
    <row r="535" ht="15.75" customHeight="1">
      <c r="A535" s="8"/>
      <c r="B535" s="8"/>
      <c r="C535" s="8"/>
      <c r="D535" s="8"/>
      <c r="E535" s="8"/>
      <c r="F535" s="8"/>
      <c r="G535" s="8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8"/>
      <c r="Y535" s="8"/>
      <c r="Z535" s="8"/>
      <c r="AA535" s="8"/>
      <c r="AB535" s="8"/>
      <c r="AC535" s="8"/>
      <c r="AD535" s="8"/>
      <c r="AE535" s="8"/>
      <c r="AF535" s="8"/>
      <c r="AG535" s="8"/>
      <c r="AH535" s="8"/>
      <c r="AI535" s="8"/>
    </row>
    <row r="536" ht="15.75" customHeight="1">
      <c r="A536" s="8"/>
      <c r="B536" s="8"/>
      <c r="C536" s="8"/>
      <c r="D536" s="8"/>
      <c r="E536" s="8"/>
      <c r="F536" s="8"/>
      <c r="G536" s="8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8"/>
      <c r="Y536" s="8"/>
      <c r="Z536" s="8"/>
      <c r="AA536" s="8"/>
      <c r="AB536" s="8"/>
      <c r="AC536" s="8"/>
      <c r="AD536" s="8"/>
      <c r="AE536" s="8"/>
      <c r="AF536" s="8"/>
      <c r="AG536" s="8"/>
      <c r="AH536" s="8"/>
      <c r="AI536" s="8"/>
    </row>
    <row r="537" ht="15.75" customHeight="1">
      <c r="A537" s="8"/>
      <c r="B537" s="8"/>
      <c r="C537" s="8"/>
      <c r="D537" s="8"/>
      <c r="E537" s="8"/>
      <c r="F537" s="8"/>
      <c r="G537" s="8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8"/>
      <c r="Y537" s="8"/>
      <c r="Z537" s="8"/>
      <c r="AA537" s="8"/>
      <c r="AB537" s="8"/>
      <c r="AC537" s="8"/>
      <c r="AD537" s="8"/>
      <c r="AE537" s="8"/>
      <c r="AF537" s="8"/>
      <c r="AG537" s="8"/>
      <c r="AH537" s="8"/>
      <c r="AI537" s="8"/>
    </row>
    <row r="538" ht="15.75" customHeight="1">
      <c r="A538" s="8"/>
      <c r="B538" s="8"/>
      <c r="C538" s="8"/>
      <c r="D538" s="8"/>
      <c r="E538" s="8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  <c r="AA538" s="8"/>
      <c r="AB538" s="8"/>
      <c r="AC538" s="8"/>
      <c r="AD538" s="8"/>
      <c r="AE538" s="8"/>
      <c r="AF538" s="8"/>
      <c r="AG538" s="8"/>
      <c r="AH538" s="8"/>
      <c r="AI538" s="8"/>
    </row>
    <row r="539" ht="15.75" customHeight="1">
      <c r="A539" s="8"/>
      <c r="B539" s="8"/>
      <c r="C539" s="8"/>
      <c r="D539" s="8"/>
      <c r="E539" s="8"/>
      <c r="F539" s="8"/>
      <c r="G539" s="8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8"/>
      <c r="Y539" s="8"/>
      <c r="Z539" s="8"/>
      <c r="AA539" s="8"/>
      <c r="AB539" s="8"/>
      <c r="AC539" s="8"/>
      <c r="AD539" s="8"/>
      <c r="AE539" s="8"/>
      <c r="AF539" s="8"/>
      <c r="AG539" s="8"/>
      <c r="AH539" s="8"/>
      <c r="AI539" s="8"/>
    </row>
    <row r="540" ht="15.75" customHeight="1">
      <c r="A540" s="8"/>
      <c r="B540" s="8"/>
      <c r="C540" s="8"/>
      <c r="D540" s="8"/>
      <c r="E540" s="8"/>
      <c r="F540" s="8"/>
      <c r="G540" s="8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8"/>
      <c r="Y540" s="8"/>
      <c r="Z540" s="8"/>
      <c r="AA540" s="8"/>
      <c r="AB540" s="8"/>
      <c r="AC540" s="8"/>
      <c r="AD540" s="8"/>
      <c r="AE540" s="8"/>
      <c r="AF540" s="8"/>
      <c r="AG540" s="8"/>
      <c r="AH540" s="8"/>
      <c r="AI540" s="8"/>
    </row>
    <row r="541" ht="15.75" customHeight="1">
      <c r="A541" s="8"/>
      <c r="B541" s="8"/>
      <c r="C541" s="8"/>
      <c r="D541" s="8"/>
      <c r="E541" s="8"/>
      <c r="F541" s="8"/>
      <c r="G541" s="8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8"/>
      <c r="Y541" s="8"/>
      <c r="Z541" s="8"/>
      <c r="AA541" s="8"/>
      <c r="AB541" s="8"/>
      <c r="AC541" s="8"/>
      <c r="AD541" s="8"/>
      <c r="AE541" s="8"/>
      <c r="AF541" s="8"/>
      <c r="AG541" s="8"/>
      <c r="AH541" s="8"/>
      <c r="AI541" s="8"/>
    </row>
    <row r="542" ht="15.75" customHeight="1">
      <c r="A542" s="8"/>
      <c r="B542" s="8"/>
      <c r="C542" s="8"/>
      <c r="D542" s="8"/>
      <c r="E542" s="8"/>
      <c r="F542" s="8"/>
      <c r="G542" s="8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8"/>
      <c r="Y542" s="8"/>
      <c r="Z542" s="8"/>
      <c r="AA542" s="8"/>
      <c r="AB542" s="8"/>
      <c r="AC542" s="8"/>
      <c r="AD542" s="8"/>
      <c r="AE542" s="8"/>
      <c r="AF542" s="8"/>
      <c r="AG542" s="8"/>
      <c r="AH542" s="8"/>
      <c r="AI542" s="8"/>
    </row>
    <row r="543" ht="15.75" customHeight="1">
      <c r="A543" s="8"/>
      <c r="B543" s="8"/>
      <c r="C543" s="8"/>
      <c r="D543" s="8"/>
      <c r="E543" s="8"/>
      <c r="F543" s="8"/>
      <c r="G543" s="8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8"/>
      <c r="Y543" s="8"/>
      <c r="Z543" s="8"/>
      <c r="AA543" s="8"/>
      <c r="AB543" s="8"/>
      <c r="AC543" s="8"/>
      <c r="AD543" s="8"/>
      <c r="AE543" s="8"/>
      <c r="AF543" s="8"/>
      <c r="AG543" s="8"/>
      <c r="AH543" s="8"/>
      <c r="AI543" s="8"/>
    </row>
    <row r="544" ht="15.75" customHeight="1">
      <c r="A544" s="8"/>
      <c r="B544" s="8"/>
      <c r="C544" s="8"/>
      <c r="D544" s="8"/>
      <c r="E544" s="8"/>
      <c r="F544" s="8"/>
      <c r="G544" s="8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8"/>
      <c r="Y544" s="8"/>
      <c r="Z544" s="8"/>
      <c r="AA544" s="8"/>
      <c r="AB544" s="8"/>
      <c r="AC544" s="8"/>
      <c r="AD544" s="8"/>
      <c r="AE544" s="8"/>
      <c r="AF544" s="8"/>
      <c r="AG544" s="8"/>
      <c r="AH544" s="8"/>
      <c r="AI544" s="8"/>
    </row>
    <row r="545" ht="15.75" customHeight="1">
      <c r="A545" s="8"/>
      <c r="B545" s="8"/>
      <c r="C545" s="8"/>
      <c r="D545" s="8"/>
      <c r="E545" s="8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  <c r="AA545" s="8"/>
      <c r="AB545" s="8"/>
      <c r="AC545" s="8"/>
      <c r="AD545" s="8"/>
      <c r="AE545" s="8"/>
      <c r="AF545" s="8"/>
      <c r="AG545" s="8"/>
      <c r="AH545" s="8"/>
      <c r="AI545" s="8"/>
    </row>
    <row r="546" ht="15.75" customHeight="1">
      <c r="A546" s="8"/>
      <c r="B546" s="8"/>
      <c r="C546" s="8"/>
      <c r="D546" s="8"/>
      <c r="E546" s="8"/>
      <c r="F546" s="8"/>
      <c r="G546" s="8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8"/>
      <c r="Y546" s="8"/>
      <c r="Z546" s="8"/>
      <c r="AA546" s="8"/>
      <c r="AB546" s="8"/>
      <c r="AC546" s="8"/>
      <c r="AD546" s="8"/>
      <c r="AE546" s="8"/>
      <c r="AF546" s="8"/>
      <c r="AG546" s="8"/>
      <c r="AH546" s="8"/>
      <c r="AI546" s="8"/>
    </row>
    <row r="547" ht="15.75" customHeight="1">
      <c r="A547" s="8"/>
      <c r="B547" s="8"/>
      <c r="C547" s="8"/>
      <c r="D547" s="8"/>
      <c r="E547" s="8"/>
      <c r="F547" s="8"/>
      <c r="G547" s="8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8"/>
      <c r="Y547" s="8"/>
      <c r="Z547" s="8"/>
      <c r="AA547" s="8"/>
      <c r="AB547" s="8"/>
      <c r="AC547" s="8"/>
      <c r="AD547" s="8"/>
      <c r="AE547" s="8"/>
      <c r="AF547" s="8"/>
      <c r="AG547" s="8"/>
      <c r="AH547" s="8"/>
      <c r="AI547" s="8"/>
    </row>
    <row r="548" ht="15.75" customHeight="1">
      <c r="A548" s="8"/>
      <c r="B548" s="8"/>
      <c r="C548" s="8"/>
      <c r="D548" s="8"/>
      <c r="E548" s="8"/>
      <c r="F548" s="8"/>
      <c r="G548" s="8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8"/>
      <c r="Y548" s="8"/>
      <c r="Z548" s="8"/>
      <c r="AA548" s="8"/>
      <c r="AB548" s="8"/>
      <c r="AC548" s="8"/>
      <c r="AD548" s="8"/>
      <c r="AE548" s="8"/>
      <c r="AF548" s="8"/>
      <c r="AG548" s="8"/>
      <c r="AH548" s="8"/>
      <c r="AI548" s="8"/>
    </row>
    <row r="549" ht="15.75" customHeight="1">
      <c r="A549" s="8"/>
      <c r="B549" s="8"/>
      <c r="C549" s="8"/>
      <c r="D549" s="8"/>
      <c r="E549" s="8"/>
      <c r="F549" s="8"/>
      <c r="G549" s="8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8"/>
      <c r="Y549" s="8"/>
      <c r="Z549" s="8"/>
      <c r="AA549" s="8"/>
      <c r="AB549" s="8"/>
      <c r="AC549" s="8"/>
      <c r="AD549" s="8"/>
      <c r="AE549" s="8"/>
      <c r="AF549" s="8"/>
      <c r="AG549" s="8"/>
      <c r="AH549" s="8"/>
      <c r="AI549" s="8"/>
    </row>
    <row r="550" ht="15.75" customHeight="1">
      <c r="A550" s="8"/>
      <c r="B550" s="8"/>
      <c r="C550" s="8"/>
      <c r="D550" s="8"/>
      <c r="E550" s="8"/>
      <c r="F550" s="8"/>
      <c r="G550" s="8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8"/>
      <c r="Y550" s="8"/>
      <c r="Z550" s="8"/>
      <c r="AA550" s="8"/>
      <c r="AB550" s="8"/>
      <c r="AC550" s="8"/>
      <c r="AD550" s="8"/>
      <c r="AE550" s="8"/>
      <c r="AF550" s="8"/>
      <c r="AG550" s="8"/>
      <c r="AH550" s="8"/>
      <c r="AI550" s="8"/>
    </row>
    <row r="551" ht="15.75" customHeight="1">
      <c r="A551" s="8"/>
      <c r="B551" s="8"/>
      <c r="C551" s="8"/>
      <c r="D551" s="8"/>
      <c r="E551" s="8"/>
      <c r="F551" s="8"/>
      <c r="G551" s="8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8"/>
      <c r="Y551" s="8"/>
      <c r="Z551" s="8"/>
      <c r="AA551" s="8"/>
      <c r="AB551" s="8"/>
      <c r="AC551" s="8"/>
      <c r="AD551" s="8"/>
      <c r="AE551" s="8"/>
      <c r="AF551" s="8"/>
      <c r="AG551" s="8"/>
      <c r="AH551" s="8"/>
      <c r="AI551" s="8"/>
    </row>
    <row r="552" ht="15.75" customHeight="1">
      <c r="A552" s="8"/>
      <c r="B552" s="8"/>
      <c r="C552" s="8"/>
      <c r="D552" s="8"/>
      <c r="E552" s="8"/>
      <c r="F552" s="8"/>
      <c r="G552" s="8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8"/>
      <c r="Y552" s="8"/>
      <c r="Z552" s="8"/>
      <c r="AA552" s="8"/>
      <c r="AB552" s="8"/>
      <c r="AC552" s="8"/>
      <c r="AD552" s="8"/>
      <c r="AE552" s="8"/>
      <c r="AF552" s="8"/>
      <c r="AG552" s="8"/>
      <c r="AH552" s="8"/>
      <c r="AI552" s="8"/>
    </row>
    <row r="553" ht="15.75" customHeight="1">
      <c r="A553" s="8"/>
      <c r="B553" s="8"/>
      <c r="C553" s="8"/>
      <c r="D553" s="8"/>
      <c r="E553" s="8"/>
      <c r="F553" s="8"/>
      <c r="G553" s="8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8"/>
      <c r="Y553" s="8"/>
      <c r="Z553" s="8"/>
      <c r="AA553" s="8"/>
      <c r="AB553" s="8"/>
      <c r="AC553" s="8"/>
      <c r="AD553" s="8"/>
      <c r="AE553" s="8"/>
      <c r="AF553" s="8"/>
      <c r="AG553" s="8"/>
      <c r="AH553" s="8"/>
      <c r="AI553" s="8"/>
    </row>
    <row r="554" ht="15.75" customHeight="1">
      <c r="A554" s="8"/>
      <c r="B554" s="8"/>
      <c r="C554" s="8"/>
      <c r="D554" s="8"/>
      <c r="E554" s="8"/>
      <c r="F554" s="8"/>
      <c r="G554" s="8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8"/>
      <c r="Y554" s="8"/>
      <c r="Z554" s="8"/>
      <c r="AA554" s="8"/>
      <c r="AB554" s="8"/>
      <c r="AC554" s="8"/>
      <c r="AD554" s="8"/>
      <c r="AE554" s="8"/>
      <c r="AF554" s="8"/>
      <c r="AG554" s="8"/>
      <c r="AH554" s="8"/>
      <c r="AI554" s="8"/>
    </row>
    <row r="555" ht="15.75" customHeight="1">
      <c r="A555" s="8"/>
      <c r="B555" s="8"/>
      <c r="C555" s="8"/>
      <c r="D555" s="8"/>
      <c r="E555" s="8"/>
      <c r="F555" s="8"/>
      <c r="G555" s="8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8"/>
      <c r="Y555" s="8"/>
      <c r="Z555" s="8"/>
      <c r="AA555" s="8"/>
      <c r="AB555" s="8"/>
      <c r="AC555" s="8"/>
      <c r="AD555" s="8"/>
      <c r="AE555" s="8"/>
      <c r="AF555" s="8"/>
      <c r="AG555" s="8"/>
      <c r="AH555" s="8"/>
      <c r="AI555" s="8"/>
    </row>
    <row r="556" ht="15.75" customHeight="1">
      <c r="A556" s="8"/>
      <c r="B556" s="8"/>
      <c r="C556" s="8"/>
      <c r="D556" s="8"/>
      <c r="E556" s="8"/>
      <c r="F556" s="8"/>
      <c r="G556" s="8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8"/>
      <c r="Y556" s="8"/>
      <c r="Z556" s="8"/>
      <c r="AA556" s="8"/>
      <c r="AB556" s="8"/>
      <c r="AC556" s="8"/>
      <c r="AD556" s="8"/>
      <c r="AE556" s="8"/>
      <c r="AF556" s="8"/>
      <c r="AG556" s="8"/>
      <c r="AH556" s="8"/>
      <c r="AI556" s="8"/>
    </row>
    <row r="557" ht="15.75" customHeight="1">
      <c r="A557" s="8"/>
      <c r="B557" s="8"/>
      <c r="C557" s="8"/>
      <c r="D557" s="8"/>
      <c r="E557" s="8"/>
      <c r="F557" s="8"/>
      <c r="G557" s="8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8"/>
      <c r="Y557" s="8"/>
      <c r="Z557" s="8"/>
      <c r="AA557" s="8"/>
      <c r="AB557" s="8"/>
      <c r="AC557" s="8"/>
      <c r="AD557" s="8"/>
      <c r="AE557" s="8"/>
      <c r="AF557" s="8"/>
      <c r="AG557" s="8"/>
      <c r="AH557" s="8"/>
      <c r="AI557" s="8"/>
    </row>
    <row r="558" ht="15.75" customHeight="1">
      <c r="A558" s="8"/>
      <c r="B558" s="8"/>
      <c r="C558" s="8"/>
      <c r="D558" s="8"/>
      <c r="E558" s="8"/>
      <c r="F558" s="8"/>
      <c r="G558" s="8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8"/>
      <c r="Y558" s="8"/>
      <c r="Z558" s="8"/>
      <c r="AA558" s="8"/>
      <c r="AB558" s="8"/>
      <c r="AC558" s="8"/>
      <c r="AD558" s="8"/>
      <c r="AE558" s="8"/>
      <c r="AF558" s="8"/>
      <c r="AG558" s="8"/>
      <c r="AH558" s="8"/>
      <c r="AI558" s="8"/>
    </row>
    <row r="559" ht="15.75" customHeight="1">
      <c r="A559" s="8"/>
      <c r="B559" s="8"/>
      <c r="C559" s="8"/>
      <c r="D559" s="8"/>
      <c r="E559" s="8"/>
      <c r="F559" s="8"/>
      <c r="G559" s="8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8"/>
      <c r="Y559" s="8"/>
      <c r="Z559" s="8"/>
      <c r="AA559" s="8"/>
      <c r="AB559" s="8"/>
      <c r="AC559" s="8"/>
      <c r="AD559" s="8"/>
      <c r="AE559" s="8"/>
      <c r="AF559" s="8"/>
      <c r="AG559" s="8"/>
      <c r="AH559" s="8"/>
      <c r="AI559" s="8"/>
    </row>
    <row r="560" ht="15.75" customHeight="1">
      <c r="A560" s="8"/>
      <c r="B560" s="8"/>
      <c r="C560" s="8"/>
      <c r="D560" s="8"/>
      <c r="E560" s="8"/>
      <c r="F560" s="8"/>
      <c r="G560" s="8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8"/>
      <c r="Y560" s="8"/>
      <c r="Z560" s="8"/>
      <c r="AA560" s="8"/>
      <c r="AB560" s="8"/>
      <c r="AC560" s="8"/>
      <c r="AD560" s="8"/>
      <c r="AE560" s="8"/>
      <c r="AF560" s="8"/>
      <c r="AG560" s="8"/>
      <c r="AH560" s="8"/>
      <c r="AI560" s="8"/>
    </row>
    <row r="561" ht="15.75" customHeight="1">
      <c r="A561" s="8"/>
      <c r="B561" s="8"/>
      <c r="C561" s="8"/>
      <c r="D561" s="8"/>
      <c r="E561" s="8"/>
      <c r="F561" s="8"/>
      <c r="G561" s="8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8"/>
      <c r="Y561" s="8"/>
      <c r="Z561" s="8"/>
      <c r="AA561" s="8"/>
      <c r="AB561" s="8"/>
      <c r="AC561" s="8"/>
      <c r="AD561" s="8"/>
      <c r="AE561" s="8"/>
      <c r="AF561" s="8"/>
      <c r="AG561" s="8"/>
      <c r="AH561" s="8"/>
      <c r="AI561" s="8"/>
    </row>
    <row r="562" ht="15.75" customHeight="1">
      <c r="A562" s="8"/>
      <c r="B562" s="8"/>
      <c r="C562" s="8"/>
      <c r="D562" s="8"/>
      <c r="E562" s="8"/>
      <c r="F562" s="8"/>
      <c r="G562" s="8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8"/>
      <c r="Y562" s="8"/>
      <c r="Z562" s="8"/>
      <c r="AA562" s="8"/>
      <c r="AB562" s="8"/>
      <c r="AC562" s="8"/>
      <c r="AD562" s="8"/>
      <c r="AE562" s="8"/>
      <c r="AF562" s="8"/>
      <c r="AG562" s="8"/>
      <c r="AH562" s="8"/>
      <c r="AI562" s="8"/>
    </row>
    <row r="563" ht="15.75" customHeight="1">
      <c r="A563" s="8"/>
      <c r="B563" s="8"/>
      <c r="C563" s="8"/>
      <c r="D563" s="8"/>
      <c r="E563" s="8"/>
      <c r="F563" s="8"/>
      <c r="G563" s="8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8"/>
      <c r="Y563" s="8"/>
      <c r="Z563" s="8"/>
      <c r="AA563" s="8"/>
      <c r="AB563" s="8"/>
      <c r="AC563" s="8"/>
      <c r="AD563" s="8"/>
      <c r="AE563" s="8"/>
      <c r="AF563" s="8"/>
      <c r="AG563" s="8"/>
      <c r="AH563" s="8"/>
      <c r="AI563" s="8"/>
    </row>
    <row r="564" ht="15.75" customHeight="1">
      <c r="A564" s="8"/>
      <c r="B564" s="8"/>
      <c r="C564" s="8"/>
      <c r="D564" s="8"/>
      <c r="E564" s="8"/>
      <c r="F564" s="8"/>
      <c r="G564" s="8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8"/>
      <c r="Y564" s="8"/>
      <c r="Z564" s="8"/>
      <c r="AA564" s="8"/>
      <c r="AB564" s="8"/>
      <c r="AC564" s="8"/>
      <c r="AD564" s="8"/>
      <c r="AE564" s="8"/>
      <c r="AF564" s="8"/>
      <c r="AG564" s="8"/>
      <c r="AH564" s="8"/>
      <c r="AI564" s="8"/>
    </row>
    <row r="565" ht="15.75" customHeight="1">
      <c r="A565" s="8"/>
      <c r="B565" s="8"/>
      <c r="C565" s="8"/>
      <c r="D565" s="8"/>
      <c r="E565" s="8"/>
      <c r="F565" s="8"/>
      <c r="G565" s="8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8"/>
      <c r="Y565" s="8"/>
      <c r="Z565" s="8"/>
      <c r="AA565" s="8"/>
      <c r="AB565" s="8"/>
      <c r="AC565" s="8"/>
      <c r="AD565" s="8"/>
      <c r="AE565" s="8"/>
      <c r="AF565" s="8"/>
      <c r="AG565" s="8"/>
      <c r="AH565" s="8"/>
      <c r="AI565" s="8"/>
    </row>
    <row r="566" ht="15.75" customHeight="1">
      <c r="A566" s="8"/>
      <c r="B566" s="8"/>
      <c r="C566" s="8"/>
      <c r="D566" s="8"/>
      <c r="E566" s="8"/>
      <c r="F566" s="8"/>
      <c r="G566" s="8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8"/>
      <c r="Y566" s="8"/>
      <c r="Z566" s="8"/>
      <c r="AA566" s="8"/>
      <c r="AB566" s="8"/>
      <c r="AC566" s="8"/>
      <c r="AD566" s="8"/>
      <c r="AE566" s="8"/>
      <c r="AF566" s="8"/>
      <c r="AG566" s="8"/>
      <c r="AH566" s="8"/>
      <c r="AI566" s="8"/>
    </row>
    <row r="567" ht="15.75" customHeight="1">
      <c r="A567" s="8"/>
      <c r="B567" s="8"/>
      <c r="C567" s="8"/>
      <c r="D567" s="8"/>
      <c r="E567" s="8"/>
      <c r="F567" s="8"/>
      <c r="G567" s="8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8"/>
      <c r="Y567" s="8"/>
      <c r="Z567" s="8"/>
      <c r="AA567" s="8"/>
      <c r="AB567" s="8"/>
      <c r="AC567" s="8"/>
      <c r="AD567" s="8"/>
      <c r="AE567" s="8"/>
      <c r="AF567" s="8"/>
      <c r="AG567" s="8"/>
      <c r="AH567" s="8"/>
      <c r="AI567" s="8"/>
    </row>
    <row r="568" ht="15.75" customHeight="1">
      <c r="A568" s="8"/>
      <c r="B568" s="8"/>
      <c r="C568" s="8"/>
      <c r="D568" s="8"/>
      <c r="E568" s="8"/>
      <c r="F568" s="8"/>
      <c r="G568" s="8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8"/>
      <c r="Y568" s="8"/>
      <c r="Z568" s="8"/>
      <c r="AA568" s="8"/>
      <c r="AB568" s="8"/>
      <c r="AC568" s="8"/>
      <c r="AD568" s="8"/>
      <c r="AE568" s="8"/>
      <c r="AF568" s="8"/>
      <c r="AG568" s="8"/>
      <c r="AH568" s="8"/>
      <c r="AI568" s="8"/>
    </row>
    <row r="569" ht="15.75" customHeight="1">
      <c r="A569" s="8"/>
      <c r="B569" s="8"/>
      <c r="C569" s="8"/>
      <c r="D569" s="8"/>
      <c r="E569" s="8"/>
      <c r="F569" s="8"/>
      <c r="G569" s="8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8"/>
      <c r="Y569" s="8"/>
      <c r="Z569" s="8"/>
      <c r="AA569" s="8"/>
      <c r="AB569" s="8"/>
      <c r="AC569" s="8"/>
      <c r="AD569" s="8"/>
      <c r="AE569" s="8"/>
      <c r="AF569" s="8"/>
      <c r="AG569" s="8"/>
      <c r="AH569" s="8"/>
      <c r="AI569" s="8"/>
    </row>
    <row r="570" ht="15.75" customHeight="1">
      <c r="A570" s="8"/>
      <c r="B570" s="8"/>
      <c r="C570" s="8"/>
      <c r="D570" s="8"/>
      <c r="E570" s="8"/>
      <c r="F570" s="8"/>
      <c r="G570" s="8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8"/>
      <c r="Y570" s="8"/>
      <c r="Z570" s="8"/>
      <c r="AA570" s="8"/>
      <c r="AB570" s="8"/>
      <c r="AC570" s="8"/>
      <c r="AD570" s="8"/>
      <c r="AE570" s="8"/>
      <c r="AF570" s="8"/>
      <c r="AG570" s="8"/>
      <c r="AH570" s="8"/>
      <c r="AI570" s="8"/>
    </row>
    <row r="571" ht="15.75" customHeight="1">
      <c r="A571" s="8"/>
      <c r="B571" s="8"/>
      <c r="C571" s="8"/>
      <c r="D571" s="8"/>
      <c r="E571" s="8"/>
      <c r="F571" s="8"/>
      <c r="G571" s="8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8"/>
      <c r="Y571" s="8"/>
      <c r="Z571" s="8"/>
      <c r="AA571" s="8"/>
      <c r="AB571" s="8"/>
      <c r="AC571" s="8"/>
      <c r="AD571" s="8"/>
      <c r="AE571" s="8"/>
      <c r="AF571" s="8"/>
      <c r="AG571" s="8"/>
      <c r="AH571" s="8"/>
      <c r="AI571" s="8"/>
    </row>
    <row r="572" ht="15.75" customHeight="1">
      <c r="A572" s="8"/>
      <c r="B572" s="8"/>
      <c r="C572" s="8"/>
      <c r="D572" s="8"/>
      <c r="E572" s="8"/>
      <c r="F572" s="8"/>
      <c r="G572" s="8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8"/>
      <c r="Y572" s="8"/>
      <c r="Z572" s="8"/>
      <c r="AA572" s="8"/>
      <c r="AB572" s="8"/>
      <c r="AC572" s="8"/>
      <c r="AD572" s="8"/>
      <c r="AE572" s="8"/>
      <c r="AF572" s="8"/>
      <c r="AG572" s="8"/>
      <c r="AH572" s="8"/>
      <c r="AI572" s="8"/>
    </row>
    <row r="573" ht="15.75" customHeight="1">
      <c r="A573" s="8"/>
      <c r="B573" s="8"/>
      <c r="C573" s="8"/>
      <c r="D573" s="8"/>
      <c r="E573" s="8"/>
      <c r="F573" s="8"/>
      <c r="G573" s="8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8"/>
      <c r="Y573" s="8"/>
      <c r="Z573" s="8"/>
      <c r="AA573" s="8"/>
      <c r="AB573" s="8"/>
      <c r="AC573" s="8"/>
      <c r="AD573" s="8"/>
      <c r="AE573" s="8"/>
      <c r="AF573" s="8"/>
      <c r="AG573" s="8"/>
      <c r="AH573" s="8"/>
      <c r="AI573" s="8"/>
    </row>
    <row r="574" ht="15.75" customHeight="1">
      <c r="A574" s="8"/>
      <c r="B574" s="8"/>
      <c r="C574" s="8"/>
      <c r="D574" s="8"/>
      <c r="E574" s="8"/>
      <c r="F574" s="8"/>
      <c r="G574" s="8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8"/>
      <c r="Y574" s="8"/>
      <c r="Z574" s="8"/>
      <c r="AA574" s="8"/>
      <c r="AB574" s="8"/>
      <c r="AC574" s="8"/>
      <c r="AD574" s="8"/>
      <c r="AE574" s="8"/>
      <c r="AF574" s="8"/>
      <c r="AG574" s="8"/>
      <c r="AH574" s="8"/>
      <c r="AI574" s="8"/>
    </row>
    <row r="575" ht="15.75" customHeight="1">
      <c r="A575" s="8"/>
      <c r="B575" s="8"/>
      <c r="C575" s="8"/>
      <c r="D575" s="8"/>
      <c r="E575" s="8"/>
      <c r="F575" s="8"/>
      <c r="G575" s="8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8"/>
      <c r="Y575" s="8"/>
      <c r="Z575" s="8"/>
      <c r="AA575" s="8"/>
      <c r="AB575" s="8"/>
      <c r="AC575" s="8"/>
      <c r="AD575" s="8"/>
      <c r="AE575" s="8"/>
      <c r="AF575" s="8"/>
      <c r="AG575" s="8"/>
      <c r="AH575" s="8"/>
      <c r="AI575" s="8"/>
    </row>
    <row r="576" ht="15.75" customHeight="1">
      <c r="A576" s="8"/>
      <c r="B576" s="8"/>
      <c r="C576" s="8"/>
      <c r="D576" s="8"/>
      <c r="E576" s="8"/>
      <c r="F576" s="8"/>
      <c r="G576" s="8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8"/>
      <c r="Y576" s="8"/>
      <c r="Z576" s="8"/>
      <c r="AA576" s="8"/>
      <c r="AB576" s="8"/>
      <c r="AC576" s="8"/>
      <c r="AD576" s="8"/>
      <c r="AE576" s="8"/>
      <c r="AF576" s="8"/>
      <c r="AG576" s="8"/>
      <c r="AH576" s="8"/>
      <c r="AI576" s="8"/>
    </row>
    <row r="577" ht="15.75" customHeight="1">
      <c r="A577" s="8"/>
      <c r="B577" s="8"/>
      <c r="C577" s="8"/>
      <c r="D577" s="8"/>
      <c r="E577" s="8"/>
      <c r="F577" s="8"/>
      <c r="G577" s="8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8"/>
      <c r="Y577" s="8"/>
      <c r="Z577" s="8"/>
      <c r="AA577" s="8"/>
      <c r="AB577" s="8"/>
      <c r="AC577" s="8"/>
      <c r="AD577" s="8"/>
      <c r="AE577" s="8"/>
      <c r="AF577" s="8"/>
      <c r="AG577" s="8"/>
      <c r="AH577" s="8"/>
      <c r="AI577" s="8"/>
    </row>
    <row r="578" ht="15.75" customHeight="1">
      <c r="A578" s="8"/>
      <c r="B578" s="8"/>
      <c r="C578" s="8"/>
      <c r="D578" s="8"/>
      <c r="E578" s="8"/>
      <c r="F578" s="8"/>
      <c r="G578" s="8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8"/>
      <c r="Y578" s="8"/>
      <c r="Z578" s="8"/>
      <c r="AA578" s="8"/>
      <c r="AB578" s="8"/>
      <c r="AC578" s="8"/>
      <c r="AD578" s="8"/>
      <c r="AE578" s="8"/>
      <c r="AF578" s="8"/>
      <c r="AG578" s="8"/>
      <c r="AH578" s="8"/>
      <c r="AI578" s="8"/>
    </row>
    <row r="579" ht="15.75" customHeight="1">
      <c r="A579" s="8"/>
      <c r="B579" s="8"/>
      <c r="C579" s="8"/>
      <c r="D579" s="8"/>
      <c r="E579" s="8"/>
      <c r="F579" s="8"/>
      <c r="G579" s="8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8"/>
      <c r="Y579" s="8"/>
      <c r="Z579" s="8"/>
      <c r="AA579" s="8"/>
      <c r="AB579" s="8"/>
      <c r="AC579" s="8"/>
      <c r="AD579" s="8"/>
      <c r="AE579" s="8"/>
      <c r="AF579" s="8"/>
      <c r="AG579" s="8"/>
      <c r="AH579" s="8"/>
      <c r="AI579" s="8"/>
    </row>
    <row r="580" ht="15.75" customHeight="1">
      <c r="A580" s="8"/>
      <c r="B580" s="8"/>
      <c r="C580" s="8"/>
      <c r="D580" s="8"/>
      <c r="E580" s="8"/>
      <c r="F580" s="8"/>
      <c r="G580" s="8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8"/>
      <c r="Y580" s="8"/>
      <c r="Z580" s="8"/>
      <c r="AA580" s="8"/>
      <c r="AB580" s="8"/>
      <c r="AC580" s="8"/>
      <c r="AD580" s="8"/>
      <c r="AE580" s="8"/>
      <c r="AF580" s="8"/>
      <c r="AG580" s="8"/>
      <c r="AH580" s="8"/>
      <c r="AI580" s="8"/>
    </row>
    <row r="581" ht="15.75" customHeight="1">
      <c r="A581" s="8"/>
      <c r="B581" s="8"/>
      <c r="C581" s="8"/>
      <c r="D581" s="8"/>
      <c r="E581" s="8"/>
      <c r="F581" s="8"/>
      <c r="G581" s="8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8"/>
      <c r="Y581" s="8"/>
      <c r="Z581" s="8"/>
      <c r="AA581" s="8"/>
      <c r="AB581" s="8"/>
      <c r="AC581" s="8"/>
      <c r="AD581" s="8"/>
      <c r="AE581" s="8"/>
      <c r="AF581" s="8"/>
      <c r="AG581" s="8"/>
      <c r="AH581" s="8"/>
      <c r="AI581" s="8"/>
    </row>
    <row r="582" ht="15.75" customHeight="1">
      <c r="A582" s="8"/>
      <c r="B582" s="8"/>
      <c r="C582" s="8"/>
      <c r="D582" s="8"/>
      <c r="E582" s="8"/>
      <c r="F582" s="8"/>
      <c r="G582" s="8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8"/>
      <c r="Y582" s="8"/>
      <c r="Z582" s="8"/>
      <c r="AA582" s="8"/>
      <c r="AB582" s="8"/>
      <c r="AC582" s="8"/>
      <c r="AD582" s="8"/>
      <c r="AE582" s="8"/>
      <c r="AF582" s="8"/>
      <c r="AG582" s="8"/>
      <c r="AH582" s="8"/>
      <c r="AI582" s="8"/>
    </row>
    <row r="583" ht="15.75" customHeight="1">
      <c r="A583" s="8"/>
      <c r="B583" s="8"/>
      <c r="C583" s="8"/>
      <c r="D583" s="8"/>
      <c r="E583" s="8"/>
      <c r="F583" s="8"/>
      <c r="G583" s="8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8"/>
      <c r="Y583" s="8"/>
      <c r="Z583" s="8"/>
      <c r="AA583" s="8"/>
      <c r="AB583" s="8"/>
      <c r="AC583" s="8"/>
      <c r="AD583" s="8"/>
      <c r="AE583" s="8"/>
      <c r="AF583" s="8"/>
      <c r="AG583" s="8"/>
      <c r="AH583" s="8"/>
      <c r="AI583" s="8"/>
    </row>
    <row r="584" ht="15.75" customHeight="1">
      <c r="A584" s="8"/>
      <c r="B584" s="8"/>
      <c r="C584" s="8"/>
      <c r="D584" s="8"/>
      <c r="E584" s="8"/>
      <c r="F584" s="8"/>
      <c r="G584" s="8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8"/>
      <c r="Y584" s="8"/>
      <c r="Z584" s="8"/>
      <c r="AA584" s="8"/>
      <c r="AB584" s="8"/>
      <c r="AC584" s="8"/>
      <c r="AD584" s="8"/>
      <c r="AE584" s="8"/>
      <c r="AF584" s="8"/>
      <c r="AG584" s="8"/>
      <c r="AH584" s="8"/>
      <c r="AI584" s="8"/>
    </row>
    <row r="585" ht="15.75" customHeight="1">
      <c r="A585" s="8"/>
      <c r="B585" s="8"/>
      <c r="C585" s="8"/>
      <c r="D585" s="8"/>
      <c r="E585" s="8"/>
      <c r="F585" s="8"/>
      <c r="G585" s="8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8"/>
      <c r="Y585" s="8"/>
      <c r="Z585" s="8"/>
      <c r="AA585" s="8"/>
      <c r="AB585" s="8"/>
      <c r="AC585" s="8"/>
      <c r="AD585" s="8"/>
      <c r="AE585" s="8"/>
      <c r="AF585" s="8"/>
      <c r="AG585" s="8"/>
      <c r="AH585" s="8"/>
      <c r="AI585" s="8"/>
    </row>
    <row r="586" ht="15.75" customHeight="1">
      <c r="A586" s="8"/>
      <c r="B586" s="8"/>
      <c r="C586" s="8"/>
      <c r="D586" s="8"/>
      <c r="E586" s="8"/>
      <c r="F586" s="8"/>
      <c r="G586" s="8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8"/>
      <c r="Y586" s="8"/>
      <c r="Z586" s="8"/>
      <c r="AA586" s="8"/>
      <c r="AB586" s="8"/>
      <c r="AC586" s="8"/>
      <c r="AD586" s="8"/>
      <c r="AE586" s="8"/>
      <c r="AF586" s="8"/>
      <c r="AG586" s="8"/>
      <c r="AH586" s="8"/>
      <c r="AI586" s="8"/>
    </row>
    <row r="587" ht="15.75" customHeight="1">
      <c r="A587" s="8"/>
      <c r="B587" s="8"/>
      <c r="C587" s="8"/>
      <c r="D587" s="8"/>
      <c r="E587" s="8"/>
      <c r="F587" s="8"/>
      <c r="G587" s="8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8"/>
      <c r="Y587" s="8"/>
      <c r="Z587" s="8"/>
      <c r="AA587" s="8"/>
      <c r="AB587" s="8"/>
      <c r="AC587" s="8"/>
      <c r="AD587" s="8"/>
      <c r="AE587" s="8"/>
      <c r="AF587" s="8"/>
      <c r="AG587" s="8"/>
      <c r="AH587" s="8"/>
      <c r="AI587" s="8"/>
    </row>
    <row r="588" ht="15.75" customHeight="1">
      <c r="A588" s="8"/>
      <c r="B588" s="8"/>
      <c r="C588" s="8"/>
      <c r="D588" s="8"/>
      <c r="E588" s="8"/>
      <c r="F588" s="8"/>
      <c r="G588" s="8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8"/>
      <c r="Y588" s="8"/>
      <c r="Z588" s="8"/>
      <c r="AA588" s="8"/>
      <c r="AB588" s="8"/>
      <c r="AC588" s="8"/>
      <c r="AD588" s="8"/>
      <c r="AE588" s="8"/>
      <c r="AF588" s="8"/>
      <c r="AG588" s="8"/>
      <c r="AH588" s="8"/>
      <c r="AI588" s="8"/>
    </row>
    <row r="589" ht="15.75" customHeight="1">
      <c r="A589" s="8"/>
      <c r="B589" s="8"/>
      <c r="C589" s="8"/>
      <c r="D589" s="8"/>
      <c r="E589" s="8"/>
      <c r="F589" s="8"/>
      <c r="G589" s="8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8"/>
      <c r="Y589" s="8"/>
      <c r="Z589" s="8"/>
      <c r="AA589" s="8"/>
      <c r="AB589" s="8"/>
      <c r="AC589" s="8"/>
      <c r="AD589" s="8"/>
      <c r="AE589" s="8"/>
      <c r="AF589" s="8"/>
      <c r="AG589" s="8"/>
      <c r="AH589" s="8"/>
      <c r="AI589" s="8"/>
    </row>
    <row r="590" ht="15.75" customHeight="1">
      <c r="A590" s="8"/>
      <c r="B590" s="8"/>
      <c r="C590" s="8"/>
      <c r="D590" s="8"/>
      <c r="E590" s="8"/>
      <c r="F590" s="8"/>
      <c r="G590" s="8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8"/>
      <c r="Y590" s="8"/>
      <c r="Z590" s="8"/>
      <c r="AA590" s="8"/>
      <c r="AB590" s="8"/>
      <c r="AC590" s="8"/>
      <c r="AD590" s="8"/>
      <c r="AE590" s="8"/>
      <c r="AF590" s="8"/>
      <c r="AG590" s="8"/>
      <c r="AH590" s="8"/>
      <c r="AI590" s="8"/>
    </row>
    <row r="591" ht="15.75" customHeight="1">
      <c r="A591" s="8"/>
      <c r="B591" s="8"/>
      <c r="C591" s="8"/>
      <c r="D591" s="8"/>
      <c r="E591" s="8"/>
      <c r="F591" s="8"/>
      <c r="G591" s="8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8"/>
      <c r="Y591" s="8"/>
      <c r="Z591" s="8"/>
      <c r="AA591" s="8"/>
      <c r="AB591" s="8"/>
      <c r="AC591" s="8"/>
      <c r="AD591" s="8"/>
      <c r="AE591" s="8"/>
      <c r="AF591" s="8"/>
      <c r="AG591" s="8"/>
      <c r="AH591" s="8"/>
      <c r="AI591" s="8"/>
    </row>
    <row r="592" ht="15.75" customHeight="1">
      <c r="A592" s="8"/>
      <c r="B592" s="8"/>
      <c r="C592" s="8"/>
      <c r="D592" s="8"/>
      <c r="E592" s="8"/>
      <c r="F592" s="8"/>
      <c r="G592" s="8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8"/>
      <c r="Y592" s="8"/>
      <c r="Z592" s="8"/>
      <c r="AA592" s="8"/>
      <c r="AB592" s="8"/>
      <c r="AC592" s="8"/>
      <c r="AD592" s="8"/>
      <c r="AE592" s="8"/>
      <c r="AF592" s="8"/>
      <c r="AG592" s="8"/>
      <c r="AH592" s="8"/>
      <c r="AI592" s="8"/>
    </row>
    <row r="593" ht="15.75" customHeight="1">
      <c r="A593" s="8"/>
      <c r="B593" s="8"/>
      <c r="C593" s="8"/>
      <c r="D593" s="8"/>
      <c r="E593" s="8"/>
      <c r="F593" s="8"/>
      <c r="G593" s="8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8"/>
      <c r="Y593" s="8"/>
      <c r="Z593" s="8"/>
      <c r="AA593" s="8"/>
      <c r="AB593" s="8"/>
      <c r="AC593" s="8"/>
      <c r="AD593" s="8"/>
      <c r="AE593" s="8"/>
      <c r="AF593" s="8"/>
      <c r="AG593" s="8"/>
      <c r="AH593" s="8"/>
      <c r="AI593" s="8"/>
    </row>
    <row r="594" ht="15.75" customHeight="1">
      <c r="A594" s="8"/>
      <c r="B594" s="8"/>
      <c r="C594" s="8"/>
      <c r="D594" s="8"/>
      <c r="E594" s="8"/>
      <c r="F594" s="8"/>
      <c r="G594" s="8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8"/>
      <c r="Y594" s="8"/>
      <c r="Z594" s="8"/>
      <c r="AA594" s="8"/>
      <c r="AB594" s="8"/>
      <c r="AC594" s="8"/>
      <c r="AD594" s="8"/>
      <c r="AE594" s="8"/>
      <c r="AF594" s="8"/>
      <c r="AG594" s="8"/>
      <c r="AH594" s="8"/>
      <c r="AI594" s="8"/>
    </row>
    <row r="595" ht="15.75" customHeight="1">
      <c r="A595" s="8"/>
      <c r="B595" s="8"/>
      <c r="C595" s="8"/>
      <c r="D595" s="8"/>
      <c r="E595" s="8"/>
      <c r="F595" s="8"/>
      <c r="G595" s="8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8"/>
      <c r="Y595" s="8"/>
      <c r="Z595" s="8"/>
      <c r="AA595" s="8"/>
      <c r="AB595" s="8"/>
      <c r="AC595" s="8"/>
      <c r="AD595" s="8"/>
      <c r="AE595" s="8"/>
      <c r="AF595" s="8"/>
      <c r="AG595" s="8"/>
      <c r="AH595" s="8"/>
      <c r="AI595" s="8"/>
    </row>
    <row r="596" ht="15.75" customHeight="1">
      <c r="A596" s="8"/>
      <c r="B596" s="8"/>
      <c r="C596" s="8"/>
      <c r="D596" s="8"/>
      <c r="E596" s="8"/>
      <c r="F596" s="8"/>
      <c r="G596" s="8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8"/>
      <c r="Y596" s="8"/>
      <c r="Z596" s="8"/>
      <c r="AA596" s="8"/>
      <c r="AB596" s="8"/>
      <c r="AC596" s="8"/>
      <c r="AD596" s="8"/>
      <c r="AE596" s="8"/>
      <c r="AF596" s="8"/>
      <c r="AG596" s="8"/>
      <c r="AH596" s="8"/>
      <c r="AI596" s="8"/>
    </row>
    <row r="597" ht="15.75" customHeight="1">
      <c r="A597" s="8"/>
      <c r="B597" s="8"/>
      <c r="C597" s="8"/>
      <c r="D597" s="8"/>
      <c r="E597" s="8"/>
      <c r="F597" s="8"/>
      <c r="G597" s="8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8"/>
      <c r="Y597" s="8"/>
      <c r="Z597" s="8"/>
      <c r="AA597" s="8"/>
      <c r="AB597" s="8"/>
      <c r="AC597" s="8"/>
      <c r="AD597" s="8"/>
      <c r="AE597" s="8"/>
      <c r="AF597" s="8"/>
      <c r="AG597" s="8"/>
      <c r="AH597" s="8"/>
      <c r="AI597" s="8"/>
    </row>
    <row r="598" ht="15.75" customHeight="1">
      <c r="A598" s="8"/>
      <c r="B598" s="8"/>
      <c r="C598" s="8"/>
      <c r="D598" s="8"/>
      <c r="E598" s="8"/>
      <c r="F598" s="8"/>
      <c r="G598" s="8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  <c r="AA598" s="8"/>
      <c r="AB598" s="8"/>
      <c r="AC598" s="8"/>
      <c r="AD598" s="8"/>
      <c r="AE598" s="8"/>
      <c r="AF598" s="8"/>
      <c r="AG598" s="8"/>
      <c r="AH598" s="8"/>
      <c r="AI598" s="8"/>
    </row>
    <row r="599" ht="15.75" customHeight="1">
      <c r="A599" s="8"/>
      <c r="B599" s="8"/>
      <c r="C599" s="8"/>
      <c r="D599" s="8"/>
      <c r="E599" s="8"/>
      <c r="F599" s="8"/>
      <c r="G599" s="8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8"/>
      <c r="Y599" s="8"/>
      <c r="Z599" s="8"/>
      <c r="AA599" s="8"/>
      <c r="AB599" s="8"/>
      <c r="AC599" s="8"/>
      <c r="AD599" s="8"/>
      <c r="AE599" s="8"/>
      <c r="AF599" s="8"/>
      <c r="AG599" s="8"/>
      <c r="AH599" s="8"/>
      <c r="AI599" s="8"/>
    </row>
    <row r="600" ht="15.75" customHeight="1">
      <c r="A600" s="8"/>
      <c r="B600" s="8"/>
      <c r="C600" s="8"/>
      <c r="D600" s="8"/>
      <c r="E600" s="8"/>
      <c r="F600" s="8"/>
      <c r="G600" s="8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8"/>
      <c r="Y600" s="8"/>
      <c r="Z600" s="8"/>
      <c r="AA600" s="8"/>
      <c r="AB600" s="8"/>
      <c r="AC600" s="8"/>
      <c r="AD600" s="8"/>
      <c r="AE600" s="8"/>
      <c r="AF600" s="8"/>
      <c r="AG600" s="8"/>
      <c r="AH600" s="8"/>
      <c r="AI600" s="8"/>
    </row>
    <row r="601" ht="15.75" customHeight="1">
      <c r="A601" s="8"/>
      <c r="B601" s="8"/>
      <c r="C601" s="8"/>
      <c r="D601" s="8"/>
      <c r="E601" s="8"/>
      <c r="F601" s="8"/>
      <c r="G601" s="8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8"/>
      <c r="Y601" s="8"/>
      <c r="Z601" s="8"/>
      <c r="AA601" s="8"/>
      <c r="AB601" s="8"/>
      <c r="AC601" s="8"/>
      <c r="AD601" s="8"/>
      <c r="AE601" s="8"/>
      <c r="AF601" s="8"/>
      <c r="AG601" s="8"/>
      <c r="AH601" s="8"/>
      <c r="AI601" s="8"/>
    </row>
    <row r="602" ht="15.75" customHeight="1">
      <c r="A602" s="8"/>
      <c r="B602" s="8"/>
      <c r="C602" s="8"/>
      <c r="D602" s="8"/>
      <c r="E602" s="8"/>
      <c r="F602" s="8"/>
      <c r="G602" s="8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8"/>
      <c r="Y602" s="8"/>
      <c r="Z602" s="8"/>
      <c r="AA602" s="8"/>
      <c r="AB602" s="8"/>
      <c r="AC602" s="8"/>
      <c r="AD602" s="8"/>
      <c r="AE602" s="8"/>
      <c r="AF602" s="8"/>
      <c r="AG602" s="8"/>
      <c r="AH602" s="8"/>
      <c r="AI602" s="8"/>
    </row>
    <row r="603" ht="15.75" customHeight="1">
      <c r="A603" s="8"/>
      <c r="B603" s="8"/>
      <c r="C603" s="8"/>
      <c r="D603" s="8"/>
      <c r="E603" s="8"/>
      <c r="F603" s="8"/>
      <c r="G603" s="8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8"/>
      <c r="Y603" s="8"/>
      <c r="Z603" s="8"/>
      <c r="AA603" s="8"/>
      <c r="AB603" s="8"/>
      <c r="AC603" s="8"/>
      <c r="AD603" s="8"/>
      <c r="AE603" s="8"/>
      <c r="AF603" s="8"/>
      <c r="AG603" s="8"/>
      <c r="AH603" s="8"/>
      <c r="AI603" s="8"/>
    </row>
    <row r="604" ht="15.75" customHeight="1">
      <c r="A604" s="8"/>
      <c r="B604" s="8"/>
      <c r="C604" s="8"/>
      <c r="D604" s="8"/>
      <c r="E604" s="8"/>
      <c r="F604" s="8"/>
      <c r="G604" s="8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8"/>
      <c r="Y604" s="8"/>
      <c r="Z604" s="8"/>
      <c r="AA604" s="8"/>
      <c r="AB604" s="8"/>
      <c r="AC604" s="8"/>
      <c r="AD604" s="8"/>
      <c r="AE604" s="8"/>
      <c r="AF604" s="8"/>
      <c r="AG604" s="8"/>
      <c r="AH604" s="8"/>
      <c r="AI604" s="8"/>
    </row>
    <row r="605" ht="15.75" customHeight="1">
      <c r="A605" s="8"/>
      <c r="B605" s="8"/>
      <c r="C605" s="8"/>
      <c r="D605" s="8"/>
      <c r="E605" s="8"/>
      <c r="F605" s="8"/>
      <c r="G605" s="8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8"/>
      <c r="Y605" s="8"/>
      <c r="Z605" s="8"/>
      <c r="AA605" s="8"/>
      <c r="AB605" s="8"/>
      <c r="AC605" s="8"/>
      <c r="AD605" s="8"/>
      <c r="AE605" s="8"/>
      <c r="AF605" s="8"/>
      <c r="AG605" s="8"/>
      <c r="AH605" s="8"/>
      <c r="AI605" s="8"/>
    </row>
    <row r="606" ht="15.75" customHeight="1">
      <c r="A606" s="8"/>
      <c r="B606" s="8"/>
      <c r="C606" s="8"/>
      <c r="D606" s="8"/>
      <c r="E606" s="8"/>
      <c r="F606" s="8"/>
      <c r="G606" s="8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8"/>
      <c r="Y606" s="8"/>
      <c r="Z606" s="8"/>
      <c r="AA606" s="8"/>
      <c r="AB606" s="8"/>
      <c r="AC606" s="8"/>
      <c r="AD606" s="8"/>
      <c r="AE606" s="8"/>
      <c r="AF606" s="8"/>
      <c r="AG606" s="8"/>
      <c r="AH606" s="8"/>
      <c r="AI606" s="8"/>
    </row>
    <row r="607" ht="15.75" customHeight="1">
      <c r="A607" s="8"/>
      <c r="B607" s="8"/>
      <c r="C607" s="8"/>
      <c r="D607" s="8"/>
      <c r="E607" s="8"/>
      <c r="F607" s="8"/>
      <c r="G607" s="8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8"/>
      <c r="Y607" s="8"/>
      <c r="Z607" s="8"/>
      <c r="AA607" s="8"/>
      <c r="AB607" s="8"/>
      <c r="AC607" s="8"/>
      <c r="AD607" s="8"/>
      <c r="AE607" s="8"/>
      <c r="AF607" s="8"/>
      <c r="AG607" s="8"/>
      <c r="AH607" s="8"/>
      <c r="AI607" s="8"/>
    </row>
    <row r="608" ht="15.75" customHeight="1">
      <c r="A608" s="8"/>
      <c r="B608" s="8"/>
      <c r="C608" s="8"/>
      <c r="D608" s="8"/>
      <c r="E608" s="8"/>
      <c r="F608" s="8"/>
      <c r="G608" s="8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8"/>
      <c r="Y608" s="8"/>
      <c r="Z608" s="8"/>
      <c r="AA608" s="8"/>
      <c r="AB608" s="8"/>
      <c r="AC608" s="8"/>
      <c r="AD608" s="8"/>
      <c r="AE608" s="8"/>
      <c r="AF608" s="8"/>
      <c r="AG608" s="8"/>
      <c r="AH608" s="8"/>
      <c r="AI608" s="8"/>
    </row>
    <row r="609" ht="15.75" customHeight="1">
      <c r="A609" s="8"/>
      <c r="B609" s="8"/>
      <c r="C609" s="8"/>
      <c r="D609" s="8"/>
      <c r="E609" s="8"/>
      <c r="F609" s="8"/>
      <c r="G609" s="8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8"/>
      <c r="Y609" s="8"/>
      <c r="Z609" s="8"/>
      <c r="AA609" s="8"/>
      <c r="AB609" s="8"/>
      <c r="AC609" s="8"/>
      <c r="AD609" s="8"/>
      <c r="AE609" s="8"/>
      <c r="AF609" s="8"/>
      <c r="AG609" s="8"/>
      <c r="AH609" s="8"/>
      <c r="AI609" s="8"/>
    </row>
    <row r="610" ht="15.75" customHeight="1">
      <c r="A610" s="8"/>
      <c r="B610" s="8"/>
      <c r="C610" s="8"/>
      <c r="D610" s="8"/>
      <c r="E610" s="8"/>
      <c r="F610" s="8"/>
      <c r="G610" s="8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8"/>
      <c r="Y610" s="8"/>
      <c r="Z610" s="8"/>
      <c r="AA610" s="8"/>
      <c r="AB610" s="8"/>
      <c r="AC610" s="8"/>
      <c r="AD610" s="8"/>
      <c r="AE610" s="8"/>
      <c r="AF610" s="8"/>
      <c r="AG610" s="8"/>
      <c r="AH610" s="8"/>
      <c r="AI610" s="8"/>
    </row>
    <row r="611" ht="15.75" customHeight="1">
      <c r="A611" s="8"/>
      <c r="B611" s="8"/>
      <c r="C611" s="8"/>
      <c r="D611" s="8"/>
      <c r="E611" s="8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  <c r="AA611" s="8"/>
      <c r="AB611" s="8"/>
      <c r="AC611" s="8"/>
      <c r="AD611" s="8"/>
      <c r="AE611" s="8"/>
      <c r="AF611" s="8"/>
      <c r="AG611" s="8"/>
      <c r="AH611" s="8"/>
      <c r="AI611" s="8"/>
    </row>
    <row r="612" ht="15.75" customHeight="1">
      <c r="A612" s="8"/>
      <c r="B612" s="8"/>
      <c r="C612" s="8"/>
      <c r="D612" s="8"/>
      <c r="E612" s="8"/>
      <c r="F612" s="8"/>
      <c r="G612" s="8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8"/>
      <c r="Y612" s="8"/>
      <c r="Z612" s="8"/>
      <c r="AA612" s="8"/>
      <c r="AB612" s="8"/>
      <c r="AC612" s="8"/>
      <c r="AD612" s="8"/>
      <c r="AE612" s="8"/>
      <c r="AF612" s="8"/>
      <c r="AG612" s="8"/>
      <c r="AH612" s="8"/>
      <c r="AI612" s="8"/>
    </row>
    <row r="613" ht="15.75" customHeight="1">
      <c r="A613" s="8"/>
      <c r="B613" s="8"/>
      <c r="C613" s="8"/>
      <c r="D613" s="8"/>
      <c r="E613" s="8"/>
      <c r="F613" s="8"/>
      <c r="G613" s="8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8"/>
      <c r="Y613" s="8"/>
      <c r="Z613" s="8"/>
      <c r="AA613" s="8"/>
      <c r="AB613" s="8"/>
      <c r="AC613" s="8"/>
      <c r="AD613" s="8"/>
      <c r="AE613" s="8"/>
      <c r="AF613" s="8"/>
      <c r="AG613" s="8"/>
      <c r="AH613" s="8"/>
      <c r="AI613" s="8"/>
    </row>
    <row r="614" ht="15.75" customHeight="1">
      <c r="A614" s="8"/>
      <c r="B614" s="8"/>
      <c r="C614" s="8"/>
      <c r="D614" s="8"/>
      <c r="E614" s="8"/>
      <c r="F614" s="8"/>
      <c r="G614" s="8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8"/>
      <c r="Y614" s="8"/>
      <c r="Z614" s="8"/>
      <c r="AA614" s="8"/>
      <c r="AB614" s="8"/>
      <c r="AC614" s="8"/>
      <c r="AD614" s="8"/>
      <c r="AE614" s="8"/>
      <c r="AF614" s="8"/>
      <c r="AG614" s="8"/>
      <c r="AH614" s="8"/>
      <c r="AI614" s="8"/>
    </row>
    <row r="615" ht="15.75" customHeight="1">
      <c r="A615" s="8"/>
      <c r="B615" s="8"/>
      <c r="C615" s="8"/>
      <c r="D615" s="8"/>
      <c r="E615" s="8"/>
      <c r="F615" s="8"/>
      <c r="G615" s="8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8"/>
      <c r="Y615" s="8"/>
      <c r="Z615" s="8"/>
      <c r="AA615" s="8"/>
      <c r="AB615" s="8"/>
      <c r="AC615" s="8"/>
      <c r="AD615" s="8"/>
      <c r="AE615" s="8"/>
      <c r="AF615" s="8"/>
      <c r="AG615" s="8"/>
      <c r="AH615" s="8"/>
      <c r="AI615" s="8"/>
    </row>
    <row r="616" ht="15.75" customHeight="1">
      <c r="A616" s="8"/>
      <c r="B616" s="8"/>
      <c r="C616" s="8"/>
      <c r="D616" s="8"/>
      <c r="E616" s="8"/>
      <c r="F616" s="8"/>
      <c r="G616" s="8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8"/>
      <c r="Y616" s="8"/>
      <c r="Z616" s="8"/>
      <c r="AA616" s="8"/>
      <c r="AB616" s="8"/>
      <c r="AC616" s="8"/>
      <c r="AD616" s="8"/>
      <c r="AE616" s="8"/>
      <c r="AF616" s="8"/>
      <c r="AG616" s="8"/>
      <c r="AH616" s="8"/>
      <c r="AI616" s="8"/>
    </row>
    <row r="617" ht="15.75" customHeight="1">
      <c r="A617" s="8"/>
      <c r="B617" s="8"/>
      <c r="C617" s="8"/>
      <c r="D617" s="8"/>
      <c r="E617" s="8"/>
      <c r="F617" s="8"/>
      <c r="G617" s="8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8"/>
      <c r="Y617" s="8"/>
      <c r="Z617" s="8"/>
      <c r="AA617" s="8"/>
      <c r="AB617" s="8"/>
      <c r="AC617" s="8"/>
      <c r="AD617" s="8"/>
      <c r="AE617" s="8"/>
      <c r="AF617" s="8"/>
      <c r="AG617" s="8"/>
      <c r="AH617" s="8"/>
      <c r="AI617" s="8"/>
    </row>
    <row r="618" ht="15.75" customHeight="1">
      <c r="A618" s="8"/>
      <c r="B618" s="8"/>
      <c r="C618" s="8"/>
      <c r="D618" s="8"/>
      <c r="E618" s="8"/>
      <c r="F618" s="8"/>
      <c r="G618" s="8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8"/>
      <c r="Y618" s="8"/>
      <c r="Z618" s="8"/>
      <c r="AA618" s="8"/>
      <c r="AB618" s="8"/>
      <c r="AC618" s="8"/>
      <c r="AD618" s="8"/>
      <c r="AE618" s="8"/>
      <c r="AF618" s="8"/>
      <c r="AG618" s="8"/>
      <c r="AH618" s="8"/>
      <c r="AI618" s="8"/>
    </row>
    <row r="619" ht="15.75" customHeight="1">
      <c r="A619" s="8"/>
      <c r="B619" s="8"/>
      <c r="C619" s="8"/>
      <c r="D619" s="8"/>
      <c r="E619" s="8"/>
      <c r="F619" s="8"/>
      <c r="G619" s="8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8"/>
      <c r="Y619" s="8"/>
      <c r="Z619" s="8"/>
      <c r="AA619" s="8"/>
      <c r="AB619" s="8"/>
      <c r="AC619" s="8"/>
      <c r="AD619" s="8"/>
      <c r="AE619" s="8"/>
      <c r="AF619" s="8"/>
      <c r="AG619" s="8"/>
      <c r="AH619" s="8"/>
      <c r="AI619" s="8"/>
    </row>
    <row r="620" ht="15.75" customHeight="1">
      <c r="A620" s="8"/>
      <c r="B620" s="8"/>
      <c r="C620" s="8"/>
      <c r="D620" s="8"/>
      <c r="E620" s="8"/>
      <c r="F620" s="8"/>
      <c r="G620" s="8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8"/>
      <c r="Y620" s="8"/>
      <c r="Z620" s="8"/>
      <c r="AA620" s="8"/>
      <c r="AB620" s="8"/>
      <c r="AC620" s="8"/>
      <c r="AD620" s="8"/>
      <c r="AE620" s="8"/>
      <c r="AF620" s="8"/>
      <c r="AG620" s="8"/>
      <c r="AH620" s="8"/>
      <c r="AI620" s="8"/>
    </row>
    <row r="621" ht="15.75" customHeight="1">
      <c r="A621" s="8"/>
      <c r="B621" s="8"/>
      <c r="C621" s="8"/>
      <c r="D621" s="8"/>
      <c r="E621" s="8"/>
      <c r="F621" s="8"/>
      <c r="G621" s="8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8"/>
      <c r="Y621" s="8"/>
      <c r="Z621" s="8"/>
      <c r="AA621" s="8"/>
      <c r="AB621" s="8"/>
      <c r="AC621" s="8"/>
      <c r="AD621" s="8"/>
      <c r="AE621" s="8"/>
      <c r="AF621" s="8"/>
      <c r="AG621" s="8"/>
      <c r="AH621" s="8"/>
      <c r="AI621" s="8"/>
    </row>
    <row r="622" ht="15.75" customHeight="1">
      <c r="A622" s="8"/>
      <c r="B622" s="8"/>
      <c r="C622" s="8"/>
      <c r="D622" s="8"/>
      <c r="E622" s="8"/>
      <c r="F622" s="8"/>
      <c r="G622" s="8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8"/>
      <c r="Y622" s="8"/>
      <c r="Z622" s="8"/>
      <c r="AA622" s="8"/>
      <c r="AB622" s="8"/>
      <c r="AC622" s="8"/>
      <c r="AD622" s="8"/>
      <c r="AE622" s="8"/>
      <c r="AF622" s="8"/>
      <c r="AG622" s="8"/>
      <c r="AH622" s="8"/>
      <c r="AI622" s="8"/>
    </row>
    <row r="623" ht="15.75" customHeight="1">
      <c r="A623" s="8"/>
      <c r="B623" s="8"/>
      <c r="C623" s="8"/>
      <c r="D623" s="8"/>
      <c r="E623" s="8"/>
      <c r="F623" s="8"/>
      <c r="G623" s="8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8"/>
      <c r="Y623" s="8"/>
      <c r="Z623" s="8"/>
      <c r="AA623" s="8"/>
      <c r="AB623" s="8"/>
      <c r="AC623" s="8"/>
      <c r="AD623" s="8"/>
      <c r="AE623" s="8"/>
      <c r="AF623" s="8"/>
      <c r="AG623" s="8"/>
      <c r="AH623" s="8"/>
      <c r="AI623" s="8"/>
    </row>
    <row r="624" ht="15.75" customHeight="1">
      <c r="A624" s="8"/>
      <c r="B624" s="8"/>
      <c r="C624" s="8"/>
      <c r="D624" s="8"/>
      <c r="E624" s="8"/>
      <c r="F624" s="8"/>
      <c r="G624" s="8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8"/>
      <c r="Y624" s="8"/>
      <c r="Z624" s="8"/>
      <c r="AA624" s="8"/>
      <c r="AB624" s="8"/>
      <c r="AC624" s="8"/>
      <c r="AD624" s="8"/>
      <c r="AE624" s="8"/>
      <c r="AF624" s="8"/>
      <c r="AG624" s="8"/>
      <c r="AH624" s="8"/>
      <c r="AI624" s="8"/>
    </row>
    <row r="625" ht="15.75" customHeight="1">
      <c r="A625" s="8"/>
      <c r="B625" s="8"/>
      <c r="C625" s="8"/>
      <c r="D625" s="8"/>
      <c r="E625" s="8"/>
      <c r="F625" s="8"/>
      <c r="G625" s="8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8"/>
      <c r="Y625" s="8"/>
      <c r="Z625" s="8"/>
      <c r="AA625" s="8"/>
      <c r="AB625" s="8"/>
      <c r="AC625" s="8"/>
      <c r="AD625" s="8"/>
      <c r="AE625" s="8"/>
      <c r="AF625" s="8"/>
      <c r="AG625" s="8"/>
      <c r="AH625" s="8"/>
      <c r="AI625" s="8"/>
    </row>
    <row r="626" ht="15.75" customHeight="1">
      <c r="A626" s="8"/>
      <c r="B626" s="8"/>
      <c r="C626" s="8"/>
      <c r="D626" s="8"/>
      <c r="E626" s="8"/>
      <c r="F626" s="8"/>
      <c r="G626" s="8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8"/>
      <c r="Y626" s="8"/>
      <c r="Z626" s="8"/>
      <c r="AA626" s="8"/>
      <c r="AB626" s="8"/>
      <c r="AC626" s="8"/>
      <c r="AD626" s="8"/>
      <c r="AE626" s="8"/>
      <c r="AF626" s="8"/>
      <c r="AG626" s="8"/>
      <c r="AH626" s="8"/>
      <c r="AI626" s="8"/>
    </row>
    <row r="627" ht="15.75" customHeight="1">
      <c r="A627" s="8"/>
      <c r="B627" s="8"/>
      <c r="C627" s="8"/>
      <c r="D627" s="8"/>
      <c r="E627" s="8"/>
      <c r="F627" s="8"/>
      <c r="G627" s="8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8"/>
      <c r="Y627" s="8"/>
      <c r="Z627" s="8"/>
      <c r="AA627" s="8"/>
      <c r="AB627" s="8"/>
      <c r="AC627" s="8"/>
      <c r="AD627" s="8"/>
      <c r="AE627" s="8"/>
      <c r="AF627" s="8"/>
      <c r="AG627" s="8"/>
      <c r="AH627" s="8"/>
      <c r="AI627" s="8"/>
    </row>
    <row r="628" ht="15.75" customHeight="1">
      <c r="A628" s="8"/>
      <c r="B628" s="8"/>
      <c r="C628" s="8"/>
      <c r="D628" s="8"/>
      <c r="E628" s="8"/>
      <c r="F628" s="8"/>
      <c r="G628" s="8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8"/>
      <c r="Y628" s="8"/>
      <c r="Z628" s="8"/>
      <c r="AA628" s="8"/>
      <c r="AB628" s="8"/>
      <c r="AC628" s="8"/>
      <c r="AD628" s="8"/>
      <c r="AE628" s="8"/>
      <c r="AF628" s="8"/>
      <c r="AG628" s="8"/>
      <c r="AH628" s="8"/>
      <c r="AI628" s="8"/>
    </row>
    <row r="629" ht="15.75" customHeight="1">
      <c r="A629" s="8"/>
      <c r="B629" s="8"/>
      <c r="C629" s="8"/>
      <c r="D629" s="8"/>
      <c r="E629" s="8"/>
      <c r="F629" s="8"/>
      <c r="G629" s="8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8"/>
      <c r="Y629" s="8"/>
      <c r="Z629" s="8"/>
      <c r="AA629" s="8"/>
      <c r="AB629" s="8"/>
      <c r="AC629" s="8"/>
      <c r="AD629" s="8"/>
      <c r="AE629" s="8"/>
      <c r="AF629" s="8"/>
      <c r="AG629" s="8"/>
      <c r="AH629" s="8"/>
      <c r="AI629" s="8"/>
    </row>
    <row r="630" ht="15.75" customHeight="1">
      <c r="A630" s="8"/>
      <c r="B630" s="8"/>
      <c r="C630" s="8"/>
      <c r="D630" s="8"/>
      <c r="E630" s="8"/>
      <c r="F630" s="8"/>
      <c r="G630" s="8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8"/>
      <c r="Y630" s="8"/>
      <c r="Z630" s="8"/>
      <c r="AA630" s="8"/>
      <c r="AB630" s="8"/>
      <c r="AC630" s="8"/>
      <c r="AD630" s="8"/>
      <c r="AE630" s="8"/>
      <c r="AF630" s="8"/>
      <c r="AG630" s="8"/>
      <c r="AH630" s="8"/>
      <c r="AI630" s="8"/>
    </row>
    <row r="631" ht="15.75" customHeight="1">
      <c r="A631" s="8"/>
      <c r="B631" s="8"/>
      <c r="C631" s="8"/>
      <c r="D631" s="8"/>
      <c r="E631" s="8"/>
      <c r="F631" s="8"/>
      <c r="G631" s="8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8"/>
      <c r="Y631" s="8"/>
      <c r="Z631" s="8"/>
      <c r="AA631" s="8"/>
      <c r="AB631" s="8"/>
      <c r="AC631" s="8"/>
      <c r="AD631" s="8"/>
      <c r="AE631" s="8"/>
      <c r="AF631" s="8"/>
      <c r="AG631" s="8"/>
      <c r="AH631" s="8"/>
      <c r="AI631" s="8"/>
    </row>
    <row r="632" ht="15.75" customHeight="1">
      <c r="A632" s="8"/>
      <c r="B632" s="8"/>
      <c r="C632" s="8"/>
      <c r="D632" s="8"/>
      <c r="E632" s="8"/>
      <c r="F632" s="8"/>
      <c r="G632" s="8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8"/>
      <c r="Y632" s="8"/>
      <c r="Z632" s="8"/>
      <c r="AA632" s="8"/>
      <c r="AB632" s="8"/>
      <c r="AC632" s="8"/>
      <c r="AD632" s="8"/>
      <c r="AE632" s="8"/>
      <c r="AF632" s="8"/>
      <c r="AG632" s="8"/>
      <c r="AH632" s="8"/>
      <c r="AI632" s="8"/>
    </row>
    <row r="633" ht="15.75" customHeight="1">
      <c r="A633" s="8"/>
      <c r="B633" s="8"/>
      <c r="C633" s="8"/>
      <c r="D633" s="8"/>
      <c r="E633" s="8"/>
      <c r="F633" s="8"/>
      <c r="G633" s="8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8"/>
      <c r="Y633" s="8"/>
      <c r="Z633" s="8"/>
      <c r="AA633" s="8"/>
      <c r="AB633" s="8"/>
      <c r="AC633" s="8"/>
      <c r="AD633" s="8"/>
      <c r="AE633" s="8"/>
      <c r="AF633" s="8"/>
      <c r="AG633" s="8"/>
      <c r="AH633" s="8"/>
      <c r="AI633" s="8"/>
    </row>
    <row r="634" ht="15.75" customHeight="1">
      <c r="A634" s="8"/>
      <c r="B634" s="8"/>
      <c r="C634" s="8"/>
      <c r="D634" s="8"/>
      <c r="E634" s="8"/>
      <c r="F634" s="8"/>
      <c r="G634" s="8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8"/>
      <c r="Y634" s="8"/>
      <c r="Z634" s="8"/>
      <c r="AA634" s="8"/>
      <c r="AB634" s="8"/>
      <c r="AC634" s="8"/>
      <c r="AD634" s="8"/>
      <c r="AE634" s="8"/>
      <c r="AF634" s="8"/>
      <c r="AG634" s="8"/>
      <c r="AH634" s="8"/>
      <c r="AI634" s="8"/>
    </row>
    <row r="635" ht="15.75" customHeight="1">
      <c r="A635" s="8"/>
      <c r="B635" s="8"/>
      <c r="C635" s="8"/>
      <c r="D635" s="8"/>
      <c r="E635" s="8"/>
      <c r="F635" s="8"/>
      <c r="G635" s="8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8"/>
      <c r="Y635" s="8"/>
      <c r="Z635" s="8"/>
      <c r="AA635" s="8"/>
      <c r="AB635" s="8"/>
      <c r="AC635" s="8"/>
      <c r="AD635" s="8"/>
      <c r="AE635" s="8"/>
      <c r="AF635" s="8"/>
      <c r="AG635" s="8"/>
      <c r="AH635" s="8"/>
      <c r="AI635" s="8"/>
    </row>
    <row r="636" ht="15.75" customHeight="1">
      <c r="A636" s="8"/>
      <c r="B636" s="8"/>
      <c r="C636" s="8"/>
      <c r="D636" s="8"/>
      <c r="E636" s="8"/>
      <c r="F636" s="8"/>
      <c r="G636" s="8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8"/>
      <c r="Y636" s="8"/>
      <c r="Z636" s="8"/>
      <c r="AA636" s="8"/>
      <c r="AB636" s="8"/>
      <c r="AC636" s="8"/>
      <c r="AD636" s="8"/>
      <c r="AE636" s="8"/>
      <c r="AF636" s="8"/>
      <c r="AG636" s="8"/>
      <c r="AH636" s="8"/>
      <c r="AI636" s="8"/>
    </row>
    <row r="637" ht="15.75" customHeight="1">
      <c r="A637" s="8"/>
      <c r="B637" s="8"/>
      <c r="C637" s="8"/>
      <c r="D637" s="8"/>
      <c r="E637" s="8"/>
      <c r="F637" s="8"/>
      <c r="G637" s="8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8"/>
      <c r="Y637" s="8"/>
      <c r="Z637" s="8"/>
      <c r="AA637" s="8"/>
      <c r="AB637" s="8"/>
      <c r="AC637" s="8"/>
      <c r="AD637" s="8"/>
      <c r="AE637" s="8"/>
      <c r="AF637" s="8"/>
      <c r="AG637" s="8"/>
      <c r="AH637" s="8"/>
      <c r="AI637" s="8"/>
    </row>
    <row r="638" ht="15.75" customHeight="1">
      <c r="A638" s="8"/>
      <c r="B638" s="8"/>
      <c r="C638" s="8"/>
      <c r="D638" s="8"/>
      <c r="E638" s="8"/>
      <c r="F638" s="8"/>
      <c r="G638" s="8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8"/>
      <c r="Y638" s="8"/>
      <c r="Z638" s="8"/>
      <c r="AA638" s="8"/>
      <c r="AB638" s="8"/>
      <c r="AC638" s="8"/>
      <c r="AD638" s="8"/>
      <c r="AE638" s="8"/>
      <c r="AF638" s="8"/>
      <c r="AG638" s="8"/>
      <c r="AH638" s="8"/>
      <c r="AI638" s="8"/>
    </row>
    <row r="639" ht="15.75" customHeight="1">
      <c r="A639" s="8"/>
      <c r="B639" s="8"/>
      <c r="C639" s="8"/>
      <c r="D639" s="8"/>
      <c r="E639" s="8"/>
      <c r="F639" s="8"/>
      <c r="G639" s="8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8"/>
      <c r="Y639" s="8"/>
      <c r="Z639" s="8"/>
      <c r="AA639" s="8"/>
      <c r="AB639" s="8"/>
      <c r="AC639" s="8"/>
      <c r="AD639" s="8"/>
      <c r="AE639" s="8"/>
      <c r="AF639" s="8"/>
      <c r="AG639" s="8"/>
      <c r="AH639" s="8"/>
      <c r="AI639" s="8"/>
    </row>
    <row r="640" ht="15.75" customHeight="1">
      <c r="A640" s="8"/>
      <c r="B640" s="8"/>
      <c r="C640" s="8"/>
      <c r="D640" s="8"/>
      <c r="E640" s="8"/>
      <c r="F640" s="8"/>
      <c r="G640" s="8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8"/>
      <c r="Y640" s="8"/>
      <c r="Z640" s="8"/>
      <c r="AA640" s="8"/>
      <c r="AB640" s="8"/>
      <c r="AC640" s="8"/>
      <c r="AD640" s="8"/>
      <c r="AE640" s="8"/>
      <c r="AF640" s="8"/>
      <c r="AG640" s="8"/>
      <c r="AH640" s="8"/>
      <c r="AI640" s="8"/>
    </row>
    <row r="641" ht="15.75" customHeight="1">
      <c r="A641" s="8"/>
      <c r="B641" s="8"/>
      <c r="C641" s="8"/>
      <c r="D641" s="8"/>
      <c r="E641" s="8"/>
      <c r="F641" s="8"/>
      <c r="G641" s="8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8"/>
      <c r="Y641" s="8"/>
      <c r="Z641" s="8"/>
      <c r="AA641" s="8"/>
      <c r="AB641" s="8"/>
      <c r="AC641" s="8"/>
      <c r="AD641" s="8"/>
      <c r="AE641" s="8"/>
      <c r="AF641" s="8"/>
      <c r="AG641" s="8"/>
      <c r="AH641" s="8"/>
      <c r="AI641" s="8"/>
    </row>
    <row r="642" ht="15.75" customHeight="1">
      <c r="A642" s="8"/>
      <c r="B642" s="8"/>
      <c r="C642" s="8"/>
      <c r="D642" s="8"/>
      <c r="E642" s="8"/>
      <c r="F642" s="8"/>
      <c r="G642" s="8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8"/>
      <c r="Y642" s="8"/>
      <c r="Z642" s="8"/>
      <c r="AA642" s="8"/>
      <c r="AB642" s="8"/>
      <c r="AC642" s="8"/>
      <c r="AD642" s="8"/>
      <c r="AE642" s="8"/>
      <c r="AF642" s="8"/>
      <c r="AG642" s="8"/>
      <c r="AH642" s="8"/>
      <c r="AI642" s="8"/>
    </row>
    <row r="643" ht="15.75" customHeight="1">
      <c r="A643" s="8"/>
      <c r="B643" s="8"/>
      <c r="C643" s="8"/>
      <c r="D643" s="8"/>
      <c r="E643" s="8"/>
      <c r="F643" s="8"/>
      <c r="G643" s="8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8"/>
      <c r="Y643" s="8"/>
      <c r="Z643" s="8"/>
      <c r="AA643" s="8"/>
      <c r="AB643" s="8"/>
      <c r="AC643" s="8"/>
      <c r="AD643" s="8"/>
      <c r="AE643" s="8"/>
      <c r="AF643" s="8"/>
      <c r="AG643" s="8"/>
      <c r="AH643" s="8"/>
      <c r="AI643" s="8"/>
    </row>
    <row r="644" ht="15.75" customHeight="1">
      <c r="A644" s="8"/>
      <c r="B644" s="8"/>
      <c r="C644" s="8"/>
      <c r="D644" s="8"/>
      <c r="E644" s="8"/>
      <c r="F644" s="8"/>
      <c r="G644" s="8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8"/>
      <c r="Y644" s="8"/>
      <c r="Z644" s="8"/>
      <c r="AA644" s="8"/>
      <c r="AB644" s="8"/>
      <c r="AC644" s="8"/>
      <c r="AD644" s="8"/>
      <c r="AE644" s="8"/>
      <c r="AF644" s="8"/>
      <c r="AG644" s="8"/>
      <c r="AH644" s="8"/>
      <c r="AI644" s="8"/>
    </row>
    <row r="645" ht="15.75" customHeight="1">
      <c r="A645" s="8"/>
      <c r="B645" s="8"/>
      <c r="C645" s="8"/>
      <c r="D645" s="8"/>
      <c r="E645" s="8"/>
      <c r="F645" s="8"/>
      <c r="G645" s="8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  <c r="AA645" s="8"/>
      <c r="AB645" s="8"/>
      <c r="AC645" s="8"/>
      <c r="AD645" s="8"/>
      <c r="AE645" s="8"/>
      <c r="AF645" s="8"/>
      <c r="AG645" s="8"/>
      <c r="AH645" s="8"/>
      <c r="AI645" s="8"/>
    </row>
    <row r="646" ht="15.75" customHeight="1">
      <c r="A646" s="8"/>
      <c r="B646" s="8"/>
      <c r="C646" s="8"/>
      <c r="D646" s="8"/>
      <c r="E646" s="8"/>
      <c r="F646" s="8"/>
      <c r="G646" s="8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8"/>
      <c r="Y646" s="8"/>
      <c r="Z646" s="8"/>
      <c r="AA646" s="8"/>
      <c r="AB646" s="8"/>
      <c r="AC646" s="8"/>
      <c r="AD646" s="8"/>
      <c r="AE646" s="8"/>
      <c r="AF646" s="8"/>
      <c r="AG646" s="8"/>
      <c r="AH646" s="8"/>
      <c r="AI646" s="8"/>
    </row>
    <row r="647" ht="15.75" customHeight="1">
      <c r="A647" s="8"/>
      <c r="B647" s="8"/>
      <c r="C647" s="8"/>
      <c r="D647" s="8"/>
      <c r="E647" s="8"/>
      <c r="F647" s="8"/>
      <c r="G647" s="8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8"/>
      <c r="Y647" s="8"/>
      <c r="Z647" s="8"/>
      <c r="AA647" s="8"/>
      <c r="AB647" s="8"/>
      <c r="AC647" s="8"/>
      <c r="AD647" s="8"/>
      <c r="AE647" s="8"/>
      <c r="AF647" s="8"/>
      <c r="AG647" s="8"/>
      <c r="AH647" s="8"/>
      <c r="AI647" s="8"/>
    </row>
    <row r="648" ht="15.75" customHeight="1">
      <c r="A648" s="8"/>
      <c r="B648" s="8"/>
      <c r="C648" s="8"/>
      <c r="D648" s="8"/>
      <c r="E648" s="8"/>
      <c r="F648" s="8"/>
      <c r="G648" s="8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8"/>
      <c r="Y648" s="8"/>
      <c r="Z648" s="8"/>
      <c r="AA648" s="8"/>
      <c r="AB648" s="8"/>
      <c r="AC648" s="8"/>
      <c r="AD648" s="8"/>
      <c r="AE648" s="8"/>
      <c r="AF648" s="8"/>
      <c r="AG648" s="8"/>
      <c r="AH648" s="8"/>
      <c r="AI648" s="8"/>
    </row>
    <row r="649" ht="15.75" customHeight="1">
      <c r="A649" s="8"/>
      <c r="B649" s="8"/>
      <c r="C649" s="8"/>
      <c r="D649" s="8"/>
      <c r="E649" s="8"/>
      <c r="F649" s="8"/>
      <c r="G649" s="8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8"/>
      <c r="Y649" s="8"/>
      <c r="Z649" s="8"/>
      <c r="AA649" s="8"/>
      <c r="AB649" s="8"/>
      <c r="AC649" s="8"/>
      <c r="AD649" s="8"/>
      <c r="AE649" s="8"/>
      <c r="AF649" s="8"/>
      <c r="AG649" s="8"/>
      <c r="AH649" s="8"/>
      <c r="AI649" s="8"/>
    </row>
    <row r="650" ht="15.75" customHeight="1">
      <c r="A650" s="8"/>
      <c r="B650" s="8"/>
      <c r="C650" s="8"/>
      <c r="D650" s="8"/>
      <c r="E650" s="8"/>
      <c r="F650" s="8"/>
      <c r="G650" s="8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8"/>
      <c r="Y650" s="8"/>
      <c r="Z650" s="8"/>
      <c r="AA650" s="8"/>
      <c r="AB650" s="8"/>
      <c r="AC650" s="8"/>
      <c r="AD650" s="8"/>
      <c r="AE650" s="8"/>
      <c r="AF650" s="8"/>
      <c r="AG650" s="8"/>
      <c r="AH650" s="8"/>
      <c r="AI650" s="8"/>
    </row>
    <row r="651" ht="15.75" customHeight="1">
      <c r="A651" s="8"/>
      <c r="B651" s="8"/>
      <c r="C651" s="8"/>
      <c r="D651" s="8"/>
      <c r="E651" s="8"/>
      <c r="F651" s="8"/>
      <c r="G651" s="8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8"/>
      <c r="Y651" s="8"/>
      <c r="Z651" s="8"/>
      <c r="AA651" s="8"/>
      <c r="AB651" s="8"/>
      <c r="AC651" s="8"/>
      <c r="AD651" s="8"/>
      <c r="AE651" s="8"/>
      <c r="AF651" s="8"/>
      <c r="AG651" s="8"/>
      <c r="AH651" s="8"/>
      <c r="AI651" s="8"/>
    </row>
    <row r="652" ht="15.75" customHeight="1">
      <c r="A652" s="8"/>
      <c r="B652" s="8"/>
      <c r="C652" s="8"/>
      <c r="D652" s="8"/>
      <c r="E652" s="8"/>
      <c r="F652" s="8"/>
      <c r="G652" s="8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8"/>
      <c r="Y652" s="8"/>
      <c r="Z652" s="8"/>
      <c r="AA652" s="8"/>
      <c r="AB652" s="8"/>
      <c r="AC652" s="8"/>
      <c r="AD652" s="8"/>
      <c r="AE652" s="8"/>
      <c r="AF652" s="8"/>
      <c r="AG652" s="8"/>
      <c r="AH652" s="8"/>
      <c r="AI652" s="8"/>
    </row>
    <row r="653" ht="15.75" customHeight="1">
      <c r="A653" s="8"/>
      <c r="B653" s="8"/>
      <c r="C653" s="8"/>
      <c r="D653" s="8"/>
      <c r="E653" s="8"/>
      <c r="F653" s="8"/>
      <c r="G653" s="8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8"/>
      <c r="Y653" s="8"/>
      <c r="Z653" s="8"/>
      <c r="AA653" s="8"/>
      <c r="AB653" s="8"/>
      <c r="AC653" s="8"/>
      <c r="AD653" s="8"/>
      <c r="AE653" s="8"/>
      <c r="AF653" s="8"/>
      <c r="AG653" s="8"/>
      <c r="AH653" s="8"/>
      <c r="AI653" s="8"/>
    </row>
    <row r="654" ht="15.75" customHeight="1">
      <c r="A654" s="8"/>
      <c r="B654" s="8"/>
      <c r="C654" s="8"/>
      <c r="D654" s="8"/>
      <c r="E654" s="8"/>
      <c r="F654" s="8"/>
      <c r="G654" s="8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8"/>
      <c r="Y654" s="8"/>
      <c r="Z654" s="8"/>
      <c r="AA654" s="8"/>
      <c r="AB654" s="8"/>
      <c r="AC654" s="8"/>
      <c r="AD654" s="8"/>
      <c r="AE654" s="8"/>
      <c r="AF654" s="8"/>
      <c r="AG654" s="8"/>
      <c r="AH654" s="8"/>
      <c r="AI654" s="8"/>
    </row>
    <row r="655" ht="15.75" customHeight="1">
      <c r="A655" s="8"/>
      <c r="B655" s="8"/>
      <c r="C655" s="8"/>
      <c r="D655" s="8"/>
      <c r="E655" s="8"/>
      <c r="F655" s="8"/>
      <c r="G655" s="8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8"/>
      <c r="Y655" s="8"/>
      <c r="Z655" s="8"/>
      <c r="AA655" s="8"/>
      <c r="AB655" s="8"/>
      <c r="AC655" s="8"/>
      <c r="AD655" s="8"/>
      <c r="AE655" s="8"/>
      <c r="AF655" s="8"/>
      <c r="AG655" s="8"/>
      <c r="AH655" s="8"/>
      <c r="AI655" s="8"/>
    </row>
    <row r="656" ht="15.75" customHeight="1">
      <c r="A656" s="8"/>
      <c r="B656" s="8"/>
      <c r="C656" s="8"/>
      <c r="D656" s="8"/>
      <c r="E656" s="8"/>
      <c r="F656" s="8"/>
      <c r="G656" s="8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8"/>
      <c r="Y656" s="8"/>
      <c r="Z656" s="8"/>
      <c r="AA656" s="8"/>
      <c r="AB656" s="8"/>
      <c r="AC656" s="8"/>
      <c r="AD656" s="8"/>
      <c r="AE656" s="8"/>
      <c r="AF656" s="8"/>
      <c r="AG656" s="8"/>
      <c r="AH656" s="8"/>
      <c r="AI656" s="8"/>
    </row>
    <row r="657" ht="15.75" customHeight="1">
      <c r="A657" s="8"/>
      <c r="B657" s="8"/>
      <c r="C657" s="8"/>
      <c r="D657" s="8"/>
      <c r="E657" s="8"/>
      <c r="F657" s="8"/>
      <c r="G657" s="8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8"/>
      <c r="Y657" s="8"/>
      <c r="Z657" s="8"/>
      <c r="AA657" s="8"/>
      <c r="AB657" s="8"/>
      <c r="AC657" s="8"/>
      <c r="AD657" s="8"/>
      <c r="AE657" s="8"/>
      <c r="AF657" s="8"/>
      <c r="AG657" s="8"/>
      <c r="AH657" s="8"/>
      <c r="AI657" s="8"/>
    </row>
    <row r="658" ht="15.75" customHeight="1">
      <c r="A658" s="8"/>
      <c r="B658" s="8"/>
      <c r="C658" s="8"/>
      <c r="D658" s="8"/>
      <c r="E658" s="8"/>
      <c r="F658" s="8"/>
      <c r="G658" s="8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8"/>
      <c r="Y658" s="8"/>
      <c r="Z658" s="8"/>
      <c r="AA658" s="8"/>
      <c r="AB658" s="8"/>
      <c r="AC658" s="8"/>
      <c r="AD658" s="8"/>
      <c r="AE658" s="8"/>
      <c r="AF658" s="8"/>
      <c r="AG658" s="8"/>
      <c r="AH658" s="8"/>
      <c r="AI658" s="8"/>
    </row>
    <row r="659" ht="15.75" customHeight="1">
      <c r="A659" s="8"/>
      <c r="B659" s="8"/>
      <c r="C659" s="8"/>
      <c r="D659" s="8"/>
      <c r="E659" s="8"/>
      <c r="F659" s="8"/>
      <c r="G659" s="8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8"/>
      <c r="Y659" s="8"/>
      <c r="Z659" s="8"/>
      <c r="AA659" s="8"/>
      <c r="AB659" s="8"/>
      <c r="AC659" s="8"/>
      <c r="AD659" s="8"/>
      <c r="AE659" s="8"/>
      <c r="AF659" s="8"/>
      <c r="AG659" s="8"/>
      <c r="AH659" s="8"/>
      <c r="AI659" s="8"/>
    </row>
    <row r="660" ht="15.75" customHeight="1">
      <c r="A660" s="8"/>
      <c r="B660" s="8"/>
      <c r="C660" s="8"/>
      <c r="D660" s="8"/>
      <c r="E660" s="8"/>
      <c r="F660" s="8"/>
      <c r="G660" s="8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8"/>
      <c r="Y660" s="8"/>
      <c r="Z660" s="8"/>
      <c r="AA660" s="8"/>
      <c r="AB660" s="8"/>
      <c r="AC660" s="8"/>
      <c r="AD660" s="8"/>
      <c r="AE660" s="8"/>
      <c r="AF660" s="8"/>
      <c r="AG660" s="8"/>
      <c r="AH660" s="8"/>
      <c r="AI660" s="8"/>
    </row>
    <row r="661" ht="15.75" customHeight="1">
      <c r="A661" s="8"/>
      <c r="B661" s="8"/>
      <c r="C661" s="8"/>
      <c r="D661" s="8"/>
      <c r="E661" s="8"/>
      <c r="F661" s="8"/>
      <c r="G661" s="8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8"/>
      <c r="Y661" s="8"/>
      <c r="Z661" s="8"/>
      <c r="AA661" s="8"/>
      <c r="AB661" s="8"/>
      <c r="AC661" s="8"/>
      <c r="AD661" s="8"/>
      <c r="AE661" s="8"/>
      <c r="AF661" s="8"/>
      <c r="AG661" s="8"/>
      <c r="AH661" s="8"/>
      <c r="AI661" s="8"/>
    </row>
    <row r="662" ht="15.75" customHeight="1">
      <c r="A662" s="8"/>
      <c r="B662" s="8"/>
      <c r="C662" s="8"/>
      <c r="D662" s="8"/>
      <c r="E662" s="8"/>
      <c r="F662" s="8"/>
      <c r="G662" s="8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8"/>
      <c r="Y662" s="8"/>
      <c r="Z662" s="8"/>
      <c r="AA662" s="8"/>
      <c r="AB662" s="8"/>
      <c r="AC662" s="8"/>
      <c r="AD662" s="8"/>
      <c r="AE662" s="8"/>
      <c r="AF662" s="8"/>
      <c r="AG662" s="8"/>
      <c r="AH662" s="8"/>
      <c r="AI662" s="8"/>
    </row>
    <row r="663" ht="15.75" customHeight="1">
      <c r="A663" s="8"/>
      <c r="B663" s="8"/>
      <c r="C663" s="8"/>
      <c r="D663" s="8"/>
      <c r="E663" s="8"/>
      <c r="F663" s="8"/>
      <c r="G663" s="8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8"/>
      <c r="Y663" s="8"/>
      <c r="Z663" s="8"/>
      <c r="AA663" s="8"/>
      <c r="AB663" s="8"/>
      <c r="AC663" s="8"/>
      <c r="AD663" s="8"/>
      <c r="AE663" s="8"/>
      <c r="AF663" s="8"/>
      <c r="AG663" s="8"/>
      <c r="AH663" s="8"/>
      <c r="AI663" s="8"/>
    </row>
    <row r="664" ht="15.75" customHeight="1">
      <c r="A664" s="8"/>
      <c r="B664" s="8"/>
      <c r="C664" s="8"/>
      <c r="D664" s="8"/>
      <c r="E664" s="8"/>
      <c r="F664" s="8"/>
      <c r="G664" s="8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8"/>
      <c r="Y664" s="8"/>
      <c r="Z664" s="8"/>
      <c r="AA664" s="8"/>
      <c r="AB664" s="8"/>
      <c r="AC664" s="8"/>
      <c r="AD664" s="8"/>
      <c r="AE664" s="8"/>
      <c r="AF664" s="8"/>
      <c r="AG664" s="8"/>
      <c r="AH664" s="8"/>
      <c r="AI664" s="8"/>
    </row>
    <row r="665" ht="15.75" customHeight="1">
      <c r="A665" s="8"/>
      <c r="B665" s="8"/>
      <c r="C665" s="8"/>
      <c r="D665" s="8"/>
      <c r="E665" s="8"/>
      <c r="F665" s="8"/>
      <c r="G665" s="8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8"/>
      <c r="Y665" s="8"/>
      <c r="Z665" s="8"/>
      <c r="AA665" s="8"/>
      <c r="AB665" s="8"/>
      <c r="AC665" s="8"/>
      <c r="AD665" s="8"/>
      <c r="AE665" s="8"/>
      <c r="AF665" s="8"/>
      <c r="AG665" s="8"/>
      <c r="AH665" s="8"/>
      <c r="AI665" s="8"/>
    </row>
    <row r="666" ht="15.75" customHeight="1">
      <c r="A666" s="8"/>
      <c r="B666" s="8"/>
      <c r="C666" s="8"/>
      <c r="D666" s="8"/>
      <c r="E666" s="8"/>
      <c r="F666" s="8"/>
      <c r="G666" s="8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8"/>
      <c r="Y666" s="8"/>
      <c r="Z666" s="8"/>
      <c r="AA666" s="8"/>
      <c r="AB666" s="8"/>
      <c r="AC666" s="8"/>
      <c r="AD666" s="8"/>
      <c r="AE666" s="8"/>
      <c r="AF666" s="8"/>
      <c r="AG666" s="8"/>
      <c r="AH666" s="8"/>
      <c r="AI666" s="8"/>
    </row>
    <row r="667" ht="15.75" customHeight="1">
      <c r="A667" s="8"/>
      <c r="B667" s="8"/>
      <c r="C667" s="8"/>
      <c r="D667" s="8"/>
      <c r="E667" s="8"/>
      <c r="F667" s="8"/>
      <c r="G667" s="8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8"/>
      <c r="Y667" s="8"/>
      <c r="Z667" s="8"/>
      <c r="AA667" s="8"/>
      <c r="AB667" s="8"/>
      <c r="AC667" s="8"/>
      <c r="AD667" s="8"/>
      <c r="AE667" s="8"/>
      <c r="AF667" s="8"/>
      <c r="AG667" s="8"/>
      <c r="AH667" s="8"/>
      <c r="AI667" s="8"/>
    </row>
    <row r="668" ht="15.75" customHeight="1">
      <c r="A668" s="8"/>
      <c r="B668" s="8"/>
      <c r="C668" s="8"/>
      <c r="D668" s="8"/>
      <c r="E668" s="8"/>
      <c r="F668" s="8"/>
      <c r="G668" s="8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8"/>
      <c r="Y668" s="8"/>
      <c r="Z668" s="8"/>
      <c r="AA668" s="8"/>
      <c r="AB668" s="8"/>
      <c r="AC668" s="8"/>
      <c r="AD668" s="8"/>
      <c r="AE668" s="8"/>
      <c r="AF668" s="8"/>
      <c r="AG668" s="8"/>
      <c r="AH668" s="8"/>
      <c r="AI668" s="8"/>
    </row>
    <row r="669" ht="15.75" customHeight="1">
      <c r="A669" s="8"/>
      <c r="B669" s="8"/>
      <c r="C669" s="8"/>
      <c r="D669" s="8"/>
      <c r="E669" s="8"/>
      <c r="F669" s="8"/>
      <c r="G669" s="8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8"/>
      <c r="Y669" s="8"/>
      <c r="Z669" s="8"/>
      <c r="AA669" s="8"/>
      <c r="AB669" s="8"/>
      <c r="AC669" s="8"/>
      <c r="AD669" s="8"/>
      <c r="AE669" s="8"/>
      <c r="AF669" s="8"/>
      <c r="AG669" s="8"/>
      <c r="AH669" s="8"/>
      <c r="AI669" s="8"/>
    </row>
    <row r="670" ht="15.75" customHeight="1">
      <c r="A670" s="8"/>
      <c r="B670" s="8"/>
      <c r="C670" s="8"/>
      <c r="D670" s="8"/>
      <c r="E670" s="8"/>
      <c r="F670" s="8"/>
      <c r="G670" s="8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8"/>
      <c r="Y670" s="8"/>
      <c r="Z670" s="8"/>
      <c r="AA670" s="8"/>
      <c r="AB670" s="8"/>
      <c r="AC670" s="8"/>
      <c r="AD670" s="8"/>
      <c r="AE670" s="8"/>
      <c r="AF670" s="8"/>
      <c r="AG670" s="8"/>
      <c r="AH670" s="8"/>
      <c r="AI670" s="8"/>
    </row>
    <row r="671" ht="15.75" customHeight="1">
      <c r="A671" s="8"/>
      <c r="B671" s="8"/>
      <c r="C671" s="8"/>
      <c r="D671" s="8"/>
      <c r="E671" s="8"/>
      <c r="F671" s="8"/>
      <c r="G671" s="8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8"/>
      <c r="Y671" s="8"/>
      <c r="Z671" s="8"/>
      <c r="AA671" s="8"/>
      <c r="AB671" s="8"/>
      <c r="AC671" s="8"/>
      <c r="AD671" s="8"/>
      <c r="AE671" s="8"/>
      <c r="AF671" s="8"/>
      <c r="AG671" s="8"/>
      <c r="AH671" s="8"/>
      <c r="AI671" s="8"/>
    </row>
    <row r="672" ht="15.75" customHeight="1">
      <c r="A672" s="8"/>
      <c r="B672" s="8"/>
      <c r="C672" s="8"/>
      <c r="D672" s="8"/>
      <c r="E672" s="8"/>
      <c r="F672" s="8"/>
      <c r="G672" s="8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8"/>
      <c r="Y672" s="8"/>
      <c r="Z672" s="8"/>
      <c r="AA672" s="8"/>
      <c r="AB672" s="8"/>
      <c r="AC672" s="8"/>
      <c r="AD672" s="8"/>
      <c r="AE672" s="8"/>
      <c r="AF672" s="8"/>
      <c r="AG672" s="8"/>
      <c r="AH672" s="8"/>
      <c r="AI672" s="8"/>
    </row>
    <row r="673" ht="15.75" customHeight="1">
      <c r="A673" s="8"/>
      <c r="B673" s="8"/>
      <c r="C673" s="8"/>
      <c r="D673" s="8"/>
      <c r="E673" s="8"/>
      <c r="F673" s="8"/>
      <c r="G673" s="8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8"/>
      <c r="Y673" s="8"/>
      <c r="Z673" s="8"/>
      <c r="AA673" s="8"/>
      <c r="AB673" s="8"/>
      <c r="AC673" s="8"/>
      <c r="AD673" s="8"/>
      <c r="AE673" s="8"/>
      <c r="AF673" s="8"/>
      <c r="AG673" s="8"/>
      <c r="AH673" s="8"/>
      <c r="AI673" s="8"/>
    </row>
    <row r="674" ht="15.75" customHeight="1">
      <c r="A674" s="8"/>
      <c r="B674" s="8"/>
      <c r="C674" s="8"/>
      <c r="D674" s="8"/>
      <c r="E674" s="8"/>
      <c r="F674" s="8"/>
      <c r="G674" s="8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8"/>
      <c r="Y674" s="8"/>
      <c r="Z674" s="8"/>
      <c r="AA674" s="8"/>
      <c r="AB674" s="8"/>
      <c r="AC674" s="8"/>
      <c r="AD674" s="8"/>
      <c r="AE674" s="8"/>
      <c r="AF674" s="8"/>
      <c r="AG674" s="8"/>
      <c r="AH674" s="8"/>
      <c r="AI674" s="8"/>
    </row>
    <row r="675" ht="15.75" customHeight="1">
      <c r="A675" s="8"/>
      <c r="B675" s="8"/>
      <c r="C675" s="8"/>
      <c r="D675" s="8"/>
      <c r="E675" s="8"/>
      <c r="F675" s="8"/>
      <c r="G675" s="8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8"/>
      <c r="Y675" s="8"/>
      <c r="Z675" s="8"/>
      <c r="AA675" s="8"/>
      <c r="AB675" s="8"/>
      <c r="AC675" s="8"/>
      <c r="AD675" s="8"/>
      <c r="AE675" s="8"/>
      <c r="AF675" s="8"/>
      <c r="AG675" s="8"/>
      <c r="AH675" s="8"/>
      <c r="AI675" s="8"/>
    </row>
    <row r="676" ht="15.75" customHeight="1">
      <c r="A676" s="8"/>
      <c r="B676" s="8"/>
      <c r="C676" s="8"/>
      <c r="D676" s="8"/>
      <c r="E676" s="8"/>
      <c r="F676" s="8"/>
      <c r="G676" s="8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8"/>
      <c r="Y676" s="8"/>
      <c r="Z676" s="8"/>
      <c r="AA676" s="8"/>
      <c r="AB676" s="8"/>
      <c r="AC676" s="8"/>
      <c r="AD676" s="8"/>
      <c r="AE676" s="8"/>
      <c r="AF676" s="8"/>
      <c r="AG676" s="8"/>
      <c r="AH676" s="8"/>
      <c r="AI676" s="8"/>
    </row>
    <row r="677" ht="15.75" customHeight="1">
      <c r="A677" s="8"/>
      <c r="B677" s="8"/>
      <c r="C677" s="8"/>
      <c r="D677" s="8"/>
      <c r="E677" s="8"/>
      <c r="F677" s="8"/>
      <c r="G677" s="8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8"/>
      <c r="Y677" s="8"/>
      <c r="Z677" s="8"/>
      <c r="AA677" s="8"/>
      <c r="AB677" s="8"/>
      <c r="AC677" s="8"/>
      <c r="AD677" s="8"/>
      <c r="AE677" s="8"/>
      <c r="AF677" s="8"/>
      <c r="AG677" s="8"/>
      <c r="AH677" s="8"/>
      <c r="AI677" s="8"/>
    </row>
    <row r="678" ht="15.75" customHeight="1">
      <c r="A678" s="8"/>
      <c r="B678" s="8"/>
      <c r="C678" s="8"/>
      <c r="D678" s="8"/>
      <c r="E678" s="8"/>
      <c r="F678" s="8"/>
      <c r="G678" s="8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8"/>
      <c r="Y678" s="8"/>
      <c r="Z678" s="8"/>
      <c r="AA678" s="8"/>
      <c r="AB678" s="8"/>
      <c r="AC678" s="8"/>
      <c r="AD678" s="8"/>
      <c r="AE678" s="8"/>
      <c r="AF678" s="8"/>
      <c r="AG678" s="8"/>
      <c r="AH678" s="8"/>
      <c r="AI678" s="8"/>
    </row>
    <row r="679" ht="15.75" customHeight="1">
      <c r="A679" s="8"/>
      <c r="B679" s="8"/>
      <c r="C679" s="8"/>
      <c r="D679" s="8"/>
      <c r="E679" s="8"/>
      <c r="F679" s="8"/>
      <c r="G679" s="8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8"/>
      <c r="Y679" s="8"/>
      <c r="Z679" s="8"/>
      <c r="AA679" s="8"/>
      <c r="AB679" s="8"/>
      <c r="AC679" s="8"/>
      <c r="AD679" s="8"/>
      <c r="AE679" s="8"/>
      <c r="AF679" s="8"/>
      <c r="AG679" s="8"/>
      <c r="AH679" s="8"/>
      <c r="AI679" s="8"/>
    </row>
    <row r="680" ht="15.75" customHeight="1">
      <c r="A680" s="8"/>
      <c r="B680" s="8"/>
      <c r="C680" s="8"/>
      <c r="D680" s="8"/>
      <c r="E680" s="8"/>
      <c r="F680" s="8"/>
      <c r="G680" s="8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8"/>
      <c r="Y680" s="8"/>
      <c r="Z680" s="8"/>
      <c r="AA680" s="8"/>
      <c r="AB680" s="8"/>
      <c r="AC680" s="8"/>
      <c r="AD680" s="8"/>
      <c r="AE680" s="8"/>
      <c r="AF680" s="8"/>
      <c r="AG680" s="8"/>
      <c r="AH680" s="8"/>
      <c r="AI680" s="8"/>
    </row>
    <row r="681" ht="15.75" customHeight="1">
      <c r="A681" s="8"/>
      <c r="B681" s="8"/>
      <c r="C681" s="8"/>
      <c r="D681" s="8"/>
      <c r="E681" s="8"/>
      <c r="F681" s="8"/>
      <c r="G681" s="8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8"/>
      <c r="Y681" s="8"/>
      <c r="Z681" s="8"/>
      <c r="AA681" s="8"/>
      <c r="AB681" s="8"/>
      <c r="AC681" s="8"/>
      <c r="AD681" s="8"/>
      <c r="AE681" s="8"/>
      <c r="AF681" s="8"/>
      <c r="AG681" s="8"/>
      <c r="AH681" s="8"/>
      <c r="AI681" s="8"/>
    </row>
    <row r="682" ht="15.75" customHeight="1">
      <c r="A682" s="8"/>
      <c r="B682" s="8"/>
      <c r="C682" s="8"/>
      <c r="D682" s="8"/>
      <c r="E682" s="8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  <c r="AA682" s="8"/>
      <c r="AB682" s="8"/>
      <c r="AC682" s="8"/>
      <c r="AD682" s="8"/>
      <c r="AE682" s="8"/>
      <c r="AF682" s="8"/>
      <c r="AG682" s="8"/>
      <c r="AH682" s="8"/>
      <c r="AI682" s="8"/>
    </row>
    <row r="683" ht="15.75" customHeight="1">
      <c r="A683" s="8"/>
      <c r="B683" s="8"/>
      <c r="C683" s="8"/>
      <c r="D683" s="8"/>
      <c r="E683" s="8"/>
      <c r="F683" s="8"/>
      <c r="G683" s="8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8"/>
      <c r="Y683" s="8"/>
      <c r="Z683" s="8"/>
      <c r="AA683" s="8"/>
      <c r="AB683" s="8"/>
      <c r="AC683" s="8"/>
      <c r="AD683" s="8"/>
      <c r="AE683" s="8"/>
      <c r="AF683" s="8"/>
      <c r="AG683" s="8"/>
      <c r="AH683" s="8"/>
      <c r="AI683" s="8"/>
    </row>
    <row r="684" ht="15.75" customHeight="1">
      <c r="A684" s="8"/>
      <c r="B684" s="8"/>
      <c r="C684" s="8"/>
      <c r="D684" s="8"/>
      <c r="E684" s="8"/>
      <c r="F684" s="8"/>
      <c r="G684" s="8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8"/>
      <c r="Y684" s="8"/>
      <c r="Z684" s="8"/>
      <c r="AA684" s="8"/>
      <c r="AB684" s="8"/>
      <c r="AC684" s="8"/>
      <c r="AD684" s="8"/>
      <c r="AE684" s="8"/>
      <c r="AF684" s="8"/>
      <c r="AG684" s="8"/>
      <c r="AH684" s="8"/>
      <c r="AI684" s="8"/>
    </row>
    <row r="685" ht="15.75" customHeight="1">
      <c r="A685" s="8"/>
      <c r="B685" s="8"/>
      <c r="C685" s="8"/>
      <c r="D685" s="8"/>
      <c r="E685" s="8"/>
      <c r="F685" s="8"/>
      <c r="G685" s="8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8"/>
      <c r="Y685" s="8"/>
      <c r="Z685" s="8"/>
      <c r="AA685" s="8"/>
      <c r="AB685" s="8"/>
      <c r="AC685" s="8"/>
      <c r="AD685" s="8"/>
      <c r="AE685" s="8"/>
      <c r="AF685" s="8"/>
      <c r="AG685" s="8"/>
      <c r="AH685" s="8"/>
      <c r="AI685" s="8"/>
    </row>
    <row r="686" ht="15.75" customHeight="1">
      <c r="A686" s="8"/>
      <c r="B686" s="8"/>
      <c r="C686" s="8"/>
      <c r="D686" s="8"/>
      <c r="E686" s="8"/>
      <c r="F686" s="8"/>
      <c r="G686" s="8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8"/>
      <c r="Y686" s="8"/>
      <c r="Z686" s="8"/>
      <c r="AA686" s="8"/>
      <c r="AB686" s="8"/>
      <c r="AC686" s="8"/>
      <c r="AD686" s="8"/>
      <c r="AE686" s="8"/>
      <c r="AF686" s="8"/>
      <c r="AG686" s="8"/>
      <c r="AH686" s="8"/>
      <c r="AI686" s="8"/>
    </row>
    <row r="687" ht="15.75" customHeight="1">
      <c r="A687" s="8"/>
      <c r="B687" s="8"/>
      <c r="C687" s="8"/>
      <c r="D687" s="8"/>
      <c r="E687" s="8"/>
      <c r="F687" s="8"/>
      <c r="G687" s="8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8"/>
      <c r="Y687" s="8"/>
      <c r="Z687" s="8"/>
      <c r="AA687" s="8"/>
      <c r="AB687" s="8"/>
      <c r="AC687" s="8"/>
      <c r="AD687" s="8"/>
      <c r="AE687" s="8"/>
      <c r="AF687" s="8"/>
      <c r="AG687" s="8"/>
      <c r="AH687" s="8"/>
      <c r="AI687" s="8"/>
    </row>
    <row r="688" ht="15.75" customHeight="1">
      <c r="A688" s="8"/>
      <c r="B688" s="8"/>
      <c r="C688" s="8"/>
      <c r="D688" s="8"/>
      <c r="E688" s="8"/>
      <c r="F688" s="8"/>
      <c r="G688" s="8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8"/>
      <c r="Y688" s="8"/>
      <c r="Z688" s="8"/>
      <c r="AA688" s="8"/>
      <c r="AB688" s="8"/>
      <c r="AC688" s="8"/>
      <c r="AD688" s="8"/>
      <c r="AE688" s="8"/>
      <c r="AF688" s="8"/>
      <c r="AG688" s="8"/>
      <c r="AH688" s="8"/>
      <c r="AI688" s="8"/>
    </row>
    <row r="689" ht="15.75" customHeight="1">
      <c r="A689" s="8"/>
      <c r="B689" s="8"/>
      <c r="C689" s="8"/>
      <c r="D689" s="8"/>
      <c r="E689" s="8"/>
      <c r="F689" s="8"/>
      <c r="G689" s="8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8"/>
      <c r="Y689" s="8"/>
      <c r="Z689" s="8"/>
      <c r="AA689" s="8"/>
      <c r="AB689" s="8"/>
      <c r="AC689" s="8"/>
      <c r="AD689" s="8"/>
      <c r="AE689" s="8"/>
      <c r="AF689" s="8"/>
      <c r="AG689" s="8"/>
      <c r="AH689" s="8"/>
      <c r="AI689" s="8"/>
    </row>
    <row r="690" ht="15.75" customHeight="1">
      <c r="A690" s="8"/>
      <c r="B690" s="8"/>
      <c r="C690" s="8"/>
      <c r="D690" s="8"/>
      <c r="E690" s="8"/>
      <c r="F690" s="8"/>
      <c r="G690" s="8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8"/>
      <c r="Y690" s="8"/>
      <c r="Z690" s="8"/>
      <c r="AA690" s="8"/>
      <c r="AB690" s="8"/>
      <c r="AC690" s="8"/>
      <c r="AD690" s="8"/>
      <c r="AE690" s="8"/>
      <c r="AF690" s="8"/>
      <c r="AG690" s="8"/>
      <c r="AH690" s="8"/>
      <c r="AI690" s="8"/>
    </row>
    <row r="691" ht="15.75" customHeight="1">
      <c r="A691" s="8"/>
      <c r="B691" s="8"/>
      <c r="C691" s="8"/>
      <c r="D691" s="8"/>
      <c r="E691" s="8"/>
      <c r="F691" s="8"/>
      <c r="G691" s="8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8"/>
      <c r="Y691" s="8"/>
      <c r="Z691" s="8"/>
      <c r="AA691" s="8"/>
      <c r="AB691" s="8"/>
      <c r="AC691" s="8"/>
      <c r="AD691" s="8"/>
      <c r="AE691" s="8"/>
      <c r="AF691" s="8"/>
      <c r="AG691" s="8"/>
      <c r="AH691" s="8"/>
      <c r="AI691" s="8"/>
    </row>
    <row r="692" ht="15.75" customHeight="1">
      <c r="A692" s="8"/>
      <c r="B692" s="8"/>
      <c r="C692" s="8"/>
      <c r="D692" s="8"/>
      <c r="E692" s="8"/>
      <c r="F692" s="8"/>
      <c r="G692" s="8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8"/>
      <c r="Y692" s="8"/>
      <c r="Z692" s="8"/>
      <c r="AA692" s="8"/>
      <c r="AB692" s="8"/>
      <c r="AC692" s="8"/>
      <c r="AD692" s="8"/>
      <c r="AE692" s="8"/>
      <c r="AF692" s="8"/>
      <c r="AG692" s="8"/>
      <c r="AH692" s="8"/>
      <c r="AI692" s="8"/>
    </row>
    <row r="693" ht="15.75" customHeight="1">
      <c r="A693" s="8"/>
      <c r="B693" s="8"/>
      <c r="C693" s="8"/>
      <c r="D693" s="8"/>
      <c r="E693" s="8"/>
      <c r="F693" s="8"/>
      <c r="G693" s="8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8"/>
      <c r="Y693" s="8"/>
      <c r="Z693" s="8"/>
      <c r="AA693" s="8"/>
      <c r="AB693" s="8"/>
      <c r="AC693" s="8"/>
      <c r="AD693" s="8"/>
      <c r="AE693" s="8"/>
      <c r="AF693" s="8"/>
      <c r="AG693" s="8"/>
      <c r="AH693" s="8"/>
      <c r="AI693" s="8"/>
    </row>
    <row r="694" ht="15.75" customHeight="1">
      <c r="A694" s="8"/>
      <c r="B694" s="8"/>
      <c r="C694" s="8"/>
      <c r="D694" s="8"/>
      <c r="E694" s="8"/>
      <c r="F694" s="8"/>
      <c r="G694" s="8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8"/>
      <c r="Y694" s="8"/>
      <c r="Z694" s="8"/>
      <c r="AA694" s="8"/>
      <c r="AB694" s="8"/>
      <c r="AC694" s="8"/>
      <c r="AD694" s="8"/>
      <c r="AE694" s="8"/>
      <c r="AF694" s="8"/>
      <c r="AG694" s="8"/>
      <c r="AH694" s="8"/>
      <c r="AI694" s="8"/>
    </row>
    <row r="695" ht="15.75" customHeight="1">
      <c r="A695" s="8"/>
      <c r="B695" s="8"/>
      <c r="C695" s="8"/>
      <c r="D695" s="8"/>
      <c r="E695" s="8"/>
      <c r="F695" s="8"/>
      <c r="G695" s="8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8"/>
      <c r="Y695" s="8"/>
      <c r="Z695" s="8"/>
      <c r="AA695" s="8"/>
      <c r="AB695" s="8"/>
      <c r="AC695" s="8"/>
      <c r="AD695" s="8"/>
      <c r="AE695" s="8"/>
      <c r="AF695" s="8"/>
      <c r="AG695" s="8"/>
      <c r="AH695" s="8"/>
      <c r="AI695" s="8"/>
    </row>
    <row r="696" ht="15.75" customHeight="1">
      <c r="A696" s="8"/>
      <c r="B696" s="8"/>
      <c r="C696" s="8"/>
      <c r="D696" s="8"/>
      <c r="E696" s="8"/>
      <c r="F696" s="8"/>
      <c r="G696" s="8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8"/>
      <c r="Y696" s="8"/>
      <c r="Z696" s="8"/>
      <c r="AA696" s="8"/>
      <c r="AB696" s="8"/>
      <c r="AC696" s="8"/>
      <c r="AD696" s="8"/>
      <c r="AE696" s="8"/>
      <c r="AF696" s="8"/>
      <c r="AG696" s="8"/>
      <c r="AH696" s="8"/>
      <c r="AI696" s="8"/>
    </row>
    <row r="697" ht="15.75" customHeight="1">
      <c r="A697" s="8"/>
      <c r="B697" s="8"/>
      <c r="C697" s="8"/>
      <c r="D697" s="8"/>
      <c r="E697" s="8"/>
      <c r="F697" s="8"/>
      <c r="G697" s="8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8"/>
      <c r="Y697" s="8"/>
      <c r="Z697" s="8"/>
      <c r="AA697" s="8"/>
      <c r="AB697" s="8"/>
      <c r="AC697" s="8"/>
      <c r="AD697" s="8"/>
      <c r="AE697" s="8"/>
      <c r="AF697" s="8"/>
      <c r="AG697" s="8"/>
      <c r="AH697" s="8"/>
      <c r="AI697" s="8"/>
    </row>
    <row r="698" ht="15.75" customHeight="1">
      <c r="A698" s="8"/>
      <c r="B698" s="8"/>
      <c r="C698" s="8"/>
      <c r="D698" s="8"/>
      <c r="E698" s="8"/>
      <c r="F698" s="8"/>
      <c r="G698" s="8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8"/>
      <c r="Y698" s="8"/>
      <c r="Z698" s="8"/>
      <c r="AA698" s="8"/>
      <c r="AB698" s="8"/>
      <c r="AC698" s="8"/>
      <c r="AD698" s="8"/>
      <c r="AE698" s="8"/>
      <c r="AF698" s="8"/>
      <c r="AG698" s="8"/>
      <c r="AH698" s="8"/>
      <c r="AI698" s="8"/>
    </row>
    <row r="699" ht="15.75" customHeight="1">
      <c r="A699" s="8"/>
      <c r="B699" s="8"/>
      <c r="C699" s="8"/>
      <c r="D699" s="8"/>
      <c r="E699" s="8"/>
      <c r="F699" s="8"/>
      <c r="G699" s="8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8"/>
      <c r="Y699" s="8"/>
      <c r="Z699" s="8"/>
      <c r="AA699" s="8"/>
      <c r="AB699" s="8"/>
      <c r="AC699" s="8"/>
      <c r="AD699" s="8"/>
      <c r="AE699" s="8"/>
      <c r="AF699" s="8"/>
      <c r="AG699" s="8"/>
      <c r="AH699" s="8"/>
      <c r="AI699" s="8"/>
    </row>
    <row r="700" ht="15.75" customHeight="1">
      <c r="A700" s="8"/>
      <c r="B700" s="8"/>
      <c r="C700" s="8"/>
      <c r="D700" s="8"/>
      <c r="E700" s="8"/>
      <c r="F700" s="8"/>
      <c r="G700" s="8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8"/>
      <c r="Y700" s="8"/>
      <c r="Z700" s="8"/>
      <c r="AA700" s="8"/>
      <c r="AB700" s="8"/>
      <c r="AC700" s="8"/>
      <c r="AD700" s="8"/>
      <c r="AE700" s="8"/>
      <c r="AF700" s="8"/>
      <c r="AG700" s="8"/>
      <c r="AH700" s="8"/>
      <c r="AI700" s="8"/>
    </row>
    <row r="701" ht="15.75" customHeight="1">
      <c r="A701" s="8"/>
      <c r="B701" s="8"/>
      <c r="C701" s="8"/>
      <c r="D701" s="8"/>
      <c r="E701" s="8"/>
      <c r="F701" s="8"/>
      <c r="G701" s="8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8"/>
      <c r="Y701" s="8"/>
      <c r="Z701" s="8"/>
      <c r="AA701" s="8"/>
      <c r="AB701" s="8"/>
      <c r="AC701" s="8"/>
      <c r="AD701" s="8"/>
      <c r="AE701" s="8"/>
      <c r="AF701" s="8"/>
      <c r="AG701" s="8"/>
      <c r="AH701" s="8"/>
      <c r="AI701" s="8"/>
    </row>
    <row r="702" ht="15.75" customHeight="1">
      <c r="A702" s="8"/>
      <c r="B702" s="8"/>
      <c r="C702" s="8"/>
      <c r="D702" s="8"/>
      <c r="E702" s="8"/>
      <c r="F702" s="8"/>
      <c r="G702" s="8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8"/>
      <c r="Y702" s="8"/>
      <c r="Z702" s="8"/>
      <c r="AA702" s="8"/>
      <c r="AB702" s="8"/>
      <c r="AC702" s="8"/>
      <c r="AD702" s="8"/>
      <c r="AE702" s="8"/>
      <c r="AF702" s="8"/>
      <c r="AG702" s="8"/>
      <c r="AH702" s="8"/>
      <c r="AI702" s="8"/>
    </row>
    <row r="703" ht="15.75" customHeight="1">
      <c r="A703" s="8"/>
      <c r="B703" s="8"/>
      <c r="C703" s="8"/>
      <c r="D703" s="8"/>
      <c r="E703" s="8"/>
      <c r="F703" s="8"/>
      <c r="G703" s="8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8"/>
      <c r="Y703" s="8"/>
      <c r="Z703" s="8"/>
      <c r="AA703" s="8"/>
      <c r="AB703" s="8"/>
      <c r="AC703" s="8"/>
      <c r="AD703" s="8"/>
      <c r="AE703" s="8"/>
      <c r="AF703" s="8"/>
      <c r="AG703" s="8"/>
      <c r="AH703" s="8"/>
      <c r="AI703" s="8"/>
    </row>
    <row r="704" ht="15.75" customHeight="1">
      <c r="A704" s="8"/>
      <c r="B704" s="8"/>
      <c r="C704" s="8"/>
      <c r="D704" s="8"/>
      <c r="E704" s="8"/>
      <c r="F704" s="8"/>
      <c r="G704" s="8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8"/>
      <c r="Y704" s="8"/>
      <c r="Z704" s="8"/>
      <c r="AA704" s="8"/>
      <c r="AB704" s="8"/>
      <c r="AC704" s="8"/>
      <c r="AD704" s="8"/>
      <c r="AE704" s="8"/>
      <c r="AF704" s="8"/>
      <c r="AG704" s="8"/>
      <c r="AH704" s="8"/>
      <c r="AI704" s="8"/>
    </row>
    <row r="705" ht="15.75" customHeight="1">
      <c r="A705" s="8"/>
      <c r="B705" s="8"/>
      <c r="C705" s="8"/>
      <c r="D705" s="8"/>
      <c r="E705" s="8"/>
      <c r="F705" s="8"/>
      <c r="G705" s="8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  <c r="AA705" s="8"/>
      <c r="AB705" s="8"/>
      <c r="AC705" s="8"/>
      <c r="AD705" s="8"/>
      <c r="AE705" s="8"/>
      <c r="AF705" s="8"/>
      <c r="AG705" s="8"/>
      <c r="AH705" s="8"/>
      <c r="AI705" s="8"/>
    </row>
    <row r="706" ht="15.75" customHeight="1">
      <c r="A706" s="8"/>
      <c r="B706" s="8"/>
      <c r="C706" s="8"/>
      <c r="D706" s="8"/>
      <c r="E706" s="8"/>
      <c r="F706" s="8"/>
      <c r="G706" s="8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8"/>
      <c r="Y706" s="8"/>
      <c r="Z706" s="8"/>
      <c r="AA706" s="8"/>
      <c r="AB706" s="8"/>
      <c r="AC706" s="8"/>
      <c r="AD706" s="8"/>
      <c r="AE706" s="8"/>
      <c r="AF706" s="8"/>
      <c r="AG706" s="8"/>
      <c r="AH706" s="8"/>
      <c r="AI706" s="8"/>
    </row>
    <row r="707" ht="15.75" customHeight="1">
      <c r="A707" s="8"/>
      <c r="B707" s="8"/>
      <c r="C707" s="8"/>
      <c r="D707" s="8"/>
      <c r="E707" s="8"/>
      <c r="F707" s="8"/>
      <c r="G707" s="8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8"/>
      <c r="Y707" s="8"/>
      <c r="Z707" s="8"/>
      <c r="AA707" s="8"/>
      <c r="AB707" s="8"/>
      <c r="AC707" s="8"/>
      <c r="AD707" s="8"/>
      <c r="AE707" s="8"/>
      <c r="AF707" s="8"/>
      <c r="AG707" s="8"/>
      <c r="AH707" s="8"/>
      <c r="AI707" s="8"/>
    </row>
    <row r="708" ht="15.75" customHeight="1">
      <c r="A708" s="8"/>
      <c r="B708" s="8"/>
      <c r="C708" s="8"/>
      <c r="D708" s="8"/>
      <c r="E708" s="8"/>
      <c r="F708" s="8"/>
      <c r="G708" s="8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8"/>
      <c r="Y708" s="8"/>
      <c r="Z708" s="8"/>
      <c r="AA708" s="8"/>
      <c r="AB708" s="8"/>
      <c r="AC708" s="8"/>
      <c r="AD708" s="8"/>
      <c r="AE708" s="8"/>
      <c r="AF708" s="8"/>
      <c r="AG708" s="8"/>
      <c r="AH708" s="8"/>
      <c r="AI708" s="8"/>
    </row>
    <row r="709" ht="15.75" customHeight="1">
      <c r="A709" s="8"/>
      <c r="B709" s="8"/>
      <c r="C709" s="8"/>
      <c r="D709" s="8"/>
      <c r="E709" s="8"/>
      <c r="F709" s="8"/>
      <c r="G709" s="8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8"/>
      <c r="Y709" s="8"/>
      <c r="Z709" s="8"/>
      <c r="AA709" s="8"/>
      <c r="AB709" s="8"/>
      <c r="AC709" s="8"/>
      <c r="AD709" s="8"/>
      <c r="AE709" s="8"/>
      <c r="AF709" s="8"/>
      <c r="AG709" s="8"/>
      <c r="AH709" s="8"/>
      <c r="AI709" s="8"/>
    </row>
    <row r="710" ht="15.75" customHeight="1">
      <c r="A710" s="8"/>
      <c r="B710" s="8"/>
      <c r="C710" s="8"/>
      <c r="D710" s="8"/>
      <c r="E710" s="8"/>
      <c r="F710" s="8"/>
      <c r="G710" s="8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8"/>
      <c r="Y710" s="8"/>
      <c r="Z710" s="8"/>
      <c r="AA710" s="8"/>
      <c r="AB710" s="8"/>
      <c r="AC710" s="8"/>
      <c r="AD710" s="8"/>
      <c r="AE710" s="8"/>
      <c r="AF710" s="8"/>
      <c r="AG710" s="8"/>
      <c r="AH710" s="8"/>
      <c r="AI710" s="8"/>
    </row>
    <row r="711" ht="15.75" customHeight="1">
      <c r="A711" s="8"/>
      <c r="B711" s="8"/>
      <c r="C711" s="8"/>
      <c r="D711" s="8"/>
      <c r="E711" s="8"/>
      <c r="F711" s="8"/>
      <c r="G711" s="8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8"/>
      <c r="Y711" s="8"/>
      <c r="Z711" s="8"/>
      <c r="AA711" s="8"/>
      <c r="AB711" s="8"/>
      <c r="AC711" s="8"/>
      <c r="AD711" s="8"/>
      <c r="AE711" s="8"/>
      <c r="AF711" s="8"/>
      <c r="AG711" s="8"/>
      <c r="AH711" s="8"/>
      <c r="AI711" s="8"/>
    </row>
    <row r="712" ht="15.75" customHeight="1">
      <c r="A712" s="8"/>
      <c r="B712" s="8"/>
      <c r="C712" s="8"/>
      <c r="D712" s="8"/>
      <c r="E712" s="8"/>
      <c r="F712" s="8"/>
      <c r="G712" s="8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8"/>
      <c r="Y712" s="8"/>
      <c r="Z712" s="8"/>
      <c r="AA712" s="8"/>
      <c r="AB712" s="8"/>
      <c r="AC712" s="8"/>
      <c r="AD712" s="8"/>
      <c r="AE712" s="8"/>
      <c r="AF712" s="8"/>
      <c r="AG712" s="8"/>
      <c r="AH712" s="8"/>
      <c r="AI712" s="8"/>
    </row>
    <row r="713" ht="15.75" customHeight="1">
      <c r="A713" s="8"/>
      <c r="B713" s="8"/>
      <c r="C713" s="8"/>
      <c r="D713" s="8"/>
      <c r="E713" s="8"/>
      <c r="F713" s="8"/>
      <c r="G713" s="8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8"/>
      <c r="Y713" s="8"/>
      <c r="Z713" s="8"/>
      <c r="AA713" s="8"/>
      <c r="AB713" s="8"/>
      <c r="AC713" s="8"/>
      <c r="AD713" s="8"/>
      <c r="AE713" s="8"/>
      <c r="AF713" s="8"/>
      <c r="AG713" s="8"/>
      <c r="AH713" s="8"/>
      <c r="AI713" s="8"/>
    </row>
    <row r="714" ht="15.75" customHeight="1">
      <c r="A714" s="8"/>
      <c r="B714" s="8"/>
      <c r="C714" s="8"/>
      <c r="D714" s="8"/>
      <c r="E714" s="8"/>
      <c r="F714" s="8"/>
      <c r="G714" s="8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8"/>
      <c r="Y714" s="8"/>
      <c r="Z714" s="8"/>
      <c r="AA714" s="8"/>
      <c r="AB714" s="8"/>
      <c r="AC714" s="8"/>
      <c r="AD714" s="8"/>
      <c r="AE714" s="8"/>
      <c r="AF714" s="8"/>
      <c r="AG714" s="8"/>
      <c r="AH714" s="8"/>
      <c r="AI714" s="8"/>
    </row>
    <row r="715" ht="15.75" customHeight="1">
      <c r="A715" s="8"/>
      <c r="B715" s="8"/>
      <c r="C715" s="8"/>
      <c r="D715" s="8"/>
      <c r="E715" s="8"/>
      <c r="F715" s="8"/>
      <c r="G715" s="8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8"/>
      <c r="Y715" s="8"/>
      <c r="Z715" s="8"/>
      <c r="AA715" s="8"/>
      <c r="AB715" s="8"/>
      <c r="AC715" s="8"/>
      <c r="AD715" s="8"/>
      <c r="AE715" s="8"/>
      <c r="AF715" s="8"/>
      <c r="AG715" s="8"/>
      <c r="AH715" s="8"/>
      <c r="AI715" s="8"/>
    </row>
    <row r="716" ht="15.75" customHeight="1">
      <c r="A716" s="8"/>
      <c r="B716" s="8"/>
      <c r="C716" s="8"/>
      <c r="D716" s="8"/>
      <c r="E716" s="8"/>
      <c r="F716" s="8"/>
      <c r="G716" s="8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8"/>
      <c r="Y716" s="8"/>
      <c r="Z716" s="8"/>
      <c r="AA716" s="8"/>
      <c r="AB716" s="8"/>
      <c r="AC716" s="8"/>
      <c r="AD716" s="8"/>
      <c r="AE716" s="8"/>
      <c r="AF716" s="8"/>
      <c r="AG716" s="8"/>
      <c r="AH716" s="8"/>
      <c r="AI716" s="8"/>
    </row>
    <row r="717" ht="15.75" customHeight="1">
      <c r="A717" s="8"/>
      <c r="B717" s="8"/>
      <c r="C717" s="8"/>
      <c r="D717" s="8"/>
      <c r="E717" s="8"/>
      <c r="F717" s="8"/>
      <c r="G717" s="8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8"/>
      <c r="Y717" s="8"/>
      <c r="Z717" s="8"/>
      <c r="AA717" s="8"/>
      <c r="AB717" s="8"/>
      <c r="AC717" s="8"/>
      <c r="AD717" s="8"/>
      <c r="AE717" s="8"/>
      <c r="AF717" s="8"/>
      <c r="AG717" s="8"/>
      <c r="AH717" s="8"/>
      <c r="AI717" s="8"/>
    </row>
    <row r="718" ht="15.75" customHeight="1">
      <c r="A718" s="8"/>
      <c r="B718" s="8"/>
      <c r="C718" s="8"/>
      <c r="D718" s="8"/>
      <c r="E718" s="8"/>
      <c r="F718" s="8"/>
      <c r="G718" s="8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8"/>
      <c r="Y718" s="8"/>
      <c r="Z718" s="8"/>
      <c r="AA718" s="8"/>
      <c r="AB718" s="8"/>
      <c r="AC718" s="8"/>
      <c r="AD718" s="8"/>
      <c r="AE718" s="8"/>
      <c r="AF718" s="8"/>
      <c r="AG718" s="8"/>
      <c r="AH718" s="8"/>
      <c r="AI718" s="8"/>
    </row>
    <row r="719" ht="15.75" customHeight="1">
      <c r="A719" s="8"/>
      <c r="B719" s="8"/>
      <c r="C719" s="8"/>
      <c r="D719" s="8"/>
      <c r="E719" s="8"/>
      <c r="F719" s="8"/>
      <c r="G719" s="8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8"/>
      <c r="Y719" s="8"/>
      <c r="Z719" s="8"/>
      <c r="AA719" s="8"/>
      <c r="AB719" s="8"/>
      <c r="AC719" s="8"/>
      <c r="AD719" s="8"/>
      <c r="AE719" s="8"/>
      <c r="AF719" s="8"/>
      <c r="AG719" s="8"/>
      <c r="AH719" s="8"/>
      <c r="AI719" s="8"/>
    </row>
    <row r="720" ht="15.75" customHeight="1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/>
      <c r="Z720" s="8"/>
      <c r="AA720" s="8"/>
      <c r="AB720" s="8"/>
      <c r="AC720" s="8"/>
      <c r="AD720" s="8"/>
      <c r="AE720" s="8"/>
      <c r="AF720" s="8"/>
      <c r="AG720" s="8"/>
      <c r="AH720" s="8"/>
      <c r="AI720" s="8"/>
    </row>
    <row r="721" ht="15.75" customHeight="1">
      <c r="A721" s="8"/>
      <c r="B721" s="8"/>
      <c r="C721" s="8"/>
      <c r="D721" s="8"/>
      <c r="E721" s="8"/>
      <c r="F721" s="8"/>
      <c r="G721" s="8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8"/>
      <c r="Y721" s="8"/>
      <c r="Z721" s="8"/>
      <c r="AA721" s="8"/>
      <c r="AB721" s="8"/>
      <c r="AC721" s="8"/>
      <c r="AD721" s="8"/>
      <c r="AE721" s="8"/>
      <c r="AF721" s="8"/>
      <c r="AG721" s="8"/>
      <c r="AH721" s="8"/>
      <c r="AI721" s="8"/>
    </row>
    <row r="722" ht="15.75" customHeight="1">
      <c r="A722" s="8"/>
      <c r="B722" s="8"/>
      <c r="C722" s="8"/>
      <c r="D722" s="8"/>
      <c r="E722" s="8"/>
      <c r="F722" s="8"/>
      <c r="G722" s="8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8"/>
      <c r="Y722" s="8"/>
      <c r="Z722" s="8"/>
      <c r="AA722" s="8"/>
      <c r="AB722" s="8"/>
      <c r="AC722" s="8"/>
      <c r="AD722" s="8"/>
      <c r="AE722" s="8"/>
      <c r="AF722" s="8"/>
      <c r="AG722" s="8"/>
      <c r="AH722" s="8"/>
      <c r="AI722" s="8"/>
    </row>
    <row r="723" ht="15.75" customHeight="1">
      <c r="A723" s="8"/>
      <c r="B723" s="8"/>
      <c r="C723" s="8"/>
      <c r="D723" s="8"/>
      <c r="E723" s="8"/>
      <c r="F723" s="8"/>
      <c r="G723" s="8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8"/>
      <c r="Y723" s="8"/>
      <c r="Z723" s="8"/>
      <c r="AA723" s="8"/>
      <c r="AB723" s="8"/>
      <c r="AC723" s="8"/>
      <c r="AD723" s="8"/>
      <c r="AE723" s="8"/>
      <c r="AF723" s="8"/>
      <c r="AG723" s="8"/>
      <c r="AH723" s="8"/>
      <c r="AI723" s="8"/>
    </row>
    <row r="724" ht="15.75" customHeight="1">
      <c r="A724" s="8"/>
      <c r="B724" s="8"/>
      <c r="C724" s="8"/>
      <c r="D724" s="8"/>
      <c r="E724" s="8"/>
      <c r="F724" s="8"/>
      <c r="G724" s="8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8"/>
      <c r="Y724" s="8"/>
      <c r="Z724" s="8"/>
      <c r="AA724" s="8"/>
      <c r="AB724" s="8"/>
      <c r="AC724" s="8"/>
      <c r="AD724" s="8"/>
      <c r="AE724" s="8"/>
      <c r="AF724" s="8"/>
      <c r="AG724" s="8"/>
      <c r="AH724" s="8"/>
      <c r="AI724" s="8"/>
    </row>
    <row r="725" ht="15.75" customHeight="1">
      <c r="A725" s="8"/>
      <c r="B725" s="8"/>
      <c r="C725" s="8"/>
      <c r="D725" s="8"/>
      <c r="E725" s="8"/>
      <c r="F725" s="8"/>
      <c r="G725" s="8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8"/>
      <c r="Y725" s="8"/>
      <c r="Z725" s="8"/>
      <c r="AA725" s="8"/>
      <c r="AB725" s="8"/>
      <c r="AC725" s="8"/>
      <c r="AD725" s="8"/>
      <c r="AE725" s="8"/>
      <c r="AF725" s="8"/>
      <c r="AG725" s="8"/>
      <c r="AH725" s="8"/>
      <c r="AI725" s="8"/>
    </row>
    <row r="726" ht="15.75" customHeight="1">
      <c r="A726" s="8"/>
      <c r="B726" s="8"/>
      <c r="C726" s="8"/>
      <c r="D726" s="8"/>
      <c r="E726" s="8"/>
      <c r="F726" s="8"/>
      <c r="G726" s="8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8"/>
      <c r="Y726" s="8"/>
      <c r="Z726" s="8"/>
      <c r="AA726" s="8"/>
      <c r="AB726" s="8"/>
      <c r="AC726" s="8"/>
      <c r="AD726" s="8"/>
      <c r="AE726" s="8"/>
      <c r="AF726" s="8"/>
      <c r="AG726" s="8"/>
      <c r="AH726" s="8"/>
      <c r="AI726" s="8"/>
    </row>
    <row r="727" ht="15.75" customHeight="1">
      <c r="A727" s="8"/>
      <c r="B727" s="8"/>
      <c r="C727" s="8"/>
      <c r="D727" s="8"/>
      <c r="E727" s="8"/>
      <c r="F727" s="8"/>
      <c r="G727" s="8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8"/>
      <c r="Y727" s="8"/>
      <c r="Z727" s="8"/>
      <c r="AA727" s="8"/>
      <c r="AB727" s="8"/>
      <c r="AC727" s="8"/>
      <c r="AD727" s="8"/>
      <c r="AE727" s="8"/>
      <c r="AF727" s="8"/>
      <c r="AG727" s="8"/>
      <c r="AH727" s="8"/>
      <c r="AI727" s="8"/>
    </row>
    <row r="728" ht="15.75" customHeight="1">
      <c r="A728" s="8"/>
      <c r="B728" s="8"/>
      <c r="C728" s="8"/>
      <c r="D728" s="8"/>
      <c r="E728" s="8"/>
      <c r="F728" s="8"/>
      <c r="G728" s="8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8"/>
      <c r="Y728" s="8"/>
      <c r="Z728" s="8"/>
      <c r="AA728" s="8"/>
      <c r="AB728" s="8"/>
      <c r="AC728" s="8"/>
      <c r="AD728" s="8"/>
      <c r="AE728" s="8"/>
      <c r="AF728" s="8"/>
      <c r="AG728" s="8"/>
      <c r="AH728" s="8"/>
      <c r="AI728" s="8"/>
    </row>
    <row r="729" ht="15.75" customHeight="1">
      <c r="A729" s="8"/>
      <c r="B729" s="8"/>
      <c r="C729" s="8"/>
      <c r="D729" s="8"/>
      <c r="E729" s="8"/>
      <c r="F729" s="8"/>
      <c r="G729" s="8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8"/>
      <c r="Y729" s="8"/>
      <c r="Z729" s="8"/>
      <c r="AA729" s="8"/>
      <c r="AB729" s="8"/>
      <c r="AC729" s="8"/>
      <c r="AD729" s="8"/>
      <c r="AE729" s="8"/>
      <c r="AF729" s="8"/>
      <c r="AG729" s="8"/>
      <c r="AH729" s="8"/>
      <c r="AI729" s="8"/>
    </row>
    <row r="730" ht="15.75" customHeight="1">
      <c r="A730" s="8"/>
      <c r="B730" s="8"/>
      <c r="C730" s="8"/>
      <c r="D730" s="8"/>
      <c r="E730" s="8"/>
      <c r="F730" s="8"/>
      <c r="G730" s="8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8"/>
      <c r="Y730" s="8"/>
      <c r="Z730" s="8"/>
      <c r="AA730" s="8"/>
      <c r="AB730" s="8"/>
      <c r="AC730" s="8"/>
      <c r="AD730" s="8"/>
      <c r="AE730" s="8"/>
      <c r="AF730" s="8"/>
      <c r="AG730" s="8"/>
      <c r="AH730" s="8"/>
      <c r="AI730" s="8"/>
    </row>
    <row r="731" ht="15.75" customHeight="1">
      <c r="A731" s="8"/>
      <c r="B731" s="8"/>
      <c r="C731" s="8"/>
      <c r="D731" s="8"/>
      <c r="E731" s="8"/>
      <c r="F731" s="8"/>
      <c r="G731" s="8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8"/>
      <c r="Y731" s="8"/>
      <c r="Z731" s="8"/>
      <c r="AA731" s="8"/>
      <c r="AB731" s="8"/>
      <c r="AC731" s="8"/>
      <c r="AD731" s="8"/>
      <c r="AE731" s="8"/>
      <c r="AF731" s="8"/>
      <c r="AG731" s="8"/>
      <c r="AH731" s="8"/>
      <c r="AI731" s="8"/>
    </row>
    <row r="732" ht="15.75" customHeight="1">
      <c r="A732" s="8"/>
      <c r="B732" s="8"/>
      <c r="C732" s="8"/>
      <c r="D732" s="8"/>
      <c r="E732" s="8"/>
      <c r="F732" s="8"/>
      <c r="G732" s="8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8"/>
      <c r="Y732" s="8"/>
      <c r="Z732" s="8"/>
      <c r="AA732" s="8"/>
      <c r="AB732" s="8"/>
      <c r="AC732" s="8"/>
      <c r="AD732" s="8"/>
      <c r="AE732" s="8"/>
      <c r="AF732" s="8"/>
      <c r="AG732" s="8"/>
      <c r="AH732" s="8"/>
      <c r="AI732" s="8"/>
    </row>
    <row r="733" ht="15.75" customHeight="1">
      <c r="A733" s="8"/>
      <c r="B733" s="8"/>
      <c r="C733" s="8"/>
      <c r="D733" s="8"/>
      <c r="E733" s="8"/>
      <c r="F733" s="8"/>
      <c r="G733" s="8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8"/>
      <c r="Y733" s="8"/>
      <c r="Z733" s="8"/>
      <c r="AA733" s="8"/>
      <c r="AB733" s="8"/>
      <c r="AC733" s="8"/>
      <c r="AD733" s="8"/>
      <c r="AE733" s="8"/>
      <c r="AF733" s="8"/>
      <c r="AG733" s="8"/>
      <c r="AH733" s="8"/>
      <c r="AI733" s="8"/>
    </row>
    <row r="734" ht="15.75" customHeight="1">
      <c r="A734" s="8"/>
      <c r="B734" s="8"/>
      <c r="C734" s="8"/>
      <c r="D734" s="8"/>
      <c r="E734" s="8"/>
      <c r="F734" s="8"/>
      <c r="G734" s="8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8"/>
      <c r="Y734" s="8"/>
      <c r="Z734" s="8"/>
      <c r="AA734" s="8"/>
      <c r="AB734" s="8"/>
      <c r="AC734" s="8"/>
      <c r="AD734" s="8"/>
      <c r="AE734" s="8"/>
      <c r="AF734" s="8"/>
      <c r="AG734" s="8"/>
      <c r="AH734" s="8"/>
      <c r="AI734" s="8"/>
    </row>
    <row r="735" ht="15.75" customHeight="1">
      <c r="A735" s="8"/>
      <c r="B735" s="8"/>
      <c r="C735" s="8"/>
      <c r="D735" s="8"/>
      <c r="E735" s="8"/>
      <c r="F735" s="8"/>
      <c r="G735" s="8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8"/>
      <c r="Y735" s="8"/>
      <c r="Z735" s="8"/>
      <c r="AA735" s="8"/>
      <c r="AB735" s="8"/>
      <c r="AC735" s="8"/>
      <c r="AD735" s="8"/>
      <c r="AE735" s="8"/>
      <c r="AF735" s="8"/>
      <c r="AG735" s="8"/>
      <c r="AH735" s="8"/>
      <c r="AI735" s="8"/>
    </row>
    <row r="736" ht="15.75" customHeight="1">
      <c r="A736" s="8"/>
      <c r="B736" s="8"/>
      <c r="C736" s="8"/>
      <c r="D736" s="8"/>
      <c r="E736" s="8"/>
      <c r="F736" s="8"/>
      <c r="G736" s="8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8"/>
      <c r="Y736" s="8"/>
      <c r="Z736" s="8"/>
      <c r="AA736" s="8"/>
      <c r="AB736" s="8"/>
      <c r="AC736" s="8"/>
      <c r="AD736" s="8"/>
      <c r="AE736" s="8"/>
      <c r="AF736" s="8"/>
      <c r="AG736" s="8"/>
      <c r="AH736" s="8"/>
      <c r="AI736" s="8"/>
    </row>
    <row r="737" ht="15.75" customHeight="1">
      <c r="A737" s="8"/>
      <c r="B737" s="8"/>
      <c r="C737" s="8"/>
      <c r="D737" s="8"/>
      <c r="E737" s="8"/>
      <c r="F737" s="8"/>
      <c r="G737" s="8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8"/>
      <c r="Y737" s="8"/>
      <c r="Z737" s="8"/>
      <c r="AA737" s="8"/>
      <c r="AB737" s="8"/>
      <c r="AC737" s="8"/>
      <c r="AD737" s="8"/>
      <c r="AE737" s="8"/>
      <c r="AF737" s="8"/>
      <c r="AG737" s="8"/>
      <c r="AH737" s="8"/>
      <c r="AI737" s="8"/>
    </row>
    <row r="738" ht="15.75" customHeight="1">
      <c r="A738" s="8"/>
      <c r="B738" s="8"/>
      <c r="C738" s="8"/>
      <c r="D738" s="8"/>
      <c r="E738" s="8"/>
      <c r="F738" s="8"/>
      <c r="G738" s="8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8"/>
      <c r="Y738" s="8"/>
      <c r="Z738" s="8"/>
      <c r="AA738" s="8"/>
      <c r="AB738" s="8"/>
      <c r="AC738" s="8"/>
      <c r="AD738" s="8"/>
      <c r="AE738" s="8"/>
      <c r="AF738" s="8"/>
      <c r="AG738" s="8"/>
      <c r="AH738" s="8"/>
      <c r="AI738" s="8"/>
    </row>
    <row r="739" ht="15.75" customHeight="1">
      <c r="A739" s="8"/>
      <c r="B739" s="8"/>
      <c r="C739" s="8"/>
      <c r="D739" s="8"/>
      <c r="E739" s="8"/>
      <c r="F739" s="8"/>
      <c r="G739" s="8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8"/>
      <c r="Y739" s="8"/>
      <c r="Z739" s="8"/>
      <c r="AA739" s="8"/>
      <c r="AB739" s="8"/>
      <c r="AC739" s="8"/>
      <c r="AD739" s="8"/>
      <c r="AE739" s="8"/>
      <c r="AF739" s="8"/>
      <c r="AG739" s="8"/>
      <c r="AH739" s="8"/>
      <c r="AI739" s="8"/>
    </row>
    <row r="740" ht="15.75" customHeight="1">
      <c r="A740" s="8"/>
      <c r="B740" s="8"/>
      <c r="C740" s="8"/>
      <c r="D740" s="8"/>
      <c r="E740" s="8"/>
      <c r="F740" s="8"/>
      <c r="G740" s="8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8"/>
      <c r="Y740" s="8"/>
      <c r="Z740" s="8"/>
      <c r="AA740" s="8"/>
      <c r="AB740" s="8"/>
      <c r="AC740" s="8"/>
      <c r="AD740" s="8"/>
      <c r="AE740" s="8"/>
      <c r="AF740" s="8"/>
      <c r="AG740" s="8"/>
      <c r="AH740" s="8"/>
      <c r="AI740" s="8"/>
    </row>
    <row r="741" ht="15.75" customHeight="1">
      <c r="A741" s="8"/>
      <c r="B741" s="8"/>
      <c r="C741" s="8"/>
      <c r="D741" s="8"/>
      <c r="E741" s="8"/>
      <c r="F741" s="8"/>
      <c r="G741" s="8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8"/>
      <c r="Y741" s="8"/>
      <c r="Z741" s="8"/>
      <c r="AA741" s="8"/>
      <c r="AB741" s="8"/>
      <c r="AC741" s="8"/>
      <c r="AD741" s="8"/>
      <c r="AE741" s="8"/>
      <c r="AF741" s="8"/>
      <c r="AG741" s="8"/>
      <c r="AH741" s="8"/>
      <c r="AI741" s="8"/>
    </row>
    <row r="742" ht="15.75" customHeight="1">
      <c r="A742" s="8"/>
      <c r="B742" s="8"/>
      <c r="C742" s="8"/>
      <c r="D742" s="8"/>
      <c r="E742" s="8"/>
      <c r="F742" s="8"/>
      <c r="G742" s="8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8"/>
      <c r="Y742" s="8"/>
      <c r="Z742" s="8"/>
      <c r="AA742" s="8"/>
      <c r="AB742" s="8"/>
      <c r="AC742" s="8"/>
      <c r="AD742" s="8"/>
      <c r="AE742" s="8"/>
      <c r="AF742" s="8"/>
      <c r="AG742" s="8"/>
      <c r="AH742" s="8"/>
      <c r="AI742" s="8"/>
    </row>
    <row r="743" ht="15.75" customHeight="1">
      <c r="A743" s="8"/>
      <c r="B743" s="8"/>
      <c r="C743" s="8"/>
      <c r="D743" s="8"/>
      <c r="E743" s="8"/>
      <c r="F743" s="8"/>
      <c r="G743" s="8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8"/>
      <c r="Y743" s="8"/>
      <c r="Z743" s="8"/>
      <c r="AA743" s="8"/>
      <c r="AB743" s="8"/>
      <c r="AC743" s="8"/>
      <c r="AD743" s="8"/>
      <c r="AE743" s="8"/>
      <c r="AF743" s="8"/>
      <c r="AG743" s="8"/>
      <c r="AH743" s="8"/>
      <c r="AI743" s="8"/>
    </row>
    <row r="744" ht="15.75" customHeight="1">
      <c r="A744" s="8"/>
      <c r="B744" s="8"/>
      <c r="C744" s="8"/>
      <c r="D744" s="8"/>
      <c r="E744" s="8"/>
      <c r="F744" s="8"/>
      <c r="G744" s="8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8"/>
      <c r="Y744" s="8"/>
      <c r="Z744" s="8"/>
      <c r="AA744" s="8"/>
      <c r="AB744" s="8"/>
      <c r="AC744" s="8"/>
      <c r="AD744" s="8"/>
      <c r="AE744" s="8"/>
      <c r="AF744" s="8"/>
      <c r="AG744" s="8"/>
      <c r="AH744" s="8"/>
      <c r="AI744" s="8"/>
    </row>
    <row r="745" ht="15.75" customHeight="1">
      <c r="A745" s="8"/>
      <c r="B745" s="8"/>
      <c r="C745" s="8"/>
      <c r="D745" s="8"/>
      <c r="E745" s="8"/>
      <c r="F745" s="8"/>
      <c r="G745" s="8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8"/>
      <c r="Y745" s="8"/>
      <c r="Z745" s="8"/>
      <c r="AA745" s="8"/>
      <c r="AB745" s="8"/>
      <c r="AC745" s="8"/>
      <c r="AD745" s="8"/>
      <c r="AE745" s="8"/>
      <c r="AF745" s="8"/>
      <c r="AG745" s="8"/>
      <c r="AH745" s="8"/>
      <c r="AI745" s="8"/>
    </row>
    <row r="746" ht="15.75" customHeight="1">
      <c r="A746" s="8"/>
      <c r="B746" s="8"/>
      <c r="C746" s="8"/>
      <c r="D746" s="8"/>
      <c r="E746" s="8"/>
      <c r="F746" s="8"/>
      <c r="G746" s="8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8"/>
      <c r="Y746" s="8"/>
      <c r="Z746" s="8"/>
      <c r="AA746" s="8"/>
      <c r="AB746" s="8"/>
      <c r="AC746" s="8"/>
      <c r="AD746" s="8"/>
      <c r="AE746" s="8"/>
      <c r="AF746" s="8"/>
      <c r="AG746" s="8"/>
      <c r="AH746" s="8"/>
      <c r="AI746" s="8"/>
    </row>
    <row r="747" ht="15.75" customHeight="1">
      <c r="A747" s="8"/>
      <c r="B747" s="8"/>
      <c r="C747" s="8"/>
      <c r="D747" s="8"/>
      <c r="E747" s="8"/>
      <c r="F747" s="8"/>
      <c r="G747" s="8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8"/>
      <c r="Y747" s="8"/>
      <c r="Z747" s="8"/>
      <c r="AA747" s="8"/>
      <c r="AB747" s="8"/>
      <c r="AC747" s="8"/>
      <c r="AD747" s="8"/>
      <c r="AE747" s="8"/>
      <c r="AF747" s="8"/>
      <c r="AG747" s="8"/>
      <c r="AH747" s="8"/>
      <c r="AI747" s="8"/>
    </row>
    <row r="748" ht="15.75" customHeight="1">
      <c r="A748" s="8"/>
      <c r="B748" s="8"/>
      <c r="C748" s="8"/>
      <c r="D748" s="8"/>
      <c r="E748" s="8"/>
      <c r="F748" s="8"/>
      <c r="G748" s="8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8"/>
      <c r="Y748" s="8"/>
      <c r="Z748" s="8"/>
      <c r="AA748" s="8"/>
      <c r="AB748" s="8"/>
      <c r="AC748" s="8"/>
      <c r="AD748" s="8"/>
      <c r="AE748" s="8"/>
      <c r="AF748" s="8"/>
      <c r="AG748" s="8"/>
      <c r="AH748" s="8"/>
      <c r="AI748" s="8"/>
    </row>
    <row r="749" ht="15.75" customHeight="1">
      <c r="A749" s="8"/>
      <c r="B749" s="8"/>
      <c r="C749" s="8"/>
      <c r="D749" s="8"/>
      <c r="E749" s="8"/>
      <c r="F749" s="8"/>
      <c r="G749" s="8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8"/>
      <c r="Y749" s="8"/>
      <c r="Z749" s="8"/>
      <c r="AA749" s="8"/>
      <c r="AB749" s="8"/>
      <c r="AC749" s="8"/>
      <c r="AD749" s="8"/>
      <c r="AE749" s="8"/>
      <c r="AF749" s="8"/>
      <c r="AG749" s="8"/>
      <c r="AH749" s="8"/>
      <c r="AI749" s="8"/>
    </row>
    <row r="750" ht="15.75" customHeight="1">
      <c r="A750" s="8"/>
      <c r="B750" s="8"/>
      <c r="C750" s="8"/>
      <c r="D750" s="8"/>
      <c r="E750" s="8"/>
      <c r="F750" s="8"/>
      <c r="G750" s="8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8"/>
      <c r="Y750" s="8"/>
      <c r="Z750" s="8"/>
      <c r="AA750" s="8"/>
      <c r="AB750" s="8"/>
      <c r="AC750" s="8"/>
      <c r="AD750" s="8"/>
      <c r="AE750" s="8"/>
      <c r="AF750" s="8"/>
      <c r="AG750" s="8"/>
      <c r="AH750" s="8"/>
      <c r="AI750" s="8"/>
    </row>
    <row r="751" ht="15.75" customHeight="1">
      <c r="A751" s="8"/>
      <c r="B751" s="8"/>
      <c r="C751" s="8"/>
      <c r="D751" s="8"/>
      <c r="E751" s="8"/>
      <c r="F751" s="8"/>
      <c r="G751" s="8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8"/>
      <c r="Y751" s="8"/>
      <c r="Z751" s="8"/>
      <c r="AA751" s="8"/>
      <c r="AB751" s="8"/>
      <c r="AC751" s="8"/>
      <c r="AD751" s="8"/>
      <c r="AE751" s="8"/>
      <c r="AF751" s="8"/>
      <c r="AG751" s="8"/>
      <c r="AH751" s="8"/>
      <c r="AI751" s="8"/>
    </row>
    <row r="752" ht="15.75" customHeight="1">
      <c r="A752" s="8"/>
      <c r="B752" s="8"/>
      <c r="C752" s="8"/>
      <c r="D752" s="8"/>
      <c r="E752" s="8"/>
      <c r="F752" s="8"/>
      <c r="G752" s="8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  <c r="AA752" s="8"/>
      <c r="AB752" s="8"/>
      <c r="AC752" s="8"/>
      <c r="AD752" s="8"/>
      <c r="AE752" s="8"/>
      <c r="AF752" s="8"/>
      <c r="AG752" s="8"/>
      <c r="AH752" s="8"/>
      <c r="AI752" s="8"/>
    </row>
    <row r="753" ht="15.75" customHeight="1">
      <c r="A753" s="8"/>
      <c r="B753" s="8"/>
      <c r="C753" s="8"/>
      <c r="D753" s="8"/>
      <c r="E753" s="8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  <c r="AA753" s="8"/>
      <c r="AB753" s="8"/>
      <c r="AC753" s="8"/>
      <c r="AD753" s="8"/>
      <c r="AE753" s="8"/>
      <c r="AF753" s="8"/>
      <c r="AG753" s="8"/>
      <c r="AH753" s="8"/>
      <c r="AI753" s="8"/>
    </row>
    <row r="754" ht="15.75" customHeight="1">
      <c r="A754" s="8"/>
      <c r="B754" s="8"/>
      <c r="C754" s="8"/>
      <c r="D754" s="8"/>
      <c r="E754" s="8"/>
      <c r="F754" s="8"/>
      <c r="G754" s="8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8"/>
      <c r="Y754" s="8"/>
      <c r="Z754" s="8"/>
      <c r="AA754" s="8"/>
      <c r="AB754" s="8"/>
      <c r="AC754" s="8"/>
      <c r="AD754" s="8"/>
      <c r="AE754" s="8"/>
      <c r="AF754" s="8"/>
      <c r="AG754" s="8"/>
      <c r="AH754" s="8"/>
      <c r="AI754" s="8"/>
    </row>
    <row r="755" ht="15.75" customHeight="1">
      <c r="A755" s="8"/>
      <c r="B755" s="8"/>
      <c r="C755" s="8"/>
      <c r="D755" s="8"/>
      <c r="E755" s="8"/>
      <c r="F755" s="8"/>
      <c r="G755" s="8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8"/>
      <c r="Y755" s="8"/>
      <c r="Z755" s="8"/>
      <c r="AA755" s="8"/>
      <c r="AB755" s="8"/>
      <c r="AC755" s="8"/>
      <c r="AD755" s="8"/>
      <c r="AE755" s="8"/>
      <c r="AF755" s="8"/>
      <c r="AG755" s="8"/>
      <c r="AH755" s="8"/>
      <c r="AI755" s="8"/>
    </row>
    <row r="756" ht="15.75" customHeight="1">
      <c r="A756" s="8"/>
      <c r="B756" s="8"/>
      <c r="C756" s="8"/>
      <c r="D756" s="8"/>
      <c r="E756" s="8"/>
      <c r="F756" s="8"/>
      <c r="G756" s="8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8"/>
      <c r="Y756" s="8"/>
      <c r="Z756" s="8"/>
      <c r="AA756" s="8"/>
      <c r="AB756" s="8"/>
      <c r="AC756" s="8"/>
      <c r="AD756" s="8"/>
      <c r="AE756" s="8"/>
      <c r="AF756" s="8"/>
      <c r="AG756" s="8"/>
      <c r="AH756" s="8"/>
      <c r="AI756" s="8"/>
    </row>
    <row r="757" ht="15.75" customHeight="1">
      <c r="A757" s="8"/>
      <c r="B757" s="8"/>
      <c r="C757" s="8"/>
      <c r="D757" s="8"/>
      <c r="E757" s="8"/>
      <c r="F757" s="8"/>
      <c r="G757" s="8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8"/>
      <c r="Y757" s="8"/>
      <c r="Z757" s="8"/>
      <c r="AA757" s="8"/>
      <c r="AB757" s="8"/>
      <c r="AC757" s="8"/>
      <c r="AD757" s="8"/>
      <c r="AE757" s="8"/>
      <c r="AF757" s="8"/>
      <c r="AG757" s="8"/>
      <c r="AH757" s="8"/>
      <c r="AI757" s="8"/>
    </row>
    <row r="758" ht="15.75" customHeight="1">
      <c r="A758" s="8"/>
      <c r="B758" s="8"/>
      <c r="C758" s="8"/>
      <c r="D758" s="8"/>
      <c r="E758" s="8"/>
      <c r="F758" s="8"/>
      <c r="G758" s="8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8"/>
      <c r="Y758" s="8"/>
      <c r="Z758" s="8"/>
      <c r="AA758" s="8"/>
      <c r="AB758" s="8"/>
      <c r="AC758" s="8"/>
      <c r="AD758" s="8"/>
      <c r="AE758" s="8"/>
      <c r="AF758" s="8"/>
      <c r="AG758" s="8"/>
      <c r="AH758" s="8"/>
      <c r="AI758" s="8"/>
    </row>
    <row r="759" ht="15.75" customHeight="1">
      <c r="A759" s="8"/>
      <c r="B759" s="8"/>
      <c r="C759" s="8"/>
      <c r="D759" s="8"/>
      <c r="E759" s="8"/>
      <c r="F759" s="8"/>
      <c r="G759" s="8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8"/>
      <c r="Y759" s="8"/>
      <c r="Z759" s="8"/>
      <c r="AA759" s="8"/>
      <c r="AB759" s="8"/>
      <c r="AC759" s="8"/>
      <c r="AD759" s="8"/>
      <c r="AE759" s="8"/>
      <c r="AF759" s="8"/>
      <c r="AG759" s="8"/>
      <c r="AH759" s="8"/>
      <c r="AI759" s="8"/>
    </row>
    <row r="760" ht="15.75" customHeight="1">
      <c r="A760" s="8"/>
      <c r="B760" s="8"/>
      <c r="C760" s="8"/>
      <c r="D760" s="8"/>
      <c r="E760" s="8"/>
      <c r="F760" s="8"/>
      <c r="G760" s="8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8"/>
      <c r="Y760" s="8"/>
      <c r="Z760" s="8"/>
      <c r="AA760" s="8"/>
      <c r="AB760" s="8"/>
      <c r="AC760" s="8"/>
      <c r="AD760" s="8"/>
      <c r="AE760" s="8"/>
      <c r="AF760" s="8"/>
      <c r="AG760" s="8"/>
      <c r="AH760" s="8"/>
      <c r="AI760" s="8"/>
    </row>
    <row r="761" ht="15.75" customHeight="1">
      <c r="A761" s="8"/>
      <c r="B761" s="8"/>
      <c r="C761" s="8"/>
      <c r="D761" s="8"/>
      <c r="E761" s="8"/>
      <c r="F761" s="8"/>
      <c r="G761" s="8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8"/>
      <c r="Y761" s="8"/>
      <c r="Z761" s="8"/>
      <c r="AA761" s="8"/>
      <c r="AB761" s="8"/>
      <c r="AC761" s="8"/>
      <c r="AD761" s="8"/>
      <c r="AE761" s="8"/>
      <c r="AF761" s="8"/>
      <c r="AG761" s="8"/>
      <c r="AH761" s="8"/>
      <c r="AI761" s="8"/>
    </row>
    <row r="762" ht="15.75" customHeight="1">
      <c r="A762" s="8"/>
      <c r="B762" s="8"/>
      <c r="C762" s="8"/>
      <c r="D762" s="8"/>
      <c r="E762" s="8"/>
      <c r="F762" s="8"/>
      <c r="G762" s="8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8"/>
      <c r="Y762" s="8"/>
      <c r="Z762" s="8"/>
      <c r="AA762" s="8"/>
      <c r="AB762" s="8"/>
      <c r="AC762" s="8"/>
      <c r="AD762" s="8"/>
      <c r="AE762" s="8"/>
      <c r="AF762" s="8"/>
      <c r="AG762" s="8"/>
      <c r="AH762" s="8"/>
      <c r="AI762" s="8"/>
    </row>
    <row r="763" ht="15.75" customHeight="1">
      <c r="A763" s="8"/>
      <c r="B763" s="8"/>
      <c r="C763" s="8"/>
      <c r="D763" s="8"/>
      <c r="E763" s="8"/>
      <c r="F763" s="8"/>
      <c r="G763" s="8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8"/>
      <c r="Y763" s="8"/>
      <c r="Z763" s="8"/>
      <c r="AA763" s="8"/>
      <c r="AB763" s="8"/>
      <c r="AC763" s="8"/>
      <c r="AD763" s="8"/>
      <c r="AE763" s="8"/>
      <c r="AF763" s="8"/>
      <c r="AG763" s="8"/>
      <c r="AH763" s="8"/>
      <c r="AI763" s="8"/>
    </row>
    <row r="764" ht="15.75" customHeight="1">
      <c r="A764" s="8"/>
      <c r="B764" s="8"/>
      <c r="C764" s="8"/>
      <c r="D764" s="8"/>
      <c r="E764" s="8"/>
      <c r="F764" s="8"/>
      <c r="G764" s="8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8"/>
      <c r="Y764" s="8"/>
      <c r="Z764" s="8"/>
      <c r="AA764" s="8"/>
      <c r="AB764" s="8"/>
      <c r="AC764" s="8"/>
      <c r="AD764" s="8"/>
      <c r="AE764" s="8"/>
      <c r="AF764" s="8"/>
      <c r="AG764" s="8"/>
      <c r="AH764" s="8"/>
      <c r="AI764" s="8"/>
    </row>
    <row r="765" ht="15.75" customHeight="1">
      <c r="A765" s="8"/>
      <c r="B765" s="8"/>
      <c r="C765" s="8"/>
      <c r="D765" s="8"/>
      <c r="E765" s="8"/>
      <c r="F765" s="8"/>
      <c r="G765" s="8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8"/>
      <c r="Y765" s="8"/>
      <c r="Z765" s="8"/>
      <c r="AA765" s="8"/>
      <c r="AB765" s="8"/>
      <c r="AC765" s="8"/>
      <c r="AD765" s="8"/>
      <c r="AE765" s="8"/>
      <c r="AF765" s="8"/>
      <c r="AG765" s="8"/>
      <c r="AH765" s="8"/>
      <c r="AI765" s="8"/>
    </row>
    <row r="766" ht="15.75" customHeight="1">
      <c r="A766" s="8"/>
      <c r="B766" s="8"/>
      <c r="C766" s="8"/>
      <c r="D766" s="8"/>
      <c r="E766" s="8"/>
      <c r="F766" s="8"/>
      <c r="G766" s="8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8"/>
      <c r="Y766" s="8"/>
      <c r="Z766" s="8"/>
      <c r="AA766" s="8"/>
      <c r="AB766" s="8"/>
      <c r="AC766" s="8"/>
      <c r="AD766" s="8"/>
      <c r="AE766" s="8"/>
      <c r="AF766" s="8"/>
      <c r="AG766" s="8"/>
      <c r="AH766" s="8"/>
      <c r="AI766" s="8"/>
    </row>
    <row r="767" ht="15.75" customHeight="1">
      <c r="A767" s="8"/>
      <c r="B767" s="8"/>
      <c r="C767" s="8"/>
      <c r="D767" s="8"/>
      <c r="E767" s="8"/>
      <c r="F767" s="8"/>
      <c r="G767" s="8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8"/>
      <c r="Y767" s="8"/>
      <c r="Z767" s="8"/>
      <c r="AA767" s="8"/>
      <c r="AB767" s="8"/>
      <c r="AC767" s="8"/>
      <c r="AD767" s="8"/>
      <c r="AE767" s="8"/>
      <c r="AF767" s="8"/>
      <c r="AG767" s="8"/>
      <c r="AH767" s="8"/>
      <c r="AI767" s="8"/>
    </row>
    <row r="768" ht="15.75" customHeight="1">
      <c r="A768" s="8"/>
      <c r="B768" s="8"/>
      <c r="C768" s="8"/>
      <c r="D768" s="8"/>
      <c r="E768" s="8"/>
      <c r="F768" s="8"/>
      <c r="G768" s="8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8"/>
      <c r="Y768" s="8"/>
      <c r="Z768" s="8"/>
      <c r="AA768" s="8"/>
      <c r="AB768" s="8"/>
      <c r="AC768" s="8"/>
      <c r="AD768" s="8"/>
      <c r="AE768" s="8"/>
      <c r="AF768" s="8"/>
      <c r="AG768" s="8"/>
      <c r="AH768" s="8"/>
      <c r="AI768" s="8"/>
    </row>
    <row r="769" ht="15.75" customHeight="1">
      <c r="A769" s="8"/>
      <c r="B769" s="8"/>
      <c r="C769" s="8"/>
      <c r="D769" s="8"/>
      <c r="E769" s="8"/>
      <c r="F769" s="8"/>
      <c r="G769" s="8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8"/>
      <c r="Y769" s="8"/>
      <c r="Z769" s="8"/>
      <c r="AA769" s="8"/>
      <c r="AB769" s="8"/>
      <c r="AC769" s="8"/>
      <c r="AD769" s="8"/>
      <c r="AE769" s="8"/>
      <c r="AF769" s="8"/>
      <c r="AG769" s="8"/>
      <c r="AH769" s="8"/>
      <c r="AI769" s="8"/>
    </row>
    <row r="770" ht="15.75" customHeight="1">
      <c r="A770" s="8"/>
      <c r="B770" s="8"/>
      <c r="C770" s="8"/>
      <c r="D770" s="8"/>
      <c r="E770" s="8"/>
      <c r="F770" s="8"/>
      <c r="G770" s="8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8"/>
      <c r="Y770" s="8"/>
      <c r="Z770" s="8"/>
      <c r="AA770" s="8"/>
      <c r="AB770" s="8"/>
      <c r="AC770" s="8"/>
      <c r="AD770" s="8"/>
      <c r="AE770" s="8"/>
      <c r="AF770" s="8"/>
      <c r="AG770" s="8"/>
      <c r="AH770" s="8"/>
      <c r="AI770" s="8"/>
    </row>
    <row r="771" ht="15.75" customHeight="1">
      <c r="A771" s="8"/>
      <c r="B771" s="8"/>
      <c r="C771" s="8"/>
      <c r="D771" s="8"/>
      <c r="E771" s="8"/>
      <c r="F771" s="8"/>
      <c r="G771" s="8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8"/>
      <c r="Y771" s="8"/>
      <c r="Z771" s="8"/>
      <c r="AA771" s="8"/>
      <c r="AB771" s="8"/>
      <c r="AC771" s="8"/>
      <c r="AD771" s="8"/>
      <c r="AE771" s="8"/>
      <c r="AF771" s="8"/>
      <c r="AG771" s="8"/>
      <c r="AH771" s="8"/>
      <c r="AI771" s="8"/>
    </row>
    <row r="772" ht="15.75" customHeight="1">
      <c r="A772" s="8"/>
      <c r="B772" s="8"/>
      <c r="C772" s="8"/>
      <c r="D772" s="8"/>
      <c r="E772" s="8"/>
      <c r="F772" s="8"/>
      <c r="G772" s="8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8"/>
      <c r="Y772" s="8"/>
      <c r="Z772" s="8"/>
      <c r="AA772" s="8"/>
      <c r="AB772" s="8"/>
      <c r="AC772" s="8"/>
      <c r="AD772" s="8"/>
      <c r="AE772" s="8"/>
      <c r="AF772" s="8"/>
      <c r="AG772" s="8"/>
      <c r="AH772" s="8"/>
      <c r="AI772" s="8"/>
    </row>
    <row r="773" ht="15.75" customHeight="1">
      <c r="A773" s="8"/>
      <c r="B773" s="8"/>
      <c r="C773" s="8"/>
      <c r="D773" s="8"/>
      <c r="E773" s="8"/>
      <c r="F773" s="8"/>
      <c r="G773" s="8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8"/>
      <c r="Y773" s="8"/>
      <c r="Z773" s="8"/>
      <c r="AA773" s="8"/>
      <c r="AB773" s="8"/>
      <c r="AC773" s="8"/>
      <c r="AD773" s="8"/>
      <c r="AE773" s="8"/>
      <c r="AF773" s="8"/>
      <c r="AG773" s="8"/>
      <c r="AH773" s="8"/>
      <c r="AI773" s="8"/>
    </row>
    <row r="774" ht="15.75" customHeight="1">
      <c r="A774" s="8"/>
      <c r="B774" s="8"/>
      <c r="C774" s="8"/>
      <c r="D774" s="8"/>
      <c r="E774" s="8"/>
      <c r="F774" s="8"/>
      <c r="G774" s="8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8"/>
      <c r="Y774" s="8"/>
      <c r="Z774" s="8"/>
      <c r="AA774" s="8"/>
      <c r="AB774" s="8"/>
      <c r="AC774" s="8"/>
      <c r="AD774" s="8"/>
      <c r="AE774" s="8"/>
      <c r="AF774" s="8"/>
      <c r="AG774" s="8"/>
      <c r="AH774" s="8"/>
      <c r="AI774" s="8"/>
    </row>
    <row r="775" ht="15.75" customHeight="1">
      <c r="A775" s="8"/>
      <c r="B775" s="8"/>
      <c r="C775" s="8"/>
      <c r="D775" s="8"/>
      <c r="E775" s="8"/>
      <c r="F775" s="8"/>
      <c r="G775" s="8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8"/>
      <c r="Y775" s="8"/>
      <c r="Z775" s="8"/>
      <c r="AA775" s="8"/>
      <c r="AB775" s="8"/>
      <c r="AC775" s="8"/>
      <c r="AD775" s="8"/>
      <c r="AE775" s="8"/>
      <c r="AF775" s="8"/>
      <c r="AG775" s="8"/>
      <c r="AH775" s="8"/>
      <c r="AI775" s="8"/>
    </row>
    <row r="776" ht="15.75" customHeight="1">
      <c r="A776" s="8"/>
      <c r="B776" s="8"/>
      <c r="C776" s="8"/>
      <c r="D776" s="8"/>
      <c r="E776" s="8"/>
      <c r="F776" s="8"/>
      <c r="G776" s="8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8"/>
      <c r="Y776" s="8"/>
      <c r="Z776" s="8"/>
      <c r="AA776" s="8"/>
      <c r="AB776" s="8"/>
      <c r="AC776" s="8"/>
      <c r="AD776" s="8"/>
      <c r="AE776" s="8"/>
      <c r="AF776" s="8"/>
      <c r="AG776" s="8"/>
      <c r="AH776" s="8"/>
      <c r="AI776" s="8"/>
    </row>
    <row r="777" ht="15.75" customHeight="1">
      <c r="A777" s="8"/>
      <c r="B777" s="8"/>
      <c r="C777" s="8"/>
      <c r="D777" s="8"/>
      <c r="E777" s="8"/>
      <c r="F777" s="8"/>
      <c r="G777" s="8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8"/>
      <c r="Y777" s="8"/>
      <c r="Z777" s="8"/>
      <c r="AA777" s="8"/>
      <c r="AB777" s="8"/>
      <c r="AC777" s="8"/>
      <c r="AD777" s="8"/>
      <c r="AE777" s="8"/>
      <c r="AF777" s="8"/>
      <c r="AG777" s="8"/>
      <c r="AH777" s="8"/>
      <c r="AI777" s="8"/>
    </row>
    <row r="778" ht="15.75" customHeight="1">
      <c r="A778" s="8"/>
      <c r="B778" s="8"/>
      <c r="C778" s="8"/>
      <c r="D778" s="8"/>
      <c r="E778" s="8"/>
      <c r="F778" s="8"/>
      <c r="G778" s="8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8"/>
      <c r="Y778" s="8"/>
      <c r="Z778" s="8"/>
      <c r="AA778" s="8"/>
      <c r="AB778" s="8"/>
      <c r="AC778" s="8"/>
      <c r="AD778" s="8"/>
      <c r="AE778" s="8"/>
      <c r="AF778" s="8"/>
      <c r="AG778" s="8"/>
      <c r="AH778" s="8"/>
      <c r="AI778" s="8"/>
    </row>
    <row r="779" ht="15.75" customHeight="1">
      <c r="A779" s="8"/>
      <c r="B779" s="8"/>
      <c r="C779" s="8"/>
      <c r="D779" s="8"/>
      <c r="E779" s="8"/>
      <c r="F779" s="8"/>
      <c r="G779" s="8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8"/>
      <c r="Y779" s="8"/>
      <c r="Z779" s="8"/>
      <c r="AA779" s="8"/>
      <c r="AB779" s="8"/>
      <c r="AC779" s="8"/>
      <c r="AD779" s="8"/>
      <c r="AE779" s="8"/>
      <c r="AF779" s="8"/>
      <c r="AG779" s="8"/>
      <c r="AH779" s="8"/>
      <c r="AI779" s="8"/>
    </row>
    <row r="780" ht="15.75" customHeight="1">
      <c r="A780" s="8"/>
      <c r="B780" s="8"/>
      <c r="C780" s="8"/>
      <c r="D780" s="8"/>
      <c r="E780" s="8"/>
      <c r="F780" s="8"/>
      <c r="G780" s="8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8"/>
      <c r="Y780" s="8"/>
      <c r="Z780" s="8"/>
      <c r="AA780" s="8"/>
      <c r="AB780" s="8"/>
      <c r="AC780" s="8"/>
      <c r="AD780" s="8"/>
      <c r="AE780" s="8"/>
      <c r="AF780" s="8"/>
      <c r="AG780" s="8"/>
      <c r="AH780" s="8"/>
      <c r="AI780" s="8"/>
    </row>
    <row r="781" ht="15.75" customHeight="1">
      <c r="A781" s="8"/>
      <c r="B781" s="8"/>
      <c r="C781" s="8"/>
      <c r="D781" s="8"/>
      <c r="E781" s="8"/>
      <c r="F781" s="8"/>
      <c r="G781" s="8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8"/>
      <c r="Y781" s="8"/>
      <c r="Z781" s="8"/>
      <c r="AA781" s="8"/>
      <c r="AB781" s="8"/>
      <c r="AC781" s="8"/>
      <c r="AD781" s="8"/>
      <c r="AE781" s="8"/>
      <c r="AF781" s="8"/>
      <c r="AG781" s="8"/>
      <c r="AH781" s="8"/>
      <c r="AI781" s="8"/>
    </row>
    <row r="782" ht="15.75" customHeight="1">
      <c r="A782" s="8"/>
      <c r="B782" s="8"/>
      <c r="C782" s="8"/>
      <c r="D782" s="8"/>
      <c r="E782" s="8"/>
      <c r="F782" s="8"/>
      <c r="G782" s="8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8"/>
      <c r="Y782" s="8"/>
      <c r="Z782" s="8"/>
      <c r="AA782" s="8"/>
      <c r="AB782" s="8"/>
      <c r="AC782" s="8"/>
      <c r="AD782" s="8"/>
      <c r="AE782" s="8"/>
      <c r="AF782" s="8"/>
      <c r="AG782" s="8"/>
      <c r="AH782" s="8"/>
      <c r="AI782" s="8"/>
    </row>
    <row r="783" ht="15.75" customHeight="1">
      <c r="A783" s="8"/>
      <c r="B783" s="8"/>
      <c r="C783" s="8"/>
      <c r="D783" s="8"/>
      <c r="E783" s="8"/>
      <c r="F783" s="8"/>
      <c r="G783" s="8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8"/>
      <c r="Y783" s="8"/>
      <c r="Z783" s="8"/>
      <c r="AA783" s="8"/>
      <c r="AB783" s="8"/>
      <c r="AC783" s="8"/>
      <c r="AD783" s="8"/>
      <c r="AE783" s="8"/>
      <c r="AF783" s="8"/>
      <c r="AG783" s="8"/>
      <c r="AH783" s="8"/>
      <c r="AI783" s="8"/>
    </row>
    <row r="784" ht="15.75" customHeight="1">
      <c r="A784" s="8"/>
      <c r="B784" s="8"/>
      <c r="C784" s="8"/>
      <c r="D784" s="8"/>
      <c r="E784" s="8"/>
      <c r="F784" s="8"/>
      <c r="G784" s="8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8"/>
      <c r="Y784" s="8"/>
      <c r="Z784" s="8"/>
      <c r="AA784" s="8"/>
      <c r="AB784" s="8"/>
      <c r="AC784" s="8"/>
      <c r="AD784" s="8"/>
      <c r="AE784" s="8"/>
      <c r="AF784" s="8"/>
      <c r="AG784" s="8"/>
      <c r="AH784" s="8"/>
      <c r="AI784" s="8"/>
    </row>
    <row r="785" ht="15.75" customHeight="1">
      <c r="A785" s="8"/>
      <c r="B785" s="8"/>
      <c r="C785" s="8"/>
      <c r="D785" s="8"/>
      <c r="E785" s="8"/>
      <c r="F785" s="8"/>
      <c r="G785" s="8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8"/>
      <c r="Y785" s="8"/>
      <c r="Z785" s="8"/>
      <c r="AA785" s="8"/>
      <c r="AB785" s="8"/>
      <c r="AC785" s="8"/>
      <c r="AD785" s="8"/>
      <c r="AE785" s="8"/>
      <c r="AF785" s="8"/>
      <c r="AG785" s="8"/>
      <c r="AH785" s="8"/>
      <c r="AI785" s="8"/>
    </row>
    <row r="786" ht="15.75" customHeight="1">
      <c r="A786" s="8"/>
      <c r="B786" s="8"/>
      <c r="C786" s="8"/>
      <c r="D786" s="8"/>
      <c r="E786" s="8"/>
      <c r="F786" s="8"/>
      <c r="G786" s="8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8"/>
      <c r="Y786" s="8"/>
      <c r="Z786" s="8"/>
      <c r="AA786" s="8"/>
      <c r="AB786" s="8"/>
      <c r="AC786" s="8"/>
      <c r="AD786" s="8"/>
      <c r="AE786" s="8"/>
      <c r="AF786" s="8"/>
      <c r="AG786" s="8"/>
      <c r="AH786" s="8"/>
      <c r="AI786" s="8"/>
    </row>
    <row r="787" ht="15.75" customHeight="1">
      <c r="A787" s="8"/>
      <c r="B787" s="8"/>
      <c r="C787" s="8"/>
      <c r="D787" s="8"/>
      <c r="E787" s="8"/>
      <c r="F787" s="8"/>
      <c r="G787" s="8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8"/>
      <c r="Y787" s="8"/>
      <c r="Z787" s="8"/>
      <c r="AA787" s="8"/>
      <c r="AB787" s="8"/>
      <c r="AC787" s="8"/>
      <c r="AD787" s="8"/>
      <c r="AE787" s="8"/>
      <c r="AF787" s="8"/>
      <c r="AG787" s="8"/>
      <c r="AH787" s="8"/>
      <c r="AI787" s="8"/>
    </row>
    <row r="788" ht="15.75" customHeight="1">
      <c r="A788" s="8"/>
      <c r="B788" s="8"/>
      <c r="C788" s="8"/>
      <c r="D788" s="8"/>
      <c r="E788" s="8"/>
      <c r="F788" s="8"/>
      <c r="G788" s="8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8"/>
      <c r="Y788" s="8"/>
      <c r="Z788" s="8"/>
      <c r="AA788" s="8"/>
      <c r="AB788" s="8"/>
      <c r="AC788" s="8"/>
      <c r="AD788" s="8"/>
      <c r="AE788" s="8"/>
      <c r="AF788" s="8"/>
      <c r="AG788" s="8"/>
      <c r="AH788" s="8"/>
      <c r="AI788" s="8"/>
    </row>
    <row r="789" ht="15.75" customHeight="1">
      <c r="A789" s="8"/>
      <c r="B789" s="8"/>
      <c r="C789" s="8"/>
      <c r="D789" s="8"/>
      <c r="E789" s="8"/>
      <c r="F789" s="8"/>
      <c r="G789" s="8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8"/>
      <c r="Y789" s="8"/>
      <c r="Z789" s="8"/>
      <c r="AA789" s="8"/>
      <c r="AB789" s="8"/>
      <c r="AC789" s="8"/>
      <c r="AD789" s="8"/>
      <c r="AE789" s="8"/>
      <c r="AF789" s="8"/>
      <c r="AG789" s="8"/>
      <c r="AH789" s="8"/>
      <c r="AI789" s="8"/>
    </row>
    <row r="790" ht="15.75" customHeight="1">
      <c r="A790" s="8"/>
      <c r="B790" s="8"/>
      <c r="C790" s="8"/>
      <c r="D790" s="8"/>
      <c r="E790" s="8"/>
      <c r="F790" s="8"/>
      <c r="G790" s="8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8"/>
      <c r="Y790" s="8"/>
      <c r="Z790" s="8"/>
      <c r="AA790" s="8"/>
      <c r="AB790" s="8"/>
      <c r="AC790" s="8"/>
      <c r="AD790" s="8"/>
      <c r="AE790" s="8"/>
      <c r="AF790" s="8"/>
      <c r="AG790" s="8"/>
      <c r="AH790" s="8"/>
      <c r="AI790" s="8"/>
    </row>
    <row r="791" ht="15.75" customHeight="1">
      <c r="A791" s="8"/>
      <c r="B791" s="8"/>
      <c r="C791" s="8"/>
      <c r="D791" s="8"/>
      <c r="E791" s="8"/>
      <c r="F791" s="8"/>
      <c r="G791" s="8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8"/>
      <c r="Y791" s="8"/>
      <c r="Z791" s="8"/>
      <c r="AA791" s="8"/>
      <c r="AB791" s="8"/>
      <c r="AC791" s="8"/>
      <c r="AD791" s="8"/>
      <c r="AE791" s="8"/>
      <c r="AF791" s="8"/>
      <c r="AG791" s="8"/>
      <c r="AH791" s="8"/>
      <c r="AI791" s="8"/>
    </row>
    <row r="792" ht="15.75" customHeight="1">
      <c r="A792" s="8"/>
      <c r="B792" s="8"/>
      <c r="C792" s="8"/>
      <c r="D792" s="8"/>
      <c r="E792" s="8"/>
      <c r="F792" s="8"/>
      <c r="G792" s="8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8"/>
      <c r="Y792" s="8"/>
      <c r="Z792" s="8"/>
      <c r="AA792" s="8"/>
      <c r="AB792" s="8"/>
      <c r="AC792" s="8"/>
      <c r="AD792" s="8"/>
      <c r="AE792" s="8"/>
      <c r="AF792" s="8"/>
      <c r="AG792" s="8"/>
      <c r="AH792" s="8"/>
      <c r="AI792" s="8"/>
    </row>
    <row r="793" ht="15.75" customHeight="1">
      <c r="A793" s="8"/>
      <c r="B793" s="8"/>
      <c r="C793" s="8"/>
      <c r="D793" s="8"/>
      <c r="E793" s="8"/>
      <c r="F793" s="8"/>
      <c r="G793" s="8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8"/>
      <c r="Y793" s="8"/>
      <c r="Z793" s="8"/>
      <c r="AA793" s="8"/>
      <c r="AB793" s="8"/>
      <c r="AC793" s="8"/>
      <c r="AD793" s="8"/>
      <c r="AE793" s="8"/>
      <c r="AF793" s="8"/>
      <c r="AG793" s="8"/>
      <c r="AH793" s="8"/>
      <c r="AI793" s="8"/>
    </row>
    <row r="794" ht="15.75" customHeight="1">
      <c r="A794" s="8"/>
      <c r="B794" s="8"/>
      <c r="C794" s="8"/>
      <c r="D794" s="8"/>
      <c r="E794" s="8"/>
      <c r="F794" s="8"/>
      <c r="G794" s="8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8"/>
      <c r="Y794" s="8"/>
      <c r="Z794" s="8"/>
      <c r="AA794" s="8"/>
      <c r="AB794" s="8"/>
      <c r="AC794" s="8"/>
      <c r="AD794" s="8"/>
      <c r="AE794" s="8"/>
      <c r="AF794" s="8"/>
      <c r="AG794" s="8"/>
      <c r="AH794" s="8"/>
      <c r="AI794" s="8"/>
    </row>
    <row r="795" ht="15.75" customHeight="1">
      <c r="A795" s="8"/>
      <c r="B795" s="8"/>
      <c r="C795" s="8"/>
      <c r="D795" s="8"/>
      <c r="E795" s="8"/>
      <c r="F795" s="8"/>
      <c r="G795" s="8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8"/>
      <c r="Y795" s="8"/>
      <c r="Z795" s="8"/>
      <c r="AA795" s="8"/>
      <c r="AB795" s="8"/>
      <c r="AC795" s="8"/>
      <c r="AD795" s="8"/>
      <c r="AE795" s="8"/>
      <c r="AF795" s="8"/>
      <c r="AG795" s="8"/>
      <c r="AH795" s="8"/>
      <c r="AI795" s="8"/>
    </row>
    <row r="796" ht="15.75" customHeight="1">
      <c r="A796" s="8"/>
      <c r="B796" s="8"/>
      <c r="C796" s="8"/>
      <c r="D796" s="8"/>
      <c r="E796" s="8"/>
      <c r="F796" s="8"/>
      <c r="G796" s="8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8"/>
      <c r="Y796" s="8"/>
      <c r="Z796" s="8"/>
      <c r="AA796" s="8"/>
      <c r="AB796" s="8"/>
      <c r="AC796" s="8"/>
      <c r="AD796" s="8"/>
      <c r="AE796" s="8"/>
      <c r="AF796" s="8"/>
      <c r="AG796" s="8"/>
      <c r="AH796" s="8"/>
      <c r="AI796" s="8"/>
    </row>
    <row r="797" ht="15.75" customHeight="1">
      <c r="A797" s="8"/>
      <c r="B797" s="8"/>
      <c r="C797" s="8"/>
      <c r="D797" s="8"/>
      <c r="E797" s="8"/>
      <c r="F797" s="8"/>
      <c r="G797" s="8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8"/>
      <c r="Y797" s="8"/>
      <c r="Z797" s="8"/>
      <c r="AA797" s="8"/>
      <c r="AB797" s="8"/>
      <c r="AC797" s="8"/>
      <c r="AD797" s="8"/>
      <c r="AE797" s="8"/>
      <c r="AF797" s="8"/>
      <c r="AG797" s="8"/>
      <c r="AH797" s="8"/>
      <c r="AI797" s="8"/>
    </row>
    <row r="798" ht="15.75" customHeight="1">
      <c r="A798" s="8"/>
      <c r="B798" s="8"/>
      <c r="C798" s="8"/>
      <c r="D798" s="8"/>
      <c r="E798" s="8"/>
      <c r="F798" s="8"/>
      <c r="G798" s="8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8"/>
      <c r="Y798" s="8"/>
      <c r="Z798" s="8"/>
      <c r="AA798" s="8"/>
      <c r="AB798" s="8"/>
      <c r="AC798" s="8"/>
      <c r="AD798" s="8"/>
      <c r="AE798" s="8"/>
      <c r="AF798" s="8"/>
      <c r="AG798" s="8"/>
      <c r="AH798" s="8"/>
      <c r="AI798" s="8"/>
    </row>
    <row r="799" ht="15.75" customHeight="1">
      <c r="A799" s="8"/>
      <c r="B799" s="8"/>
      <c r="C799" s="8"/>
      <c r="D799" s="8"/>
      <c r="E799" s="8"/>
      <c r="F799" s="8"/>
      <c r="G799" s="8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8"/>
      <c r="Y799" s="8"/>
      <c r="Z799" s="8"/>
      <c r="AA799" s="8"/>
      <c r="AB799" s="8"/>
      <c r="AC799" s="8"/>
      <c r="AD799" s="8"/>
      <c r="AE799" s="8"/>
      <c r="AF799" s="8"/>
      <c r="AG799" s="8"/>
      <c r="AH799" s="8"/>
      <c r="AI799" s="8"/>
    </row>
    <row r="800" ht="15.75" customHeight="1">
      <c r="A800" s="8"/>
      <c r="B800" s="8"/>
      <c r="C800" s="8"/>
      <c r="D800" s="8"/>
      <c r="E800" s="8"/>
      <c r="F800" s="8"/>
      <c r="G800" s="8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8"/>
      <c r="Y800" s="8"/>
      <c r="Z800" s="8"/>
      <c r="AA800" s="8"/>
      <c r="AB800" s="8"/>
      <c r="AC800" s="8"/>
      <c r="AD800" s="8"/>
      <c r="AE800" s="8"/>
      <c r="AF800" s="8"/>
      <c r="AG800" s="8"/>
      <c r="AH800" s="8"/>
      <c r="AI800" s="8"/>
    </row>
    <row r="801" ht="15.75" customHeight="1">
      <c r="A801" s="8"/>
      <c r="B801" s="8"/>
      <c r="C801" s="8"/>
      <c r="D801" s="8"/>
      <c r="E801" s="8"/>
      <c r="F801" s="8"/>
      <c r="G801" s="8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8"/>
      <c r="Y801" s="8"/>
      <c r="Z801" s="8"/>
      <c r="AA801" s="8"/>
      <c r="AB801" s="8"/>
      <c r="AC801" s="8"/>
      <c r="AD801" s="8"/>
      <c r="AE801" s="8"/>
      <c r="AF801" s="8"/>
      <c r="AG801" s="8"/>
      <c r="AH801" s="8"/>
      <c r="AI801" s="8"/>
    </row>
    <row r="802" ht="15.75" customHeight="1">
      <c r="A802" s="8"/>
      <c r="B802" s="8"/>
      <c r="C802" s="8"/>
      <c r="D802" s="8"/>
      <c r="E802" s="8"/>
      <c r="F802" s="8"/>
      <c r="G802" s="8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8"/>
      <c r="Y802" s="8"/>
      <c r="Z802" s="8"/>
      <c r="AA802" s="8"/>
      <c r="AB802" s="8"/>
      <c r="AC802" s="8"/>
      <c r="AD802" s="8"/>
      <c r="AE802" s="8"/>
      <c r="AF802" s="8"/>
      <c r="AG802" s="8"/>
      <c r="AH802" s="8"/>
      <c r="AI802" s="8"/>
    </row>
    <row r="803" ht="15.75" customHeight="1">
      <c r="A803" s="8"/>
      <c r="B803" s="8"/>
      <c r="C803" s="8"/>
      <c r="D803" s="8"/>
      <c r="E803" s="8"/>
      <c r="F803" s="8"/>
      <c r="G803" s="8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8"/>
      <c r="Y803" s="8"/>
      <c r="Z803" s="8"/>
      <c r="AA803" s="8"/>
      <c r="AB803" s="8"/>
      <c r="AC803" s="8"/>
      <c r="AD803" s="8"/>
      <c r="AE803" s="8"/>
      <c r="AF803" s="8"/>
      <c r="AG803" s="8"/>
      <c r="AH803" s="8"/>
      <c r="AI803" s="8"/>
    </row>
    <row r="804" ht="15.75" customHeight="1">
      <c r="A804" s="8"/>
      <c r="B804" s="8"/>
      <c r="C804" s="8"/>
      <c r="D804" s="8"/>
      <c r="E804" s="8"/>
      <c r="F804" s="8"/>
      <c r="G804" s="8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8"/>
      <c r="Y804" s="8"/>
      <c r="Z804" s="8"/>
      <c r="AA804" s="8"/>
      <c r="AB804" s="8"/>
      <c r="AC804" s="8"/>
      <c r="AD804" s="8"/>
      <c r="AE804" s="8"/>
      <c r="AF804" s="8"/>
      <c r="AG804" s="8"/>
      <c r="AH804" s="8"/>
      <c r="AI804" s="8"/>
    </row>
    <row r="805" ht="15.75" customHeight="1">
      <c r="A805" s="8"/>
      <c r="B805" s="8"/>
      <c r="C805" s="8"/>
      <c r="D805" s="8"/>
      <c r="E805" s="8"/>
      <c r="F805" s="8"/>
      <c r="G805" s="8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8"/>
      <c r="Y805" s="8"/>
      <c r="Z805" s="8"/>
      <c r="AA805" s="8"/>
      <c r="AB805" s="8"/>
      <c r="AC805" s="8"/>
      <c r="AD805" s="8"/>
      <c r="AE805" s="8"/>
      <c r="AF805" s="8"/>
      <c r="AG805" s="8"/>
      <c r="AH805" s="8"/>
      <c r="AI805" s="8"/>
    </row>
    <row r="806" ht="15.75" customHeight="1">
      <c r="A806" s="8"/>
      <c r="B806" s="8"/>
      <c r="C806" s="8"/>
      <c r="D806" s="8"/>
      <c r="E806" s="8"/>
      <c r="F806" s="8"/>
      <c r="G806" s="8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8"/>
      <c r="Y806" s="8"/>
      <c r="Z806" s="8"/>
      <c r="AA806" s="8"/>
      <c r="AB806" s="8"/>
      <c r="AC806" s="8"/>
      <c r="AD806" s="8"/>
      <c r="AE806" s="8"/>
      <c r="AF806" s="8"/>
      <c r="AG806" s="8"/>
      <c r="AH806" s="8"/>
      <c r="AI806" s="8"/>
    </row>
    <row r="807" ht="15.75" customHeight="1">
      <c r="A807" s="8"/>
      <c r="B807" s="8"/>
      <c r="C807" s="8"/>
      <c r="D807" s="8"/>
      <c r="E807" s="8"/>
      <c r="F807" s="8"/>
      <c r="G807" s="8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8"/>
      <c r="Y807" s="8"/>
      <c r="Z807" s="8"/>
      <c r="AA807" s="8"/>
      <c r="AB807" s="8"/>
      <c r="AC807" s="8"/>
      <c r="AD807" s="8"/>
      <c r="AE807" s="8"/>
      <c r="AF807" s="8"/>
      <c r="AG807" s="8"/>
      <c r="AH807" s="8"/>
      <c r="AI807" s="8"/>
    </row>
    <row r="808" ht="15.75" customHeight="1">
      <c r="A808" s="8"/>
      <c r="B808" s="8"/>
      <c r="C808" s="8"/>
      <c r="D808" s="8"/>
      <c r="E808" s="8"/>
      <c r="F808" s="8"/>
      <c r="G808" s="8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8"/>
      <c r="Y808" s="8"/>
      <c r="Z808" s="8"/>
      <c r="AA808" s="8"/>
      <c r="AB808" s="8"/>
      <c r="AC808" s="8"/>
      <c r="AD808" s="8"/>
      <c r="AE808" s="8"/>
      <c r="AF808" s="8"/>
      <c r="AG808" s="8"/>
      <c r="AH808" s="8"/>
      <c r="AI808" s="8"/>
    </row>
    <row r="809" ht="15.75" customHeight="1">
      <c r="A809" s="8"/>
      <c r="B809" s="8"/>
      <c r="C809" s="8"/>
      <c r="D809" s="8"/>
      <c r="E809" s="8"/>
      <c r="F809" s="8"/>
      <c r="G809" s="8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8"/>
      <c r="Y809" s="8"/>
      <c r="Z809" s="8"/>
      <c r="AA809" s="8"/>
      <c r="AB809" s="8"/>
      <c r="AC809" s="8"/>
      <c r="AD809" s="8"/>
      <c r="AE809" s="8"/>
      <c r="AF809" s="8"/>
      <c r="AG809" s="8"/>
      <c r="AH809" s="8"/>
      <c r="AI809" s="8"/>
    </row>
    <row r="810" ht="15.75" customHeight="1">
      <c r="A810" s="8"/>
      <c r="B810" s="8"/>
      <c r="C810" s="8"/>
      <c r="D810" s="8"/>
      <c r="E810" s="8"/>
      <c r="F810" s="8"/>
      <c r="G810" s="8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8"/>
      <c r="Y810" s="8"/>
      <c r="Z810" s="8"/>
      <c r="AA810" s="8"/>
      <c r="AB810" s="8"/>
      <c r="AC810" s="8"/>
      <c r="AD810" s="8"/>
      <c r="AE810" s="8"/>
      <c r="AF810" s="8"/>
      <c r="AG810" s="8"/>
      <c r="AH810" s="8"/>
      <c r="AI810" s="8"/>
    </row>
    <row r="811" ht="15.75" customHeight="1">
      <c r="A811" s="8"/>
      <c r="B811" s="8"/>
      <c r="C811" s="8"/>
      <c r="D811" s="8"/>
      <c r="E811" s="8"/>
      <c r="F811" s="8"/>
      <c r="G811" s="8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8"/>
      <c r="Y811" s="8"/>
      <c r="Z811" s="8"/>
      <c r="AA811" s="8"/>
      <c r="AB811" s="8"/>
      <c r="AC811" s="8"/>
      <c r="AD811" s="8"/>
      <c r="AE811" s="8"/>
      <c r="AF811" s="8"/>
      <c r="AG811" s="8"/>
      <c r="AH811" s="8"/>
      <c r="AI811" s="8"/>
    </row>
    <row r="812" ht="15.75" customHeight="1">
      <c r="A812" s="8"/>
      <c r="B812" s="8"/>
      <c r="C812" s="8"/>
      <c r="D812" s="8"/>
      <c r="E812" s="8"/>
      <c r="F812" s="8"/>
      <c r="G812" s="8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  <c r="AA812" s="8"/>
      <c r="AB812" s="8"/>
      <c r="AC812" s="8"/>
      <c r="AD812" s="8"/>
      <c r="AE812" s="8"/>
      <c r="AF812" s="8"/>
      <c r="AG812" s="8"/>
      <c r="AH812" s="8"/>
      <c r="AI812" s="8"/>
    </row>
    <row r="813" ht="15.75" customHeight="1">
      <c r="A813" s="8"/>
      <c r="B813" s="8"/>
      <c r="C813" s="8"/>
      <c r="D813" s="8"/>
      <c r="E813" s="8"/>
      <c r="F813" s="8"/>
      <c r="G813" s="8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8"/>
      <c r="Y813" s="8"/>
      <c r="Z813" s="8"/>
      <c r="AA813" s="8"/>
      <c r="AB813" s="8"/>
      <c r="AC813" s="8"/>
      <c r="AD813" s="8"/>
      <c r="AE813" s="8"/>
      <c r="AF813" s="8"/>
      <c r="AG813" s="8"/>
      <c r="AH813" s="8"/>
      <c r="AI813" s="8"/>
    </row>
    <row r="814" ht="15.75" customHeight="1">
      <c r="A814" s="8"/>
      <c r="B814" s="8"/>
      <c r="C814" s="8"/>
      <c r="D814" s="8"/>
      <c r="E814" s="8"/>
      <c r="F814" s="8"/>
      <c r="G814" s="8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8"/>
      <c r="Y814" s="8"/>
      <c r="Z814" s="8"/>
      <c r="AA814" s="8"/>
      <c r="AB814" s="8"/>
      <c r="AC814" s="8"/>
      <c r="AD814" s="8"/>
      <c r="AE814" s="8"/>
      <c r="AF814" s="8"/>
      <c r="AG814" s="8"/>
      <c r="AH814" s="8"/>
      <c r="AI814" s="8"/>
    </row>
    <row r="815" ht="15.75" customHeight="1">
      <c r="A815" s="8"/>
      <c r="B815" s="8"/>
      <c r="C815" s="8"/>
      <c r="D815" s="8"/>
      <c r="E815" s="8"/>
      <c r="F815" s="8"/>
      <c r="G815" s="8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8"/>
      <c r="Y815" s="8"/>
      <c r="Z815" s="8"/>
      <c r="AA815" s="8"/>
      <c r="AB815" s="8"/>
      <c r="AC815" s="8"/>
      <c r="AD815" s="8"/>
      <c r="AE815" s="8"/>
      <c r="AF815" s="8"/>
      <c r="AG815" s="8"/>
      <c r="AH815" s="8"/>
      <c r="AI815" s="8"/>
    </row>
    <row r="816" ht="15.75" customHeight="1">
      <c r="A816" s="8"/>
      <c r="B816" s="8"/>
      <c r="C816" s="8"/>
      <c r="D816" s="8"/>
      <c r="E816" s="8"/>
      <c r="F816" s="8"/>
      <c r="G816" s="8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8"/>
      <c r="Y816" s="8"/>
      <c r="Z816" s="8"/>
      <c r="AA816" s="8"/>
      <c r="AB816" s="8"/>
      <c r="AC816" s="8"/>
      <c r="AD816" s="8"/>
      <c r="AE816" s="8"/>
      <c r="AF816" s="8"/>
      <c r="AG816" s="8"/>
      <c r="AH816" s="8"/>
      <c r="AI816" s="8"/>
    </row>
    <row r="817" ht="15.75" customHeight="1">
      <c r="A817" s="8"/>
      <c r="B817" s="8"/>
      <c r="C817" s="8"/>
      <c r="D817" s="8"/>
      <c r="E817" s="8"/>
      <c r="F817" s="8"/>
      <c r="G817" s="8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8"/>
      <c r="Y817" s="8"/>
      <c r="Z817" s="8"/>
      <c r="AA817" s="8"/>
      <c r="AB817" s="8"/>
      <c r="AC817" s="8"/>
      <c r="AD817" s="8"/>
      <c r="AE817" s="8"/>
      <c r="AF817" s="8"/>
      <c r="AG817" s="8"/>
      <c r="AH817" s="8"/>
      <c r="AI817" s="8"/>
    </row>
    <row r="818" ht="15.75" customHeight="1">
      <c r="A818" s="8"/>
      <c r="B818" s="8"/>
      <c r="C818" s="8"/>
      <c r="D818" s="8"/>
      <c r="E818" s="8"/>
      <c r="F818" s="8"/>
      <c r="G818" s="8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8"/>
      <c r="Y818" s="8"/>
      <c r="Z818" s="8"/>
      <c r="AA818" s="8"/>
      <c r="AB818" s="8"/>
      <c r="AC818" s="8"/>
      <c r="AD818" s="8"/>
      <c r="AE818" s="8"/>
      <c r="AF818" s="8"/>
      <c r="AG818" s="8"/>
      <c r="AH818" s="8"/>
      <c r="AI818" s="8"/>
    </row>
    <row r="819" ht="15.75" customHeight="1">
      <c r="A819" s="8"/>
      <c r="B819" s="8"/>
      <c r="C819" s="8"/>
      <c r="D819" s="8"/>
      <c r="E819" s="8"/>
      <c r="F819" s="8"/>
      <c r="G819" s="8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8"/>
      <c r="Y819" s="8"/>
      <c r="Z819" s="8"/>
      <c r="AA819" s="8"/>
      <c r="AB819" s="8"/>
      <c r="AC819" s="8"/>
      <c r="AD819" s="8"/>
      <c r="AE819" s="8"/>
      <c r="AF819" s="8"/>
      <c r="AG819" s="8"/>
      <c r="AH819" s="8"/>
      <c r="AI819" s="8"/>
    </row>
    <row r="820" ht="15.75" customHeight="1">
      <c r="A820" s="8"/>
      <c r="B820" s="8"/>
      <c r="C820" s="8"/>
      <c r="D820" s="8"/>
      <c r="E820" s="8"/>
      <c r="F820" s="8"/>
      <c r="G820" s="8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8"/>
      <c r="Y820" s="8"/>
      <c r="Z820" s="8"/>
      <c r="AA820" s="8"/>
      <c r="AB820" s="8"/>
      <c r="AC820" s="8"/>
      <c r="AD820" s="8"/>
      <c r="AE820" s="8"/>
      <c r="AF820" s="8"/>
      <c r="AG820" s="8"/>
      <c r="AH820" s="8"/>
      <c r="AI820" s="8"/>
    </row>
    <row r="821" ht="15.75" customHeight="1">
      <c r="A821" s="8"/>
      <c r="B821" s="8"/>
      <c r="C821" s="8"/>
      <c r="D821" s="8"/>
      <c r="E821" s="8"/>
      <c r="F821" s="8"/>
      <c r="G821" s="8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8"/>
      <c r="Y821" s="8"/>
      <c r="Z821" s="8"/>
      <c r="AA821" s="8"/>
      <c r="AB821" s="8"/>
      <c r="AC821" s="8"/>
      <c r="AD821" s="8"/>
      <c r="AE821" s="8"/>
      <c r="AF821" s="8"/>
      <c r="AG821" s="8"/>
      <c r="AH821" s="8"/>
      <c r="AI821" s="8"/>
    </row>
    <row r="822" ht="15.75" customHeight="1">
      <c r="A822" s="8"/>
      <c r="B822" s="8"/>
      <c r="C822" s="8"/>
      <c r="D822" s="8"/>
      <c r="E822" s="8"/>
      <c r="F822" s="8"/>
      <c r="G822" s="8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8"/>
      <c r="Y822" s="8"/>
      <c r="Z822" s="8"/>
      <c r="AA822" s="8"/>
      <c r="AB822" s="8"/>
      <c r="AC822" s="8"/>
      <c r="AD822" s="8"/>
      <c r="AE822" s="8"/>
      <c r="AF822" s="8"/>
      <c r="AG822" s="8"/>
      <c r="AH822" s="8"/>
      <c r="AI822" s="8"/>
    </row>
    <row r="823" ht="15.75" customHeight="1">
      <c r="A823" s="8"/>
      <c r="B823" s="8"/>
      <c r="C823" s="8"/>
      <c r="D823" s="8"/>
      <c r="E823" s="8"/>
      <c r="F823" s="8"/>
      <c r="G823" s="8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8"/>
      <c r="Y823" s="8"/>
      <c r="Z823" s="8"/>
      <c r="AA823" s="8"/>
      <c r="AB823" s="8"/>
      <c r="AC823" s="8"/>
      <c r="AD823" s="8"/>
      <c r="AE823" s="8"/>
      <c r="AF823" s="8"/>
      <c r="AG823" s="8"/>
      <c r="AH823" s="8"/>
      <c r="AI823" s="8"/>
    </row>
    <row r="824" ht="15.75" customHeight="1">
      <c r="A824" s="8"/>
      <c r="B824" s="8"/>
      <c r="C824" s="8"/>
      <c r="D824" s="8"/>
      <c r="E824" s="8"/>
      <c r="F824" s="8"/>
      <c r="G824" s="8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8"/>
      <c r="Y824" s="8"/>
      <c r="Z824" s="8"/>
      <c r="AA824" s="8"/>
      <c r="AB824" s="8"/>
      <c r="AC824" s="8"/>
      <c r="AD824" s="8"/>
      <c r="AE824" s="8"/>
      <c r="AF824" s="8"/>
      <c r="AG824" s="8"/>
      <c r="AH824" s="8"/>
      <c r="AI824" s="8"/>
    </row>
    <row r="825" ht="15.75" customHeight="1">
      <c r="A825" s="8"/>
      <c r="B825" s="8"/>
      <c r="C825" s="8"/>
      <c r="D825" s="8"/>
      <c r="E825" s="8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  <c r="AA825" s="8"/>
      <c r="AB825" s="8"/>
      <c r="AC825" s="8"/>
      <c r="AD825" s="8"/>
      <c r="AE825" s="8"/>
      <c r="AF825" s="8"/>
      <c r="AG825" s="8"/>
      <c r="AH825" s="8"/>
      <c r="AI825" s="8"/>
    </row>
    <row r="826" ht="15.75" customHeight="1">
      <c r="A826" s="8"/>
      <c r="B826" s="8"/>
      <c r="C826" s="8"/>
      <c r="D826" s="8"/>
      <c r="E826" s="8"/>
      <c r="F826" s="8"/>
      <c r="G826" s="8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8"/>
      <c r="Y826" s="8"/>
      <c r="Z826" s="8"/>
      <c r="AA826" s="8"/>
      <c r="AB826" s="8"/>
      <c r="AC826" s="8"/>
      <c r="AD826" s="8"/>
      <c r="AE826" s="8"/>
      <c r="AF826" s="8"/>
      <c r="AG826" s="8"/>
      <c r="AH826" s="8"/>
      <c r="AI826" s="8"/>
    </row>
    <row r="827" ht="15.75" customHeight="1">
      <c r="A827" s="8"/>
      <c r="B827" s="8"/>
      <c r="C827" s="8"/>
      <c r="D827" s="8"/>
      <c r="E827" s="8"/>
      <c r="F827" s="8"/>
      <c r="G827" s="8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8"/>
      <c r="Y827" s="8"/>
      <c r="Z827" s="8"/>
      <c r="AA827" s="8"/>
      <c r="AB827" s="8"/>
      <c r="AC827" s="8"/>
      <c r="AD827" s="8"/>
      <c r="AE827" s="8"/>
      <c r="AF827" s="8"/>
      <c r="AG827" s="8"/>
      <c r="AH827" s="8"/>
      <c r="AI827" s="8"/>
    </row>
    <row r="828" ht="15.75" customHeight="1">
      <c r="A828" s="8"/>
      <c r="B828" s="8"/>
      <c r="C828" s="8"/>
      <c r="D828" s="8"/>
      <c r="E828" s="8"/>
      <c r="F828" s="8"/>
      <c r="G828" s="8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8"/>
      <c r="Y828" s="8"/>
      <c r="Z828" s="8"/>
      <c r="AA828" s="8"/>
      <c r="AB828" s="8"/>
      <c r="AC828" s="8"/>
      <c r="AD828" s="8"/>
      <c r="AE828" s="8"/>
      <c r="AF828" s="8"/>
      <c r="AG828" s="8"/>
      <c r="AH828" s="8"/>
      <c r="AI828" s="8"/>
    </row>
    <row r="829" ht="15.75" customHeight="1">
      <c r="A829" s="8"/>
      <c r="B829" s="8"/>
      <c r="C829" s="8"/>
      <c r="D829" s="8"/>
      <c r="E829" s="8"/>
      <c r="F829" s="8"/>
      <c r="G829" s="8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8"/>
      <c r="Y829" s="8"/>
      <c r="Z829" s="8"/>
      <c r="AA829" s="8"/>
      <c r="AB829" s="8"/>
      <c r="AC829" s="8"/>
      <c r="AD829" s="8"/>
      <c r="AE829" s="8"/>
      <c r="AF829" s="8"/>
      <c r="AG829" s="8"/>
      <c r="AH829" s="8"/>
      <c r="AI829" s="8"/>
    </row>
    <row r="830" ht="15.75" customHeight="1">
      <c r="A830" s="8"/>
      <c r="B830" s="8"/>
      <c r="C830" s="8"/>
      <c r="D830" s="8"/>
      <c r="E830" s="8"/>
      <c r="F830" s="8"/>
      <c r="G830" s="8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8"/>
      <c r="Y830" s="8"/>
      <c r="Z830" s="8"/>
      <c r="AA830" s="8"/>
      <c r="AB830" s="8"/>
      <c r="AC830" s="8"/>
      <c r="AD830" s="8"/>
      <c r="AE830" s="8"/>
      <c r="AF830" s="8"/>
      <c r="AG830" s="8"/>
      <c r="AH830" s="8"/>
      <c r="AI830" s="8"/>
    </row>
    <row r="831" ht="15.75" customHeight="1">
      <c r="A831" s="8"/>
      <c r="B831" s="8"/>
      <c r="C831" s="8"/>
      <c r="D831" s="8"/>
      <c r="E831" s="8"/>
      <c r="F831" s="8"/>
      <c r="G831" s="8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8"/>
      <c r="Y831" s="8"/>
      <c r="Z831" s="8"/>
      <c r="AA831" s="8"/>
      <c r="AB831" s="8"/>
      <c r="AC831" s="8"/>
      <c r="AD831" s="8"/>
      <c r="AE831" s="8"/>
      <c r="AF831" s="8"/>
      <c r="AG831" s="8"/>
      <c r="AH831" s="8"/>
      <c r="AI831" s="8"/>
    </row>
    <row r="832" ht="15.75" customHeight="1">
      <c r="A832" s="8"/>
      <c r="B832" s="8"/>
      <c r="C832" s="8"/>
      <c r="D832" s="8"/>
      <c r="E832" s="8"/>
      <c r="F832" s="8"/>
      <c r="G832" s="8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8"/>
      <c r="Y832" s="8"/>
      <c r="Z832" s="8"/>
      <c r="AA832" s="8"/>
      <c r="AB832" s="8"/>
      <c r="AC832" s="8"/>
      <c r="AD832" s="8"/>
      <c r="AE832" s="8"/>
      <c r="AF832" s="8"/>
      <c r="AG832" s="8"/>
      <c r="AH832" s="8"/>
      <c r="AI832" s="8"/>
    </row>
    <row r="833" ht="15.75" customHeight="1">
      <c r="A833" s="8"/>
      <c r="B833" s="8"/>
      <c r="C833" s="8"/>
      <c r="D833" s="8"/>
      <c r="E833" s="8"/>
      <c r="F833" s="8"/>
      <c r="G833" s="8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8"/>
      <c r="Y833" s="8"/>
      <c r="Z833" s="8"/>
      <c r="AA833" s="8"/>
      <c r="AB833" s="8"/>
      <c r="AC833" s="8"/>
      <c r="AD833" s="8"/>
      <c r="AE833" s="8"/>
      <c r="AF833" s="8"/>
      <c r="AG833" s="8"/>
      <c r="AH833" s="8"/>
      <c r="AI833" s="8"/>
    </row>
    <row r="834" ht="15.75" customHeight="1">
      <c r="A834" s="8"/>
      <c r="B834" s="8"/>
      <c r="C834" s="8"/>
      <c r="D834" s="8"/>
      <c r="E834" s="8"/>
      <c r="F834" s="8"/>
      <c r="G834" s="8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8"/>
      <c r="Y834" s="8"/>
      <c r="Z834" s="8"/>
      <c r="AA834" s="8"/>
      <c r="AB834" s="8"/>
      <c r="AC834" s="8"/>
      <c r="AD834" s="8"/>
      <c r="AE834" s="8"/>
      <c r="AF834" s="8"/>
      <c r="AG834" s="8"/>
      <c r="AH834" s="8"/>
      <c r="AI834" s="8"/>
    </row>
    <row r="835" ht="15.75" customHeight="1">
      <c r="A835" s="8"/>
      <c r="B835" s="8"/>
      <c r="C835" s="8"/>
      <c r="D835" s="8"/>
      <c r="E835" s="8"/>
      <c r="F835" s="8"/>
      <c r="G835" s="8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8"/>
      <c r="Y835" s="8"/>
      <c r="Z835" s="8"/>
      <c r="AA835" s="8"/>
      <c r="AB835" s="8"/>
      <c r="AC835" s="8"/>
      <c r="AD835" s="8"/>
      <c r="AE835" s="8"/>
      <c r="AF835" s="8"/>
      <c r="AG835" s="8"/>
      <c r="AH835" s="8"/>
      <c r="AI835" s="8"/>
    </row>
    <row r="836" ht="15.75" customHeight="1">
      <c r="A836" s="8"/>
      <c r="B836" s="8"/>
      <c r="C836" s="8"/>
      <c r="D836" s="8"/>
      <c r="E836" s="8"/>
      <c r="F836" s="8"/>
      <c r="G836" s="8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8"/>
      <c r="Y836" s="8"/>
      <c r="Z836" s="8"/>
      <c r="AA836" s="8"/>
      <c r="AB836" s="8"/>
      <c r="AC836" s="8"/>
      <c r="AD836" s="8"/>
      <c r="AE836" s="8"/>
      <c r="AF836" s="8"/>
      <c r="AG836" s="8"/>
      <c r="AH836" s="8"/>
      <c r="AI836" s="8"/>
    </row>
    <row r="837" ht="15.75" customHeight="1">
      <c r="A837" s="8"/>
      <c r="B837" s="8"/>
      <c r="C837" s="8"/>
      <c r="D837" s="8"/>
      <c r="E837" s="8"/>
      <c r="F837" s="8"/>
      <c r="G837" s="8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8"/>
      <c r="Y837" s="8"/>
      <c r="Z837" s="8"/>
      <c r="AA837" s="8"/>
      <c r="AB837" s="8"/>
      <c r="AC837" s="8"/>
      <c r="AD837" s="8"/>
      <c r="AE837" s="8"/>
      <c r="AF837" s="8"/>
      <c r="AG837" s="8"/>
      <c r="AH837" s="8"/>
      <c r="AI837" s="8"/>
    </row>
    <row r="838" ht="15.75" customHeight="1">
      <c r="A838" s="8"/>
      <c r="B838" s="8"/>
      <c r="C838" s="8"/>
      <c r="D838" s="8"/>
      <c r="E838" s="8"/>
      <c r="F838" s="8"/>
      <c r="G838" s="8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8"/>
      <c r="Y838" s="8"/>
      <c r="Z838" s="8"/>
      <c r="AA838" s="8"/>
      <c r="AB838" s="8"/>
      <c r="AC838" s="8"/>
      <c r="AD838" s="8"/>
      <c r="AE838" s="8"/>
      <c r="AF838" s="8"/>
      <c r="AG838" s="8"/>
      <c r="AH838" s="8"/>
      <c r="AI838" s="8"/>
    </row>
    <row r="839" ht="15.75" customHeight="1">
      <c r="A839" s="8"/>
      <c r="B839" s="8"/>
      <c r="C839" s="8"/>
      <c r="D839" s="8"/>
      <c r="E839" s="8"/>
      <c r="F839" s="8"/>
      <c r="G839" s="8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8"/>
      <c r="Y839" s="8"/>
      <c r="Z839" s="8"/>
      <c r="AA839" s="8"/>
      <c r="AB839" s="8"/>
      <c r="AC839" s="8"/>
      <c r="AD839" s="8"/>
      <c r="AE839" s="8"/>
      <c r="AF839" s="8"/>
      <c r="AG839" s="8"/>
      <c r="AH839" s="8"/>
      <c r="AI839" s="8"/>
    </row>
    <row r="840" ht="15.75" customHeight="1">
      <c r="A840" s="8"/>
      <c r="B840" s="8"/>
      <c r="C840" s="8"/>
      <c r="D840" s="8"/>
      <c r="E840" s="8"/>
      <c r="F840" s="8"/>
      <c r="G840" s="8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8"/>
      <c r="Y840" s="8"/>
      <c r="Z840" s="8"/>
      <c r="AA840" s="8"/>
      <c r="AB840" s="8"/>
      <c r="AC840" s="8"/>
      <c r="AD840" s="8"/>
      <c r="AE840" s="8"/>
      <c r="AF840" s="8"/>
      <c r="AG840" s="8"/>
      <c r="AH840" s="8"/>
      <c r="AI840" s="8"/>
    </row>
    <row r="841" ht="15.75" customHeight="1">
      <c r="A841" s="8"/>
      <c r="B841" s="8"/>
      <c r="C841" s="8"/>
      <c r="D841" s="8"/>
      <c r="E841" s="8"/>
      <c r="F841" s="8"/>
      <c r="G841" s="8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8"/>
      <c r="Y841" s="8"/>
      <c r="Z841" s="8"/>
      <c r="AA841" s="8"/>
      <c r="AB841" s="8"/>
      <c r="AC841" s="8"/>
      <c r="AD841" s="8"/>
      <c r="AE841" s="8"/>
      <c r="AF841" s="8"/>
      <c r="AG841" s="8"/>
      <c r="AH841" s="8"/>
      <c r="AI841" s="8"/>
    </row>
    <row r="842" ht="15.75" customHeight="1">
      <c r="A842" s="8"/>
      <c r="B842" s="8"/>
      <c r="C842" s="8"/>
      <c r="D842" s="8"/>
      <c r="E842" s="8"/>
      <c r="F842" s="8"/>
      <c r="G842" s="8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8"/>
      <c r="Y842" s="8"/>
      <c r="Z842" s="8"/>
      <c r="AA842" s="8"/>
      <c r="AB842" s="8"/>
      <c r="AC842" s="8"/>
      <c r="AD842" s="8"/>
      <c r="AE842" s="8"/>
      <c r="AF842" s="8"/>
      <c r="AG842" s="8"/>
      <c r="AH842" s="8"/>
      <c r="AI842" s="8"/>
    </row>
    <row r="843" ht="15.75" customHeight="1">
      <c r="A843" s="8"/>
      <c r="B843" s="8"/>
      <c r="C843" s="8"/>
      <c r="D843" s="8"/>
      <c r="E843" s="8"/>
      <c r="F843" s="8"/>
      <c r="G843" s="8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8"/>
      <c r="Y843" s="8"/>
      <c r="Z843" s="8"/>
      <c r="AA843" s="8"/>
      <c r="AB843" s="8"/>
      <c r="AC843" s="8"/>
      <c r="AD843" s="8"/>
      <c r="AE843" s="8"/>
      <c r="AF843" s="8"/>
      <c r="AG843" s="8"/>
      <c r="AH843" s="8"/>
      <c r="AI843" s="8"/>
    </row>
    <row r="844" ht="15.75" customHeight="1">
      <c r="A844" s="8"/>
      <c r="B844" s="8"/>
      <c r="C844" s="8"/>
      <c r="D844" s="8"/>
      <c r="E844" s="8"/>
      <c r="F844" s="8"/>
      <c r="G844" s="8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8"/>
      <c r="Y844" s="8"/>
      <c r="Z844" s="8"/>
      <c r="AA844" s="8"/>
      <c r="AB844" s="8"/>
      <c r="AC844" s="8"/>
      <c r="AD844" s="8"/>
      <c r="AE844" s="8"/>
      <c r="AF844" s="8"/>
      <c r="AG844" s="8"/>
      <c r="AH844" s="8"/>
      <c r="AI844" s="8"/>
    </row>
    <row r="845" ht="15.75" customHeight="1">
      <c r="A845" s="8"/>
      <c r="B845" s="8"/>
      <c r="C845" s="8"/>
      <c r="D845" s="8"/>
      <c r="E845" s="8"/>
      <c r="F845" s="8"/>
      <c r="G845" s="8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8"/>
      <c r="Y845" s="8"/>
      <c r="Z845" s="8"/>
      <c r="AA845" s="8"/>
      <c r="AB845" s="8"/>
      <c r="AC845" s="8"/>
      <c r="AD845" s="8"/>
      <c r="AE845" s="8"/>
      <c r="AF845" s="8"/>
      <c r="AG845" s="8"/>
      <c r="AH845" s="8"/>
      <c r="AI845" s="8"/>
    </row>
    <row r="846" ht="15.75" customHeight="1">
      <c r="A846" s="8"/>
      <c r="B846" s="8"/>
      <c r="C846" s="8"/>
      <c r="D846" s="8"/>
      <c r="E846" s="8"/>
      <c r="F846" s="8"/>
      <c r="G846" s="8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8"/>
      <c r="Y846" s="8"/>
      <c r="Z846" s="8"/>
      <c r="AA846" s="8"/>
      <c r="AB846" s="8"/>
      <c r="AC846" s="8"/>
      <c r="AD846" s="8"/>
      <c r="AE846" s="8"/>
      <c r="AF846" s="8"/>
      <c r="AG846" s="8"/>
      <c r="AH846" s="8"/>
      <c r="AI846" s="8"/>
    </row>
    <row r="847" ht="15.75" customHeight="1">
      <c r="A847" s="8"/>
      <c r="B847" s="8"/>
      <c r="C847" s="8"/>
      <c r="D847" s="8"/>
      <c r="E847" s="8"/>
      <c r="F847" s="8"/>
      <c r="G847" s="8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8"/>
      <c r="Y847" s="8"/>
      <c r="Z847" s="8"/>
      <c r="AA847" s="8"/>
      <c r="AB847" s="8"/>
      <c r="AC847" s="8"/>
      <c r="AD847" s="8"/>
      <c r="AE847" s="8"/>
      <c r="AF847" s="8"/>
      <c r="AG847" s="8"/>
      <c r="AH847" s="8"/>
      <c r="AI847" s="8"/>
    </row>
    <row r="848" ht="15.75" customHeight="1">
      <c r="A848" s="8"/>
      <c r="B848" s="8"/>
      <c r="C848" s="8"/>
      <c r="D848" s="8"/>
      <c r="E848" s="8"/>
      <c r="F848" s="8"/>
      <c r="G848" s="8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8"/>
      <c r="Y848" s="8"/>
      <c r="Z848" s="8"/>
      <c r="AA848" s="8"/>
      <c r="AB848" s="8"/>
      <c r="AC848" s="8"/>
      <c r="AD848" s="8"/>
      <c r="AE848" s="8"/>
      <c r="AF848" s="8"/>
      <c r="AG848" s="8"/>
      <c r="AH848" s="8"/>
      <c r="AI848" s="8"/>
    </row>
    <row r="849" ht="15.75" customHeight="1">
      <c r="A849" s="8"/>
      <c r="B849" s="8"/>
      <c r="C849" s="8"/>
      <c r="D849" s="8"/>
      <c r="E849" s="8"/>
      <c r="F849" s="8"/>
      <c r="G849" s="8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8"/>
      <c r="Y849" s="8"/>
      <c r="Z849" s="8"/>
      <c r="AA849" s="8"/>
      <c r="AB849" s="8"/>
      <c r="AC849" s="8"/>
      <c r="AD849" s="8"/>
      <c r="AE849" s="8"/>
      <c r="AF849" s="8"/>
      <c r="AG849" s="8"/>
      <c r="AH849" s="8"/>
      <c r="AI849" s="8"/>
    </row>
    <row r="850" ht="15.75" customHeight="1">
      <c r="A850" s="8"/>
      <c r="B850" s="8"/>
      <c r="C850" s="8"/>
      <c r="D850" s="8"/>
      <c r="E850" s="8"/>
      <c r="F850" s="8"/>
      <c r="G850" s="8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8"/>
      <c r="Y850" s="8"/>
      <c r="Z850" s="8"/>
      <c r="AA850" s="8"/>
      <c r="AB850" s="8"/>
      <c r="AC850" s="8"/>
      <c r="AD850" s="8"/>
      <c r="AE850" s="8"/>
      <c r="AF850" s="8"/>
      <c r="AG850" s="8"/>
      <c r="AH850" s="8"/>
      <c r="AI850" s="8"/>
    </row>
    <row r="851" ht="15.75" customHeight="1">
      <c r="A851" s="8"/>
      <c r="B851" s="8"/>
      <c r="C851" s="8"/>
      <c r="D851" s="8"/>
      <c r="E851" s="8"/>
      <c r="F851" s="8"/>
      <c r="G851" s="8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8"/>
      <c r="Y851" s="8"/>
      <c r="Z851" s="8"/>
      <c r="AA851" s="8"/>
      <c r="AB851" s="8"/>
      <c r="AC851" s="8"/>
      <c r="AD851" s="8"/>
      <c r="AE851" s="8"/>
      <c r="AF851" s="8"/>
      <c r="AG851" s="8"/>
      <c r="AH851" s="8"/>
      <c r="AI851" s="8"/>
    </row>
    <row r="852" ht="15.75" customHeight="1">
      <c r="A852" s="8"/>
      <c r="B852" s="8"/>
      <c r="C852" s="8"/>
      <c r="D852" s="8"/>
      <c r="E852" s="8"/>
      <c r="F852" s="8"/>
      <c r="G852" s="8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8"/>
      <c r="Y852" s="8"/>
      <c r="Z852" s="8"/>
      <c r="AA852" s="8"/>
      <c r="AB852" s="8"/>
      <c r="AC852" s="8"/>
      <c r="AD852" s="8"/>
      <c r="AE852" s="8"/>
      <c r="AF852" s="8"/>
      <c r="AG852" s="8"/>
      <c r="AH852" s="8"/>
      <c r="AI852" s="8"/>
    </row>
    <row r="853" ht="15.75" customHeight="1">
      <c r="A853" s="8"/>
      <c r="B853" s="8"/>
      <c r="C853" s="8"/>
      <c r="D853" s="8"/>
      <c r="E853" s="8"/>
      <c r="F853" s="8"/>
      <c r="G853" s="8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8"/>
      <c r="Y853" s="8"/>
      <c r="Z853" s="8"/>
      <c r="AA853" s="8"/>
      <c r="AB853" s="8"/>
      <c r="AC853" s="8"/>
      <c r="AD853" s="8"/>
      <c r="AE853" s="8"/>
      <c r="AF853" s="8"/>
      <c r="AG853" s="8"/>
      <c r="AH853" s="8"/>
      <c r="AI853" s="8"/>
    </row>
    <row r="854" ht="15.75" customHeight="1">
      <c r="A854" s="8"/>
      <c r="B854" s="8"/>
      <c r="C854" s="8"/>
      <c r="D854" s="8"/>
      <c r="E854" s="8"/>
      <c r="F854" s="8"/>
      <c r="G854" s="8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8"/>
      <c r="Y854" s="8"/>
      <c r="Z854" s="8"/>
      <c r="AA854" s="8"/>
      <c r="AB854" s="8"/>
      <c r="AC854" s="8"/>
      <c r="AD854" s="8"/>
      <c r="AE854" s="8"/>
      <c r="AF854" s="8"/>
      <c r="AG854" s="8"/>
      <c r="AH854" s="8"/>
      <c r="AI854" s="8"/>
    </row>
    <row r="855" ht="15.75" customHeight="1">
      <c r="A855" s="8"/>
      <c r="B855" s="8"/>
      <c r="C855" s="8"/>
      <c r="D855" s="8"/>
      <c r="E855" s="8"/>
      <c r="F855" s="8"/>
      <c r="G855" s="8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8"/>
      <c r="Y855" s="8"/>
      <c r="Z855" s="8"/>
      <c r="AA855" s="8"/>
      <c r="AB855" s="8"/>
      <c r="AC855" s="8"/>
      <c r="AD855" s="8"/>
      <c r="AE855" s="8"/>
      <c r="AF855" s="8"/>
      <c r="AG855" s="8"/>
      <c r="AH855" s="8"/>
      <c r="AI855" s="8"/>
    </row>
    <row r="856" ht="15.75" customHeight="1">
      <c r="A856" s="8"/>
      <c r="B856" s="8"/>
      <c r="C856" s="8"/>
      <c r="D856" s="8"/>
      <c r="E856" s="8"/>
      <c r="F856" s="8"/>
      <c r="G856" s="8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8"/>
      <c r="Y856" s="8"/>
      <c r="Z856" s="8"/>
      <c r="AA856" s="8"/>
      <c r="AB856" s="8"/>
      <c r="AC856" s="8"/>
      <c r="AD856" s="8"/>
      <c r="AE856" s="8"/>
      <c r="AF856" s="8"/>
      <c r="AG856" s="8"/>
      <c r="AH856" s="8"/>
      <c r="AI856" s="8"/>
    </row>
    <row r="857" ht="15.75" customHeight="1">
      <c r="A857" s="8"/>
      <c r="B857" s="8"/>
      <c r="C857" s="8"/>
      <c r="D857" s="8"/>
      <c r="E857" s="8"/>
      <c r="F857" s="8"/>
      <c r="G857" s="8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8"/>
      <c r="Y857" s="8"/>
      <c r="Z857" s="8"/>
      <c r="AA857" s="8"/>
      <c r="AB857" s="8"/>
      <c r="AC857" s="8"/>
      <c r="AD857" s="8"/>
      <c r="AE857" s="8"/>
      <c r="AF857" s="8"/>
      <c r="AG857" s="8"/>
      <c r="AH857" s="8"/>
      <c r="AI857" s="8"/>
    </row>
    <row r="858" ht="15.75" customHeight="1">
      <c r="A858" s="8"/>
      <c r="B858" s="8"/>
      <c r="C858" s="8"/>
      <c r="D858" s="8"/>
      <c r="E858" s="8"/>
      <c r="F858" s="8"/>
      <c r="G858" s="8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8"/>
      <c r="Y858" s="8"/>
      <c r="Z858" s="8"/>
      <c r="AA858" s="8"/>
      <c r="AB858" s="8"/>
      <c r="AC858" s="8"/>
      <c r="AD858" s="8"/>
      <c r="AE858" s="8"/>
      <c r="AF858" s="8"/>
      <c r="AG858" s="8"/>
      <c r="AH858" s="8"/>
      <c r="AI858" s="8"/>
    </row>
    <row r="859" ht="15.75" customHeight="1">
      <c r="A859" s="8"/>
      <c r="B859" s="8"/>
      <c r="C859" s="8"/>
      <c r="D859" s="8"/>
      <c r="E859" s="8"/>
      <c r="F859" s="8"/>
      <c r="G859" s="8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8"/>
      <c r="Y859" s="8"/>
      <c r="Z859" s="8"/>
      <c r="AA859" s="8"/>
      <c r="AB859" s="8"/>
      <c r="AC859" s="8"/>
      <c r="AD859" s="8"/>
      <c r="AE859" s="8"/>
      <c r="AF859" s="8"/>
      <c r="AG859" s="8"/>
      <c r="AH859" s="8"/>
      <c r="AI859" s="8"/>
    </row>
    <row r="860" ht="15.75" customHeight="1">
      <c r="A860" s="8"/>
      <c r="B860" s="8"/>
      <c r="C860" s="8"/>
      <c r="D860" s="8"/>
      <c r="E860" s="8"/>
      <c r="F860" s="8"/>
      <c r="G860" s="8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8"/>
      <c r="Y860" s="8"/>
      <c r="Z860" s="8"/>
      <c r="AA860" s="8"/>
      <c r="AB860" s="8"/>
      <c r="AC860" s="8"/>
      <c r="AD860" s="8"/>
      <c r="AE860" s="8"/>
      <c r="AF860" s="8"/>
      <c r="AG860" s="8"/>
      <c r="AH860" s="8"/>
      <c r="AI860" s="8"/>
    </row>
    <row r="861" ht="15.75" customHeight="1">
      <c r="A861" s="8"/>
      <c r="B861" s="8"/>
      <c r="C861" s="8"/>
      <c r="D861" s="8"/>
      <c r="E861" s="8"/>
      <c r="F861" s="8"/>
      <c r="G861" s="8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8"/>
      <c r="Y861" s="8"/>
      <c r="Z861" s="8"/>
      <c r="AA861" s="8"/>
      <c r="AB861" s="8"/>
      <c r="AC861" s="8"/>
      <c r="AD861" s="8"/>
      <c r="AE861" s="8"/>
      <c r="AF861" s="8"/>
      <c r="AG861" s="8"/>
      <c r="AH861" s="8"/>
      <c r="AI861" s="8"/>
    </row>
    <row r="862" ht="15.75" customHeight="1">
      <c r="A862" s="8"/>
      <c r="B862" s="8"/>
      <c r="C862" s="8"/>
      <c r="D862" s="8"/>
      <c r="E862" s="8"/>
      <c r="F862" s="8"/>
      <c r="G862" s="8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8"/>
      <c r="Y862" s="8"/>
      <c r="Z862" s="8"/>
      <c r="AA862" s="8"/>
      <c r="AB862" s="8"/>
      <c r="AC862" s="8"/>
      <c r="AD862" s="8"/>
      <c r="AE862" s="8"/>
      <c r="AF862" s="8"/>
      <c r="AG862" s="8"/>
      <c r="AH862" s="8"/>
      <c r="AI862" s="8"/>
    </row>
    <row r="863" ht="15.75" customHeight="1">
      <c r="A863" s="8"/>
      <c r="B863" s="8"/>
      <c r="C863" s="8"/>
      <c r="D863" s="8"/>
      <c r="E863" s="8"/>
      <c r="F863" s="8"/>
      <c r="G863" s="8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8"/>
      <c r="Y863" s="8"/>
      <c r="Z863" s="8"/>
      <c r="AA863" s="8"/>
      <c r="AB863" s="8"/>
      <c r="AC863" s="8"/>
      <c r="AD863" s="8"/>
      <c r="AE863" s="8"/>
      <c r="AF863" s="8"/>
      <c r="AG863" s="8"/>
      <c r="AH863" s="8"/>
      <c r="AI863" s="8"/>
    </row>
    <row r="864" ht="15.75" customHeight="1">
      <c r="A864" s="8"/>
      <c r="B864" s="8"/>
      <c r="C864" s="8"/>
      <c r="D864" s="8"/>
      <c r="E864" s="8"/>
      <c r="F864" s="8"/>
      <c r="G864" s="8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8"/>
      <c r="Y864" s="8"/>
      <c r="Z864" s="8"/>
      <c r="AA864" s="8"/>
      <c r="AB864" s="8"/>
      <c r="AC864" s="8"/>
      <c r="AD864" s="8"/>
      <c r="AE864" s="8"/>
      <c r="AF864" s="8"/>
      <c r="AG864" s="8"/>
      <c r="AH864" s="8"/>
      <c r="AI864" s="8"/>
    </row>
    <row r="865" ht="15.75" customHeight="1">
      <c r="A865" s="8"/>
      <c r="B865" s="8"/>
      <c r="C865" s="8"/>
      <c r="D865" s="8"/>
      <c r="E865" s="8"/>
      <c r="F865" s="8"/>
      <c r="G865" s="8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8"/>
      <c r="Y865" s="8"/>
      <c r="Z865" s="8"/>
      <c r="AA865" s="8"/>
      <c r="AB865" s="8"/>
      <c r="AC865" s="8"/>
      <c r="AD865" s="8"/>
      <c r="AE865" s="8"/>
      <c r="AF865" s="8"/>
      <c r="AG865" s="8"/>
      <c r="AH865" s="8"/>
      <c r="AI865" s="8"/>
    </row>
    <row r="866" ht="15.75" customHeight="1">
      <c r="A866" s="8"/>
      <c r="B866" s="8"/>
      <c r="C866" s="8"/>
      <c r="D866" s="8"/>
      <c r="E866" s="8"/>
      <c r="F866" s="8"/>
      <c r="G866" s="8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8"/>
      <c r="Y866" s="8"/>
      <c r="Z866" s="8"/>
      <c r="AA866" s="8"/>
      <c r="AB866" s="8"/>
      <c r="AC866" s="8"/>
      <c r="AD866" s="8"/>
      <c r="AE866" s="8"/>
      <c r="AF866" s="8"/>
      <c r="AG866" s="8"/>
      <c r="AH866" s="8"/>
      <c r="AI866" s="8"/>
    </row>
    <row r="867" ht="15.75" customHeight="1">
      <c r="A867" s="8"/>
      <c r="B867" s="8"/>
      <c r="C867" s="8"/>
      <c r="D867" s="8"/>
      <c r="E867" s="8"/>
      <c r="F867" s="8"/>
      <c r="G867" s="8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8"/>
      <c r="Y867" s="8"/>
      <c r="Z867" s="8"/>
      <c r="AA867" s="8"/>
      <c r="AB867" s="8"/>
      <c r="AC867" s="8"/>
      <c r="AD867" s="8"/>
      <c r="AE867" s="8"/>
      <c r="AF867" s="8"/>
      <c r="AG867" s="8"/>
      <c r="AH867" s="8"/>
      <c r="AI867" s="8"/>
    </row>
    <row r="868" ht="15.75" customHeight="1">
      <c r="A868" s="8"/>
      <c r="B868" s="8"/>
      <c r="C868" s="8"/>
      <c r="D868" s="8"/>
      <c r="E868" s="8"/>
      <c r="F868" s="8"/>
      <c r="G868" s="8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8"/>
      <c r="Y868" s="8"/>
      <c r="Z868" s="8"/>
      <c r="AA868" s="8"/>
      <c r="AB868" s="8"/>
      <c r="AC868" s="8"/>
      <c r="AD868" s="8"/>
      <c r="AE868" s="8"/>
      <c r="AF868" s="8"/>
      <c r="AG868" s="8"/>
      <c r="AH868" s="8"/>
      <c r="AI868" s="8"/>
    </row>
    <row r="869" ht="15.75" customHeight="1">
      <c r="A869" s="8"/>
      <c r="B869" s="8"/>
      <c r="C869" s="8"/>
      <c r="D869" s="8"/>
      <c r="E869" s="8"/>
      <c r="F869" s="8"/>
      <c r="G869" s="8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8"/>
      <c r="Y869" s="8"/>
      <c r="Z869" s="8"/>
      <c r="AA869" s="8"/>
      <c r="AB869" s="8"/>
      <c r="AC869" s="8"/>
      <c r="AD869" s="8"/>
      <c r="AE869" s="8"/>
      <c r="AF869" s="8"/>
      <c r="AG869" s="8"/>
      <c r="AH869" s="8"/>
      <c r="AI869" s="8"/>
    </row>
    <row r="870" ht="15.75" customHeight="1">
      <c r="A870" s="8"/>
      <c r="B870" s="8"/>
      <c r="C870" s="8"/>
      <c r="D870" s="8"/>
      <c r="E870" s="8"/>
      <c r="F870" s="8"/>
      <c r="G870" s="8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8"/>
      <c r="Y870" s="8"/>
      <c r="Z870" s="8"/>
      <c r="AA870" s="8"/>
      <c r="AB870" s="8"/>
      <c r="AC870" s="8"/>
      <c r="AD870" s="8"/>
      <c r="AE870" s="8"/>
      <c r="AF870" s="8"/>
      <c r="AG870" s="8"/>
      <c r="AH870" s="8"/>
      <c r="AI870" s="8"/>
    </row>
    <row r="871" ht="15.75" customHeight="1">
      <c r="A871" s="8"/>
      <c r="B871" s="8"/>
      <c r="C871" s="8"/>
      <c r="D871" s="8"/>
      <c r="E871" s="8"/>
      <c r="F871" s="8"/>
      <c r="G871" s="8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8"/>
      <c r="Y871" s="8"/>
      <c r="Z871" s="8"/>
      <c r="AA871" s="8"/>
      <c r="AB871" s="8"/>
      <c r="AC871" s="8"/>
      <c r="AD871" s="8"/>
      <c r="AE871" s="8"/>
      <c r="AF871" s="8"/>
      <c r="AG871" s="8"/>
      <c r="AH871" s="8"/>
      <c r="AI871" s="8"/>
    </row>
    <row r="872" ht="15.75" customHeight="1">
      <c r="A872" s="8"/>
      <c r="B872" s="8"/>
      <c r="C872" s="8"/>
      <c r="D872" s="8"/>
      <c r="E872" s="8"/>
      <c r="F872" s="8"/>
      <c r="G872" s="8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8"/>
      <c r="Y872" s="8"/>
      <c r="Z872" s="8"/>
      <c r="AA872" s="8"/>
      <c r="AB872" s="8"/>
      <c r="AC872" s="8"/>
      <c r="AD872" s="8"/>
      <c r="AE872" s="8"/>
      <c r="AF872" s="8"/>
      <c r="AG872" s="8"/>
      <c r="AH872" s="8"/>
      <c r="AI872" s="8"/>
    </row>
    <row r="873" ht="15.75" customHeight="1">
      <c r="A873" s="8"/>
      <c r="B873" s="8"/>
      <c r="C873" s="8"/>
      <c r="D873" s="8"/>
      <c r="E873" s="8"/>
      <c r="F873" s="8"/>
      <c r="G873" s="8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8"/>
      <c r="Y873" s="8"/>
      <c r="Z873" s="8"/>
      <c r="AA873" s="8"/>
      <c r="AB873" s="8"/>
      <c r="AC873" s="8"/>
      <c r="AD873" s="8"/>
      <c r="AE873" s="8"/>
      <c r="AF873" s="8"/>
      <c r="AG873" s="8"/>
      <c r="AH873" s="8"/>
      <c r="AI873" s="8"/>
    </row>
    <row r="874" ht="15.75" customHeight="1">
      <c r="A874" s="8"/>
      <c r="B874" s="8"/>
      <c r="C874" s="8"/>
      <c r="D874" s="8"/>
      <c r="E874" s="8"/>
      <c r="F874" s="8"/>
      <c r="G874" s="8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8"/>
      <c r="Y874" s="8"/>
      <c r="Z874" s="8"/>
      <c r="AA874" s="8"/>
      <c r="AB874" s="8"/>
      <c r="AC874" s="8"/>
      <c r="AD874" s="8"/>
      <c r="AE874" s="8"/>
      <c r="AF874" s="8"/>
      <c r="AG874" s="8"/>
      <c r="AH874" s="8"/>
      <c r="AI874" s="8"/>
    </row>
    <row r="875" ht="15.75" customHeight="1">
      <c r="A875" s="8"/>
      <c r="B875" s="8"/>
      <c r="C875" s="8"/>
      <c r="D875" s="8"/>
      <c r="E875" s="8"/>
      <c r="F875" s="8"/>
      <c r="G875" s="8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8"/>
      <c r="Y875" s="8"/>
      <c r="Z875" s="8"/>
      <c r="AA875" s="8"/>
      <c r="AB875" s="8"/>
      <c r="AC875" s="8"/>
      <c r="AD875" s="8"/>
      <c r="AE875" s="8"/>
      <c r="AF875" s="8"/>
      <c r="AG875" s="8"/>
      <c r="AH875" s="8"/>
      <c r="AI875" s="8"/>
    </row>
    <row r="876" ht="15.75" customHeight="1">
      <c r="A876" s="8"/>
      <c r="B876" s="8"/>
      <c r="C876" s="8"/>
      <c r="D876" s="8"/>
      <c r="E876" s="8"/>
      <c r="F876" s="8"/>
      <c r="G876" s="8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8"/>
      <c r="Y876" s="8"/>
      <c r="Z876" s="8"/>
      <c r="AA876" s="8"/>
      <c r="AB876" s="8"/>
      <c r="AC876" s="8"/>
      <c r="AD876" s="8"/>
      <c r="AE876" s="8"/>
      <c r="AF876" s="8"/>
      <c r="AG876" s="8"/>
      <c r="AH876" s="8"/>
      <c r="AI876" s="8"/>
    </row>
    <row r="877" ht="15.75" customHeight="1">
      <c r="A877" s="8"/>
      <c r="B877" s="8"/>
      <c r="C877" s="8"/>
      <c r="D877" s="8"/>
      <c r="E877" s="8"/>
      <c r="F877" s="8"/>
      <c r="G877" s="8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8"/>
      <c r="Y877" s="8"/>
      <c r="Z877" s="8"/>
      <c r="AA877" s="8"/>
      <c r="AB877" s="8"/>
      <c r="AC877" s="8"/>
      <c r="AD877" s="8"/>
      <c r="AE877" s="8"/>
      <c r="AF877" s="8"/>
      <c r="AG877" s="8"/>
      <c r="AH877" s="8"/>
      <c r="AI877" s="8"/>
    </row>
    <row r="878" ht="15.75" customHeight="1">
      <c r="A878" s="8"/>
      <c r="B878" s="8"/>
      <c r="C878" s="8"/>
      <c r="D878" s="8"/>
      <c r="E878" s="8"/>
      <c r="F878" s="8"/>
      <c r="G878" s="8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8"/>
      <c r="Y878" s="8"/>
      <c r="Z878" s="8"/>
      <c r="AA878" s="8"/>
      <c r="AB878" s="8"/>
      <c r="AC878" s="8"/>
      <c r="AD878" s="8"/>
      <c r="AE878" s="8"/>
      <c r="AF878" s="8"/>
      <c r="AG878" s="8"/>
      <c r="AH878" s="8"/>
      <c r="AI878" s="8"/>
    </row>
    <row r="879" ht="15.75" customHeight="1">
      <c r="A879" s="8"/>
      <c r="B879" s="8"/>
      <c r="C879" s="8"/>
      <c r="D879" s="8"/>
      <c r="E879" s="8"/>
      <c r="F879" s="8"/>
      <c r="G879" s="8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8"/>
      <c r="Y879" s="8"/>
      <c r="Z879" s="8"/>
      <c r="AA879" s="8"/>
      <c r="AB879" s="8"/>
      <c r="AC879" s="8"/>
      <c r="AD879" s="8"/>
      <c r="AE879" s="8"/>
      <c r="AF879" s="8"/>
      <c r="AG879" s="8"/>
      <c r="AH879" s="8"/>
      <c r="AI879" s="8"/>
    </row>
    <row r="880" ht="15.75" customHeight="1">
      <c r="A880" s="8"/>
      <c r="B880" s="8"/>
      <c r="C880" s="8"/>
      <c r="D880" s="8"/>
      <c r="E880" s="8"/>
      <c r="F880" s="8"/>
      <c r="G880" s="8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8"/>
      <c r="Y880" s="8"/>
      <c r="Z880" s="8"/>
      <c r="AA880" s="8"/>
      <c r="AB880" s="8"/>
      <c r="AC880" s="8"/>
      <c r="AD880" s="8"/>
      <c r="AE880" s="8"/>
      <c r="AF880" s="8"/>
      <c r="AG880" s="8"/>
      <c r="AH880" s="8"/>
      <c r="AI880" s="8"/>
    </row>
    <row r="881" ht="15.75" customHeight="1">
      <c r="A881" s="8"/>
      <c r="B881" s="8"/>
      <c r="C881" s="8"/>
      <c r="D881" s="8"/>
      <c r="E881" s="8"/>
      <c r="F881" s="8"/>
      <c r="G881" s="8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8"/>
      <c r="Y881" s="8"/>
      <c r="Z881" s="8"/>
      <c r="AA881" s="8"/>
      <c r="AB881" s="8"/>
      <c r="AC881" s="8"/>
      <c r="AD881" s="8"/>
      <c r="AE881" s="8"/>
      <c r="AF881" s="8"/>
      <c r="AG881" s="8"/>
      <c r="AH881" s="8"/>
      <c r="AI881" s="8"/>
    </row>
    <row r="882" ht="15.75" customHeight="1">
      <c r="A882" s="8"/>
      <c r="B882" s="8"/>
      <c r="C882" s="8"/>
      <c r="D882" s="8"/>
      <c r="E882" s="8"/>
      <c r="F882" s="8"/>
      <c r="G882" s="8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8"/>
      <c r="Y882" s="8"/>
      <c r="Z882" s="8"/>
      <c r="AA882" s="8"/>
      <c r="AB882" s="8"/>
      <c r="AC882" s="8"/>
      <c r="AD882" s="8"/>
      <c r="AE882" s="8"/>
      <c r="AF882" s="8"/>
      <c r="AG882" s="8"/>
      <c r="AH882" s="8"/>
      <c r="AI882" s="8"/>
    </row>
    <row r="883" ht="15.75" customHeight="1">
      <c r="A883" s="8"/>
      <c r="B883" s="8"/>
      <c r="C883" s="8"/>
      <c r="D883" s="8"/>
      <c r="E883" s="8"/>
      <c r="F883" s="8"/>
      <c r="G883" s="8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8"/>
      <c r="Y883" s="8"/>
      <c r="Z883" s="8"/>
      <c r="AA883" s="8"/>
      <c r="AB883" s="8"/>
      <c r="AC883" s="8"/>
      <c r="AD883" s="8"/>
      <c r="AE883" s="8"/>
      <c r="AF883" s="8"/>
      <c r="AG883" s="8"/>
      <c r="AH883" s="8"/>
      <c r="AI883" s="8"/>
    </row>
    <row r="884" ht="15.75" customHeight="1">
      <c r="A884" s="8"/>
      <c r="B884" s="8"/>
      <c r="C884" s="8"/>
      <c r="D884" s="8"/>
      <c r="E884" s="8"/>
      <c r="F884" s="8"/>
      <c r="G884" s="8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8"/>
      <c r="Y884" s="8"/>
      <c r="Z884" s="8"/>
      <c r="AA884" s="8"/>
      <c r="AB884" s="8"/>
      <c r="AC884" s="8"/>
      <c r="AD884" s="8"/>
      <c r="AE884" s="8"/>
      <c r="AF884" s="8"/>
      <c r="AG884" s="8"/>
      <c r="AH884" s="8"/>
      <c r="AI884" s="8"/>
    </row>
    <row r="885" ht="15.75" customHeight="1">
      <c r="A885" s="8"/>
      <c r="B885" s="8"/>
      <c r="C885" s="8"/>
      <c r="D885" s="8"/>
      <c r="E885" s="8"/>
      <c r="F885" s="8"/>
      <c r="G885" s="8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8"/>
      <c r="Y885" s="8"/>
      <c r="Z885" s="8"/>
      <c r="AA885" s="8"/>
      <c r="AB885" s="8"/>
      <c r="AC885" s="8"/>
      <c r="AD885" s="8"/>
      <c r="AE885" s="8"/>
      <c r="AF885" s="8"/>
      <c r="AG885" s="8"/>
      <c r="AH885" s="8"/>
      <c r="AI885" s="8"/>
    </row>
    <row r="886" ht="15.75" customHeight="1">
      <c r="A886" s="8"/>
      <c r="B886" s="8"/>
      <c r="C886" s="8"/>
      <c r="D886" s="8"/>
      <c r="E886" s="8"/>
      <c r="F886" s="8"/>
      <c r="G886" s="8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8"/>
      <c r="Y886" s="8"/>
      <c r="Z886" s="8"/>
      <c r="AA886" s="8"/>
      <c r="AB886" s="8"/>
      <c r="AC886" s="8"/>
      <c r="AD886" s="8"/>
      <c r="AE886" s="8"/>
      <c r="AF886" s="8"/>
      <c r="AG886" s="8"/>
      <c r="AH886" s="8"/>
      <c r="AI886" s="8"/>
    </row>
    <row r="887" ht="15.75" customHeight="1">
      <c r="A887" s="8"/>
      <c r="B887" s="8"/>
      <c r="C887" s="8"/>
      <c r="D887" s="8"/>
      <c r="E887" s="8"/>
      <c r="F887" s="8"/>
      <c r="G887" s="8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8"/>
      <c r="Y887" s="8"/>
      <c r="Z887" s="8"/>
      <c r="AA887" s="8"/>
      <c r="AB887" s="8"/>
      <c r="AC887" s="8"/>
      <c r="AD887" s="8"/>
      <c r="AE887" s="8"/>
      <c r="AF887" s="8"/>
      <c r="AG887" s="8"/>
      <c r="AH887" s="8"/>
      <c r="AI887" s="8"/>
    </row>
    <row r="888" ht="15.75" customHeight="1">
      <c r="A888" s="8"/>
      <c r="B888" s="8"/>
      <c r="C888" s="8"/>
      <c r="D888" s="8"/>
      <c r="E888" s="8"/>
      <c r="F888" s="8"/>
      <c r="G888" s="8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8"/>
      <c r="Y888" s="8"/>
      <c r="Z888" s="8"/>
      <c r="AA888" s="8"/>
      <c r="AB888" s="8"/>
      <c r="AC888" s="8"/>
      <c r="AD888" s="8"/>
      <c r="AE888" s="8"/>
      <c r="AF888" s="8"/>
      <c r="AG888" s="8"/>
      <c r="AH888" s="8"/>
      <c r="AI888" s="8"/>
    </row>
    <row r="889" ht="15.75" customHeight="1">
      <c r="A889" s="8"/>
      <c r="B889" s="8"/>
      <c r="C889" s="8"/>
      <c r="D889" s="8"/>
      <c r="E889" s="8"/>
      <c r="F889" s="8"/>
      <c r="G889" s="8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8"/>
      <c r="Y889" s="8"/>
      <c r="Z889" s="8"/>
      <c r="AA889" s="8"/>
      <c r="AB889" s="8"/>
      <c r="AC889" s="8"/>
      <c r="AD889" s="8"/>
      <c r="AE889" s="8"/>
      <c r="AF889" s="8"/>
      <c r="AG889" s="8"/>
      <c r="AH889" s="8"/>
      <c r="AI889" s="8"/>
    </row>
    <row r="890" ht="15.75" customHeight="1">
      <c r="A890" s="8"/>
      <c r="B890" s="8"/>
      <c r="C890" s="8"/>
      <c r="D890" s="8"/>
      <c r="E890" s="8"/>
      <c r="F890" s="8"/>
      <c r="G890" s="8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8"/>
      <c r="Y890" s="8"/>
      <c r="Z890" s="8"/>
      <c r="AA890" s="8"/>
      <c r="AB890" s="8"/>
      <c r="AC890" s="8"/>
      <c r="AD890" s="8"/>
      <c r="AE890" s="8"/>
      <c r="AF890" s="8"/>
      <c r="AG890" s="8"/>
      <c r="AH890" s="8"/>
      <c r="AI890" s="8"/>
    </row>
    <row r="891" ht="15.75" customHeight="1">
      <c r="A891" s="8"/>
      <c r="B891" s="8"/>
      <c r="C891" s="8"/>
      <c r="D891" s="8"/>
      <c r="E891" s="8"/>
      <c r="F891" s="8"/>
      <c r="G891" s="8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8"/>
      <c r="Y891" s="8"/>
      <c r="Z891" s="8"/>
      <c r="AA891" s="8"/>
      <c r="AB891" s="8"/>
      <c r="AC891" s="8"/>
      <c r="AD891" s="8"/>
      <c r="AE891" s="8"/>
      <c r="AF891" s="8"/>
      <c r="AG891" s="8"/>
      <c r="AH891" s="8"/>
      <c r="AI891" s="8"/>
    </row>
    <row r="892" ht="15.75" customHeight="1">
      <c r="A892" s="8"/>
      <c r="B892" s="8"/>
      <c r="C892" s="8"/>
      <c r="D892" s="8"/>
      <c r="E892" s="8"/>
      <c r="F892" s="8"/>
      <c r="G892" s="8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8"/>
      <c r="Y892" s="8"/>
      <c r="Z892" s="8"/>
      <c r="AA892" s="8"/>
      <c r="AB892" s="8"/>
      <c r="AC892" s="8"/>
      <c r="AD892" s="8"/>
      <c r="AE892" s="8"/>
      <c r="AF892" s="8"/>
      <c r="AG892" s="8"/>
      <c r="AH892" s="8"/>
      <c r="AI892" s="8"/>
    </row>
    <row r="893" ht="15.75" customHeight="1">
      <c r="A893" s="8"/>
      <c r="B893" s="8"/>
      <c r="C893" s="8"/>
      <c r="D893" s="8"/>
      <c r="E893" s="8"/>
      <c r="F893" s="8"/>
      <c r="G893" s="8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8"/>
      <c r="Y893" s="8"/>
      <c r="Z893" s="8"/>
      <c r="AA893" s="8"/>
      <c r="AB893" s="8"/>
      <c r="AC893" s="8"/>
      <c r="AD893" s="8"/>
      <c r="AE893" s="8"/>
      <c r="AF893" s="8"/>
      <c r="AG893" s="8"/>
      <c r="AH893" s="8"/>
      <c r="AI893" s="8"/>
    </row>
    <row r="894" ht="15.75" customHeight="1">
      <c r="A894" s="8"/>
      <c r="B894" s="8"/>
      <c r="C894" s="8"/>
      <c r="D894" s="8"/>
      <c r="E894" s="8"/>
      <c r="F894" s="8"/>
      <c r="G894" s="8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8"/>
      <c r="Y894" s="8"/>
      <c r="Z894" s="8"/>
      <c r="AA894" s="8"/>
      <c r="AB894" s="8"/>
      <c r="AC894" s="8"/>
      <c r="AD894" s="8"/>
      <c r="AE894" s="8"/>
      <c r="AF894" s="8"/>
      <c r="AG894" s="8"/>
      <c r="AH894" s="8"/>
      <c r="AI894" s="8"/>
    </row>
    <row r="895" ht="15.75" customHeight="1">
      <c r="A895" s="8"/>
      <c r="B895" s="8"/>
      <c r="C895" s="8"/>
      <c r="D895" s="8"/>
      <c r="E895" s="8"/>
      <c r="F895" s="8"/>
      <c r="G895" s="8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8"/>
      <c r="Y895" s="8"/>
      <c r="Z895" s="8"/>
      <c r="AA895" s="8"/>
      <c r="AB895" s="8"/>
      <c r="AC895" s="8"/>
      <c r="AD895" s="8"/>
      <c r="AE895" s="8"/>
      <c r="AF895" s="8"/>
      <c r="AG895" s="8"/>
      <c r="AH895" s="8"/>
      <c r="AI895" s="8"/>
    </row>
    <row r="896" ht="15.75" customHeight="1">
      <c r="A896" s="8"/>
      <c r="B896" s="8"/>
      <c r="C896" s="8"/>
      <c r="D896" s="8"/>
      <c r="E896" s="8"/>
      <c r="F896" s="8"/>
      <c r="G896" s="8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8"/>
      <c r="Y896" s="8"/>
      <c r="Z896" s="8"/>
      <c r="AA896" s="8"/>
      <c r="AB896" s="8"/>
      <c r="AC896" s="8"/>
      <c r="AD896" s="8"/>
      <c r="AE896" s="8"/>
      <c r="AF896" s="8"/>
      <c r="AG896" s="8"/>
      <c r="AH896" s="8"/>
      <c r="AI896" s="8"/>
    </row>
    <row r="897" ht="15.75" customHeight="1">
      <c r="A897" s="8"/>
      <c r="B897" s="8"/>
      <c r="C897" s="8"/>
      <c r="D897" s="8"/>
      <c r="E897" s="8"/>
      <c r="F897" s="8"/>
      <c r="G897" s="8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8"/>
      <c r="Y897" s="8"/>
      <c r="Z897" s="8"/>
      <c r="AA897" s="8"/>
      <c r="AB897" s="8"/>
      <c r="AC897" s="8"/>
      <c r="AD897" s="8"/>
      <c r="AE897" s="8"/>
      <c r="AF897" s="8"/>
      <c r="AG897" s="8"/>
      <c r="AH897" s="8"/>
      <c r="AI897" s="8"/>
    </row>
    <row r="898" ht="15.75" customHeight="1">
      <c r="A898" s="8"/>
      <c r="B898" s="8"/>
      <c r="C898" s="8"/>
      <c r="D898" s="8"/>
      <c r="E898" s="8"/>
      <c r="F898" s="8"/>
      <c r="G898" s="8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8"/>
      <c r="Y898" s="8"/>
      <c r="Z898" s="8"/>
      <c r="AA898" s="8"/>
      <c r="AB898" s="8"/>
      <c r="AC898" s="8"/>
      <c r="AD898" s="8"/>
      <c r="AE898" s="8"/>
      <c r="AF898" s="8"/>
      <c r="AG898" s="8"/>
      <c r="AH898" s="8"/>
      <c r="AI898" s="8"/>
    </row>
    <row r="899" ht="15.75" customHeight="1">
      <c r="A899" s="8"/>
      <c r="B899" s="8"/>
      <c r="C899" s="8"/>
      <c r="D899" s="8"/>
      <c r="E899" s="8"/>
      <c r="F899" s="8"/>
      <c r="G899" s="8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8"/>
      <c r="Y899" s="8"/>
      <c r="Z899" s="8"/>
      <c r="AA899" s="8"/>
      <c r="AB899" s="8"/>
      <c r="AC899" s="8"/>
      <c r="AD899" s="8"/>
      <c r="AE899" s="8"/>
      <c r="AF899" s="8"/>
      <c r="AG899" s="8"/>
      <c r="AH899" s="8"/>
      <c r="AI899" s="8"/>
    </row>
    <row r="900" ht="15.75" customHeight="1">
      <c r="A900" s="8"/>
      <c r="B900" s="8"/>
      <c r="C900" s="8"/>
      <c r="D900" s="8"/>
      <c r="E900" s="8"/>
      <c r="F900" s="8"/>
      <c r="G900" s="8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8"/>
      <c r="Y900" s="8"/>
      <c r="Z900" s="8"/>
      <c r="AA900" s="8"/>
      <c r="AB900" s="8"/>
      <c r="AC900" s="8"/>
      <c r="AD900" s="8"/>
      <c r="AE900" s="8"/>
      <c r="AF900" s="8"/>
      <c r="AG900" s="8"/>
      <c r="AH900" s="8"/>
      <c r="AI900" s="8"/>
    </row>
    <row r="901" ht="15.75" customHeight="1">
      <c r="A901" s="8"/>
      <c r="B901" s="8"/>
      <c r="C901" s="8"/>
      <c r="D901" s="8"/>
      <c r="E901" s="8"/>
      <c r="F901" s="8"/>
      <c r="G901" s="8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8"/>
      <c r="Y901" s="8"/>
      <c r="Z901" s="8"/>
      <c r="AA901" s="8"/>
      <c r="AB901" s="8"/>
      <c r="AC901" s="8"/>
      <c r="AD901" s="8"/>
      <c r="AE901" s="8"/>
      <c r="AF901" s="8"/>
      <c r="AG901" s="8"/>
      <c r="AH901" s="8"/>
      <c r="AI901" s="8"/>
    </row>
    <row r="902" ht="15.75" customHeight="1">
      <c r="A902" s="8"/>
      <c r="B902" s="8"/>
      <c r="C902" s="8"/>
      <c r="D902" s="8"/>
      <c r="E902" s="8"/>
      <c r="F902" s="8"/>
      <c r="G902" s="8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8"/>
      <c r="Y902" s="8"/>
      <c r="Z902" s="8"/>
      <c r="AA902" s="8"/>
      <c r="AB902" s="8"/>
      <c r="AC902" s="8"/>
      <c r="AD902" s="8"/>
      <c r="AE902" s="8"/>
      <c r="AF902" s="8"/>
      <c r="AG902" s="8"/>
      <c r="AH902" s="8"/>
      <c r="AI902" s="8"/>
    </row>
    <row r="903" ht="15.75" customHeight="1">
      <c r="A903" s="8"/>
      <c r="B903" s="8"/>
      <c r="C903" s="8"/>
      <c r="D903" s="8"/>
      <c r="E903" s="8"/>
      <c r="F903" s="8"/>
      <c r="G903" s="8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8"/>
      <c r="Y903" s="8"/>
      <c r="Z903" s="8"/>
      <c r="AA903" s="8"/>
      <c r="AB903" s="8"/>
      <c r="AC903" s="8"/>
      <c r="AD903" s="8"/>
      <c r="AE903" s="8"/>
      <c r="AF903" s="8"/>
      <c r="AG903" s="8"/>
      <c r="AH903" s="8"/>
      <c r="AI903" s="8"/>
    </row>
    <row r="904" ht="15.75" customHeight="1">
      <c r="A904" s="8"/>
      <c r="B904" s="8"/>
      <c r="C904" s="8"/>
      <c r="D904" s="8"/>
      <c r="E904" s="8"/>
      <c r="F904" s="8"/>
      <c r="G904" s="8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8"/>
      <c r="Y904" s="8"/>
      <c r="Z904" s="8"/>
      <c r="AA904" s="8"/>
      <c r="AB904" s="8"/>
      <c r="AC904" s="8"/>
      <c r="AD904" s="8"/>
      <c r="AE904" s="8"/>
      <c r="AF904" s="8"/>
      <c r="AG904" s="8"/>
      <c r="AH904" s="8"/>
      <c r="AI904" s="8"/>
    </row>
    <row r="905" ht="15.75" customHeight="1">
      <c r="A905" s="8"/>
      <c r="B905" s="8"/>
      <c r="C905" s="8"/>
      <c r="D905" s="8"/>
      <c r="E905" s="8"/>
      <c r="F905" s="8"/>
      <c r="G905" s="8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8"/>
      <c r="Y905" s="8"/>
      <c r="Z905" s="8"/>
      <c r="AA905" s="8"/>
      <c r="AB905" s="8"/>
      <c r="AC905" s="8"/>
      <c r="AD905" s="8"/>
      <c r="AE905" s="8"/>
      <c r="AF905" s="8"/>
      <c r="AG905" s="8"/>
      <c r="AH905" s="8"/>
      <c r="AI905" s="8"/>
    </row>
    <row r="906" ht="15.75" customHeight="1">
      <c r="A906" s="8"/>
      <c r="B906" s="8"/>
      <c r="C906" s="8"/>
      <c r="D906" s="8"/>
      <c r="E906" s="8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  <c r="AA906" s="8"/>
      <c r="AB906" s="8"/>
      <c r="AC906" s="8"/>
      <c r="AD906" s="8"/>
      <c r="AE906" s="8"/>
      <c r="AF906" s="8"/>
      <c r="AG906" s="8"/>
      <c r="AH906" s="8"/>
      <c r="AI906" s="8"/>
    </row>
    <row r="907" ht="15.75" customHeight="1">
      <c r="A907" s="8"/>
      <c r="B907" s="8"/>
      <c r="C907" s="8"/>
      <c r="D907" s="8"/>
      <c r="E907" s="8"/>
      <c r="F907" s="8"/>
      <c r="G907" s="8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8"/>
      <c r="Y907" s="8"/>
      <c r="Z907" s="8"/>
      <c r="AA907" s="8"/>
      <c r="AB907" s="8"/>
      <c r="AC907" s="8"/>
      <c r="AD907" s="8"/>
      <c r="AE907" s="8"/>
      <c r="AF907" s="8"/>
      <c r="AG907" s="8"/>
      <c r="AH907" s="8"/>
      <c r="AI907" s="8"/>
    </row>
    <row r="908" ht="15.75" customHeight="1">
      <c r="A908" s="8"/>
      <c r="B908" s="8"/>
      <c r="C908" s="8"/>
      <c r="D908" s="8"/>
      <c r="E908" s="8"/>
      <c r="F908" s="8"/>
      <c r="G908" s="8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8"/>
      <c r="Y908" s="8"/>
      <c r="Z908" s="8"/>
      <c r="AA908" s="8"/>
      <c r="AB908" s="8"/>
      <c r="AC908" s="8"/>
      <c r="AD908" s="8"/>
      <c r="AE908" s="8"/>
      <c r="AF908" s="8"/>
      <c r="AG908" s="8"/>
      <c r="AH908" s="8"/>
      <c r="AI908" s="8"/>
    </row>
    <row r="909" ht="15.75" customHeight="1">
      <c r="A909" s="8"/>
      <c r="B909" s="8"/>
      <c r="C909" s="8"/>
      <c r="D909" s="8"/>
      <c r="E909" s="8"/>
      <c r="F909" s="8"/>
      <c r="G909" s="8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8"/>
      <c r="Y909" s="8"/>
      <c r="Z909" s="8"/>
      <c r="AA909" s="8"/>
      <c r="AB909" s="8"/>
      <c r="AC909" s="8"/>
      <c r="AD909" s="8"/>
      <c r="AE909" s="8"/>
      <c r="AF909" s="8"/>
      <c r="AG909" s="8"/>
      <c r="AH909" s="8"/>
      <c r="AI909" s="8"/>
    </row>
    <row r="910" ht="15.75" customHeight="1">
      <c r="A910" s="8"/>
      <c r="B910" s="8"/>
      <c r="C910" s="8"/>
      <c r="D910" s="8"/>
      <c r="E910" s="8"/>
      <c r="F910" s="8"/>
      <c r="G910" s="8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8"/>
      <c r="Y910" s="8"/>
      <c r="Z910" s="8"/>
      <c r="AA910" s="8"/>
      <c r="AB910" s="8"/>
      <c r="AC910" s="8"/>
      <c r="AD910" s="8"/>
      <c r="AE910" s="8"/>
      <c r="AF910" s="8"/>
      <c r="AG910" s="8"/>
      <c r="AH910" s="8"/>
      <c r="AI910" s="8"/>
    </row>
    <row r="911" ht="15.75" customHeight="1">
      <c r="A911" s="8"/>
      <c r="B911" s="8"/>
      <c r="C911" s="8"/>
      <c r="D911" s="8"/>
      <c r="E911" s="8"/>
      <c r="F911" s="8"/>
      <c r="G911" s="8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8"/>
      <c r="Y911" s="8"/>
      <c r="Z911" s="8"/>
      <c r="AA911" s="8"/>
      <c r="AB911" s="8"/>
      <c r="AC911" s="8"/>
      <c r="AD911" s="8"/>
      <c r="AE911" s="8"/>
      <c r="AF911" s="8"/>
      <c r="AG911" s="8"/>
      <c r="AH911" s="8"/>
      <c r="AI911" s="8"/>
    </row>
    <row r="912" ht="15.75" customHeight="1">
      <c r="A912" s="8"/>
      <c r="B912" s="8"/>
      <c r="C912" s="8"/>
      <c r="D912" s="8"/>
      <c r="E912" s="8"/>
      <c r="F912" s="8"/>
      <c r="G912" s="8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8"/>
      <c r="Y912" s="8"/>
      <c r="Z912" s="8"/>
      <c r="AA912" s="8"/>
      <c r="AB912" s="8"/>
      <c r="AC912" s="8"/>
      <c r="AD912" s="8"/>
      <c r="AE912" s="8"/>
      <c r="AF912" s="8"/>
      <c r="AG912" s="8"/>
      <c r="AH912" s="8"/>
      <c r="AI912" s="8"/>
    </row>
    <row r="913" ht="15.75" customHeight="1">
      <c r="A913" s="8"/>
      <c r="B913" s="8"/>
      <c r="C913" s="8"/>
      <c r="D913" s="8"/>
      <c r="E913" s="8"/>
      <c r="F913" s="8"/>
      <c r="G913" s="8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8"/>
      <c r="Y913" s="8"/>
      <c r="Z913" s="8"/>
      <c r="AA913" s="8"/>
      <c r="AB913" s="8"/>
      <c r="AC913" s="8"/>
      <c r="AD913" s="8"/>
      <c r="AE913" s="8"/>
      <c r="AF913" s="8"/>
      <c r="AG913" s="8"/>
      <c r="AH913" s="8"/>
      <c r="AI913" s="8"/>
    </row>
    <row r="914" ht="15.75" customHeight="1">
      <c r="A914" s="8"/>
      <c r="B914" s="8"/>
      <c r="C914" s="8"/>
      <c r="D914" s="8"/>
      <c r="E914" s="8"/>
      <c r="F914" s="8"/>
      <c r="G914" s="8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8"/>
      <c r="Y914" s="8"/>
      <c r="Z914" s="8"/>
      <c r="AA914" s="8"/>
      <c r="AB914" s="8"/>
      <c r="AC914" s="8"/>
      <c r="AD914" s="8"/>
      <c r="AE914" s="8"/>
      <c r="AF914" s="8"/>
      <c r="AG914" s="8"/>
      <c r="AH914" s="8"/>
      <c r="AI914" s="8"/>
    </row>
    <row r="915" ht="15.75" customHeight="1">
      <c r="A915" s="8"/>
      <c r="B915" s="8"/>
      <c r="C915" s="8"/>
      <c r="D915" s="8"/>
      <c r="E915" s="8"/>
      <c r="F915" s="8"/>
      <c r="G915" s="8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8"/>
      <c r="Y915" s="8"/>
      <c r="Z915" s="8"/>
      <c r="AA915" s="8"/>
      <c r="AB915" s="8"/>
      <c r="AC915" s="8"/>
      <c r="AD915" s="8"/>
      <c r="AE915" s="8"/>
      <c r="AF915" s="8"/>
      <c r="AG915" s="8"/>
      <c r="AH915" s="8"/>
      <c r="AI915" s="8"/>
    </row>
    <row r="916" ht="15.75" customHeight="1">
      <c r="A916" s="8"/>
      <c r="B916" s="8"/>
      <c r="C916" s="8"/>
      <c r="D916" s="8"/>
      <c r="E916" s="8"/>
      <c r="F916" s="8"/>
      <c r="G916" s="8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8"/>
      <c r="Y916" s="8"/>
      <c r="Z916" s="8"/>
      <c r="AA916" s="8"/>
      <c r="AB916" s="8"/>
      <c r="AC916" s="8"/>
      <c r="AD916" s="8"/>
      <c r="AE916" s="8"/>
      <c r="AF916" s="8"/>
      <c r="AG916" s="8"/>
      <c r="AH916" s="8"/>
      <c r="AI916" s="8"/>
    </row>
    <row r="917" ht="15.75" customHeight="1">
      <c r="A917" s="8"/>
      <c r="B917" s="8"/>
      <c r="C917" s="8"/>
      <c r="D917" s="8"/>
      <c r="E917" s="8"/>
      <c r="F917" s="8"/>
      <c r="G917" s="8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8"/>
      <c r="Y917" s="8"/>
      <c r="Z917" s="8"/>
      <c r="AA917" s="8"/>
      <c r="AB917" s="8"/>
      <c r="AC917" s="8"/>
      <c r="AD917" s="8"/>
      <c r="AE917" s="8"/>
      <c r="AF917" s="8"/>
      <c r="AG917" s="8"/>
      <c r="AH917" s="8"/>
      <c r="AI917" s="8"/>
    </row>
    <row r="918" ht="15.75" customHeight="1">
      <c r="A918" s="8"/>
      <c r="B918" s="8"/>
      <c r="C918" s="8"/>
      <c r="D918" s="8"/>
      <c r="E918" s="8"/>
      <c r="F918" s="8"/>
      <c r="G918" s="8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8"/>
      <c r="Y918" s="8"/>
      <c r="Z918" s="8"/>
      <c r="AA918" s="8"/>
      <c r="AB918" s="8"/>
      <c r="AC918" s="8"/>
      <c r="AD918" s="8"/>
      <c r="AE918" s="8"/>
      <c r="AF918" s="8"/>
      <c r="AG918" s="8"/>
      <c r="AH918" s="8"/>
      <c r="AI918" s="8"/>
    </row>
    <row r="919" ht="15.75" customHeight="1">
      <c r="A919" s="8"/>
      <c r="B919" s="8"/>
      <c r="C919" s="8"/>
      <c r="D919" s="8"/>
      <c r="E919" s="8"/>
      <c r="F919" s="8"/>
      <c r="G919" s="8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8"/>
      <c r="Y919" s="8"/>
      <c r="Z919" s="8"/>
      <c r="AA919" s="8"/>
      <c r="AB919" s="8"/>
      <c r="AC919" s="8"/>
      <c r="AD919" s="8"/>
      <c r="AE919" s="8"/>
      <c r="AF919" s="8"/>
      <c r="AG919" s="8"/>
      <c r="AH919" s="8"/>
      <c r="AI919" s="8"/>
    </row>
    <row r="920" ht="15.75" customHeight="1">
      <c r="A920" s="8"/>
      <c r="B920" s="8"/>
      <c r="C920" s="8"/>
      <c r="D920" s="8"/>
      <c r="E920" s="8"/>
      <c r="F920" s="8"/>
      <c r="G920" s="8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8"/>
      <c r="Y920" s="8"/>
      <c r="Z920" s="8"/>
      <c r="AA920" s="8"/>
      <c r="AB920" s="8"/>
      <c r="AC920" s="8"/>
      <c r="AD920" s="8"/>
      <c r="AE920" s="8"/>
      <c r="AF920" s="8"/>
      <c r="AG920" s="8"/>
      <c r="AH920" s="8"/>
      <c r="AI920" s="8"/>
    </row>
    <row r="921" ht="15.75" customHeight="1">
      <c r="A921" s="8"/>
      <c r="B921" s="8"/>
      <c r="C921" s="8"/>
      <c r="D921" s="8"/>
      <c r="E921" s="8"/>
      <c r="F921" s="8"/>
      <c r="G921" s="8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8"/>
      <c r="Y921" s="8"/>
      <c r="Z921" s="8"/>
      <c r="AA921" s="8"/>
      <c r="AB921" s="8"/>
      <c r="AC921" s="8"/>
      <c r="AD921" s="8"/>
      <c r="AE921" s="8"/>
      <c r="AF921" s="8"/>
      <c r="AG921" s="8"/>
      <c r="AH921" s="8"/>
      <c r="AI921" s="8"/>
    </row>
    <row r="922" ht="15.75" customHeight="1">
      <c r="A922" s="8"/>
      <c r="B922" s="8"/>
      <c r="C922" s="8"/>
      <c r="D922" s="8"/>
      <c r="E922" s="8"/>
      <c r="F922" s="8"/>
      <c r="G922" s="8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8"/>
      <c r="Y922" s="8"/>
      <c r="Z922" s="8"/>
      <c r="AA922" s="8"/>
      <c r="AB922" s="8"/>
      <c r="AC922" s="8"/>
      <c r="AD922" s="8"/>
      <c r="AE922" s="8"/>
      <c r="AF922" s="8"/>
      <c r="AG922" s="8"/>
      <c r="AH922" s="8"/>
      <c r="AI922" s="8"/>
    </row>
    <row r="923" ht="15.75" customHeight="1">
      <c r="A923" s="8"/>
      <c r="B923" s="8"/>
      <c r="C923" s="8"/>
      <c r="D923" s="8"/>
      <c r="E923" s="8"/>
      <c r="F923" s="8"/>
      <c r="G923" s="8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8"/>
      <c r="Y923" s="8"/>
      <c r="Z923" s="8"/>
      <c r="AA923" s="8"/>
      <c r="AB923" s="8"/>
      <c r="AC923" s="8"/>
      <c r="AD923" s="8"/>
      <c r="AE923" s="8"/>
      <c r="AF923" s="8"/>
      <c r="AG923" s="8"/>
      <c r="AH923" s="8"/>
      <c r="AI923" s="8"/>
    </row>
    <row r="924" ht="15.75" customHeight="1">
      <c r="A924" s="8"/>
      <c r="B924" s="8"/>
      <c r="C924" s="8"/>
      <c r="D924" s="8"/>
      <c r="E924" s="8"/>
      <c r="F924" s="8"/>
      <c r="G924" s="8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8"/>
      <c r="Y924" s="8"/>
      <c r="Z924" s="8"/>
      <c r="AA924" s="8"/>
      <c r="AB924" s="8"/>
      <c r="AC924" s="8"/>
      <c r="AD924" s="8"/>
      <c r="AE924" s="8"/>
      <c r="AF924" s="8"/>
      <c r="AG924" s="8"/>
      <c r="AH924" s="8"/>
      <c r="AI924" s="8"/>
    </row>
    <row r="925" ht="15.75" customHeight="1">
      <c r="A925" s="8"/>
      <c r="B925" s="8"/>
      <c r="C925" s="8"/>
      <c r="D925" s="8"/>
      <c r="E925" s="8"/>
      <c r="F925" s="8"/>
      <c r="G925" s="8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8"/>
      <c r="Y925" s="8"/>
      <c r="Z925" s="8"/>
      <c r="AA925" s="8"/>
      <c r="AB925" s="8"/>
      <c r="AC925" s="8"/>
      <c r="AD925" s="8"/>
      <c r="AE925" s="8"/>
      <c r="AF925" s="8"/>
      <c r="AG925" s="8"/>
      <c r="AH925" s="8"/>
      <c r="AI925" s="8"/>
    </row>
    <row r="926" ht="15.75" customHeight="1">
      <c r="A926" s="8"/>
      <c r="B926" s="8"/>
      <c r="C926" s="8"/>
      <c r="D926" s="8"/>
      <c r="E926" s="8"/>
      <c r="F926" s="8"/>
      <c r="G926" s="8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8"/>
      <c r="Y926" s="8"/>
      <c r="Z926" s="8"/>
      <c r="AA926" s="8"/>
      <c r="AB926" s="8"/>
      <c r="AC926" s="8"/>
      <c r="AD926" s="8"/>
      <c r="AE926" s="8"/>
      <c r="AF926" s="8"/>
      <c r="AG926" s="8"/>
      <c r="AH926" s="8"/>
      <c r="AI926" s="8"/>
    </row>
    <row r="927" ht="15.75" customHeight="1">
      <c r="A927" s="8"/>
      <c r="B927" s="8"/>
      <c r="C927" s="8"/>
      <c r="D927" s="8"/>
      <c r="E927" s="8"/>
      <c r="F927" s="8"/>
      <c r="G927" s="8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8"/>
      <c r="Y927" s="8"/>
      <c r="Z927" s="8"/>
      <c r="AA927" s="8"/>
      <c r="AB927" s="8"/>
      <c r="AC927" s="8"/>
      <c r="AD927" s="8"/>
      <c r="AE927" s="8"/>
      <c r="AF927" s="8"/>
      <c r="AG927" s="8"/>
      <c r="AH927" s="8"/>
      <c r="AI927" s="8"/>
    </row>
    <row r="928" ht="15.75" customHeight="1">
      <c r="A928" s="8"/>
      <c r="B928" s="8"/>
      <c r="C928" s="8"/>
      <c r="D928" s="8"/>
      <c r="E928" s="8"/>
      <c r="F928" s="8"/>
      <c r="G928" s="8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8"/>
      <c r="Y928" s="8"/>
      <c r="Z928" s="8"/>
      <c r="AA928" s="8"/>
      <c r="AB928" s="8"/>
      <c r="AC928" s="8"/>
      <c r="AD928" s="8"/>
      <c r="AE928" s="8"/>
      <c r="AF928" s="8"/>
      <c r="AG928" s="8"/>
      <c r="AH928" s="8"/>
      <c r="AI928" s="8"/>
    </row>
    <row r="929" ht="15.75" customHeight="1">
      <c r="A929" s="8"/>
      <c r="B929" s="8"/>
      <c r="C929" s="8"/>
      <c r="D929" s="8"/>
      <c r="E929" s="8"/>
      <c r="F929" s="8"/>
      <c r="G929" s="8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8"/>
      <c r="Y929" s="8"/>
      <c r="Z929" s="8"/>
      <c r="AA929" s="8"/>
      <c r="AB929" s="8"/>
      <c r="AC929" s="8"/>
      <c r="AD929" s="8"/>
      <c r="AE929" s="8"/>
      <c r="AF929" s="8"/>
      <c r="AG929" s="8"/>
      <c r="AH929" s="8"/>
      <c r="AI929" s="8"/>
    </row>
    <row r="930" ht="15.75" customHeight="1">
      <c r="A930" s="8"/>
      <c r="B930" s="8"/>
      <c r="C930" s="8"/>
      <c r="D930" s="8"/>
      <c r="E930" s="8"/>
      <c r="F930" s="8"/>
      <c r="G930" s="8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8"/>
      <c r="Y930" s="8"/>
      <c r="Z930" s="8"/>
      <c r="AA930" s="8"/>
      <c r="AB930" s="8"/>
      <c r="AC930" s="8"/>
      <c r="AD930" s="8"/>
      <c r="AE930" s="8"/>
      <c r="AF930" s="8"/>
      <c r="AG930" s="8"/>
      <c r="AH930" s="8"/>
      <c r="AI930" s="8"/>
    </row>
    <row r="931" ht="15.75" customHeight="1">
      <c r="A931" s="8"/>
      <c r="B931" s="8"/>
      <c r="C931" s="8"/>
      <c r="D931" s="8"/>
      <c r="E931" s="8"/>
      <c r="F931" s="8"/>
      <c r="G931" s="8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8"/>
      <c r="Y931" s="8"/>
      <c r="Z931" s="8"/>
      <c r="AA931" s="8"/>
      <c r="AB931" s="8"/>
      <c r="AC931" s="8"/>
      <c r="AD931" s="8"/>
      <c r="AE931" s="8"/>
      <c r="AF931" s="8"/>
      <c r="AG931" s="8"/>
      <c r="AH931" s="8"/>
      <c r="AI931" s="8"/>
    </row>
    <row r="932" ht="15.75" customHeight="1">
      <c r="A932" s="8"/>
      <c r="B932" s="8"/>
      <c r="C932" s="8"/>
      <c r="D932" s="8"/>
      <c r="E932" s="8"/>
      <c r="F932" s="8"/>
      <c r="G932" s="8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8"/>
      <c r="Y932" s="8"/>
      <c r="Z932" s="8"/>
      <c r="AA932" s="8"/>
      <c r="AB932" s="8"/>
      <c r="AC932" s="8"/>
      <c r="AD932" s="8"/>
      <c r="AE932" s="8"/>
      <c r="AF932" s="8"/>
      <c r="AG932" s="8"/>
      <c r="AH932" s="8"/>
      <c r="AI932" s="8"/>
    </row>
    <row r="933" ht="15.75" customHeight="1">
      <c r="A933" s="8"/>
      <c r="B933" s="8"/>
      <c r="C933" s="8"/>
      <c r="D933" s="8"/>
      <c r="E933" s="8"/>
      <c r="F933" s="8"/>
      <c r="G933" s="8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8"/>
      <c r="Y933" s="8"/>
      <c r="Z933" s="8"/>
      <c r="AA933" s="8"/>
      <c r="AB933" s="8"/>
      <c r="AC933" s="8"/>
      <c r="AD933" s="8"/>
      <c r="AE933" s="8"/>
      <c r="AF933" s="8"/>
      <c r="AG933" s="8"/>
      <c r="AH933" s="8"/>
      <c r="AI933" s="8"/>
    </row>
    <row r="934" ht="15.75" customHeight="1">
      <c r="A934" s="8"/>
      <c r="B934" s="8"/>
      <c r="C934" s="8"/>
      <c r="D934" s="8"/>
      <c r="E934" s="8"/>
      <c r="F934" s="8"/>
      <c r="G934" s="8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8"/>
      <c r="Y934" s="8"/>
      <c r="Z934" s="8"/>
      <c r="AA934" s="8"/>
      <c r="AB934" s="8"/>
      <c r="AC934" s="8"/>
      <c r="AD934" s="8"/>
      <c r="AE934" s="8"/>
      <c r="AF934" s="8"/>
      <c r="AG934" s="8"/>
      <c r="AH934" s="8"/>
      <c r="AI934" s="8"/>
    </row>
    <row r="935" ht="15.75" customHeight="1">
      <c r="A935" s="8"/>
      <c r="B935" s="8"/>
      <c r="C935" s="8"/>
      <c r="D935" s="8"/>
      <c r="E935" s="8"/>
      <c r="F935" s="8"/>
      <c r="G935" s="8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8"/>
      <c r="Y935" s="8"/>
      <c r="Z935" s="8"/>
      <c r="AA935" s="8"/>
      <c r="AB935" s="8"/>
      <c r="AC935" s="8"/>
      <c r="AD935" s="8"/>
      <c r="AE935" s="8"/>
      <c r="AF935" s="8"/>
      <c r="AG935" s="8"/>
      <c r="AH935" s="8"/>
      <c r="AI935" s="8"/>
    </row>
    <row r="936" ht="15.75" customHeight="1">
      <c r="A936" s="8"/>
      <c r="B936" s="8"/>
      <c r="C936" s="8"/>
      <c r="D936" s="8"/>
      <c r="E936" s="8"/>
      <c r="F936" s="8"/>
      <c r="G936" s="8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8"/>
      <c r="Y936" s="8"/>
      <c r="Z936" s="8"/>
      <c r="AA936" s="8"/>
      <c r="AB936" s="8"/>
      <c r="AC936" s="8"/>
      <c r="AD936" s="8"/>
      <c r="AE936" s="8"/>
      <c r="AF936" s="8"/>
      <c r="AG936" s="8"/>
      <c r="AH936" s="8"/>
      <c r="AI936" s="8"/>
    </row>
    <row r="937" ht="15.75" customHeight="1">
      <c r="A937" s="8"/>
      <c r="B937" s="8"/>
      <c r="C937" s="8"/>
      <c r="D937" s="8"/>
      <c r="E937" s="8"/>
      <c r="F937" s="8"/>
      <c r="G937" s="8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8"/>
      <c r="Y937" s="8"/>
      <c r="Z937" s="8"/>
      <c r="AA937" s="8"/>
      <c r="AB937" s="8"/>
      <c r="AC937" s="8"/>
      <c r="AD937" s="8"/>
      <c r="AE937" s="8"/>
      <c r="AF937" s="8"/>
      <c r="AG937" s="8"/>
      <c r="AH937" s="8"/>
      <c r="AI937" s="8"/>
    </row>
    <row r="938" ht="15.75" customHeight="1">
      <c r="A938" s="8"/>
      <c r="B938" s="8"/>
      <c r="C938" s="8"/>
      <c r="D938" s="8"/>
      <c r="E938" s="8"/>
      <c r="F938" s="8"/>
      <c r="G938" s="8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8"/>
      <c r="Y938" s="8"/>
      <c r="Z938" s="8"/>
      <c r="AA938" s="8"/>
      <c r="AB938" s="8"/>
      <c r="AC938" s="8"/>
      <c r="AD938" s="8"/>
      <c r="AE938" s="8"/>
      <c r="AF938" s="8"/>
      <c r="AG938" s="8"/>
      <c r="AH938" s="8"/>
      <c r="AI938" s="8"/>
    </row>
    <row r="939" ht="15.75" customHeight="1">
      <c r="A939" s="8"/>
      <c r="B939" s="8"/>
      <c r="C939" s="8"/>
      <c r="D939" s="8"/>
      <c r="E939" s="8"/>
      <c r="F939" s="8"/>
      <c r="G939" s="8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8"/>
      <c r="Y939" s="8"/>
      <c r="Z939" s="8"/>
      <c r="AA939" s="8"/>
      <c r="AB939" s="8"/>
      <c r="AC939" s="8"/>
      <c r="AD939" s="8"/>
      <c r="AE939" s="8"/>
      <c r="AF939" s="8"/>
      <c r="AG939" s="8"/>
      <c r="AH939" s="8"/>
      <c r="AI939" s="8"/>
    </row>
    <row r="940" ht="15.75" customHeight="1">
      <c r="A940" s="8"/>
      <c r="B940" s="8"/>
      <c r="C940" s="8"/>
      <c r="D940" s="8"/>
      <c r="E940" s="8"/>
      <c r="F940" s="8"/>
      <c r="G940" s="8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8"/>
      <c r="Y940" s="8"/>
      <c r="Z940" s="8"/>
      <c r="AA940" s="8"/>
      <c r="AB940" s="8"/>
      <c r="AC940" s="8"/>
      <c r="AD940" s="8"/>
      <c r="AE940" s="8"/>
      <c r="AF940" s="8"/>
      <c r="AG940" s="8"/>
      <c r="AH940" s="8"/>
      <c r="AI940" s="8"/>
    </row>
    <row r="941" ht="15.75" customHeight="1">
      <c r="A941" s="8"/>
      <c r="B941" s="8"/>
      <c r="C941" s="8"/>
      <c r="D941" s="8"/>
      <c r="E941" s="8"/>
      <c r="F941" s="8"/>
      <c r="G941" s="8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8"/>
      <c r="Y941" s="8"/>
      <c r="Z941" s="8"/>
      <c r="AA941" s="8"/>
      <c r="AB941" s="8"/>
      <c r="AC941" s="8"/>
      <c r="AD941" s="8"/>
      <c r="AE941" s="8"/>
      <c r="AF941" s="8"/>
      <c r="AG941" s="8"/>
      <c r="AH941" s="8"/>
      <c r="AI941" s="8"/>
    </row>
    <row r="942" ht="15.75" customHeight="1">
      <c r="A942" s="8"/>
      <c r="B942" s="8"/>
      <c r="C942" s="8"/>
      <c r="D942" s="8"/>
      <c r="E942" s="8"/>
      <c r="F942" s="8"/>
      <c r="G942" s="8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8"/>
      <c r="Y942" s="8"/>
      <c r="Z942" s="8"/>
      <c r="AA942" s="8"/>
      <c r="AB942" s="8"/>
      <c r="AC942" s="8"/>
      <c r="AD942" s="8"/>
      <c r="AE942" s="8"/>
      <c r="AF942" s="8"/>
      <c r="AG942" s="8"/>
      <c r="AH942" s="8"/>
      <c r="AI942" s="8"/>
    </row>
    <row r="943" ht="15.75" customHeight="1">
      <c r="A943" s="8"/>
      <c r="B943" s="8"/>
      <c r="C943" s="8"/>
      <c r="D943" s="8"/>
      <c r="E943" s="8"/>
      <c r="F943" s="8"/>
      <c r="G943" s="8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8"/>
      <c r="Y943" s="8"/>
      <c r="Z943" s="8"/>
      <c r="AA943" s="8"/>
      <c r="AB943" s="8"/>
      <c r="AC943" s="8"/>
      <c r="AD943" s="8"/>
      <c r="AE943" s="8"/>
      <c r="AF943" s="8"/>
      <c r="AG943" s="8"/>
      <c r="AH943" s="8"/>
      <c r="AI943" s="8"/>
    </row>
    <row r="944" ht="15.75" customHeight="1">
      <c r="A944" s="8"/>
      <c r="B944" s="8"/>
      <c r="C944" s="8"/>
      <c r="D944" s="8"/>
      <c r="E944" s="8"/>
      <c r="F944" s="8"/>
      <c r="G944" s="8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8"/>
      <c r="Y944" s="8"/>
      <c r="Z944" s="8"/>
      <c r="AA944" s="8"/>
      <c r="AB944" s="8"/>
      <c r="AC944" s="8"/>
      <c r="AD944" s="8"/>
      <c r="AE944" s="8"/>
      <c r="AF944" s="8"/>
      <c r="AG944" s="8"/>
      <c r="AH944" s="8"/>
      <c r="AI944" s="8"/>
    </row>
    <row r="945" ht="15.75" customHeight="1">
      <c r="A945" s="8"/>
      <c r="B945" s="8"/>
      <c r="C945" s="8"/>
      <c r="D945" s="8"/>
      <c r="E945" s="8"/>
      <c r="F945" s="8"/>
      <c r="G945" s="8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8"/>
      <c r="Y945" s="8"/>
      <c r="Z945" s="8"/>
      <c r="AA945" s="8"/>
      <c r="AB945" s="8"/>
      <c r="AC945" s="8"/>
      <c r="AD945" s="8"/>
      <c r="AE945" s="8"/>
      <c r="AF945" s="8"/>
      <c r="AG945" s="8"/>
      <c r="AH945" s="8"/>
      <c r="AI945" s="8"/>
    </row>
    <row r="946" ht="15.75" customHeight="1">
      <c r="A946" s="8"/>
      <c r="B946" s="8"/>
      <c r="C946" s="8"/>
      <c r="D946" s="8"/>
      <c r="E946" s="8"/>
      <c r="F946" s="8"/>
      <c r="G946" s="8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8"/>
      <c r="Y946" s="8"/>
      <c r="Z946" s="8"/>
      <c r="AA946" s="8"/>
      <c r="AB946" s="8"/>
      <c r="AC946" s="8"/>
      <c r="AD946" s="8"/>
      <c r="AE946" s="8"/>
      <c r="AF946" s="8"/>
      <c r="AG946" s="8"/>
      <c r="AH946" s="8"/>
      <c r="AI946" s="8"/>
    </row>
    <row r="947" ht="15.75" customHeight="1">
      <c r="A947" s="8"/>
      <c r="B947" s="8"/>
      <c r="C947" s="8"/>
      <c r="D947" s="8"/>
      <c r="E947" s="8"/>
      <c r="F947" s="8"/>
      <c r="G947" s="8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8"/>
      <c r="Y947" s="8"/>
      <c r="Z947" s="8"/>
      <c r="AA947" s="8"/>
      <c r="AB947" s="8"/>
      <c r="AC947" s="8"/>
      <c r="AD947" s="8"/>
      <c r="AE947" s="8"/>
      <c r="AF947" s="8"/>
      <c r="AG947" s="8"/>
      <c r="AH947" s="8"/>
      <c r="AI947" s="8"/>
    </row>
    <row r="948" ht="15.75" customHeight="1">
      <c r="A948" s="8"/>
      <c r="B948" s="8"/>
      <c r="C948" s="8"/>
      <c r="D948" s="8"/>
      <c r="E948" s="8"/>
      <c r="F948" s="8"/>
      <c r="G948" s="8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8"/>
      <c r="Y948" s="8"/>
      <c r="Z948" s="8"/>
      <c r="AA948" s="8"/>
      <c r="AB948" s="8"/>
      <c r="AC948" s="8"/>
      <c r="AD948" s="8"/>
      <c r="AE948" s="8"/>
      <c r="AF948" s="8"/>
      <c r="AG948" s="8"/>
      <c r="AH948" s="8"/>
      <c r="AI948" s="8"/>
    </row>
    <row r="949" ht="15.75" customHeight="1">
      <c r="A949" s="8"/>
      <c r="B949" s="8"/>
      <c r="C949" s="8"/>
      <c r="D949" s="8"/>
      <c r="E949" s="8"/>
      <c r="F949" s="8"/>
      <c r="G949" s="8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8"/>
      <c r="Y949" s="8"/>
      <c r="Z949" s="8"/>
      <c r="AA949" s="8"/>
      <c r="AB949" s="8"/>
      <c r="AC949" s="8"/>
      <c r="AD949" s="8"/>
      <c r="AE949" s="8"/>
      <c r="AF949" s="8"/>
      <c r="AG949" s="8"/>
      <c r="AH949" s="8"/>
      <c r="AI949" s="8"/>
    </row>
    <row r="950" ht="15.75" customHeight="1">
      <c r="A950" s="8"/>
      <c r="B950" s="8"/>
      <c r="C950" s="8"/>
      <c r="D950" s="8"/>
      <c r="E950" s="8"/>
      <c r="F950" s="8"/>
      <c r="G950" s="8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8"/>
      <c r="Y950" s="8"/>
      <c r="Z950" s="8"/>
      <c r="AA950" s="8"/>
      <c r="AB950" s="8"/>
      <c r="AC950" s="8"/>
      <c r="AD950" s="8"/>
      <c r="AE950" s="8"/>
      <c r="AF950" s="8"/>
      <c r="AG950" s="8"/>
      <c r="AH950" s="8"/>
      <c r="AI950" s="8"/>
    </row>
    <row r="951" ht="15.75" customHeight="1">
      <c r="A951" s="8"/>
      <c r="B951" s="8"/>
      <c r="C951" s="8"/>
      <c r="D951" s="8"/>
      <c r="E951" s="8"/>
      <c r="F951" s="8"/>
      <c r="G951" s="8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8"/>
      <c r="Y951" s="8"/>
      <c r="Z951" s="8"/>
      <c r="AA951" s="8"/>
      <c r="AB951" s="8"/>
      <c r="AC951" s="8"/>
      <c r="AD951" s="8"/>
      <c r="AE951" s="8"/>
      <c r="AF951" s="8"/>
      <c r="AG951" s="8"/>
      <c r="AH951" s="8"/>
      <c r="AI951" s="8"/>
    </row>
    <row r="952" ht="15.75" customHeight="1">
      <c r="A952" s="8"/>
      <c r="B952" s="8"/>
      <c r="C952" s="8"/>
      <c r="D952" s="8"/>
      <c r="E952" s="8"/>
      <c r="F952" s="8"/>
      <c r="G952" s="8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8"/>
      <c r="Y952" s="8"/>
      <c r="Z952" s="8"/>
      <c r="AA952" s="8"/>
      <c r="AB952" s="8"/>
      <c r="AC952" s="8"/>
      <c r="AD952" s="8"/>
      <c r="AE952" s="8"/>
      <c r="AF952" s="8"/>
      <c r="AG952" s="8"/>
      <c r="AH952" s="8"/>
      <c r="AI952" s="8"/>
    </row>
    <row r="953" ht="15.75" customHeight="1">
      <c r="A953" s="8"/>
      <c r="B953" s="8"/>
      <c r="C953" s="8"/>
      <c r="D953" s="8"/>
      <c r="E953" s="8"/>
      <c r="F953" s="8"/>
      <c r="G953" s="8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8"/>
      <c r="Y953" s="8"/>
      <c r="Z953" s="8"/>
      <c r="AA953" s="8"/>
      <c r="AB953" s="8"/>
      <c r="AC953" s="8"/>
      <c r="AD953" s="8"/>
      <c r="AE953" s="8"/>
      <c r="AF953" s="8"/>
      <c r="AG953" s="8"/>
      <c r="AH953" s="8"/>
      <c r="AI953" s="8"/>
    </row>
    <row r="954" ht="15.75" customHeight="1">
      <c r="A954" s="8"/>
      <c r="B954" s="8"/>
      <c r="C954" s="8"/>
      <c r="D954" s="8"/>
      <c r="E954" s="8"/>
      <c r="F954" s="8"/>
      <c r="G954" s="8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8"/>
      <c r="Y954" s="8"/>
      <c r="Z954" s="8"/>
      <c r="AA954" s="8"/>
      <c r="AB954" s="8"/>
      <c r="AC954" s="8"/>
      <c r="AD954" s="8"/>
      <c r="AE954" s="8"/>
      <c r="AF954" s="8"/>
      <c r="AG954" s="8"/>
      <c r="AH954" s="8"/>
      <c r="AI954" s="8"/>
    </row>
    <row r="955" ht="15.75" customHeight="1">
      <c r="A955" s="8"/>
      <c r="B955" s="8"/>
      <c r="C955" s="8"/>
      <c r="D955" s="8"/>
      <c r="E955" s="8"/>
      <c r="F955" s="8"/>
      <c r="G955" s="8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8"/>
      <c r="Y955" s="8"/>
      <c r="Z955" s="8"/>
      <c r="AA955" s="8"/>
      <c r="AB955" s="8"/>
      <c r="AC955" s="8"/>
      <c r="AD955" s="8"/>
      <c r="AE955" s="8"/>
      <c r="AF955" s="8"/>
      <c r="AG955" s="8"/>
      <c r="AH955" s="8"/>
      <c r="AI955" s="8"/>
    </row>
    <row r="956" ht="15.75" customHeight="1">
      <c r="A956" s="8"/>
      <c r="B956" s="8"/>
      <c r="C956" s="8"/>
      <c r="D956" s="8"/>
      <c r="E956" s="8"/>
      <c r="F956" s="8"/>
      <c r="G956" s="8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8"/>
      <c r="Y956" s="8"/>
      <c r="Z956" s="8"/>
      <c r="AA956" s="8"/>
      <c r="AB956" s="8"/>
      <c r="AC956" s="8"/>
      <c r="AD956" s="8"/>
      <c r="AE956" s="8"/>
      <c r="AF956" s="8"/>
      <c r="AG956" s="8"/>
      <c r="AH956" s="8"/>
      <c r="AI956" s="8"/>
    </row>
    <row r="957" ht="15.75" customHeight="1">
      <c r="A957" s="8"/>
      <c r="B957" s="8"/>
      <c r="C957" s="8"/>
      <c r="D957" s="8"/>
      <c r="E957" s="8"/>
      <c r="F957" s="8"/>
      <c r="G957" s="8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8"/>
      <c r="Y957" s="8"/>
      <c r="Z957" s="8"/>
      <c r="AA957" s="8"/>
      <c r="AB957" s="8"/>
      <c r="AC957" s="8"/>
      <c r="AD957" s="8"/>
      <c r="AE957" s="8"/>
      <c r="AF957" s="8"/>
      <c r="AG957" s="8"/>
      <c r="AH957" s="8"/>
      <c r="AI957" s="8"/>
    </row>
    <row r="958" ht="15.75" customHeight="1">
      <c r="A958" s="8"/>
      <c r="B958" s="8"/>
      <c r="C958" s="8"/>
      <c r="D958" s="8"/>
      <c r="E958" s="8"/>
      <c r="F958" s="8"/>
      <c r="G958" s="8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8"/>
      <c r="Y958" s="8"/>
      <c r="Z958" s="8"/>
      <c r="AA958" s="8"/>
      <c r="AB958" s="8"/>
      <c r="AC958" s="8"/>
      <c r="AD958" s="8"/>
      <c r="AE958" s="8"/>
      <c r="AF958" s="8"/>
      <c r="AG958" s="8"/>
      <c r="AH958" s="8"/>
      <c r="AI958" s="8"/>
    </row>
    <row r="959" ht="15.75" customHeight="1">
      <c r="A959" s="8"/>
      <c r="B959" s="8"/>
      <c r="C959" s="8"/>
      <c r="D959" s="8"/>
      <c r="E959" s="8"/>
      <c r="F959" s="8"/>
      <c r="G959" s="8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8"/>
      <c r="Y959" s="8"/>
      <c r="Z959" s="8"/>
      <c r="AA959" s="8"/>
      <c r="AB959" s="8"/>
      <c r="AC959" s="8"/>
      <c r="AD959" s="8"/>
      <c r="AE959" s="8"/>
      <c r="AF959" s="8"/>
      <c r="AG959" s="8"/>
      <c r="AH959" s="8"/>
      <c r="AI959" s="8"/>
    </row>
    <row r="960" ht="15.75" customHeight="1">
      <c r="A960" s="8"/>
      <c r="B960" s="8"/>
      <c r="C960" s="8"/>
      <c r="D960" s="8"/>
      <c r="E960" s="8"/>
      <c r="F960" s="8"/>
      <c r="G960" s="8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8"/>
      <c r="Y960" s="8"/>
      <c r="Z960" s="8"/>
      <c r="AA960" s="8"/>
      <c r="AB960" s="8"/>
      <c r="AC960" s="8"/>
      <c r="AD960" s="8"/>
      <c r="AE960" s="8"/>
      <c r="AF960" s="8"/>
      <c r="AG960" s="8"/>
      <c r="AH960" s="8"/>
      <c r="AI960" s="8"/>
    </row>
    <row r="961" ht="15.75" customHeight="1">
      <c r="A961" s="8"/>
      <c r="B961" s="8"/>
      <c r="C961" s="8"/>
      <c r="D961" s="8"/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  <c r="AA961" s="8"/>
      <c r="AB961" s="8"/>
      <c r="AC961" s="8"/>
      <c r="AD961" s="8"/>
      <c r="AE961" s="8"/>
      <c r="AF961" s="8"/>
      <c r="AG961" s="8"/>
      <c r="AH961" s="8"/>
      <c r="AI961" s="8"/>
    </row>
    <row r="962" ht="15.75" customHeight="1">
      <c r="A962" s="8"/>
      <c r="B962" s="8"/>
      <c r="C962" s="8"/>
      <c r="D962" s="8"/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  <c r="AA962" s="8"/>
      <c r="AB962" s="8"/>
      <c r="AC962" s="8"/>
      <c r="AD962" s="8"/>
      <c r="AE962" s="8"/>
      <c r="AF962" s="8"/>
      <c r="AG962" s="8"/>
      <c r="AH962" s="8"/>
      <c r="AI962" s="8"/>
    </row>
    <row r="963" ht="15.75" customHeight="1">
      <c r="A963" s="8"/>
      <c r="B963" s="8"/>
      <c r="C963" s="8"/>
      <c r="D963" s="8"/>
      <c r="E963" s="8"/>
      <c r="F963" s="8"/>
      <c r="G963" s="8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8"/>
      <c r="Y963" s="8"/>
      <c r="Z963" s="8"/>
      <c r="AA963" s="8"/>
      <c r="AB963" s="8"/>
      <c r="AC963" s="8"/>
      <c r="AD963" s="8"/>
      <c r="AE963" s="8"/>
      <c r="AF963" s="8"/>
      <c r="AG963" s="8"/>
      <c r="AH963" s="8"/>
      <c r="AI963" s="8"/>
    </row>
    <row r="964" ht="15.75" customHeight="1">
      <c r="A964" s="8"/>
      <c r="B964" s="8"/>
      <c r="C964" s="8"/>
      <c r="D964" s="8"/>
      <c r="E964" s="8"/>
      <c r="F964" s="8"/>
      <c r="G964" s="8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8"/>
      <c r="Y964" s="8"/>
      <c r="Z964" s="8"/>
      <c r="AA964" s="8"/>
      <c r="AB964" s="8"/>
      <c r="AC964" s="8"/>
      <c r="AD964" s="8"/>
      <c r="AE964" s="8"/>
      <c r="AF964" s="8"/>
      <c r="AG964" s="8"/>
      <c r="AH964" s="8"/>
      <c r="AI964" s="8"/>
    </row>
    <row r="965" ht="15.75" customHeight="1">
      <c r="A965" s="8"/>
      <c r="B965" s="8"/>
      <c r="C965" s="8"/>
      <c r="D965" s="8"/>
      <c r="E965" s="8"/>
      <c r="F965" s="8"/>
      <c r="G965" s="8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8"/>
      <c r="Y965" s="8"/>
      <c r="Z965" s="8"/>
      <c r="AA965" s="8"/>
      <c r="AB965" s="8"/>
      <c r="AC965" s="8"/>
      <c r="AD965" s="8"/>
      <c r="AE965" s="8"/>
      <c r="AF965" s="8"/>
      <c r="AG965" s="8"/>
      <c r="AH965" s="8"/>
      <c r="AI965" s="8"/>
    </row>
    <row r="966" ht="15.75" customHeight="1">
      <c r="A966" s="8"/>
      <c r="B966" s="8"/>
      <c r="C966" s="8"/>
      <c r="D966" s="8"/>
      <c r="E966" s="8"/>
      <c r="F966" s="8"/>
      <c r="G966" s="8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8"/>
      <c r="Y966" s="8"/>
      <c r="Z966" s="8"/>
      <c r="AA966" s="8"/>
      <c r="AB966" s="8"/>
      <c r="AC966" s="8"/>
      <c r="AD966" s="8"/>
      <c r="AE966" s="8"/>
      <c r="AF966" s="8"/>
      <c r="AG966" s="8"/>
      <c r="AH966" s="8"/>
      <c r="AI966" s="8"/>
    </row>
    <row r="967" ht="15.75" customHeight="1">
      <c r="A967" s="8"/>
      <c r="B967" s="8"/>
      <c r="C967" s="8"/>
      <c r="D967" s="8"/>
      <c r="E967" s="8"/>
      <c r="F967" s="8"/>
      <c r="G967" s="8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8"/>
      <c r="Y967" s="8"/>
      <c r="Z967" s="8"/>
      <c r="AA967" s="8"/>
      <c r="AB967" s="8"/>
      <c r="AC967" s="8"/>
      <c r="AD967" s="8"/>
      <c r="AE967" s="8"/>
      <c r="AF967" s="8"/>
      <c r="AG967" s="8"/>
      <c r="AH967" s="8"/>
      <c r="AI967" s="8"/>
    </row>
    <row r="968" ht="15.75" customHeight="1">
      <c r="A968" s="8"/>
      <c r="B968" s="8"/>
      <c r="C968" s="8"/>
      <c r="D968" s="8"/>
      <c r="E968" s="8"/>
      <c r="F968" s="8"/>
      <c r="G968" s="8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8"/>
      <c r="Y968" s="8"/>
      <c r="Z968" s="8"/>
      <c r="AA968" s="8"/>
      <c r="AB968" s="8"/>
      <c r="AC968" s="8"/>
      <c r="AD968" s="8"/>
      <c r="AE968" s="8"/>
      <c r="AF968" s="8"/>
      <c r="AG968" s="8"/>
      <c r="AH968" s="8"/>
      <c r="AI968" s="8"/>
    </row>
    <row r="969" ht="15.75" customHeight="1">
      <c r="A969" s="8"/>
      <c r="B969" s="8"/>
      <c r="C969" s="8"/>
      <c r="D969" s="8"/>
      <c r="E969" s="8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  <c r="AA969" s="8"/>
      <c r="AB969" s="8"/>
      <c r="AC969" s="8"/>
      <c r="AD969" s="8"/>
      <c r="AE969" s="8"/>
      <c r="AF969" s="8"/>
      <c r="AG969" s="8"/>
      <c r="AH969" s="8"/>
      <c r="AI969" s="8"/>
    </row>
    <row r="970" ht="15.75" customHeight="1">
      <c r="A970" s="8"/>
      <c r="B970" s="8"/>
      <c r="C970" s="8"/>
      <c r="D970" s="8"/>
      <c r="E970" s="8"/>
      <c r="F970" s="8"/>
      <c r="G970" s="8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8"/>
      <c r="Y970" s="8"/>
      <c r="Z970" s="8"/>
      <c r="AA970" s="8"/>
      <c r="AB970" s="8"/>
      <c r="AC970" s="8"/>
      <c r="AD970" s="8"/>
      <c r="AE970" s="8"/>
      <c r="AF970" s="8"/>
      <c r="AG970" s="8"/>
      <c r="AH970" s="8"/>
      <c r="AI970" s="8"/>
    </row>
    <row r="971" ht="15.75" customHeight="1">
      <c r="A971" s="8"/>
      <c r="B971" s="8"/>
      <c r="C971" s="8"/>
      <c r="D971" s="8"/>
      <c r="E971" s="8"/>
      <c r="F971" s="8"/>
      <c r="G971" s="8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8"/>
      <c r="Y971" s="8"/>
      <c r="Z971" s="8"/>
      <c r="AA971" s="8"/>
      <c r="AB971" s="8"/>
      <c r="AC971" s="8"/>
      <c r="AD971" s="8"/>
      <c r="AE971" s="8"/>
      <c r="AF971" s="8"/>
      <c r="AG971" s="8"/>
      <c r="AH971" s="8"/>
      <c r="AI971" s="8"/>
    </row>
    <row r="972" ht="15.75" customHeight="1">
      <c r="A972" s="8"/>
      <c r="B972" s="8"/>
      <c r="C972" s="8"/>
      <c r="D972" s="8"/>
      <c r="E972" s="8"/>
      <c r="F972" s="8"/>
      <c r="G972" s="8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8"/>
      <c r="Y972" s="8"/>
      <c r="Z972" s="8"/>
      <c r="AA972" s="8"/>
      <c r="AB972" s="8"/>
      <c r="AC972" s="8"/>
      <c r="AD972" s="8"/>
      <c r="AE972" s="8"/>
      <c r="AF972" s="8"/>
      <c r="AG972" s="8"/>
      <c r="AH972" s="8"/>
      <c r="AI972" s="8"/>
    </row>
    <row r="973" ht="15.75" customHeight="1">
      <c r="A973" s="8"/>
      <c r="B973" s="8"/>
      <c r="C973" s="8"/>
      <c r="D973" s="8"/>
      <c r="E973" s="8"/>
      <c r="F973" s="8"/>
      <c r="G973" s="8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8"/>
      <c r="Y973" s="8"/>
      <c r="Z973" s="8"/>
      <c r="AA973" s="8"/>
      <c r="AB973" s="8"/>
      <c r="AC973" s="8"/>
      <c r="AD973" s="8"/>
      <c r="AE973" s="8"/>
      <c r="AF973" s="8"/>
      <c r="AG973" s="8"/>
      <c r="AH973" s="8"/>
      <c r="AI973" s="8"/>
    </row>
    <row r="974" ht="15.75" customHeight="1">
      <c r="A974" s="8"/>
      <c r="B974" s="8"/>
      <c r="C974" s="8"/>
      <c r="D974" s="8"/>
      <c r="E974" s="8"/>
      <c r="F974" s="8"/>
      <c r="G974" s="8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8"/>
      <c r="Y974" s="8"/>
      <c r="Z974" s="8"/>
      <c r="AA974" s="8"/>
      <c r="AB974" s="8"/>
      <c r="AC974" s="8"/>
      <c r="AD974" s="8"/>
      <c r="AE974" s="8"/>
      <c r="AF974" s="8"/>
      <c r="AG974" s="8"/>
      <c r="AH974" s="8"/>
      <c r="AI974" s="8"/>
    </row>
    <row r="975" ht="15.75" customHeight="1">
      <c r="A975" s="8"/>
      <c r="B975" s="8"/>
      <c r="C975" s="8"/>
      <c r="D975" s="8"/>
      <c r="E975" s="8"/>
      <c r="F975" s="8"/>
      <c r="G975" s="8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8"/>
      <c r="Y975" s="8"/>
      <c r="Z975" s="8"/>
      <c r="AA975" s="8"/>
      <c r="AB975" s="8"/>
      <c r="AC975" s="8"/>
      <c r="AD975" s="8"/>
      <c r="AE975" s="8"/>
      <c r="AF975" s="8"/>
      <c r="AG975" s="8"/>
      <c r="AH975" s="8"/>
      <c r="AI975" s="8"/>
    </row>
    <row r="976" ht="15.75" customHeight="1">
      <c r="A976" s="8"/>
      <c r="B976" s="8"/>
      <c r="C976" s="8"/>
      <c r="D976" s="8"/>
      <c r="E976" s="8"/>
      <c r="F976" s="8"/>
      <c r="G976" s="8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8"/>
      <c r="Y976" s="8"/>
      <c r="Z976" s="8"/>
      <c r="AA976" s="8"/>
      <c r="AB976" s="8"/>
      <c r="AC976" s="8"/>
      <c r="AD976" s="8"/>
      <c r="AE976" s="8"/>
      <c r="AF976" s="8"/>
      <c r="AG976" s="8"/>
      <c r="AH976" s="8"/>
      <c r="AI976" s="8"/>
    </row>
    <row r="977" ht="15.75" customHeight="1">
      <c r="A977" s="8"/>
      <c r="B977" s="8"/>
      <c r="C977" s="8"/>
      <c r="D977" s="8"/>
      <c r="E977" s="8"/>
      <c r="F977" s="8"/>
      <c r="G977" s="8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8"/>
      <c r="Y977" s="8"/>
      <c r="Z977" s="8"/>
      <c r="AA977" s="8"/>
      <c r="AB977" s="8"/>
      <c r="AC977" s="8"/>
      <c r="AD977" s="8"/>
      <c r="AE977" s="8"/>
      <c r="AF977" s="8"/>
      <c r="AG977" s="8"/>
      <c r="AH977" s="8"/>
      <c r="AI977" s="8"/>
    </row>
    <row r="978" ht="15.75" customHeight="1">
      <c r="A978" s="8"/>
      <c r="B978" s="8"/>
      <c r="C978" s="8"/>
      <c r="D978" s="8"/>
      <c r="E978" s="8"/>
      <c r="F978" s="8"/>
      <c r="G978" s="8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8"/>
      <c r="Y978" s="8"/>
      <c r="Z978" s="8"/>
      <c r="AA978" s="8"/>
      <c r="AB978" s="8"/>
      <c r="AC978" s="8"/>
      <c r="AD978" s="8"/>
      <c r="AE978" s="8"/>
      <c r="AF978" s="8"/>
      <c r="AG978" s="8"/>
      <c r="AH978" s="8"/>
      <c r="AI978" s="8"/>
    </row>
    <row r="979" ht="15.75" customHeight="1">
      <c r="A979" s="8"/>
      <c r="B979" s="8"/>
      <c r="C979" s="8"/>
      <c r="D979" s="8"/>
      <c r="E979" s="8"/>
      <c r="F979" s="8"/>
      <c r="G979" s="8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8"/>
      <c r="Y979" s="8"/>
      <c r="Z979" s="8"/>
      <c r="AA979" s="8"/>
      <c r="AB979" s="8"/>
      <c r="AC979" s="8"/>
      <c r="AD979" s="8"/>
      <c r="AE979" s="8"/>
      <c r="AF979" s="8"/>
      <c r="AG979" s="8"/>
      <c r="AH979" s="8"/>
      <c r="AI979" s="8"/>
    </row>
    <row r="980" ht="15.75" customHeight="1">
      <c r="A980" s="8"/>
      <c r="B980" s="8"/>
      <c r="C980" s="8"/>
      <c r="D980" s="8"/>
      <c r="E980" s="8"/>
      <c r="F980" s="8"/>
      <c r="G980" s="8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8"/>
      <c r="Y980" s="8"/>
      <c r="Z980" s="8"/>
      <c r="AA980" s="8"/>
      <c r="AB980" s="8"/>
      <c r="AC980" s="8"/>
      <c r="AD980" s="8"/>
      <c r="AE980" s="8"/>
      <c r="AF980" s="8"/>
      <c r="AG980" s="8"/>
      <c r="AH980" s="8"/>
      <c r="AI980" s="8"/>
    </row>
    <row r="981" ht="15.75" customHeight="1">
      <c r="A981" s="8"/>
      <c r="B981" s="8"/>
      <c r="C981" s="8"/>
      <c r="D981" s="8"/>
      <c r="E981" s="8"/>
      <c r="F981" s="8"/>
      <c r="G981" s="8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8"/>
      <c r="Y981" s="8"/>
      <c r="Z981" s="8"/>
      <c r="AA981" s="8"/>
      <c r="AB981" s="8"/>
      <c r="AC981" s="8"/>
      <c r="AD981" s="8"/>
      <c r="AE981" s="8"/>
      <c r="AF981" s="8"/>
      <c r="AG981" s="8"/>
      <c r="AH981" s="8"/>
      <c r="AI981" s="8"/>
    </row>
    <row r="982" ht="15.75" customHeight="1">
      <c r="A982" s="8"/>
      <c r="B982" s="8"/>
      <c r="C982" s="8"/>
      <c r="D982" s="8"/>
      <c r="E982" s="8"/>
      <c r="F982" s="8"/>
      <c r="G982" s="8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8"/>
      <c r="Y982" s="8"/>
      <c r="Z982" s="8"/>
      <c r="AA982" s="8"/>
      <c r="AB982" s="8"/>
      <c r="AC982" s="8"/>
      <c r="AD982" s="8"/>
      <c r="AE982" s="8"/>
      <c r="AF982" s="8"/>
      <c r="AG982" s="8"/>
      <c r="AH982" s="8"/>
      <c r="AI982" s="8"/>
    </row>
    <row r="983" ht="15.75" customHeight="1">
      <c r="A983" s="8"/>
      <c r="B983" s="8"/>
      <c r="C983" s="8"/>
      <c r="D983" s="8"/>
      <c r="E983" s="8"/>
      <c r="F983" s="8"/>
      <c r="G983" s="8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8"/>
      <c r="Y983" s="8"/>
      <c r="Z983" s="8"/>
      <c r="AA983" s="8"/>
      <c r="AB983" s="8"/>
      <c r="AC983" s="8"/>
      <c r="AD983" s="8"/>
      <c r="AE983" s="8"/>
      <c r="AF983" s="8"/>
      <c r="AG983" s="8"/>
      <c r="AH983" s="8"/>
      <c r="AI983" s="8"/>
    </row>
    <row r="984" ht="15.75" customHeight="1">
      <c r="A984" s="8"/>
      <c r="B984" s="8"/>
      <c r="C984" s="8"/>
      <c r="D984" s="8"/>
      <c r="E984" s="8"/>
      <c r="F984" s="8"/>
      <c r="G984" s="8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8"/>
      <c r="Y984" s="8"/>
      <c r="Z984" s="8"/>
      <c r="AA984" s="8"/>
      <c r="AB984" s="8"/>
      <c r="AC984" s="8"/>
      <c r="AD984" s="8"/>
      <c r="AE984" s="8"/>
      <c r="AF984" s="8"/>
      <c r="AG984" s="8"/>
      <c r="AH984" s="8"/>
      <c r="AI984" s="8"/>
    </row>
    <row r="985" ht="15.75" customHeight="1">
      <c r="A985" s="8"/>
      <c r="B985" s="8"/>
      <c r="C985" s="8"/>
      <c r="D985" s="8"/>
      <c r="E985" s="8"/>
      <c r="F985" s="8"/>
      <c r="G985" s="8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8"/>
      <c r="Y985" s="8"/>
      <c r="Z985" s="8"/>
      <c r="AA985" s="8"/>
      <c r="AB985" s="8"/>
      <c r="AC985" s="8"/>
      <c r="AD985" s="8"/>
      <c r="AE985" s="8"/>
      <c r="AF985" s="8"/>
      <c r="AG985" s="8"/>
      <c r="AH985" s="8"/>
      <c r="AI985" s="8"/>
    </row>
    <row r="986" ht="15.75" customHeight="1">
      <c r="A986" s="8"/>
      <c r="B986" s="8"/>
      <c r="C986" s="8"/>
      <c r="D986" s="8"/>
      <c r="E986" s="8"/>
      <c r="F986" s="8"/>
      <c r="G986" s="8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8"/>
      <c r="Y986" s="8"/>
      <c r="Z986" s="8"/>
      <c r="AA986" s="8"/>
      <c r="AB986" s="8"/>
      <c r="AC986" s="8"/>
      <c r="AD986" s="8"/>
      <c r="AE986" s="8"/>
      <c r="AF986" s="8"/>
      <c r="AG986" s="8"/>
      <c r="AH986" s="8"/>
      <c r="AI986" s="8"/>
    </row>
    <row r="987" ht="15.75" customHeight="1">
      <c r="A987" s="8"/>
      <c r="B987" s="8"/>
      <c r="C987" s="8"/>
      <c r="D987" s="8"/>
      <c r="E987" s="8"/>
      <c r="F987" s="8"/>
      <c r="G987" s="8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8"/>
      <c r="Y987" s="8"/>
      <c r="Z987" s="8"/>
      <c r="AA987" s="8"/>
      <c r="AB987" s="8"/>
      <c r="AC987" s="8"/>
      <c r="AD987" s="8"/>
      <c r="AE987" s="8"/>
      <c r="AF987" s="8"/>
      <c r="AG987" s="8"/>
      <c r="AH987" s="8"/>
      <c r="AI987" s="8"/>
    </row>
    <row r="988" ht="15.75" customHeight="1">
      <c r="A988" s="8"/>
      <c r="B988" s="8"/>
      <c r="C988" s="8"/>
      <c r="D988" s="8"/>
      <c r="E988" s="8"/>
      <c r="F988" s="8"/>
      <c r="G988" s="8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8"/>
      <c r="Y988" s="8"/>
      <c r="Z988" s="8"/>
      <c r="AA988" s="8"/>
      <c r="AB988" s="8"/>
      <c r="AC988" s="8"/>
      <c r="AD988" s="8"/>
      <c r="AE988" s="8"/>
      <c r="AF988" s="8"/>
      <c r="AG988" s="8"/>
      <c r="AH988" s="8"/>
      <c r="AI988" s="8"/>
    </row>
    <row r="989" ht="15.75" customHeight="1">
      <c r="A989" s="8"/>
      <c r="B989" s="8"/>
      <c r="C989" s="8"/>
      <c r="D989" s="8"/>
      <c r="E989" s="8"/>
      <c r="F989" s="8"/>
      <c r="G989" s="8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8"/>
      <c r="Y989" s="8"/>
      <c r="Z989" s="8"/>
      <c r="AA989" s="8"/>
      <c r="AB989" s="8"/>
      <c r="AC989" s="8"/>
      <c r="AD989" s="8"/>
      <c r="AE989" s="8"/>
      <c r="AF989" s="8"/>
      <c r="AG989" s="8"/>
      <c r="AH989" s="8"/>
      <c r="AI989" s="8"/>
    </row>
    <row r="990" ht="15.75" customHeight="1">
      <c r="A990" s="8"/>
      <c r="B990" s="8"/>
      <c r="C990" s="8"/>
      <c r="D990" s="8"/>
      <c r="E990" s="8"/>
      <c r="F990" s="8"/>
      <c r="G990" s="8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8"/>
      <c r="Y990" s="8"/>
      <c r="Z990" s="8"/>
      <c r="AA990" s="8"/>
      <c r="AB990" s="8"/>
      <c r="AC990" s="8"/>
      <c r="AD990" s="8"/>
      <c r="AE990" s="8"/>
      <c r="AF990" s="8"/>
      <c r="AG990" s="8"/>
      <c r="AH990" s="8"/>
      <c r="AI990" s="8"/>
    </row>
    <row r="991" ht="15.75" customHeight="1">
      <c r="A991" s="8"/>
      <c r="B991" s="8"/>
      <c r="C991" s="8"/>
      <c r="D991" s="8"/>
      <c r="E991" s="8"/>
      <c r="F991" s="8"/>
      <c r="G991" s="8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8"/>
      <c r="Y991" s="8"/>
      <c r="Z991" s="8"/>
      <c r="AA991" s="8"/>
      <c r="AB991" s="8"/>
      <c r="AC991" s="8"/>
      <c r="AD991" s="8"/>
      <c r="AE991" s="8"/>
      <c r="AF991" s="8"/>
      <c r="AG991" s="8"/>
      <c r="AH991" s="8"/>
      <c r="AI991" s="8"/>
    </row>
    <row r="992" ht="15.75" customHeight="1">
      <c r="A992" s="8"/>
      <c r="B992" s="8"/>
      <c r="C992" s="8"/>
      <c r="D992" s="8"/>
      <c r="E992" s="8"/>
      <c r="F992" s="8"/>
      <c r="G992" s="8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8"/>
      <c r="Y992" s="8"/>
      <c r="Z992" s="8"/>
      <c r="AA992" s="8"/>
      <c r="AB992" s="8"/>
      <c r="AC992" s="8"/>
      <c r="AD992" s="8"/>
      <c r="AE992" s="8"/>
      <c r="AF992" s="8"/>
      <c r="AG992" s="8"/>
      <c r="AH992" s="8"/>
      <c r="AI992" s="8"/>
    </row>
    <row r="993" ht="15.75" customHeight="1">
      <c r="A993" s="8"/>
      <c r="B993" s="8"/>
      <c r="C993" s="8"/>
      <c r="D993" s="8"/>
      <c r="E993" s="8"/>
      <c r="F993" s="8"/>
      <c r="G993" s="8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8"/>
      <c r="Y993" s="8"/>
      <c r="Z993" s="8"/>
      <c r="AA993" s="8"/>
      <c r="AB993" s="8"/>
      <c r="AC993" s="8"/>
      <c r="AD993" s="8"/>
      <c r="AE993" s="8"/>
      <c r="AF993" s="8"/>
      <c r="AG993" s="8"/>
      <c r="AH993" s="8"/>
      <c r="AI993" s="8"/>
    </row>
    <row r="994" ht="15.75" customHeight="1">
      <c r="A994" s="8"/>
      <c r="B994" s="8"/>
      <c r="C994" s="8"/>
      <c r="D994" s="8"/>
      <c r="E994" s="8"/>
      <c r="F994" s="8"/>
      <c r="G994" s="8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8"/>
      <c r="Y994" s="8"/>
      <c r="Z994" s="8"/>
      <c r="AA994" s="8"/>
      <c r="AB994" s="8"/>
      <c r="AC994" s="8"/>
      <c r="AD994" s="8"/>
      <c r="AE994" s="8"/>
      <c r="AF994" s="8"/>
      <c r="AG994" s="8"/>
      <c r="AH994" s="8"/>
      <c r="AI994" s="8"/>
    </row>
    <row r="995" ht="15.75" customHeight="1">
      <c r="A995" s="8"/>
      <c r="B995" s="8"/>
      <c r="C995" s="8"/>
      <c r="D995" s="8"/>
      <c r="E995" s="8"/>
      <c r="F995" s="8"/>
      <c r="G995" s="8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8"/>
      <c r="Y995" s="8"/>
      <c r="Z995" s="8"/>
      <c r="AA995" s="8"/>
      <c r="AB995" s="8"/>
      <c r="AC995" s="8"/>
      <c r="AD995" s="8"/>
      <c r="AE995" s="8"/>
      <c r="AF995" s="8"/>
      <c r="AG995" s="8"/>
      <c r="AH995" s="8"/>
      <c r="AI995" s="8"/>
    </row>
    <row r="996" ht="15.75" customHeight="1">
      <c r="A996" s="8"/>
      <c r="B996" s="8"/>
      <c r="C996" s="8"/>
      <c r="D996" s="8"/>
      <c r="E996" s="8"/>
      <c r="F996" s="8"/>
      <c r="G996" s="8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8"/>
      <c r="Y996" s="8"/>
      <c r="Z996" s="8"/>
      <c r="AA996" s="8"/>
      <c r="AB996" s="8"/>
      <c r="AC996" s="8"/>
      <c r="AD996" s="8"/>
      <c r="AE996" s="8"/>
      <c r="AF996" s="8"/>
      <c r="AG996" s="8"/>
      <c r="AH996" s="8"/>
      <c r="AI996" s="8"/>
    </row>
    <row r="997" ht="15.75" customHeight="1">
      <c r="A997" s="8"/>
      <c r="B997" s="8"/>
      <c r="C997" s="8"/>
      <c r="D997" s="8"/>
      <c r="E997" s="8"/>
      <c r="F997" s="8"/>
      <c r="G997" s="8"/>
      <c r="H997" s="8"/>
      <c r="I997" s="8"/>
      <c r="J997" s="8"/>
      <c r="K997" s="8"/>
      <c r="L997" s="8"/>
      <c r="M997" s="8"/>
      <c r="N997" s="8"/>
      <c r="O997" s="8"/>
      <c r="P997" s="8"/>
      <c r="Q997" s="8"/>
      <c r="R997" s="8"/>
      <c r="S997" s="8"/>
      <c r="T997" s="8"/>
      <c r="U997" s="8"/>
      <c r="V997" s="8"/>
      <c r="W997" s="8"/>
      <c r="X997" s="8"/>
      <c r="Y997" s="8"/>
      <c r="Z997" s="8"/>
      <c r="AA997" s="8"/>
      <c r="AB997" s="8"/>
      <c r="AC997" s="8"/>
      <c r="AD997" s="8"/>
      <c r="AE997" s="8"/>
      <c r="AF997" s="8"/>
      <c r="AG997" s="8"/>
      <c r="AH997" s="8"/>
      <c r="AI997" s="8"/>
    </row>
    <row r="998" ht="15.75" customHeight="1">
      <c r="A998" s="8"/>
      <c r="B998" s="8"/>
      <c r="C998" s="8"/>
      <c r="D998" s="8"/>
      <c r="E998" s="8"/>
      <c r="F998" s="8"/>
      <c r="G998" s="8"/>
      <c r="H998" s="8"/>
      <c r="I998" s="8"/>
      <c r="J998" s="8"/>
      <c r="K998" s="8"/>
      <c r="L998" s="8"/>
      <c r="M998" s="8"/>
      <c r="N998" s="8"/>
      <c r="O998" s="8"/>
      <c r="P998" s="8"/>
      <c r="Q998" s="8"/>
      <c r="R998" s="8"/>
      <c r="S998" s="8"/>
      <c r="T998" s="8"/>
      <c r="U998" s="8"/>
      <c r="V998" s="8"/>
      <c r="W998" s="8"/>
      <c r="X998" s="8"/>
      <c r="Y998" s="8"/>
      <c r="Z998" s="8"/>
      <c r="AA998" s="8"/>
      <c r="AB998" s="8"/>
      <c r="AC998" s="8"/>
      <c r="AD998" s="8"/>
      <c r="AE998" s="8"/>
      <c r="AF998" s="8"/>
      <c r="AG998" s="8"/>
      <c r="AH998" s="8"/>
      <c r="AI998" s="8"/>
    </row>
    <row r="999" ht="15.75" customHeight="1">
      <c r="A999" s="8"/>
      <c r="B999" s="8"/>
      <c r="C999" s="8"/>
      <c r="D999" s="8"/>
      <c r="E999" s="8"/>
      <c r="F999" s="8"/>
      <c r="G999" s="8"/>
      <c r="H999" s="8"/>
      <c r="I999" s="8"/>
      <c r="J999" s="8"/>
      <c r="K999" s="8"/>
      <c r="L999" s="8"/>
      <c r="M999" s="8"/>
      <c r="N999" s="8"/>
      <c r="O999" s="8"/>
      <c r="P999" s="8"/>
      <c r="Q999" s="8"/>
      <c r="R999" s="8"/>
      <c r="S999" s="8"/>
      <c r="T999" s="8"/>
      <c r="U999" s="8"/>
      <c r="V999" s="8"/>
      <c r="W999" s="8"/>
      <c r="X999" s="8"/>
      <c r="Y999" s="8"/>
      <c r="Z999" s="8"/>
      <c r="AA999" s="8"/>
      <c r="AB999" s="8"/>
      <c r="AC999" s="8"/>
      <c r="AD999" s="8"/>
      <c r="AE999" s="8"/>
      <c r="AF999" s="8"/>
      <c r="AG999" s="8"/>
      <c r="AH999" s="8"/>
      <c r="AI999" s="8"/>
    </row>
    <row r="1000" ht="15.75" customHeight="1">
      <c r="A1000" s="8"/>
      <c r="B1000" s="8"/>
      <c r="C1000" s="8"/>
      <c r="D1000" s="8"/>
      <c r="E1000" s="8"/>
      <c r="F1000" s="8"/>
      <c r="G1000" s="8"/>
      <c r="H1000" s="8"/>
      <c r="I1000" s="8"/>
      <c r="J1000" s="8"/>
      <c r="K1000" s="8"/>
      <c r="L1000" s="8"/>
      <c r="M1000" s="8"/>
      <c r="N1000" s="8"/>
      <c r="O1000" s="8"/>
      <c r="P1000" s="8"/>
      <c r="Q1000" s="8"/>
      <c r="R1000" s="8"/>
      <c r="S1000" s="8"/>
      <c r="T1000" s="8"/>
      <c r="U1000" s="8"/>
      <c r="V1000" s="8"/>
      <c r="W1000" s="8"/>
      <c r="X1000" s="8"/>
      <c r="Y1000" s="8"/>
      <c r="Z1000" s="8"/>
      <c r="AA1000" s="8"/>
      <c r="AB1000" s="8"/>
      <c r="AC1000" s="8"/>
      <c r="AD1000" s="8"/>
      <c r="AE1000" s="8"/>
      <c r="AF1000" s="8"/>
      <c r="AG1000" s="8"/>
      <c r="AH1000" s="8"/>
      <c r="AI1000" s="8"/>
    </row>
  </sheetData>
  <mergeCells count="103">
    <mergeCell ref="B1:E1"/>
    <mergeCell ref="M2:R2"/>
    <mergeCell ref="I3:J3"/>
    <mergeCell ref="K3:N3"/>
    <mergeCell ref="B5:E5"/>
    <mergeCell ref="L5:O5"/>
    <mergeCell ref="D6:E6"/>
    <mergeCell ref="B7:B8"/>
    <mergeCell ref="C7:C8"/>
    <mergeCell ref="D7:E7"/>
    <mergeCell ref="D8:E8"/>
    <mergeCell ref="C9:C10"/>
    <mergeCell ref="D9:E9"/>
    <mergeCell ref="D10:E10"/>
    <mergeCell ref="D11:E11"/>
    <mergeCell ref="D12:E12"/>
    <mergeCell ref="D13:E13"/>
    <mergeCell ref="D14:E14"/>
    <mergeCell ref="D15:E15"/>
    <mergeCell ref="D16:E16"/>
    <mergeCell ref="D17:E17"/>
    <mergeCell ref="B23:B24"/>
    <mergeCell ref="B25:B26"/>
    <mergeCell ref="B27:B28"/>
    <mergeCell ref="D18:E18"/>
    <mergeCell ref="D19:E19"/>
    <mergeCell ref="D20:E20"/>
    <mergeCell ref="D21:E21"/>
    <mergeCell ref="D22:E22"/>
    <mergeCell ref="D23:E23"/>
    <mergeCell ref="D24:E24"/>
    <mergeCell ref="C25:C26"/>
    <mergeCell ref="C27:C28"/>
    <mergeCell ref="D32:E32"/>
    <mergeCell ref="B34:E34"/>
    <mergeCell ref="B35:E35"/>
    <mergeCell ref="B36:E36"/>
    <mergeCell ref="F36:O36"/>
    <mergeCell ref="E37:O37"/>
    <mergeCell ref="D25:E25"/>
    <mergeCell ref="D26:E26"/>
    <mergeCell ref="D27:E27"/>
    <mergeCell ref="D28:E28"/>
    <mergeCell ref="D29:E29"/>
    <mergeCell ref="D30:E30"/>
    <mergeCell ref="D31:E31"/>
    <mergeCell ref="C56:C57"/>
    <mergeCell ref="D56:D57"/>
    <mergeCell ref="B52:B53"/>
    <mergeCell ref="C52:C53"/>
    <mergeCell ref="D52:D53"/>
    <mergeCell ref="B54:B55"/>
    <mergeCell ref="C54:C55"/>
    <mergeCell ref="D54:D55"/>
    <mergeCell ref="B56:B57"/>
    <mergeCell ref="C62:C63"/>
    <mergeCell ref="D62:D63"/>
    <mergeCell ref="B58:B59"/>
    <mergeCell ref="C58:C59"/>
    <mergeCell ref="D58:D59"/>
    <mergeCell ref="B60:B61"/>
    <mergeCell ref="C60:C61"/>
    <mergeCell ref="D60:D61"/>
    <mergeCell ref="B62:B63"/>
    <mergeCell ref="B9:B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B21:B22"/>
    <mergeCell ref="C21:C22"/>
    <mergeCell ref="C23:C24"/>
    <mergeCell ref="B29:B30"/>
    <mergeCell ref="C29:C30"/>
    <mergeCell ref="B31:B32"/>
    <mergeCell ref="C31:C32"/>
    <mergeCell ref="B38:B39"/>
    <mergeCell ref="C38:C39"/>
    <mergeCell ref="D38:D39"/>
    <mergeCell ref="C44:C45"/>
    <mergeCell ref="D44:D45"/>
    <mergeCell ref="B40:B41"/>
    <mergeCell ref="C40:C41"/>
    <mergeCell ref="D40:D41"/>
    <mergeCell ref="B42:B43"/>
    <mergeCell ref="C42:C43"/>
    <mergeCell ref="D42:D43"/>
    <mergeCell ref="B44:B45"/>
    <mergeCell ref="C50:C51"/>
    <mergeCell ref="D50:D51"/>
    <mergeCell ref="B46:B47"/>
    <mergeCell ref="C46:C47"/>
    <mergeCell ref="D46:D47"/>
    <mergeCell ref="B48:B49"/>
    <mergeCell ref="C48:C49"/>
    <mergeCell ref="D48:D49"/>
    <mergeCell ref="B50:B51"/>
  </mergeCells>
  <dataValidations>
    <dataValidation type="list" allowBlank="1" showErrorMessage="1" sqref="L5">
      <formula1>$Y$4:$Y$6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2.57"/>
    <col customWidth="1" min="4" max="4" width="22.86"/>
    <col customWidth="1" min="5" max="14" width="8.29"/>
    <col customWidth="1" min="15" max="34" width="9.14"/>
  </cols>
  <sheetData>
    <row r="1" ht="51.0" customHeight="1">
      <c r="A1" s="8"/>
      <c r="B1" s="67"/>
      <c r="E1" s="68" t="s">
        <v>96</v>
      </c>
      <c r="F1" s="8"/>
      <c r="G1" s="69" t="s">
        <v>97</v>
      </c>
      <c r="H1" s="8"/>
      <c r="I1" s="8"/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70"/>
      <c r="Y1" s="70"/>
      <c r="Z1" s="70"/>
      <c r="AA1" s="70"/>
      <c r="AB1" s="70"/>
      <c r="AC1" s="70"/>
      <c r="AD1" s="70"/>
      <c r="AE1" s="70"/>
      <c r="AF1" s="70"/>
      <c r="AG1" s="70"/>
      <c r="AH1" s="8"/>
    </row>
    <row r="2" ht="15.0" customHeight="1">
      <c r="A2" s="8"/>
      <c r="B2" s="37" t="s">
        <v>242</v>
      </c>
      <c r="C2" s="8"/>
      <c r="D2" s="8"/>
      <c r="E2" s="8"/>
      <c r="F2" s="8"/>
      <c r="G2" s="175" t="s">
        <v>233</v>
      </c>
      <c r="H2" s="175"/>
      <c r="I2" s="175"/>
      <c r="J2" s="8"/>
      <c r="K2" s="73"/>
      <c r="L2" s="74"/>
      <c r="R2" s="8"/>
      <c r="S2" s="8"/>
      <c r="T2" s="8"/>
      <c r="U2" s="8"/>
      <c r="V2" s="8"/>
      <c r="W2" s="8"/>
      <c r="X2" s="70"/>
      <c r="Y2" s="70"/>
      <c r="Z2" s="70"/>
      <c r="AA2" s="70"/>
      <c r="AB2" s="70"/>
      <c r="AC2" s="70"/>
      <c r="AD2" s="70"/>
      <c r="AE2" s="70"/>
      <c r="AF2" s="70"/>
      <c r="AG2" s="70"/>
      <c r="AH2" s="8"/>
    </row>
    <row r="3" ht="27.0" customHeight="1">
      <c r="A3" s="8"/>
      <c r="B3" s="75" t="s">
        <v>99</v>
      </c>
      <c r="C3" s="76"/>
      <c r="D3" s="77"/>
      <c r="E3" s="77"/>
      <c r="F3" s="46"/>
      <c r="G3" s="46"/>
      <c r="H3" s="46"/>
      <c r="I3" s="350"/>
      <c r="J3" s="73"/>
      <c r="N3" s="80"/>
      <c r="O3" s="73"/>
      <c r="P3" s="73"/>
      <c r="Q3" s="8"/>
      <c r="R3" s="8"/>
      <c r="S3" s="8"/>
      <c r="T3" s="8"/>
      <c r="U3" s="8"/>
      <c r="V3" s="8"/>
      <c r="W3" s="8"/>
      <c r="X3" s="70"/>
      <c r="Y3" s="70"/>
      <c r="Z3" s="70"/>
      <c r="AA3" s="70"/>
      <c r="AB3" s="70"/>
      <c r="AC3" s="70"/>
      <c r="AD3" s="70"/>
      <c r="AE3" s="70"/>
      <c r="AF3" s="70"/>
      <c r="AG3" s="70"/>
      <c r="AH3" s="8"/>
    </row>
    <row r="4" ht="24.0" customHeight="1">
      <c r="A4" s="8"/>
      <c r="B4" s="81" t="s">
        <v>103</v>
      </c>
      <c r="C4" s="81"/>
      <c r="D4" s="82"/>
      <c r="E4" s="82"/>
      <c r="F4" s="8"/>
      <c r="G4" s="8"/>
      <c r="H4" s="8"/>
      <c r="I4" s="351"/>
      <c r="J4" s="73"/>
      <c r="K4" s="73"/>
      <c r="L4" s="73"/>
      <c r="M4" s="73"/>
      <c r="N4" s="73"/>
      <c r="O4" s="80"/>
      <c r="P4" s="80"/>
      <c r="Q4" s="80"/>
      <c r="R4" s="8"/>
      <c r="S4" s="8"/>
      <c r="T4" s="8"/>
      <c r="U4" s="8"/>
      <c r="V4" s="8"/>
      <c r="W4" s="8"/>
      <c r="X4" s="70" t="s">
        <v>102</v>
      </c>
      <c r="Y4" s="70"/>
      <c r="Z4" s="70"/>
      <c r="AA4" s="70"/>
      <c r="AB4" s="70"/>
      <c r="AC4" s="70"/>
      <c r="AD4" s="70"/>
      <c r="AE4" s="70"/>
      <c r="AF4" s="70"/>
      <c r="AG4" s="70"/>
      <c r="AH4" s="8"/>
    </row>
    <row r="5" ht="43.5" customHeight="1">
      <c r="A5" s="8"/>
      <c r="B5" s="83" t="s">
        <v>243</v>
      </c>
      <c r="C5" s="84"/>
      <c r="D5" s="85"/>
      <c r="E5" s="86"/>
      <c r="F5" s="87"/>
      <c r="G5" s="87"/>
      <c r="H5" s="87"/>
      <c r="I5" s="88" t="s">
        <v>107</v>
      </c>
      <c r="J5" s="89">
        <v>0.0</v>
      </c>
      <c r="K5" s="86" t="s">
        <v>102</v>
      </c>
      <c r="L5" s="84"/>
      <c r="M5" s="84"/>
      <c r="N5" s="185"/>
      <c r="O5" s="116"/>
      <c r="P5" s="116"/>
      <c r="Q5" s="116"/>
      <c r="R5" s="8"/>
      <c r="S5" s="8"/>
      <c r="T5" s="8"/>
      <c r="U5" s="8"/>
      <c r="V5" s="8"/>
      <c r="W5" s="8"/>
      <c r="X5" s="161" t="s">
        <v>108</v>
      </c>
      <c r="Y5" s="70"/>
      <c r="Z5" s="70"/>
      <c r="AA5" s="70"/>
      <c r="AB5" s="70"/>
      <c r="AC5" s="70"/>
      <c r="AD5" s="70"/>
      <c r="AE5" s="70"/>
      <c r="AF5" s="70"/>
      <c r="AG5" s="70"/>
      <c r="AH5" s="8"/>
    </row>
    <row r="6" ht="26.25" customHeight="1">
      <c r="A6" s="8"/>
      <c r="B6" s="91" t="s">
        <v>7</v>
      </c>
      <c r="C6" s="92" t="s">
        <v>244</v>
      </c>
      <c r="D6" s="352" t="s">
        <v>110</v>
      </c>
      <c r="E6" s="336">
        <v>500.0</v>
      </c>
      <c r="F6" s="336">
        <v>750.0</v>
      </c>
      <c r="G6" s="336">
        <v>1000.0</v>
      </c>
      <c r="H6" s="336">
        <v>1250.0</v>
      </c>
      <c r="I6" s="336">
        <v>1500.0</v>
      </c>
      <c r="J6" s="336">
        <v>1750.0</v>
      </c>
      <c r="K6" s="336">
        <v>2000.0</v>
      </c>
      <c r="L6" s="336">
        <v>2250.0</v>
      </c>
      <c r="M6" s="336">
        <v>2500.0</v>
      </c>
      <c r="N6" s="337">
        <v>3000.0</v>
      </c>
      <c r="O6" s="116"/>
      <c r="P6" s="116"/>
      <c r="Q6" s="116"/>
      <c r="R6" s="8"/>
      <c r="S6" s="8"/>
      <c r="T6" s="8"/>
      <c r="U6" s="8"/>
      <c r="V6" s="8"/>
      <c r="W6" s="8"/>
      <c r="X6" s="161" t="s">
        <v>111</v>
      </c>
      <c r="Y6" s="70"/>
      <c r="Z6" s="70"/>
      <c r="AA6" s="70"/>
      <c r="AB6" s="70"/>
      <c r="AC6" s="70"/>
      <c r="AD6" s="70"/>
      <c r="AE6" s="70"/>
      <c r="AF6" s="70"/>
      <c r="AG6" s="70"/>
      <c r="AH6" s="8"/>
    </row>
    <row r="7" ht="15.0" customHeight="1">
      <c r="A7" s="8"/>
      <c r="B7" s="97">
        <v>2.0</v>
      </c>
      <c r="C7" s="98">
        <v>92.0</v>
      </c>
      <c r="D7" s="164" t="s">
        <v>112</v>
      </c>
      <c r="E7" s="101">
        <f t="shared" ref="E7:N7" si="1">ROUND(X7-(X7*$J$5),0)</f>
        <v>11756</v>
      </c>
      <c r="F7" s="101">
        <f t="shared" si="1"/>
        <v>13882</v>
      </c>
      <c r="G7" s="101">
        <f t="shared" si="1"/>
        <v>14693</v>
      </c>
      <c r="H7" s="101">
        <f t="shared" si="1"/>
        <v>16085</v>
      </c>
      <c r="I7" s="101">
        <f t="shared" si="1"/>
        <v>16507</v>
      </c>
      <c r="J7" s="101">
        <f t="shared" si="1"/>
        <v>17509</v>
      </c>
      <c r="K7" s="101">
        <f t="shared" si="1"/>
        <v>18948</v>
      </c>
      <c r="L7" s="101">
        <f t="shared" si="1"/>
        <v>22969</v>
      </c>
      <c r="M7" s="101">
        <f t="shared" si="1"/>
        <v>27995</v>
      </c>
      <c r="N7" s="102">
        <f t="shared" si="1"/>
        <v>33022</v>
      </c>
      <c r="O7" s="8"/>
      <c r="P7" s="8"/>
      <c r="Q7" s="8"/>
      <c r="R7" s="8"/>
      <c r="S7" s="8"/>
      <c r="T7" s="8"/>
      <c r="U7" s="8"/>
      <c r="V7" s="8"/>
      <c r="W7" s="8"/>
      <c r="X7" s="103">
        <f>ROUND(VLOOKUP(CONCATENATE("R42 ",E$6," H",$B7),'Основа'!$A$1:$Q3997,15,FALSE),0)</f>
        <v>11756</v>
      </c>
      <c r="Y7" s="103">
        <f>ROUND(VLOOKUP(CONCATENATE("R42 ",F$6," H",$B7),'Основа'!$A$1:$Q3997,15,FALSE),0)</f>
        <v>13882</v>
      </c>
      <c r="Z7" s="103">
        <f>ROUND(VLOOKUP(CONCATENATE("R42 ",G$6," H",$B7),'Основа'!$A$1:$Q3997,15,FALSE),0)</f>
        <v>14693</v>
      </c>
      <c r="AA7" s="103">
        <f>ROUND(VLOOKUP(CONCATENATE("R42 ",H$6," H",$B7),'Основа'!$A$1:$Q3997,15,FALSE),0)</f>
        <v>16085</v>
      </c>
      <c r="AB7" s="103">
        <f>ROUND(VLOOKUP(CONCATENATE("R42 ",I$6," H",$B7),'Основа'!$A$1:$Q3997,15,FALSE),0)</f>
        <v>16507</v>
      </c>
      <c r="AC7" s="103">
        <f>ROUND(VLOOKUP(CONCATENATE("R42 ",J$6," H",$B7),'Основа'!$A$1:$Q3997,15,FALSE),0)</f>
        <v>17509</v>
      </c>
      <c r="AD7" s="103">
        <f>ROUND(VLOOKUP(CONCATENATE("R42 ",K$6," H",$B7),'Основа'!$A$1:$Q3997,15,FALSE),0)</f>
        <v>18948</v>
      </c>
      <c r="AE7" s="103">
        <f>ROUND(VLOOKUP(CONCATENATE("R42 ",L$6," H",$B7),'Основа'!$A$1:$Q3997,15,FALSE),0)</f>
        <v>22969</v>
      </c>
      <c r="AF7" s="103">
        <f>ROUND(VLOOKUP(CONCATENATE("R42 ",M$6," H",$B7),'Основа'!$A$1:$Q3997,15,FALSE),0)</f>
        <v>27995</v>
      </c>
      <c r="AG7" s="103">
        <f>ROUND(VLOOKUP(CONCATENATE("R42 ",N$6," H",$B7),'Основа'!$A$1:$Q3997,15,FALSE),0)</f>
        <v>33022</v>
      </c>
      <c r="AH7" s="8"/>
    </row>
    <row r="8" ht="15.0" customHeight="1">
      <c r="A8" s="8"/>
      <c r="B8" s="104"/>
      <c r="C8" s="105"/>
      <c r="D8" s="353" t="str">
        <f>RIGHT($K$5,21)</f>
        <v>ΔТ=70⁰С (95/85/20) Вт</v>
      </c>
      <c r="E8" s="114">
        <f t="shared" ref="E8:N8" si="2">ROUND(IF($D8="ΔТ=70⁰С (95/85/20) Вт",X8,(IF($D8="ΔТ=60⁰С (90/70/20) Вт",X8*0.818,X8*0.646))),0)</f>
        <v>123</v>
      </c>
      <c r="F8" s="108">
        <f t="shared" si="2"/>
        <v>184</v>
      </c>
      <c r="G8" s="108">
        <f t="shared" si="2"/>
        <v>244</v>
      </c>
      <c r="H8" s="108">
        <f t="shared" si="2"/>
        <v>305</v>
      </c>
      <c r="I8" s="108">
        <f t="shared" si="2"/>
        <v>365</v>
      </c>
      <c r="J8" s="108">
        <f t="shared" si="2"/>
        <v>427</v>
      </c>
      <c r="K8" s="108">
        <f t="shared" si="2"/>
        <v>488</v>
      </c>
      <c r="L8" s="108">
        <f t="shared" si="2"/>
        <v>548</v>
      </c>
      <c r="M8" s="108">
        <f t="shared" si="2"/>
        <v>609</v>
      </c>
      <c r="N8" s="109">
        <f t="shared" si="2"/>
        <v>730</v>
      </c>
      <c r="O8" s="8"/>
      <c r="P8" s="8"/>
      <c r="Q8" s="8"/>
      <c r="R8" s="8"/>
      <c r="S8" s="8"/>
      <c r="T8" s="8"/>
      <c r="U8" s="8"/>
      <c r="V8" s="8"/>
      <c r="W8" s="8"/>
      <c r="X8" s="103">
        <f>VLOOKUP(CONCATENATE("R42 ",E$6," H",$B7),'Основа'!$A$1:$Q3997,8,FALSE)</f>
        <v>123</v>
      </c>
      <c r="Y8" s="103">
        <f>VLOOKUP(CONCATENATE("R42 ",F$6," H",$B7),'Основа'!$A$1:$Q3997,8,FALSE)</f>
        <v>184</v>
      </c>
      <c r="Z8" s="103">
        <f>VLOOKUP(CONCATENATE("R42 ",G$6," H",$B7),'Основа'!$A$1:$Q3997,8,FALSE)</f>
        <v>244</v>
      </c>
      <c r="AA8" s="103">
        <f>VLOOKUP(CONCATENATE("R42 ",H$6," H",$B7),'Основа'!$A$1:$Q3997,8,FALSE)</f>
        <v>305</v>
      </c>
      <c r="AB8" s="103">
        <f>VLOOKUP(CONCATENATE("R42 ",I$6," H",$B7),'Основа'!$A$1:$Q3997,8,FALSE)</f>
        <v>365</v>
      </c>
      <c r="AC8" s="103">
        <f>VLOOKUP(CONCATENATE("R42 ",J$6," H",$B7),'Основа'!$A$1:$Q3997,8,FALSE)</f>
        <v>427</v>
      </c>
      <c r="AD8" s="103">
        <f>VLOOKUP(CONCATENATE("R42 ",K$6," H",$B7),'Основа'!$A$1:$Q3997,8,FALSE)</f>
        <v>488</v>
      </c>
      <c r="AE8" s="103">
        <f>VLOOKUP(CONCATENATE("R42 ",L$6," H",$B7),'Основа'!$A$1:$Q3997,8,FALSE)</f>
        <v>548</v>
      </c>
      <c r="AF8" s="103">
        <f>VLOOKUP(CONCATENATE("R42 ",M$6," H",$B7),'Основа'!$A$1:$Q3997,8,FALSE)</f>
        <v>609</v>
      </c>
      <c r="AG8" s="103">
        <f>VLOOKUP(CONCATENATE("R42 ",N$6," H",$B7),'Основа'!$A$1:$Q3997,8,FALSE)</f>
        <v>730</v>
      </c>
      <c r="AH8" s="8"/>
    </row>
    <row r="9" ht="15.0" customHeight="1">
      <c r="A9" s="8"/>
      <c r="B9" s="97">
        <v>3.0</v>
      </c>
      <c r="C9" s="98">
        <v>142.0</v>
      </c>
      <c r="D9" s="164" t="s">
        <v>112</v>
      </c>
      <c r="E9" s="101">
        <f t="shared" ref="E9:N9" si="3">ROUND(X9-(X9*$J$5),0)</f>
        <v>13837</v>
      </c>
      <c r="F9" s="101">
        <f t="shared" si="3"/>
        <v>16721</v>
      </c>
      <c r="G9" s="101">
        <f t="shared" si="3"/>
        <v>17941</v>
      </c>
      <c r="H9" s="101">
        <f t="shared" si="3"/>
        <v>20029</v>
      </c>
      <c r="I9" s="101">
        <f t="shared" si="3"/>
        <v>20666</v>
      </c>
      <c r="J9" s="101">
        <f t="shared" si="3"/>
        <v>22171</v>
      </c>
      <c r="K9" s="101">
        <f t="shared" si="3"/>
        <v>24327</v>
      </c>
      <c r="L9" s="101">
        <f t="shared" si="3"/>
        <v>29691</v>
      </c>
      <c r="M9" s="101">
        <f t="shared" si="3"/>
        <v>36399</v>
      </c>
      <c r="N9" s="102">
        <f t="shared" si="3"/>
        <v>43106</v>
      </c>
      <c r="O9" s="8"/>
      <c r="P9" s="8"/>
      <c r="Q9" s="8"/>
      <c r="R9" s="8"/>
      <c r="S9" s="8"/>
      <c r="T9" s="8"/>
      <c r="U9" s="8"/>
      <c r="V9" s="8"/>
      <c r="W9" s="8"/>
      <c r="X9" s="103">
        <f>ROUND(VLOOKUP(CONCATENATE("R42 ",E$6," H",$B9),'Основа'!$A$1:$Q3999,15,FALSE),0)</f>
        <v>13837</v>
      </c>
      <c r="Y9" s="103">
        <f>ROUND(VLOOKUP(CONCATENATE("R42 ",F$6," H",$B9),'Основа'!$A$1:$Q3999,15,FALSE),0)</f>
        <v>16721</v>
      </c>
      <c r="Z9" s="103">
        <f>ROUND(VLOOKUP(CONCATENATE("R42 ",G$6," H",$B9),'Основа'!$A$1:$Q3999,15,FALSE),0)</f>
        <v>17941</v>
      </c>
      <c r="AA9" s="103">
        <f>ROUND(VLOOKUP(CONCATENATE("R42 ",H$6," H",$B9),'Основа'!$A$1:$Q3999,15,FALSE),0)</f>
        <v>20029</v>
      </c>
      <c r="AB9" s="103">
        <f>ROUND(VLOOKUP(CONCATENATE("R42 ",I$6," H",$B9),'Основа'!$A$1:$Q3999,15,FALSE),0)</f>
        <v>20666</v>
      </c>
      <c r="AC9" s="103">
        <f>ROUND(VLOOKUP(CONCATENATE("R42 ",J$6," H",$B9),'Основа'!$A$1:$Q3999,15,FALSE),0)</f>
        <v>22171</v>
      </c>
      <c r="AD9" s="103">
        <f>ROUND(VLOOKUP(CONCATENATE("R42 ",K$6," H",$B9),'Основа'!$A$1:$Q3999,15,FALSE),0)</f>
        <v>24327</v>
      </c>
      <c r="AE9" s="103">
        <f>ROUND(VLOOKUP(CONCATENATE("R42 ",L$6," H",$B9),'Основа'!$A$1:$Q3999,15,FALSE),0)</f>
        <v>29691</v>
      </c>
      <c r="AF9" s="103">
        <f>ROUND(VLOOKUP(CONCATENATE("R42 ",M$6," H",$B9),'Основа'!$A$1:$Q3999,15,FALSE),0)</f>
        <v>36399</v>
      </c>
      <c r="AG9" s="103">
        <f>ROUND(VLOOKUP(CONCATENATE("R42 ",N$6," H",$B9),'Основа'!$A$1:$Q3999,15,FALSE),0)</f>
        <v>43106</v>
      </c>
      <c r="AH9" s="8"/>
    </row>
    <row r="10" ht="15.0" customHeight="1">
      <c r="A10" s="8"/>
      <c r="B10" s="104"/>
      <c r="C10" s="105"/>
      <c r="D10" s="353" t="str">
        <f>RIGHT($K$5,21)</f>
        <v>ΔТ=70⁰С (95/85/20) Вт</v>
      </c>
      <c r="E10" s="114">
        <f t="shared" ref="E10:N10" si="4">ROUND(IF($D10="ΔТ=70⁰С (95/85/20) Вт",X10,(IF($D10="ΔТ=60⁰С (90/70/20) Вт",X10*0.818,X10*0.646))),0)</f>
        <v>182</v>
      </c>
      <c r="F10" s="108">
        <f t="shared" si="4"/>
        <v>275</v>
      </c>
      <c r="G10" s="108">
        <f t="shared" si="4"/>
        <v>364</v>
      </c>
      <c r="H10" s="108">
        <f t="shared" si="4"/>
        <v>456</v>
      </c>
      <c r="I10" s="108">
        <f t="shared" si="4"/>
        <v>547</v>
      </c>
      <c r="J10" s="108">
        <f t="shared" si="4"/>
        <v>639</v>
      </c>
      <c r="K10" s="108">
        <f t="shared" si="4"/>
        <v>731</v>
      </c>
      <c r="L10" s="108">
        <f t="shared" si="4"/>
        <v>821</v>
      </c>
      <c r="M10" s="108">
        <f t="shared" si="4"/>
        <v>913</v>
      </c>
      <c r="N10" s="109">
        <f t="shared" si="4"/>
        <v>1094</v>
      </c>
      <c r="O10" s="8"/>
      <c r="P10" s="8"/>
      <c r="Q10" s="8"/>
      <c r="R10" s="8"/>
      <c r="S10" s="8"/>
      <c r="T10" s="8"/>
      <c r="U10" s="8"/>
      <c r="V10" s="8"/>
      <c r="W10" s="8"/>
      <c r="X10" s="103">
        <f>VLOOKUP(CONCATENATE("R42 ",E$6," H",$B9),'Основа'!$A$1:$Q3999,8,FALSE)</f>
        <v>182</v>
      </c>
      <c r="Y10" s="103">
        <f>VLOOKUP(CONCATENATE("R42 ",F$6," H",$B9),'Основа'!$A$1:$Q3999,8,FALSE)</f>
        <v>275</v>
      </c>
      <c r="Z10" s="103">
        <f>VLOOKUP(CONCATENATE("R42 ",G$6," H",$B9),'Основа'!$A$1:$Q3999,8,FALSE)</f>
        <v>364</v>
      </c>
      <c r="AA10" s="103">
        <f>VLOOKUP(CONCATENATE("R42 ",H$6," H",$B9),'Основа'!$A$1:$Q3999,8,FALSE)</f>
        <v>456</v>
      </c>
      <c r="AB10" s="103">
        <f>VLOOKUP(CONCATENATE("R42 ",I$6," H",$B9),'Основа'!$A$1:$Q3999,8,FALSE)</f>
        <v>547</v>
      </c>
      <c r="AC10" s="103">
        <f>VLOOKUP(CONCATENATE("R42 ",J$6," H",$B9),'Основа'!$A$1:$Q3999,8,FALSE)</f>
        <v>639</v>
      </c>
      <c r="AD10" s="103">
        <f>VLOOKUP(CONCATENATE("R42 ",K$6," H",$B9),'Основа'!$A$1:$Q3999,8,FALSE)</f>
        <v>731</v>
      </c>
      <c r="AE10" s="103">
        <f>VLOOKUP(CONCATENATE("R42 ",L$6," H",$B9),'Основа'!$A$1:$Q3999,8,FALSE)</f>
        <v>821</v>
      </c>
      <c r="AF10" s="103">
        <f>VLOOKUP(CONCATENATE("R42 ",M$6," H",$B9),'Основа'!$A$1:$Q3999,8,FALSE)</f>
        <v>913</v>
      </c>
      <c r="AG10" s="103">
        <f>VLOOKUP(CONCATENATE("R42 ",N$6," H",$B9),'Основа'!$A$1:$Q3999,8,FALSE)</f>
        <v>1094</v>
      </c>
      <c r="AH10" s="8"/>
    </row>
    <row r="11" ht="15.0" customHeight="1">
      <c r="A11" s="8"/>
      <c r="B11" s="97">
        <v>4.0</v>
      </c>
      <c r="C11" s="98">
        <v>192.0</v>
      </c>
      <c r="D11" s="164" t="s">
        <v>112</v>
      </c>
      <c r="E11" s="101">
        <f t="shared" ref="E11:N11" si="5">ROUND(X11-(X11*$J$5),0)</f>
        <v>15923</v>
      </c>
      <c r="F11" s="101">
        <f t="shared" si="5"/>
        <v>19566</v>
      </c>
      <c r="G11" s="101">
        <f t="shared" si="5"/>
        <v>21195</v>
      </c>
      <c r="H11" s="101">
        <f t="shared" si="5"/>
        <v>23980</v>
      </c>
      <c r="I11" s="101">
        <f t="shared" si="5"/>
        <v>24834</v>
      </c>
      <c r="J11" s="101">
        <f t="shared" si="5"/>
        <v>26841</v>
      </c>
      <c r="K11" s="101">
        <f t="shared" si="5"/>
        <v>29715</v>
      </c>
      <c r="L11" s="101">
        <f t="shared" si="5"/>
        <v>36429</v>
      </c>
      <c r="M11" s="101">
        <f t="shared" si="5"/>
        <v>44820</v>
      </c>
      <c r="N11" s="102">
        <f t="shared" si="5"/>
        <v>53211</v>
      </c>
      <c r="O11" s="8"/>
      <c r="P11" s="8"/>
      <c r="Q11" s="8"/>
      <c r="R11" s="8"/>
      <c r="S11" s="8"/>
      <c r="T11" s="8"/>
      <c r="U11" s="8"/>
      <c r="V11" s="8"/>
      <c r="W11" s="8"/>
      <c r="X11" s="103">
        <f>ROUND(VLOOKUP(CONCATENATE("R42 ",E$6," H",$B11),'Основа'!$A$1:$Q4001,15,FALSE),0)</f>
        <v>15923</v>
      </c>
      <c r="Y11" s="103">
        <f>ROUND(VLOOKUP(CONCATENATE("R42 ",F$6," H",$B11),'Основа'!$A$1:$Q4001,15,FALSE),0)</f>
        <v>19566</v>
      </c>
      <c r="Z11" s="103">
        <f>ROUND(VLOOKUP(CONCATENATE("R42 ",G$6," H",$B11),'Основа'!$A$1:$Q4001,15,FALSE),0)</f>
        <v>21195</v>
      </c>
      <c r="AA11" s="103">
        <f>ROUND(VLOOKUP(CONCATENATE("R42 ",H$6," H",$B11),'Основа'!$A$1:$Q4001,15,FALSE),0)</f>
        <v>23980</v>
      </c>
      <c r="AB11" s="103">
        <f>ROUND(VLOOKUP(CONCATENATE("R42 ",I$6," H",$B11),'Основа'!$A$1:$Q4001,15,FALSE),0)</f>
        <v>24834</v>
      </c>
      <c r="AC11" s="103">
        <f>ROUND(VLOOKUP(CONCATENATE("R42 ",J$6," H",$B11),'Основа'!$A$1:$Q4001,15,FALSE),0)</f>
        <v>26841</v>
      </c>
      <c r="AD11" s="103">
        <f>ROUND(VLOOKUP(CONCATENATE("R42 ",K$6," H",$B11),'Основа'!$A$1:$Q4001,15,FALSE),0)</f>
        <v>29715</v>
      </c>
      <c r="AE11" s="103">
        <f>ROUND(VLOOKUP(CONCATENATE("R42 ",L$6," H",$B11),'Основа'!$A$1:$Q4001,15,FALSE),0)</f>
        <v>36429</v>
      </c>
      <c r="AF11" s="103">
        <f>ROUND(VLOOKUP(CONCATENATE("R42 ",M$6," H",$B11),'Основа'!$A$1:$Q4001,15,FALSE),0)</f>
        <v>44820</v>
      </c>
      <c r="AG11" s="103">
        <f>ROUND(VLOOKUP(CONCATENATE("R42 ",N$6," H",$B11),'Основа'!$A$1:$Q4001,15,FALSE),0)</f>
        <v>53211</v>
      </c>
      <c r="AH11" s="8"/>
    </row>
    <row r="12" ht="15.0" customHeight="1">
      <c r="A12" s="8"/>
      <c r="B12" s="104"/>
      <c r="C12" s="105"/>
      <c r="D12" s="353" t="str">
        <f>RIGHT($K$5,21)</f>
        <v>ΔТ=70⁰С (95/85/20) Вт</v>
      </c>
      <c r="E12" s="114">
        <f t="shared" ref="E12:N12" si="6">ROUND(IF($D12="ΔТ=70⁰С (95/85/20) Вт",X12,(IF($D12="ΔТ=60⁰С (90/70/20) Вт",X12*0.818,X12*0.646))),0)</f>
        <v>243</v>
      </c>
      <c r="F12" s="108">
        <f t="shared" si="6"/>
        <v>365</v>
      </c>
      <c r="G12" s="108">
        <f t="shared" si="6"/>
        <v>485</v>
      </c>
      <c r="H12" s="108">
        <f t="shared" si="6"/>
        <v>608</v>
      </c>
      <c r="I12" s="108">
        <f t="shared" si="6"/>
        <v>729</v>
      </c>
      <c r="J12" s="108">
        <f t="shared" si="6"/>
        <v>851</v>
      </c>
      <c r="K12" s="108">
        <f t="shared" si="6"/>
        <v>973</v>
      </c>
      <c r="L12" s="108">
        <f t="shared" si="6"/>
        <v>1092</v>
      </c>
      <c r="M12" s="108">
        <f t="shared" si="6"/>
        <v>1217</v>
      </c>
      <c r="N12" s="109">
        <f t="shared" si="6"/>
        <v>1459</v>
      </c>
      <c r="O12" s="8"/>
      <c r="P12" s="8"/>
      <c r="Q12" s="8"/>
      <c r="R12" s="8"/>
      <c r="S12" s="8"/>
      <c r="T12" s="8"/>
      <c r="U12" s="8"/>
      <c r="V12" s="8"/>
      <c r="W12" s="8"/>
      <c r="X12" s="103">
        <f>VLOOKUP(CONCATENATE("R42 ",E$6," H",$B11),'Основа'!$A$1:$Q4001,8,FALSE)</f>
        <v>243</v>
      </c>
      <c r="Y12" s="103">
        <f>VLOOKUP(CONCATENATE("R42 ",F$6," H",$B11),'Основа'!$A$1:$Q4001,8,FALSE)</f>
        <v>365</v>
      </c>
      <c r="Z12" s="103">
        <f>VLOOKUP(CONCATENATE("R42 ",G$6," H",$B11),'Основа'!$A$1:$Q4001,8,FALSE)</f>
        <v>485</v>
      </c>
      <c r="AA12" s="103">
        <f>VLOOKUP(CONCATENATE("R42 ",H$6," H",$B11),'Основа'!$A$1:$Q4001,8,FALSE)</f>
        <v>608</v>
      </c>
      <c r="AB12" s="103">
        <f>VLOOKUP(CONCATENATE("R42 ",I$6," H",$B11),'Основа'!$A$1:$Q4001,8,FALSE)</f>
        <v>729</v>
      </c>
      <c r="AC12" s="103">
        <f>VLOOKUP(CONCATENATE("R42 ",J$6," H",$B11),'Основа'!$A$1:$Q4001,8,FALSE)</f>
        <v>851</v>
      </c>
      <c r="AD12" s="103">
        <f>VLOOKUP(CONCATENATE("R42 ",K$6," H",$B11),'Основа'!$A$1:$Q4001,8,FALSE)</f>
        <v>973</v>
      </c>
      <c r="AE12" s="103">
        <f>VLOOKUP(CONCATENATE("R42 ",L$6," H",$B11),'Основа'!$A$1:$Q4001,8,FALSE)</f>
        <v>1092</v>
      </c>
      <c r="AF12" s="103">
        <f>VLOOKUP(CONCATENATE("R42 ",M$6," H",$B11),'Основа'!$A$1:$Q4001,8,FALSE)</f>
        <v>1217</v>
      </c>
      <c r="AG12" s="103">
        <f>VLOOKUP(CONCATENATE("R42 ",N$6," H",$B11),'Основа'!$A$1:$Q4001,8,FALSE)</f>
        <v>1459</v>
      </c>
      <c r="AH12" s="8"/>
    </row>
    <row r="13" ht="15.0" customHeight="1">
      <c r="A13" s="8"/>
      <c r="B13" s="97">
        <v>5.0</v>
      </c>
      <c r="C13" s="98">
        <v>242.0</v>
      </c>
      <c r="D13" s="164" t="s">
        <v>112</v>
      </c>
      <c r="E13" s="101">
        <f t="shared" ref="E13:N13" si="7">ROUND(X13-(X13*$J$5),0)</f>
        <v>18014</v>
      </c>
      <c r="F13" s="101">
        <f t="shared" si="7"/>
        <v>22416</v>
      </c>
      <c r="G13" s="101">
        <f t="shared" si="7"/>
        <v>24455</v>
      </c>
      <c r="H13" s="101">
        <f t="shared" si="7"/>
        <v>27941</v>
      </c>
      <c r="I13" s="101">
        <f t="shared" si="7"/>
        <v>29010</v>
      </c>
      <c r="J13" s="101">
        <f t="shared" si="7"/>
        <v>31523</v>
      </c>
      <c r="K13" s="101">
        <f t="shared" si="7"/>
        <v>35116</v>
      </c>
      <c r="L13" s="101">
        <f t="shared" si="7"/>
        <v>43179</v>
      </c>
      <c r="M13" s="101">
        <f t="shared" si="7"/>
        <v>53259</v>
      </c>
      <c r="N13" s="102">
        <f t="shared" si="7"/>
        <v>63337</v>
      </c>
      <c r="O13" s="8"/>
      <c r="P13" s="8"/>
      <c r="Q13" s="8"/>
      <c r="R13" s="8"/>
      <c r="S13" s="8"/>
      <c r="T13" s="8"/>
      <c r="U13" s="8"/>
      <c r="V13" s="8"/>
      <c r="W13" s="8"/>
      <c r="X13" s="103">
        <f>ROUND(VLOOKUP(CONCATENATE("R42 ",E$6," H",$B13),'Основа'!$A$1:$Q4003,15,FALSE),0)</f>
        <v>18014</v>
      </c>
      <c r="Y13" s="103">
        <f>ROUND(VLOOKUP(CONCATENATE("R42 ",F$6," H",$B13),'Основа'!$A$1:$Q4003,15,FALSE),0)</f>
        <v>22416</v>
      </c>
      <c r="Z13" s="103">
        <f>ROUND(VLOOKUP(CONCATENATE("R42 ",G$6," H",$B13),'Основа'!$A$1:$Q4003,15,FALSE),0)</f>
        <v>24455</v>
      </c>
      <c r="AA13" s="103">
        <f>ROUND(VLOOKUP(CONCATENATE("R42 ",H$6," H",$B13),'Основа'!$A$1:$Q4003,15,FALSE),0)</f>
        <v>27941</v>
      </c>
      <c r="AB13" s="103">
        <f>ROUND(VLOOKUP(CONCATENATE("R42 ",I$6," H",$B13),'Основа'!$A$1:$Q4003,15,FALSE),0)</f>
        <v>29010</v>
      </c>
      <c r="AC13" s="103">
        <f>ROUND(VLOOKUP(CONCATENATE("R42 ",J$6," H",$B13),'Основа'!$A$1:$Q4003,15,FALSE),0)</f>
        <v>31523</v>
      </c>
      <c r="AD13" s="103">
        <f>ROUND(VLOOKUP(CONCATENATE("R42 ",K$6," H",$B13),'Основа'!$A$1:$Q4003,15,FALSE),0)</f>
        <v>35116</v>
      </c>
      <c r="AE13" s="103">
        <f>ROUND(VLOOKUP(CONCATENATE("R42 ",L$6," H",$B13),'Основа'!$A$1:$Q4003,15,FALSE),0)</f>
        <v>43179</v>
      </c>
      <c r="AF13" s="103">
        <f>ROUND(VLOOKUP(CONCATENATE("R42 ",M$6," H",$B13),'Основа'!$A$1:$Q4003,15,FALSE),0)</f>
        <v>53259</v>
      </c>
      <c r="AG13" s="103">
        <f>ROUND(VLOOKUP(CONCATENATE("R42 ",N$6," H",$B13),'Основа'!$A$1:$Q4003,15,FALSE),0)</f>
        <v>63337</v>
      </c>
      <c r="AH13" s="8"/>
    </row>
    <row r="14" ht="15.0" customHeight="1">
      <c r="A14" s="8"/>
      <c r="B14" s="104"/>
      <c r="C14" s="105"/>
      <c r="D14" s="353" t="str">
        <f>RIGHT($K$5,21)</f>
        <v>ΔТ=70⁰С (95/85/20) Вт</v>
      </c>
      <c r="E14" s="114">
        <f t="shared" ref="E14:N14" si="8">ROUND(IF($D14="ΔТ=70⁰С (95/85/20) Вт",X14,(IF($D14="ΔТ=60⁰С (90/70/20) Вт",X14*0.818,X14*0.646))),0)</f>
        <v>304</v>
      </c>
      <c r="F14" s="108">
        <f t="shared" si="8"/>
        <v>456</v>
      </c>
      <c r="G14" s="108">
        <f t="shared" si="8"/>
        <v>607</v>
      </c>
      <c r="H14" s="108">
        <f t="shared" si="8"/>
        <v>759</v>
      </c>
      <c r="I14" s="108">
        <f t="shared" si="8"/>
        <v>911</v>
      </c>
      <c r="J14" s="108">
        <f t="shared" si="8"/>
        <v>1063</v>
      </c>
      <c r="K14" s="108">
        <f t="shared" si="8"/>
        <v>1216</v>
      </c>
      <c r="L14" s="108">
        <f t="shared" si="8"/>
        <v>1367</v>
      </c>
      <c r="M14" s="108">
        <f t="shared" si="8"/>
        <v>1520</v>
      </c>
      <c r="N14" s="109">
        <f t="shared" si="8"/>
        <v>1823</v>
      </c>
      <c r="O14" s="8"/>
      <c r="P14" s="8"/>
      <c r="Q14" s="8"/>
      <c r="R14" s="8"/>
      <c r="S14" s="8"/>
      <c r="T14" s="8"/>
      <c r="U14" s="8"/>
      <c r="V14" s="8"/>
      <c r="W14" s="8"/>
      <c r="X14" s="103">
        <f>VLOOKUP(CONCATENATE("R42 ",E$6," H",$B13),'Основа'!$A$1:$Q4003,8,FALSE)</f>
        <v>304</v>
      </c>
      <c r="Y14" s="103">
        <f>VLOOKUP(CONCATENATE("R42 ",F$6," H",$B13),'Основа'!$A$1:$Q4003,8,FALSE)</f>
        <v>456</v>
      </c>
      <c r="Z14" s="103">
        <f>VLOOKUP(CONCATENATE("R42 ",G$6," H",$B13),'Основа'!$A$1:$Q4003,8,FALSE)</f>
        <v>607</v>
      </c>
      <c r="AA14" s="103">
        <f>VLOOKUP(CONCATENATE("R42 ",H$6," H",$B13),'Основа'!$A$1:$Q4003,8,FALSE)</f>
        <v>759</v>
      </c>
      <c r="AB14" s="103">
        <f>VLOOKUP(CONCATENATE("R42 ",I$6," H",$B13),'Основа'!$A$1:$Q4003,8,FALSE)</f>
        <v>911</v>
      </c>
      <c r="AC14" s="103">
        <f>VLOOKUP(CONCATENATE("R42 ",J$6," H",$B13),'Основа'!$A$1:$Q4003,8,FALSE)</f>
        <v>1063</v>
      </c>
      <c r="AD14" s="103">
        <f>VLOOKUP(CONCATENATE("R42 ",K$6," H",$B13),'Основа'!$A$1:$Q4003,8,FALSE)</f>
        <v>1216</v>
      </c>
      <c r="AE14" s="103">
        <f>VLOOKUP(CONCATENATE("R42 ",L$6," H",$B13),'Основа'!$A$1:$Q4003,8,FALSE)</f>
        <v>1367</v>
      </c>
      <c r="AF14" s="103">
        <f>VLOOKUP(CONCATENATE("R42 ",M$6," H",$B13),'Основа'!$A$1:$Q4003,8,FALSE)</f>
        <v>1520</v>
      </c>
      <c r="AG14" s="103">
        <f>VLOOKUP(CONCATENATE("R42 ",N$6," H",$B13),'Основа'!$A$1:$Q4003,8,FALSE)</f>
        <v>1823</v>
      </c>
      <c r="AH14" s="8"/>
    </row>
    <row r="15" ht="15.0" customHeight="1">
      <c r="A15" s="8"/>
      <c r="B15" s="97">
        <v>6.0</v>
      </c>
      <c r="C15" s="98">
        <v>292.0</v>
      </c>
      <c r="D15" s="164" t="s">
        <v>112</v>
      </c>
      <c r="E15" s="101">
        <f t="shared" ref="E15:N15" si="9">ROUND(X15-(X15*$J$5),0)</f>
        <v>20107</v>
      </c>
      <c r="F15" s="101">
        <f t="shared" si="9"/>
        <v>25274</v>
      </c>
      <c r="G15" s="101">
        <f t="shared" si="9"/>
        <v>27722</v>
      </c>
      <c r="H15" s="101">
        <f t="shared" si="9"/>
        <v>31908</v>
      </c>
      <c r="I15" s="101">
        <f t="shared" si="9"/>
        <v>33194</v>
      </c>
      <c r="J15" s="101">
        <f t="shared" si="9"/>
        <v>36215</v>
      </c>
      <c r="K15" s="101">
        <f t="shared" si="9"/>
        <v>40530</v>
      </c>
      <c r="L15" s="101">
        <f t="shared" si="9"/>
        <v>49944</v>
      </c>
      <c r="M15" s="101">
        <f t="shared" si="9"/>
        <v>61716</v>
      </c>
      <c r="N15" s="102">
        <f t="shared" si="9"/>
        <v>73484</v>
      </c>
      <c r="O15" s="8"/>
      <c r="P15" s="8"/>
      <c r="Q15" s="8"/>
      <c r="R15" s="8"/>
      <c r="S15" s="8"/>
      <c r="T15" s="8"/>
      <c r="U15" s="8"/>
      <c r="V15" s="8"/>
      <c r="W15" s="8"/>
      <c r="X15" s="103">
        <f>ROUND(VLOOKUP(CONCATENATE("R42 ",E$6," H",$B15),'Основа'!$A$1:$Q4005,15,FALSE),0)</f>
        <v>20107</v>
      </c>
      <c r="Y15" s="103">
        <f>ROUND(VLOOKUP(CONCATENATE("R42 ",F$6," H",$B15),'Основа'!$A$1:$Q4005,15,FALSE),0)</f>
        <v>25274</v>
      </c>
      <c r="Z15" s="103">
        <f>ROUND(VLOOKUP(CONCATENATE("R42 ",G$6," H",$B15),'Основа'!$A$1:$Q4005,15,FALSE),0)</f>
        <v>27722</v>
      </c>
      <c r="AA15" s="103">
        <f>ROUND(VLOOKUP(CONCATENATE("R42 ",H$6," H",$B15),'Основа'!$A$1:$Q4005,15,FALSE),0)</f>
        <v>31908</v>
      </c>
      <c r="AB15" s="103">
        <f>ROUND(VLOOKUP(CONCATENATE("R42 ",I$6," H",$B15),'Основа'!$A$1:$Q4005,15,FALSE),0)</f>
        <v>33194</v>
      </c>
      <c r="AC15" s="103">
        <f>ROUND(VLOOKUP(CONCATENATE("R42 ",J$6," H",$B15),'Основа'!$A$1:$Q4005,15,FALSE),0)</f>
        <v>36215</v>
      </c>
      <c r="AD15" s="103">
        <f>ROUND(VLOOKUP(CONCATENATE("R42 ",K$6," H",$B15),'Основа'!$A$1:$Q4005,15,FALSE),0)</f>
        <v>40530</v>
      </c>
      <c r="AE15" s="103">
        <f>ROUND(VLOOKUP(CONCATENATE("R42 ",L$6," H",$B15),'Основа'!$A$1:$Q4005,15,FALSE),0)</f>
        <v>49944</v>
      </c>
      <c r="AF15" s="103">
        <f>ROUND(VLOOKUP(CONCATENATE("R42 ",M$6," H",$B15),'Основа'!$A$1:$Q4005,15,FALSE),0)</f>
        <v>61716</v>
      </c>
      <c r="AG15" s="103">
        <f>ROUND(VLOOKUP(CONCATENATE("R42 ",N$6," H",$B15),'Основа'!$A$1:$Q4005,15,FALSE),0)</f>
        <v>73484</v>
      </c>
      <c r="AH15" s="8"/>
    </row>
    <row r="16" ht="15.0" customHeight="1">
      <c r="A16" s="8"/>
      <c r="B16" s="104"/>
      <c r="C16" s="105"/>
      <c r="D16" s="353" t="str">
        <f>RIGHT($K$5,21)</f>
        <v>ΔТ=70⁰С (95/85/20) Вт</v>
      </c>
      <c r="E16" s="114">
        <f t="shared" ref="E16:N16" si="10">ROUND(IF($D16="ΔТ=70⁰С (95/85/20) Вт",X16,(IF($D16="ΔТ=60⁰С (90/70/20) Вт",X16*0.818,X16*0.646))),0)</f>
        <v>365</v>
      </c>
      <c r="F16" s="108">
        <f t="shared" si="10"/>
        <v>547</v>
      </c>
      <c r="G16" s="108">
        <f t="shared" si="10"/>
        <v>727</v>
      </c>
      <c r="H16" s="108">
        <f t="shared" si="10"/>
        <v>910</v>
      </c>
      <c r="I16" s="108">
        <f t="shared" si="10"/>
        <v>1092</v>
      </c>
      <c r="J16" s="108">
        <f t="shared" si="10"/>
        <v>1275</v>
      </c>
      <c r="K16" s="108">
        <f t="shared" si="10"/>
        <v>1458</v>
      </c>
      <c r="L16" s="108">
        <f t="shared" si="10"/>
        <v>1639</v>
      </c>
      <c r="M16" s="108">
        <f t="shared" si="10"/>
        <v>1824</v>
      </c>
      <c r="N16" s="109">
        <f t="shared" si="10"/>
        <v>2188</v>
      </c>
      <c r="O16" s="8"/>
      <c r="P16" s="8"/>
      <c r="Q16" s="8"/>
      <c r="R16" s="8"/>
      <c r="S16" s="8"/>
      <c r="T16" s="8"/>
      <c r="U16" s="8"/>
      <c r="V16" s="8"/>
      <c r="W16" s="8"/>
      <c r="X16" s="103">
        <f>VLOOKUP(CONCATENATE("R42 ",E$6," H",$B15),'Основа'!$A$1:$Q4005,8,FALSE)</f>
        <v>365</v>
      </c>
      <c r="Y16" s="103">
        <f>VLOOKUP(CONCATENATE("R42 ",F$6," H",$B15),'Основа'!$A$1:$Q4005,8,FALSE)</f>
        <v>547</v>
      </c>
      <c r="Z16" s="103">
        <f>VLOOKUP(CONCATENATE("R42 ",G$6," H",$B15),'Основа'!$A$1:$Q4005,8,FALSE)</f>
        <v>727</v>
      </c>
      <c r="AA16" s="103">
        <f>VLOOKUP(CONCATENATE("R42 ",H$6," H",$B15),'Основа'!$A$1:$Q4005,8,FALSE)</f>
        <v>910</v>
      </c>
      <c r="AB16" s="103">
        <f>VLOOKUP(CONCATENATE("R42 ",I$6," H",$B15),'Основа'!$A$1:$Q4005,8,FALSE)</f>
        <v>1092</v>
      </c>
      <c r="AC16" s="103">
        <f>VLOOKUP(CONCATENATE("R42 ",J$6," H",$B15),'Основа'!$A$1:$Q4005,8,FALSE)</f>
        <v>1275</v>
      </c>
      <c r="AD16" s="103">
        <f>VLOOKUP(CONCATENATE("R42 ",K$6," H",$B15),'Основа'!$A$1:$Q4005,8,FALSE)</f>
        <v>1458</v>
      </c>
      <c r="AE16" s="103">
        <f>VLOOKUP(CONCATENATE("R42 ",L$6," H",$B15),'Основа'!$A$1:$Q4005,8,FALSE)</f>
        <v>1639</v>
      </c>
      <c r="AF16" s="103">
        <f>VLOOKUP(CONCATENATE("R42 ",M$6," H",$B15),'Основа'!$A$1:$Q4005,8,FALSE)</f>
        <v>1824</v>
      </c>
      <c r="AG16" s="103">
        <f>VLOOKUP(CONCATENATE("R42 ",N$6," H",$B15),'Основа'!$A$1:$Q4005,8,FALSE)</f>
        <v>2188</v>
      </c>
      <c r="AH16" s="8"/>
    </row>
    <row r="17" ht="15.0" customHeight="1">
      <c r="A17" s="8"/>
      <c r="B17" s="97">
        <v>7.0</v>
      </c>
      <c r="C17" s="98">
        <v>342.0</v>
      </c>
      <c r="D17" s="164" t="s">
        <v>112</v>
      </c>
      <c r="E17" s="101">
        <f t="shared" ref="E17:N17" si="11">ROUND(X17-(X17*$J$5),0)</f>
        <v>22206</v>
      </c>
      <c r="F17" s="101">
        <f t="shared" si="11"/>
        <v>28137</v>
      </c>
      <c r="G17" s="101">
        <f t="shared" si="11"/>
        <v>30996</v>
      </c>
      <c r="H17" s="101">
        <f t="shared" si="11"/>
        <v>35884</v>
      </c>
      <c r="I17" s="101">
        <f t="shared" si="11"/>
        <v>37388</v>
      </c>
      <c r="J17" s="101">
        <f t="shared" si="11"/>
        <v>40916</v>
      </c>
      <c r="K17" s="101">
        <f t="shared" si="11"/>
        <v>45951</v>
      </c>
      <c r="L17" s="101">
        <f t="shared" si="11"/>
        <v>56724</v>
      </c>
      <c r="M17" s="101">
        <f t="shared" si="11"/>
        <v>70188</v>
      </c>
      <c r="N17" s="102">
        <f t="shared" si="11"/>
        <v>83653</v>
      </c>
      <c r="O17" s="8"/>
      <c r="P17" s="8"/>
      <c r="Q17" s="8"/>
      <c r="R17" s="8"/>
      <c r="S17" s="8"/>
      <c r="T17" s="8"/>
      <c r="U17" s="8"/>
      <c r="V17" s="8"/>
      <c r="W17" s="8"/>
      <c r="X17" s="103">
        <f>ROUND(VLOOKUP(CONCATENATE("R42 ",E$6," H",$B17),'Основа'!$A$1:$Q4007,15,FALSE),0)</f>
        <v>22206</v>
      </c>
      <c r="Y17" s="103">
        <f>ROUND(VLOOKUP(CONCATENATE("R42 ",F$6," H",$B17),'Основа'!$A$1:$Q4007,15,FALSE),0)</f>
        <v>28137</v>
      </c>
      <c r="Z17" s="103">
        <f>ROUND(VLOOKUP(CONCATENATE("R42 ",G$6," H",$B17),'Основа'!$A$1:$Q4007,15,FALSE),0)</f>
        <v>30996</v>
      </c>
      <c r="AA17" s="103">
        <f>ROUND(VLOOKUP(CONCATENATE("R42 ",H$6," H",$B17),'Основа'!$A$1:$Q4007,15,FALSE),0)</f>
        <v>35884</v>
      </c>
      <c r="AB17" s="103">
        <f>ROUND(VLOOKUP(CONCATENATE("R42 ",I$6," H",$B17),'Основа'!$A$1:$Q4007,15,FALSE),0)</f>
        <v>37388</v>
      </c>
      <c r="AC17" s="103">
        <f>ROUND(VLOOKUP(CONCATENATE("R42 ",J$6," H",$B17),'Основа'!$A$1:$Q4007,15,FALSE),0)</f>
        <v>40916</v>
      </c>
      <c r="AD17" s="103">
        <f>ROUND(VLOOKUP(CONCATENATE("R42 ",K$6," H",$B17),'Основа'!$A$1:$Q4007,15,FALSE),0)</f>
        <v>45951</v>
      </c>
      <c r="AE17" s="103">
        <f>ROUND(VLOOKUP(CONCATENATE("R42 ",L$6," H",$B17),'Основа'!$A$1:$Q4007,15,FALSE),0)</f>
        <v>56724</v>
      </c>
      <c r="AF17" s="103">
        <f>ROUND(VLOOKUP(CONCATENATE("R42 ",M$6," H",$B17),'Основа'!$A$1:$Q4007,15,FALSE),0)</f>
        <v>70188</v>
      </c>
      <c r="AG17" s="103">
        <f>ROUND(VLOOKUP(CONCATENATE("R42 ",N$6," H",$B17),'Основа'!$A$1:$Q4007,15,FALSE),0)</f>
        <v>83653</v>
      </c>
      <c r="AH17" s="8"/>
    </row>
    <row r="18" ht="15.0" customHeight="1">
      <c r="A18" s="8"/>
      <c r="B18" s="104"/>
      <c r="C18" s="105"/>
      <c r="D18" s="353" t="str">
        <f>RIGHT($K$5,21)</f>
        <v>ΔТ=70⁰С (95/85/20) Вт</v>
      </c>
      <c r="E18" s="114">
        <f t="shared" ref="E18:N18" si="12">ROUND(IF($D18="ΔТ=70⁰С (95/85/20) Вт",X18,(IF($D18="ΔТ=60⁰С (90/70/20) Вт",X18*0.818,X18*0.646))),0)</f>
        <v>426</v>
      </c>
      <c r="F18" s="108">
        <f t="shared" si="12"/>
        <v>637</v>
      </c>
      <c r="G18" s="108">
        <f t="shared" si="12"/>
        <v>849</v>
      </c>
      <c r="H18" s="108">
        <f t="shared" si="12"/>
        <v>1061</v>
      </c>
      <c r="I18" s="108">
        <f t="shared" si="12"/>
        <v>1274</v>
      </c>
      <c r="J18" s="108">
        <f t="shared" si="12"/>
        <v>1486</v>
      </c>
      <c r="K18" s="108">
        <f t="shared" si="12"/>
        <v>1701</v>
      </c>
      <c r="L18" s="108">
        <f t="shared" si="12"/>
        <v>1912</v>
      </c>
      <c r="M18" s="108">
        <f t="shared" si="12"/>
        <v>2128</v>
      </c>
      <c r="N18" s="109">
        <f t="shared" si="12"/>
        <v>2552</v>
      </c>
      <c r="O18" s="8"/>
      <c r="P18" s="8"/>
      <c r="Q18" s="8"/>
      <c r="R18" s="8"/>
      <c r="S18" s="8"/>
      <c r="T18" s="8"/>
      <c r="U18" s="8"/>
      <c r="V18" s="8"/>
      <c r="W18" s="8"/>
      <c r="X18" s="103">
        <f>VLOOKUP(CONCATENATE("R42 ",E$6," H",$B17),'Основа'!$A$1:$Q4007,8,FALSE)</f>
        <v>426</v>
      </c>
      <c r="Y18" s="103">
        <f>VLOOKUP(CONCATENATE("R42 ",F$6," H",$B17),'Основа'!$A$1:$Q4007,8,FALSE)</f>
        <v>637</v>
      </c>
      <c r="Z18" s="103">
        <f>VLOOKUP(CONCATENATE("R42 ",G$6," H",$B17),'Основа'!$A$1:$Q4007,8,FALSE)</f>
        <v>849</v>
      </c>
      <c r="AA18" s="103">
        <f>VLOOKUP(CONCATENATE("R42 ",H$6," H",$B17),'Основа'!$A$1:$Q4007,8,FALSE)</f>
        <v>1061</v>
      </c>
      <c r="AB18" s="103">
        <f>VLOOKUP(CONCATENATE("R42 ",I$6," H",$B17),'Основа'!$A$1:$Q4007,8,FALSE)</f>
        <v>1274</v>
      </c>
      <c r="AC18" s="103">
        <f>VLOOKUP(CONCATENATE("R42 ",J$6," H",$B17),'Основа'!$A$1:$Q4007,8,FALSE)</f>
        <v>1486</v>
      </c>
      <c r="AD18" s="103">
        <f>VLOOKUP(CONCATENATE("R42 ",K$6," H",$B17),'Основа'!$A$1:$Q4007,8,FALSE)</f>
        <v>1701</v>
      </c>
      <c r="AE18" s="103">
        <f>VLOOKUP(CONCATENATE("R42 ",L$6," H",$B17),'Основа'!$A$1:$Q4007,8,FALSE)</f>
        <v>1912</v>
      </c>
      <c r="AF18" s="103">
        <f>VLOOKUP(CONCATENATE("R42 ",M$6," H",$B17),'Основа'!$A$1:$Q4007,8,FALSE)</f>
        <v>2128</v>
      </c>
      <c r="AG18" s="103">
        <f>VLOOKUP(CONCATENATE("R42 ",N$6," H",$B17),'Основа'!$A$1:$Q4007,8,FALSE)</f>
        <v>2552</v>
      </c>
      <c r="AH18" s="8"/>
    </row>
    <row r="19" ht="15.0" customHeight="1">
      <c r="A19" s="8"/>
      <c r="B19" s="97">
        <v>8.0</v>
      </c>
      <c r="C19" s="98">
        <v>392.0</v>
      </c>
      <c r="D19" s="164" t="s">
        <v>112</v>
      </c>
      <c r="E19" s="101">
        <f t="shared" ref="E19:N19" si="13">ROUND(X19-(X19*$J$5),0)</f>
        <v>24309</v>
      </c>
      <c r="F19" s="101">
        <f t="shared" si="13"/>
        <v>31005</v>
      </c>
      <c r="G19" s="101">
        <f t="shared" si="13"/>
        <v>34277</v>
      </c>
      <c r="H19" s="101">
        <f t="shared" si="13"/>
        <v>39872</v>
      </c>
      <c r="I19" s="101">
        <f t="shared" si="13"/>
        <v>41589</v>
      </c>
      <c r="J19" s="101">
        <f t="shared" si="13"/>
        <v>45624</v>
      </c>
      <c r="K19" s="101">
        <f t="shared" si="13"/>
        <v>51389</v>
      </c>
      <c r="L19" s="101">
        <f t="shared" si="13"/>
        <v>63520</v>
      </c>
      <c r="M19" s="101">
        <f t="shared" si="13"/>
        <v>78683</v>
      </c>
      <c r="N19" s="102">
        <f t="shared" si="13"/>
        <v>93848</v>
      </c>
      <c r="O19" s="8"/>
      <c r="P19" s="8"/>
      <c r="Q19" s="8"/>
      <c r="R19" s="8"/>
      <c r="S19" s="8"/>
      <c r="T19" s="8"/>
      <c r="U19" s="8"/>
      <c r="V19" s="8"/>
      <c r="W19" s="8"/>
      <c r="X19" s="103">
        <f>ROUND(VLOOKUP(CONCATENATE("R42 ",E$6," H",$B19),'Основа'!$A$1:$Q4009,15,FALSE),0)</f>
        <v>24309</v>
      </c>
      <c r="Y19" s="103">
        <f>ROUND(VLOOKUP(CONCATENATE("R42 ",F$6," H",$B19),'Основа'!$A$1:$Q4009,15,FALSE),0)</f>
        <v>31005</v>
      </c>
      <c r="Z19" s="103">
        <f>ROUND(VLOOKUP(CONCATENATE("R42 ",G$6," H",$B19),'Основа'!$A$1:$Q4009,15,FALSE),0)</f>
        <v>34277</v>
      </c>
      <c r="AA19" s="103">
        <f>ROUND(VLOOKUP(CONCATENATE("R42 ",H$6," H",$B19),'Основа'!$A$1:$Q4009,15,FALSE),0)</f>
        <v>39872</v>
      </c>
      <c r="AB19" s="103">
        <f>ROUND(VLOOKUP(CONCATENATE("R42 ",I$6," H",$B19),'Основа'!$A$1:$Q4009,15,FALSE),0)</f>
        <v>41589</v>
      </c>
      <c r="AC19" s="103">
        <f>ROUND(VLOOKUP(CONCATENATE("R42 ",J$6," H",$B19),'Основа'!$A$1:$Q4009,15,FALSE),0)</f>
        <v>45624</v>
      </c>
      <c r="AD19" s="103">
        <f>ROUND(VLOOKUP(CONCATENATE("R42 ",K$6," H",$B19),'Основа'!$A$1:$Q4009,15,FALSE),0)</f>
        <v>51389</v>
      </c>
      <c r="AE19" s="103">
        <f>ROUND(VLOOKUP(CONCATENATE("R42 ",L$6," H",$B19),'Основа'!$A$1:$Q4009,15,FALSE),0)</f>
        <v>63520</v>
      </c>
      <c r="AF19" s="103">
        <f>ROUND(VLOOKUP(CONCATENATE("R42 ",M$6," H",$B19),'Основа'!$A$1:$Q4009,15,FALSE),0)</f>
        <v>78683</v>
      </c>
      <c r="AG19" s="103">
        <f>ROUND(VLOOKUP(CONCATENATE("R42 ",N$6," H",$B19),'Основа'!$A$1:$Q4009,15,FALSE),0)</f>
        <v>93848</v>
      </c>
      <c r="AH19" s="8"/>
    </row>
    <row r="20" ht="15.0" customHeight="1">
      <c r="A20" s="8"/>
      <c r="B20" s="104"/>
      <c r="C20" s="105"/>
      <c r="D20" s="353" t="str">
        <f>RIGHT($K$5,21)</f>
        <v>ΔТ=70⁰С (95/85/20) Вт</v>
      </c>
      <c r="E20" s="114">
        <f t="shared" ref="E20:N20" si="14">ROUND(IF($D20="ΔТ=70⁰С (95/85/20) Вт",X20,(IF($D20="ΔТ=60⁰С (90/70/20) Вт",X20*0.818,X20*0.646))),0)</f>
        <v>485</v>
      </c>
      <c r="F20" s="108">
        <f t="shared" si="14"/>
        <v>729</v>
      </c>
      <c r="G20" s="108">
        <f t="shared" si="14"/>
        <v>970</v>
      </c>
      <c r="H20" s="108">
        <f t="shared" si="14"/>
        <v>1212</v>
      </c>
      <c r="I20" s="108">
        <f t="shared" si="14"/>
        <v>1456</v>
      </c>
      <c r="J20" s="108">
        <f t="shared" si="14"/>
        <v>1698</v>
      </c>
      <c r="K20" s="108">
        <f t="shared" si="14"/>
        <v>1944</v>
      </c>
      <c r="L20" s="108">
        <f t="shared" si="14"/>
        <v>2185</v>
      </c>
      <c r="M20" s="108">
        <f t="shared" si="14"/>
        <v>2431</v>
      </c>
      <c r="N20" s="109">
        <f t="shared" si="14"/>
        <v>2916</v>
      </c>
      <c r="O20" s="8"/>
      <c r="P20" s="8"/>
      <c r="Q20" s="8"/>
      <c r="R20" s="8"/>
      <c r="S20" s="8"/>
      <c r="T20" s="8"/>
      <c r="U20" s="8"/>
      <c r="V20" s="8"/>
      <c r="W20" s="8"/>
      <c r="X20" s="103">
        <f>VLOOKUP(CONCATENATE("R42 ",E$6," H",$B19),'Основа'!$A$1:$Q4009,8,FALSE)</f>
        <v>485</v>
      </c>
      <c r="Y20" s="103">
        <f>VLOOKUP(CONCATENATE("R42 ",F$6," H",$B19),'Основа'!$A$1:$Q4009,8,FALSE)</f>
        <v>729</v>
      </c>
      <c r="Z20" s="103">
        <f>VLOOKUP(CONCATENATE("R42 ",G$6," H",$B19),'Основа'!$A$1:$Q4009,8,FALSE)</f>
        <v>970</v>
      </c>
      <c r="AA20" s="103">
        <f>VLOOKUP(CONCATENATE("R42 ",H$6," H",$B19),'Основа'!$A$1:$Q4009,8,FALSE)</f>
        <v>1212</v>
      </c>
      <c r="AB20" s="103">
        <f>VLOOKUP(CONCATENATE("R42 ",I$6," H",$B19),'Основа'!$A$1:$Q4009,8,FALSE)</f>
        <v>1456</v>
      </c>
      <c r="AC20" s="103">
        <f>VLOOKUP(CONCATENATE("R42 ",J$6," H",$B19),'Основа'!$A$1:$Q4009,8,FALSE)</f>
        <v>1698</v>
      </c>
      <c r="AD20" s="103">
        <f>VLOOKUP(CONCATENATE("R42 ",K$6," H",$B19),'Основа'!$A$1:$Q4009,8,FALSE)</f>
        <v>1944</v>
      </c>
      <c r="AE20" s="103">
        <f>VLOOKUP(CONCATENATE("R42 ",L$6," H",$B19),'Основа'!$A$1:$Q4009,8,FALSE)</f>
        <v>2185</v>
      </c>
      <c r="AF20" s="103">
        <f>VLOOKUP(CONCATENATE("R42 ",M$6," H",$B19),'Основа'!$A$1:$Q4009,8,FALSE)</f>
        <v>2431</v>
      </c>
      <c r="AG20" s="103">
        <f>VLOOKUP(CONCATENATE("R42 ",N$6," H",$B19),'Основа'!$A$1:$Q4009,8,FALSE)</f>
        <v>2916</v>
      </c>
      <c r="AH20" s="8"/>
    </row>
    <row r="21" ht="15.0" customHeight="1">
      <c r="A21" s="8"/>
      <c r="B21" s="97">
        <v>9.0</v>
      </c>
      <c r="C21" s="98">
        <v>442.0</v>
      </c>
      <c r="D21" s="164" t="s">
        <v>112</v>
      </c>
      <c r="E21" s="101">
        <f t="shared" ref="E21:N21" si="15">ROUND(X21-(X21*$J$5),0)</f>
        <v>26418</v>
      </c>
      <c r="F21" s="101">
        <f t="shared" si="15"/>
        <v>33880</v>
      </c>
      <c r="G21" s="101">
        <f t="shared" si="15"/>
        <v>37564</v>
      </c>
      <c r="H21" s="101">
        <f t="shared" si="15"/>
        <v>43865</v>
      </c>
      <c r="I21" s="101">
        <f t="shared" si="15"/>
        <v>45801</v>
      </c>
      <c r="J21" s="101">
        <f t="shared" si="15"/>
        <v>50343</v>
      </c>
      <c r="K21" s="101">
        <f t="shared" si="15"/>
        <v>56834</v>
      </c>
      <c r="L21" s="101">
        <f t="shared" si="15"/>
        <v>70326</v>
      </c>
      <c r="M21" s="101">
        <f t="shared" si="15"/>
        <v>87193</v>
      </c>
      <c r="N21" s="102">
        <f t="shared" si="15"/>
        <v>104058</v>
      </c>
      <c r="O21" s="8"/>
      <c r="P21" s="8"/>
      <c r="Q21" s="8"/>
      <c r="R21" s="8"/>
      <c r="S21" s="8"/>
      <c r="T21" s="8"/>
      <c r="U21" s="8"/>
      <c r="V21" s="8"/>
      <c r="W21" s="8"/>
      <c r="X21" s="103">
        <f>ROUND(VLOOKUP(CONCATENATE("R42 ",E$6," H",$B21),'Основа'!$A$1:$Q4011,15,FALSE),0)</f>
        <v>26418</v>
      </c>
      <c r="Y21" s="103">
        <f>ROUND(VLOOKUP(CONCATENATE("R42 ",F$6," H",$B21),'Основа'!$A$1:$Q4011,15,FALSE),0)</f>
        <v>33880</v>
      </c>
      <c r="Z21" s="103">
        <f>ROUND(VLOOKUP(CONCATENATE("R42 ",G$6," H",$B21),'Основа'!$A$1:$Q4011,15,FALSE),0)</f>
        <v>37564</v>
      </c>
      <c r="AA21" s="103">
        <f>ROUND(VLOOKUP(CONCATENATE("R42 ",H$6," H",$B21),'Основа'!$A$1:$Q4011,15,FALSE),0)</f>
        <v>43865</v>
      </c>
      <c r="AB21" s="103">
        <f>ROUND(VLOOKUP(CONCATENATE("R42 ",I$6," H",$B21),'Основа'!$A$1:$Q4011,15,FALSE),0)</f>
        <v>45801</v>
      </c>
      <c r="AC21" s="103">
        <f>ROUND(VLOOKUP(CONCATENATE("R42 ",J$6," H",$B21),'Основа'!$A$1:$Q4011,15,FALSE),0)</f>
        <v>50343</v>
      </c>
      <c r="AD21" s="103">
        <f>ROUND(VLOOKUP(CONCATENATE("R42 ",K$6," H",$B21),'Основа'!$A$1:$Q4011,15,FALSE),0)</f>
        <v>56834</v>
      </c>
      <c r="AE21" s="103">
        <f>ROUND(VLOOKUP(CONCATENATE("R42 ",L$6," H",$B21),'Основа'!$A$1:$Q4011,15,FALSE),0)</f>
        <v>70326</v>
      </c>
      <c r="AF21" s="103">
        <f>ROUND(VLOOKUP(CONCATENATE("R42 ",M$6," H",$B21),'Основа'!$A$1:$Q4011,15,FALSE),0)</f>
        <v>87193</v>
      </c>
      <c r="AG21" s="103">
        <f>ROUND(VLOOKUP(CONCATENATE("R42 ",N$6," H",$B21),'Основа'!$A$1:$Q4011,15,FALSE),0)</f>
        <v>104058</v>
      </c>
      <c r="AH21" s="8"/>
    </row>
    <row r="22" ht="15.0" customHeight="1">
      <c r="A22" s="8"/>
      <c r="B22" s="104"/>
      <c r="C22" s="105"/>
      <c r="D22" s="353" t="str">
        <f>RIGHT($K$5,21)</f>
        <v>ΔТ=70⁰С (95/85/20) Вт</v>
      </c>
      <c r="E22" s="114">
        <f t="shared" ref="E22:N22" si="16">ROUND(IF($D22="ΔТ=70⁰С (95/85/20) Вт",X22,(IF($D22="ΔТ=60⁰С (90/70/20) Вт",X22*0.818,X22*0.646))),0)</f>
        <v>547</v>
      </c>
      <c r="F22" s="108">
        <f t="shared" si="16"/>
        <v>820</v>
      </c>
      <c r="G22" s="108">
        <f t="shared" si="16"/>
        <v>1091</v>
      </c>
      <c r="H22" s="108">
        <f t="shared" si="16"/>
        <v>1364</v>
      </c>
      <c r="I22" s="108">
        <f t="shared" si="16"/>
        <v>1639</v>
      </c>
      <c r="J22" s="108">
        <f t="shared" si="16"/>
        <v>1911</v>
      </c>
      <c r="K22" s="108">
        <f t="shared" si="16"/>
        <v>2186</v>
      </c>
      <c r="L22" s="108">
        <f t="shared" si="16"/>
        <v>2457</v>
      </c>
      <c r="M22" s="108">
        <f t="shared" si="16"/>
        <v>2734</v>
      </c>
      <c r="N22" s="109">
        <f t="shared" si="16"/>
        <v>3280</v>
      </c>
      <c r="O22" s="8"/>
      <c r="P22" s="8"/>
      <c r="Q22" s="8"/>
      <c r="R22" s="8"/>
      <c r="S22" s="8"/>
      <c r="T22" s="8"/>
      <c r="U22" s="8"/>
      <c r="V22" s="8"/>
      <c r="W22" s="8"/>
      <c r="X22" s="103">
        <f>VLOOKUP(CONCATENATE("R42 ",E$6," H",$B21),'Основа'!$A$1:$Q4011,8,FALSE)</f>
        <v>547</v>
      </c>
      <c r="Y22" s="103">
        <f>VLOOKUP(CONCATENATE("R42 ",F$6," H",$B21),'Основа'!$A$1:$Q4011,8,FALSE)</f>
        <v>820</v>
      </c>
      <c r="Z22" s="103">
        <f>VLOOKUP(CONCATENATE("R42 ",G$6," H",$B21),'Основа'!$A$1:$Q4011,8,FALSE)</f>
        <v>1091</v>
      </c>
      <c r="AA22" s="103">
        <f>VLOOKUP(CONCATENATE("R42 ",H$6," H",$B21),'Основа'!$A$1:$Q4011,8,FALSE)</f>
        <v>1364</v>
      </c>
      <c r="AB22" s="103">
        <f>VLOOKUP(CONCATENATE("R42 ",I$6," H",$B21),'Основа'!$A$1:$Q4011,8,FALSE)</f>
        <v>1639</v>
      </c>
      <c r="AC22" s="103">
        <f>VLOOKUP(CONCATENATE("R42 ",J$6," H",$B21),'Основа'!$A$1:$Q4011,8,FALSE)</f>
        <v>1911</v>
      </c>
      <c r="AD22" s="103">
        <f>VLOOKUP(CONCATENATE("R42 ",K$6," H",$B21),'Основа'!$A$1:$Q4011,8,FALSE)</f>
        <v>2186</v>
      </c>
      <c r="AE22" s="103">
        <f>VLOOKUP(CONCATENATE("R42 ",L$6," H",$B21),'Основа'!$A$1:$Q4011,8,FALSE)</f>
        <v>2457</v>
      </c>
      <c r="AF22" s="103">
        <f>VLOOKUP(CONCATENATE("R42 ",M$6," H",$B21),'Основа'!$A$1:$Q4011,8,FALSE)</f>
        <v>2734</v>
      </c>
      <c r="AG22" s="103">
        <f>VLOOKUP(CONCATENATE("R42 ",N$6," H",$B21),'Основа'!$A$1:$Q4011,8,FALSE)</f>
        <v>3280</v>
      </c>
      <c r="AH22" s="8"/>
    </row>
    <row r="23" ht="15.0" customHeight="1">
      <c r="A23" s="8"/>
      <c r="B23" s="97">
        <v>10.0</v>
      </c>
      <c r="C23" s="98">
        <v>492.0</v>
      </c>
      <c r="D23" s="164" t="s">
        <v>112</v>
      </c>
      <c r="E23" s="101">
        <f t="shared" ref="E23:N23" si="17">ROUND(X23-(X23*$J$5),0)</f>
        <v>28529</v>
      </c>
      <c r="F23" s="101">
        <f t="shared" si="17"/>
        <v>36760</v>
      </c>
      <c r="G23" s="101">
        <f t="shared" si="17"/>
        <v>40862</v>
      </c>
      <c r="H23" s="101">
        <f t="shared" si="17"/>
        <v>47869</v>
      </c>
      <c r="I23" s="101">
        <f t="shared" si="17"/>
        <v>50018</v>
      </c>
      <c r="J23" s="101">
        <f t="shared" si="17"/>
        <v>55074</v>
      </c>
      <c r="K23" s="101">
        <f t="shared" si="17"/>
        <v>62295</v>
      </c>
      <c r="L23" s="101">
        <f t="shared" si="17"/>
        <v>77153</v>
      </c>
      <c r="M23" s="101">
        <f t="shared" si="17"/>
        <v>95725</v>
      </c>
      <c r="N23" s="102">
        <f t="shared" si="17"/>
        <v>114298</v>
      </c>
      <c r="O23" s="8"/>
      <c r="P23" s="8"/>
      <c r="Q23" s="8"/>
      <c r="R23" s="8"/>
      <c r="S23" s="8"/>
      <c r="T23" s="8"/>
      <c r="U23" s="8"/>
      <c r="V23" s="8"/>
      <c r="W23" s="8"/>
      <c r="X23" s="103">
        <f>ROUND(VLOOKUP(CONCATENATE("R42 ",E$6," H",$B23),'Основа'!$A$1:$Q4013,15,FALSE),0)</f>
        <v>28529</v>
      </c>
      <c r="Y23" s="103">
        <f>ROUND(VLOOKUP(CONCATENATE("R42 ",F$6," H",$B23),'Основа'!$A$1:$Q4013,15,FALSE),0)</f>
        <v>36760</v>
      </c>
      <c r="Z23" s="103">
        <f>ROUND(VLOOKUP(CONCATENATE("R42 ",G$6," H",$B23),'Основа'!$A$1:$Q4013,15,FALSE),0)</f>
        <v>40862</v>
      </c>
      <c r="AA23" s="103">
        <f>ROUND(VLOOKUP(CONCATENATE("R42 ",H$6," H",$B23),'Основа'!$A$1:$Q4013,15,FALSE),0)</f>
        <v>47869</v>
      </c>
      <c r="AB23" s="103">
        <f>ROUND(VLOOKUP(CONCATENATE("R42 ",I$6," H",$B23),'Основа'!$A$1:$Q4013,15,FALSE),0)</f>
        <v>50018</v>
      </c>
      <c r="AC23" s="103">
        <f>ROUND(VLOOKUP(CONCATENATE("R42 ",J$6," H",$B23),'Основа'!$A$1:$Q4013,15,FALSE),0)</f>
        <v>55074</v>
      </c>
      <c r="AD23" s="103">
        <f>ROUND(VLOOKUP(CONCATENATE("R42 ",K$6," H",$B23),'Основа'!$A$1:$Q4013,15,FALSE),0)</f>
        <v>62295</v>
      </c>
      <c r="AE23" s="103">
        <f>ROUND(VLOOKUP(CONCATENATE("R42 ",L$6," H",$B23),'Основа'!$A$1:$Q4013,15,FALSE),0)</f>
        <v>77153</v>
      </c>
      <c r="AF23" s="103">
        <f>ROUND(VLOOKUP(CONCATENATE("R42 ",M$6," H",$B23),'Основа'!$A$1:$Q4013,15,FALSE),0)</f>
        <v>95725</v>
      </c>
      <c r="AG23" s="103">
        <f>ROUND(VLOOKUP(CONCATENATE("R42 ",N$6," H",$B23),'Основа'!$A$1:$Q4013,15,FALSE),0)</f>
        <v>114298</v>
      </c>
      <c r="AH23" s="8"/>
    </row>
    <row r="24" ht="15.0" customHeight="1">
      <c r="A24" s="8"/>
      <c r="B24" s="104"/>
      <c r="C24" s="105"/>
      <c r="D24" s="353" t="str">
        <f>RIGHT($K$5,21)</f>
        <v>ΔТ=70⁰С (95/85/20) Вт</v>
      </c>
      <c r="E24" s="114">
        <f t="shared" ref="E24:N24" si="18">ROUND(IF($D24="ΔТ=70⁰С (95/85/20) Вт",X24,(IF($D24="ΔТ=60⁰С (90/70/20) Вт",X24*0.818,X24*0.646))),0)</f>
        <v>607</v>
      </c>
      <c r="F24" s="108">
        <f t="shared" si="18"/>
        <v>911</v>
      </c>
      <c r="G24" s="108">
        <f t="shared" si="18"/>
        <v>1212</v>
      </c>
      <c r="H24" s="108">
        <f t="shared" si="18"/>
        <v>1516</v>
      </c>
      <c r="I24" s="108">
        <f t="shared" si="18"/>
        <v>1820</v>
      </c>
      <c r="J24" s="108">
        <f t="shared" si="18"/>
        <v>2124</v>
      </c>
      <c r="K24" s="108">
        <f t="shared" si="18"/>
        <v>2428</v>
      </c>
      <c r="L24" s="108">
        <f t="shared" si="18"/>
        <v>2730</v>
      </c>
      <c r="M24" s="108">
        <f t="shared" si="18"/>
        <v>3037</v>
      </c>
      <c r="N24" s="109">
        <f t="shared" si="18"/>
        <v>3644</v>
      </c>
      <c r="O24" s="8"/>
      <c r="P24" s="8"/>
      <c r="Q24" s="8"/>
      <c r="R24" s="8"/>
      <c r="S24" s="8"/>
      <c r="T24" s="8"/>
      <c r="U24" s="8"/>
      <c r="V24" s="8"/>
      <c r="W24" s="8"/>
      <c r="X24" s="103">
        <f>VLOOKUP(CONCATENATE("R42 ",E$6," H",$B23),'Основа'!$A$1:$Q4013,8,FALSE)</f>
        <v>607</v>
      </c>
      <c r="Y24" s="103">
        <f>VLOOKUP(CONCATENATE("R42 ",F$6," H",$B23),'Основа'!$A$1:$Q4013,8,FALSE)</f>
        <v>911</v>
      </c>
      <c r="Z24" s="103">
        <f>VLOOKUP(CONCATENATE("R42 ",G$6," H",$B23),'Основа'!$A$1:$Q4013,8,FALSE)</f>
        <v>1212</v>
      </c>
      <c r="AA24" s="103">
        <f>VLOOKUP(CONCATENATE("R42 ",H$6," H",$B23),'Основа'!$A$1:$Q4013,8,FALSE)</f>
        <v>1516</v>
      </c>
      <c r="AB24" s="103">
        <f>VLOOKUP(CONCATENATE("R42 ",I$6," H",$B23),'Основа'!$A$1:$Q4013,8,FALSE)</f>
        <v>1820</v>
      </c>
      <c r="AC24" s="103">
        <f>VLOOKUP(CONCATENATE("R42 ",J$6," H",$B23),'Основа'!$A$1:$Q4013,8,FALSE)</f>
        <v>2124</v>
      </c>
      <c r="AD24" s="103">
        <f>VLOOKUP(CONCATENATE("R42 ",K$6," H",$B23),'Основа'!$A$1:$Q4013,8,FALSE)</f>
        <v>2428</v>
      </c>
      <c r="AE24" s="103">
        <f>VLOOKUP(CONCATENATE("R42 ",L$6," H",$B23),'Основа'!$A$1:$Q4013,8,FALSE)</f>
        <v>2730</v>
      </c>
      <c r="AF24" s="103">
        <f>VLOOKUP(CONCATENATE("R42 ",M$6," H",$B23),'Основа'!$A$1:$Q4013,8,FALSE)</f>
        <v>3037</v>
      </c>
      <c r="AG24" s="103">
        <f>VLOOKUP(CONCATENATE("R42 ",N$6," H",$B23),'Основа'!$A$1:$Q4013,8,FALSE)</f>
        <v>3644</v>
      </c>
      <c r="AH24" s="8"/>
    </row>
    <row r="25" ht="15.0" customHeight="1">
      <c r="A25" s="8"/>
      <c r="B25" s="97">
        <v>11.0</v>
      </c>
      <c r="C25" s="98">
        <v>542.0</v>
      </c>
      <c r="D25" s="164" t="s">
        <v>112</v>
      </c>
      <c r="E25" s="101">
        <f t="shared" ref="E25:N25" si="19">ROUND(X25-(X25*$J$5),0)</f>
        <v>30643</v>
      </c>
      <c r="F25" s="101">
        <f t="shared" si="19"/>
        <v>39647</v>
      </c>
      <c r="G25" s="101">
        <f t="shared" si="19"/>
        <v>44163</v>
      </c>
      <c r="H25" s="101">
        <f t="shared" si="19"/>
        <v>51879</v>
      </c>
      <c r="I25" s="101">
        <f t="shared" si="19"/>
        <v>54248</v>
      </c>
      <c r="J25" s="101">
        <f t="shared" si="19"/>
        <v>59814</v>
      </c>
      <c r="K25" s="101">
        <f t="shared" si="19"/>
        <v>67764</v>
      </c>
      <c r="L25" s="101">
        <f t="shared" si="19"/>
        <v>83988</v>
      </c>
      <c r="M25" s="101">
        <f t="shared" si="19"/>
        <v>104269</v>
      </c>
      <c r="N25" s="102">
        <f t="shared" si="19"/>
        <v>124551</v>
      </c>
      <c r="O25" s="8"/>
      <c r="P25" s="8"/>
      <c r="Q25" s="8"/>
      <c r="R25" s="8"/>
      <c r="S25" s="8"/>
      <c r="T25" s="8"/>
      <c r="U25" s="8"/>
      <c r="V25" s="8"/>
      <c r="W25" s="8"/>
      <c r="X25" s="103">
        <f>ROUND(VLOOKUP(CONCATENATE("R42 ",E$6," H",$B25),'Основа'!$A$1:$Q4015,15,FALSE),0)</f>
        <v>30643</v>
      </c>
      <c r="Y25" s="103">
        <f>ROUND(VLOOKUP(CONCATENATE("R42 ",F$6," H",$B25),'Основа'!$A$1:$Q4015,15,FALSE),0)</f>
        <v>39647</v>
      </c>
      <c r="Z25" s="103">
        <f>ROUND(VLOOKUP(CONCATENATE("R42 ",G$6," H",$B25),'Основа'!$A$1:$Q4015,15,FALSE),0)</f>
        <v>44163</v>
      </c>
      <c r="AA25" s="103">
        <f>ROUND(VLOOKUP(CONCATENATE("R42 ",H$6," H",$B25),'Основа'!$A$1:$Q4015,15,FALSE),0)</f>
        <v>51879</v>
      </c>
      <c r="AB25" s="103">
        <f>ROUND(VLOOKUP(CONCATENATE("R42 ",I$6," H",$B25),'Основа'!$A$1:$Q4015,15,FALSE),0)</f>
        <v>54248</v>
      </c>
      <c r="AC25" s="103">
        <f>ROUND(VLOOKUP(CONCATENATE("R42 ",J$6," H",$B25),'Основа'!$A$1:$Q4015,15,FALSE),0)</f>
        <v>59814</v>
      </c>
      <c r="AD25" s="103">
        <f>ROUND(VLOOKUP(CONCATENATE("R42 ",K$6," H",$B25),'Основа'!$A$1:$Q4015,15,FALSE),0)</f>
        <v>67764</v>
      </c>
      <c r="AE25" s="103">
        <f>ROUND(VLOOKUP(CONCATENATE("R42 ",L$6," H",$B25),'Основа'!$A$1:$Q4015,15,FALSE),0)</f>
        <v>83988</v>
      </c>
      <c r="AF25" s="103">
        <f>ROUND(VLOOKUP(CONCATENATE("R42 ",M$6," H",$B25),'Основа'!$A$1:$Q4015,15,FALSE),0)</f>
        <v>104269</v>
      </c>
      <c r="AG25" s="103">
        <f>ROUND(VLOOKUP(CONCATENATE("R42 ",N$6," H",$B25),'Основа'!$A$1:$Q4015,15,FALSE),0)</f>
        <v>124551</v>
      </c>
      <c r="AH25" s="8"/>
    </row>
    <row r="26" ht="15.0" customHeight="1">
      <c r="A26" s="8"/>
      <c r="B26" s="104"/>
      <c r="C26" s="105"/>
      <c r="D26" s="353" t="str">
        <f>RIGHT($K$5,21)</f>
        <v>ΔТ=70⁰С (95/85/20) Вт</v>
      </c>
      <c r="E26" s="114">
        <f t="shared" ref="E26:N26" si="20">ROUND(IF($D26="ΔТ=70⁰С (95/85/20) Вт",X26,(IF($D26="ΔТ=60⁰С (90/70/20) Вт",X26*0.818,X26*0.646))),0)</f>
        <v>668</v>
      </c>
      <c r="F26" s="108">
        <f t="shared" si="20"/>
        <v>1001</v>
      </c>
      <c r="G26" s="108">
        <f t="shared" si="20"/>
        <v>1333</v>
      </c>
      <c r="H26" s="108">
        <f t="shared" si="20"/>
        <v>1667</v>
      </c>
      <c r="I26" s="108">
        <f t="shared" si="20"/>
        <v>2002</v>
      </c>
      <c r="J26" s="108">
        <f t="shared" si="20"/>
        <v>2336</v>
      </c>
      <c r="K26" s="108">
        <f t="shared" si="20"/>
        <v>2670</v>
      </c>
      <c r="L26" s="108">
        <f t="shared" si="20"/>
        <v>3002</v>
      </c>
      <c r="M26" s="108">
        <f t="shared" si="20"/>
        <v>3340</v>
      </c>
      <c r="N26" s="109">
        <f t="shared" si="20"/>
        <v>4007</v>
      </c>
      <c r="O26" s="8"/>
      <c r="P26" s="8"/>
      <c r="Q26" s="8"/>
      <c r="R26" s="8"/>
      <c r="S26" s="8"/>
      <c r="T26" s="8"/>
      <c r="U26" s="8"/>
      <c r="V26" s="8"/>
      <c r="W26" s="8"/>
      <c r="X26" s="103">
        <f>VLOOKUP(CONCATENATE("R42 ",E$6," H",$B25),'Основа'!$A$1:$Q4015,8,FALSE)</f>
        <v>668</v>
      </c>
      <c r="Y26" s="103">
        <f>VLOOKUP(CONCATENATE("R42 ",F$6," H",$B25),'Основа'!$A$1:$Q4015,8,FALSE)</f>
        <v>1001</v>
      </c>
      <c r="Z26" s="103">
        <f>VLOOKUP(CONCATENATE("R42 ",G$6," H",$B25),'Основа'!$A$1:$Q4015,8,FALSE)</f>
        <v>1333</v>
      </c>
      <c r="AA26" s="103">
        <f>VLOOKUP(CONCATENATE("R42 ",H$6," H",$B25),'Основа'!$A$1:$Q4015,8,FALSE)</f>
        <v>1667</v>
      </c>
      <c r="AB26" s="103">
        <f>VLOOKUP(CONCATENATE("R42 ",I$6," H",$B25),'Основа'!$A$1:$Q4015,8,FALSE)</f>
        <v>2002</v>
      </c>
      <c r="AC26" s="103">
        <f>VLOOKUP(CONCATENATE("R42 ",J$6," H",$B25),'Основа'!$A$1:$Q4015,8,FALSE)</f>
        <v>2336</v>
      </c>
      <c r="AD26" s="103">
        <f>VLOOKUP(CONCATENATE("R42 ",K$6," H",$B25),'Основа'!$A$1:$Q4015,8,FALSE)</f>
        <v>2670</v>
      </c>
      <c r="AE26" s="103">
        <f>VLOOKUP(CONCATENATE("R42 ",L$6," H",$B25),'Основа'!$A$1:$Q4015,8,FALSE)</f>
        <v>3002</v>
      </c>
      <c r="AF26" s="103">
        <f>VLOOKUP(CONCATENATE("R42 ",M$6," H",$B25),'Основа'!$A$1:$Q4015,8,FALSE)</f>
        <v>3340</v>
      </c>
      <c r="AG26" s="103">
        <f>VLOOKUP(CONCATENATE("R42 ",N$6," H",$B25),'Основа'!$A$1:$Q4015,8,FALSE)</f>
        <v>4007</v>
      </c>
      <c r="AH26" s="8"/>
    </row>
    <row r="27" ht="15.0" customHeight="1">
      <c r="A27" s="8"/>
      <c r="B27" s="97">
        <v>12.0</v>
      </c>
      <c r="C27" s="98">
        <v>592.0</v>
      </c>
      <c r="D27" s="164" t="s">
        <v>112</v>
      </c>
      <c r="E27" s="101">
        <f t="shared" ref="E27:N27" si="21">ROUND(X27-(X27*$J$5),0)</f>
        <v>32733</v>
      </c>
      <c r="F27" s="101">
        <f t="shared" si="21"/>
        <v>42503</v>
      </c>
      <c r="G27" s="101">
        <f t="shared" si="21"/>
        <v>47424</v>
      </c>
      <c r="H27" s="101">
        <f t="shared" si="21"/>
        <v>55843</v>
      </c>
      <c r="I27" s="101">
        <f t="shared" si="21"/>
        <v>58421</v>
      </c>
      <c r="J27" s="101">
        <f t="shared" si="21"/>
        <v>64496</v>
      </c>
      <c r="K27" s="101">
        <f t="shared" si="21"/>
        <v>73170</v>
      </c>
      <c r="L27" s="101">
        <f t="shared" si="21"/>
        <v>90746</v>
      </c>
      <c r="M27" s="101">
        <f t="shared" si="21"/>
        <v>112717</v>
      </c>
      <c r="N27" s="102">
        <f t="shared" si="21"/>
        <v>134687</v>
      </c>
      <c r="O27" s="8"/>
      <c r="P27" s="8"/>
      <c r="Q27" s="8"/>
      <c r="R27" s="8"/>
      <c r="S27" s="8"/>
      <c r="T27" s="8"/>
      <c r="U27" s="8"/>
      <c r="V27" s="8"/>
      <c r="W27" s="8"/>
      <c r="X27" s="103">
        <f>ROUND(VLOOKUP(CONCATENATE("R42 ",E$6," H",$B27),'Основа'!$A$1:$Q4017,15,FALSE),0)</f>
        <v>32733</v>
      </c>
      <c r="Y27" s="103">
        <f>ROUND(VLOOKUP(CONCATENATE("R42 ",F$6," H",$B27),'Основа'!$A$1:$Q4017,15,FALSE),0)</f>
        <v>42503</v>
      </c>
      <c r="Z27" s="103">
        <f>ROUND(VLOOKUP(CONCATENATE("R42 ",G$6," H",$B27),'Основа'!$A$1:$Q4017,15,FALSE),0)</f>
        <v>47424</v>
      </c>
      <c r="AA27" s="103">
        <f>ROUND(VLOOKUP(CONCATENATE("R42 ",H$6," H",$B27),'Основа'!$A$1:$Q4017,15,FALSE),0)</f>
        <v>55843</v>
      </c>
      <c r="AB27" s="103">
        <f>ROUND(VLOOKUP(CONCATENATE("R42 ",I$6," H",$B27),'Основа'!$A$1:$Q4017,15,FALSE),0)</f>
        <v>58421</v>
      </c>
      <c r="AC27" s="103">
        <f>ROUND(VLOOKUP(CONCATENATE("R42 ",J$6," H",$B27),'Основа'!$A$1:$Q4017,15,FALSE),0)</f>
        <v>64496</v>
      </c>
      <c r="AD27" s="103">
        <f>ROUND(VLOOKUP(CONCATENATE("R42 ",K$6," H",$B27),'Основа'!$A$1:$Q4017,15,FALSE),0)</f>
        <v>73170</v>
      </c>
      <c r="AE27" s="103">
        <f>ROUND(VLOOKUP(CONCATENATE("R42 ",L$6," H",$B27),'Основа'!$A$1:$Q4017,15,FALSE),0)</f>
        <v>90746</v>
      </c>
      <c r="AF27" s="103">
        <f>ROUND(VLOOKUP(CONCATENATE("R42 ",M$6," H",$B27),'Основа'!$A$1:$Q4017,15,FALSE),0)</f>
        <v>112717</v>
      </c>
      <c r="AG27" s="103">
        <f>ROUND(VLOOKUP(CONCATENATE("R42 ",N$6," H",$B27),'Основа'!$A$1:$Q4017,15,FALSE),0)</f>
        <v>134687</v>
      </c>
      <c r="AH27" s="8"/>
    </row>
    <row r="28" ht="15.0" customHeight="1">
      <c r="A28" s="8"/>
      <c r="B28" s="104"/>
      <c r="C28" s="105"/>
      <c r="D28" s="353" t="str">
        <f>RIGHT($K$5,21)</f>
        <v>ΔТ=70⁰С (95/85/20) Вт</v>
      </c>
      <c r="E28" s="114">
        <f t="shared" ref="E28:N28" si="22">ROUND(IF($D28="ΔТ=70⁰С (95/85/20) Вт",X28,(IF($D28="ΔТ=60⁰С (90/70/20) Вт",X28*0.818,X28*0.646))),0)</f>
        <v>728</v>
      </c>
      <c r="F28" s="108">
        <f t="shared" si="22"/>
        <v>1091</v>
      </c>
      <c r="G28" s="108">
        <f t="shared" si="22"/>
        <v>1454</v>
      </c>
      <c r="H28" s="108">
        <f t="shared" si="22"/>
        <v>1820</v>
      </c>
      <c r="I28" s="108">
        <f t="shared" si="22"/>
        <v>2183</v>
      </c>
      <c r="J28" s="108">
        <f t="shared" si="22"/>
        <v>2548</v>
      </c>
      <c r="K28" s="108">
        <f t="shared" si="22"/>
        <v>2912</v>
      </c>
      <c r="L28" s="108">
        <f t="shared" si="22"/>
        <v>3274</v>
      </c>
      <c r="M28" s="108">
        <f t="shared" si="22"/>
        <v>3643</v>
      </c>
      <c r="N28" s="109">
        <f t="shared" si="22"/>
        <v>4371</v>
      </c>
      <c r="O28" s="8"/>
      <c r="P28" s="8"/>
      <c r="Q28" s="8"/>
      <c r="R28" s="8"/>
      <c r="S28" s="8"/>
      <c r="T28" s="8"/>
      <c r="U28" s="8"/>
      <c r="V28" s="8"/>
      <c r="W28" s="8"/>
      <c r="X28" s="103">
        <f>VLOOKUP(CONCATENATE("R42 ",E$6," H",$B27),'Основа'!$A$1:$Q4017,8,FALSE)</f>
        <v>728</v>
      </c>
      <c r="Y28" s="103">
        <f>VLOOKUP(CONCATENATE("R42 ",F$6," H",$B27),'Основа'!$A$1:$Q4017,8,FALSE)</f>
        <v>1091</v>
      </c>
      <c r="Z28" s="103">
        <f>VLOOKUP(CONCATENATE("R42 ",G$6," H",$B27),'Основа'!$A$1:$Q4017,8,FALSE)</f>
        <v>1454</v>
      </c>
      <c r="AA28" s="103">
        <f>VLOOKUP(CONCATENATE("R42 ",H$6," H",$B27),'Основа'!$A$1:$Q4017,8,FALSE)</f>
        <v>1820</v>
      </c>
      <c r="AB28" s="103">
        <f>VLOOKUP(CONCATENATE("R42 ",I$6," H",$B27),'Основа'!$A$1:$Q4017,8,FALSE)</f>
        <v>2183</v>
      </c>
      <c r="AC28" s="103">
        <f>VLOOKUP(CONCATENATE("R42 ",J$6," H",$B27),'Основа'!$A$1:$Q4017,8,FALSE)</f>
        <v>2548</v>
      </c>
      <c r="AD28" s="103">
        <f>VLOOKUP(CONCATENATE("R42 ",K$6," H",$B27),'Основа'!$A$1:$Q4017,8,FALSE)</f>
        <v>2912</v>
      </c>
      <c r="AE28" s="103">
        <f>VLOOKUP(CONCATENATE("R42 ",L$6," H",$B27),'Основа'!$A$1:$Q4017,8,FALSE)</f>
        <v>3274</v>
      </c>
      <c r="AF28" s="103">
        <f>VLOOKUP(CONCATENATE("R42 ",M$6," H",$B27),'Основа'!$A$1:$Q4017,8,FALSE)</f>
        <v>3643</v>
      </c>
      <c r="AG28" s="103">
        <f>VLOOKUP(CONCATENATE("R42 ",N$6," H",$B27),'Основа'!$A$1:$Q4017,8,FALSE)</f>
        <v>4371</v>
      </c>
      <c r="AH28" s="8"/>
    </row>
    <row r="29" ht="15.0" customHeight="1">
      <c r="A29" s="8"/>
      <c r="B29" s="97">
        <v>13.0</v>
      </c>
      <c r="C29" s="98">
        <v>642.0</v>
      </c>
      <c r="D29" s="164" t="s">
        <v>112</v>
      </c>
      <c r="E29" s="101">
        <f t="shared" ref="E29:N29" si="23">ROUND(X29-(X29*$J$5),0)</f>
        <v>34822</v>
      </c>
      <c r="F29" s="101">
        <f t="shared" si="23"/>
        <v>45353</v>
      </c>
      <c r="G29" s="101">
        <f t="shared" si="23"/>
        <v>50686</v>
      </c>
      <c r="H29" s="101">
        <f t="shared" si="23"/>
        <v>59806</v>
      </c>
      <c r="I29" s="101">
        <f t="shared" si="23"/>
        <v>62601</v>
      </c>
      <c r="J29" s="101">
        <f t="shared" si="23"/>
        <v>69182</v>
      </c>
      <c r="K29" s="101">
        <f t="shared" si="23"/>
        <v>78576</v>
      </c>
      <c r="L29" s="101">
        <f t="shared" si="23"/>
        <v>97504</v>
      </c>
      <c r="M29" s="101">
        <f t="shared" si="23"/>
        <v>121164</v>
      </c>
      <c r="N29" s="102">
        <f t="shared" si="23"/>
        <v>144824</v>
      </c>
      <c r="O29" s="8"/>
      <c r="P29" s="8"/>
      <c r="Q29" s="8"/>
      <c r="R29" s="8"/>
      <c r="S29" s="8"/>
      <c r="T29" s="8"/>
      <c r="U29" s="8"/>
      <c r="V29" s="8"/>
      <c r="W29" s="8"/>
      <c r="X29" s="103">
        <f>ROUND(VLOOKUP(CONCATENATE("R42 ",E$6," H",$B29),'Основа'!$A$1:$Q4019,15,FALSE),0)</f>
        <v>34822</v>
      </c>
      <c r="Y29" s="103">
        <f>ROUND(VLOOKUP(CONCATENATE("R42 ",F$6," H",$B29),'Основа'!$A$1:$Q4019,15,FALSE),0)</f>
        <v>45353</v>
      </c>
      <c r="Z29" s="103">
        <f>ROUND(VLOOKUP(CONCATENATE("R42 ",G$6," H",$B29),'Основа'!$A$1:$Q4019,15,FALSE),0)</f>
        <v>50686</v>
      </c>
      <c r="AA29" s="103">
        <f>ROUND(VLOOKUP(CONCATENATE("R42 ",H$6," H",$B29),'Основа'!$A$1:$Q4019,15,FALSE),0)</f>
        <v>59806</v>
      </c>
      <c r="AB29" s="103">
        <f>ROUND(VLOOKUP(CONCATENATE("R42 ",I$6," H",$B29),'Основа'!$A$1:$Q4019,15,FALSE),0)</f>
        <v>62601</v>
      </c>
      <c r="AC29" s="103">
        <f>ROUND(VLOOKUP(CONCATENATE("R42 ",J$6," H",$B29),'Основа'!$A$1:$Q4019,15,FALSE),0)</f>
        <v>69182</v>
      </c>
      <c r="AD29" s="103">
        <f>ROUND(VLOOKUP(CONCATENATE("R42 ",K$6," H",$B29),'Основа'!$A$1:$Q4019,15,FALSE),0)</f>
        <v>78576</v>
      </c>
      <c r="AE29" s="103">
        <f>ROUND(VLOOKUP(CONCATENATE("R42 ",L$6," H",$B29),'Основа'!$A$1:$Q4019,15,FALSE),0)</f>
        <v>97504</v>
      </c>
      <c r="AF29" s="103">
        <f>ROUND(VLOOKUP(CONCATENATE("R42 ",M$6," H",$B29),'Основа'!$A$1:$Q4019,15,FALSE),0)</f>
        <v>121164</v>
      </c>
      <c r="AG29" s="103">
        <f>ROUND(VLOOKUP(CONCATENATE("R42 ",N$6," H",$B29),'Основа'!$A$1:$Q4019,15,FALSE),0)</f>
        <v>144824</v>
      </c>
      <c r="AH29" s="8"/>
    </row>
    <row r="30" ht="15.0" customHeight="1">
      <c r="A30" s="8"/>
      <c r="B30" s="104"/>
      <c r="C30" s="105"/>
      <c r="D30" s="353" t="str">
        <f>RIGHT($K$5,21)</f>
        <v>ΔТ=70⁰С (95/85/20) Вт</v>
      </c>
      <c r="E30" s="114">
        <f t="shared" ref="E30:N30" si="24">ROUND(IF($D30="ΔТ=70⁰С (95/85/20) Вт",X30,(IF($D30="ΔТ=60⁰С (90/70/20) Вт",X30*0.818,X30*0.646))),0)</f>
        <v>788</v>
      </c>
      <c r="F30" s="108">
        <f t="shared" si="24"/>
        <v>1182</v>
      </c>
      <c r="G30" s="108">
        <f t="shared" si="24"/>
        <v>1576</v>
      </c>
      <c r="H30" s="108">
        <f t="shared" si="24"/>
        <v>1972</v>
      </c>
      <c r="I30" s="108">
        <f t="shared" si="24"/>
        <v>2365</v>
      </c>
      <c r="J30" s="108">
        <f t="shared" si="24"/>
        <v>2761</v>
      </c>
      <c r="K30" s="108">
        <f t="shared" si="24"/>
        <v>3154</v>
      </c>
      <c r="L30" s="108">
        <f t="shared" si="24"/>
        <v>3547</v>
      </c>
      <c r="M30" s="108">
        <f t="shared" si="24"/>
        <v>3945</v>
      </c>
      <c r="N30" s="109">
        <f t="shared" si="24"/>
        <v>4733</v>
      </c>
      <c r="O30" s="8"/>
      <c r="P30" s="8"/>
      <c r="Q30" s="8"/>
      <c r="R30" s="8"/>
      <c r="S30" s="8"/>
      <c r="T30" s="8"/>
      <c r="U30" s="8"/>
      <c r="V30" s="8"/>
      <c r="W30" s="8"/>
      <c r="X30" s="103">
        <f>VLOOKUP(CONCATENATE("R42 ",E$6," H",$B29),'Основа'!$A$1:$Q4019,8,FALSE)</f>
        <v>788</v>
      </c>
      <c r="Y30" s="103">
        <f>VLOOKUP(CONCATENATE("R42 ",F$6," H",$B29),'Основа'!$A$1:$Q4019,8,FALSE)</f>
        <v>1182</v>
      </c>
      <c r="Z30" s="103">
        <f>VLOOKUP(CONCATENATE("R42 ",G$6," H",$B29),'Основа'!$A$1:$Q4019,8,FALSE)</f>
        <v>1576</v>
      </c>
      <c r="AA30" s="103">
        <f>VLOOKUP(CONCATENATE("R42 ",H$6," H",$B29),'Основа'!$A$1:$Q4019,8,FALSE)</f>
        <v>1972</v>
      </c>
      <c r="AB30" s="103">
        <f>VLOOKUP(CONCATENATE("R42 ",I$6," H",$B29),'Основа'!$A$1:$Q4019,8,FALSE)</f>
        <v>2365</v>
      </c>
      <c r="AC30" s="103">
        <f>VLOOKUP(CONCATENATE("R42 ",J$6," H",$B29),'Основа'!$A$1:$Q4019,8,FALSE)</f>
        <v>2761</v>
      </c>
      <c r="AD30" s="103">
        <f>VLOOKUP(CONCATENATE("R42 ",K$6," H",$B29),'Основа'!$A$1:$Q4019,8,FALSE)</f>
        <v>3154</v>
      </c>
      <c r="AE30" s="103">
        <f>VLOOKUP(CONCATENATE("R42 ",L$6," H",$B29),'Основа'!$A$1:$Q4019,8,FALSE)</f>
        <v>3547</v>
      </c>
      <c r="AF30" s="103">
        <f>VLOOKUP(CONCATENATE("R42 ",M$6," H",$B29),'Основа'!$A$1:$Q4019,8,FALSE)</f>
        <v>3945</v>
      </c>
      <c r="AG30" s="103">
        <f>VLOOKUP(CONCATENATE("R42 ",N$6," H",$B29),'Основа'!$A$1:$Q4019,8,FALSE)</f>
        <v>4733</v>
      </c>
      <c r="AH30" s="8"/>
    </row>
    <row r="31" ht="15.0" customHeight="1">
      <c r="A31" s="8"/>
      <c r="B31" s="97">
        <v>14.0</v>
      </c>
      <c r="C31" s="98">
        <v>692.0</v>
      </c>
      <c r="D31" s="164" t="s">
        <v>112</v>
      </c>
      <c r="E31" s="101">
        <f t="shared" ref="E31:N31" si="25">ROUND(X31-(X31*$J$5),0)</f>
        <v>37125</v>
      </c>
      <c r="F31" s="101">
        <f t="shared" si="25"/>
        <v>48205</v>
      </c>
      <c r="G31" s="101">
        <f t="shared" si="25"/>
        <v>53947</v>
      </c>
      <c r="H31" s="101">
        <f t="shared" si="25"/>
        <v>63769</v>
      </c>
      <c r="I31" s="101">
        <f t="shared" si="25"/>
        <v>66781</v>
      </c>
      <c r="J31" s="101">
        <f t="shared" si="25"/>
        <v>73868</v>
      </c>
      <c r="K31" s="101">
        <f t="shared" si="25"/>
        <v>83983</v>
      </c>
      <c r="L31" s="101">
        <f t="shared" si="25"/>
        <v>104262</v>
      </c>
      <c r="M31" s="101">
        <f t="shared" si="25"/>
        <v>129612</v>
      </c>
      <c r="N31" s="102">
        <f t="shared" si="25"/>
        <v>154960</v>
      </c>
      <c r="O31" s="8"/>
      <c r="P31" s="8"/>
      <c r="Q31" s="8"/>
      <c r="R31" s="8"/>
      <c r="S31" s="8"/>
      <c r="T31" s="8"/>
      <c r="U31" s="8"/>
      <c r="V31" s="8"/>
      <c r="W31" s="8"/>
      <c r="X31" s="103">
        <f>ROUND(VLOOKUP(CONCATENATE("R42 ",E$6," H",$B31),'Основа'!$A$1:$Q4021,15,FALSE),0)</f>
        <v>37125</v>
      </c>
      <c r="Y31" s="103">
        <f>ROUND(VLOOKUP(CONCATENATE("R42 ",F$6," H",$B31),'Основа'!$A$1:$Q4021,15,FALSE),0)</f>
        <v>48205</v>
      </c>
      <c r="Z31" s="103">
        <f>ROUND(VLOOKUP(CONCATENATE("R42 ",G$6," H",$B31),'Основа'!$A$1:$Q4021,15,FALSE),0)</f>
        <v>53947</v>
      </c>
      <c r="AA31" s="103">
        <f>ROUND(VLOOKUP(CONCATENATE("R42 ",H$6," H",$B31),'Основа'!$A$1:$Q4021,15,FALSE),0)</f>
        <v>63769</v>
      </c>
      <c r="AB31" s="103">
        <f>ROUND(VLOOKUP(CONCATENATE("R42 ",I$6," H",$B31),'Основа'!$A$1:$Q4021,15,FALSE),0)</f>
        <v>66781</v>
      </c>
      <c r="AC31" s="103">
        <f>ROUND(VLOOKUP(CONCATENATE("R42 ",J$6," H",$B31),'Основа'!$A$1:$Q4021,15,FALSE),0)</f>
        <v>73868</v>
      </c>
      <c r="AD31" s="103">
        <f>ROUND(VLOOKUP(CONCATENATE("R42 ",K$6," H",$B31),'Основа'!$A$1:$Q4021,15,FALSE),0)</f>
        <v>83983</v>
      </c>
      <c r="AE31" s="103">
        <f>ROUND(VLOOKUP(CONCATENATE("R42 ",L$6," H",$B31),'Основа'!$A$1:$Q4021,15,FALSE),0)</f>
        <v>104262</v>
      </c>
      <c r="AF31" s="103">
        <f>ROUND(VLOOKUP(CONCATENATE("R42 ",M$6," H",$B31),'Основа'!$A$1:$Q4021,15,FALSE),0)</f>
        <v>129612</v>
      </c>
      <c r="AG31" s="103">
        <f>ROUND(VLOOKUP(CONCATENATE("R42 ",N$6," H",$B31),'Основа'!$A$1:$Q4021,15,FALSE),0)</f>
        <v>154960</v>
      </c>
      <c r="AH31" s="8"/>
    </row>
    <row r="32" ht="15.0" customHeight="1">
      <c r="A32" s="8"/>
      <c r="B32" s="110"/>
      <c r="C32" s="111"/>
      <c r="D32" s="353" t="str">
        <f>RIGHT($K$5,21)</f>
        <v>ΔТ=70⁰С (95/85/20) Вт</v>
      </c>
      <c r="E32" s="114">
        <f t="shared" ref="E32:N32" si="26">ROUND(IF($D32="ΔТ=70⁰С (95/85/20) Вт",X32,(IF($D32="ΔТ=60⁰С (90/70/20) Вт",X32*0.818,X32*0.646))),0)</f>
        <v>848</v>
      </c>
      <c r="F32" s="108">
        <f t="shared" si="26"/>
        <v>1274</v>
      </c>
      <c r="G32" s="108">
        <f t="shared" si="26"/>
        <v>1697</v>
      </c>
      <c r="H32" s="108">
        <f t="shared" si="26"/>
        <v>2123</v>
      </c>
      <c r="I32" s="108">
        <f t="shared" si="26"/>
        <v>2546</v>
      </c>
      <c r="J32" s="108">
        <f t="shared" si="26"/>
        <v>2973</v>
      </c>
      <c r="K32" s="108">
        <f t="shared" si="26"/>
        <v>3397</v>
      </c>
      <c r="L32" s="108">
        <f t="shared" si="26"/>
        <v>3819</v>
      </c>
      <c r="M32" s="108">
        <f t="shared" si="26"/>
        <v>4247</v>
      </c>
      <c r="N32" s="109">
        <f t="shared" si="26"/>
        <v>5097</v>
      </c>
      <c r="O32" s="8"/>
      <c r="P32" s="8"/>
      <c r="Q32" s="8"/>
      <c r="R32" s="8"/>
      <c r="S32" s="8"/>
      <c r="T32" s="8"/>
      <c r="U32" s="8"/>
      <c r="V32" s="8"/>
      <c r="W32" s="8"/>
      <c r="X32" s="103">
        <f>VLOOKUP(CONCATENATE("R42 ",E$6," H",$B31),'Основа'!$A$1:$Q4021,8,FALSE)</f>
        <v>848</v>
      </c>
      <c r="Y32" s="103">
        <f>VLOOKUP(CONCATENATE("R42 ",F$6," H",$B31),'Основа'!$A$1:$Q4021,8,FALSE)</f>
        <v>1274</v>
      </c>
      <c r="Z32" s="103">
        <f>VLOOKUP(CONCATENATE("R42 ",G$6," H",$B31),'Основа'!$A$1:$Q4021,8,FALSE)</f>
        <v>1697</v>
      </c>
      <c r="AA32" s="103">
        <f>VLOOKUP(CONCATENATE("R42 ",H$6," H",$B31),'Основа'!$A$1:$Q4021,8,FALSE)</f>
        <v>2123</v>
      </c>
      <c r="AB32" s="103">
        <f>VLOOKUP(CONCATENATE("R42 ",I$6," H",$B31),'Основа'!$A$1:$Q4021,8,FALSE)</f>
        <v>2546</v>
      </c>
      <c r="AC32" s="103">
        <f>VLOOKUP(CONCATENATE("R42 ",J$6," H",$B31),'Основа'!$A$1:$Q4021,8,FALSE)</f>
        <v>2973</v>
      </c>
      <c r="AD32" s="103">
        <f>VLOOKUP(CONCATENATE("R42 ",K$6," H",$B31),'Основа'!$A$1:$Q4021,8,FALSE)</f>
        <v>3397</v>
      </c>
      <c r="AE32" s="103">
        <f>VLOOKUP(CONCATENATE("R42 ",L$6," H",$B31),'Основа'!$A$1:$Q4021,8,FALSE)</f>
        <v>3819</v>
      </c>
      <c r="AF32" s="103">
        <f>VLOOKUP(CONCATENATE("R42 ",M$6," H",$B31),'Основа'!$A$1:$Q4021,8,FALSE)</f>
        <v>4247</v>
      </c>
      <c r="AG32" s="103">
        <f>VLOOKUP(CONCATENATE("R42 ",N$6," H",$B31),'Основа'!$A$1:$Q4021,8,FALSE)</f>
        <v>5097</v>
      </c>
      <c r="AH32" s="8"/>
    </row>
    <row r="33" ht="15.75" customHeight="1">
      <c r="A33" s="8"/>
      <c r="B33" s="8"/>
      <c r="C33" s="8"/>
      <c r="D33" s="8"/>
      <c r="E33" s="118" t="s">
        <v>113</v>
      </c>
      <c r="F33" s="8"/>
      <c r="G33" s="118"/>
      <c r="H33" s="8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70"/>
      <c r="Y33" s="70"/>
      <c r="Z33" s="70"/>
      <c r="AA33" s="70"/>
      <c r="AB33" s="70"/>
      <c r="AC33" s="70"/>
      <c r="AD33" s="70"/>
      <c r="AE33" s="70"/>
      <c r="AF33" s="70"/>
      <c r="AG33" s="70"/>
      <c r="AH33" s="8"/>
    </row>
    <row r="34" ht="15.0" customHeight="1">
      <c r="A34" s="8"/>
      <c r="B34" s="119" t="s">
        <v>110</v>
      </c>
      <c r="C34" s="5"/>
      <c r="D34" s="5"/>
      <c r="E34" s="121">
        <v>500.0</v>
      </c>
      <c r="F34" s="121">
        <v>750.0</v>
      </c>
      <c r="G34" s="121">
        <v>1000.0</v>
      </c>
      <c r="H34" s="121">
        <v>1250.0</v>
      </c>
      <c r="I34" s="121">
        <v>1500.0</v>
      </c>
      <c r="J34" s="121">
        <v>1750.0</v>
      </c>
      <c r="K34" s="121">
        <v>2000.0</v>
      </c>
      <c r="L34" s="121">
        <v>2250.0</v>
      </c>
      <c r="M34" s="121">
        <v>2500.0</v>
      </c>
      <c r="N34" s="122">
        <v>3000.0</v>
      </c>
      <c r="O34" s="8"/>
      <c r="P34" s="8"/>
      <c r="Q34" s="8"/>
      <c r="R34" s="8"/>
      <c r="S34" s="8"/>
      <c r="T34" s="8"/>
      <c r="U34" s="8"/>
      <c r="V34" s="8"/>
      <c r="W34" s="8"/>
      <c r="X34" s="70"/>
      <c r="Y34" s="70"/>
      <c r="Z34" s="70"/>
      <c r="AA34" s="70"/>
      <c r="AB34" s="70"/>
      <c r="AC34" s="70"/>
      <c r="AD34" s="70"/>
      <c r="AE34" s="70"/>
      <c r="AF34" s="70"/>
      <c r="AG34" s="70"/>
      <c r="AH34" s="8"/>
    </row>
    <row r="35" ht="15.0" customHeight="1">
      <c r="A35" s="8"/>
      <c r="B35" s="123" t="s">
        <v>134</v>
      </c>
      <c r="C35" s="48"/>
      <c r="D35" s="48"/>
      <c r="E35" s="61">
        <f t="shared" ref="E35:N35" si="27">E34-70</f>
        <v>430</v>
      </c>
      <c r="F35" s="61">
        <f t="shared" si="27"/>
        <v>680</v>
      </c>
      <c r="G35" s="61">
        <f t="shared" si="27"/>
        <v>930</v>
      </c>
      <c r="H35" s="61">
        <f t="shared" si="27"/>
        <v>1180</v>
      </c>
      <c r="I35" s="61">
        <f t="shared" si="27"/>
        <v>1430</v>
      </c>
      <c r="J35" s="61">
        <f t="shared" si="27"/>
        <v>1680</v>
      </c>
      <c r="K35" s="61">
        <f t="shared" si="27"/>
        <v>1930</v>
      </c>
      <c r="L35" s="61">
        <f t="shared" si="27"/>
        <v>2180</v>
      </c>
      <c r="M35" s="61">
        <f t="shared" si="27"/>
        <v>2430</v>
      </c>
      <c r="N35" s="124">
        <f t="shared" si="27"/>
        <v>2930</v>
      </c>
      <c r="O35" s="8"/>
      <c r="P35" s="8"/>
      <c r="Q35" s="8"/>
      <c r="R35" s="8"/>
      <c r="S35" s="8"/>
      <c r="T35" s="8"/>
      <c r="U35" s="8"/>
      <c r="V35" s="8"/>
      <c r="W35" s="8"/>
      <c r="X35" s="70"/>
      <c r="Y35" s="70"/>
      <c r="Z35" s="70"/>
      <c r="AA35" s="70"/>
      <c r="AB35" s="70"/>
      <c r="AC35" s="70"/>
      <c r="AD35" s="70"/>
      <c r="AE35" s="70"/>
      <c r="AF35" s="70"/>
      <c r="AG35" s="70"/>
      <c r="AH35" s="8"/>
    </row>
    <row r="36" ht="15.0" customHeight="1">
      <c r="A36" s="8"/>
      <c r="B36" s="123" t="s">
        <v>115</v>
      </c>
      <c r="C36" s="48"/>
      <c r="D36" s="48"/>
      <c r="E36" s="125">
        <v>68.0</v>
      </c>
      <c r="F36" s="48"/>
      <c r="G36" s="48"/>
      <c r="H36" s="48"/>
      <c r="I36" s="48"/>
      <c r="J36" s="48"/>
      <c r="K36" s="48"/>
      <c r="L36" s="48"/>
      <c r="M36" s="48"/>
      <c r="N36" s="126"/>
      <c r="O36" s="8"/>
      <c r="P36" s="8"/>
      <c r="Q36" s="8"/>
      <c r="R36" s="8"/>
      <c r="S36" s="8"/>
      <c r="T36" s="8"/>
      <c r="U36" s="8"/>
      <c r="V36" s="8"/>
      <c r="W36" s="8"/>
      <c r="X36" s="70"/>
      <c r="Y36" s="70"/>
      <c r="Z36" s="70"/>
      <c r="AA36" s="70"/>
      <c r="AB36" s="70"/>
      <c r="AC36" s="70"/>
      <c r="AD36" s="70"/>
      <c r="AE36" s="70"/>
      <c r="AF36" s="70"/>
      <c r="AG36" s="70"/>
      <c r="AH36" s="8"/>
    </row>
    <row r="37" ht="45.75" customHeight="1">
      <c r="A37" s="8"/>
      <c r="B37" s="127" t="s">
        <v>7</v>
      </c>
      <c r="C37" s="128" t="s">
        <v>114</v>
      </c>
      <c r="D37" s="129" t="s">
        <v>118</v>
      </c>
      <c r="E37" s="130"/>
      <c r="F37" s="130"/>
      <c r="G37" s="130"/>
      <c r="H37" s="130"/>
      <c r="I37" s="130"/>
      <c r="J37" s="130"/>
      <c r="K37" s="130"/>
      <c r="L37" s="130"/>
      <c r="M37" s="130"/>
      <c r="N37" s="131"/>
      <c r="O37" s="56"/>
      <c r="P37" s="56"/>
      <c r="Q37" s="8"/>
      <c r="R37" s="8"/>
      <c r="S37" s="8"/>
      <c r="T37" s="8"/>
      <c r="U37" s="8"/>
      <c r="V37" s="8"/>
      <c r="W37" s="8"/>
      <c r="X37" s="70"/>
      <c r="Y37" s="70"/>
      <c r="Z37" s="70"/>
      <c r="AA37" s="70"/>
      <c r="AB37" s="70"/>
      <c r="AC37" s="70"/>
      <c r="AD37" s="70"/>
      <c r="AE37" s="70"/>
      <c r="AF37" s="70"/>
      <c r="AG37" s="70"/>
      <c r="AH37" s="8"/>
    </row>
    <row r="38" ht="15.75" customHeight="1">
      <c r="A38" s="8"/>
      <c r="B38" s="132">
        <v>2.0</v>
      </c>
      <c r="C38" s="133">
        <v>50.0</v>
      </c>
      <c r="D38" s="134" t="s">
        <v>119</v>
      </c>
      <c r="E38" s="61">
        <v>3.5</v>
      </c>
      <c r="F38" s="61">
        <v>4.8</v>
      </c>
      <c r="G38" s="61">
        <v>6.2</v>
      </c>
      <c r="H38" s="61">
        <v>7.5</v>
      </c>
      <c r="I38" s="61">
        <v>8.8</v>
      </c>
      <c r="J38" s="61">
        <v>10.1</v>
      </c>
      <c r="K38" s="61">
        <v>11.5</v>
      </c>
      <c r="L38" s="61">
        <v>12.8</v>
      </c>
      <c r="M38" s="61">
        <v>14.1</v>
      </c>
      <c r="N38" s="124">
        <v>16.8</v>
      </c>
      <c r="O38" s="8"/>
      <c r="P38" s="8"/>
      <c r="Q38" s="8"/>
      <c r="R38" s="8"/>
      <c r="S38" s="8"/>
      <c r="T38" s="8"/>
      <c r="U38" s="8"/>
      <c r="V38" s="8"/>
      <c r="W38" s="8"/>
      <c r="X38" s="70"/>
      <c r="Y38" s="70"/>
      <c r="Z38" s="70"/>
      <c r="AA38" s="70"/>
      <c r="AB38" s="70"/>
      <c r="AC38" s="70"/>
      <c r="AD38" s="70"/>
      <c r="AE38" s="70"/>
      <c r="AF38" s="70"/>
      <c r="AG38" s="70"/>
      <c r="AH38" s="8"/>
    </row>
    <row r="39" ht="15.75" customHeight="1">
      <c r="A39" s="8"/>
      <c r="B39" s="104"/>
      <c r="C39" s="105"/>
      <c r="D39" s="144" t="s">
        <v>120</v>
      </c>
      <c r="E39" s="61">
        <v>1.2</v>
      </c>
      <c r="F39" s="61">
        <v>1.8</v>
      </c>
      <c r="G39" s="61">
        <v>2.3</v>
      </c>
      <c r="H39" s="61">
        <v>2.8</v>
      </c>
      <c r="I39" s="61">
        <v>3.4</v>
      </c>
      <c r="J39" s="61">
        <v>3.9</v>
      </c>
      <c r="K39" s="61">
        <v>4.4</v>
      </c>
      <c r="L39" s="61">
        <v>5.0</v>
      </c>
      <c r="M39" s="61">
        <v>5.5</v>
      </c>
      <c r="N39" s="124">
        <v>6.6</v>
      </c>
      <c r="O39" s="8"/>
      <c r="P39" s="8"/>
      <c r="Q39" s="8"/>
      <c r="R39" s="8"/>
      <c r="S39" s="8"/>
      <c r="T39" s="8"/>
      <c r="U39" s="8"/>
      <c r="V39" s="8"/>
      <c r="W39" s="8"/>
      <c r="X39" s="70"/>
      <c r="Y39" s="70"/>
      <c r="Z39" s="70"/>
      <c r="AA39" s="70"/>
      <c r="AB39" s="70"/>
      <c r="AC39" s="70"/>
      <c r="AD39" s="70"/>
      <c r="AE39" s="70"/>
      <c r="AF39" s="70"/>
      <c r="AG39" s="70"/>
      <c r="AH39" s="8"/>
    </row>
    <row r="40" ht="15.75" customHeight="1">
      <c r="A40" s="8"/>
      <c r="B40" s="132">
        <v>3.0</v>
      </c>
      <c r="C40" s="133">
        <f>C38+50</f>
        <v>100</v>
      </c>
      <c r="D40" s="134" t="s">
        <v>119</v>
      </c>
      <c r="E40" s="135">
        <v>5.2</v>
      </c>
      <c r="F40" s="135">
        <v>7.2</v>
      </c>
      <c r="G40" s="135">
        <v>9.2</v>
      </c>
      <c r="H40" s="135">
        <v>11.2</v>
      </c>
      <c r="I40" s="135">
        <v>13.2</v>
      </c>
      <c r="J40" s="135">
        <v>15.2</v>
      </c>
      <c r="K40" s="135">
        <v>17.2</v>
      </c>
      <c r="L40" s="135">
        <v>19.1</v>
      </c>
      <c r="M40" s="135">
        <v>21.1</v>
      </c>
      <c r="N40" s="136">
        <v>25.1</v>
      </c>
      <c r="O40" s="8"/>
      <c r="P40" s="8"/>
      <c r="Q40" s="8"/>
      <c r="R40" s="8"/>
      <c r="S40" s="8"/>
      <c r="T40" s="8"/>
      <c r="U40" s="8"/>
      <c r="V40" s="8"/>
      <c r="W40" s="8"/>
      <c r="X40" s="70"/>
      <c r="Y40" s="70"/>
      <c r="Z40" s="70"/>
      <c r="AA40" s="70"/>
      <c r="AB40" s="70"/>
      <c r="AC40" s="70"/>
      <c r="AD40" s="70"/>
      <c r="AE40" s="70"/>
      <c r="AF40" s="70"/>
      <c r="AG40" s="70"/>
      <c r="AH40" s="8"/>
    </row>
    <row r="41" ht="15.75" customHeight="1">
      <c r="A41" s="8"/>
      <c r="B41" s="110"/>
      <c r="C41" s="111"/>
      <c r="D41" s="137" t="s">
        <v>120</v>
      </c>
      <c r="E41" s="139">
        <v>1.8</v>
      </c>
      <c r="F41" s="139">
        <v>2.6</v>
      </c>
      <c r="G41" s="139">
        <v>3.5</v>
      </c>
      <c r="H41" s="139">
        <v>4.3</v>
      </c>
      <c r="I41" s="139">
        <v>5.1</v>
      </c>
      <c r="J41" s="139">
        <v>5.9</v>
      </c>
      <c r="K41" s="139">
        <v>6.7</v>
      </c>
      <c r="L41" s="139">
        <v>7.5</v>
      </c>
      <c r="M41" s="139">
        <v>8.3</v>
      </c>
      <c r="N41" s="140">
        <v>9.9</v>
      </c>
      <c r="O41" s="8"/>
      <c r="P41" s="8"/>
      <c r="Q41" s="8"/>
      <c r="R41" s="8"/>
      <c r="S41" s="8"/>
      <c r="T41" s="8"/>
      <c r="U41" s="8"/>
      <c r="V41" s="8"/>
      <c r="W41" s="8"/>
      <c r="X41" s="70"/>
      <c r="Y41" s="70"/>
      <c r="Z41" s="70"/>
      <c r="AA41" s="70"/>
      <c r="AB41" s="70"/>
      <c r="AC41" s="70"/>
      <c r="AD41" s="70"/>
      <c r="AE41" s="70"/>
      <c r="AF41" s="70"/>
      <c r="AG41" s="70"/>
      <c r="AH41" s="8"/>
    </row>
    <row r="42" ht="15.75" customHeight="1">
      <c r="A42" s="8"/>
      <c r="B42" s="141">
        <v>4.0</v>
      </c>
      <c r="C42" s="133">
        <f>C40+50</f>
        <v>150</v>
      </c>
      <c r="D42" s="143" t="s">
        <v>119</v>
      </c>
      <c r="E42" s="172">
        <v>7.0</v>
      </c>
      <c r="F42" s="172">
        <v>9.6</v>
      </c>
      <c r="G42" s="172">
        <v>12.2</v>
      </c>
      <c r="H42" s="172">
        <v>14.9</v>
      </c>
      <c r="I42" s="172">
        <v>17.5</v>
      </c>
      <c r="J42" s="172">
        <v>20.2</v>
      </c>
      <c r="K42" s="172">
        <v>22.8</v>
      </c>
      <c r="L42" s="172">
        <v>25.5</v>
      </c>
      <c r="M42" s="172">
        <v>28.1</v>
      </c>
      <c r="N42" s="173">
        <v>33.4</v>
      </c>
      <c r="O42" s="8"/>
      <c r="P42" s="8"/>
      <c r="Q42" s="8"/>
      <c r="R42" s="8"/>
      <c r="S42" s="8"/>
      <c r="T42" s="8"/>
      <c r="U42" s="8"/>
      <c r="V42" s="8"/>
      <c r="W42" s="8"/>
      <c r="X42" s="70"/>
      <c r="Y42" s="70"/>
      <c r="Z42" s="70"/>
      <c r="AA42" s="70"/>
      <c r="AB42" s="70"/>
      <c r="AC42" s="70"/>
      <c r="AD42" s="70"/>
      <c r="AE42" s="70"/>
      <c r="AF42" s="70"/>
      <c r="AG42" s="70"/>
      <c r="AH42" s="8"/>
    </row>
    <row r="43" ht="15.75" customHeight="1">
      <c r="A43" s="8"/>
      <c r="B43" s="104"/>
      <c r="C43" s="111"/>
      <c r="D43" s="144" t="s">
        <v>120</v>
      </c>
      <c r="E43" s="61">
        <v>2.5</v>
      </c>
      <c r="F43" s="61">
        <v>3.5</v>
      </c>
      <c r="G43" s="61">
        <v>4.6</v>
      </c>
      <c r="H43" s="61">
        <v>5.7</v>
      </c>
      <c r="I43" s="61">
        <v>6.8</v>
      </c>
      <c r="J43" s="61">
        <v>7.8</v>
      </c>
      <c r="K43" s="61">
        <v>8.9</v>
      </c>
      <c r="L43" s="61">
        <v>10.0</v>
      </c>
      <c r="M43" s="61">
        <v>11.1</v>
      </c>
      <c r="N43" s="124">
        <v>13.2</v>
      </c>
      <c r="O43" s="8"/>
      <c r="P43" s="8"/>
      <c r="Q43" s="8"/>
      <c r="R43" s="8"/>
      <c r="S43" s="8"/>
      <c r="T43" s="8"/>
      <c r="U43" s="8"/>
      <c r="V43" s="8"/>
      <c r="W43" s="8"/>
      <c r="X43" s="70"/>
      <c r="Y43" s="70"/>
      <c r="Z43" s="70"/>
      <c r="AA43" s="70"/>
      <c r="AB43" s="70"/>
      <c r="AC43" s="70"/>
      <c r="AD43" s="70"/>
      <c r="AE43" s="70"/>
      <c r="AF43" s="70"/>
      <c r="AG43" s="70"/>
      <c r="AH43" s="8"/>
    </row>
    <row r="44" ht="15.75" customHeight="1">
      <c r="A44" s="8"/>
      <c r="B44" s="132">
        <v>5.0</v>
      </c>
      <c r="C44" s="133">
        <f>C42+50</f>
        <v>200</v>
      </c>
      <c r="D44" s="134" t="s">
        <v>119</v>
      </c>
      <c r="E44" s="135">
        <v>8.7</v>
      </c>
      <c r="F44" s="135">
        <v>12.0</v>
      </c>
      <c r="G44" s="135">
        <v>15.3</v>
      </c>
      <c r="H44" s="135">
        <v>18.6</v>
      </c>
      <c r="I44" s="135">
        <v>21.9</v>
      </c>
      <c r="J44" s="135">
        <v>25.2</v>
      </c>
      <c r="K44" s="135">
        <v>28.5</v>
      </c>
      <c r="L44" s="135">
        <v>31.8</v>
      </c>
      <c r="M44" s="135">
        <v>35.2</v>
      </c>
      <c r="N44" s="136">
        <v>41.8</v>
      </c>
      <c r="O44" s="8"/>
      <c r="P44" s="8"/>
      <c r="Q44" s="8"/>
      <c r="R44" s="8"/>
      <c r="S44" s="8"/>
      <c r="T44" s="8"/>
      <c r="U44" s="8"/>
      <c r="V44" s="8"/>
      <c r="W44" s="8"/>
      <c r="X44" s="70"/>
      <c r="Y44" s="70"/>
      <c r="Z44" s="70"/>
      <c r="AA44" s="70"/>
      <c r="AB44" s="70"/>
      <c r="AC44" s="70"/>
      <c r="AD44" s="70"/>
      <c r="AE44" s="70"/>
      <c r="AF44" s="70"/>
      <c r="AG44" s="70"/>
      <c r="AH44" s="8"/>
    </row>
    <row r="45" ht="15.75" customHeight="1">
      <c r="A45" s="8"/>
      <c r="B45" s="110"/>
      <c r="C45" s="111"/>
      <c r="D45" s="137" t="s">
        <v>120</v>
      </c>
      <c r="E45" s="61">
        <v>3.1</v>
      </c>
      <c r="F45" s="61">
        <v>4.4</v>
      </c>
      <c r="G45" s="61">
        <v>5.8</v>
      </c>
      <c r="H45" s="61">
        <v>7.1</v>
      </c>
      <c r="I45" s="61">
        <v>8.5</v>
      </c>
      <c r="J45" s="61">
        <v>9.8</v>
      </c>
      <c r="K45" s="61">
        <v>11.2</v>
      </c>
      <c r="L45" s="61">
        <v>12.5</v>
      </c>
      <c r="M45" s="61">
        <v>13.8</v>
      </c>
      <c r="N45" s="124">
        <v>16.5</v>
      </c>
      <c r="O45" s="8"/>
      <c r="P45" s="8"/>
      <c r="Q45" s="8"/>
      <c r="R45" s="8"/>
      <c r="S45" s="8"/>
      <c r="T45" s="8"/>
      <c r="U45" s="8"/>
      <c r="V45" s="8"/>
      <c r="W45" s="8"/>
      <c r="X45" s="70"/>
      <c r="Y45" s="70"/>
      <c r="Z45" s="70"/>
      <c r="AA45" s="70"/>
      <c r="AB45" s="70"/>
      <c r="AC45" s="70"/>
      <c r="AD45" s="70"/>
      <c r="AE45" s="70"/>
      <c r="AF45" s="70"/>
      <c r="AG45" s="70"/>
      <c r="AH45" s="8"/>
    </row>
    <row r="46" ht="15.75" customHeight="1">
      <c r="A46" s="8"/>
      <c r="B46" s="141">
        <v>6.0</v>
      </c>
      <c r="C46" s="133">
        <f>C44+50</f>
        <v>250</v>
      </c>
      <c r="D46" s="143" t="s">
        <v>119</v>
      </c>
      <c r="E46" s="172">
        <v>10.4</v>
      </c>
      <c r="F46" s="172">
        <v>14.4</v>
      </c>
      <c r="G46" s="172">
        <v>18.3</v>
      </c>
      <c r="H46" s="172">
        <v>22.3</v>
      </c>
      <c r="I46" s="172">
        <v>26.3</v>
      </c>
      <c r="J46" s="172">
        <v>30.3</v>
      </c>
      <c r="K46" s="172">
        <v>34.2</v>
      </c>
      <c r="L46" s="172">
        <v>38.2</v>
      </c>
      <c r="M46" s="172">
        <v>42.2</v>
      </c>
      <c r="N46" s="173">
        <v>50.1</v>
      </c>
      <c r="O46" s="8"/>
      <c r="P46" s="8"/>
      <c r="Q46" s="8"/>
      <c r="R46" s="8"/>
      <c r="S46" s="8"/>
      <c r="T46" s="8"/>
      <c r="U46" s="8"/>
      <c r="V46" s="8"/>
      <c r="W46" s="8"/>
      <c r="X46" s="70"/>
      <c r="Y46" s="70"/>
      <c r="Z46" s="70"/>
      <c r="AA46" s="70"/>
      <c r="AB46" s="70"/>
      <c r="AC46" s="70"/>
      <c r="AD46" s="70"/>
      <c r="AE46" s="70"/>
      <c r="AF46" s="70"/>
      <c r="AG46" s="70"/>
      <c r="AH46" s="8"/>
    </row>
    <row r="47" ht="15.75" customHeight="1">
      <c r="A47" s="8"/>
      <c r="B47" s="104"/>
      <c r="C47" s="111"/>
      <c r="D47" s="144" t="s">
        <v>120</v>
      </c>
      <c r="E47" s="61">
        <v>3.7</v>
      </c>
      <c r="F47" s="61">
        <v>5.3</v>
      </c>
      <c r="G47" s="61">
        <v>6.9</v>
      </c>
      <c r="H47" s="61">
        <v>8.6</v>
      </c>
      <c r="I47" s="61">
        <v>10.2</v>
      </c>
      <c r="J47" s="61">
        <v>11.8</v>
      </c>
      <c r="K47" s="61">
        <v>13.4</v>
      </c>
      <c r="L47" s="61">
        <v>15.0</v>
      </c>
      <c r="M47" s="61">
        <v>16.6</v>
      </c>
      <c r="N47" s="124">
        <v>19.8</v>
      </c>
      <c r="O47" s="8"/>
      <c r="P47" s="8"/>
      <c r="Q47" s="8"/>
      <c r="R47" s="8"/>
      <c r="S47" s="8"/>
      <c r="T47" s="8"/>
      <c r="U47" s="8"/>
      <c r="V47" s="8"/>
      <c r="W47" s="8"/>
      <c r="X47" s="70"/>
      <c r="Y47" s="70"/>
      <c r="Z47" s="70"/>
      <c r="AA47" s="70"/>
      <c r="AB47" s="70"/>
      <c r="AC47" s="70"/>
      <c r="AD47" s="70"/>
      <c r="AE47" s="70"/>
      <c r="AF47" s="70"/>
      <c r="AG47" s="70"/>
      <c r="AH47" s="8"/>
    </row>
    <row r="48" ht="15.75" customHeight="1">
      <c r="A48" s="8"/>
      <c r="B48" s="132">
        <v>7.0</v>
      </c>
      <c r="C48" s="133">
        <f>C46+50</f>
        <v>300</v>
      </c>
      <c r="D48" s="134" t="s">
        <v>119</v>
      </c>
      <c r="E48" s="135">
        <v>12.1</v>
      </c>
      <c r="F48" s="135">
        <v>16.7</v>
      </c>
      <c r="G48" s="135">
        <v>21.4</v>
      </c>
      <c r="H48" s="135">
        <v>26.0</v>
      </c>
      <c r="I48" s="135">
        <v>30.6</v>
      </c>
      <c r="J48" s="135">
        <v>35.3</v>
      </c>
      <c r="K48" s="135">
        <v>39.9</v>
      </c>
      <c r="L48" s="135">
        <v>44.6</v>
      </c>
      <c r="M48" s="135">
        <v>49.2</v>
      </c>
      <c r="N48" s="136">
        <v>58.5</v>
      </c>
      <c r="O48" s="8"/>
      <c r="P48" s="8"/>
      <c r="Q48" s="8"/>
      <c r="R48" s="8"/>
      <c r="S48" s="8"/>
      <c r="T48" s="8"/>
      <c r="U48" s="8"/>
      <c r="V48" s="8"/>
      <c r="W48" s="8"/>
      <c r="X48" s="70"/>
      <c r="Y48" s="70"/>
      <c r="Z48" s="70"/>
      <c r="AA48" s="70"/>
      <c r="AB48" s="70"/>
      <c r="AC48" s="70"/>
      <c r="AD48" s="70"/>
      <c r="AE48" s="70"/>
      <c r="AF48" s="70"/>
      <c r="AG48" s="70"/>
      <c r="AH48" s="8"/>
    </row>
    <row r="49" ht="15.75" customHeight="1">
      <c r="A49" s="8"/>
      <c r="B49" s="110"/>
      <c r="C49" s="111"/>
      <c r="D49" s="137" t="s">
        <v>120</v>
      </c>
      <c r="E49" s="61">
        <v>4.3</v>
      </c>
      <c r="F49" s="61">
        <v>6.2</v>
      </c>
      <c r="G49" s="61">
        <v>8.1</v>
      </c>
      <c r="H49" s="61">
        <v>10.0</v>
      </c>
      <c r="I49" s="61">
        <v>11.9</v>
      </c>
      <c r="J49" s="61">
        <v>13.7</v>
      </c>
      <c r="K49" s="61">
        <v>15.6</v>
      </c>
      <c r="L49" s="61">
        <v>17.5</v>
      </c>
      <c r="M49" s="61">
        <v>19.4</v>
      </c>
      <c r="N49" s="124">
        <v>23.1</v>
      </c>
      <c r="O49" s="8"/>
      <c r="P49" s="8"/>
      <c r="Q49" s="8"/>
      <c r="R49" s="8"/>
      <c r="S49" s="8"/>
      <c r="T49" s="8"/>
      <c r="U49" s="8"/>
      <c r="V49" s="8"/>
      <c r="W49" s="8"/>
      <c r="X49" s="70"/>
      <c r="Y49" s="70"/>
      <c r="Z49" s="70"/>
      <c r="AA49" s="70"/>
      <c r="AB49" s="70"/>
      <c r="AC49" s="70"/>
      <c r="AD49" s="70"/>
      <c r="AE49" s="70"/>
      <c r="AF49" s="70"/>
      <c r="AG49" s="70"/>
      <c r="AH49" s="8"/>
    </row>
    <row r="50" ht="15.75" customHeight="1">
      <c r="A50" s="8"/>
      <c r="B50" s="141">
        <v>8.0</v>
      </c>
      <c r="C50" s="133">
        <f>C48+50</f>
        <v>350</v>
      </c>
      <c r="D50" s="143" t="s">
        <v>119</v>
      </c>
      <c r="E50" s="172">
        <v>13.8</v>
      </c>
      <c r="F50" s="172">
        <v>19.1</v>
      </c>
      <c r="G50" s="172">
        <v>24.4</v>
      </c>
      <c r="H50" s="172">
        <v>29.7</v>
      </c>
      <c r="I50" s="172">
        <v>35.0</v>
      </c>
      <c r="J50" s="172">
        <v>40.3</v>
      </c>
      <c r="K50" s="172">
        <v>45.6</v>
      </c>
      <c r="L50" s="172">
        <v>50.9</v>
      </c>
      <c r="M50" s="172">
        <v>56.2</v>
      </c>
      <c r="N50" s="173">
        <v>66.8</v>
      </c>
      <c r="O50" s="8"/>
      <c r="P50" s="8"/>
      <c r="Q50" s="8"/>
      <c r="R50" s="8"/>
      <c r="S50" s="8"/>
      <c r="T50" s="8"/>
      <c r="U50" s="8"/>
      <c r="V50" s="8"/>
      <c r="W50" s="8"/>
      <c r="X50" s="70"/>
      <c r="Y50" s="70"/>
      <c r="Z50" s="70"/>
      <c r="AA50" s="70"/>
      <c r="AB50" s="70"/>
      <c r="AC50" s="70"/>
      <c r="AD50" s="70"/>
      <c r="AE50" s="70"/>
      <c r="AF50" s="70"/>
      <c r="AG50" s="70"/>
      <c r="AH50" s="8"/>
    </row>
    <row r="51" ht="15.75" customHeight="1">
      <c r="A51" s="8"/>
      <c r="B51" s="104"/>
      <c r="C51" s="111"/>
      <c r="D51" s="144" t="s">
        <v>120</v>
      </c>
      <c r="E51" s="61">
        <v>5.0</v>
      </c>
      <c r="F51" s="61">
        <v>7.1</v>
      </c>
      <c r="G51" s="61">
        <v>9.3</v>
      </c>
      <c r="H51" s="61">
        <v>11.4</v>
      </c>
      <c r="I51" s="61">
        <v>13.6</v>
      </c>
      <c r="J51" s="61">
        <v>15.7</v>
      </c>
      <c r="K51" s="61">
        <v>17.9</v>
      </c>
      <c r="L51" s="61">
        <v>20.0</v>
      </c>
      <c r="M51" s="61">
        <v>22.2</v>
      </c>
      <c r="N51" s="124">
        <v>26.5</v>
      </c>
      <c r="O51" s="8"/>
      <c r="P51" s="8"/>
      <c r="Q51" s="8"/>
      <c r="R51" s="8"/>
      <c r="S51" s="8"/>
      <c r="T51" s="8"/>
      <c r="U51" s="8"/>
      <c r="V51" s="8"/>
      <c r="W51" s="8"/>
      <c r="X51" s="70"/>
      <c r="Y51" s="70"/>
      <c r="Z51" s="70"/>
      <c r="AA51" s="70"/>
      <c r="AB51" s="70"/>
      <c r="AC51" s="70"/>
      <c r="AD51" s="70"/>
      <c r="AE51" s="70"/>
      <c r="AF51" s="70"/>
      <c r="AG51" s="70"/>
      <c r="AH51" s="8"/>
    </row>
    <row r="52" ht="15.75" customHeight="1">
      <c r="A52" s="8"/>
      <c r="B52" s="132">
        <v>9.0</v>
      </c>
      <c r="C52" s="133">
        <f>C50+50</f>
        <v>400</v>
      </c>
      <c r="D52" s="134" t="s">
        <v>119</v>
      </c>
      <c r="E52" s="135">
        <v>15.5</v>
      </c>
      <c r="F52" s="135">
        <v>21.5</v>
      </c>
      <c r="G52" s="135">
        <v>27.5</v>
      </c>
      <c r="H52" s="135">
        <v>33.4</v>
      </c>
      <c r="I52" s="135">
        <v>39.4</v>
      </c>
      <c r="J52" s="135">
        <v>45.3</v>
      </c>
      <c r="K52" s="135">
        <v>51.3</v>
      </c>
      <c r="L52" s="135">
        <v>57.3</v>
      </c>
      <c r="M52" s="135">
        <v>63.2</v>
      </c>
      <c r="N52" s="136">
        <v>75.1</v>
      </c>
      <c r="O52" s="8"/>
      <c r="P52" s="8"/>
      <c r="Q52" s="8"/>
      <c r="R52" s="8"/>
      <c r="S52" s="8"/>
      <c r="T52" s="8"/>
      <c r="U52" s="8"/>
      <c r="V52" s="8"/>
      <c r="W52" s="8"/>
      <c r="X52" s="70"/>
      <c r="Y52" s="70"/>
      <c r="Z52" s="70"/>
      <c r="AA52" s="70"/>
      <c r="AB52" s="70"/>
      <c r="AC52" s="70"/>
      <c r="AD52" s="70"/>
      <c r="AE52" s="70"/>
      <c r="AF52" s="70"/>
      <c r="AG52" s="70"/>
      <c r="AH52" s="8"/>
    </row>
    <row r="53" ht="15.75" customHeight="1">
      <c r="A53" s="8"/>
      <c r="B53" s="110"/>
      <c r="C53" s="111"/>
      <c r="D53" s="137" t="s">
        <v>120</v>
      </c>
      <c r="E53" s="61">
        <v>5.6</v>
      </c>
      <c r="F53" s="61">
        <v>8.0</v>
      </c>
      <c r="G53" s="61">
        <v>10.4</v>
      </c>
      <c r="H53" s="61">
        <v>12.8</v>
      </c>
      <c r="I53" s="61">
        <v>15.3</v>
      </c>
      <c r="J53" s="61">
        <v>17.7</v>
      </c>
      <c r="K53" s="61">
        <v>20.1</v>
      </c>
      <c r="L53" s="61">
        <v>22.5</v>
      </c>
      <c r="M53" s="61">
        <v>24.9</v>
      </c>
      <c r="N53" s="124">
        <v>29.8</v>
      </c>
      <c r="O53" s="8"/>
      <c r="P53" s="8"/>
      <c r="Q53" s="8"/>
      <c r="R53" s="8"/>
      <c r="S53" s="8"/>
      <c r="T53" s="8"/>
      <c r="U53" s="8"/>
      <c r="V53" s="8"/>
      <c r="W53" s="8"/>
      <c r="X53" s="70"/>
      <c r="Y53" s="70"/>
      <c r="Z53" s="70"/>
      <c r="AA53" s="70"/>
      <c r="AB53" s="70"/>
      <c r="AC53" s="70"/>
      <c r="AD53" s="70"/>
      <c r="AE53" s="70"/>
      <c r="AF53" s="70"/>
      <c r="AG53" s="70"/>
      <c r="AH53" s="8"/>
    </row>
    <row r="54" ht="15.75" customHeight="1">
      <c r="A54" s="8"/>
      <c r="B54" s="180">
        <v>10.0</v>
      </c>
      <c r="C54" s="133">
        <f>C52+50</f>
        <v>450</v>
      </c>
      <c r="D54" s="134" t="s">
        <v>119</v>
      </c>
      <c r="E54" s="135">
        <v>17.2</v>
      </c>
      <c r="F54" s="135">
        <v>23.9</v>
      </c>
      <c r="G54" s="135">
        <v>30.5</v>
      </c>
      <c r="H54" s="135">
        <v>37.1</v>
      </c>
      <c r="I54" s="135">
        <v>43.7</v>
      </c>
      <c r="J54" s="135">
        <v>50.4</v>
      </c>
      <c r="K54" s="135">
        <v>57.0</v>
      </c>
      <c r="L54" s="135">
        <v>63.6</v>
      </c>
      <c r="M54" s="135">
        <v>70.2</v>
      </c>
      <c r="N54" s="136">
        <v>83.5</v>
      </c>
      <c r="O54" s="8"/>
      <c r="P54" s="8"/>
      <c r="Q54" s="8"/>
      <c r="R54" s="8"/>
      <c r="S54" s="8"/>
      <c r="T54" s="8"/>
      <c r="U54" s="8"/>
      <c r="V54" s="8"/>
      <c r="W54" s="8"/>
      <c r="X54" s="70"/>
      <c r="Y54" s="70"/>
      <c r="Z54" s="70"/>
      <c r="AA54" s="70"/>
      <c r="AB54" s="70"/>
      <c r="AC54" s="70"/>
      <c r="AD54" s="70"/>
      <c r="AE54" s="70"/>
      <c r="AF54" s="70"/>
      <c r="AG54" s="70"/>
      <c r="AH54" s="8"/>
    </row>
    <row r="55" ht="15.75" customHeight="1">
      <c r="A55" s="8"/>
      <c r="B55" s="186"/>
      <c r="C55" s="111"/>
      <c r="D55" s="137" t="s">
        <v>120</v>
      </c>
      <c r="E55" s="61">
        <v>6.2</v>
      </c>
      <c r="F55" s="61">
        <v>8.9</v>
      </c>
      <c r="G55" s="61">
        <v>11.6</v>
      </c>
      <c r="H55" s="61">
        <v>14.3</v>
      </c>
      <c r="I55" s="61">
        <v>17.0</v>
      </c>
      <c r="J55" s="61">
        <v>19.7</v>
      </c>
      <c r="K55" s="61">
        <v>22.3</v>
      </c>
      <c r="L55" s="61">
        <v>25.0</v>
      </c>
      <c r="M55" s="61">
        <v>27.7</v>
      </c>
      <c r="N55" s="124">
        <v>33.1</v>
      </c>
      <c r="O55" s="8"/>
      <c r="P55" s="8"/>
      <c r="Q55" s="8"/>
      <c r="R55" s="8"/>
      <c r="S55" s="8"/>
      <c r="T55" s="8"/>
      <c r="U55" s="8"/>
      <c r="V55" s="8"/>
      <c r="W55" s="8"/>
      <c r="X55" s="70"/>
      <c r="Y55" s="70"/>
      <c r="Z55" s="70"/>
      <c r="AA55" s="70"/>
      <c r="AB55" s="70"/>
      <c r="AC55" s="70"/>
      <c r="AD55" s="70"/>
      <c r="AE55" s="70"/>
      <c r="AF55" s="70"/>
      <c r="AG55" s="70"/>
      <c r="AH55" s="8"/>
    </row>
    <row r="56" ht="15.75" customHeight="1">
      <c r="A56" s="8"/>
      <c r="B56" s="132">
        <v>11.0</v>
      </c>
      <c r="C56" s="133">
        <f>C54+50</f>
        <v>500</v>
      </c>
      <c r="D56" s="134" t="s">
        <v>119</v>
      </c>
      <c r="E56" s="61">
        <v>19.0</v>
      </c>
      <c r="F56" s="61">
        <v>26.3</v>
      </c>
      <c r="G56" s="61">
        <v>33.5</v>
      </c>
      <c r="H56" s="61">
        <v>40.8</v>
      </c>
      <c r="I56" s="61">
        <v>48.1</v>
      </c>
      <c r="J56" s="61">
        <v>55.4</v>
      </c>
      <c r="K56" s="61">
        <v>62.7</v>
      </c>
      <c r="L56" s="61">
        <v>70.0</v>
      </c>
      <c r="M56" s="61">
        <v>77.2</v>
      </c>
      <c r="N56" s="124">
        <v>91.8</v>
      </c>
      <c r="O56" s="8"/>
      <c r="P56" s="8"/>
      <c r="Q56" s="8"/>
      <c r="R56" s="8"/>
      <c r="S56" s="8"/>
      <c r="T56" s="8"/>
      <c r="U56" s="8"/>
      <c r="V56" s="8"/>
      <c r="W56" s="8"/>
      <c r="X56" s="70"/>
      <c r="Y56" s="70"/>
      <c r="Z56" s="70"/>
      <c r="AA56" s="70"/>
      <c r="AB56" s="70"/>
      <c r="AC56" s="70"/>
      <c r="AD56" s="70"/>
      <c r="AE56" s="70"/>
      <c r="AF56" s="70"/>
      <c r="AG56" s="70"/>
      <c r="AH56" s="8"/>
    </row>
    <row r="57" ht="15.75" customHeight="1">
      <c r="A57" s="8"/>
      <c r="B57" s="110"/>
      <c r="C57" s="111"/>
      <c r="D57" s="137" t="s">
        <v>120</v>
      </c>
      <c r="E57" s="61">
        <v>6.8</v>
      </c>
      <c r="F57" s="61">
        <v>9.8</v>
      </c>
      <c r="G57" s="61">
        <v>12.8</v>
      </c>
      <c r="H57" s="61">
        <v>15.7</v>
      </c>
      <c r="I57" s="61">
        <v>18.7</v>
      </c>
      <c r="J57" s="61">
        <v>21.6</v>
      </c>
      <c r="K57" s="61">
        <v>24.6</v>
      </c>
      <c r="L57" s="61">
        <v>27.5</v>
      </c>
      <c r="M57" s="61">
        <v>30.5</v>
      </c>
      <c r="N57" s="124">
        <v>36.4</v>
      </c>
      <c r="O57" s="8"/>
      <c r="P57" s="8"/>
      <c r="Q57" s="8"/>
      <c r="R57" s="8"/>
      <c r="S57" s="8"/>
      <c r="T57" s="8"/>
      <c r="U57" s="8"/>
      <c r="V57" s="8"/>
      <c r="W57" s="8"/>
      <c r="X57" s="70"/>
      <c r="Y57" s="70"/>
      <c r="Z57" s="70"/>
      <c r="AA57" s="70"/>
      <c r="AB57" s="70"/>
      <c r="AC57" s="70"/>
      <c r="AD57" s="70"/>
      <c r="AE57" s="70"/>
      <c r="AF57" s="70"/>
      <c r="AG57" s="70"/>
      <c r="AH57" s="8"/>
    </row>
    <row r="58" ht="15.75" customHeight="1">
      <c r="A58" s="8"/>
      <c r="B58" s="241">
        <v>12.0</v>
      </c>
      <c r="C58" s="133">
        <f>C56+50</f>
        <v>550</v>
      </c>
      <c r="D58" s="134" t="s">
        <v>119</v>
      </c>
      <c r="E58" s="135">
        <v>20.7</v>
      </c>
      <c r="F58" s="135">
        <v>28.6</v>
      </c>
      <c r="G58" s="135">
        <v>36.6</v>
      </c>
      <c r="H58" s="135">
        <v>44.5</v>
      </c>
      <c r="I58" s="135">
        <v>52.5</v>
      </c>
      <c r="J58" s="135">
        <v>60.4</v>
      </c>
      <c r="K58" s="135">
        <v>68.4</v>
      </c>
      <c r="L58" s="135">
        <v>76.3</v>
      </c>
      <c r="M58" s="135">
        <v>84.3</v>
      </c>
      <c r="N58" s="136">
        <v>100.2</v>
      </c>
      <c r="O58" s="8"/>
      <c r="P58" s="8"/>
      <c r="Q58" s="8"/>
      <c r="R58" s="8"/>
      <c r="S58" s="8"/>
      <c r="T58" s="8"/>
      <c r="U58" s="8"/>
      <c r="V58" s="8"/>
      <c r="W58" s="8"/>
      <c r="X58" s="70"/>
      <c r="Y58" s="70"/>
      <c r="Z58" s="70"/>
      <c r="AA58" s="70"/>
      <c r="AB58" s="70"/>
      <c r="AC58" s="70"/>
      <c r="AD58" s="70"/>
      <c r="AE58" s="70"/>
      <c r="AF58" s="70"/>
      <c r="AG58" s="70"/>
      <c r="AH58" s="8"/>
    </row>
    <row r="59" ht="15.75" customHeight="1">
      <c r="A59" s="8"/>
      <c r="B59" s="18"/>
      <c r="C59" s="111"/>
      <c r="D59" s="137" t="s">
        <v>120</v>
      </c>
      <c r="E59" s="61">
        <v>7.5</v>
      </c>
      <c r="F59" s="61">
        <v>10.7</v>
      </c>
      <c r="G59" s="61">
        <v>13.9</v>
      </c>
      <c r="H59" s="61">
        <v>17.1</v>
      </c>
      <c r="I59" s="61">
        <v>20.4</v>
      </c>
      <c r="J59" s="61">
        <v>23.6</v>
      </c>
      <c r="K59" s="61">
        <v>26.8</v>
      </c>
      <c r="L59" s="61">
        <v>30.0</v>
      </c>
      <c r="M59" s="61">
        <v>33.3</v>
      </c>
      <c r="N59" s="124">
        <v>39.7</v>
      </c>
      <c r="O59" s="8"/>
      <c r="P59" s="8"/>
      <c r="Q59" s="8"/>
      <c r="R59" s="8"/>
      <c r="S59" s="8"/>
      <c r="T59" s="8"/>
      <c r="U59" s="8"/>
      <c r="V59" s="8"/>
      <c r="W59" s="8"/>
      <c r="X59" s="70"/>
      <c r="Y59" s="70"/>
      <c r="Z59" s="70"/>
      <c r="AA59" s="70"/>
      <c r="AB59" s="70"/>
      <c r="AC59" s="70"/>
      <c r="AD59" s="70"/>
      <c r="AE59" s="70"/>
      <c r="AF59" s="70"/>
      <c r="AG59" s="70"/>
      <c r="AH59" s="8"/>
    </row>
    <row r="60" ht="15.75" customHeight="1">
      <c r="A60" s="8"/>
      <c r="B60" s="180">
        <v>13.0</v>
      </c>
      <c r="C60" s="133">
        <f>C58+50</f>
        <v>600</v>
      </c>
      <c r="D60" s="134" t="s">
        <v>119</v>
      </c>
      <c r="E60" s="135">
        <v>22.4</v>
      </c>
      <c r="F60" s="135">
        <v>31.0</v>
      </c>
      <c r="G60" s="135">
        <v>39.6</v>
      </c>
      <c r="H60" s="135">
        <v>48.2</v>
      </c>
      <c r="I60" s="135">
        <v>56.8</v>
      </c>
      <c r="J60" s="135">
        <v>65.4</v>
      </c>
      <c r="K60" s="135">
        <v>74.1</v>
      </c>
      <c r="L60" s="135">
        <v>82.7</v>
      </c>
      <c r="M60" s="135">
        <v>91.3</v>
      </c>
      <c r="N60" s="136">
        <v>108.5</v>
      </c>
      <c r="O60" s="8"/>
      <c r="P60" s="8"/>
      <c r="Q60" s="8"/>
      <c r="R60" s="8"/>
      <c r="S60" s="8"/>
      <c r="T60" s="8"/>
      <c r="U60" s="8"/>
      <c r="V60" s="8"/>
      <c r="W60" s="8"/>
      <c r="X60" s="70"/>
      <c r="Y60" s="70"/>
      <c r="Z60" s="70"/>
      <c r="AA60" s="70"/>
      <c r="AB60" s="70"/>
      <c r="AC60" s="70"/>
      <c r="AD60" s="70"/>
      <c r="AE60" s="70"/>
      <c r="AF60" s="70"/>
      <c r="AG60" s="70"/>
      <c r="AH60" s="8"/>
    </row>
    <row r="61" ht="15.75" customHeight="1">
      <c r="A61" s="8"/>
      <c r="B61" s="186"/>
      <c r="C61" s="111"/>
      <c r="D61" s="137" t="s">
        <v>120</v>
      </c>
      <c r="E61" s="61">
        <v>8.1</v>
      </c>
      <c r="F61" s="61">
        <v>11.6</v>
      </c>
      <c r="G61" s="61">
        <v>15.1</v>
      </c>
      <c r="H61" s="61">
        <v>18.6</v>
      </c>
      <c r="I61" s="61">
        <v>22.1</v>
      </c>
      <c r="J61" s="61">
        <v>25.6</v>
      </c>
      <c r="K61" s="61">
        <v>29.1</v>
      </c>
      <c r="L61" s="61">
        <v>32.5</v>
      </c>
      <c r="M61" s="61">
        <v>36.0</v>
      </c>
      <c r="N61" s="124">
        <v>43.0</v>
      </c>
      <c r="O61" s="8"/>
      <c r="P61" s="8"/>
      <c r="Q61" s="8"/>
      <c r="R61" s="8"/>
      <c r="S61" s="8"/>
      <c r="T61" s="8"/>
      <c r="U61" s="8"/>
      <c r="V61" s="8"/>
      <c r="W61" s="8"/>
      <c r="X61" s="70"/>
      <c r="Y61" s="70"/>
      <c r="Z61" s="70"/>
      <c r="AA61" s="70"/>
      <c r="AB61" s="70"/>
      <c r="AC61" s="70"/>
      <c r="AD61" s="70"/>
      <c r="AE61" s="70"/>
      <c r="AF61" s="70"/>
      <c r="AG61" s="70"/>
      <c r="AH61" s="8"/>
    </row>
    <row r="62" ht="15.75" customHeight="1">
      <c r="A62" s="8"/>
      <c r="B62" s="180">
        <v>14.0</v>
      </c>
      <c r="C62" s="133">
        <f>C60+50</f>
        <v>650</v>
      </c>
      <c r="D62" s="134" t="s">
        <v>119</v>
      </c>
      <c r="E62" s="135">
        <v>24.1</v>
      </c>
      <c r="F62" s="135">
        <v>33.4</v>
      </c>
      <c r="G62" s="135">
        <v>42.7</v>
      </c>
      <c r="H62" s="135">
        <v>51.9</v>
      </c>
      <c r="I62" s="135">
        <v>61.2</v>
      </c>
      <c r="J62" s="135">
        <v>70.5</v>
      </c>
      <c r="K62" s="135">
        <v>79.7</v>
      </c>
      <c r="L62" s="135">
        <v>89.0</v>
      </c>
      <c r="M62" s="135">
        <v>98.3</v>
      </c>
      <c r="N62" s="136">
        <v>116.8</v>
      </c>
      <c r="O62" s="8"/>
      <c r="P62" s="8"/>
      <c r="Q62" s="8"/>
      <c r="R62" s="8"/>
      <c r="S62" s="8"/>
      <c r="T62" s="8"/>
      <c r="U62" s="8"/>
      <c r="V62" s="8"/>
      <c r="W62" s="8"/>
      <c r="X62" s="103"/>
      <c r="Y62" s="103"/>
      <c r="Z62" s="103"/>
      <c r="AA62" s="103"/>
      <c r="AB62" s="103"/>
      <c r="AC62" s="103"/>
      <c r="AD62" s="103"/>
      <c r="AE62" s="103"/>
      <c r="AF62" s="103"/>
      <c r="AG62" s="103"/>
      <c r="AH62" s="8"/>
    </row>
    <row r="63" ht="15.75" customHeight="1">
      <c r="A63" s="8"/>
      <c r="B63" s="186"/>
      <c r="C63" s="111"/>
      <c r="D63" s="137" t="s">
        <v>120</v>
      </c>
      <c r="E63" s="139">
        <v>8.7</v>
      </c>
      <c r="F63" s="139">
        <v>12.5</v>
      </c>
      <c r="G63" s="139">
        <v>16.2</v>
      </c>
      <c r="H63" s="139">
        <v>20.0</v>
      </c>
      <c r="I63" s="139">
        <v>23.8</v>
      </c>
      <c r="J63" s="139">
        <v>27.5</v>
      </c>
      <c r="K63" s="139">
        <v>31.3</v>
      </c>
      <c r="L63" s="139">
        <v>35.1</v>
      </c>
      <c r="M63" s="139">
        <v>38.8</v>
      </c>
      <c r="N63" s="140">
        <v>46.3</v>
      </c>
      <c r="O63" s="8"/>
      <c r="P63" s="8"/>
      <c r="Q63" s="8"/>
      <c r="R63" s="8"/>
      <c r="S63" s="8"/>
      <c r="T63" s="8"/>
      <c r="U63" s="8"/>
      <c r="V63" s="8"/>
      <c r="W63" s="8"/>
      <c r="X63" s="103"/>
      <c r="Y63" s="103"/>
      <c r="Z63" s="103"/>
      <c r="AA63" s="103"/>
      <c r="AB63" s="103"/>
      <c r="AC63" s="103"/>
      <c r="AD63" s="103"/>
      <c r="AE63" s="103"/>
      <c r="AF63" s="103"/>
      <c r="AG63" s="103"/>
      <c r="AH63" s="8"/>
    </row>
    <row r="64" ht="15.75" customHeight="1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103"/>
      <c r="Y64" s="103"/>
      <c r="Z64" s="103"/>
      <c r="AA64" s="103"/>
      <c r="AB64" s="103"/>
      <c r="AC64" s="103"/>
      <c r="AD64" s="103"/>
      <c r="AE64" s="103"/>
      <c r="AF64" s="103"/>
      <c r="AG64" s="103"/>
      <c r="AH64" s="8"/>
    </row>
    <row r="65" ht="15.75" customHeight="1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103"/>
      <c r="Y65" s="103"/>
      <c r="Z65" s="103"/>
      <c r="AA65" s="103"/>
      <c r="AB65" s="103"/>
      <c r="AC65" s="103"/>
      <c r="AD65" s="103"/>
      <c r="AE65" s="103"/>
      <c r="AF65" s="103"/>
      <c r="AG65" s="103"/>
      <c r="AH65" s="8"/>
    </row>
    <row r="66" ht="15.75" customHeight="1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103"/>
      <c r="Y66" s="103"/>
      <c r="Z66" s="103"/>
      <c r="AA66" s="103"/>
      <c r="AB66" s="103"/>
      <c r="AC66" s="103"/>
      <c r="AD66" s="103"/>
      <c r="AE66" s="103"/>
      <c r="AF66" s="103"/>
      <c r="AG66" s="103"/>
      <c r="AH66" s="8"/>
    </row>
    <row r="67" ht="15.75" customHeight="1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103"/>
      <c r="Y67" s="103"/>
      <c r="Z67" s="103"/>
      <c r="AA67" s="103"/>
      <c r="AB67" s="103"/>
      <c r="AC67" s="103"/>
      <c r="AD67" s="103"/>
      <c r="AE67" s="103"/>
      <c r="AF67" s="103"/>
      <c r="AG67" s="103"/>
      <c r="AH67" s="8"/>
    </row>
    <row r="68" ht="15.75" customHeight="1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103"/>
      <c r="Y68" s="103"/>
      <c r="Z68" s="103"/>
      <c r="AA68" s="103"/>
      <c r="AB68" s="103"/>
      <c r="AC68" s="103"/>
      <c r="AD68" s="103"/>
      <c r="AE68" s="103"/>
      <c r="AF68" s="103"/>
      <c r="AG68" s="103"/>
      <c r="AH68" s="8"/>
    </row>
    <row r="69" ht="15.75" customHeight="1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103"/>
      <c r="Y69" s="103"/>
      <c r="Z69" s="103"/>
      <c r="AA69" s="103"/>
      <c r="AB69" s="103"/>
      <c r="AC69" s="103"/>
      <c r="AD69" s="103"/>
      <c r="AE69" s="103"/>
      <c r="AF69" s="103"/>
      <c r="AG69" s="103"/>
      <c r="AH69" s="8"/>
    </row>
    <row r="70" ht="15.75" customHeight="1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103"/>
      <c r="Y70" s="103"/>
      <c r="Z70" s="103"/>
      <c r="AA70" s="103"/>
      <c r="AB70" s="103"/>
      <c r="AC70" s="103"/>
      <c r="AD70" s="103"/>
      <c r="AE70" s="103"/>
      <c r="AF70" s="103"/>
      <c r="AG70" s="103"/>
      <c r="AH70" s="8"/>
    </row>
    <row r="71" ht="15.75" customHeight="1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103"/>
      <c r="Y71" s="103"/>
      <c r="Z71" s="103"/>
      <c r="AA71" s="103"/>
      <c r="AB71" s="103"/>
      <c r="AC71" s="103"/>
      <c r="AD71" s="103"/>
      <c r="AE71" s="103"/>
      <c r="AF71" s="103"/>
      <c r="AG71" s="103"/>
      <c r="AH71" s="8"/>
    </row>
    <row r="72" ht="15.75" customHeight="1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103"/>
      <c r="Y72" s="103"/>
      <c r="Z72" s="103"/>
      <c r="AA72" s="103"/>
      <c r="AB72" s="103"/>
      <c r="AC72" s="103"/>
      <c r="AD72" s="103"/>
      <c r="AE72" s="103"/>
      <c r="AF72" s="103"/>
      <c r="AG72" s="103"/>
      <c r="AH72" s="8"/>
    </row>
    <row r="73" ht="15.75" customHeight="1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103"/>
      <c r="Y73" s="103"/>
      <c r="Z73" s="103"/>
      <c r="AA73" s="103"/>
      <c r="AB73" s="103"/>
      <c r="AC73" s="103"/>
      <c r="AD73" s="103"/>
      <c r="AE73" s="103"/>
      <c r="AF73" s="103"/>
      <c r="AG73" s="103"/>
      <c r="AH73" s="8"/>
    </row>
    <row r="74" ht="15.75" customHeight="1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103"/>
      <c r="Y74" s="103"/>
      <c r="Z74" s="103"/>
      <c r="AA74" s="103"/>
      <c r="AB74" s="103"/>
      <c r="AC74" s="103"/>
      <c r="AD74" s="103"/>
      <c r="AE74" s="103"/>
      <c r="AF74" s="103"/>
      <c r="AG74" s="103"/>
      <c r="AH74" s="8"/>
    </row>
    <row r="75" ht="15.75" customHeight="1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103"/>
      <c r="Y75" s="103"/>
      <c r="Z75" s="103"/>
      <c r="AA75" s="103"/>
      <c r="AB75" s="103"/>
      <c r="AC75" s="103"/>
      <c r="AD75" s="103"/>
      <c r="AE75" s="103"/>
      <c r="AF75" s="103"/>
      <c r="AG75" s="103"/>
      <c r="AH75" s="8"/>
    </row>
    <row r="76" ht="15.75" customHeight="1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103"/>
      <c r="Y76" s="103"/>
      <c r="Z76" s="103"/>
      <c r="AA76" s="103"/>
      <c r="AB76" s="103"/>
      <c r="AC76" s="103"/>
      <c r="AD76" s="103"/>
      <c r="AE76" s="103"/>
      <c r="AF76" s="103"/>
      <c r="AG76" s="103"/>
      <c r="AH76" s="8"/>
    </row>
    <row r="77" ht="15.75" customHeight="1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103"/>
      <c r="Y77" s="103"/>
      <c r="Z77" s="103"/>
      <c r="AA77" s="103"/>
      <c r="AB77" s="103"/>
      <c r="AC77" s="103"/>
      <c r="AD77" s="103"/>
      <c r="AE77" s="103"/>
      <c r="AF77" s="103"/>
      <c r="AG77" s="103"/>
      <c r="AH77" s="8"/>
    </row>
    <row r="78" ht="15.75" customHeight="1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103"/>
      <c r="Y78" s="103"/>
      <c r="Z78" s="103"/>
      <c r="AA78" s="103"/>
      <c r="AB78" s="103"/>
      <c r="AC78" s="103"/>
      <c r="AD78" s="103"/>
      <c r="AE78" s="103"/>
      <c r="AF78" s="103"/>
      <c r="AG78" s="103"/>
      <c r="AH78" s="8"/>
    </row>
    <row r="79" ht="15.75" customHeight="1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103"/>
      <c r="Y79" s="103"/>
      <c r="Z79" s="103"/>
      <c r="AA79" s="103"/>
      <c r="AB79" s="103"/>
      <c r="AC79" s="103"/>
      <c r="AD79" s="103"/>
      <c r="AE79" s="103"/>
      <c r="AF79" s="103"/>
      <c r="AG79" s="103"/>
      <c r="AH79" s="8"/>
    </row>
    <row r="80" ht="15.75" customHeight="1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103"/>
      <c r="Y80" s="103"/>
      <c r="Z80" s="103"/>
      <c r="AA80" s="103"/>
      <c r="AB80" s="103"/>
      <c r="AC80" s="103"/>
      <c r="AD80" s="103"/>
      <c r="AE80" s="103"/>
      <c r="AF80" s="103"/>
      <c r="AG80" s="103"/>
      <c r="AH80" s="8"/>
    </row>
    <row r="81" ht="15.75" customHeight="1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103"/>
      <c r="Y81" s="103"/>
      <c r="Z81" s="103"/>
      <c r="AA81" s="103"/>
      <c r="AB81" s="103"/>
      <c r="AC81" s="103"/>
      <c r="AD81" s="103"/>
      <c r="AE81" s="103"/>
      <c r="AF81" s="103"/>
      <c r="AG81" s="103"/>
      <c r="AH81" s="8"/>
    </row>
    <row r="82" ht="15.75" customHeight="1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103"/>
      <c r="Y82" s="103"/>
      <c r="Z82" s="103"/>
      <c r="AA82" s="103"/>
      <c r="AB82" s="103"/>
      <c r="AC82" s="103"/>
      <c r="AD82" s="103"/>
      <c r="AE82" s="103"/>
      <c r="AF82" s="103"/>
      <c r="AG82" s="103"/>
      <c r="AH82" s="8"/>
    </row>
    <row r="83" ht="15.75" customHeight="1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103"/>
      <c r="Y83" s="103"/>
      <c r="Z83" s="103"/>
      <c r="AA83" s="103"/>
      <c r="AB83" s="103"/>
      <c r="AC83" s="103"/>
      <c r="AD83" s="103"/>
      <c r="AE83" s="103"/>
      <c r="AF83" s="103"/>
      <c r="AG83" s="103"/>
      <c r="AH83" s="8"/>
    </row>
    <row r="84" ht="15.75" customHeight="1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103"/>
      <c r="Y84" s="103"/>
      <c r="Z84" s="103"/>
      <c r="AA84" s="103"/>
      <c r="AB84" s="103"/>
      <c r="AC84" s="103"/>
      <c r="AD84" s="103"/>
      <c r="AE84" s="103"/>
      <c r="AF84" s="103"/>
      <c r="AG84" s="103"/>
      <c r="AH84" s="8"/>
    </row>
    <row r="85" ht="15.75" customHeight="1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103"/>
      <c r="Y85" s="103"/>
      <c r="Z85" s="103"/>
      <c r="AA85" s="103"/>
      <c r="AB85" s="103"/>
      <c r="AC85" s="103"/>
      <c r="AD85" s="103"/>
      <c r="AE85" s="103"/>
      <c r="AF85" s="103"/>
      <c r="AG85" s="103"/>
      <c r="AH85" s="8"/>
    </row>
    <row r="86" ht="15.75" customHeight="1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103"/>
      <c r="Y86" s="103"/>
      <c r="Z86" s="103"/>
      <c r="AA86" s="103"/>
      <c r="AB86" s="103"/>
      <c r="AC86" s="103"/>
      <c r="AD86" s="103"/>
      <c r="AE86" s="103"/>
      <c r="AF86" s="103"/>
      <c r="AG86" s="103"/>
      <c r="AH86" s="8"/>
    </row>
    <row r="87" ht="15.75" customHeight="1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103"/>
      <c r="Y87" s="103"/>
      <c r="Z87" s="103"/>
      <c r="AA87" s="103"/>
      <c r="AB87" s="103"/>
      <c r="AC87" s="103"/>
      <c r="AD87" s="103"/>
      <c r="AE87" s="103"/>
      <c r="AF87" s="103"/>
      <c r="AG87" s="103"/>
      <c r="AH87" s="8"/>
    </row>
    <row r="88" ht="15.75" customHeight="1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103"/>
      <c r="Y88" s="103"/>
      <c r="Z88" s="103"/>
      <c r="AA88" s="103"/>
      <c r="AB88" s="103"/>
      <c r="AC88" s="103"/>
      <c r="AD88" s="103"/>
      <c r="AE88" s="103"/>
      <c r="AF88" s="103"/>
      <c r="AG88" s="103"/>
      <c r="AH88" s="8"/>
    </row>
    <row r="89" ht="15.75" customHeight="1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70"/>
      <c r="Y89" s="70"/>
      <c r="Z89" s="70"/>
      <c r="AA89" s="70"/>
      <c r="AB89" s="70"/>
      <c r="AC89" s="70"/>
      <c r="AD89" s="70"/>
      <c r="AE89" s="70"/>
      <c r="AF89" s="70"/>
      <c r="AG89" s="70"/>
      <c r="AH89" s="8"/>
    </row>
    <row r="90" ht="15.75" customHeight="1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70"/>
      <c r="Y90" s="70"/>
      <c r="Z90" s="70"/>
      <c r="AA90" s="70"/>
      <c r="AB90" s="70"/>
      <c r="AC90" s="70"/>
      <c r="AD90" s="70"/>
      <c r="AE90" s="70"/>
      <c r="AF90" s="70"/>
      <c r="AG90" s="70"/>
      <c r="AH90" s="8"/>
    </row>
    <row r="91" ht="15.75" customHeight="1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70"/>
      <c r="Y91" s="70"/>
      <c r="Z91" s="70"/>
      <c r="AA91" s="70"/>
      <c r="AB91" s="70"/>
      <c r="AC91" s="70"/>
      <c r="AD91" s="70"/>
      <c r="AE91" s="70"/>
      <c r="AF91" s="70"/>
      <c r="AG91" s="70"/>
      <c r="AH91" s="8"/>
    </row>
    <row r="92" ht="15.75" customHeight="1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70"/>
      <c r="Y92" s="70"/>
      <c r="Z92" s="70"/>
      <c r="AA92" s="70"/>
      <c r="AB92" s="70"/>
      <c r="AC92" s="70"/>
      <c r="AD92" s="70"/>
      <c r="AE92" s="70"/>
      <c r="AF92" s="70"/>
      <c r="AG92" s="70"/>
      <c r="AH92" s="8"/>
    </row>
    <row r="93" ht="15.75" customHeight="1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70"/>
      <c r="Y93" s="70"/>
      <c r="Z93" s="70"/>
      <c r="AA93" s="70"/>
      <c r="AB93" s="70"/>
      <c r="AC93" s="70"/>
      <c r="AD93" s="70"/>
      <c r="AE93" s="70"/>
      <c r="AF93" s="70"/>
      <c r="AG93" s="70"/>
      <c r="AH93" s="8"/>
    </row>
    <row r="94" ht="15.75" customHeight="1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70"/>
      <c r="Y94" s="70"/>
      <c r="Z94" s="70"/>
      <c r="AA94" s="70"/>
      <c r="AB94" s="70"/>
      <c r="AC94" s="70"/>
      <c r="AD94" s="70"/>
      <c r="AE94" s="70"/>
      <c r="AF94" s="70"/>
      <c r="AG94" s="70"/>
      <c r="AH94" s="8"/>
    </row>
    <row r="95" ht="15.75" customHeight="1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70"/>
      <c r="Y95" s="70"/>
      <c r="Z95" s="70"/>
      <c r="AA95" s="70"/>
      <c r="AB95" s="70"/>
      <c r="AC95" s="70"/>
      <c r="AD95" s="70"/>
      <c r="AE95" s="70"/>
      <c r="AF95" s="70"/>
      <c r="AG95" s="70"/>
      <c r="AH95" s="8"/>
    </row>
    <row r="96" ht="15.75" customHeight="1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70"/>
      <c r="Y96" s="70"/>
      <c r="Z96" s="70"/>
      <c r="AA96" s="70"/>
      <c r="AB96" s="70"/>
      <c r="AC96" s="70"/>
      <c r="AD96" s="70"/>
      <c r="AE96" s="70"/>
      <c r="AF96" s="70"/>
      <c r="AG96" s="70"/>
      <c r="AH96" s="8"/>
    </row>
    <row r="97" ht="15.75" customHeight="1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70"/>
      <c r="Y97" s="70"/>
      <c r="Z97" s="70"/>
      <c r="AA97" s="70"/>
      <c r="AB97" s="70"/>
      <c r="AC97" s="70"/>
      <c r="AD97" s="70"/>
      <c r="AE97" s="70"/>
      <c r="AF97" s="70"/>
      <c r="AG97" s="70"/>
      <c r="AH97" s="8"/>
    </row>
    <row r="98" ht="15.75" customHeight="1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70"/>
      <c r="Y98" s="70"/>
      <c r="Z98" s="70"/>
      <c r="AA98" s="70"/>
      <c r="AB98" s="70"/>
      <c r="AC98" s="70"/>
      <c r="AD98" s="70"/>
      <c r="AE98" s="70"/>
      <c r="AF98" s="70"/>
      <c r="AG98" s="70"/>
      <c r="AH98" s="8"/>
    </row>
    <row r="99" ht="15.75" customHeight="1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70"/>
      <c r="Y99" s="70"/>
      <c r="Z99" s="70"/>
      <c r="AA99" s="70"/>
      <c r="AB99" s="70"/>
      <c r="AC99" s="70"/>
      <c r="AD99" s="70"/>
      <c r="AE99" s="70"/>
      <c r="AF99" s="70"/>
      <c r="AG99" s="70"/>
      <c r="AH99" s="8"/>
    </row>
    <row r="100" ht="15.75" customHeight="1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70"/>
      <c r="Y100" s="70"/>
      <c r="Z100" s="70"/>
      <c r="AA100" s="70"/>
      <c r="AB100" s="70"/>
      <c r="AC100" s="70"/>
      <c r="AD100" s="70"/>
      <c r="AE100" s="70"/>
      <c r="AF100" s="70"/>
      <c r="AG100" s="70"/>
      <c r="AH100" s="8"/>
    </row>
    <row r="101" ht="15.75" customHeight="1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70"/>
      <c r="Y101" s="70"/>
      <c r="Z101" s="70"/>
      <c r="AA101" s="70"/>
      <c r="AB101" s="70"/>
      <c r="AC101" s="70"/>
      <c r="AD101" s="70"/>
      <c r="AE101" s="70"/>
      <c r="AF101" s="70"/>
      <c r="AG101" s="70"/>
      <c r="AH101" s="8"/>
    </row>
    <row r="102" ht="15.75" customHeight="1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70"/>
      <c r="Y102" s="70"/>
      <c r="Z102" s="70"/>
      <c r="AA102" s="70"/>
      <c r="AB102" s="70"/>
      <c r="AC102" s="70"/>
      <c r="AD102" s="70"/>
      <c r="AE102" s="70"/>
      <c r="AF102" s="70"/>
      <c r="AG102" s="70"/>
      <c r="AH102" s="8"/>
    </row>
    <row r="103" ht="15.75" customHeight="1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70"/>
      <c r="Y103" s="70"/>
      <c r="Z103" s="70"/>
      <c r="AA103" s="70"/>
      <c r="AB103" s="70"/>
      <c r="AC103" s="70"/>
      <c r="AD103" s="70"/>
      <c r="AE103" s="70"/>
      <c r="AF103" s="70"/>
      <c r="AG103" s="70"/>
      <c r="AH103" s="8"/>
    </row>
    <row r="104" ht="15.75" customHeight="1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70"/>
      <c r="Y104" s="70"/>
      <c r="Z104" s="70"/>
      <c r="AA104" s="70"/>
      <c r="AB104" s="70"/>
      <c r="AC104" s="70"/>
      <c r="AD104" s="70"/>
      <c r="AE104" s="70"/>
      <c r="AF104" s="70"/>
      <c r="AG104" s="70"/>
      <c r="AH104" s="8"/>
    </row>
    <row r="105" ht="15.75" customHeight="1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70"/>
      <c r="Y105" s="70"/>
      <c r="Z105" s="70"/>
      <c r="AA105" s="70"/>
      <c r="AB105" s="70"/>
      <c r="AC105" s="70"/>
      <c r="AD105" s="70"/>
      <c r="AE105" s="70"/>
      <c r="AF105" s="70"/>
      <c r="AG105" s="70"/>
      <c r="AH105" s="8"/>
    </row>
    <row r="106" ht="15.75" customHeight="1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70"/>
      <c r="Y106" s="70"/>
      <c r="Z106" s="70"/>
      <c r="AA106" s="70"/>
      <c r="AB106" s="70"/>
      <c r="AC106" s="70"/>
      <c r="AD106" s="70"/>
      <c r="AE106" s="70"/>
      <c r="AF106" s="70"/>
      <c r="AG106" s="70"/>
      <c r="AH106" s="8"/>
    </row>
    <row r="107" ht="15.75" customHeight="1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70"/>
      <c r="Y107" s="70"/>
      <c r="Z107" s="70"/>
      <c r="AA107" s="70"/>
      <c r="AB107" s="70"/>
      <c r="AC107" s="70"/>
      <c r="AD107" s="70"/>
      <c r="AE107" s="70"/>
      <c r="AF107" s="70"/>
      <c r="AG107" s="70"/>
      <c r="AH107" s="8"/>
    </row>
    <row r="108" ht="15.75" customHeight="1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70"/>
      <c r="Y108" s="70"/>
      <c r="Z108" s="70"/>
      <c r="AA108" s="70"/>
      <c r="AB108" s="70"/>
      <c r="AC108" s="70"/>
      <c r="AD108" s="70"/>
      <c r="AE108" s="70"/>
      <c r="AF108" s="70"/>
      <c r="AG108" s="70"/>
      <c r="AH108" s="8"/>
    </row>
    <row r="109" ht="15.75" customHeight="1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70"/>
      <c r="Y109" s="70"/>
      <c r="Z109" s="70"/>
      <c r="AA109" s="70"/>
      <c r="AB109" s="70"/>
      <c r="AC109" s="70"/>
      <c r="AD109" s="70"/>
      <c r="AE109" s="70"/>
      <c r="AF109" s="70"/>
      <c r="AG109" s="70"/>
      <c r="AH109" s="8"/>
    </row>
    <row r="110" ht="15.75" customHeight="1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70"/>
      <c r="Y110" s="70"/>
      <c r="Z110" s="70"/>
      <c r="AA110" s="70"/>
      <c r="AB110" s="70"/>
      <c r="AC110" s="70"/>
      <c r="AD110" s="70"/>
      <c r="AE110" s="70"/>
      <c r="AF110" s="70"/>
      <c r="AG110" s="70"/>
      <c r="AH110" s="8"/>
    </row>
    <row r="111" ht="15.75" customHeight="1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70"/>
      <c r="Y111" s="70"/>
      <c r="Z111" s="70"/>
      <c r="AA111" s="70"/>
      <c r="AB111" s="70"/>
      <c r="AC111" s="70"/>
      <c r="AD111" s="70"/>
      <c r="AE111" s="70"/>
      <c r="AF111" s="70"/>
      <c r="AG111" s="70"/>
      <c r="AH111" s="8"/>
    </row>
    <row r="112" ht="15.75" customHeight="1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70"/>
      <c r="Y112" s="70"/>
      <c r="Z112" s="70"/>
      <c r="AA112" s="70"/>
      <c r="AB112" s="70"/>
      <c r="AC112" s="70"/>
      <c r="AD112" s="70"/>
      <c r="AE112" s="70"/>
      <c r="AF112" s="70"/>
      <c r="AG112" s="70"/>
      <c r="AH112" s="8"/>
    </row>
    <row r="113" ht="15.75" customHeight="1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70"/>
      <c r="Y113" s="70"/>
      <c r="Z113" s="70"/>
      <c r="AA113" s="70"/>
      <c r="AB113" s="70"/>
      <c r="AC113" s="70"/>
      <c r="AD113" s="70"/>
      <c r="AE113" s="70"/>
      <c r="AF113" s="70"/>
      <c r="AG113" s="70"/>
      <c r="AH113" s="8"/>
    </row>
    <row r="114" ht="15.75" customHeight="1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70"/>
      <c r="Y114" s="70"/>
      <c r="Z114" s="70"/>
      <c r="AA114" s="70"/>
      <c r="AB114" s="70"/>
      <c r="AC114" s="70"/>
      <c r="AD114" s="70"/>
      <c r="AE114" s="70"/>
      <c r="AF114" s="70"/>
      <c r="AG114" s="70"/>
      <c r="AH114" s="8"/>
    </row>
    <row r="115" ht="15.75" customHeight="1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70"/>
      <c r="Y115" s="70"/>
      <c r="Z115" s="70"/>
      <c r="AA115" s="70"/>
      <c r="AB115" s="70"/>
      <c r="AC115" s="70"/>
      <c r="AD115" s="70"/>
      <c r="AE115" s="70"/>
      <c r="AF115" s="70"/>
      <c r="AG115" s="70"/>
      <c r="AH115" s="8"/>
    </row>
    <row r="116" ht="15.75" customHeight="1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70"/>
      <c r="Y116" s="70"/>
      <c r="Z116" s="70"/>
      <c r="AA116" s="70"/>
      <c r="AB116" s="70"/>
      <c r="AC116" s="70"/>
      <c r="AD116" s="70"/>
      <c r="AE116" s="70"/>
      <c r="AF116" s="70"/>
      <c r="AG116" s="70"/>
      <c r="AH116" s="8"/>
    </row>
    <row r="117" ht="15.75" customHeight="1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70"/>
      <c r="Y117" s="70"/>
      <c r="Z117" s="70"/>
      <c r="AA117" s="70"/>
      <c r="AB117" s="70"/>
      <c r="AC117" s="70"/>
      <c r="AD117" s="70"/>
      <c r="AE117" s="70"/>
      <c r="AF117" s="70"/>
      <c r="AG117" s="70"/>
      <c r="AH117" s="8"/>
    </row>
    <row r="118" ht="15.75" customHeight="1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70"/>
      <c r="Y118" s="70"/>
      <c r="Z118" s="70"/>
      <c r="AA118" s="70"/>
      <c r="AB118" s="70"/>
      <c r="AC118" s="70"/>
      <c r="AD118" s="70"/>
      <c r="AE118" s="70"/>
      <c r="AF118" s="70"/>
      <c r="AG118" s="70"/>
      <c r="AH118" s="8"/>
    </row>
    <row r="119" ht="15.75" customHeight="1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70"/>
      <c r="Y119" s="70"/>
      <c r="Z119" s="70"/>
      <c r="AA119" s="70"/>
      <c r="AB119" s="70"/>
      <c r="AC119" s="70"/>
      <c r="AD119" s="70"/>
      <c r="AE119" s="70"/>
      <c r="AF119" s="70"/>
      <c r="AG119" s="70"/>
      <c r="AH119" s="8"/>
    </row>
    <row r="120" ht="15.75" customHeight="1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70"/>
      <c r="Y120" s="70"/>
      <c r="Z120" s="70"/>
      <c r="AA120" s="70"/>
      <c r="AB120" s="70"/>
      <c r="AC120" s="70"/>
      <c r="AD120" s="70"/>
      <c r="AE120" s="70"/>
      <c r="AF120" s="70"/>
      <c r="AG120" s="70"/>
      <c r="AH120" s="8"/>
    </row>
    <row r="121" ht="15.75" customHeight="1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70"/>
      <c r="Y121" s="70"/>
      <c r="Z121" s="70"/>
      <c r="AA121" s="70"/>
      <c r="AB121" s="70"/>
      <c r="AC121" s="70"/>
      <c r="AD121" s="70"/>
      <c r="AE121" s="70"/>
      <c r="AF121" s="70"/>
      <c r="AG121" s="70"/>
      <c r="AH121" s="8"/>
    </row>
    <row r="122" ht="15.75" customHeight="1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70"/>
      <c r="Y122" s="70"/>
      <c r="Z122" s="70"/>
      <c r="AA122" s="70"/>
      <c r="AB122" s="70"/>
      <c r="AC122" s="70"/>
      <c r="AD122" s="70"/>
      <c r="AE122" s="70"/>
      <c r="AF122" s="70"/>
      <c r="AG122" s="70"/>
      <c r="AH122" s="8"/>
    </row>
    <row r="123" ht="15.75" customHeight="1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70"/>
      <c r="Y123" s="70"/>
      <c r="Z123" s="70"/>
      <c r="AA123" s="70"/>
      <c r="AB123" s="70"/>
      <c r="AC123" s="70"/>
      <c r="AD123" s="70"/>
      <c r="AE123" s="70"/>
      <c r="AF123" s="70"/>
      <c r="AG123" s="70"/>
      <c r="AH123" s="8"/>
    </row>
    <row r="124" ht="15.75" customHeight="1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70"/>
      <c r="Y124" s="70"/>
      <c r="Z124" s="70"/>
      <c r="AA124" s="70"/>
      <c r="AB124" s="70"/>
      <c r="AC124" s="70"/>
      <c r="AD124" s="70"/>
      <c r="AE124" s="70"/>
      <c r="AF124" s="70"/>
      <c r="AG124" s="70"/>
      <c r="AH124" s="8"/>
    </row>
    <row r="125" ht="15.75" customHeight="1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70"/>
      <c r="Y125" s="70"/>
      <c r="Z125" s="70"/>
      <c r="AA125" s="70"/>
      <c r="AB125" s="70"/>
      <c r="AC125" s="70"/>
      <c r="AD125" s="70"/>
      <c r="AE125" s="70"/>
      <c r="AF125" s="70"/>
      <c r="AG125" s="70"/>
      <c r="AH125" s="8"/>
    </row>
    <row r="126" ht="15.75" customHeight="1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70"/>
      <c r="Y126" s="70"/>
      <c r="Z126" s="70"/>
      <c r="AA126" s="70"/>
      <c r="AB126" s="70"/>
      <c r="AC126" s="70"/>
      <c r="AD126" s="70"/>
      <c r="AE126" s="70"/>
      <c r="AF126" s="70"/>
      <c r="AG126" s="70"/>
      <c r="AH126" s="8"/>
    </row>
    <row r="127" ht="15.75" customHeight="1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70"/>
      <c r="Y127" s="70"/>
      <c r="Z127" s="70"/>
      <c r="AA127" s="70"/>
      <c r="AB127" s="70"/>
      <c r="AC127" s="70"/>
      <c r="AD127" s="70"/>
      <c r="AE127" s="70"/>
      <c r="AF127" s="70"/>
      <c r="AG127" s="70"/>
      <c r="AH127" s="8"/>
    </row>
    <row r="128" ht="15.75" customHeight="1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70"/>
      <c r="Y128" s="70"/>
      <c r="Z128" s="70"/>
      <c r="AA128" s="70"/>
      <c r="AB128" s="70"/>
      <c r="AC128" s="70"/>
      <c r="AD128" s="70"/>
      <c r="AE128" s="70"/>
      <c r="AF128" s="70"/>
      <c r="AG128" s="70"/>
      <c r="AH128" s="8"/>
    </row>
    <row r="129" ht="15.75" customHeight="1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70"/>
      <c r="Y129" s="70"/>
      <c r="Z129" s="70"/>
      <c r="AA129" s="70"/>
      <c r="AB129" s="70"/>
      <c r="AC129" s="70"/>
      <c r="AD129" s="70"/>
      <c r="AE129" s="70"/>
      <c r="AF129" s="70"/>
      <c r="AG129" s="70"/>
      <c r="AH129" s="8"/>
    </row>
    <row r="130" ht="15.75" customHeight="1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70"/>
      <c r="Y130" s="70"/>
      <c r="Z130" s="70"/>
      <c r="AA130" s="70"/>
      <c r="AB130" s="70"/>
      <c r="AC130" s="70"/>
      <c r="AD130" s="70"/>
      <c r="AE130" s="70"/>
      <c r="AF130" s="70"/>
      <c r="AG130" s="70"/>
      <c r="AH130" s="8"/>
    </row>
    <row r="131" ht="15.75" customHeight="1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70"/>
      <c r="Y131" s="70"/>
      <c r="Z131" s="70"/>
      <c r="AA131" s="70"/>
      <c r="AB131" s="70"/>
      <c r="AC131" s="70"/>
      <c r="AD131" s="70"/>
      <c r="AE131" s="70"/>
      <c r="AF131" s="70"/>
      <c r="AG131" s="70"/>
      <c r="AH131" s="8"/>
    </row>
    <row r="132" ht="15.75" customHeight="1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70"/>
      <c r="Y132" s="70"/>
      <c r="Z132" s="70"/>
      <c r="AA132" s="70"/>
      <c r="AB132" s="70"/>
      <c r="AC132" s="70"/>
      <c r="AD132" s="70"/>
      <c r="AE132" s="70"/>
      <c r="AF132" s="70"/>
      <c r="AG132" s="70"/>
      <c r="AH132" s="8"/>
    </row>
    <row r="133" ht="15.75" customHeight="1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70"/>
      <c r="Y133" s="70"/>
      <c r="Z133" s="70"/>
      <c r="AA133" s="70"/>
      <c r="AB133" s="70"/>
      <c r="AC133" s="70"/>
      <c r="AD133" s="70"/>
      <c r="AE133" s="70"/>
      <c r="AF133" s="70"/>
      <c r="AG133" s="70"/>
      <c r="AH133" s="8"/>
    </row>
    <row r="134" ht="15.75" customHeight="1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70"/>
      <c r="Y134" s="70"/>
      <c r="Z134" s="70"/>
      <c r="AA134" s="70"/>
      <c r="AB134" s="70"/>
      <c r="AC134" s="70"/>
      <c r="AD134" s="70"/>
      <c r="AE134" s="70"/>
      <c r="AF134" s="70"/>
      <c r="AG134" s="70"/>
      <c r="AH134" s="8"/>
    </row>
    <row r="135" ht="15.75" customHeight="1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70"/>
      <c r="Y135" s="70"/>
      <c r="Z135" s="70"/>
      <c r="AA135" s="70"/>
      <c r="AB135" s="70"/>
      <c r="AC135" s="70"/>
      <c r="AD135" s="70"/>
      <c r="AE135" s="70"/>
      <c r="AF135" s="70"/>
      <c r="AG135" s="70"/>
      <c r="AH135" s="8"/>
    </row>
    <row r="136" ht="15.75" customHeight="1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70"/>
      <c r="Y136" s="70"/>
      <c r="Z136" s="70"/>
      <c r="AA136" s="70"/>
      <c r="AB136" s="70"/>
      <c r="AC136" s="70"/>
      <c r="AD136" s="70"/>
      <c r="AE136" s="70"/>
      <c r="AF136" s="70"/>
      <c r="AG136" s="70"/>
      <c r="AH136" s="8"/>
    </row>
    <row r="137" ht="15.75" customHeight="1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70"/>
      <c r="Y137" s="70"/>
      <c r="Z137" s="70"/>
      <c r="AA137" s="70"/>
      <c r="AB137" s="70"/>
      <c r="AC137" s="70"/>
      <c r="AD137" s="70"/>
      <c r="AE137" s="70"/>
      <c r="AF137" s="70"/>
      <c r="AG137" s="70"/>
      <c r="AH137" s="8"/>
    </row>
    <row r="138" ht="15.75" customHeight="1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70"/>
      <c r="Y138" s="70"/>
      <c r="Z138" s="70"/>
      <c r="AA138" s="70"/>
      <c r="AB138" s="70"/>
      <c r="AC138" s="70"/>
      <c r="AD138" s="70"/>
      <c r="AE138" s="70"/>
      <c r="AF138" s="70"/>
      <c r="AG138" s="70"/>
      <c r="AH138" s="8"/>
    </row>
    <row r="139" ht="15.75" customHeight="1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70"/>
      <c r="Y139" s="70"/>
      <c r="Z139" s="70"/>
      <c r="AA139" s="70"/>
      <c r="AB139" s="70"/>
      <c r="AC139" s="70"/>
      <c r="AD139" s="70"/>
      <c r="AE139" s="70"/>
      <c r="AF139" s="70"/>
      <c r="AG139" s="70"/>
      <c r="AH139" s="8"/>
    </row>
    <row r="140" ht="15.75" customHeight="1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70"/>
      <c r="Y140" s="70"/>
      <c r="Z140" s="70"/>
      <c r="AA140" s="70"/>
      <c r="AB140" s="70"/>
      <c r="AC140" s="70"/>
      <c r="AD140" s="70"/>
      <c r="AE140" s="70"/>
      <c r="AF140" s="70"/>
      <c r="AG140" s="70"/>
      <c r="AH140" s="8"/>
    </row>
    <row r="141" ht="15.75" customHeight="1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70"/>
      <c r="Y141" s="70"/>
      <c r="Z141" s="70"/>
      <c r="AA141" s="70"/>
      <c r="AB141" s="70"/>
      <c r="AC141" s="70"/>
      <c r="AD141" s="70"/>
      <c r="AE141" s="70"/>
      <c r="AF141" s="70"/>
      <c r="AG141" s="70"/>
      <c r="AH141" s="8"/>
    </row>
    <row r="142" ht="15.75" customHeight="1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70"/>
      <c r="Y142" s="70"/>
      <c r="Z142" s="70"/>
      <c r="AA142" s="70"/>
      <c r="AB142" s="70"/>
      <c r="AC142" s="70"/>
      <c r="AD142" s="70"/>
      <c r="AE142" s="70"/>
      <c r="AF142" s="70"/>
      <c r="AG142" s="70"/>
      <c r="AH142" s="8"/>
    </row>
    <row r="143" ht="15.75" customHeight="1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70"/>
      <c r="Y143" s="70"/>
      <c r="Z143" s="70"/>
      <c r="AA143" s="70"/>
      <c r="AB143" s="70"/>
      <c r="AC143" s="70"/>
      <c r="AD143" s="70"/>
      <c r="AE143" s="70"/>
      <c r="AF143" s="70"/>
      <c r="AG143" s="70"/>
      <c r="AH143" s="8"/>
    </row>
    <row r="144" ht="15.75" customHeight="1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70"/>
      <c r="Y144" s="70"/>
      <c r="Z144" s="70"/>
      <c r="AA144" s="70"/>
      <c r="AB144" s="70"/>
      <c r="AC144" s="70"/>
      <c r="AD144" s="70"/>
      <c r="AE144" s="70"/>
      <c r="AF144" s="70"/>
      <c r="AG144" s="70"/>
      <c r="AH144" s="8"/>
    </row>
    <row r="145" ht="15.75" customHeight="1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70"/>
      <c r="Y145" s="70"/>
      <c r="Z145" s="70"/>
      <c r="AA145" s="70"/>
      <c r="AB145" s="70"/>
      <c r="AC145" s="70"/>
      <c r="AD145" s="70"/>
      <c r="AE145" s="70"/>
      <c r="AF145" s="70"/>
      <c r="AG145" s="70"/>
      <c r="AH145" s="8"/>
    </row>
    <row r="146" ht="15.75" customHeight="1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70"/>
      <c r="Y146" s="70"/>
      <c r="Z146" s="70"/>
      <c r="AA146" s="70"/>
      <c r="AB146" s="70"/>
      <c r="AC146" s="70"/>
      <c r="AD146" s="70"/>
      <c r="AE146" s="70"/>
      <c r="AF146" s="70"/>
      <c r="AG146" s="70"/>
      <c r="AH146" s="8"/>
    </row>
    <row r="147" ht="15.75" customHeight="1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70"/>
      <c r="Y147" s="70"/>
      <c r="Z147" s="70"/>
      <c r="AA147" s="70"/>
      <c r="AB147" s="70"/>
      <c r="AC147" s="70"/>
      <c r="AD147" s="70"/>
      <c r="AE147" s="70"/>
      <c r="AF147" s="70"/>
      <c r="AG147" s="70"/>
      <c r="AH147" s="8"/>
    </row>
    <row r="148" ht="15.75" customHeight="1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70"/>
      <c r="Y148" s="70"/>
      <c r="Z148" s="70"/>
      <c r="AA148" s="70"/>
      <c r="AB148" s="70"/>
      <c r="AC148" s="70"/>
      <c r="AD148" s="70"/>
      <c r="AE148" s="70"/>
      <c r="AF148" s="70"/>
      <c r="AG148" s="70"/>
      <c r="AH148" s="8"/>
    </row>
    <row r="149" ht="15.75" customHeight="1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70"/>
      <c r="Y149" s="70"/>
      <c r="Z149" s="70"/>
      <c r="AA149" s="70"/>
      <c r="AB149" s="70"/>
      <c r="AC149" s="70"/>
      <c r="AD149" s="70"/>
      <c r="AE149" s="70"/>
      <c r="AF149" s="70"/>
      <c r="AG149" s="70"/>
      <c r="AH149" s="8"/>
    </row>
    <row r="150" ht="15.75" customHeight="1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70"/>
      <c r="Y150" s="70"/>
      <c r="Z150" s="70"/>
      <c r="AA150" s="70"/>
      <c r="AB150" s="70"/>
      <c r="AC150" s="70"/>
      <c r="AD150" s="70"/>
      <c r="AE150" s="70"/>
      <c r="AF150" s="70"/>
      <c r="AG150" s="70"/>
      <c r="AH150" s="8"/>
    </row>
    <row r="151" ht="15.75" customHeight="1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70"/>
      <c r="Y151" s="70"/>
      <c r="Z151" s="70"/>
      <c r="AA151" s="70"/>
      <c r="AB151" s="70"/>
      <c r="AC151" s="70"/>
      <c r="AD151" s="70"/>
      <c r="AE151" s="70"/>
      <c r="AF151" s="70"/>
      <c r="AG151" s="70"/>
      <c r="AH151" s="8"/>
    </row>
    <row r="152" ht="15.75" customHeight="1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70"/>
      <c r="Y152" s="70"/>
      <c r="Z152" s="70"/>
      <c r="AA152" s="70"/>
      <c r="AB152" s="70"/>
      <c r="AC152" s="70"/>
      <c r="AD152" s="70"/>
      <c r="AE152" s="70"/>
      <c r="AF152" s="70"/>
      <c r="AG152" s="70"/>
      <c r="AH152" s="8"/>
    </row>
    <row r="153" ht="15.75" customHeight="1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70"/>
      <c r="Y153" s="70"/>
      <c r="Z153" s="70"/>
      <c r="AA153" s="70"/>
      <c r="AB153" s="70"/>
      <c r="AC153" s="70"/>
      <c r="AD153" s="70"/>
      <c r="AE153" s="70"/>
      <c r="AF153" s="70"/>
      <c r="AG153" s="70"/>
      <c r="AH153" s="8"/>
    </row>
    <row r="154" ht="15.75" customHeight="1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70"/>
      <c r="Y154" s="70"/>
      <c r="Z154" s="70"/>
      <c r="AA154" s="70"/>
      <c r="AB154" s="70"/>
      <c r="AC154" s="70"/>
      <c r="AD154" s="70"/>
      <c r="AE154" s="70"/>
      <c r="AF154" s="70"/>
      <c r="AG154" s="70"/>
      <c r="AH154" s="8"/>
    </row>
    <row r="155" ht="15.75" customHeight="1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70"/>
      <c r="Y155" s="70"/>
      <c r="Z155" s="70"/>
      <c r="AA155" s="70"/>
      <c r="AB155" s="70"/>
      <c r="AC155" s="70"/>
      <c r="AD155" s="70"/>
      <c r="AE155" s="70"/>
      <c r="AF155" s="70"/>
      <c r="AG155" s="70"/>
      <c r="AH155" s="8"/>
    </row>
    <row r="156" ht="15.75" customHeight="1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70"/>
      <c r="Y156" s="70"/>
      <c r="Z156" s="70"/>
      <c r="AA156" s="70"/>
      <c r="AB156" s="70"/>
      <c r="AC156" s="70"/>
      <c r="AD156" s="70"/>
      <c r="AE156" s="70"/>
      <c r="AF156" s="70"/>
      <c r="AG156" s="70"/>
      <c r="AH156" s="8"/>
    </row>
    <row r="157" ht="15.75" customHeight="1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70"/>
      <c r="Y157" s="70"/>
      <c r="Z157" s="70"/>
      <c r="AA157" s="70"/>
      <c r="AB157" s="70"/>
      <c r="AC157" s="70"/>
      <c r="AD157" s="70"/>
      <c r="AE157" s="70"/>
      <c r="AF157" s="70"/>
      <c r="AG157" s="70"/>
      <c r="AH157" s="8"/>
    </row>
    <row r="158" ht="15.75" customHeight="1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70"/>
      <c r="Y158" s="70"/>
      <c r="Z158" s="70"/>
      <c r="AA158" s="70"/>
      <c r="AB158" s="70"/>
      <c r="AC158" s="70"/>
      <c r="AD158" s="70"/>
      <c r="AE158" s="70"/>
      <c r="AF158" s="70"/>
      <c r="AG158" s="70"/>
      <c r="AH158" s="8"/>
    </row>
    <row r="159" ht="15.75" customHeight="1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70"/>
      <c r="Y159" s="70"/>
      <c r="Z159" s="70"/>
      <c r="AA159" s="70"/>
      <c r="AB159" s="70"/>
      <c r="AC159" s="70"/>
      <c r="AD159" s="70"/>
      <c r="AE159" s="70"/>
      <c r="AF159" s="70"/>
      <c r="AG159" s="70"/>
      <c r="AH159" s="8"/>
    </row>
    <row r="160" ht="15.75" customHeight="1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70"/>
      <c r="Y160" s="70"/>
      <c r="Z160" s="70"/>
      <c r="AA160" s="70"/>
      <c r="AB160" s="70"/>
      <c r="AC160" s="70"/>
      <c r="AD160" s="70"/>
      <c r="AE160" s="70"/>
      <c r="AF160" s="70"/>
      <c r="AG160" s="70"/>
      <c r="AH160" s="8"/>
    </row>
    <row r="161" ht="15.75" customHeight="1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70"/>
      <c r="Y161" s="70"/>
      <c r="Z161" s="70"/>
      <c r="AA161" s="70"/>
      <c r="AB161" s="70"/>
      <c r="AC161" s="70"/>
      <c r="AD161" s="70"/>
      <c r="AE161" s="70"/>
      <c r="AF161" s="70"/>
      <c r="AG161" s="70"/>
      <c r="AH161" s="8"/>
    </row>
    <row r="162" ht="15.75" customHeight="1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70"/>
      <c r="Y162" s="70"/>
      <c r="Z162" s="70"/>
      <c r="AA162" s="70"/>
      <c r="AB162" s="70"/>
      <c r="AC162" s="70"/>
      <c r="AD162" s="70"/>
      <c r="AE162" s="70"/>
      <c r="AF162" s="70"/>
      <c r="AG162" s="70"/>
      <c r="AH162" s="8"/>
    </row>
    <row r="163" ht="15.75" customHeight="1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70"/>
      <c r="Y163" s="70"/>
      <c r="Z163" s="70"/>
      <c r="AA163" s="70"/>
      <c r="AB163" s="70"/>
      <c r="AC163" s="70"/>
      <c r="AD163" s="70"/>
      <c r="AE163" s="70"/>
      <c r="AF163" s="70"/>
      <c r="AG163" s="70"/>
      <c r="AH163" s="8"/>
    </row>
    <row r="164" ht="15.75" customHeight="1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70"/>
      <c r="Y164" s="70"/>
      <c r="Z164" s="70"/>
      <c r="AA164" s="70"/>
      <c r="AB164" s="70"/>
      <c r="AC164" s="70"/>
      <c r="AD164" s="70"/>
      <c r="AE164" s="70"/>
      <c r="AF164" s="70"/>
      <c r="AG164" s="70"/>
      <c r="AH164" s="8"/>
    </row>
    <row r="165" ht="15.75" customHeight="1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70"/>
      <c r="Y165" s="70"/>
      <c r="Z165" s="70"/>
      <c r="AA165" s="70"/>
      <c r="AB165" s="70"/>
      <c r="AC165" s="70"/>
      <c r="AD165" s="70"/>
      <c r="AE165" s="70"/>
      <c r="AF165" s="70"/>
      <c r="AG165" s="70"/>
      <c r="AH165" s="8"/>
    </row>
    <row r="166" ht="15.75" customHeight="1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70"/>
      <c r="Y166" s="70"/>
      <c r="Z166" s="70"/>
      <c r="AA166" s="70"/>
      <c r="AB166" s="70"/>
      <c r="AC166" s="70"/>
      <c r="AD166" s="70"/>
      <c r="AE166" s="70"/>
      <c r="AF166" s="70"/>
      <c r="AG166" s="70"/>
      <c r="AH166" s="8"/>
    </row>
    <row r="167" ht="15.75" customHeight="1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70"/>
      <c r="Y167" s="70"/>
      <c r="Z167" s="70"/>
      <c r="AA167" s="70"/>
      <c r="AB167" s="70"/>
      <c r="AC167" s="70"/>
      <c r="AD167" s="70"/>
      <c r="AE167" s="70"/>
      <c r="AF167" s="70"/>
      <c r="AG167" s="70"/>
      <c r="AH167" s="8"/>
    </row>
    <row r="168" ht="15.75" customHeight="1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70"/>
      <c r="Y168" s="70"/>
      <c r="Z168" s="70"/>
      <c r="AA168" s="70"/>
      <c r="AB168" s="70"/>
      <c r="AC168" s="70"/>
      <c r="AD168" s="70"/>
      <c r="AE168" s="70"/>
      <c r="AF168" s="70"/>
      <c r="AG168" s="70"/>
      <c r="AH168" s="8"/>
    </row>
    <row r="169" ht="15.75" customHeight="1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70"/>
      <c r="Y169" s="70"/>
      <c r="Z169" s="70"/>
      <c r="AA169" s="70"/>
      <c r="AB169" s="70"/>
      <c r="AC169" s="70"/>
      <c r="AD169" s="70"/>
      <c r="AE169" s="70"/>
      <c r="AF169" s="70"/>
      <c r="AG169" s="70"/>
      <c r="AH169" s="8"/>
    </row>
    <row r="170" ht="15.75" customHeight="1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70"/>
      <c r="Y170" s="70"/>
      <c r="Z170" s="70"/>
      <c r="AA170" s="70"/>
      <c r="AB170" s="70"/>
      <c r="AC170" s="70"/>
      <c r="AD170" s="70"/>
      <c r="AE170" s="70"/>
      <c r="AF170" s="70"/>
      <c r="AG170" s="70"/>
      <c r="AH170" s="8"/>
    </row>
    <row r="171" ht="15.75" customHeight="1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70"/>
      <c r="Y171" s="70"/>
      <c r="Z171" s="70"/>
      <c r="AA171" s="70"/>
      <c r="AB171" s="70"/>
      <c r="AC171" s="70"/>
      <c r="AD171" s="70"/>
      <c r="AE171" s="70"/>
      <c r="AF171" s="70"/>
      <c r="AG171" s="70"/>
      <c r="AH171" s="8"/>
    </row>
    <row r="172" ht="15.75" customHeight="1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70"/>
      <c r="Y172" s="70"/>
      <c r="Z172" s="70"/>
      <c r="AA172" s="70"/>
      <c r="AB172" s="70"/>
      <c r="AC172" s="70"/>
      <c r="AD172" s="70"/>
      <c r="AE172" s="70"/>
      <c r="AF172" s="70"/>
      <c r="AG172" s="70"/>
      <c r="AH172" s="8"/>
    </row>
    <row r="173" ht="15.75" customHeight="1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70"/>
      <c r="Y173" s="70"/>
      <c r="Z173" s="70"/>
      <c r="AA173" s="70"/>
      <c r="AB173" s="70"/>
      <c r="AC173" s="70"/>
      <c r="AD173" s="70"/>
      <c r="AE173" s="70"/>
      <c r="AF173" s="70"/>
      <c r="AG173" s="70"/>
      <c r="AH173" s="8"/>
    </row>
    <row r="174" ht="15.75" customHeight="1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70"/>
      <c r="Y174" s="70"/>
      <c r="Z174" s="70"/>
      <c r="AA174" s="70"/>
      <c r="AB174" s="70"/>
      <c r="AC174" s="70"/>
      <c r="AD174" s="70"/>
      <c r="AE174" s="70"/>
      <c r="AF174" s="70"/>
      <c r="AG174" s="70"/>
      <c r="AH174" s="8"/>
    </row>
    <row r="175" ht="15.75" customHeight="1">
      <c r="A175" s="8"/>
      <c r="B175" s="8"/>
      <c r="C175" s="8"/>
      <c r="D175" s="8"/>
      <c r="E175" s="8"/>
      <c r="F175" s="8"/>
      <c r="G175" s="8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70"/>
      <c r="Y175" s="70"/>
      <c r="Z175" s="70"/>
      <c r="AA175" s="70"/>
      <c r="AB175" s="70"/>
      <c r="AC175" s="70"/>
      <c r="AD175" s="70"/>
      <c r="AE175" s="70"/>
      <c r="AF175" s="70"/>
      <c r="AG175" s="70"/>
      <c r="AH175" s="8"/>
    </row>
    <row r="176" ht="15.75" customHeight="1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70"/>
      <c r="Y176" s="70"/>
      <c r="Z176" s="70"/>
      <c r="AA176" s="70"/>
      <c r="AB176" s="70"/>
      <c r="AC176" s="70"/>
      <c r="AD176" s="70"/>
      <c r="AE176" s="70"/>
      <c r="AF176" s="70"/>
      <c r="AG176" s="70"/>
      <c r="AH176" s="8"/>
    </row>
    <row r="177" ht="15.75" customHeight="1">
      <c r="A177" s="8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70"/>
      <c r="Y177" s="70"/>
      <c r="Z177" s="70"/>
      <c r="AA177" s="70"/>
      <c r="AB177" s="70"/>
      <c r="AC177" s="70"/>
      <c r="AD177" s="70"/>
      <c r="AE177" s="70"/>
      <c r="AF177" s="70"/>
      <c r="AG177" s="70"/>
      <c r="AH177" s="8"/>
    </row>
    <row r="178" ht="15.75" customHeight="1">
      <c r="A178" s="8"/>
      <c r="B178" s="8"/>
      <c r="C178" s="8"/>
      <c r="D178" s="8"/>
      <c r="E178" s="8"/>
      <c r="F178" s="8"/>
      <c r="G178" s="8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70"/>
      <c r="Y178" s="70"/>
      <c r="Z178" s="70"/>
      <c r="AA178" s="70"/>
      <c r="AB178" s="70"/>
      <c r="AC178" s="70"/>
      <c r="AD178" s="70"/>
      <c r="AE178" s="70"/>
      <c r="AF178" s="70"/>
      <c r="AG178" s="70"/>
      <c r="AH178" s="8"/>
    </row>
    <row r="179" ht="15.75" customHeight="1">
      <c r="A179" s="8"/>
      <c r="B179" s="8"/>
      <c r="C179" s="8"/>
      <c r="D179" s="8"/>
      <c r="E179" s="8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70"/>
      <c r="Y179" s="70"/>
      <c r="Z179" s="70"/>
      <c r="AA179" s="70"/>
      <c r="AB179" s="70"/>
      <c r="AC179" s="70"/>
      <c r="AD179" s="70"/>
      <c r="AE179" s="70"/>
      <c r="AF179" s="70"/>
      <c r="AG179" s="70"/>
      <c r="AH179" s="8"/>
    </row>
    <row r="180" ht="15.75" customHeight="1">
      <c r="A180" s="8"/>
      <c r="B180" s="8"/>
      <c r="C180" s="8"/>
      <c r="D180" s="8"/>
      <c r="E180" s="8"/>
      <c r="F180" s="8"/>
      <c r="G180" s="8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70"/>
      <c r="Y180" s="70"/>
      <c r="Z180" s="70"/>
      <c r="AA180" s="70"/>
      <c r="AB180" s="70"/>
      <c r="AC180" s="70"/>
      <c r="AD180" s="70"/>
      <c r="AE180" s="70"/>
      <c r="AF180" s="70"/>
      <c r="AG180" s="70"/>
      <c r="AH180" s="8"/>
    </row>
    <row r="181" ht="15.75" customHeight="1">
      <c r="A181" s="8"/>
      <c r="B181" s="8"/>
      <c r="C181" s="8"/>
      <c r="D181" s="8"/>
      <c r="E181" s="8"/>
      <c r="F181" s="8"/>
      <c r="G181" s="8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70"/>
      <c r="Y181" s="70"/>
      <c r="Z181" s="70"/>
      <c r="AA181" s="70"/>
      <c r="AB181" s="70"/>
      <c r="AC181" s="70"/>
      <c r="AD181" s="70"/>
      <c r="AE181" s="70"/>
      <c r="AF181" s="70"/>
      <c r="AG181" s="70"/>
      <c r="AH181" s="8"/>
    </row>
    <row r="182" ht="15.75" customHeight="1">
      <c r="A182" s="8"/>
      <c r="B182" s="8"/>
      <c r="C182" s="8"/>
      <c r="D182" s="8"/>
      <c r="E182" s="8"/>
      <c r="F182" s="8"/>
      <c r="G182" s="8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70"/>
      <c r="Y182" s="70"/>
      <c r="Z182" s="70"/>
      <c r="AA182" s="70"/>
      <c r="AB182" s="70"/>
      <c r="AC182" s="70"/>
      <c r="AD182" s="70"/>
      <c r="AE182" s="70"/>
      <c r="AF182" s="70"/>
      <c r="AG182" s="70"/>
      <c r="AH182" s="8"/>
    </row>
    <row r="183" ht="15.75" customHeight="1">
      <c r="A183" s="8"/>
      <c r="B183" s="8"/>
      <c r="C183" s="8"/>
      <c r="D183" s="8"/>
      <c r="E183" s="8"/>
      <c r="F183" s="8"/>
      <c r="G183" s="8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70"/>
      <c r="Y183" s="70"/>
      <c r="Z183" s="70"/>
      <c r="AA183" s="70"/>
      <c r="AB183" s="70"/>
      <c r="AC183" s="70"/>
      <c r="AD183" s="70"/>
      <c r="AE183" s="70"/>
      <c r="AF183" s="70"/>
      <c r="AG183" s="70"/>
      <c r="AH183" s="8"/>
    </row>
    <row r="184" ht="15.75" customHeight="1">
      <c r="A184" s="8"/>
      <c r="B184" s="8"/>
      <c r="C184" s="8"/>
      <c r="D184" s="8"/>
      <c r="E184" s="8"/>
      <c r="F184" s="8"/>
      <c r="G184" s="8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70"/>
      <c r="Y184" s="70"/>
      <c r="Z184" s="70"/>
      <c r="AA184" s="70"/>
      <c r="AB184" s="70"/>
      <c r="AC184" s="70"/>
      <c r="AD184" s="70"/>
      <c r="AE184" s="70"/>
      <c r="AF184" s="70"/>
      <c r="AG184" s="70"/>
      <c r="AH184" s="8"/>
    </row>
    <row r="185" ht="15.75" customHeight="1">
      <c r="A185" s="8"/>
      <c r="B185" s="8"/>
      <c r="C185" s="8"/>
      <c r="D185" s="8"/>
      <c r="E185" s="8"/>
      <c r="F185" s="8"/>
      <c r="G185" s="8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70"/>
      <c r="Y185" s="70"/>
      <c r="Z185" s="70"/>
      <c r="AA185" s="70"/>
      <c r="AB185" s="70"/>
      <c r="AC185" s="70"/>
      <c r="AD185" s="70"/>
      <c r="AE185" s="70"/>
      <c r="AF185" s="70"/>
      <c r="AG185" s="70"/>
      <c r="AH185" s="8"/>
    </row>
    <row r="186" ht="15.75" customHeight="1">
      <c r="A186" s="8"/>
      <c r="B186" s="8"/>
      <c r="C186" s="8"/>
      <c r="D186" s="8"/>
      <c r="E186" s="8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70"/>
      <c r="Y186" s="70"/>
      <c r="Z186" s="70"/>
      <c r="AA186" s="70"/>
      <c r="AB186" s="70"/>
      <c r="AC186" s="70"/>
      <c r="AD186" s="70"/>
      <c r="AE186" s="70"/>
      <c r="AF186" s="70"/>
      <c r="AG186" s="70"/>
      <c r="AH186" s="8"/>
    </row>
    <row r="187" ht="15.75" customHeight="1">
      <c r="A187" s="8"/>
      <c r="B187" s="8"/>
      <c r="C187" s="8"/>
      <c r="D187" s="8"/>
      <c r="E187" s="8"/>
      <c r="F187" s="8"/>
      <c r="G187" s="8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70"/>
      <c r="Y187" s="70"/>
      <c r="Z187" s="70"/>
      <c r="AA187" s="70"/>
      <c r="AB187" s="70"/>
      <c r="AC187" s="70"/>
      <c r="AD187" s="70"/>
      <c r="AE187" s="70"/>
      <c r="AF187" s="70"/>
      <c r="AG187" s="70"/>
      <c r="AH187" s="8"/>
    </row>
    <row r="188" ht="15.75" customHeight="1">
      <c r="A188" s="8"/>
      <c r="B188" s="8"/>
      <c r="C188" s="8"/>
      <c r="D188" s="8"/>
      <c r="E188" s="8"/>
      <c r="F188" s="8"/>
      <c r="G188" s="8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70"/>
      <c r="Y188" s="70"/>
      <c r="Z188" s="70"/>
      <c r="AA188" s="70"/>
      <c r="AB188" s="70"/>
      <c r="AC188" s="70"/>
      <c r="AD188" s="70"/>
      <c r="AE188" s="70"/>
      <c r="AF188" s="70"/>
      <c r="AG188" s="70"/>
      <c r="AH188" s="8"/>
    </row>
    <row r="189" ht="15.75" customHeight="1">
      <c r="A189" s="8"/>
      <c r="B189" s="8"/>
      <c r="C189" s="8"/>
      <c r="D189" s="8"/>
      <c r="E189" s="8"/>
      <c r="F189" s="8"/>
      <c r="G189" s="8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70"/>
      <c r="Y189" s="70"/>
      <c r="Z189" s="70"/>
      <c r="AA189" s="70"/>
      <c r="AB189" s="70"/>
      <c r="AC189" s="70"/>
      <c r="AD189" s="70"/>
      <c r="AE189" s="70"/>
      <c r="AF189" s="70"/>
      <c r="AG189" s="70"/>
      <c r="AH189" s="8"/>
    </row>
    <row r="190" ht="15.75" customHeight="1">
      <c r="A190" s="8"/>
      <c r="B190" s="8"/>
      <c r="C190" s="8"/>
      <c r="D190" s="8"/>
      <c r="E190" s="8"/>
      <c r="F190" s="8"/>
      <c r="G190" s="8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70"/>
      <c r="Y190" s="70"/>
      <c r="Z190" s="70"/>
      <c r="AA190" s="70"/>
      <c r="AB190" s="70"/>
      <c r="AC190" s="70"/>
      <c r="AD190" s="70"/>
      <c r="AE190" s="70"/>
      <c r="AF190" s="70"/>
      <c r="AG190" s="70"/>
      <c r="AH190" s="8"/>
    </row>
    <row r="191" ht="15.75" customHeight="1">
      <c r="A191" s="8"/>
      <c r="B191" s="8"/>
      <c r="C191" s="8"/>
      <c r="D191" s="8"/>
      <c r="E191" s="8"/>
      <c r="F191" s="8"/>
      <c r="G191" s="8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70"/>
      <c r="Y191" s="70"/>
      <c r="Z191" s="70"/>
      <c r="AA191" s="70"/>
      <c r="AB191" s="70"/>
      <c r="AC191" s="70"/>
      <c r="AD191" s="70"/>
      <c r="AE191" s="70"/>
      <c r="AF191" s="70"/>
      <c r="AG191" s="70"/>
      <c r="AH191" s="8"/>
    </row>
    <row r="192" ht="15.75" customHeight="1">
      <c r="A192" s="8"/>
      <c r="B192" s="8"/>
      <c r="C192" s="8"/>
      <c r="D192" s="8"/>
      <c r="E192" s="8"/>
      <c r="F192" s="8"/>
      <c r="G192" s="8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70"/>
      <c r="Y192" s="70"/>
      <c r="Z192" s="70"/>
      <c r="AA192" s="70"/>
      <c r="AB192" s="70"/>
      <c r="AC192" s="70"/>
      <c r="AD192" s="70"/>
      <c r="AE192" s="70"/>
      <c r="AF192" s="70"/>
      <c r="AG192" s="70"/>
      <c r="AH192" s="8"/>
    </row>
    <row r="193" ht="15.75" customHeight="1">
      <c r="A193" s="8"/>
      <c r="B193" s="8"/>
      <c r="C193" s="8"/>
      <c r="D193" s="8"/>
      <c r="E193" s="8"/>
      <c r="F193" s="8"/>
      <c r="G193" s="8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70"/>
      <c r="Y193" s="70"/>
      <c r="Z193" s="70"/>
      <c r="AA193" s="70"/>
      <c r="AB193" s="70"/>
      <c r="AC193" s="70"/>
      <c r="AD193" s="70"/>
      <c r="AE193" s="70"/>
      <c r="AF193" s="70"/>
      <c r="AG193" s="70"/>
      <c r="AH193" s="8"/>
    </row>
    <row r="194" ht="15.75" customHeight="1">
      <c r="A194" s="8"/>
      <c r="B194" s="8"/>
      <c r="C194" s="8"/>
      <c r="D194" s="8"/>
      <c r="E194" s="8"/>
      <c r="F194" s="8"/>
      <c r="G194" s="8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70"/>
      <c r="Y194" s="70"/>
      <c r="Z194" s="70"/>
      <c r="AA194" s="70"/>
      <c r="AB194" s="70"/>
      <c r="AC194" s="70"/>
      <c r="AD194" s="70"/>
      <c r="AE194" s="70"/>
      <c r="AF194" s="70"/>
      <c r="AG194" s="70"/>
      <c r="AH194" s="8"/>
    </row>
    <row r="195" ht="15.75" customHeight="1">
      <c r="A195" s="8"/>
      <c r="B195" s="8"/>
      <c r="C195" s="8"/>
      <c r="D195" s="8"/>
      <c r="E195" s="8"/>
      <c r="F195" s="8"/>
      <c r="G195" s="8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70"/>
      <c r="Y195" s="70"/>
      <c r="Z195" s="70"/>
      <c r="AA195" s="70"/>
      <c r="AB195" s="70"/>
      <c r="AC195" s="70"/>
      <c r="AD195" s="70"/>
      <c r="AE195" s="70"/>
      <c r="AF195" s="70"/>
      <c r="AG195" s="70"/>
      <c r="AH195" s="8"/>
    </row>
    <row r="196" ht="15.75" customHeight="1">
      <c r="A196" s="8"/>
      <c r="B196" s="8"/>
      <c r="C196" s="8"/>
      <c r="D196" s="8"/>
      <c r="E196" s="8"/>
      <c r="F196" s="8"/>
      <c r="G196" s="8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70"/>
      <c r="Y196" s="70"/>
      <c r="Z196" s="70"/>
      <c r="AA196" s="70"/>
      <c r="AB196" s="70"/>
      <c r="AC196" s="70"/>
      <c r="AD196" s="70"/>
      <c r="AE196" s="70"/>
      <c r="AF196" s="70"/>
      <c r="AG196" s="70"/>
      <c r="AH196" s="8"/>
    </row>
    <row r="197" ht="15.75" customHeight="1">
      <c r="A197" s="8"/>
      <c r="B197" s="8"/>
      <c r="C197" s="8"/>
      <c r="D197" s="8"/>
      <c r="E197" s="8"/>
      <c r="F197" s="8"/>
      <c r="G197" s="8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70"/>
      <c r="Y197" s="70"/>
      <c r="Z197" s="70"/>
      <c r="AA197" s="70"/>
      <c r="AB197" s="70"/>
      <c r="AC197" s="70"/>
      <c r="AD197" s="70"/>
      <c r="AE197" s="70"/>
      <c r="AF197" s="70"/>
      <c r="AG197" s="70"/>
      <c r="AH197" s="8"/>
    </row>
    <row r="198" ht="15.75" customHeight="1">
      <c r="A198" s="8"/>
      <c r="B198" s="8"/>
      <c r="C198" s="8"/>
      <c r="D198" s="8"/>
      <c r="E198" s="8"/>
      <c r="F198" s="8"/>
      <c r="G198" s="8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70"/>
      <c r="Y198" s="70"/>
      <c r="Z198" s="70"/>
      <c r="AA198" s="70"/>
      <c r="AB198" s="70"/>
      <c r="AC198" s="70"/>
      <c r="AD198" s="70"/>
      <c r="AE198" s="70"/>
      <c r="AF198" s="70"/>
      <c r="AG198" s="70"/>
      <c r="AH198" s="8"/>
    </row>
    <row r="199" ht="15.75" customHeight="1">
      <c r="A199" s="8"/>
      <c r="B199" s="8"/>
      <c r="C199" s="8"/>
      <c r="D199" s="8"/>
      <c r="E199" s="8"/>
      <c r="F199" s="8"/>
      <c r="G199" s="8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70"/>
      <c r="Y199" s="70"/>
      <c r="Z199" s="70"/>
      <c r="AA199" s="70"/>
      <c r="AB199" s="70"/>
      <c r="AC199" s="70"/>
      <c r="AD199" s="70"/>
      <c r="AE199" s="70"/>
      <c r="AF199" s="70"/>
      <c r="AG199" s="70"/>
      <c r="AH199" s="8"/>
    </row>
    <row r="200" ht="15.75" customHeight="1">
      <c r="A200" s="8"/>
      <c r="B200" s="8"/>
      <c r="C200" s="8"/>
      <c r="D200" s="8"/>
      <c r="E200" s="8"/>
      <c r="F200" s="8"/>
      <c r="G200" s="8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70"/>
      <c r="Y200" s="70"/>
      <c r="Z200" s="70"/>
      <c r="AA200" s="70"/>
      <c r="AB200" s="70"/>
      <c r="AC200" s="70"/>
      <c r="AD200" s="70"/>
      <c r="AE200" s="70"/>
      <c r="AF200" s="70"/>
      <c r="AG200" s="70"/>
      <c r="AH200" s="8"/>
    </row>
    <row r="201" ht="15.75" customHeight="1">
      <c r="A201" s="8"/>
      <c r="B201" s="8"/>
      <c r="C201" s="8"/>
      <c r="D201" s="8"/>
      <c r="E201" s="8"/>
      <c r="F201" s="8"/>
      <c r="G201" s="8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70"/>
      <c r="Y201" s="70"/>
      <c r="Z201" s="70"/>
      <c r="AA201" s="70"/>
      <c r="AB201" s="70"/>
      <c r="AC201" s="70"/>
      <c r="AD201" s="70"/>
      <c r="AE201" s="70"/>
      <c r="AF201" s="70"/>
      <c r="AG201" s="70"/>
      <c r="AH201" s="8"/>
    </row>
    <row r="202" ht="15.75" customHeight="1">
      <c r="A202" s="8"/>
      <c r="B202" s="8"/>
      <c r="C202" s="8"/>
      <c r="D202" s="8"/>
      <c r="E202" s="8"/>
      <c r="F202" s="8"/>
      <c r="G202" s="8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70"/>
      <c r="Y202" s="70"/>
      <c r="Z202" s="70"/>
      <c r="AA202" s="70"/>
      <c r="AB202" s="70"/>
      <c r="AC202" s="70"/>
      <c r="AD202" s="70"/>
      <c r="AE202" s="70"/>
      <c r="AF202" s="70"/>
      <c r="AG202" s="70"/>
      <c r="AH202" s="8"/>
    </row>
    <row r="203" ht="15.75" customHeight="1">
      <c r="A203" s="8"/>
      <c r="B203" s="8"/>
      <c r="C203" s="8"/>
      <c r="D203" s="8"/>
      <c r="E203" s="8"/>
      <c r="F203" s="8"/>
      <c r="G203" s="8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70"/>
      <c r="Y203" s="70"/>
      <c r="Z203" s="70"/>
      <c r="AA203" s="70"/>
      <c r="AB203" s="70"/>
      <c r="AC203" s="70"/>
      <c r="AD203" s="70"/>
      <c r="AE203" s="70"/>
      <c r="AF203" s="70"/>
      <c r="AG203" s="70"/>
      <c r="AH203" s="8"/>
    </row>
    <row r="204" ht="15.75" customHeight="1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70"/>
      <c r="Y204" s="70"/>
      <c r="Z204" s="70"/>
      <c r="AA204" s="70"/>
      <c r="AB204" s="70"/>
      <c r="AC204" s="70"/>
      <c r="AD204" s="70"/>
      <c r="AE204" s="70"/>
      <c r="AF204" s="70"/>
      <c r="AG204" s="70"/>
      <c r="AH204" s="8"/>
    </row>
    <row r="205" ht="15.75" customHeight="1">
      <c r="A205" s="8"/>
      <c r="B205" s="8"/>
      <c r="C205" s="8"/>
      <c r="D205" s="8"/>
      <c r="E205" s="8"/>
      <c r="F205" s="8"/>
      <c r="G205" s="8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70"/>
      <c r="Y205" s="70"/>
      <c r="Z205" s="70"/>
      <c r="AA205" s="70"/>
      <c r="AB205" s="70"/>
      <c r="AC205" s="70"/>
      <c r="AD205" s="70"/>
      <c r="AE205" s="70"/>
      <c r="AF205" s="70"/>
      <c r="AG205" s="70"/>
      <c r="AH205" s="8"/>
    </row>
    <row r="206" ht="15.75" customHeight="1">
      <c r="A206" s="8"/>
      <c r="B206" s="8"/>
      <c r="C206" s="8"/>
      <c r="D206" s="8"/>
      <c r="E206" s="8"/>
      <c r="F206" s="8"/>
      <c r="G206" s="8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70"/>
      <c r="Y206" s="70"/>
      <c r="Z206" s="70"/>
      <c r="AA206" s="70"/>
      <c r="AB206" s="70"/>
      <c r="AC206" s="70"/>
      <c r="AD206" s="70"/>
      <c r="AE206" s="70"/>
      <c r="AF206" s="70"/>
      <c r="AG206" s="70"/>
      <c r="AH206" s="8"/>
    </row>
    <row r="207" ht="15.75" customHeight="1">
      <c r="A207" s="8"/>
      <c r="B207" s="8"/>
      <c r="C207" s="8"/>
      <c r="D207" s="8"/>
      <c r="E207" s="8"/>
      <c r="F207" s="8"/>
      <c r="G207" s="8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70"/>
      <c r="Y207" s="70"/>
      <c r="Z207" s="70"/>
      <c r="AA207" s="70"/>
      <c r="AB207" s="70"/>
      <c r="AC207" s="70"/>
      <c r="AD207" s="70"/>
      <c r="AE207" s="70"/>
      <c r="AF207" s="70"/>
      <c r="AG207" s="70"/>
      <c r="AH207" s="8"/>
    </row>
    <row r="208" ht="15.75" customHeight="1">
      <c r="A208" s="8"/>
      <c r="B208" s="8"/>
      <c r="C208" s="8"/>
      <c r="D208" s="8"/>
      <c r="E208" s="8"/>
      <c r="F208" s="8"/>
      <c r="G208" s="8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70"/>
      <c r="Y208" s="70"/>
      <c r="Z208" s="70"/>
      <c r="AA208" s="70"/>
      <c r="AB208" s="70"/>
      <c r="AC208" s="70"/>
      <c r="AD208" s="70"/>
      <c r="AE208" s="70"/>
      <c r="AF208" s="70"/>
      <c r="AG208" s="70"/>
      <c r="AH208" s="8"/>
    </row>
    <row r="209" ht="15.75" customHeight="1">
      <c r="A209" s="8"/>
      <c r="B209" s="8"/>
      <c r="C209" s="8"/>
      <c r="D209" s="8"/>
      <c r="E209" s="8"/>
      <c r="F209" s="8"/>
      <c r="G209" s="8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70"/>
      <c r="Y209" s="70"/>
      <c r="Z209" s="70"/>
      <c r="AA209" s="70"/>
      <c r="AB209" s="70"/>
      <c r="AC209" s="70"/>
      <c r="AD209" s="70"/>
      <c r="AE209" s="70"/>
      <c r="AF209" s="70"/>
      <c r="AG209" s="70"/>
      <c r="AH209" s="8"/>
    </row>
    <row r="210" ht="15.75" customHeight="1">
      <c r="A210" s="8"/>
      <c r="B210" s="8"/>
      <c r="C210" s="8"/>
      <c r="D210" s="8"/>
      <c r="E210" s="8"/>
      <c r="F210" s="8"/>
      <c r="G210" s="8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70"/>
      <c r="Y210" s="70"/>
      <c r="Z210" s="70"/>
      <c r="AA210" s="70"/>
      <c r="AB210" s="70"/>
      <c r="AC210" s="70"/>
      <c r="AD210" s="70"/>
      <c r="AE210" s="70"/>
      <c r="AF210" s="70"/>
      <c r="AG210" s="70"/>
      <c r="AH210" s="8"/>
    </row>
    <row r="211" ht="15.75" customHeight="1">
      <c r="A211" s="8"/>
      <c r="B211" s="8"/>
      <c r="C211" s="8"/>
      <c r="D211" s="8"/>
      <c r="E211" s="8"/>
      <c r="F211" s="8"/>
      <c r="G211" s="8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70"/>
      <c r="Y211" s="70"/>
      <c r="Z211" s="70"/>
      <c r="AA211" s="70"/>
      <c r="AB211" s="70"/>
      <c r="AC211" s="70"/>
      <c r="AD211" s="70"/>
      <c r="AE211" s="70"/>
      <c r="AF211" s="70"/>
      <c r="AG211" s="70"/>
      <c r="AH211" s="8"/>
    </row>
    <row r="212" ht="15.75" customHeight="1">
      <c r="A212" s="8"/>
      <c r="B212" s="8"/>
      <c r="C212" s="8"/>
      <c r="D212" s="8"/>
      <c r="E212" s="8"/>
      <c r="F212" s="8"/>
      <c r="G212" s="8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70"/>
      <c r="Y212" s="70"/>
      <c r="Z212" s="70"/>
      <c r="AA212" s="70"/>
      <c r="AB212" s="70"/>
      <c r="AC212" s="70"/>
      <c r="AD212" s="70"/>
      <c r="AE212" s="70"/>
      <c r="AF212" s="70"/>
      <c r="AG212" s="70"/>
      <c r="AH212" s="8"/>
    </row>
    <row r="213" ht="15.75" customHeight="1">
      <c r="A213" s="8"/>
      <c r="B213" s="8"/>
      <c r="C213" s="8"/>
      <c r="D213" s="8"/>
      <c r="E213" s="8"/>
      <c r="F213" s="8"/>
      <c r="G213" s="8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70"/>
      <c r="Y213" s="70"/>
      <c r="Z213" s="70"/>
      <c r="AA213" s="70"/>
      <c r="AB213" s="70"/>
      <c r="AC213" s="70"/>
      <c r="AD213" s="70"/>
      <c r="AE213" s="70"/>
      <c r="AF213" s="70"/>
      <c r="AG213" s="70"/>
      <c r="AH213" s="8"/>
    </row>
    <row r="214" ht="15.75" customHeight="1">
      <c r="A214" s="8"/>
      <c r="B214" s="8"/>
      <c r="C214" s="8"/>
      <c r="D214" s="8"/>
      <c r="E214" s="8"/>
      <c r="F214" s="8"/>
      <c r="G214" s="8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70"/>
      <c r="Y214" s="70"/>
      <c r="Z214" s="70"/>
      <c r="AA214" s="70"/>
      <c r="AB214" s="70"/>
      <c r="AC214" s="70"/>
      <c r="AD214" s="70"/>
      <c r="AE214" s="70"/>
      <c r="AF214" s="70"/>
      <c r="AG214" s="70"/>
      <c r="AH214" s="8"/>
    </row>
    <row r="215" ht="15.75" customHeight="1">
      <c r="A215" s="8"/>
      <c r="B215" s="8"/>
      <c r="C215" s="8"/>
      <c r="D215" s="8"/>
      <c r="E215" s="8"/>
      <c r="F215" s="8"/>
      <c r="G215" s="8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70"/>
      <c r="Y215" s="70"/>
      <c r="Z215" s="70"/>
      <c r="AA215" s="70"/>
      <c r="AB215" s="70"/>
      <c r="AC215" s="70"/>
      <c r="AD215" s="70"/>
      <c r="AE215" s="70"/>
      <c r="AF215" s="70"/>
      <c r="AG215" s="70"/>
      <c r="AH215" s="8"/>
    </row>
    <row r="216" ht="15.75" customHeight="1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70"/>
      <c r="Y216" s="70"/>
      <c r="Z216" s="70"/>
      <c r="AA216" s="70"/>
      <c r="AB216" s="70"/>
      <c r="AC216" s="70"/>
      <c r="AD216" s="70"/>
      <c r="AE216" s="70"/>
      <c r="AF216" s="70"/>
      <c r="AG216" s="70"/>
      <c r="AH216" s="8"/>
    </row>
    <row r="217" ht="15.75" customHeight="1">
      <c r="A217" s="8"/>
      <c r="B217" s="8"/>
      <c r="C217" s="8"/>
      <c r="D217" s="8"/>
      <c r="E217" s="8"/>
      <c r="F217" s="8"/>
      <c r="G217" s="8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70"/>
      <c r="Y217" s="70"/>
      <c r="Z217" s="70"/>
      <c r="AA217" s="70"/>
      <c r="AB217" s="70"/>
      <c r="AC217" s="70"/>
      <c r="AD217" s="70"/>
      <c r="AE217" s="70"/>
      <c r="AF217" s="70"/>
      <c r="AG217" s="70"/>
      <c r="AH217" s="8"/>
    </row>
    <row r="218" ht="15.75" customHeight="1">
      <c r="A218" s="8"/>
      <c r="B218" s="8"/>
      <c r="C218" s="8"/>
      <c r="D218" s="8"/>
      <c r="E218" s="8"/>
      <c r="F218" s="8"/>
      <c r="G218" s="8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70"/>
      <c r="Y218" s="70"/>
      <c r="Z218" s="70"/>
      <c r="AA218" s="70"/>
      <c r="AB218" s="70"/>
      <c r="AC218" s="70"/>
      <c r="AD218" s="70"/>
      <c r="AE218" s="70"/>
      <c r="AF218" s="70"/>
      <c r="AG218" s="70"/>
      <c r="AH218" s="8"/>
    </row>
    <row r="219" ht="15.75" customHeight="1">
      <c r="A219" s="8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70"/>
      <c r="Y219" s="70"/>
      <c r="Z219" s="70"/>
      <c r="AA219" s="70"/>
      <c r="AB219" s="70"/>
      <c r="AC219" s="70"/>
      <c r="AD219" s="70"/>
      <c r="AE219" s="70"/>
      <c r="AF219" s="70"/>
      <c r="AG219" s="70"/>
      <c r="AH219" s="8"/>
    </row>
    <row r="220" ht="15.75" customHeight="1">
      <c r="A220" s="8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70"/>
      <c r="Y220" s="70"/>
      <c r="Z220" s="70"/>
      <c r="AA220" s="70"/>
      <c r="AB220" s="70"/>
      <c r="AC220" s="70"/>
      <c r="AD220" s="70"/>
      <c r="AE220" s="70"/>
      <c r="AF220" s="70"/>
      <c r="AG220" s="70"/>
      <c r="AH220" s="8"/>
    </row>
    <row r="221" ht="15.75" customHeight="1">
      <c r="A221" s="8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70"/>
      <c r="Y221" s="70"/>
      <c r="Z221" s="70"/>
      <c r="AA221" s="70"/>
      <c r="AB221" s="70"/>
      <c r="AC221" s="70"/>
      <c r="AD221" s="70"/>
      <c r="AE221" s="70"/>
      <c r="AF221" s="70"/>
      <c r="AG221" s="70"/>
      <c r="AH221" s="8"/>
    </row>
    <row r="222" ht="15.75" customHeight="1">
      <c r="A222" s="8"/>
      <c r="B222" s="8"/>
      <c r="C222" s="8"/>
      <c r="D222" s="8"/>
      <c r="E222" s="8"/>
      <c r="F222" s="8"/>
      <c r="G222" s="8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70"/>
      <c r="Y222" s="70"/>
      <c r="Z222" s="70"/>
      <c r="AA222" s="70"/>
      <c r="AB222" s="70"/>
      <c r="AC222" s="70"/>
      <c r="AD222" s="70"/>
      <c r="AE222" s="70"/>
      <c r="AF222" s="70"/>
      <c r="AG222" s="70"/>
      <c r="AH222" s="8"/>
    </row>
    <row r="223" ht="15.75" customHeight="1">
      <c r="A223" s="8"/>
      <c r="B223" s="8"/>
      <c r="C223" s="8"/>
      <c r="D223" s="8"/>
      <c r="E223" s="8"/>
      <c r="F223" s="8"/>
      <c r="G223" s="8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70"/>
      <c r="Y223" s="70"/>
      <c r="Z223" s="70"/>
      <c r="AA223" s="70"/>
      <c r="AB223" s="70"/>
      <c r="AC223" s="70"/>
      <c r="AD223" s="70"/>
      <c r="AE223" s="70"/>
      <c r="AF223" s="70"/>
      <c r="AG223" s="70"/>
      <c r="AH223" s="8"/>
    </row>
    <row r="224" ht="15.75" customHeight="1">
      <c r="A224" s="8"/>
      <c r="B224" s="8"/>
      <c r="C224" s="8"/>
      <c r="D224" s="8"/>
      <c r="E224" s="8"/>
      <c r="F224" s="8"/>
      <c r="G224" s="8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70"/>
      <c r="Y224" s="70"/>
      <c r="Z224" s="70"/>
      <c r="AA224" s="70"/>
      <c r="AB224" s="70"/>
      <c r="AC224" s="70"/>
      <c r="AD224" s="70"/>
      <c r="AE224" s="70"/>
      <c r="AF224" s="70"/>
      <c r="AG224" s="70"/>
      <c r="AH224" s="8"/>
    </row>
    <row r="225" ht="15.75" customHeight="1">
      <c r="A225" s="8"/>
      <c r="B225" s="8"/>
      <c r="C225" s="8"/>
      <c r="D225" s="8"/>
      <c r="E225" s="8"/>
      <c r="F225" s="8"/>
      <c r="G225" s="8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70"/>
      <c r="Y225" s="70"/>
      <c r="Z225" s="70"/>
      <c r="AA225" s="70"/>
      <c r="AB225" s="70"/>
      <c r="AC225" s="70"/>
      <c r="AD225" s="70"/>
      <c r="AE225" s="70"/>
      <c r="AF225" s="70"/>
      <c r="AG225" s="70"/>
      <c r="AH225" s="8"/>
    </row>
    <row r="226" ht="15.75" customHeight="1">
      <c r="A226" s="8"/>
      <c r="B226" s="8"/>
      <c r="C226" s="8"/>
      <c r="D226" s="8"/>
      <c r="E226" s="8"/>
      <c r="F226" s="8"/>
      <c r="G226" s="8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70"/>
      <c r="Y226" s="70"/>
      <c r="Z226" s="70"/>
      <c r="AA226" s="70"/>
      <c r="AB226" s="70"/>
      <c r="AC226" s="70"/>
      <c r="AD226" s="70"/>
      <c r="AE226" s="70"/>
      <c r="AF226" s="70"/>
      <c r="AG226" s="70"/>
      <c r="AH226" s="8"/>
    </row>
    <row r="227" ht="15.75" customHeight="1">
      <c r="A227" s="8"/>
      <c r="B227" s="8"/>
      <c r="C227" s="8"/>
      <c r="D227" s="8"/>
      <c r="E227" s="8"/>
      <c r="F227" s="8"/>
      <c r="G227" s="8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70"/>
      <c r="Y227" s="70"/>
      <c r="Z227" s="70"/>
      <c r="AA227" s="70"/>
      <c r="AB227" s="70"/>
      <c r="AC227" s="70"/>
      <c r="AD227" s="70"/>
      <c r="AE227" s="70"/>
      <c r="AF227" s="70"/>
      <c r="AG227" s="70"/>
      <c r="AH227" s="8"/>
    </row>
    <row r="228" ht="15.75" customHeight="1">
      <c r="A228" s="8"/>
      <c r="B228" s="8"/>
      <c r="C228" s="8"/>
      <c r="D228" s="8"/>
      <c r="E228" s="8"/>
      <c r="F228" s="8"/>
      <c r="G228" s="8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70"/>
      <c r="Y228" s="70"/>
      <c r="Z228" s="70"/>
      <c r="AA228" s="70"/>
      <c r="AB228" s="70"/>
      <c r="AC228" s="70"/>
      <c r="AD228" s="70"/>
      <c r="AE228" s="70"/>
      <c r="AF228" s="70"/>
      <c r="AG228" s="70"/>
      <c r="AH228" s="8"/>
    </row>
    <row r="229" ht="15.75" customHeight="1">
      <c r="A229" s="8"/>
      <c r="B229" s="8"/>
      <c r="C229" s="8"/>
      <c r="D229" s="8"/>
      <c r="E229" s="8"/>
      <c r="F229" s="8"/>
      <c r="G229" s="8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70"/>
      <c r="Y229" s="70"/>
      <c r="Z229" s="70"/>
      <c r="AA229" s="70"/>
      <c r="AB229" s="70"/>
      <c r="AC229" s="70"/>
      <c r="AD229" s="70"/>
      <c r="AE229" s="70"/>
      <c r="AF229" s="70"/>
      <c r="AG229" s="70"/>
      <c r="AH229" s="8"/>
    </row>
    <row r="230" ht="15.75" customHeight="1">
      <c r="A230" s="8"/>
      <c r="B230" s="8"/>
      <c r="C230" s="8"/>
      <c r="D230" s="8"/>
      <c r="E230" s="8"/>
      <c r="F230" s="8"/>
      <c r="G230" s="8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70"/>
      <c r="Y230" s="70"/>
      <c r="Z230" s="70"/>
      <c r="AA230" s="70"/>
      <c r="AB230" s="70"/>
      <c r="AC230" s="70"/>
      <c r="AD230" s="70"/>
      <c r="AE230" s="70"/>
      <c r="AF230" s="70"/>
      <c r="AG230" s="70"/>
      <c r="AH230" s="8"/>
    </row>
    <row r="231" ht="15.75" customHeight="1">
      <c r="A231" s="8"/>
      <c r="B231" s="8"/>
      <c r="C231" s="8"/>
      <c r="D231" s="8"/>
      <c r="E231" s="8"/>
      <c r="F231" s="8"/>
      <c r="G231" s="8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70"/>
      <c r="Y231" s="70"/>
      <c r="Z231" s="70"/>
      <c r="AA231" s="70"/>
      <c r="AB231" s="70"/>
      <c r="AC231" s="70"/>
      <c r="AD231" s="70"/>
      <c r="AE231" s="70"/>
      <c r="AF231" s="70"/>
      <c r="AG231" s="70"/>
      <c r="AH231" s="8"/>
    </row>
    <row r="232" ht="15.75" customHeight="1">
      <c r="A232" s="8"/>
      <c r="B232" s="8"/>
      <c r="C232" s="8"/>
      <c r="D232" s="8"/>
      <c r="E232" s="8"/>
      <c r="F232" s="8"/>
      <c r="G232" s="8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70"/>
      <c r="Y232" s="70"/>
      <c r="Z232" s="70"/>
      <c r="AA232" s="70"/>
      <c r="AB232" s="70"/>
      <c r="AC232" s="70"/>
      <c r="AD232" s="70"/>
      <c r="AE232" s="70"/>
      <c r="AF232" s="70"/>
      <c r="AG232" s="70"/>
      <c r="AH232" s="8"/>
    </row>
    <row r="233" ht="15.75" customHeight="1">
      <c r="A233" s="8"/>
      <c r="B233" s="8"/>
      <c r="C233" s="8"/>
      <c r="D233" s="8"/>
      <c r="E233" s="8"/>
      <c r="F233" s="8"/>
      <c r="G233" s="8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70"/>
      <c r="Y233" s="70"/>
      <c r="Z233" s="70"/>
      <c r="AA233" s="70"/>
      <c r="AB233" s="70"/>
      <c r="AC233" s="70"/>
      <c r="AD233" s="70"/>
      <c r="AE233" s="70"/>
      <c r="AF233" s="70"/>
      <c r="AG233" s="70"/>
      <c r="AH233" s="8"/>
    </row>
    <row r="234" ht="15.75" customHeight="1">
      <c r="A234" s="8"/>
      <c r="B234" s="8"/>
      <c r="C234" s="8"/>
      <c r="D234" s="8"/>
      <c r="E234" s="8"/>
      <c r="F234" s="8"/>
      <c r="G234" s="8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70"/>
      <c r="Y234" s="70"/>
      <c r="Z234" s="70"/>
      <c r="AA234" s="70"/>
      <c r="AB234" s="70"/>
      <c r="AC234" s="70"/>
      <c r="AD234" s="70"/>
      <c r="AE234" s="70"/>
      <c r="AF234" s="70"/>
      <c r="AG234" s="70"/>
      <c r="AH234" s="8"/>
    </row>
    <row r="235" ht="15.75" customHeight="1">
      <c r="A235" s="8"/>
      <c r="B235" s="8"/>
      <c r="C235" s="8"/>
      <c r="D235" s="8"/>
      <c r="E235" s="8"/>
      <c r="F235" s="8"/>
      <c r="G235" s="8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70"/>
      <c r="Y235" s="70"/>
      <c r="Z235" s="70"/>
      <c r="AA235" s="70"/>
      <c r="AB235" s="70"/>
      <c r="AC235" s="70"/>
      <c r="AD235" s="70"/>
      <c r="AE235" s="70"/>
      <c r="AF235" s="70"/>
      <c r="AG235" s="70"/>
      <c r="AH235" s="8"/>
    </row>
    <row r="236" ht="15.75" customHeight="1">
      <c r="A236" s="8"/>
      <c r="B236" s="8"/>
      <c r="C236" s="8"/>
      <c r="D236" s="8"/>
      <c r="E236" s="8"/>
      <c r="F236" s="8"/>
      <c r="G236" s="8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70"/>
      <c r="Y236" s="70"/>
      <c r="Z236" s="70"/>
      <c r="AA236" s="70"/>
      <c r="AB236" s="70"/>
      <c r="AC236" s="70"/>
      <c r="AD236" s="70"/>
      <c r="AE236" s="70"/>
      <c r="AF236" s="70"/>
      <c r="AG236" s="70"/>
      <c r="AH236" s="8"/>
    </row>
    <row r="237" ht="15.75" customHeight="1">
      <c r="A237" s="8"/>
      <c r="B237" s="8"/>
      <c r="C237" s="8"/>
      <c r="D237" s="8"/>
      <c r="E237" s="8"/>
      <c r="F237" s="8"/>
      <c r="G237" s="8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70"/>
      <c r="Y237" s="70"/>
      <c r="Z237" s="70"/>
      <c r="AA237" s="70"/>
      <c r="AB237" s="70"/>
      <c r="AC237" s="70"/>
      <c r="AD237" s="70"/>
      <c r="AE237" s="70"/>
      <c r="AF237" s="70"/>
      <c r="AG237" s="70"/>
      <c r="AH237" s="8"/>
    </row>
    <row r="238" ht="15.75" customHeight="1">
      <c r="A238" s="8"/>
      <c r="B238" s="8"/>
      <c r="C238" s="8"/>
      <c r="D238" s="8"/>
      <c r="E238" s="8"/>
      <c r="F238" s="8"/>
      <c r="G238" s="8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70"/>
      <c r="Y238" s="70"/>
      <c r="Z238" s="70"/>
      <c r="AA238" s="70"/>
      <c r="AB238" s="70"/>
      <c r="AC238" s="70"/>
      <c r="AD238" s="70"/>
      <c r="AE238" s="70"/>
      <c r="AF238" s="70"/>
      <c r="AG238" s="70"/>
      <c r="AH238" s="8"/>
    </row>
    <row r="239" ht="15.75" customHeight="1">
      <c r="A239" s="8"/>
      <c r="B239" s="8"/>
      <c r="C239" s="8"/>
      <c r="D239" s="8"/>
      <c r="E239" s="8"/>
      <c r="F239" s="8"/>
      <c r="G239" s="8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70"/>
      <c r="Y239" s="70"/>
      <c r="Z239" s="70"/>
      <c r="AA239" s="70"/>
      <c r="AB239" s="70"/>
      <c r="AC239" s="70"/>
      <c r="AD239" s="70"/>
      <c r="AE239" s="70"/>
      <c r="AF239" s="70"/>
      <c r="AG239" s="70"/>
      <c r="AH239" s="8"/>
    </row>
    <row r="240" ht="15.75" customHeight="1">
      <c r="A240" s="8"/>
      <c r="B240" s="8"/>
      <c r="C240" s="8"/>
      <c r="D240" s="8"/>
      <c r="E240" s="8"/>
      <c r="F240" s="8"/>
      <c r="G240" s="8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70"/>
      <c r="Y240" s="70"/>
      <c r="Z240" s="70"/>
      <c r="AA240" s="70"/>
      <c r="AB240" s="70"/>
      <c r="AC240" s="70"/>
      <c r="AD240" s="70"/>
      <c r="AE240" s="70"/>
      <c r="AF240" s="70"/>
      <c r="AG240" s="70"/>
      <c r="AH240" s="8"/>
    </row>
    <row r="241" ht="15.75" customHeight="1">
      <c r="A241" s="8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70"/>
      <c r="Y241" s="70"/>
      <c r="Z241" s="70"/>
      <c r="AA241" s="70"/>
      <c r="AB241" s="70"/>
      <c r="AC241" s="70"/>
      <c r="AD241" s="70"/>
      <c r="AE241" s="70"/>
      <c r="AF241" s="70"/>
      <c r="AG241" s="70"/>
      <c r="AH241" s="8"/>
    </row>
    <row r="242" ht="15.75" customHeight="1">
      <c r="A242" s="8"/>
      <c r="B242" s="8"/>
      <c r="C242" s="8"/>
      <c r="D242" s="8"/>
      <c r="E242" s="8"/>
      <c r="F242" s="8"/>
      <c r="G242" s="8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70"/>
      <c r="Y242" s="70"/>
      <c r="Z242" s="70"/>
      <c r="AA242" s="70"/>
      <c r="AB242" s="70"/>
      <c r="AC242" s="70"/>
      <c r="AD242" s="70"/>
      <c r="AE242" s="70"/>
      <c r="AF242" s="70"/>
      <c r="AG242" s="70"/>
      <c r="AH242" s="8"/>
    </row>
    <row r="243" ht="15.75" customHeight="1">
      <c r="A243" s="8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70"/>
      <c r="Y243" s="70"/>
      <c r="Z243" s="70"/>
      <c r="AA243" s="70"/>
      <c r="AB243" s="70"/>
      <c r="AC243" s="70"/>
      <c r="AD243" s="70"/>
      <c r="AE243" s="70"/>
      <c r="AF243" s="70"/>
      <c r="AG243" s="70"/>
      <c r="AH243" s="8"/>
    </row>
    <row r="244" ht="15.75" customHeight="1">
      <c r="A244" s="8"/>
      <c r="B244" s="8"/>
      <c r="C244" s="8"/>
      <c r="D244" s="8"/>
      <c r="E244" s="8"/>
      <c r="F244" s="8"/>
      <c r="G244" s="8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70"/>
      <c r="Y244" s="70"/>
      <c r="Z244" s="70"/>
      <c r="AA244" s="70"/>
      <c r="AB244" s="70"/>
      <c r="AC244" s="70"/>
      <c r="AD244" s="70"/>
      <c r="AE244" s="70"/>
      <c r="AF244" s="70"/>
      <c r="AG244" s="70"/>
      <c r="AH244" s="8"/>
    </row>
    <row r="245" ht="15.75" customHeight="1">
      <c r="A245" s="8"/>
      <c r="B245" s="8"/>
      <c r="C245" s="8"/>
      <c r="D245" s="8"/>
      <c r="E245" s="8"/>
      <c r="F245" s="8"/>
      <c r="G245" s="8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70"/>
      <c r="Y245" s="70"/>
      <c r="Z245" s="70"/>
      <c r="AA245" s="70"/>
      <c r="AB245" s="70"/>
      <c r="AC245" s="70"/>
      <c r="AD245" s="70"/>
      <c r="AE245" s="70"/>
      <c r="AF245" s="70"/>
      <c r="AG245" s="70"/>
      <c r="AH245" s="8"/>
    </row>
    <row r="246" ht="15.75" customHeight="1">
      <c r="A246" s="8"/>
      <c r="B246" s="8"/>
      <c r="C246" s="8"/>
      <c r="D246" s="8"/>
      <c r="E246" s="8"/>
      <c r="F246" s="8"/>
      <c r="G246" s="8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70"/>
      <c r="Y246" s="70"/>
      <c r="Z246" s="70"/>
      <c r="AA246" s="70"/>
      <c r="AB246" s="70"/>
      <c r="AC246" s="70"/>
      <c r="AD246" s="70"/>
      <c r="AE246" s="70"/>
      <c r="AF246" s="70"/>
      <c r="AG246" s="70"/>
      <c r="AH246" s="8"/>
    </row>
    <row r="247" ht="15.75" customHeight="1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70"/>
      <c r="Y247" s="70"/>
      <c r="Z247" s="70"/>
      <c r="AA247" s="70"/>
      <c r="AB247" s="70"/>
      <c r="AC247" s="70"/>
      <c r="AD247" s="70"/>
      <c r="AE247" s="70"/>
      <c r="AF247" s="70"/>
      <c r="AG247" s="70"/>
      <c r="AH247" s="8"/>
    </row>
    <row r="248" ht="15.75" customHeight="1">
      <c r="A248" s="8"/>
      <c r="B248" s="8"/>
      <c r="C248" s="8"/>
      <c r="D248" s="8"/>
      <c r="E248" s="8"/>
      <c r="F248" s="8"/>
      <c r="G248" s="8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70"/>
      <c r="Y248" s="70"/>
      <c r="Z248" s="70"/>
      <c r="AA248" s="70"/>
      <c r="AB248" s="70"/>
      <c r="AC248" s="70"/>
      <c r="AD248" s="70"/>
      <c r="AE248" s="70"/>
      <c r="AF248" s="70"/>
      <c r="AG248" s="70"/>
      <c r="AH248" s="8"/>
    </row>
    <row r="249" ht="15.75" customHeight="1">
      <c r="A249" s="8"/>
      <c r="B249" s="8"/>
      <c r="C249" s="8"/>
      <c r="D249" s="8"/>
      <c r="E249" s="8"/>
      <c r="F249" s="8"/>
      <c r="G249" s="8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70"/>
      <c r="Y249" s="70"/>
      <c r="Z249" s="70"/>
      <c r="AA249" s="70"/>
      <c r="AB249" s="70"/>
      <c r="AC249" s="70"/>
      <c r="AD249" s="70"/>
      <c r="AE249" s="70"/>
      <c r="AF249" s="70"/>
      <c r="AG249" s="70"/>
      <c r="AH249" s="8"/>
    </row>
    <row r="250" ht="15.75" customHeight="1">
      <c r="A250" s="8"/>
      <c r="B250" s="8"/>
      <c r="C250" s="8"/>
      <c r="D250" s="8"/>
      <c r="E250" s="8"/>
      <c r="F250" s="8"/>
      <c r="G250" s="8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70"/>
      <c r="Y250" s="70"/>
      <c r="Z250" s="70"/>
      <c r="AA250" s="70"/>
      <c r="AB250" s="70"/>
      <c r="AC250" s="70"/>
      <c r="AD250" s="70"/>
      <c r="AE250" s="70"/>
      <c r="AF250" s="70"/>
      <c r="AG250" s="70"/>
      <c r="AH250" s="8"/>
    </row>
    <row r="251" ht="15.75" customHeight="1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70"/>
      <c r="Y251" s="70"/>
      <c r="Z251" s="70"/>
      <c r="AA251" s="70"/>
      <c r="AB251" s="70"/>
      <c r="AC251" s="70"/>
      <c r="AD251" s="70"/>
      <c r="AE251" s="70"/>
      <c r="AF251" s="70"/>
      <c r="AG251" s="70"/>
      <c r="AH251" s="8"/>
    </row>
    <row r="252" ht="15.75" customHeight="1">
      <c r="A252" s="8"/>
      <c r="B252" s="8"/>
      <c r="C252" s="8"/>
      <c r="D252" s="8"/>
      <c r="E252" s="8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70"/>
      <c r="Y252" s="70"/>
      <c r="Z252" s="70"/>
      <c r="AA252" s="70"/>
      <c r="AB252" s="70"/>
      <c r="AC252" s="70"/>
      <c r="AD252" s="70"/>
      <c r="AE252" s="70"/>
      <c r="AF252" s="70"/>
      <c r="AG252" s="70"/>
      <c r="AH252" s="8"/>
    </row>
    <row r="253" ht="15.75" customHeight="1">
      <c r="A253" s="8"/>
      <c r="B253" s="8"/>
      <c r="C253" s="8"/>
      <c r="D253" s="8"/>
      <c r="E253" s="8"/>
      <c r="F253" s="8"/>
      <c r="G253" s="8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70"/>
      <c r="Y253" s="70"/>
      <c r="Z253" s="70"/>
      <c r="AA253" s="70"/>
      <c r="AB253" s="70"/>
      <c r="AC253" s="70"/>
      <c r="AD253" s="70"/>
      <c r="AE253" s="70"/>
      <c r="AF253" s="70"/>
      <c r="AG253" s="70"/>
      <c r="AH253" s="8"/>
    </row>
    <row r="254" ht="15.75" customHeight="1">
      <c r="A254" s="8"/>
      <c r="B254" s="8"/>
      <c r="C254" s="8"/>
      <c r="D254" s="8"/>
      <c r="E254" s="8"/>
      <c r="F254" s="8"/>
      <c r="G254" s="8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70"/>
      <c r="Y254" s="70"/>
      <c r="Z254" s="70"/>
      <c r="AA254" s="70"/>
      <c r="AB254" s="70"/>
      <c r="AC254" s="70"/>
      <c r="AD254" s="70"/>
      <c r="AE254" s="70"/>
      <c r="AF254" s="70"/>
      <c r="AG254" s="70"/>
      <c r="AH254" s="8"/>
    </row>
    <row r="255" ht="15.75" customHeight="1">
      <c r="A255" s="8"/>
      <c r="B255" s="8"/>
      <c r="C255" s="8"/>
      <c r="D255" s="8"/>
      <c r="E255" s="8"/>
      <c r="F255" s="8"/>
      <c r="G255" s="8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70"/>
      <c r="Y255" s="70"/>
      <c r="Z255" s="70"/>
      <c r="AA255" s="70"/>
      <c r="AB255" s="70"/>
      <c r="AC255" s="70"/>
      <c r="AD255" s="70"/>
      <c r="AE255" s="70"/>
      <c r="AF255" s="70"/>
      <c r="AG255" s="70"/>
      <c r="AH255" s="8"/>
    </row>
    <row r="256" ht="15.75" customHeight="1">
      <c r="A256" s="8"/>
      <c r="B256" s="8"/>
      <c r="C256" s="8"/>
      <c r="D256" s="8"/>
      <c r="E256" s="8"/>
      <c r="F256" s="8"/>
      <c r="G256" s="8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70"/>
      <c r="Y256" s="70"/>
      <c r="Z256" s="70"/>
      <c r="AA256" s="70"/>
      <c r="AB256" s="70"/>
      <c r="AC256" s="70"/>
      <c r="AD256" s="70"/>
      <c r="AE256" s="70"/>
      <c r="AF256" s="70"/>
      <c r="AG256" s="70"/>
      <c r="AH256" s="8"/>
    </row>
    <row r="257" ht="15.75" customHeight="1">
      <c r="A257" s="8"/>
      <c r="B257" s="8"/>
      <c r="C257" s="8"/>
      <c r="D257" s="8"/>
      <c r="E257" s="8"/>
      <c r="F257" s="8"/>
      <c r="G257" s="8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70"/>
      <c r="Y257" s="70"/>
      <c r="Z257" s="70"/>
      <c r="AA257" s="70"/>
      <c r="AB257" s="70"/>
      <c r="AC257" s="70"/>
      <c r="AD257" s="70"/>
      <c r="AE257" s="70"/>
      <c r="AF257" s="70"/>
      <c r="AG257" s="70"/>
      <c r="AH257" s="8"/>
    </row>
    <row r="258" ht="15.75" customHeight="1">
      <c r="A258" s="8"/>
      <c r="B258" s="8"/>
      <c r="C258" s="8"/>
      <c r="D258" s="8"/>
      <c r="E258" s="8"/>
      <c r="F258" s="8"/>
      <c r="G258" s="8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70"/>
      <c r="Y258" s="70"/>
      <c r="Z258" s="70"/>
      <c r="AA258" s="70"/>
      <c r="AB258" s="70"/>
      <c r="AC258" s="70"/>
      <c r="AD258" s="70"/>
      <c r="AE258" s="70"/>
      <c r="AF258" s="70"/>
      <c r="AG258" s="70"/>
      <c r="AH258" s="8"/>
    </row>
    <row r="259" ht="15.75" customHeight="1">
      <c r="A259" s="8"/>
      <c r="B259" s="8"/>
      <c r="C259" s="8"/>
      <c r="D259" s="8"/>
      <c r="E259" s="8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70"/>
      <c r="Y259" s="70"/>
      <c r="Z259" s="70"/>
      <c r="AA259" s="70"/>
      <c r="AB259" s="70"/>
      <c r="AC259" s="70"/>
      <c r="AD259" s="70"/>
      <c r="AE259" s="70"/>
      <c r="AF259" s="70"/>
      <c r="AG259" s="70"/>
      <c r="AH259" s="8"/>
    </row>
    <row r="260" ht="15.75" customHeight="1">
      <c r="A260" s="8"/>
      <c r="B260" s="8"/>
      <c r="C260" s="8"/>
      <c r="D260" s="8"/>
      <c r="E260" s="8"/>
      <c r="F260" s="8"/>
      <c r="G260" s="8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70"/>
      <c r="Y260" s="70"/>
      <c r="Z260" s="70"/>
      <c r="AA260" s="70"/>
      <c r="AB260" s="70"/>
      <c r="AC260" s="70"/>
      <c r="AD260" s="70"/>
      <c r="AE260" s="70"/>
      <c r="AF260" s="70"/>
      <c r="AG260" s="70"/>
      <c r="AH260" s="8"/>
    </row>
    <row r="261" ht="15.75" customHeight="1">
      <c r="A261" s="8"/>
      <c r="B261" s="8"/>
      <c r="C261" s="8"/>
      <c r="D261" s="8"/>
      <c r="E261" s="8"/>
      <c r="F261" s="8"/>
      <c r="G261" s="8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70"/>
      <c r="Y261" s="70"/>
      <c r="Z261" s="70"/>
      <c r="AA261" s="70"/>
      <c r="AB261" s="70"/>
      <c r="AC261" s="70"/>
      <c r="AD261" s="70"/>
      <c r="AE261" s="70"/>
      <c r="AF261" s="70"/>
      <c r="AG261" s="70"/>
      <c r="AH261" s="8"/>
    </row>
    <row r="262" ht="15.75" customHeight="1">
      <c r="A262" s="8"/>
      <c r="B262" s="8"/>
      <c r="C262" s="8"/>
      <c r="D262" s="8"/>
      <c r="E262" s="8"/>
      <c r="F262" s="8"/>
      <c r="G262" s="8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70"/>
      <c r="Y262" s="70"/>
      <c r="Z262" s="70"/>
      <c r="AA262" s="70"/>
      <c r="AB262" s="70"/>
      <c r="AC262" s="70"/>
      <c r="AD262" s="70"/>
      <c r="AE262" s="70"/>
      <c r="AF262" s="70"/>
      <c r="AG262" s="70"/>
      <c r="AH262" s="8"/>
    </row>
    <row r="263" ht="15.75" customHeight="1">
      <c r="A263" s="8"/>
      <c r="B263" s="8"/>
      <c r="C263" s="8"/>
      <c r="D263" s="8"/>
      <c r="E263" s="8"/>
      <c r="F263" s="8"/>
      <c r="G263" s="8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70"/>
      <c r="Y263" s="70"/>
      <c r="Z263" s="70"/>
      <c r="AA263" s="70"/>
      <c r="AB263" s="70"/>
      <c r="AC263" s="70"/>
      <c r="AD263" s="70"/>
      <c r="AE263" s="70"/>
      <c r="AF263" s="70"/>
      <c r="AG263" s="70"/>
      <c r="AH263" s="8"/>
    </row>
    <row r="264" ht="15.75" customHeight="1">
      <c r="A264" s="8"/>
      <c r="B264" s="8"/>
      <c r="C264" s="8"/>
      <c r="D264" s="8"/>
      <c r="E264" s="8"/>
      <c r="F264" s="8"/>
      <c r="G264" s="8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70"/>
      <c r="Y264" s="70"/>
      <c r="Z264" s="70"/>
      <c r="AA264" s="70"/>
      <c r="AB264" s="70"/>
      <c r="AC264" s="70"/>
      <c r="AD264" s="70"/>
      <c r="AE264" s="70"/>
      <c r="AF264" s="70"/>
      <c r="AG264" s="70"/>
      <c r="AH264" s="8"/>
    </row>
    <row r="265" ht="15.75" customHeight="1">
      <c r="A265" s="8"/>
      <c r="B265" s="8"/>
      <c r="C265" s="8"/>
      <c r="D265" s="8"/>
      <c r="E265" s="8"/>
      <c r="F265" s="8"/>
      <c r="G265" s="8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70"/>
      <c r="Y265" s="70"/>
      <c r="Z265" s="70"/>
      <c r="AA265" s="70"/>
      <c r="AB265" s="70"/>
      <c r="AC265" s="70"/>
      <c r="AD265" s="70"/>
      <c r="AE265" s="70"/>
      <c r="AF265" s="70"/>
      <c r="AG265" s="70"/>
      <c r="AH265" s="8"/>
    </row>
    <row r="266" ht="15.75" customHeight="1">
      <c r="A266" s="8"/>
      <c r="B266" s="8"/>
      <c r="C266" s="8"/>
      <c r="D266" s="8"/>
      <c r="E266" s="8"/>
      <c r="F266" s="8"/>
      <c r="G266" s="8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70"/>
      <c r="Y266" s="70"/>
      <c r="Z266" s="70"/>
      <c r="AA266" s="70"/>
      <c r="AB266" s="70"/>
      <c r="AC266" s="70"/>
      <c r="AD266" s="70"/>
      <c r="AE266" s="70"/>
      <c r="AF266" s="70"/>
      <c r="AG266" s="70"/>
      <c r="AH266" s="8"/>
    </row>
    <row r="267" ht="15.75" customHeight="1">
      <c r="A267" s="8"/>
      <c r="B267" s="8"/>
      <c r="C267" s="8"/>
      <c r="D267" s="8"/>
      <c r="E267" s="8"/>
      <c r="F267" s="8"/>
      <c r="G267" s="8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70"/>
      <c r="Y267" s="70"/>
      <c r="Z267" s="70"/>
      <c r="AA267" s="70"/>
      <c r="AB267" s="70"/>
      <c r="AC267" s="70"/>
      <c r="AD267" s="70"/>
      <c r="AE267" s="70"/>
      <c r="AF267" s="70"/>
      <c r="AG267" s="70"/>
      <c r="AH267" s="8"/>
    </row>
    <row r="268" ht="15.75" customHeight="1">
      <c r="A268" s="8"/>
      <c r="B268" s="8"/>
      <c r="C268" s="8"/>
      <c r="D268" s="8"/>
      <c r="E268" s="8"/>
      <c r="F268" s="8"/>
      <c r="G268" s="8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70"/>
      <c r="Y268" s="70"/>
      <c r="Z268" s="70"/>
      <c r="AA268" s="70"/>
      <c r="AB268" s="70"/>
      <c r="AC268" s="70"/>
      <c r="AD268" s="70"/>
      <c r="AE268" s="70"/>
      <c r="AF268" s="70"/>
      <c r="AG268" s="70"/>
      <c r="AH268" s="8"/>
    </row>
    <row r="269" ht="15.75" customHeight="1">
      <c r="A269" s="8"/>
      <c r="B269" s="8"/>
      <c r="C269" s="8"/>
      <c r="D269" s="8"/>
      <c r="E269" s="8"/>
      <c r="F269" s="8"/>
      <c r="G269" s="8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70"/>
      <c r="Y269" s="70"/>
      <c r="Z269" s="70"/>
      <c r="AA269" s="70"/>
      <c r="AB269" s="70"/>
      <c r="AC269" s="70"/>
      <c r="AD269" s="70"/>
      <c r="AE269" s="70"/>
      <c r="AF269" s="70"/>
      <c r="AG269" s="70"/>
      <c r="AH269" s="8"/>
    </row>
    <row r="270" ht="15.75" customHeight="1">
      <c r="A270" s="8"/>
      <c r="B270" s="8"/>
      <c r="C270" s="8"/>
      <c r="D270" s="8"/>
      <c r="E270" s="8"/>
      <c r="F270" s="8"/>
      <c r="G270" s="8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70"/>
      <c r="Y270" s="70"/>
      <c r="Z270" s="70"/>
      <c r="AA270" s="70"/>
      <c r="AB270" s="70"/>
      <c r="AC270" s="70"/>
      <c r="AD270" s="70"/>
      <c r="AE270" s="70"/>
      <c r="AF270" s="70"/>
      <c r="AG270" s="70"/>
      <c r="AH270" s="8"/>
    </row>
    <row r="271" ht="15.75" customHeight="1">
      <c r="A271" s="8"/>
      <c r="B271" s="8"/>
      <c r="C271" s="8"/>
      <c r="D271" s="8"/>
      <c r="E271" s="8"/>
      <c r="F271" s="8"/>
      <c r="G271" s="8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70"/>
      <c r="Y271" s="70"/>
      <c r="Z271" s="70"/>
      <c r="AA271" s="70"/>
      <c r="AB271" s="70"/>
      <c r="AC271" s="70"/>
      <c r="AD271" s="70"/>
      <c r="AE271" s="70"/>
      <c r="AF271" s="70"/>
      <c r="AG271" s="70"/>
      <c r="AH271" s="8"/>
    </row>
    <row r="272" ht="15.75" customHeight="1">
      <c r="A272" s="8"/>
      <c r="B272" s="8"/>
      <c r="C272" s="8"/>
      <c r="D272" s="8"/>
      <c r="E272" s="8"/>
      <c r="F272" s="8"/>
      <c r="G272" s="8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70"/>
      <c r="Y272" s="70"/>
      <c r="Z272" s="70"/>
      <c r="AA272" s="70"/>
      <c r="AB272" s="70"/>
      <c r="AC272" s="70"/>
      <c r="AD272" s="70"/>
      <c r="AE272" s="70"/>
      <c r="AF272" s="70"/>
      <c r="AG272" s="70"/>
      <c r="AH272" s="8"/>
    </row>
    <row r="273" ht="15.75" customHeight="1">
      <c r="A273" s="8"/>
      <c r="B273" s="8"/>
      <c r="C273" s="8"/>
      <c r="D273" s="8"/>
      <c r="E273" s="8"/>
      <c r="F273" s="8"/>
      <c r="G273" s="8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70"/>
      <c r="Y273" s="70"/>
      <c r="Z273" s="70"/>
      <c r="AA273" s="70"/>
      <c r="AB273" s="70"/>
      <c r="AC273" s="70"/>
      <c r="AD273" s="70"/>
      <c r="AE273" s="70"/>
      <c r="AF273" s="70"/>
      <c r="AG273" s="70"/>
      <c r="AH273" s="8"/>
    </row>
    <row r="274" ht="15.75" customHeight="1">
      <c r="A274" s="8"/>
      <c r="B274" s="8"/>
      <c r="C274" s="8"/>
      <c r="D274" s="8"/>
      <c r="E274" s="8"/>
      <c r="F274" s="8"/>
      <c r="G274" s="8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70"/>
      <c r="Y274" s="70"/>
      <c r="Z274" s="70"/>
      <c r="AA274" s="70"/>
      <c r="AB274" s="70"/>
      <c r="AC274" s="70"/>
      <c r="AD274" s="70"/>
      <c r="AE274" s="70"/>
      <c r="AF274" s="70"/>
      <c r="AG274" s="70"/>
      <c r="AH274" s="8"/>
    </row>
    <row r="275" ht="15.75" customHeight="1">
      <c r="A275" s="8"/>
      <c r="B275" s="8"/>
      <c r="C275" s="8"/>
      <c r="D275" s="8"/>
      <c r="E275" s="8"/>
      <c r="F275" s="8"/>
      <c r="G275" s="8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70"/>
      <c r="Y275" s="70"/>
      <c r="Z275" s="70"/>
      <c r="AA275" s="70"/>
      <c r="AB275" s="70"/>
      <c r="AC275" s="70"/>
      <c r="AD275" s="70"/>
      <c r="AE275" s="70"/>
      <c r="AF275" s="70"/>
      <c r="AG275" s="70"/>
      <c r="AH275" s="8"/>
    </row>
    <row r="276" ht="15.75" customHeight="1">
      <c r="A276" s="8"/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70"/>
      <c r="Y276" s="70"/>
      <c r="Z276" s="70"/>
      <c r="AA276" s="70"/>
      <c r="AB276" s="70"/>
      <c r="AC276" s="70"/>
      <c r="AD276" s="70"/>
      <c r="AE276" s="70"/>
      <c r="AF276" s="70"/>
      <c r="AG276" s="70"/>
      <c r="AH276" s="8"/>
    </row>
    <row r="277" ht="15.75" customHeight="1">
      <c r="A277" s="8"/>
      <c r="B277" s="8"/>
      <c r="C277" s="8"/>
      <c r="D277" s="8"/>
      <c r="E277" s="8"/>
      <c r="F277" s="8"/>
      <c r="G277" s="8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70"/>
      <c r="Y277" s="70"/>
      <c r="Z277" s="70"/>
      <c r="AA277" s="70"/>
      <c r="AB277" s="70"/>
      <c r="AC277" s="70"/>
      <c r="AD277" s="70"/>
      <c r="AE277" s="70"/>
      <c r="AF277" s="70"/>
      <c r="AG277" s="70"/>
      <c r="AH277" s="8"/>
    </row>
    <row r="278" ht="15.75" customHeight="1">
      <c r="A278" s="8"/>
      <c r="B278" s="8"/>
      <c r="C278" s="8"/>
      <c r="D278" s="8"/>
      <c r="E278" s="8"/>
      <c r="F278" s="8"/>
      <c r="G278" s="8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70"/>
      <c r="Y278" s="70"/>
      <c r="Z278" s="70"/>
      <c r="AA278" s="70"/>
      <c r="AB278" s="70"/>
      <c r="AC278" s="70"/>
      <c r="AD278" s="70"/>
      <c r="AE278" s="70"/>
      <c r="AF278" s="70"/>
      <c r="AG278" s="70"/>
      <c r="AH278" s="8"/>
    </row>
    <row r="279" ht="15.75" customHeight="1">
      <c r="A279" s="8"/>
      <c r="B279" s="8"/>
      <c r="C279" s="8"/>
      <c r="D279" s="8"/>
      <c r="E279" s="8"/>
      <c r="F279" s="8"/>
      <c r="G279" s="8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70"/>
      <c r="Y279" s="70"/>
      <c r="Z279" s="70"/>
      <c r="AA279" s="70"/>
      <c r="AB279" s="70"/>
      <c r="AC279" s="70"/>
      <c r="AD279" s="70"/>
      <c r="AE279" s="70"/>
      <c r="AF279" s="70"/>
      <c r="AG279" s="70"/>
      <c r="AH279" s="8"/>
    </row>
    <row r="280" ht="15.75" customHeight="1">
      <c r="A280" s="8"/>
      <c r="B280" s="8"/>
      <c r="C280" s="8"/>
      <c r="D280" s="8"/>
      <c r="E280" s="8"/>
      <c r="F280" s="8"/>
      <c r="G280" s="8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70"/>
      <c r="Y280" s="70"/>
      <c r="Z280" s="70"/>
      <c r="AA280" s="70"/>
      <c r="AB280" s="70"/>
      <c r="AC280" s="70"/>
      <c r="AD280" s="70"/>
      <c r="AE280" s="70"/>
      <c r="AF280" s="70"/>
      <c r="AG280" s="70"/>
      <c r="AH280" s="8"/>
    </row>
    <row r="281" ht="15.75" customHeight="1">
      <c r="A281" s="8"/>
      <c r="B281" s="8"/>
      <c r="C281" s="8"/>
      <c r="D281" s="8"/>
      <c r="E281" s="8"/>
      <c r="F281" s="8"/>
      <c r="G281" s="8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70"/>
      <c r="Y281" s="70"/>
      <c r="Z281" s="70"/>
      <c r="AA281" s="70"/>
      <c r="AB281" s="70"/>
      <c r="AC281" s="70"/>
      <c r="AD281" s="70"/>
      <c r="AE281" s="70"/>
      <c r="AF281" s="70"/>
      <c r="AG281" s="70"/>
      <c r="AH281" s="8"/>
    </row>
    <row r="282" ht="15.75" customHeight="1">
      <c r="A282" s="8"/>
      <c r="B282" s="8"/>
      <c r="C282" s="8"/>
      <c r="D282" s="8"/>
      <c r="E282" s="8"/>
      <c r="F282" s="8"/>
      <c r="G282" s="8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70"/>
      <c r="Y282" s="70"/>
      <c r="Z282" s="70"/>
      <c r="AA282" s="70"/>
      <c r="AB282" s="70"/>
      <c r="AC282" s="70"/>
      <c r="AD282" s="70"/>
      <c r="AE282" s="70"/>
      <c r="AF282" s="70"/>
      <c r="AG282" s="70"/>
      <c r="AH282" s="8"/>
    </row>
    <row r="283" ht="15.75" customHeight="1">
      <c r="A283" s="8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70"/>
      <c r="Y283" s="70"/>
      <c r="Z283" s="70"/>
      <c r="AA283" s="70"/>
      <c r="AB283" s="70"/>
      <c r="AC283" s="70"/>
      <c r="AD283" s="70"/>
      <c r="AE283" s="70"/>
      <c r="AF283" s="70"/>
      <c r="AG283" s="70"/>
      <c r="AH283" s="8"/>
    </row>
    <row r="284" ht="15.75" customHeight="1">
      <c r="A284" s="8"/>
      <c r="B284" s="8"/>
      <c r="C284" s="8"/>
      <c r="D284" s="8"/>
      <c r="E284" s="8"/>
      <c r="F284" s="8"/>
      <c r="G284" s="8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70"/>
      <c r="Y284" s="70"/>
      <c r="Z284" s="70"/>
      <c r="AA284" s="70"/>
      <c r="AB284" s="70"/>
      <c r="AC284" s="70"/>
      <c r="AD284" s="70"/>
      <c r="AE284" s="70"/>
      <c r="AF284" s="70"/>
      <c r="AG284" s="70"/>
      <c r="AH284" s="8"/>
    </row>
    <row r="285" ht="15.75" customHeight="1">
      <c r="A285" s="8"/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70"/>
      <c r="Y285" s="70"/>
      <c r="Z285" s="70"/>
      <c r="AA285" s="70"/>
      <c r="AB285" s="70"/>
      <c r="AC285" s="70"/>
      <c r="AD285" s="70"/>
      <c r="AE285" s="70"/>
      <c r="AF285" s="70"/>
      <c r="AG285" s="70"/>
      <c r="AH285" s="8"/>
    </row>
    <row r="286" ht="15.75" customHeight="1">
      <c r="A286" s="8"/>
      <c r="B286" s="8"/>
      <c r="C286" s="8"/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70"/>
      <c r="Y286" s="70"/>
      <c r="Z286" s="70"/>
      <c r="AA286" s="70"/>
      <c r="AB286" s="70"/>
      <c r="AC286" s="70"/>
      <c r="AD286" s="70"/>
      <c r="AE286" s="70"/>
      <c r="AF286" s="70"/>
      <c r="AG286" s="70"/>
      <c r="AH286" s="8"/>
    </row>
    <row r="287" ht="15.75" customHeight="1">
      <c r="A287" s="8"/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70"/>
      <c r="Y287" s="70"/>
      <c r="Z287" s="70"/>
      <c r="AA287" s="70"/>
      <c r="AB287" s="70"/>
      <c r="AC287" s="70"/>
      <c r="AD287" s="70"/>
      <c r="AE287" s="70"/>
      <c r="AF287" s="70"/>
      <c r="AG287" s="70"/>
      <c r="AH287" s="8"/>
    </row>
    <row r="288" ht="15.75" customHeight="1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70"/>
      <c r="Y288" s="70"/>
      <c r="Z288" s="70"/>
      <c r="AA288" s="70"/>
      <c r="AB288" s="70"/>
      <c r="AC288" s="70"/>
      <c r="AD288" s="70"/>
      <c r="AE288" s="70"/>
      <c r="AF288" s="70"/>
      <c r="AG288" s="70"/>
      <c r="AH288" s="8"/>
    </row>
    <row r="289" ht="15.75" customHeight="1">
      <c r="A289" s="8"/>
      <c r="B289" s="8"/>
      <c r="C289" s="8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70"/>
      <c r="Y289" s="70"/>
      <c r="Z289" s="70"/>
      <c r="AA289" s="70"/>
      <c r="AB289" s="70"/>
      <c r="AC289" s="70"/>
      <c r="AD289" s="70"/>
      <c r="AE289" s="70"/>
      <c r="AF289" s="70"/>
      <c r="AG289" s="70"/>
      <c r="AH289" s="8"/>
    </row>
    <row r="290" ht="15.75" customHeight="1">
      <c r="A290" s="8"/>
      <c r="B290" s="8"/>
      <c r="C290" s="8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70"/>
      <c r="Y290" s="70"/>
      <c r="Z290" s="70"/>
      <c r="AA290" s="70"/>
      <c r="AB290" s="70"/>
      <c r="AC290" s="70"/>
      <c r="AD290" s="70"/>
      <c r="AE290" s="70"/>
      <c r="AF290" s="70"/>
      <c r="AG290" s="70"/>
      <c r="AH290" s="8"/>
    </row>
    <row r="291" ht="15.75" customHeight="1">
      <c r="A291" s="8"/>
      <c r="B291" s="8"/>
      <c r="C291" s="8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70"/>
      <c r="Y291" s="70"/>
      <c r="Z291" s="70"/>
      <c r="AA291" s="70"/>
      <c r="AB291" s="70"/>
      <c r="AC291" s="70"/>
      <c r="AD291" s="70"/>
      <c r="AE291" s="70"/>
      <c r="AF291" s="70"/>
      <c r="AG291" s="70"/>
      <c r="AH291" s="8"/>
    </row>
    <row r="292" ht="15.75" customHeight="1">
      <c r="A292" s="8"/>
      <c r="B292" s="8"/>
      <c r="C292" s="8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70"/>
      <c r="Y292" s="70"/>
      <c r="Z292" s="70"/>
      <c r="AA292" s="70"/>
      <c r="AB292" s="70"/>
      <c r="AC292" s="70"/>
      <c r="AD292" s="70"/>
      <c r="AE292" s="70"/>
      <c r="AF292" s="70"/>
      <c r="AG292" s="70"/>
      <c r="AH292" s="8"/>
    </row>
    <row r="293" ht="15.75" customHeight="1">
      <c r="A293" s="8"/>
      <c r="B293" s="8"/>
      <c r="C293" s="8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70"/>
      <c r="Y293" s="70"/>
      <c r="Z293" s="70"/>
      <c r="AA293" s="70"/>
      <c r="AB293" s="70"/>
      <c r="AC293" s="70"/>
      <c r="AD293" s="70"/>
      <c r="AE293" s="70"/>
      <c r="AF293" s="70"/>
      <c r="AG293" s="70"/>
      <c r="AH293" s="8"/>
    </row>
    <row r="294" ht="15.75" customHeight="1">
      <c r="A294" s="8"/>
      <c r="B294" s="8"/>
      <c r="C294" s="8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70"/>
      <c r="Y294" s="70"/>
      <c r="Z294" s="70"/>
      <c r="AA294" s="70"/>
      <c r="AB294" s="70"/>
      <c r="AC294" s="70"/>
      <c r="AD294" s="70"/>
      <c r="AE294" s="70"/>
      <c r="AF294" s="70"/>
      <c r="AG294" s="70"/>
      <c r="AH294" s="8"/>
    </row>
    <row r="295" ht="15.75" customHeight="1">
      <c r="A295" s="8"/>
      <c r="B295" s="8"/>
      <c r="C295" s="8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70"/>
      <c r="Y295" s="70"/>
      <c r="Z295" s="70"/>
      <c r="AA295" s="70"/>
      <c r="AB295" s="70"/>
      <c r="AC295" s="70"/>
      <c r="AD295" s="70"/>
      <c r="AE295" s="70"/>
      <c r="AF295" s="70"/>
      <c r="AG295" s="70"/>
      <c r="AH295" s="8"/>
    </row>
    <row r="296" ht="15.75" customHeight="1">
      <c r="A296" s="8"/>
      <c r="B296" s="8"/>
      <c r="C296" s="8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70"/>
      <c r="Y296" s="70"/>
      <c r="Z296" s="70"/>
      <c r="AA296" s="70"/>
      <c r="AB296" s="70"/>
      <c r="AC296" s="70"/>
      <c r="AD296" s="70"/>
      <c r="AE296" s="70"/>
      <c r="AF296" s="70"/>
      <c r="AG296" s="70"/>
      <c r="AH296" s="8"/>
    </row>
    <row r="297" ht="15.75" customHeight="1">
      <c r="A297" s="8"/>
      <c r="B297" s="8"/>
      <c r="C297" s="8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70"/>
      <c r="Y297" s="70"/>
      <c r="Z297" s="70"/>
      <c r="AA297" s="70"/>
      <c r="AB297" s="70"/>
      <c r="AC297" s="70"/>
      <c r="AD297" s="70"/>
      <c r="AE297" s="70"/>
      <c r="AF297" s="70"/>
      <c r="AG297" s="70"/>
      <c r="AH297" s="8"/>
    </row>
    <row r="298" ht="15.75" customHeight="1">
      <c r="A298" s="8"/>
      <c r="B298" s="8"/>
      <c r="C298" s="8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70"/>
      <c r="Y298" s="70"/>
      <c r="Z298" s="70"/>
      <c r="AA298" s="70"/>
      <c r="AB298" s="70"/>
      <c r="AC298" s="70"/>
      <c r="AD298" s="70"/>
      <c r="AE298" s="70"/>
      <c r="AF298" s="70"/>
      <c r="AG298" s="70"/>
      <c r="AH298" s="8"/>
    </row>
    <row r="299" ht="15.75" customHeight="1">
      <c r="A299" s="8"/>
      <c r="B299" s="8"/>
      <c r="C299" s="8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70"/>
      <c r="Y299" s="70"/>
      <c r="Z299" s="70"/>
      <c r="AA299" s="70"/>
      <c r="AB299" s="70"/>
      <c r="AC299" s="70"/>
      <c r="AD299" s="70"/>
      <c r="AE299" s="70"/>
      <c r="AF299" s="70"/>
      <c r="AG299" s="70"/>
      <c r="AH299" s="8"/>
    </row>
    <row r="300" ht="15.75" customHeight="1">
      <c r="A300" s="8"/>
      <c r="B300" s="8"/>
      <c r="C300" s="8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70"/>
      <c r="Y300" s="70"/>
      <c r="Z300" s="70"/>
      <c r="AA300" s="70"/>
      <c r="AB300" s="70"/>
      <c r="AC300" s="70"/>
      <c r="AD300" s="70"/>
      <c r="AE300" s="70"/>
      <c r="AF300" s="70"/>
      <c r="AG300" s="70"/>
      <c r="AH300" s="8"/>
    </row>
    <row r="301" ht="15.75" customHeight="1">
      <c r="A301" s="8"/>
      <c r="B301" s="8"/>
      <c r="C301" s="8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70"/>
      <c r="Y301" s="70"/>
      <c r="Z301" s="70"/>
      <c r="AA301" s="70"/>
      <c r="AB301" s="70"/>
      <c r="AC301" s="70"/>
      <c r="AD301" s="70"/>
      <c r="AE301" s="70"/>
      <c r="AF301" s="70"/>
      <c r="AG301" s="70"/>
      <c r="AH301" s="8"/>
    </row>
    <row r="302" ht="15.75" customHeight="1">
      <c r="A302" s="8"/>
      <c r="B302" s="8"/>
      <c r="C302" s="8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70"/>
      <c r="Y302" s="70"/>
      <c r="Z302" s="70"/>
      <c r="AA302" s="70"/>
      <c r="AB302" s="70"/>
      <c r="AC302" s="70"/>
      <c r="AD302" s="70"/>
      <c r="AE302" s="70"/>
      <c r="AF302" s="70"/>
      <c r="AG302" s="70"/>
      <c r="AH302" s="8"/>
    </row>
    <row r="303" ht="15.75" customHeight="1">
      <c r="A303" s="8"/>
      <c r="B303" s="8"/>
      <c r="C303" s="8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70"/>
      <c r="Y303" s="70"/>
      <c r="Z303" s="70"/>
      <c r="AA303" s="70"/>
      <c r="AB303" s="70"/>
      <c r="AC303" s="70"/>
      <c r="AD303" s="70"/>
      <c r="AE303" s="70"/>
      <c r="AF303" s="70"/>
      <c r="AG303" s="70"/>
      <c r="AH303" s="8"/>
    </row>
    <row r="304" ht="15.75" customHeight="1">
      <c r="A304" s="8"/>
      <c r="B304" s="8"/>
      <c r="C304" s="8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70"/>
      <c r="Y304" s="70"/>
      <c r="Z304" s="70"/>
      <c r="AA304" s="70"/>
      <c r="AB304" s="70"/>
      <c r="AC304" s="70"/>
      <c r="AD304" s="70"/>
      <c r="AE304" s="70"/>
      <c r="AF304" s="70"/>
      <c r="AG304" s="70"/>
      <c r="AH304" s="8"/>
    </row>
    <row r="305" ht="15.75" customHeight="1">
      <c r="A305" s="8"/>
      <c r="B305" s="8"/>
      <c r="C305" s="8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70"/>
      <c r="Y305" s="70"/>
      <c r="Z305" s="70"/>
      <c r="AA305" s="70"/>
      <c r="AB305" s="70"/>
      <c r="AC305" s="70"/>
      <c r="AD305" s="70"/>
      <c r="AE305" s="70"/>
      <c r="AF305" s="70"/>
      <c r="AG305" s="70"/>
      <c r="AH305" s="8"/>
    </row>
    <row r="306" ht="15.75" customHeight="1">
      <c r="A306" s="8"/>
      <c r="B306" s="8"/>
      <c r="C306" s="8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70"/>
      <c r="Y306" s="70"/>
      <c r="Z306" s="70"/>
      <c r="AA306" s="70"/>
      <c r="AB306" s="70"/>
      <c r="AC306" s="70"/>
      <c r="AD306" s="70"/>
      <c r="AE306" s="70"/>
      <c r="AF306" s="70"/>
      <c r="AG306" s="70"/>
      <c r="AH306" s="8"/>
    </row>
    <row r="307" ht="15.75" customHeight="1">
      <c r="A307" s="8"/>
      <c r="B307" s="8"/>
      <c r="C307" s="8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70"/>
      <c r="Y307" s="70"/>
      <c r="Z307" s="70"/>
      <c r="AA307" s="70"/>
      <c r="AB307" s="70"/>
      <c r="AC307" s="70"/>
      <c r="AD307" s="70"/>
      <c r="AE307" s="70"/>
      <c r="AF307" s="70"/>
      <c r="AG307" s="70"/>
      <c r="AH307" s="8"/>
    </row>
    <row r="308" ht="15.75" customHeight="1">
      <c r="A308" s="8"/>
      <c r="B308" s="8"/>
      <c r="C308" s="8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70"/>
      <c r="Y308" s="70"/>
      <c r="Z308" s="70"/>
      <c r="AA308" s="70"/>
      <c r="AB308" s="70"/>
      <c r="AC308" s="70"/>
      <c r="AD308" s="70"/>
      <c r="AE308" s="70"/>
      <c r="AF308" s="70"/>
      <c r="AG308" s="70"/>
      <c r="AH308" s="8"/>
    </row>
    <row r="309" ht="15.75" customHeight="1">
      <c r="A309" s="8"/>
      <c r="B309" s="8"/>
      <c r="C309" s="8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70"/>
      <c r="Y309" s="70"/>
      <c r="Z309" s="70"/>
      <c r="AA309" s="70"/>
      <c r="AB309" s="70"/>
      <c r="AC309" s="70"/>
      <c r="AD309" s="70"/>
      <c r="AE309" s="70"/>
      <c r="AF309" s="70"/>
      <c r="AG309" s="70"/>
      <c r="AH309" s="8"/>
    </row>
    <row r="310" ht="15.75" customHeight="1">
      <c r="A310" s="8"/>
      <c r="B310" s="8"/>
      <c r="C310" s="8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70"/>
      <c r="Y310" s="70"/>
      <c r="Z310" s="70"/>
      <c r="AA310" s="70"/>
      <c r="AB310" s="70"/>
      <c r="AC310" s="70"/>
      <c r="AD310" s="70"/>
      <c r="AE310" s="70"/>
      <c r="AF310" s="70"/>
      <c r="AG310" s="70"/>
      <c r="AH310" s="8"/>
    </row>
    <row r="311" ht="15.75" customHeight="1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70"/>
      <c r="Y311" s="70"/>
      <c r="Z311" s="70"/>
      <c r="AA311" s="70"/>
      <c r="AB311" s="70"/>
      <c r="AC311" s="70"/>
      <c r="AD311" s="70"/>
      <c r="AE311" s="70"/>
      <c r="AF311" s="70"/>
      <c r="AG311" s="70"/>
      <c r="AH311" s="8"/>
    </row>
    <row r="312" ht="15.75" customHeight="1">
      <c r="A312" s="8"/>
      <c r="B312" s="8"/>
      <c r="C312" s="8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70"/>
      <c r="Y312" s="70"/>
      <c r="Z312" s="70"/>
      <c r="AA312" s="70"/>
      <c r="AB312" s="70"/>
      <c r="AC312" s="70"/>
      <c r="AD312" s="70"/>
      <c r="AE312" s="70"/>
      <c r="AF312" s="70"/>
      <c r="AG312" s="70"/>
      <c r="AH312" s="8"/>
    </row>
    <row r="313" ht="15.75" customHeight="1">
      <c r="A313" s="8"/>
      <c r="B313" s="8"/>
      <c r="C313" s="8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70"/>
      <c r="Y313" s="70"/>
      <c r="Z313" s="70"/>
      <c r="AA313" s="70"/>
      <c r="AB313" s="70"/>
      <c r="AC313" s="70"/>
      <c r="AD313" s="70"/>
      <c r="AE313" s="70"/>
      <c r="AF313" s="70"/>
      <c r="AG313" s="70"/>
      <c r="AH313" s="8"/>
    </row>
    <row r="314" ht="15.75" customHeight="1">
      <c r="A314" s="8"/>
      <c r="B314" s="8"/>
      <c r="C314" s="8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70"/>
      <c r="Y314" s="70"/>
      <c r="Z314" s="70"/>
      <c r="AA314" s="70"/>
      <c r="AB314" s="70"/>
      <c r="AC314" s="70"/>
      <c r="AD314" s="70"/>
      <c r="AE314" s="70"/>
      <c r="AF314" s="70"/>
      <c r="AG314" s="70"/>
      <c r="AH314" s="8"/>
    </row>
    <row r="315" ht="15.75" customHeight="1">
      <c r="A315" s="8"/>
      <c r="B315" s="8"/>
      <c r="C315" s="8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70"/>
      <c r="Y315" s="70"/>
      <c r="Z315" s="70"/>
      <c r="AA315" s="70"/>
      <c r="AB315" s="70"/>
      <c r="AC315" s="70"/>
      <c r="AD315" s="70"/>
      <c r="AE315" s="70"/>
      <c r="AF315" s="70"/>
      <c r="AG315" s="70"/>
      <c r="AH315" s="8"/>
    </row>
    <row r="316" ht="15.75" customHeight="1">
      <c r="A316" s="8"/>
      <c r="B316" s="8"/>
      <c r="C316" s="8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70"/>
      <c r="Y316" s="70"/>
      <c r="Z316" s="70"/>
      <c r="AA316" s="70"/>
      <c r="AB316" s="70"/>
      <c r="AC316" s="70"/>
      <c r="AD316" s="70"/>
      <c r="AE316" s="70"/>
      <c r="AF316" s="70"/>
      <c r="AG316" s="70"/>
      <c r="AH316" s="8"/>
    </row>
    <row r="317" ht="15.75" customHeight="1">
      <c r="A317" s="8"/>
      <c r="B317" s="8"/>
      <c r="C317" s="8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70"/>
      <c r="Y317" s="70"/>
      <c r="Z317" s="70"/>
      <c r="AA317" s="70"/>
      <c r="AB317" s="70"/>
      <c r="AC317" s="70"/>
      <c r="AD317" s="70"/>
      <c r="AE317" s="70"/>
      <c r="AF317" s="70"/>
      <c r="AG317" s="70"/>
      <c r="AH317" s="8"/>
    </row>
    <row r="318" ht="15.75" customHeight="1">
      <c r="A318" s="8"/>
      <c r="B318" s="8"/>
      <c r="C318" s="8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70"/>
      <c r="Y318" s="70"/>
      <c r="Z318" s="70"/>
      <c r="AA318" s="70"/>
      <c r="AB318" s="70"/>
      <c r="AC318" s="70"/>
      <c r="AD318" s="70"/>
      <c r="AE318" s="70"/>
      <c r="AF318" s="70"/>
      <c r="AG318" s="70"/>
      <c r="AH318" s="8"/>
    </row>
    <row r="319" ht="15.75" customHeight="1">
      <c r="A319" s="8"/>
      <c r="B319" s="8"/>
      <c r="C319" s="8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70"/>
      <c r="Y319" s="70"/>
      <c r="Z319" s="70"/>
      <c r="AA319" s="70"/>
      <c r="AB319" s="70"/>
      <c r="AC319" s="70"/>
      <c r="AD319" s="70"/>
      <c r="AE319" s="70"/>
      <c r="AF319" s="70"/>
      <c r="AG319" s="70"/>
      <c r="AH319" s="8"/>
    </row>
    <row r="320" ht="15.75" customHeight="1">
      <c r="A320" s="8"/>
      <c r="B320" s="8"/>
      <c r="C320" s="8"/>
      <c r="D320" s="8"/>
      <c r="E320" s="8"/>
      <c r="F320" s="8"/>
      <c r="G320" s="8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70"/>
      <c r="Y320" s="70"/>
      <c r="Z320" s="70"/>
      <c r="AA320" s="70"/>
      <c r="AB320" s="70"/>
      <c r="AC320" s="70"/>
      <c r="AD320" s="70"/>
      <c r="AE320" s="70"/>
      <c r="AF320" s="70"/>
      <c r="AG320" s="70"/>
      <c r="AH320" s="8"/>
    </row>
    <row r="321" ht="15.75" customHeight="1">
      <c r="A321" s="8"/>
      <c r="B321" s="8"/>
      <c r="C321" s="8"/>
      <c r="D321" s="8"/>
      <c r="E321" s="8"/>
      <c r="F321" s="8"/>
      <c r="G321" s="8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70"/>
      <c r="Y321" s="70"/>
      <c r="Z321" s="70"/>
      <c r="AA321" s="70"/>
      <c r="AB321" s="70"/>
      <c r="AC321" s="70"/>
      <c r="AD321" s="70"/>
      <c r="AE321" s="70"/>
      <c r="AF321" s="70"/>
      <c r="AG321" s="70"/>
      <c r="AH321" s="8"/>
    </row>
    <row r="322" ht="15.75" customHeight="1">
      <c r="A322" s="8"/>
      <c r="B322" s="8"/>
      <c r="C322" s="8"/>
      <c r="D322" s="8"/>
      <c r="E322" s="8"/>
      <c r="F322" s="8"/>
      <c r="G322" s="8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70"/>
      <c r="Y322" s="70"/>
      <c r="Z322" s="70"/>
      <c r="AA322" s="70"/>
      <c r="AB322" s="70"/>
      <c r="AC322" s="70"/>
      <c r="AD322" s="70"/>
      <c r="AE322" s="70"/>
      <c r="AF322" s="70"/>
      <c r="AG322" s="70"/>
      <c r="AH322" s="8"/>
    </row>
    <row r="323" ht="15.75" customHeight="1">
      <c r="A323" s="8"/>
      <c r="B323" s="8"/>
      <c r="C323" s="8"/>
      <c r="D323" s="8"/>
      <c r="E323" s="8"/>
      <c r="F323" s="8"/>
      <c r="G323" s="8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70"/>
      <c r="Y323" s="70"/>
      <c r="Z323" s="70"/>
      <c r="AA323" s="70"/>
      <c r="AB323" s="70"/>
      <c r="AC323" s="70"/>
      <c r="AD323" s="70"/>
      <c r="AE323" s="70"/>
      <c r="AF323" s="70"/>
      <c r="AG323" s="70"/>
      <c r="AH323" s="8"/>
    </row>
    <row r="324" ht="15.75" customHeight="1">
      <c r="A324" s="8"/>
      <c r="B324" s="8"/>
      <c r="C324" s="8"/>
      <c r="D324" s="8"/>
      <c r="E324" s="8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70"/>
      <c r="Y324" s="70"/>
      <c r="Z324" s="70"/>
      <c r="AA324" s="70"/>
      <c r="AB324" s="70"/>
      <c r="AC324" s="70"/>
      <c r="AD324" s="70"/>
      <c r="AE324" s="70"/>
      <c r="AF324" s="70"/>
      <c r="AG324" s="70"/>
      <c r="AH324" s="8"/>
    </row>
    <row r="325" ht="15.75" customHeight="1">
      <c r="A325" s="8"/>
      <c r="B325" s="8"/>
      <c r="C325" s="8"/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70"/>
      <c r="Y325" s="70"/>
      <c r="Z325" s="70"/>
      <c r="AA325" s="70"/>
      <c r="AB325" s="70"/>
      <c r="AC325" s="70"/>
      <c r="AD325" s="70"/>
      <c r="AE325" s="70"/>
      <c r="AF325" s="70"/>
      <c r="AG325" s="70"/>
      <c r="AH325" s="8"/>
    </row>
    <row r="326" ht="15.75" customHeight="1">
      <c r="A326" s="8"/>
      <c r="B326" s="8"/>
      <c r="C326" s="8"/>
      <c r="D326" s="8"/>
      <c r="E326" s="8"/>
      <c r="F326" s="8"/>
      <c r="G326" s="8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70"/>
      <c r="Y326" s="70"/>
      <c r="Z326" s="70"/>
      <c r="AA326" s="70"/>
      <c r="AB326" s="70"/>
      <c r="AC326" s="70"/>
      <c r="AD326" s="70"/>
      <c r="AE326" s="70"/>
      <c r="AF326" s="70"/>
      <c r="AG326" s="70"/>
      <c r="AH326" s="8"/>
    </row>
    <row r="327" ht="15.75" customHeight="1">
      <c r="A327" s="8"/>
      <c r="B327" s="8"/>
      <c r="C327" s="8"/>
      <c r="D327" s="8"/>
      <c r="E327" s="8"/>
      <c r="F327" s="8"/>
      <c r="G327" s="8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70"/>
      <c r="Y327" s="70"/>
      <c r="Z327" s="70"/>
      <c r="AA327" s="70"/>
      <c r="AB327" s="70"/>
      <c r="AC327" s="70"/>
      <c r="AD327" s="70"/>
      <c r="AE327" s="70"/>
      <c r="AF327" s="70"/>
      <c r="AG327" s="70"/>
      <c r="AH327" s="8"/>
    </row>
    <row r="328" ht="15.75" customHeight="1">
      <c r="A328" s="8"/>
      <c r="B328" s="8"/>
      <c r="C328" s="8"/>
      <c r="D328" s="8"/>
      <c r="E328" s="8"/>
      <c r="F328" s="8"/>
      <c r="G328" s="8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70"/>
      <c r="Y328" s="70"/>
      <c r="Z328" s="70"/>
      <c r="AA328" s="70"/>
      <c r="AB328" s="70"/>
      <c r="AC328" s="70"/>
      <c r="AD328" s="70"/>
      <c r="AE328" s="70"/>
      <c r="AF328" s="70"/>
      <c r="AG328" s="70"/>
      <c r="AH328" s="8"/>
    </row>
    <row r="329" ht="15.75" customHeight="1">
      <c r="A329" s="8"/>
      <c r="B329" s="8"/>
      <c r="C329" s="8"/>
      <c r="D329" s="8"/>
      <c r="E329" s="8"/>
      <c r="F329" s="8"/>
      <c r="G329" s="8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70"/>
      <c r="Y329" s="70"/>
      <c r="Z329" s="70"/>
      <c r="AA329" s="70"/>
      <c r="AB329" s="70"/>
      <c r="AC329" s="70"/>
      <c r="AD329" s="70"/>
      <c r="AE329" s="70"/>
      <c r="AF329" s="70"/>
      <c r="AG329" s="70"/>
      <c r="AH329" s="8"/>
    </row>
    <row r="330" ht="15.75" customHeight="1">
      <c r="A330" s="8"/>
      <c r="B330" s="8"/>
      <c r="C330" s="8"/>
      <c r="D330" s="8"/>
      <c r="E330" s="8"/>
      <c r="F330" s="8"/>
      <c r="G330" s="8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70"/>
      <c r="Y330" s="70"/>
      <c r="Z330" s="70"/>
      <c r="AA330" s="70"/>
      <c r="AB330" s="70"/>
      <c r="AC330" s="70"/>
      <c r="AD330" s="70"/>
      <c r="AE330" s="70"/>
      <c r="AF330" s="70"/>
      <c r="AG330" s="70"/>
      <c r="AH330" s="8"/>
    </row>
    <row r="331" ht="15.75" customHeight="1">
      <c r="A331" s="8"/>
      <c r="B331" s="8"/>
      <c r="C331" s="8"/>
      <c r="D331" s="8"/>
      <c r="E331" s="8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70"/>
      <c r="Y331" s="70"/>
      <c r="Z331" s="70"/>
      <c r="AA331" s="70"/>
      <c r="AB331" s="70"/>
      <c r="AC331" s="70"/>
      <c r="AD331" s="70"/>
      <c r="AE331" s="70"/>
      <c r="AF331" s="70"/>
      <c r="AG331" s="70"/>
      <c r="AH331" s="8"/>
    </row>
    <row r="332" ht="15.75" customHeight="1">
      <c r="A332" s="8"/>
      <c r="B332" s="8"/>
      <c r="C332" s="8"/>
      <c r="D332" s="8"/>
      <c r="E332" s="8"/>
      <c r="F332" s="8"/>
      <c r="G332" s="8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70"/>
      <c r="Y332" s="70"/>
      <c r="Z332" s="70"/>
      <c r="AA332" s="70"/>
      <c r="AB332" s="70"/>
      <c r="AC332" s="70"/>
      <c r="AD332" s="70"/>
      <c r="AE332" s="70"/>
      <c r="AF332" s="70"/>
      <c r="AG332" s="70"/>
      <c r="AH332" s="8"/>
    </row>
    <row r="333" ht="15.75" customHeight="1">
      <c r="A333" s="8"/>
      <c r="B333" s="8"/>
      <c r="C333" s="8"/>
      <c r="D333" s="8"/>
      <c r="E333" s="8"/>
      <c r="F333" s="8"/>
      <c r="G333" s="8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70"/>
      <c r="Y333" s="70"/>
      <c r="Z333" s="70"/>
      <c r="AA333" s="70"/>
      <c r="AB333" s="70"/>
      <c r="AC333" s="70"/>
      <c r="AD333" s="70"/>
      <c r="AE333" s="70"/>
      <c r="AF333" s="70"/>
      <c r="AG333" s="70"/>
      <c r="AH333" s="8"/>
    </row>
    <row r="334" ht="15.75" customHeight="1">
      <c r="A334" s="8"/>
      <c r="B334" s="8"/>
      <c r="C334" s="8"/>
      <c r="D334" s="8"/>
      <c r="E334" s="8"/>
      <c r="F334" s="8"/>
      <c r="G334" s="8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70"/>
      <c r="Y334" s="70"/>
      <c r="Z334" s="70"/>
      <c r="AA334" s="70"/>
      <c r="AB334" s="70"/>
      <c r="AC334" s="70"/>
      <c r="AD334" s="70"/>
      <c r="AE334" s="70"/>
      <c r="AF334" s="70"/>
      <c r="AG334" s="70"/>
      <c r="AH334" s="8"/>
    </row>
    <row r="335" ht="15.75" customHeight="1">
      <c r="A335" s="8"/>
      <c r="B335" s="8"/>
      <c r="C335" s="8"/>
      <c r="D335" s="8"/>
      <c r="E335" s="8"/>
      <c r="F335" s="8"/>
      <c r="G335" s="8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70"/>
      <c r="Y335" s="70"/>
      <c r="Z335" s="70"/>
      <c r="AA335" s="70"/>
      <c r="AB335" s="70"/>
      <c r="AC335" s="70"/>
      <c r="AD335" s="70"/>
      <c r="AE335" s="70"/>
      <c r="AF335" s="70"/>
      <c r="AG335" s="70"/>
      <c r="AH335" s="8"/>
    </row>
    <row r="336" ht="15.75" customHeight="1">
      <c r="A336" s="8"/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70"/>
      <c r="Y336" s="70"/>
      <c r="Z336" s="70"/>
      <c r="AA336" s="70"/>
      <c r="AB336" s="70"/>
      <c r="AC336" s="70"/>
      <c r="AD336" s="70"/>
      <c r="AE336" s="70"/>
      <c r="AF336" s="70"/>
      <c r="AG336" s="70"/>
      <c r="AH336" s="8"/>
    </row>
    <row r="337" ht="15.75" customHeight="1">
      <c r="A337" s="8"/>
      <c r="B337" s="8"/>
      <c r="C337" s="8"/>
      <c r="D337" s="8"/>
      <c r="E337" s="8"/>
      <c r="F337" s="8"/>
      <c r="G337" s="8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70"/>
      <c r="Y337" s="70"/>
      <c r="Z337" s="70"/>
      <c r="AA337" s="70"/>
      <c r="AB337" s="70"/>
      <c r="AC337" s="70"/>
      <c r="AD337" s="70"/>
      <c r="AE337" s="70"/>
      <c r="AF337" s="70"/>
      <c r="AG337" s="70"/>
      <c r="AH337" s="8"/>
    </row>
    <row r="338" ht="15.75" customHeight="1">
      <c r="A338" s="8"/>
      <c r="B338" s="8"/>
      <c r="C338" s="8"/>
      <c r="D338" s="8"/>
      <c r="E338" s="8"/>
      <c r="F338" s="8"/>
      <c r="G338" s="8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70"/>
      <c r="Y338" s="70"/>
      <c r="Z338" s="70"/>
      <c r="AA338" s="70"/>
      <c r="AB338" s="70"/>
      <c r="AC338" s="70"/>
      <c r="AD338" s="70"/>
      <c r="AE338" s="70"/>
      <c r="AF338" s="70"/>
      <c r="AG338" s="70"/>
      <c r="AH338" s="8"/>
    </row>
    <row r="339" ht="15.75" customHeight="1">
      <c r="A339" s="8"/>
      <c r="B339" s="8"/>
      <c r="C339" s="8"/>
      <c r="D339" s="8"/>
      <c r="E339" s="8"/>
      <c r="F339" s="8"/>
      <c r="G339" s="8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70"/>
      <c r="Y339" s="70"/>
      <c r="Z339" s="70"/>
      <c r="AA339" s="70"/>
      <c r="AB339" s="70"/>
      <c r="AC339" s="70"/>
      <c r="AD339" s="70"/>
      <c r="AE339" s="70"/>
      <c r="AF339" s="70"/>
      <c r="AG339" s="70"/>
      <c r="AH339" s="8"/>
    </row>
    <row r="340" ht="15.75" customHeight="1">
      <c r="A340" s="8"/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70"/>
      <c r="Y340" s="70"/>
      <c r="Z340" s="70"/>
      <c r="AA340" s="70"/>
      <c r="AB340" s="70"/>
      <c r="AC340" s="70"/>
      <c r="AD340" s="70"/>
      <c r="AE340" s="70"/>
      <c r="AF340" s="70"/>
      <c r="AG340" s="70"/>
      <c r="AH340" s="8"/>
    </row>
    <row r="341" ht="15.75" customHeight="1">
      <c r="A341" s="8"/>
      <c r="B341" s="8"/>
      <c r="C341" s="8"/>
      <c r="D341" s="8"/>
      <c r="E341" s="8"/>
      <c r="F341" s="8"/>
      <c r="G341" s="8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70"/>
      <c r="Y341" s="70"/>
      <c r="Z341" s="70"/>
      <c r="AA341" s="70"/>
      <c r="AB341" s="70"/>
      <c r="AC341" s="70"/>
      <c r="AD341" s="70"/>
      <c r="AE341" s="70"/>
      <c r="AF341" s="70"/>
      <c r="AG341" s="70"/>
      <c r="AH341" s="8"/>
    </row>
    <row r="342" ht="15.75" customHeight="1">
      <c r="A342" s="8"/>
      <c r="B342" s="8"/>
      <c r="C342" s="8"/>
      <c r="D342" s="8"/>
      <c r="E342" s="8"/>
      <c r="F342" s="8"/>
      <c r="G342" s="8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70"/>
      <c r="Y342" s="70"/>
      <c r="Z342" s="70"/>
      <c r="AA342" s="70"/>
      <c r="AB342" s="70"/>
      <c r="AC342" s="70"/>
      <c r="AD342" s="70"/>
      <c r="AE342" s="70"/>
      <c r="AF342" s="70"/>
      <c r="AG342" s="70"/>
      <c r="AH342" s="8"/>
    </row>
    <row r="343" ht="15.75" customHeight="1">
      <c r="A343" s="8"/>
      <c r="B343" s="8"/>
      <c r="C343" s="8"/>
      <c r="D343" s="8"/>
      <c r="E343" s="8"/>
      <c r="F343" s="8"/>
      <c r="G343" s="8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70"/>
      <c r="Y343" s="70"/>
      <c r="Z343" s="70"/>
      <c r="AA343" s="70"/>
      <c r="AB343" s="70"/>
      <c r="AC343" s="70"/>
      <c r="AD343" s="70"/>
      <c r="AE343" s="70"/>
      <c r="AF343" s="70"/>
      <c r="AG343" s="70"/>
      <c r="AH343" s="8"/>
    </row>
    <row r="344" ht="15.75" customHeight="1">
      <c r="A344" s="8"/>
      <c r="B344" s="8"/>
      <c r="C344" s="8"/>
      <c r="D344" s="8"/>
      <c r="E344" s="8"/>
      <c r="F344" s="8"/>
      <c r="G344" s="8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70"/>
      <c r="Y344" s="70"/>
      <c r="Z344" s="70"/>
      <c r="AA344" s="70"/>
      <c r="AB344" s="70"/>
      <c r="AC344" s="70"/>
      <c r="AD344" s="70"/>
      <c r="AE344" s="70"/>
      <c r="AF344" s="70"/>
      <c r="AG344" s="70"/>
      <c r="AH344" s="8"/>
    </row>
    <row r="345" ht="15.75" customHeight="1">
      <c r="A345" s="8"/>
      <c r="B345" s="8"/>
      <c r="C345" s="8"/>
      <c r="D345" s="8"/>
      <c r="E345" s="8"/>
      <c r="F345" s="8"/>
      <c r="G345" s="8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70"/>
      <c r="Y345" s="70"/>
      <c r="Z345" s="70"/>
      <c r="AA345" s="70"/>
      <c r="AB345" s="70"/>
      <c r="AC345" s="70"/>
      <c r="AD345" s="70"/>
      <c r="AE345" s="70"/>
      <c r="AF345" s="70"/>
      <c r="AG345" s="70"/>
      <c r="AH345" s="8"/>
    </row>
    <row r="346" ht="15.75" customHeight="1">
      <c r="A346" s="8"/>
      <c r="B346" s="8"/>
      <c r="C346" s="8"/>
      <c r="D346" s="8"/>
      <c r="E346" s="8"/>
      <c r="F346" s="8"/>
      <c r="G346" s="8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70"/>
      <c r="Y346" s="70"/>
      <c r="Z346" s="70"/>
      <c r="AA346" s="70"/>
      <c r="AB346" s="70"/>
      <c r="AC346" s="70"/>
      <c r="AD346" s="70"/>
      <c r="AE346" s="70"/>
      <c r="AF346" s="70"/>
      <c r="AG346" s="70"/>
      <c r="AH346" s="8"/>
    </row>
    <row r="347" ht="15.75" customHeight="1">
      <c r="A347" s="8"/>
      <c r="B347" s="8"/>
      <c r="C347" s="8"/>
      <c r="D347" s="8"/>
      <c r="E347" s="8"/>
      <c r="F347" s="8"/>
      <c r="G347" s="8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70"/>
      <c r="Y347" s="70"/>
      <c r="Z347" s="70"/>
      <c r="AA347" s="70"/>
      <c r="AB347" s="70"/>
      <c r="AC347" s="70"/>
      <c r="AD347" s="70"/>
      <c r="AE347" s="70"/>
      <c r="AF347" s="70"/>
      <c r="AG347" s="70"/>
      <c r="AH347" s="8"/>
    </row>
    <row r="348" ht="15.75" customHeight="1">
      <c r="A348" s="8"/>
      <c r="B348" s="8"/>
      <c r="C348" s="8"/>
      <c r="D348" s="8"/>
      <c r="E348" s="8"/>
      <c r="F348" s="8"/>
      <c r="G348" s="8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70"/>
      <c r="Y348" s="70"/>
      <c r="Z348" s="70"/>
      <c r="AA348" s="70"/>
      <c r="AB348" s="70"/>
      <c r="AC348" s="70"/>
      <c r="AD348" s="70"/>
      <c r="AE348" s="70"/>
      <c r="AF348" s="70"/>
      <c r="AG348" s="70"/>
      <c r="AH348" s="8"/>
    </row>
    <row r="349" ht="15.75" customHeight="1">
      <c r="A349" s="8"/>
      <c r="B349" s="8"/>
      <c r="C349" s="8"/>
      <c r="D349" s="8"/>
      <c r="E349" s="8"/>
      <c r="F349" s="8"/>
      <c r="G349" s="8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70"/>
      <c r="Y349" s="70"/>
      <c r="Z349" s="70"/>
      <c r="AA349" s="70"/>
      <c r="AB349" s="70"/>
      <c r="AC349" s="70"/>
      <c r="AD349" s="70"/>
      <c r="AE349" s="70"/>
      <c r="AF349" s="70"/>
      <c r="AG349" s="70"/>
      <c r="AH349" s="8"/>
    </row>
    <row r="350" ht="15.75" customHeight="1">
      <c r="A350" s="8"/>
      <c r="B350" s="8"/>
      <c r="C350" s="8"/>
      <c r="D350" s="8"/>
      <c r="E350" s="8"/>
      <c r="F350" s="8"/>
      <c r="G350" s="8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70"/>
      <c r="Y350" s="70"/>
      <c r="Z350" s="70"/>
      <c r="AA350" s="70"/>
      <c r="AB350" s="70"/>
      <c r="AC350" s="70"/>
      <c r="AD350" s="70"/>
      <c r="AE350" s="70"/>
      <c r="AF350" s="70"/>
      <c r="AG350" s="70"/>
      <c r="AH350" s="8"/>
    </row>
    <row r="351" ht="15.75" customHeight="1">
      <c r="A351" s="8"/>
      <c r="B351" s="8"/>
      <c r="C351" s="8"/>
      <c r="D351" s="8"/>
      <c r="E351" s="8"/>
      <c r="F351" s="8"/>
      <c r="G351" s="8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70"/>
      <c r="Y351" s="70"/>
      <c r="Z351" s="70"/>
      <c r="AA351" s="70"/>
      <c r="AB351" s="70"/>
      <c r="AC351" s="70"/>
      <c r="AD351" s="70"/>
      <c r="AE351" s="70"/>
      <c r="AF351" s="70"/>
      <c r="AG351" s="70"/>
      <c r="AH351" s="8"/>
    </row>
    <row r="352" ht="15.75" customHeight="1">
      <c r="A352" s="8"/>
      <c r="B352" s="8"/>
      <c r="C352" s="8"/>
      <c r="D352" s="8"/>
      <c r="E352" s="8"/>
      <c r="F352" s="8"/>
      <c r="G352" s="8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70"/>
      <c r="Y352" s="70"/>
      <c r="Z352" s="70"/>
      <c r="AA352" s="70"/>
      <c r="AB352" s="70"/>
      <c r="AC352" s="70"/>
      <c r="AD352" s="70"/>
      <c r="AE352" s="70"/>
      <c r="AF352" s="70"/>
      <c r="AG352" s="70"/>
      <c r="AH352" s="8"/>
    </row>
    <row r="353" ht="15.75" customHeight="1">
      <c r="A353" s="8"/>
      <c r="B353" s="8"/>
      <c r="C353" s="8"/>
      <c r="D353" s="8"/>
      <c r="E353" s="8"/>
      <c r="F353" s="8"/>
      <c r="G353" s="8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70"/>
      <c r="Y353" s="70"/>
      <c r="Z353" s="70"/>
      <c r="AA353" s="70"/>
      <c r="AB353" s="70"/>
      <c r="AC353" s="70"/>
      <c r="AD353" s="70"/>
      <c r="AE353" s="70"/>
      <c r="AF353" s="70"/>
      <c r="AG353" s="70"/>
      <c r="AH353" s="8"/>
    </row>
    <row r="354" ht="15.75" customHeight="1">
      <c r="A354" s="8"/>
      <c r="B354" s="8"/>
      <c r="C354" s="8"/>
      <c r="D354" s="8"/>
      <c r="E354" s="8"/>
      <c r="F354" s="8"/>
      <c r="G354" s="8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70"/>
      <c r="Y354" s="70"/>
      <c r="Z354" s="70"/>
      <c r="AA354" s="70"/>
      <c r="AB354" s="70"/>
      <c r="AC354" s="70"/>
      <c r="AD354" s="70"/>
      <c r="AE354" s="70"/>
      <c r="AF354" s="70"/>
      <c r="AG354" s="70"/>
      <c r="AH354" s="8"/>
    </row>
    <row r="355" ht="15.75" customHeight="1">
      <c r="A355" s="8"/>
      <c r="B355" s="8"/>
      <c r="C355" s="8"/>
      <c r="D355" s="8"/>
      <c r="E355" s="8"/>
      <c r="F355" s="8"/>
      <c r="G355" s="8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70"/>
      <c r="Y355" s="70"/>
      <c r="Z355" s="70"/>
      <c r="AA355" s="70"/>
      <c r="AB355" s="70"/>
      <c r="AC355" s="70"/>
      <c r="AD355" s="70"/>
      <c r="AE355" s="70"/>
      <c r="AF355" s="70"/>
      <c r="AG355" s="70"/>
      <c r="AH355" s="8"/>
    </row>
    <row r="356" ht="15.75" customHeight="1">
      <c r="A356" s="8"/>
      <c r="B356" s="8"/>
      <c r="C356" s="8"/>
      <c r="D356" s="8"/>
      <c r="E356" s="8"/>
      <c r="F356" s="8"/>
      <c r="G356" s="8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70"/>
      <c r="Y356" s="70"/>
      <c r="Z356" s="70"/>
      <c r="AA356" s="70"/>
      <c r="AB356" s="70"/>
      <c r="AC356" s="70"/>
      <c r="AD356" s="70"/>
      <c r="AE356" s="70"/>
      <c r="AF356" s="70"/>
      <c r="AG356" s="70"/>
      <c r="AH356" s="8"/>
    </row>
    <row r="357" ht="15.75" customHeight="1">
      <c r="A357" s="8"/>
      <c r="B357" s="8"/>
      <c r="C357" s="8"/>
      <c r="D357" s="8"/>
      <c r="E357" s="8"/>
      <c r="F357" s="8"/>
      <c r="G357" s="8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70"/>
      <c r="Y357" s="70"/>
      <c r="Z357" s="70"/>
      <c r="AA357" s="70"/>
      <c r="AB357" s="70"/>
      <c r="AC357" s="70"/>
      <c r="AD357" s="70"/>
      <c r="AE357" s="70"/>
      <c r="AF357" s="70"/>
      <c r="AG357" s="70"/>
      <c r="AH357" s="8"/>
    </row>
    <row r="358" ht="15.75" customHeight="1">
      <c r="A358" s="8"/>
      <c r="B358" s="8"/>
      <c r="C358" s="8"/>
      <c r="D358" s="8"/>
      <c r="E358" s="8"/>
      <c r="F358" s="8"/>
      <c r="G358" s="8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70"/>
      <c r="Y358" s="70"/>
      <c r="Z358" s="70"/>
      <c r="AA358" s="70"/>
      <c r="AB358" s="70"/>
      <c r="AC358" s="70"/>
      <c r="AD358" s="70"/>
      <c r="AE358" s="70"/>
      <c r="AF358" s="70"/>
      <c r="AG358" s="70"/>
      <c r="AH358" s="8"/>
    </row>
    <row r="359" ht="15.75" customHeight="1">
      <c r="A359" s="8"/>
      <c r="B359" s="8"/>
      <c r="C359" s="8"/>
      <c r="D359" s="8"/>
      <c r="E359" s="8"/>
      <c r="F359" s="8"/>
      <c r="G359" s="8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70"/>
      <c r="Y359" s="70"/>
      <c r="Z359" s="70"/>
      <c r="AA359" s="70"/>
      <c r="AB359" s="70"/>
      <c r="AC359" s="70"/>
      <c r="AD359" s="70"/>
      <c r="AE359" s="70"/>
      <c r="AF359" s="70"/>
      <c r="AG359" s="70"/>
      <c r="AH359" s="8"/>
    </row>
    <row r="360" ht="15.75" customHeight="1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70"/>
      <c r="Y360" s="70"/>
      <c r="Z360" s="70"/>
      <c r="AA360" s="70"/>
      <c r="AB360" s="70"/>
      <c r="AC360" s="70"/>
      <c r="AD360" s="70"/>
      <c r="AE360" s="70"/>
      <c r="AF360" s="70"/>
      <c r="AG360" s="70"/>
      <c r="AH360" s="8"/>
    </row>
    <row r="361" ht="15.75" customHeight="1">
      <c r="A361" s="8"/>
      <c r="B361" s="8"/>
      <c r="C361" s="8"/>
      <c r="D361" s="8"/>
      <c r="E361" s="8"/>
      <c r="F361" s="8"/>
      <c r="G361" s="8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70"/>
      <c r="Y361" s="70"/>
      <c r="Z361" s="70"/>
      <c r="AA361" s="70"/>
      <c r="AB361" s="70"/>
      <c r="AC361" s="70"/>
      <c r="AD361" s="70"/>
      <c r="AE361" s="70"/>
      <c r="AF361" s="70"/>
      <c r="AG361" s="70"/>
      <c r="AH361" s="8"/>
    </row>
    <row r="362" ht="15.75" customHeight="1">
      <c r="A362" s="8"/>
      <c r="B362" s="8"/>
      <c r="C362" s="8"/>
      <c r="D362" s="8"/>
      <c r="E362" s="8"/>
      <c r="F362" s="8"/>
      <c r="G362" s="8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70"/>
      <c r="Y362" s="70"/>
      <c r="Z362" s="70"/>
      <c r="AA362" s="70"/>
      <c r="AB362" s="70"/>
      <c r="AC362" s="70"/>
      <c r="AD362" s="70"/>
      <c r="AE362" s="70"/>
      <c r="AF362" s="70"/>
      <c r="AG362" s="70"/>
      <c r="AH362" s="8"/>
    </row>
    <row r="363" ht="15.75" customHeight="1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70"/>
      <c r="Y363" s="70"/>
      <c r="Z363" s="70"/>
      <c r="AA363" s="70"/>
      <c r="AB363" s="70"/>
      <c r="AC363" s="70"/>
      <c r="AD363" s="70"/>
      <c r="AE363" s="70"/>
      <c r="AF363" s="70"/>
      <c r="AG363" s="70"/>
      <c r="AH363" s="8"/>
    </row>
    <row r="364" ht="15.75" customHeight="1">
      <c r="A364" s="8"/>
      <c r="B364" s="8"/>
      <c r="C364" s="8"/>
      <c r="D364" s="8"/>
      <c r="E364" s="8"/>
      <c r="F364" s="8"/>
      <c r="G364" s="8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70"/>
      <c r="Y364" s="70"/>
      <c r="Z364" s="70"/>
      <c r="AA364" s="70"/>
      <c r="AB364" s="70"/>
      <c r="AC364" s="70"/>
      <c r="AD364" s="70"/>
      <c r="AE364" s="70"/>
      <c r="AF364" s="70"/>
      <c r="AG364" s="70"/>
      <c r="AH364" s="8"/>
    </row>
    <row r="365" ht="15.75" customHeight="1">
      <c r="A365" s="8"/>
      <c r="B365" s="8"/>
      <c r="C365" s="8"/>
      <c r="D365" s="8"/>
      <c r="E365" s="8"/>
      <c r="F365" s="8"/>
      <c r="G365" s="8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70"/>
      <c r="Y365" s="70"/>
      <c r="Z365" s="70"/>
      <c r="AA365" s="70"/>
      <c r="AB365" s="70"/>
      <c r="AC365" s="70"/>
      <c r="AD365" s="70"/>
      <c r="AE365" s="70"/>
      <c r="AF365" s="70"/>
      <c r="AG365" s="70"/>
      <c r="AH365" s="8"/>
    </row>
    <row r="366" ht="15.75" customHeight="1">
      <c r="A366" s="8"/>
      <c r="B366" s="8"/>
      <c r="C366" s="8"/>
      <c r="D366" s="8"/>
      <c r="E366" s="8"/>
      <c r="F366" s="8"/>
      <c r="G366" s="8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70"/>
      <c r="Y366" s="70"/>
      <c r="Z366" s="70"/>
      <c r="AA366" s="70"/>
      <c r="AB366" s="70"/>
      <c r="AC366" s="70"/>
      <c r="AD366" s="70"/>
      <c r="AE366" s="70"/>
      <c r="AF366" s="70"/>
      <c r="AG366" s="70"/>
      <c r="AH366" s="8"/>
    </row>
    <row r="367" ht="15.75" customHeight="1">
      <c r="A367" s="8"/>
      <c r="B367" s="8"/>
      <c r="C367" s="8"/>
      <c r="D367" s="8"/>
      <c r="E367" s="8"/>
      <c r="F367" s="8"/>
      <c r="G367" s="8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70"/>
      <c r="Y367" s="70"/>
      <c r="Z367" s="70"/>
      <c r="AA367" s="70"/>
      <c r="AB367" s="70"/>
      <c r="AC367" s="70"/>
      <c r="AD367" s="70"/>
      <c r="AE367" s="70"/>
      <c r="AF367" s="70"/>
      <c r="AG367" s="70"/>
      <c r="AH367" s="8"/>
    </row>
    <row r="368" ht="15.75" customHeight="1">
      <c r="A368" s="8"/>
      <c r="B368" s="8"/>
      <c r="C368" s="8"/>
      <c r="D368" s="8"/>
      <c r="E368" s="8"/>
      <c r="F368" s="8"/>
      <c r="G368" s="8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70"/>
      <c r="Y368" s="70"/>
      <c r="Z368" s="70"/>
      <c r="AA368" s="70"/>
      <c r="AB368" s="70"/>
      <c r="AC368" s="70"/>
      <c r="AD368" s="70"/>
      <c r="AE368" s="70"/>
      <c r="AF368" s="70"/>
      <c r="AG368" s="70"/>
      <c r="AH368" s="8"/>
    </row>
    <row r="369" ht="15.75" customHeight="1">
      <c r="A369" s="8"/>
      <c r="B369" s="8"/>
      <c r="C369" s="8"/>
      <c r="D369" s="8"/>
      <c r="E369" s="8"/>
      <c r="F369" s="8"/>
      <c r="G369" s="8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70"/>
      <c r="Y369" s="70"/>
      <c r="Z369" s="70"/>
      <c r="AA369" s="70"/>
      <c r="AB369" s="70"/>
      <c r="AC369" s="70"/>
      <c r="AD369" s="70"/>
      <c r="AE369" s="70"/>
      <c r="AF369" s="70"/>
      <c r="AG369" s="70"/>
      <c r="AH369" s="8"/>
    </row>
    <row r="370" ht="15.75" customHeight="1">
      <c r="A370" s="8"/>
      <c r="B370" s="8"/>
      <c r="C370" s="8"/>
      <c r="D370" s="8"/>
      <c r="E370" s="8"/>
      <c r="F370" s="8"/>
      <c r="G370" s="8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70"/>
      <c r="Y370" s="70"/>
      <c r="Z370" s="70"/>
      <c r="AA370" s="70"/>
      <c r="AB370" s="70"/>
      <c r="AC370" s="70"/>
      <c r="AD370" s="70"/>
      <c r="AE370" s="70"/>
      <c r="AF370" s="70"/>
      <c r="AG370" s="70"/>
      <c r="AH370" s="8"/>
    </row>
    <row r="371" ht="15.75" customHeight="1">
      <c r="A371" s="8"/>
      <c r="B371" s="8"/>
      <c r="C371" s="8"/>
      <c r="D371" s="8"/>
      <c r="E371" s="8"/>
      <c r="F371" s="8"/>
      <c r="G371" s="8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70"/>
      <c r="Y371" s="70"/>
      <c r="Z371" s="70"/>
      <c r="AA371" s="70"/>
      <c r="AB371" s="70"/>
      <c r="AC371" s="70"/>
      <c r="AD371" s="70"/>
      <c r="AE371" s="70"/>
      <c r="AF371" s="70"/>
      <c r="AG371" s="70"/>
      <c r="AH371" s="8"/>
    </row>
    <row r="372" ht="15.75" customHeight="1">
      <c r="A372" s="8"/>
      <c r="B372" s="8"/>
      <c r="C372" s="8"/>
      <c r="D372" s="8"/>
      <c r="E372" s="8"/>
      <c r="F372" s="8"/>
      <c r="G372" s="8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70"/>
      <c r="Y372" s="70"/>
      <c r="Z372" s="70"/>
      <c r="AA372" s="70"/>
      <c r="AB372" s="70"/>
      <c r="AC372" s="70"/>
      <c r="AD372" s="70"/>
      <c r="AE372" s="70"/>
      <c r="AF372" s="70"/>
      <c r="AG372" s="70"/>
      <c r="AH372" s="8"/>
    </row>
    <row r="373" ht="15.75" customHeight="1">
      <c r="A373" s="8"/>
      <c r="B373" s="8"/>
      <c r="C373" s="8"/>
      <c r="D373" s="8"/>
      <c r="E373" s="8"/>
      <c r="F373" s="8"/>
      <c r="G373" s="8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70"/>
      <c r="Y373" s="70"/>
      <c r="Z373" s="70"/>
      <c r="AA373" s="70"/>
      <c r="AB373" s="70"/>
      <c r="AC373" s="70"/>
      <c r="AD373" s="70"/>
      <c r="AE373" s="70"/>
      <c r="AF373" s="70"/>
      <c r="AG373" s="70"/>
      <c r="AH373" s="8"/>
    </row>
    <row r="374" ht="15.75" customHeight="1">
      <c r="A374" s="8"/>
      <c r="B374" s="8"/>
      <c r="C374" s="8"/>
      <c r="D374" s="8"/>
      <c r="E374" s="8"/>
      <c r="F374" s="8"/>
      <c r="G374" s="8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70"/>
      <c r="Y374" s="70"/>
      <c r="Z374" s="70"/>
      <c r="AA374" s="70"/>
      <c r="AB374" s="70"/>
      <c r="AC374" s="70"/>
      <c r="AD374" s="70"/>
      <c r="AE374" s="70"/>
      <c r="AF374" s="70"/>
      <c r="AG374" s="70"/>
      <c r="AH374" s="8"/>
    </row>
    <row r="375" ht="15.75" customHeight="1">
      <c r="A375" s="8"/>
      <c r="B375" s="8"/>
      <c r="C375" s="8"/>
      <c r="D375" s="8"/>
      <c r="E375" s="8"/>
      <c r="F375" s="8"/>
      <c r="G375" s="8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70"/>
      <c r="Y375" s="70"/>
      <c r="Z375" s="70"/>
      <c r="AA375" s="70"/>
      <c r="AB375" s="70"/>
      <c r="AC375" s="70"/>
      <c r="AD375" s="70"/>
      <c r="AE375" s="70"/>
      <c r="AF375" s="70"/>
      <c r="AG375" s="70"/>
      <c r="AH375" s="8"/>
    </row>
    <row r="376" ht="15.75" customHeight="1">
      <c r="A376" s="8"/>
      <c r="B376" s="8"/>
      <c r="C376" s="8"/>
      <c r="D376" s="8"/>
      <c r="E376" s="8"/>
      <c r="F376" s="8"/>
      <c r="G376" s="8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70"/>
      <c r="Y376" s="70"/>
      <c r="Z376" s="70"/>
      <c r="AA376" s="70"/>
      <c r="AB376" s="70"/>
      <c r="AC376" s="70"/>
      <c r="AD376" s="70"/>
      <c r="AE376" s="70"/>
      <c r="AF376" s="70"/>
      <c r="AG376" s="70"/>
      <c r="AH376" s="8"/>
    </row>
    <row r="377" ht="15.75" customHeight="1">
      <c r="A377" s="8"/>
      <c r="B377" s="8"/>
      <c r="C377" s="8"/>
      <c r="D377" s="8"/>
      <c r="E377" s="8"/>
      <c r="F377" s="8"/>
      <c r="G377" s="8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70"/>
      <c r="Y377" s="70"/>
      <c r="Z377" s="70"/>
      <c r="AA377" s="70"/>
      <c r="AB377" s="70"/>
      <c r="AC377" s="70"/>
      <c r="AD377" s="70"/>
      <c r="AE377" s="70"/>
      <c r="AF377" s="70"/>
      <c r="AG377" s="70"/>
      <c r="AH377" s="8"/>
    </row>
    <row r="378" ht="15.75" customHeight="1">
      <c r="A378" s="8"/>
      <c r="B378" s="8"/>
      <c r="C378" s="8"/>
      <c r="D378" s="8"/>
      <c r="E378" s="8"/>
      <c r="F378" s="8"/>
      <c r="G378" s="8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70"/>
      <c r="Y378" s="70"/>
      <c r="Z378" s="70"/>
      <c r="AA378" s="70"/>
      <c r="AB378" s="70"/>
      <c r="AC378" s="70"/>
      <c r="AD378" s="70"/>
      <c r="AE378" s="70"/>
      <c r="AF378" s="70"/>
      <c r="AG378" s="70"/>
      <c r="AH378" s="8"/>
    </row>
    <row r="379" ht="15.75" customHeight="1">
      <c r="A379" s="8"/>
      <c r="B379" s="8"/>
      <c r="C379" s="8"/>
      <c r="D379" s="8"/>
      <c r="E379" s="8"/>
      <c r="F379" s="8"/>
      <c r="G379" s="8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70"/>
      <c r="Y379" s="70"/>
      <c r="Z379" s="70"/>
      <c r="AA379" s="70"/>
      <c r="AB379" s="70"/>
      <c r="AC379" s="70"/>
      <c r="AD379" s="70"/>
      <c r="AE379" s="70"/>
      <c r="AF379" s="70"/>
      <c r="AG379" s="70"/>
      <c r="AH379" s="8"/>
    </row>
    <row r="380" ht="15.75" customHeight="1">
      <c r="A380" s="8"/>
      <c r="B380" s="8"/>
      <c r="C380" s="8"/>
      <c r="D380" s="8"/>
      <c r="E380" s="8"/>
      <c r="F380" s="8"/>
      <c r="G380" s="8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70"/>
      <c r="Y380" s="70"/>
      <c r="Z380" s="70"/>
      <c r="AA380" s="70"/>
      <c r="AB380" s="70"/>
      <c r="AC380" s="70"/>
      <c r="AD380" s="70"/>
      <c r="AE380" s="70"/>
      <c r="AF380" s="70"/>
      <c r="AG380" s="70"/>
      <c r="AH380" s="8"/>
    </row>
    <row r="381" ht="15.75" customHeight="1">
      <c r="A381" s="8"/>
      <c r="B381" s="8"/>
      <c r="C381" s="8"/>
      <c r="D381" s="8"/>
      <c r="E381" s="8"/>
      <c r="F381" s="8"/>
      <c r="G381" s="8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70"/>
      <c r="Y381" s="70"/>
      <c r="Z381" s="70"/>
      <c r="AA381" s="70"/>
      <c r="AB381" s="70"/>
      <c r="AC381" s="70"/>
      <c r="AD381" s="70"/>
      <c r="AE381" s="70"/>
      <c r="AF381" s="70"/>
      <c r="AG381" s="70"/>
      <c r="AH381" s="8"/>
    </row>
    <row r="382" ht="15.75" customHeight="1">
      <c r="A382" s="8"/>
      <c r="B382" s="8"/>
      <c r="C382" s="8"/>
      <c r="D382" s="8"/>
      <c r="E382" s="8"/>
      <c r="F382" s="8"/>
      <c r="G382" s="8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70"/>
      <c r="Y382" s="70"/>
      <c r="Z382" s="70"/>
      <c r="AA382" s="70"/>
      <c r="AB382" s="70"/>
      <c r="AC382" s="70"/>
      <c r="AD382" s="70"/>
      <c r="AE382" s="70"/>
      <c r="AF382" s="70"/>
      <c r="AG382" s="70"/>
      <c r="AH382" s="8"/>
    </row>
    <row r="383" ht="15.75" customHeight="1">
      <c r="A383" s="8"/>
      <c r="B383" s="8"/>
      <c r="C383" s="8"/>
      <c r="D383" s="8"/>
      <c r="E383" s="8"/>
      <c r="F383" s="8"/>
      <c r="G383" s="8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70"/>
      <c r="Y383" s="70"/>
      <c r="Z383" s="70"/>
      <c r="AA383" s="70"/>
      <c r="AB383" s="70"/>
      <c r="AC383" s="70"/>
      <c r="AD383" s="70"/>
      <c r="AE383" s="70"/>
      <c r="AF383" s="70"/>
      <c r="AG383" s="70"/>
      <c r="AH383" s="8"/>
    </row>
    <row r="384" ht="15.75" customHeight="1">
      <c r="A384" s="8"/>
      <c r="B384" s="8"/>
      <c r="C384" s="8"/>
      <c r="D384" s="8"/>
      <c r="E384" s="8"/>
      <c r="F384" s="8"/>
      <c r="G384" s="8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70"/>
      <c r="Y384" s="70"/>
      <c r="Z384" s="70"/>
      <c r="AA384" s="70"/>
      <c r="AB384" s="70"/>
      <c r="AC384" s="70"/>
      <c r="AD384" s="70"/>
      <c r="AE384" s="70"/>
      <c r="AF384" s="70"/>
      <c r="AG384" s="70"/>
      <c r="AH384" s="8"/>
    </row>
    <row r="385" ht="15.75" customHeight="1">
      <c r="A385" s="8"/>
      <c r="B385" s="8"/>
      <c r="C385" s="8"/>
      <c r="D385" s="8"/>
      <c r="E385" s="8"/>
      <c r="F385" s="8"/>
      <c r="G385" s="8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70"/>
      <c r="Y385" s="70"/>
      <c r="Z385" s="70"/>
      <c r="AA385" s="70"/>
      <c r="AB385" s="70"/>
      <c r="AC385" s="70"/>
      <c r="AD385" s="70"/>
      <c r="AE385" s="70"/>
      <c r="AF385" s="70"/>
      <c r="AG385" s="70"/>
      <c r="AH385" s="8"/>
    </row>
    <row r="386" ht="15.75" customHeight="1">
      <c r="A386" s="8"/>
      <c r="B386" s="8"/>
      <c r="C386" s="8"/>
      <c r="D386" s="8"/>
      <c r="E386" s="8"/>
      <c r="F386" s="8"/>
      <c r="G386" s="8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70"/>
      <c r="Y386" s="70"/>
      <c r="Z386" s="70"/>
      <c r="AA386" s="70"/>
      <c r="AB386" s="70"/>
      <c r="AC386" s="70"/>
      <c r="AD386" s="70"/>
      <c r="AE386" s="70"/>
      <c r="AF386" s="70"/>
      <c r="AG386" s="70"/>
      <c r="AH386" s="8"/>
    </row>
    <row r="387" ht="15.75" customHeight="1">
      <c r="A387" s="8"/>
      <c r="B387" s="8"/>
      <c r="C387" s="8"/>
      <c r="D387" s="8"/>
      <c r="E387" s="8"/>
      <c r="F387" s="8"/>
      <c r="G387" s="8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70"/>
      <c r="Y387" s="70"/>
      <c r="Z387" s="70"/>
      <c r="AA387" s="70"/>
      <c r="AB387" s="70"/>
      <c r="AC387" s="70"/>
      <c r="AD387" s="70"/>
      <c r="AE387" s="70"/>
      <c r="AF387" s="70"/>
      <c r="AG387" s="70"/>
      <c r="AH387" s="8"/>
    </row>
    <row r="388" ht="15.75" customHeight="1">
      <c r="A388" s="8"/>
      <c r="B388" s="8"/>
      <c r="C388" s="8"/>
      <c r="D388" s="8"/>
      <c r="E388" s="8"/>
      <c r="F388" s="8"/>
      <c r="G388" s="8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70"/>
      <c r="Y388" s="70"/>
      <c r="Z388" s="70"/>
      <c r="AA388" s="70"/>
      <c r="AB388" s="70"/>
      <c r="AC388" s="70"/>
      <c r="AD388" s="70"/>
      <c r="AE388" s="70"/>
      <c r="AF388" s="70"/>
      <c r="AG388" s="70"/>
      <c r="AH388" s="8"/>
    </row>
    <row r="389" ht="15.75" customHeight="1">
      <c r="A389" s="8"/>
      <c r="B389" s="8"/>
      <c r="C389" s="8"/>
      <c r="D389" s="8"/>
      <c r="E389" s="8"/>
      <c r="F389" s="8"/>
      <c r="G389" s="8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70"/>
      <c r="Y389" s="70"/>
      <c r="Z389" s="70"/>
      <c r="AA389" s="70"/>
      <c r="AB389" s="70"/>
      <c r="AC389" s="70"/>
      <c r="AD389" s="70"/>
      <c r="AE389" s="70"/>
      <c r="AF389" s="70"/>
      <c r="AG389" s="70"/>
      <c r="AH389" s="8"/>
    </row>
    <row r="390" ht="15.75" customHeight="1">
      <c r="A390" s="8"/>
      <c r="B390" s="8"/>
      <c r="C390" s="8"/>
      <c r="D390" s="8"/>
      <c r="E390" s="8"/>
      <c r="F390" s="8"/>
      <c r="G390" s="8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70"/>
      <c r="Y390" s="70"/>
      <c r="Z390" s="70"/>
      <c r="AA390" s="70"/>
      <c r="AB390" s="70"/>
      <c r="AC390" s="70"/>
      <c r="AD390" s="70"/>
      <c r="AE390" s="70"/>
      <c r="AF390" s="70"/>
      <c r="AG390" s="70"/>
      <c r="AH390" s="8"/>
    </row>
    <row r="391" ht="15.75" customHeight="1">
      <c r="A391" s="8"/>
      <c r="B391" s="8"/>
      <c r="C391" s="8"/>
      <c r="D391" s="8"/>
      <c r="E391" s="8"/>
      <c r="F391" s="8"/>
      <c r="G391" s="8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70"/>
      <c r="Y391" s="70"/>
      <c r="Z391" s="70"/>
      <c r="AA391" s="70"/>
      <c r="AB391" s="70"/>
      <c r="AC391" s="70"/>
      <c r="AD391" s="70"/>
      <c r="AE391" s="70"/>
      <c r="AF391" s="70"/>
      <c r="AG391" s="70"/>
      <c r="AH391" s="8"/>
    </row>
    <row r="392" ht="15.75" customHeight="1">
      <c r="A392" s="8"/>
      <c r="B392" s="8"/>
      <c r="C392" s="8"/>
      <c r="D392" s="8"/>
      <c r="E392" s="8"/>
      <c r="F392" s="8"/>
      <c r="G392" s="8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70"/>
      <c r="Y392" s="70"/>
      <c r="Z392" s="70"/>
      <c r="AA392" s="70"/>
      <c r="AB392" s="70"/>
      <c r="AC392" s="70"/>
      <c r="AD392" s="70"/>
      <c r="AE392" s="70"/>
      <c r="AF392" s="70"/>
      <c r="AG392" s="70"/>
      <c r="AH392" s="8"/>
    </row>
    <row r="393" ht="15.75" customHeight="1">
      <c r="A393" s="8"/>
      <c r="B393" s="8"/>
      <c r="C393" s="8"/>
      <c r="D393" s="8"/>
      <c r="E393" s="8"/>
      <c r="F393" s="8"/>
      <c r="G393" s="8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70"/>
      <c r="Y393" s="70"/>
      <c r="Z393" s="70"/>
      <c r="AA393" s="70"/>
      <c r="AB393" s="70"/>
      <c r="AC393" s="70"/>
      <c r="AD393" s="70"/>
      <c r="AE393" s="70"/>
      <c r="AF393" s="70"/>
      <c r="AG393" s="70"/>
      <c r="AH393" s="8"/>
    </row>
    <row r="394" ht="15.75" customHeight="1">
      <c r="A394" s="8"/>
      <c r="B394" s="8"/>
      <c r="C394" s="8"/>
      <c r="D394" s="8"/>
      <c r="E394" s="8"/>
      <c r="F394" s="8"/>
      <c r="G394" s="8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70"/>
      <c r="Y394" s="70"/>
      <c r="Z394" s="70"/>
      <c r="AA394" s="70"/>
      <c r="AB394" s="70"/>
      <c r="AC394" s="70"/>
      <c r="AD394" s="70"/>
      <c r="AE394" s="70"/>
      <c r="AF394" s="70"/>
      <c r="AG394" s="70"/>
      <c r="AH394" s="8"/>
    </row>
    <row r="395" ht="15.75" customHeight="1">
      <c r="A395" s="8"/>
      <c r="B395" s="8"/>
      <c r="C395" s="8"/>
      <c r="D395" s="8"/>
      <c r="E395" s="8"/>
      <c r="F395" s="8"/>
      <c r="G395" s="8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70"/>
      <c r="Y395" s="70"/>
      <c r="Z395" s="70"/>
      <c r="AA395" s="70"/>
      <c r="AB395" s="70"/>
      <c r="AC395" s="70"/>
      <c r="AD395" s="70"/>
      <c r="AE395" s="70"/>
      <c r="AF395" s="70"/>
      <c r="AG395" s="70"/>
      <c r="AH395" s="8"/>
    </row>
    <row r="396" ht="15.75" customHeight="1">
      <c r="A396" s="8"/>
      <c r="B396" s="8"/>
      <c r="C396" s="8"/>
      <c r="D396" s="8"/>
      <c r="E396" s="8"/>
      <c r="F396" s="8"/>
      <c r="G396" s="8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70"/>
      <c r="Y396" s="70"/>
      <c r="Z396" s="70"/>
      <c r="AA396" s="70"/>
      <c r="AB396" s="70"/>
      <c r="AC396" s="70"/>
      <c r="AD396" s="70"/>
      <c r="AE396" s="70"/>
      <c r="AF396" s="70"/>
      <c r="AG396" s="70"/>
      <c r="AH396" s="8"/>
    </row>
    <row r="397" ht="15.75" customHeight="1">
      <c r="A397" s="8"/>
      <c r="B397" s="8"/>
      <c r="C397" s="8"/>
      <c r="D397" s="8"/>
      <c r="E397" s="8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70"/>
      <c r="Y397" s="70"/>
      <c r="Z397" s="70"/>
      <c r="AA397" s="70"/>
      <c r="AB397" s="70"/>
      <c r="AC397" s="70"/>
      <c r="AD397" s="70"/>
      <c r="AE397" s="70"/>
      <c r="AF397" s="70"/>
      <c r="AG397" s="70"/>
      <c r="AH397" s="8"/>
    </row>
    <row r="398" ht="15.75" customHeight="1">
      <c r="A398" s="8"/>
      <c r="B398" s="8"/>
      <c r="C398" s="8"/>
      <c r="D398" s="8"/>
      <c r="E398" s="8"/>
      <c r="F398" s="8"/>
      <c r="G398" s="8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70"/>
      <c r="Y398" s="70"/>
      <c r="Z398" s="70"/>
      <c r="AA398" s="70"/>
      <c r="AB398" s="70"/>
      <c r="AC398" s="70"/>
      <c r="AD398" s="70"/>
      <c r="AE398" s="70"/>
      <c r="AF398" s="70"/>
      <c r="AG398" s="70"/>
      <c r="AH398" s="8"/>
    </row>
    <row r="399" ht="15.75" customHeight="1">
      <c r="A399" s="8"/>
      <c r="B399" s="8"/>
      <c r="C399" s="8"/>
      <c r="D399" s="8"/>
      <c r="E399" s="8"/>
      <c r="F399" s="8"/>
      <c r="G399" s="8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70"/>
      <c r="Y399" s="70"/>
      <c r="Z399" s="70"/>
      <c r="AA399" s="70"/>
      <c r="AB399" s="70"/>
      <c r="AC399" s="70"/>
      <c r="AD399" s="70"/>
      <c r="AE399" s="70"/>
      <c r="AF399" s="70"/>
      <c r="AG399" s="70"/>
      <c r="AH399" s="8"/>
    </row>
    <row r="400" ht="15.75" customHeight="1">
      <c r="A400" s="8"/>
      <c r="B400" s="8"/>
      <c r="C400" s="8"/>
      <c r="D400" s="8"/>
      <c r="E400" s="8"/>
      <c r="F400" s="8"/>
      <c r="G400" s="8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70"/>
      <c r="Y400" s="70"/>
      <c r="Z400" s="70"/>
      <c r="AA400" s="70"/>
      <c r="AB400" s="70"/>
      <c r="AC400" s="70"/>
      <c r="AD400" s="70"/>
      <c r="AE400" s="70"/>
      <c r="AF400" s="70"/>
      <c r="AG400" s="70"/>
      <c r="AH400" s="8"/>
    </row>
    <row r="401" ht="15.75" customHeight="1">
      <c r="A401" s="8"/>
      <c r="B401" s="8"/>
      <c r="C401" s="8"/>
      <c r="D401" s="8"/>
      <c r="E401" s="8"/>
      <c r="F401" s="8"/>
      <c r="G401" s="8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70"/>
      <c r="Y401" s="70"/>
      <c r="Z401" s="70"/>
      <c r="AA401" s="70"/>
      <c r="AB401" s="70"/>
      <c r="AC401" s="70"/>
      <c r="AD401" s="70"/>
      <c r="AE401" s="70"/>
      <c r="AF401" s="70"/>
      <c r="AG401" s="70"/>
      <c r="AH401" s="8"/>
    </row>
    <row r="402" ht="15.75" customHeight="1">
      <c r="A402" s="8"/>
      <c r="B402" s="8"/>
      <c r="C402" s="8"/>
      <c r="D402" s="8"/>
      <c r="E402" s="8"/>
      <c r="F402" s="8"/>
      <c r="G402" s="8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70"/>
      <c r="Y402" s="70"/>
      <c r="Z402" s="70"/>
      <c r="AA402" s="70"/>
      <c r="AB402" s="70"/>
      <c r="AC402" s="70"/>
      <c r="AD402" s="70"/>
      <c r="AE402" s="70"/>
      <c r="AF402" s="70"/>
      <c r="AG402" s="70"/>
      <c r="AH402" s="8"/>
    </row>
    <row r="403" ht="15.75" customHeight="1">
      <c r="A403" s="8"/>
      <c r="B403" s="8"/>
      <c r="C403" s="8"/>
      <c r="D403" s="8"/>
      <c r="E403" s="8"/>
      <c r="F403" s="8"/>
      <c r="G403" s="8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70"/>
      <c r="Y403" s="70"/>
      <c r="Z403" s="70"/>
      <c r="AA403" s="70"/>
      <c r="AB403" s="70"/>
      <c r="AC403" s="70"/>
      <c r="AD403" s="70"/>
      <c r="AE403" s="70"/>
      <c r="AF403" s="70"/>
      <c r="AG403" s="70"/>
      <c r="AH403" s="8"/>
    </row>
    <row r="404" ht="15.75" customHeight="1">
      <c r="A404" s="8"/>
      <c r="B404" s="8"/>
      <c r="C404" s="8"/>
      <c r="D404" s="8"/>
      <c r="E404" s="8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70"/>
      <c r="Y404" s="70"/>
      <c r="Z404" s="70"/>
      <c r="AA404" s="70"/>
      <c r="AB404" s="70"/>
      <c r="AC404" s="70"/>
      <c r="AD404" s="70"/>
      <c r="AE404" s="70"/>
      <c r="AF404" s="70"/>
      <c r="AG404" s="70"/>
      <c r="AH404" s="8"/>
    </row>
    <row r="405" ht="15.75" customHeight="1">
      <c r="A405" s="8"/>
      <c r="B405" s="8"/>
      <c r="C405" s="8"/>
      <c r="D405" s="8"/>
      <c r="E405" s="8"/>
      <c r="F405" s="8"/>
      <c r="G405" s="8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70"/>
      <c r="Y405" s="70"/>
      <c r="Z405" s="70"/>
      <c r="AA405" s="70"/>
      <c r="AB405" s="70"/>
      <c r="AC405" s="70"/>
      <c r="AD405" s="70"/>
      <c r="AE405" s="70"/>
      <c r="AF405" s="70"/>
      <c r="AG405" s="70"/>
      <c r="AH405" s="8"/>
    </row>
    <row r="406" ht="15.75" customHeight="1">
      <c r="A406" s="8"/>
      <c r="B406" s="8"/>
      <c r="C406" s="8"/>
      <c r="D406" s="8"/>
      <c r="E406" s="8"/>
      <c r="F406" s="8"/>
      <c r="G406" s="8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70"/>
      <c r="Y406" s="70"/>
      <c r="Z406" s="70"/>
      <c r="AA406" s="70"/>
      <c r="AB406" s="70"/>
      <c r="AC406" s="70"/>
      <c r="AD406" s="70"/>
      <c r="AE406" s="70"/>
      <c r="AF406" s="70"/>
      <c r="AG406" s="70"/>
      <c r="AH406" s="8"/>
    </row>
    <row r="407" ht="15.75" customHeight="1">
      <c r="A407" s="8"/>
      <c r="B407" s="8"/>
      <c r="C407" s="8"/>
      <c r="D407" s="8"/>
      <c r="E407" s="8"/>
      <c r="F407" s="8"/>
      <c r="G407" s="8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70"/>
      <c r="Y407" s="70"/>
      <c r="Z407" s="70"/>
      <c r="AA407" s="70"/>
      <c r="AB407" s="70"/>
      <c r="AC407" s="70"/>
      <c r="AD407" s="70"/>
      <c r="AE407" s="70"/>
      <c r="AF407" s="70"/>
      <c r="AG407" s="70"/>
      <c r="AH407" s="8"/>
    </row>
    <row r="408" ht="15.75" customHeight="1">
      <c r="A408" s="8"/>
      <c r="B408" s="8"/>
      <c r="C408" s="8"/>
      <c r="D408" s="8"/>
      <c r="E408" s="8"/>
      <c r="F408" s="8"/>
      <c r="G408" s="8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70"/>
      <c r="Y408" s="70"/>
      <c r="Z408" s="70"/>
      <c r="AA408" s="70"/>
      <c r="AB408" s="70"/>
      <c r="AC408" s="70"/>
      <c r="AD408" s="70"/>
      <c r="AE408" s="70"/>
      <c r="AF408" s="70"/>
      <c r="AG408" s="70"/>
      <c r="AH408" s="8"/>
    </row>
    <row r="409" ht="15.75" customHeight="1">
      <c r="A409" s="8"/>
      <c r="B409" s="8"/>
      <c r="C409" s="8"/>
      <c r="D409" s="8"/>
      <c r="E409" s="8"/>
      <c r="F409" s="8"/>
      <c r="G409" s="8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70"/>
      <c r="Y409" s="70"/>
      <c r="Z409" s="70"/>
      <c r="AA409" s="70"/>
      <c r="AB409" s="70"/>
      <c r="AC409" s="70"/>
      <c r="AD409" s="70"/>
      <c r="AE409" s="70"/>
      <c r="AF409" s="70"/>
      <c r="AG409" s="70"/>
      <c r="AH409" s="8"/>
    </row>
    <row r="410" ht="15.75" customHeight="1">
      <c r="A410" s="8"/>
      <c r="B410" s="8"/>
      <c r="C410" s="8"/>
      <c r="D410" s="8"/>
      <c r="E410" s="8"/>
      <c r="F410" s="8"/>
      <c r="G410" s="8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70"/>
      <c r="Y410" s="70"/>
      <c r="Z410" s="70"/>
      <c r="AA410" s="70"/>
      <c r="AB410" s="70"/>
      <c r="AC410" s="70"/>
      <c r="AD410" s="70"/>
      <c r="AE410" s="70"/>
      <c r="AF410" s="70"/>
      <c r="AG410" s="70"/>
      <c r="AH410" s="8"/>
    </row>
    <row r="411" ht="15.75" customHeight="1">
      <c r="A411" s="8"/>
      <c r="B411" s="8"/>
      <c r="C411" s="8"/>
      <c r="D411" s="8"/>
      <c r="E411" s="8"/>
      <c r="F411" s="8"/>
      <c r="G411" s="8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70"/>
      <c r="Y411" s="70"/>
      <c r="Z411" s="70"/>
      <c r="AA411" s="70"/>
      <c r="AB411" s="70"/>
      <c r="AC411" s="70"/>
      <c r="AD411" s="70"/>
      <c r="AE411" s="70"/>
      <c r="AF411" s="70"/>
      <c r="AG411" s="70"/>
      <c r="AH411" s="8"/>
    </row>
    <row r="412" ht="15.75" customHeight="1">
      <c r="A412" s="8"/>
      <c r="B412" s="8"/>
      <c r="C412" s="8"/>
      <c r="D412" s="8"/>
      <c r="E412" s="8"/>
      <c r="F412" s="8"/>
      <c r="G412" s="8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70"/>
      <c r="Y412" s="70"/>
      <c r="Z412" s="70"/>
      <c r="AA412" s="70"/>
      <c r="AB412" s="70"/>
      <c r="AC412" s="70"/>
      <c r="AD412" s="70"/>
      <c r="AE412" s="70"/>
      <c r="AF412" s="70"/>
      <c r="AG412" s="70"/>
      <c r="AH412" s="8"/>
    </row>
    <row r="413" ht="15.75" customHeight="1">
      <c r="A413" s="8"/>
      <c r="B413" s="8"/>
      <c r="C413" s="8"/>
      <c r="D413" s="8"/>
      <c r="E413" s="8"/>
      <c r="F413" s="8"/>
      <c r="G413" s="8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70"/>
      <c r="Y413" s="70"/>
      <c r="Z413" s="70"/>
      <c r="AA413" s="70"/>
      <c r="AB413" s="70"/>
      <c r="AC413" s="70"/>
      <c r="AD413" s="70"/>
      <c r="AE413" s="70"/>
      <c r="AF413" s="70"/>
      <c r="AG413" s="70"/>
      <c r="AH413" s="8"/>
    </row>
    <row r="414" ht="15.75" customHeight="1">
      <c r="A414" s="8"/>
      <c r="B414" s="8"/>
      <c r="C414" s="8"/>
      <c r="D414" s="8"/>
      <c r="E414" s="8"/>
      <c r="F414" s="8"/>
      <c r="G414" s="8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70"/>
      <c r="Y414" s="70"/>
      <c r="Z414" s="70"/>
      <c r="AA414" s="70"/>
      <c r="AB414" s="70"/>
      <c r="AC414" s="70"/>
      <c r="AD414" s="70"/>
      <c r="AE414" s="70"/>
      <c r="AF414" s="70"/>
      <c r="AG414" s="70"/>
      <c r="AH414" s="8"/>
    </row>
    <row r="415" ht="15.75" customHeight="1">
      <c r="A415" s="8"/>
      <c r="B415" s="8"/>
      <c r="C415" s="8"/>
      <c r="D415" s="8"/>
      <c r="E415" s="8"/>
      <c r="F415" s="8"/>
      <c r="G415" s="8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70"/>
      <c r="Y415" s="70"/>
      <c r="Z415" s="70"/>
      <c r="AA415" s="70"/>
      <c r="AB415" s="70"/>
      <c r="AC415" s="70"/>
      <c r="AD415" s="70"/>
      <c r="AE415" s="70"/>
      <c r="AF415" s="70"/>
      <c r="AG415" s="70"/>
      <c r="AH415" s="8"/>
    </row>
    <row r="416" ht="15.75" customHeight="1">
      <c r="A416" s="8"/>
      <c r="B416" s="8"/>
      <c r="C416" s="8"/>
      <c r="D416" s="8"/>
      <c r="E416" s="8"/>
      <c r="F416" s="8"/>
      <c r="G416" s="8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70"/>
      <c r="Y416" s="70"/>
      <c r="Z416" s="70"/>
      <c r="AA416" s="70"/>
      <c r="AB416" s="70"/>
      <c r="AC416" s="70"/>
      <c r="AD416" s="70"/>
      <c r="AE416" s="70"/>
      <c r="AF416" s="70"/>
      <c r="AG416" s="70"/>
      <c r="AH416" s="8"/>
    </row>
    <row r="417" ht="15.75" customHeight="1">
      <c r="A417" s="8"/>
      <c r="B417" s="8"/>
      <c r="C417" s="8"/>
      <c r="D417" s="8"/>
      <c r="E417" s="8"/>
      <c r="F417" s="8"/>
      <c r="G417" s="8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70"/>
      <c r="Y417" s="70"/>
      <c r="Z417" s="70"/>
      <c r="AA417" s="70"/>
      <c r="AB417" s="70"/>
      <c r="AC417" s="70"/>
      <c r="AD417" s="70"/>
      <c r="AE417" s="70"/>
      <c r="AF417" s="70"/>
      <c r="AG417" s="70"/>
      <c r="AH417" s="8"/>
    </row>
    <row r="418" ht="15.75" customHeight="1">
      <c r="A418" s="8"/>
      <c r="B418" s="8"/>
      <c r="C418" s="8"/>
      <c r="D418" s="8"/>
      <c r="E418" s="8"/>
      <c r="F418" s="8"/>
      <c r="G418" s="8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70"/>
      <c r="Y418" s="70"/>
      <c r="Z418" s="70"/>
      <c r="AA418" s="70"/>
      <c r="AB418" s="70"/>
      <c r="AC418" s="70"/>
      <c r="AD418" s="70"/>
      <c r="AE418" s="70"/>
      <c r="AF418" s="70"/>
      <c r="AG418" s="70"/>
      <c r="AH418" s="8"/>
    </row>
    <row r="419" ht="15.75" customHeight="1">
      <c r="A419" s="8"/>
      <c r="B419" s="8"/>
      <c r="C419" s="8"/>
      <c r="D419" s="8"/>
      <c r="E419" s="8"/>
      <c r="F419" s="8"/>
      <c r="G419" s="8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70"/>
      <c r="Y419" s="70"/>
      <c r="Z419" s="70"/>
      <c r="AA419" s="70"/>
      <c r="AB419" s="70"/>
      <c r="AC419" s="70"/>
      <c r="AD419" s="70"/>
      <c r="AE419" s="70"/>
      <c r="AF419" s="70"/>
      <c r="AG419" s="70"/>
      <c r="AH419" s="8"/>
    </row>
    <row r="420" ht="15.75" customHeight="1">
      <c r="A420" s="8"/>
      <c r="B420" s="8"/>
      <c r="C420" s="8"/>
      <c r="D420" s="8"/>
      <c r="E420" s="8"/>
      <c r="F420" s="8"/>
      <c r="G420" s="8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70"/>
      <c r="Y420" s="70"/>
      <c r="Z420" s="70"/>
      <c r="AA420" s="70"/>
      <c r="AB420" s="70"/>
      <c r="AC420" s="70"/>
      <c r="AD420" s="70"/>
      <c r="AE420" s="70"/>
      <c r="AF420" s="70"/>
      <c r="AG420" s="70"/>
      <c r="AH420" s="8"/>
    </row>
    <row r="421" ht="15.75" customHeight="1">
      <c r="A421" s="8"/>
      <c r="B421" s="8"/>
      <c r="C421" s="8"/>
      <c r="D421" s="8"/>
      <c r="E421" s="8"/>
      <c r="F421" s="8"/>
      <c r="G421" s="8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70"/>
      <c r="Y421" s="70"/>
      <c r="Z421" s="70"/>
      <c r="AA421" s="70"/>
      <c r="AB421" s="70"/>
      <c r="AC421" s="70"/>
      <c r="AD421" s="70"/>
      <c r="AE421" s="70"/>
      <c r="AF421" s="70"/>
      <c r="AG421" s="70"/>
      <c r="AH421" s="8"/>
    </row>
    <row r="422" ht="15.75" customHeight="1">
      <c r="A422" s="8"/>
      <c r="B422" s="8"/>
      <c r="C422" s="8"/>
      <c r="D422" s="8"/>
      <c r="E422" s="8"/>
      <c r="F422" s="8"/>
      <c r="G422" s="8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70"/>
      <c r="Y422" s="70"/>
      <c r="Z422" s="70"/>
      <c r="AA422" s="70"/>
      <c r="AB422" s="70"/>
      <c r="AC422" s="70"/>
      <c r="AD422" s="70"/>
      <c r="AE422" s="70"/>
      <c r="AF422" s="70"/>
      <c r="AG422" s="70"/>
      <c r="AH422" s="8"/>
    </row>
    <row r="423" ht="15.75" customHeight="1">
      <c r="A423" s="8"/>
      <c r="B423" s="8"/>
      <c r="C423" s="8"/>
      <c r="D423" s="8"/>
      <c r="E423" s="8"/>
      <c r="F423" s="8"/>
      <c r="G423" s="8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70"/>
      <c r="Y423" s="70"/>
      <c r="Z423" s="70"/>
      <c r="AA423" s="70"/>
      <c r="AB423" s="70"/>
      <c r="AC423" s="70"/>
      <c r="AD423" s="70"/>
      <c r="AE423" s="70"/>
      <c r="AF423" s="70"/>
      <c r="AG423" s="70"/>
      <c r="AH423" s="8"/>
    </row>
    <row r="424" ht="15.75" customHeight="1">
      <c r="A424" s="8"/>
      <c r="B424" s="8"/>
      <c r="C424" s="8"/>
      <c r="D424" s="8"/>
      <c r="E424" s="8"/>
      <c r="F424" s="8"/>
      <c r="G424" s="8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70"/>
      <c r="Y424" s="70"/>
      <c r="Z424" s="70"/>
      <c r="AA424" s="70"/>
      <c r="AB424" s="70"/>
      <c r="AC424" s="70"/>
      <c r="AD424" s="70"/>
      <c r="AE424" s="70"/>
      <c r="AF424" s="70"/>
      <c r="AG424" s="70"/>
      <c r="AH424" s="8"/>
    </row>
    <row r="425" ht="15.75" customHeight="1">
      <c r="A425" s="8"/>
      <c r="B425" s="8"/>
      <c r="C425" s="8"/>
      <c r="D425" s="8"/>
      <c r="E425" s="8"/>
      <c r="F425" s="8"/>
      <c r="G425" s="8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70"/>
      <c r="Y425" s="70"/>
      <c r="Z425" s="70"/>
      <c r="AA425" s="70"/>
      <c r="AB425" s="70"/>
      <c r="AC425" s="70"/>
      <c r="AD425" s="70"/>
      <c r="AE425" s="70"/>
      <c r="AF425" s="70"/>
      <c r="AG425" s="70"/>
      <c r="AH425" s="8"/>
    </row>
    <row r="426" ht="15.75" customHeight="1">
      <c r="A426" s="8"/>
      <c r="B426" s="8"/>
      <c r="C426" s="8"/>
      <c r="D426" s="8"/>
      <c r="E426" s="8"/>
      <c r="F426" s="8"/>
      <c r="G426" s="8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70"/>
      <c r="Y426" s="70"/>
      <c r="Z426" s="70"/>
      <c r="AA426" s="70"/>
      <c r="AB426" s="70"/>
      <c r="AC426" s="70"/>
      <c r="AD426" s="70"/>
      <c r="AE426" s="70"/>
      <c r="AF426" s="70"/>
      <c r="AG426" s="70"/>
      <c r="AH426" s="8"/>
    </row>
    <row r="427" ht="15.75" customHeight="1">
      <c r="A427" s="8"/>
      <c r="B427" s="8"/>
      <c r="C427" s="8"/>
      <c r="D427" s="8"/>
      <c r="E427" s="8"/>
      <c r="F427" s="8"/>
      <c r="G427" s="8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70"/>
      <c r="Y427" s="70"/>
      <c r="Z427" s="70"/>
      <c r="AA427" s="70"/>
      <c r="AB427" s="70"/>
      <c r="AC427" s="70"/>
      <c r="AD427" s="70"/>
      <c r="AE427" s="70"/>
      <c r="AF427" s="70"/>
      <c r="AG427" s="70"/>
      <c r="AH427" s="8"/>
    </row>
    <row r="428" ht="15.75" customHeight="1">
      <c r="A428" s="8"/>
      <c r="B428" s="8"/>
      <c r="C428" s="8"/>
      <c r="D428" s="8"/>
      <c r="E428" s="8"/>
      <c r="F428" s="8"/>
      <c r="G428" s="8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70"/>
      <c r="Y428" s="70"/>
      <c r="Z428" s="70"/>
      <c r="AA428" s="70"/>
      <c r="AB428" s="70"/>
      <c r="AC428" s="70"/>
      <c r="AD428" s="70"/>
      <c r="AE428" s="70"/>
      <c r="AF428" s="70"/>
      <c r="AG428" s="70"/>
      <c r="AH428" s="8"/>
    </row>
    <row r="429" ht="15.75" customHeight="1">
      <c r="A429" s="8"/>
      <c r="B429" s="8"/>
      <c r="C429" s="8"/>
      <c r="D429" s="8"/>
      <c r="E429" s="8"/>
      <c r="F429" s="8"/>
      <c r="G429" s="8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70"/>
      <c r="Y429" s="70"/>
      <c r="Z429" s="70"/>
      <c r="AA429" s="70"/>
      <c r="AB429" s="70"/>
      <c r="AC429" s="70"/>
      <c r="AD429" s="70"/>
      <c r="AE429" s="70"/>
      <c r="AF429" s="70"/>
      <c r="AG429" s="70"/>
      <c r="AH429" s="8"/>
    </row>
    <row r="430" ht="15.75" customHeight="1">
      <c r="A430" s="8"/>
      <c r="B430" s="8"/>
      <c r="C430" s="8"/>
      <c r="D430" s="8"/>
      <c r="E430" s="8"/>
      <c r="F430" s="8"/>
      <c r="G430" s="8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70"/>
      <c r="Y430" s="70"/>
      <c r="Z430" s="70"/>
      <c r="AA430" s="70"/>
      <c r="AB430" s="70"/>
      <c r="AC430" s="70"/>
      <c r="AD430" s="70"/>
      <c r="AE430" s="70"/>
      <c r="AF430" s="70"/>
      <c r="AG430" s="70"/>
      <c r="AH430" s="8"/>
    </row>
    <row r="431" ht="15.75" customHeight="1">
      <c r="A431" s="8"/>
      <c r="B431" s="8"/>
      <c r="C431" s="8"/>
      <c r="D431" s="8"/>
      <c r="E431" s="8"/>
      <c r="F431" s="8"/>
      <c r="G431" s="8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70"/>
      <c r="Y431" s="70"/>
      <c r="Z431" s="70"/>
      <c r="AA431" s="70"/>
      <c r="AB431" s="70"/>
      <c r="AC431" s="70"/>
      <c r="AD431" s="70"/>
      <c r="AE431" s="70"/>
      <c r="AF431" s="70"/>
      <c r="AG431" s="70"/>
      <c r="AH431" s="8"/>
    </row>
    <row r="432" ht="15.75" customHeight="1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70"/>
      <c r="Y432" s="70"/>
      <c r="Z432" s="70"/>
      <c r="AA432" s="70"/>
      <c r="AB432" s="70"/>
      <c r="AC432" s="70"/>
      <c r="AD432" s="70"/>
      <c r="AE432" s="70"/>
      <c r="AF432" s="70"/>
      <c r="AG432" s="70"/>
      <c r="AH432" s="8"/>
    </row>
    <row r="433" ht="15.75" customHeight="1">
      <c r="A433" s="8"/>
      <c r="B433" s="8"/>
      <c r="C433" s="8"/>
      <c r="D433" s="8"/>
      <c r="E433" s="8"/>
      <c r="F433" s="8"/>
      <c r="G433" s="8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70"/>
      <c r="Y433" s="70"/>
      <c r="Z433" s="70"/>
      <c r="AA433" s="70"/>
      <c r="AB433" s="70"/>
      <c r="AC433" s="70"/>
      <c r="AD433" s="70"/>
      <c r="AE433" s="70"/>
      <c r="AF433" s="70"/>
      <c r="AG433" s="70"/>
      <c r="AH433" s="8"/>
    </row>
    <row r="434" ht="15.75" customHeight="1">
      <c r="A434" s="8"/>
      <c r="B434" s="8"/>
      <c r="C434" s="8"/>
      <c r="D434" s="8"/>
      <c r="E434" s="8"/>
      <c r="F434" s="8"/>
      <c r="G434" s="8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70"/>
      <c r="Y434" s="70"/>
      <c r="Z434" s="70"/>
      <c r="AA434" s="70"/>
      <c r="AB434" s="70"/>
      <c r="AC434" s="70"/>
      <c r="AD434" s="70"/>
      <c r="AE434" s="70"/>
      <c r="AF434" s="70"/>
      <c r="AG434" s="70"/>
      <c r="AH434" s="8"/>
    </row>
    <row r="435" ht="15.75" customHeight="1">
      <c r="A435" s="8"/>
      <c r="B435" s="8"/>
      <c r="C435" s="8"/>
      <c r="D435" s="8"/>
      <c r="E435" s="8"/>
      <c r="F435" s="8"/>
      <c r="G435" s="8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70"/>
      <c r="Y435" s="70"/>
      <c r="Z435" s="70"/>
      <c r="AA435" s="70"/>
      <c r="AB435" s="70"/>
      <c r="AC435" s="70"/>
      <c r="AD435" s="70"/>
      <c r="AE435" s="70"/>
      <c r="AF435" s="70"/>
      <c r="AG435" s="70"/>
      <c r="AH435" s="8"/>
    </row>
    <row r="436" ht="15.75" customHeight="1">
      <c r="A436" s="8"/>
      <c r="B436" s="8"/>
      <c r="C436" s="8"/>
      <c r="D436" s="8"/>
      <c r="E436" s="8"/>
      <c r="F436" s="8"/>
      <c r="G436" s="8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70"/>
      <c r="Y436" s="70"/>
      <c r="Z436" s="70"/>
      <c r="AA436" s="70"/>
      <c r="AB436" s="70"/>
      <c r="AC436" s="70"/>
      <c r="AD436" s="70"/>
      <c r="AE436" s="70"/>
      <c r="AF436" s="70"/>
      <c r="AG436" s="70"/>
      <c r="AH436" s="8"/>
    </row>
    <row r="437" ht="15.75" customHeight="1">
      <c r="A437" s="8"/>
      <c r="B437" s="8"/>
      <c r="C437" s="8"/>
      <c r="D437" s="8"/>
      <c r="E437" s="8"/>
      <c r="F437" s="8"/>
      <c r="G437" s="8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70"/>
      <c r="Y437" s="70"/>
      <c r="Z437" s="70"/>
      <c r="AA437" s="70"/>
      <c r="AB437" s="70"/>
      <c r="AC437" s="70"/>
      <c r="AD437" s="70"/>
      <c r="AE437" s="70"/>
      <c r="AF437" s="70"/>
      <c r="AG437" s="70"/>
      <c r="AH437" s="8"/>
    </row>
    <row r="438" ht="15.75" customHeight="1">
      <c r="A438" s="8"/>
      <c r="B438" s="8"/>
      <c r="C438" s="8"/>
      <c r="D438" s="8"/>
      <c r="E438" s="8"/>
      <c r="F438" s="8"/>
      <c r="G438" s="8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70"/>
      <c r="Y438" s="70"/>
      <c r="Z438" s="70"/>
      <c r="AA438" s="70"/>
      <c r="AB438" s="70"/>
      <c r="AC438" s="70"/>
      <c r="AD438" s="70"/>
      <c r="AE438" s="70"/>
      <c r="AF438" s="70"/>
      <c r="AG438" s="70"/>
      <c r="AH438" s="8"/>
    </row>
    <row r="439" ht="15.75" customHeight="1">
      <c r="A439" s="8"/>
      <c r="B439" s="8"/>
      <c r="C439" s="8"/>
      <c r="D439" s="8"/>
      <c r="E439" s="8"/>
      <c r="F439" s="8"/>
      <c r="G439" s="8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70"/>
      <c r="Y439" s="70"/>
      <c r="Z439" s="70"/>
      <c r="AA439" s="70"/>
      <c r="AB439" s="70"/>
      <c r="AC439" s="70"/>
      <c r="AD439" s="70"/>
      <c r="AE439" s="70"/>
      <c r="AF439" s="70"/>
      <c r="AG439" s="70"/>
      <c r="AH439" s="8"/>
    </row>
    <row r="440" ht="15.75" customHeight="1">
      <c r="A440" s="8"/>
      <c r="B440" s="8"/>
      <c r="C440" s="8"/>
      <c r="D440" s="8"/>
      <c r="E440" s="8"/>
      <c r="F440" s="8"/>
      <c r="G440" s="8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70"/>
      <c r="Y440" s="70"/>
      <c r="Z440" s="70"/>
      <c r="AA440" s="70"/>
      <c r="AB440" s="70"/>
      <c r="AC440" s="70"/>
      <c r="AD440" s="70"/>
      <c r="AE440" s="70"/>
      <c r="AF440" s="70"/>
      <c r="AG440" s="70"/>
      <c r="AH440" s="8"/>
    </row>
    <row r="441" ht="15.75" customHeight="1">
      <c r="A441" s="8"/>
      <c r="B441" s="8"/>
      <c r="C441" s="8"/>
      <c r="D441" s="8"/>
      <c r="E441" s="8"/>
      <c r="F441" s="8"/>
      <c r="G441" s="8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70"/>
      <c r="Y441" s="70"/>
      <c r="Z441" s="70"/>
      <c r="AA441" s="70"/>
      <c r="AB441" s="70"/>
      <c r="AC441" s="70"/>
      <c r="AD441" s="70"/>
      <c r="AE441" s="70"/>
      <c r="AF441" s="70"/>
      <c r="AG441" s="70"/>
      <c r="AH441" s="8"/>
    </row>
    <row r="442" ht="15.75" customHeight="1">
      <c r="A442" s="8"/>
      <c r="B442" s="8"/>
      <c r="C442" s="8"/>
      <c r="D442" s="8"/>
      <c r="E442" s="8"/>
      <c r="F442" s="8"/>
      <c r="G442" s="8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70"/>
      <c r="Y442" s="70"/>
      <c r="Z442" s="70"/>
      <c r="AA442" s="70"/>
      <c r="AB442" s="70"/>
      <c r="AC442" s="70"/>
      <c r="AD442" s="70"/>
      <c r="AE442" s="70"/>
      <c r="AF442" s="70"/>
      <c r="AG442" s="70"/>
      <c r="AH442" s="8"/>
    </row>
    <row r="443" ht="15.75" customHeight="1">
      <c r="A443" s="8"/>
      <c r="B443" s="8"/>
      <c r="C443" s="8"/>
      <c r="D443" s="8"/>
      <c r="E443" s="8"/>
      <c r="F443" s="8"/>
      <c r="G443" s="8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70"/>
      <c r="Y443" s="70"/>
      <c r="Z443" s="70"/>
      <c r="AA443" s="70"/>
      <c r="AB443" s="70"/>
      <c r="AC443" s="70"/>
      <c r="AD443" s="70"/>
      <c r="AE443" s="70"/>
      <c r="AF443" s="70"/>
      <c r="AG443" s="70"/>
      <c r="AH443" s="8"/>
    </row>
    <row r="444" ht="15.75" customHeight="1">
      <c r="A444" s="8"/>
      <c r="B444" s="8"/>
      <c r="C444" s="8"/>
      <c r="D444" s="8"/>
      <c r="E444" s="8"/>
      <c r="F444" s="8"/>
      <c r="G444" s="8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70"/>
      <c r="Y444" s="70"/>
      <c r="Z444" s="70"/>
      <c r="AA444" s="70"/>
      <c r="AB444" s="70"/>
      <c r="AC444" s="70"/>
      <c r="AD444" s="70"/>
      <c r="AE444" s="70"/>
      <c r="AF444" s="70"/>
      <c r="AG444" s="70"/>
      <c r="AH444" s="8"/>
    </row>
    <row r="445" ht="15.75" customHeight="1">
      <c r="A445" s="8"/>
      <c r="B445" s="8"/>
      <c r="C445" s="8"/>
      <c r="D445" s="8"/>
      <c r="E445" s="8"/>
      <c r="F445" s="8"/>
      <c r="G445" s="8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70"/>
      <c r="Y445" s="70"/>
      <c r="Z445" s="70"/>
      <c r="AA445" s="70"/>
      <c r="AB445" s="70"/>
      <c r="AC445" s="70"/>
      <c r="AD445" s="70"/>
      <c r="AE445" s="70"/>
      <c r="AF445" s="70"/>
      <c r="AG445" s="70"/>
      <c r="AH445" s="8"/>
    </row>
    <row r="446" ht="15.75" customHeight="1">
      <c r="A446" s="8"/>
      <c r="B446" s="8"/>
      <c r="C446" s="8"/>
      <c r="D446" s="8"/>
      <c r="E446" s="8"/>
      <c r="F446" s="8"/>
      <c r="G446" s="8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70"/>
      <c r="Y446" s="70"/>
      <c r="Z446" s="70"/>
      <c r="AA446" s="70"/>
      <c r="AB446" s="70"/>
      <c r="AC446" s="70"/>
      <c r="AD446" s="70"/>
      <c r="AE446" s="70"/>
      <c r="AF446" s="70"/>
      <c r="AG446" s="70"/>
      <c r="AH446" s="8"/>
    </row>
    <row r="447" ht="15.75" customHeight="1">
      <c r="A447" s="8"/>
      <c r="B447" s="8"/>
      <c r="C447" s="8"/>
      <c r="D447" s="8"/>
      <c r="E447" s="8"/>
      <c r="F447" s="8"/>
      <c r="G447" s="8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70"/>
      <c r="Y447" s="70"/>
      <c r="Z447" s="70"/>
      <c r="AA447" s="70"/>
      <c r="AB447" s="70"/>
      <c r="AC447" s="70"/>
      <c r="AD447" s="70"/>
      <c r="AE447" s="70"/>
      <c r="AF447" s="70"/>
      <c r="AG447" s="70"/>
      <c r="AH447" s="8"/>
    </row>
    <row r="448" ht="15.75" customHeight="1">
      <c r="A448" s="8"/>
      <c r="B448" s="8"/>
      <c r="C448" s="8"/>
      <c r="D448" s="8"/>
      <c r="E448" s="8"/>
      <c r="F448" s="8"/>
      <c r="G448" s="8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70"/>
      <c r="Y448" s="70"/>
      <c r="Z448" s="70"/>
      <c r="AA448" s="70"/>
      <c r="AB448" s="70"/>
      <c r="AC448" s="70"/>
      <c r="AD448" s="70"/>
      <c r="AE448" s="70"/>
      <c r="AF448" s="70"/>
      <c r="AG448" s="70"/>
      <c r="AH448" s="8"/>
    </row>
    <row r="449" ht="15.75" customHeight="1">
      <c r="A449" s="8"/>
      <c r="B449" s="8"/>
      <c r="C449" s="8"/>
      <c r="D449" s="8"/>
      <c r="E449" s="8"/>
      <c r="F449" s="8"/>
      <c r="G449" s="8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70"/>
      <c r="Y449" s="70"/>
      <c r="Z449" s="70"/>
      <c r="AA449" s="70"/>
      <c r="AB449" s="70"/>
      <c r="AC449" s="70"/>
      <c r="AD449" s="70"/>
      <c r="AE449" s="70"/>
      <c r="AF449" s="70"/>
      <c r="AG449" s="70"/>
      <c r="AH449" s="8"/>
    </row>
    <row r="450" ht="15.75" customHeight="1">
      <c r="A450" s="8"/>
      <c r="B450" s="8"/>
      <c r="C450" s="8"/>
      <c r="D450" s="8"/>
      <c r="E450" s="8"/>
      <c r="F450" s="8"/>
      <c r="G450" s="8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70"/>
      <c r="Y450" s="70"/>
      <c r="Z450" s="70"/>
      <c r="AA450" s="70"/>
      <c r="AB450" s="70"/>
      <c r="AC450" s="70"/>
      <c r="AD450" s="70"/>
      <c r="AE450" s="70"/>
      <c r="AF450" s="70"/>
      <c r="AG450" s="70"/>
      <c r="AH450" s="8"/>
    </row>
    <row r="451" ht="15.75" customHeight="1">
      <c r="A451" s="8"/>
      <c r="B451" s="8"/>
      <c r="C451" s="8"/>
      <c r="D451" s="8"/>
      <c r="E451" s="8"/>
      <c r="F451" s="8"/>
      <c r="G451" s="8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70"/>
      <c r="Y451" s="70"/>
      <c r="Z451" s="70"/>
      <c r="AA451" s="70"/>
      <c r="AB451" s="70"/>
      <c r="AC451" s="70"/>
      <c r="AD451" s="70"/>
      <c r="AE451" s="70"/>
      <c r="AF451" s="70"/>
      <c r="AG451" s="70"/>
      <c r="AH451" s="8"/>
    </row>
    <row r="452" ht="15.75" customHeight="1">
      <c r="A452" s="8"/>
      <c r="B452" s="8"/>
      <c r="C452" s="8"/>
      <c r="D452" s="8"/>
      <c r="E452" s="8"/>
      <c r="F452" s="8"/>
      <c r="G452" s="8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70"/>
      <c r="Y452" s="70"/>
      <c r="Z452" s="70"/>
      <c r="AA452" s="70"/>
      <c r="AB452" s="70"/>
      <c r="AC452" s="70"/>
      <c r="AD452" s="70"/>
      <c r="AE452" s="70"/>
      <c r="AF452" s="70"/>
      <c r="AG452" s="70"/>
      <c r="AH452" s="8"/>
    </row>
    <row r="453" ht="15.75" customHeight="1">
      <c r="A453" s="8"/>
      <c r="B453" s="8"/>
      <c r="C453" s="8"/>
      <c r="D453" s="8"/>
      <c r="E453" s="8"/>
      <c r="F453" s="8"/>
      <c r="G453" s="8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70"/>
      <c r="Y453" s="70"/>
      <c r="Z453" s="70"/>
      <c r="AA453" s="70"/>
      <c r="AB453" s="70"/>
      <c r="AC453" s="70"/>
      <c r="AD453" s="70"/>
      <c r="AE453" s="70"/>
      <c r="AF453" s="70"/>
      <c r="AG453" s="70"/>
      <c r="AH453" s="8"/>
    </row>
    <row r="454" ht="15.75" customHeight="1">
      <c r="A454" s="8"/>
      <c r="B454" s="8"/>
      <c r="C454" s="8"/>
      <c r="D454" s="8"/>
      <c r="E454" s="8"/>
      <c r="F454" s="8"/>
      <c r="G454" s="8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70"/>
      <c r="Y454" s="70"/>
      <c r="Z454" s="70"/>
      <c r="AA454" s="70"/>
      <c r="AB454" s="70"/>
      <c r="AC454" s="70"/>
      <c r="AD454" s="70"/>
      <c r="AE454" s="70"/>
      <c r="AF454" s="70"/>
      <c r="AG454" s="70"/>
      <c r="AH454" s="8"/>
    </row>
    <row r="455" ht="15.75" customHeight="1">
      <c r="A455" s="8"/>
      <c r="B455" s="8"/>
      <c r="C455" s="8"/>
      <c r="D455" s="8"/>
      <c r="E455" s="8"/>
      <c r="F455" s="8"/>
      <c r="G455" s="8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70"/>
      <c r="Y455" s="70"/>
      <c r="Z455" s="70"/>
      <c r="AA455" s="70"/>
      <c r="AB455" s="70"/>
      <c r="AC455" s="70"/>
      <c r="AD455" s="70"/>
      <c r="AE455" s="70"/>
      <c r="AF455" s="70"/>
      <c r="AG455" s="70"/>
      <c r="AH455" s="8"/>
    </row>
    <row r="456" ht="15.75" customHeight="1">
      <c r="A456" s="8"/>
      <c r="B456" s="8"/>
      <c r="C456" s="8"/>
      <c r="D456" s="8"/>
      <c r="E456" s="8"/>
      <c r="F456" s="8"/>
      <c r="G456" s="8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70"/>
      <c r="Y456" s="70"/>
      <c r="Z456" s="70"/>
      <c r="AA456" s="70"/>
      <c r="AB456" s="70"/>
      <c r="AC456" s="70"/>
      <c r="AD456" s="70"/>
      <c r="AE456" s="70"/>
      <c r="AF456" s="70"/>
      <c r="AG456" s="70"/>
      <c r="AH456" s="8"/>
    </row>
    <row r="457" ht="15.75" customHeight="1">
      <c r="A457" s="8"/>
      <c r="B457" s="8"/>
      <c r="C457" s="8"/>
      <c r="D457" s="8"/>
      <c r="E457" s="8"/>
      <c r="F457" s="8"/>
      <c r="G457" s="8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70"/>
      <c r="Y457" s="70"/>
      <c r="Z457" s="70"/>
      <c r="AA457" s="70"/>
      <c r="AB457" s="70"/>
      <c r="AC457" s="70"/>
      <c r="AD457" s="70"/>
      <c r="AE457" s="70"/>
      <c r="AF457" s="70"/>
      <c r="AG457" s="70"/>
      <c r="AH457" s="8"/>
    </row>
    <row r="458" ht="15.75" customHeight="1">
      <c r="A458" s="8"/>
      <c r="B458" s="8"/>
      <c r="C458" s="8"/>
      <c r="D458" s="8"/>
      <c r="E458" s="8"/>
      <c r="F458" s="8"/>
      <c r="G458" s="8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70"/>
      <c r="Y458" s="70"/>
      <c r="Z458" s="70"/>
      <c r="AA458" s="70"/>
      <c r="AB458" s="70"/>
      <c r="AC458" s="70"/>
      <c r="AD458" s="70"/>
      <c r="AE458" s="70"/>
      <c r="AF458" s="70"/>
      <c r="AG458" s="70"/>
      <c r="AH458" s="8"/>
    </row>
    <row r="459" ht="15.75" customHeight="1">
      <c r="A459" s="8"/>
      <c r="B459" s="8"/>
      <c r="C459" s="8"/>
      <c r="D459" s="8"/>
      <c r="E459" s="8"/>
      <c r="F459" s="8"/>
      <c r="G459" s="8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70"/>
      <c r="Y459" s="70"/>
      <c r="Z459" s="70"/>
      <c r="AA459" s="70"/>
      <c r="AB459" s="70"/>
      <c r="AC459" s="70"/>
      <c r="AD459" s="70"/>
      <c r="AE459" s="70"/>
      <c r="AF459" s="70"/>
      <c r="AG459" s="70"/>
      <c r="AH459" s="8"/>
    </row>
    <row r="460" ht="15.75" customHeight="1">
      <c r="A460" s="8"/>
      <c r="B460" s="8"/>
      <c r="C460" s="8"/>
      <c r="D460" s="8"/>
      <c r="E460" s="8"/>
      <c r="F460" s="8"/>
      <c r="G460" s="8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70"/>
      <c r="Y460" s="70"/>
      <c r="Z460" s="70"/>
      <c r="AA460" s="70"/>
      <c r="AB460" s="70"/>
      <c r="AC460" s="70"/>
      <c r="AD460" s="70"/>
      <c r="AE460" s="70"/>
      <c r="AF460" s="70"/>
      <c r="AG460" s="70"/>
      <c r="AH460" s="8"/>
    </row>
    <row r="461" ht="15.75" customHeight="1">
      <c r="A461" s="8"/>
      <c r="B461" s="8"/>
      <c r="C461" s="8"/>
      <c r="D461" s="8"/>
      <c r="E461" s="8"/>
      <c r="F461" s="8"/>
      <c r="G461" s="8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70"/>
      <c r="Y461" s="70"/>
      <c r="Z461" s="70"/>
      <c r="AA461" s="70"/>
      <c r="AB461" s="70"/>
      <c r="AC461" s="70"/>
      <c r="AD461" s="70"/>
      <c r="AE461" s="70"/>
      <c r="AF461" s="70"/>
      <c r="AG461" s="70"/>
      <c r="AH461" s="8"/>
    </row>
    <row r="462" ht="15.75" customHeight="1">
      <c r="A462" s="8"/>
      <c r="B462" s="8"/>
      <c r="C462" s="8"/>
      <c r="D462" s="8"/>
      <c r="E462" s="8"/>
      <c r="F462" s="8"/>
      <c r="G462" s="8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70"/>
      <c r="Y462" s="70"/>
      <c r="Z462" s="70"/>
      <c r="AA462" s="70"/>
      <c r="AB462" s="70"/>
      <c r="AC462" s="70"/>
      <c r="AD462" s="70"/>
      <c r="AE462" s="70"/>
      <c r="AF462" s="70"/>
      <c r="AG462" s="70"/>
      <c r="AH462" s="8"/>
    </row>
    <row r="463" ht="15.75" customHeight="1">
      <c r="A463" s="8"/>
      <c r="B463" s="8"/>
      <c r="C463" s="8"/>
      <c r="D463" s="8"/>
      <c r="E463" s="8"/>
      <c r="F463" s="8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70"/>
      <c r="Y463" s="70"/>
      <c r="Z463" s="70"/>
      <c r="AA463" s="70"/>
      <c r="AB463" s="70"/>
      <c r="AC463" s="70"/>
      <c r="AD463" s="70"/>
      <c r="AE463" s="70"/>
      <c r="AF463" s="70"/>
      <c r="AG463" s="70"/>
      <c r="AH463" s="8"/>
    </row>
    <row r="464" ht="15.75" customHeight="1">
      <c r="A464" s="8"/>
      <c r="B464" s="8"/>
      <c r="C464" s="8"/>
      <c r="D464" s="8"/>
      <c r="E464" s="8"/>
      <c r="F464" s="8"/>
      <c r="G464" s="8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70"/>
      <c r="Y464" s="70"/>
      <c r="Z464" s="70"/>
      <c r="AA464" s="70"/>
      <c r="AB464" s="70"/>
      <c r="AC464" s="70"/>
      <c r="AD464" s="70"/>
      <c r="AE464" s="70"/>
      <c r="AF464" s="70"/>
      <c r="AG464" s="70"/>
      <c r="AH464" s="8"/>
    </row>
    <row r="465" ht="15.75" customHeight="1">
      <c r="A465" s="8"/>
      <c r="B465" s="8"/>
      <c r="C465" s="8"/>
      <c r="D465" s="8"/>
      <c r="E465" s="8"/>
      <c r="F465" s="8"/>
      <c r="G465" s="8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70"/>
      <c r="Y465" s="70"/>
      <c r="Z465" s="70"/>
      <c r="AA465" s="70"/>
      <c r="AB465" s="70"/>
      <c r="AC465" s="70"/>
      <c r="AD465" s="70"/>
      <c r="AE465" s="70"/>
      <c r="AF465" s="70"/>
      <c r="AG465" s="70"/>
      <c r="AH465" s="8"/>
    </row>
    <row r="466" ht="15.75" customHeight="1">
      <c r="A466" s="8"/>
      <c r="B466" s="8"/>
      <c r="C466" s="8"/>
      <c r="D466" s="8"/>
      <c r="E466" s="8"/>
      <c r="F466" s="8"/>
      <c r="G466" s="8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70"/>
      <c r="Y466" s="70"/>
      <c r="Z466" s="70"/>
      <c r="AA466" s="70"/>
      <c r="AB466" s="70"/>
      <c r="AC466" s="70"/>
      <c r="AD466" s="70"/>
      <c r="AE466" s="70"/>
      <c r="AF466" s="70"/>
      <c r="AG466" s="70"/>
      <c r="AH466" s="8"/>
    </row>
    <row r="467" ht="15.75" customHeight="1">
      <c r="A467" s="8"/>
      <c r="B467" s="8"/>
      <c r="C467" s="8"/>
      <c r="D467" s="8"/>
      <c r="E467" s="8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70"/>
      <c r="Y467" s="70"/>
      <c r="Z467" s="70"/>
      <c r="AA467" s="70"/>
      <c r="AB467" s="70"/>
      <c r="AC467" s="70"/>
      <c r="AD467" s="70"/>
      <c r="AE467" s="70"/>
      <c r="AF467" s="70"/>
      <c r="AG467" s="70"/>
      <c r="AH467" s="8"/>
    </row>
    <row r="468" ht="15.75" customHeight="1">
      <c r="A468" s="8"/>
      <c r="B468" s="8"/>
      <c r="C468" s="8"/>
      <c r="D468" s="8"/>
      <c r="E468" s="8"/>
      <c r="F468" s="8"/>
      <c r="G468" s="8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70"/>
      <c r="Y468" s="70"/>
      <c r="Z468" s="70"/>
      <c r="AA468" s="70"/>
      <c r="AB468" s="70"/>
      <c r="AC468" s="70"/>
      <c r="AD468" s="70"/>
      <c r="AE468" s="70"/>
      <c r="AF468" s="70"/>
      <c r="AG468" s="70"/>
      <c r="AH468" s="8"/>
    </row>
    <row r="469" ht="15.75" customHeight="1">
      <c r="A469" s="8"/>
      <c r="B469" s="8"/>
      <c r="C469" s="8"/>
      <c r="D469" s="8"/>
      <c r="E469" s="8"/>
      <c r="F469" s="8"/>
      <c r="G469" s="8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70"/>
      <c r="Y469" s="70"/>
      <c r="Z469" s="70"/>
      <c r="AA469" s="70"/>
      <c r="AB469" s="70"/>
      <c r="AC469" s="70"/>
      <c r="AD469" s="70"/>
      <c r="AE469" s="70"/>
      <c r="AF469" s="70"/>
      <c r="AG469" s="70"/>
      <c r="AH469" s="8"/>
    </row>
    <row r="470" ht="15.75" customHeight="1">
      <c r="A470" s="8"/>
      <c r="B470" s="8"/>
      <c r="C470" s="8"/>
      <c r="D470" s="8"/>
      <c r="E470" s="8"/>
      <c r="F470" s="8"/>
      <c r="G470" s="8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70"/>
      <c r="Y470" s="70"/>
      <c r="Z470" s="70"/>
      <c r="AA470" s="70"/>
      <c r="AB470" s="70"/>
      <c r="AC470" s="70"/>
      <c r="AD470" s="70"/>
      <c r="AE470" s="70"/>
      <c r="AF470" s="70"/>
      <c r="AG470" s="70"/>
      <c r="AH470" s="8"/>
    </row>
    <row r="471" ht="15.75" customHeight="1">
      <c r="A471" s="8"/>
      <c r="B471" s="8"/>
      <c r="C471" s="8"/>
      <c r="D471" s="8"/>
      <c r="E471" s="8"/>
      <c r="F471" s="8"/>
      <c r="G471" s="8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70"/>
      <c r="Y471" s="70"/>
      <c r="Z471" s="70"/>
      <c r="AA471" s="70"/>
      <c r="AB471" s="70"/>
      <c r="AC471" s="70"/>
      <c r="AD471" s="70"/>
      <c r="AE471" s="70"/>
      <c r="AF471" s="70"/>
      <c r="AG471" s="70"/>
      <c r="AH471" s="8"/>
    </row>
    <row r="472" ht="15.75" customHeight="1">
      <c r="A472" s="8"/>
      <c r="B472" s="8"/>
      <c r="C472" s="8"/>
      <c r="D472" s="8"/>
      <c r="E472" s="8"/>
      <c r="F472" s="8"/>
      <c r="G472" s="8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70"/>
      <c r="Y472" s="70"/>
      <c r="Z472" s="70"/>
      <c r="AA472" s="70"/>
      <c r="AB472" s="70"/>
      <c r="AC472" s="70"/>
      <c r="AD472" s="70"/>
      <c r="AE472" s="70"/>
      <c r="AF472" s="70"/>
      <c r="AG472" s="70"/>
      <c r="AH472" s="8"/>
    </row>
    <row r="473" ht="15.75" customHeight="1">
      <c r="A473" s="8"/>
      <c r="B473" s="8"/>
      <c r="C473" s="8"/>
      <c r="D473" s="8"/>
      <c r="E473" s="8"/>
      <c r="F473" s="8"/>
      <c r="G473" s="8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70"/>
      <c r="Y473" s="70"/>
      <c r="Z473" s="70"/>
      <c r="AA473" s="70"/>
      <c r="AB473" s="70"/>
      <c r="AC473" s="70"/>
      <c r="AD473" s="70"/>
      <c r="AE473" s="70"/>
      <c r="AF473" s="70"/>
      <c r="AG473" s="70"/>
      <c r="AH473" s="8"/>
    </row>
    <row r="474" ht="15.75" customHeight="1">
      <c r="A474" s="8"/>
      <c r="B474" s="8"/>
      <c r="C474" s="8"/>
      <c r="D474" s="8"/>
      <c r="E474" s="8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70"/>
      <c r="Y474" s="70"/>
      <c r="Z474" s="70"/>
      <c r="AA474" s="70"/>
      <c r="AB474" s="70"/>
      <c r="AC474" s="70"/>
      <c r="AD474" s="70"/>
      <c r="AE474" s="70"/>
      <c r="AF474" s="70"/>
      <c r="AG474" s="70"/>
      <c r="AH474" s="8"/>
    </row>
    <row r="475" ht="15.75" customHeight="1">
      <c r="A475" s="8"/>
      <c r="B475" s="8"/>
      <c r="C475" s="8"/>
      <c r="D475" s="8"/>
      <c r="E475" s="8"/>
      <c r="F475" s="8"/>
      <c r="G475" s="8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70"/>
      <c r="Y475" s="70"/>
      <c r="Z475" s="70"/>
      <c r="AA475" s="70"/>
      <c r="AB475" s="70"/>
      <c r="AC475" s="70"/>
      <c r="AD475" s="70"/>
      <c r="AE475" s="70"/>
      <c r="AF475" s="70"/>
      <c r="AG475" s="70"/>
      <c r="AH475" s="8"/>
    </row>
    <row r="476" ht="15.75" customHeight="1">
      <c r="A476" s="8"/>
      <c r="B476" s="8"/>
      <c r="C476" s="8"/>
      <c r="D476" s="8"/>
      <c r="E476" s="8"/>
      <c r="F476" s="8"/>
      <c r="G476" s="8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70"/>
      <c r="Y476" s="70"/>
      <c r="Z476" s="70"/>
      <c r="AA476" s="70"/>
      <c r="AB476" s="70"/>
      <c r="AC476" s="70"/>
      <c r="AD476" s="70"/>
      <c r="AE476" s="70"/>
      <c r="AF476" s="70"/>
      <c r="AG476" s="70"/>
      <c r="AH476" s="8"/>
    </row>
    <row r="477" ht="15.75" customHeight="1">
      <c r="A477" s="8"/>
      <c r="B477" s="8"/>
      <c r="C477" s="8"/>
      <c r="D477" s="8"/>
      <c r="E477" s="8"/>
      <c r="F477" s="8"/>
      <c r="G477" s="8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70"/>
      <c r="Y477" s="70"/>
      <c r="Z477" s="70"/>
      <c r="AA477" s="70"/>
      <c r="AB477" s="70"/>
      <c r="AC477" s="70"/>
      <c r="AD477" s="70"/>
      <c r="AE477" s="70"/>
      <c r="AF477" s="70"/>
      <c r="AG477" s="70"/>
      <c r="AH477" s="8"/>
    </row>
    <row r="478" ht="15.75" customHeight="1">
      <c r="A478" s="8"/>
      <c r="B478" s="8"/>
      <c r="C478" s="8"/>
      <c r="D478" s="8"/>
      <c r="E478" s="8"/>
      <c r="F478" s="8"/>
      <c r="G478" s="8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70"/>
      <c r="Y478" s="70"/>
      <c r="Z478" s="70"/>
      <c r="AA478" s="70"/>
      <c r="AB478" s="70"/>
      <c r="AC478" s="70"/>
      <c r="AD478" s="70"/>
      <c r="AE478" s="70"/>
      <c r="AF478" s="70"/>
      <c r="AG478" s="70"/>
      <c r="AH478" s="8"/>
    </row>
    <row r="479" ht="15.75" customHeight="1">
      <c r="A479" s="8"/>
      <c r="B479" s="8"/>
      <c r="C479" s="8"/>
      <c r="D479" s="8"/>
      <c r="E479" s="8"/>
      <c r="F479" s="8"/>
      <c r="G479" s="8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70"/>
      <c r="Y479" s="70"/>
      <c r="Z479" s="70"/>
      <c r="AA479" s="70"/>
      <c r="AB479" s="70"/>
      <c r="AC479" s="70"/>
      <c r="AD479" s="70"/>
      <c r="AE479" s="70"/>
      <c r="AF479" s="70"/>
      <c r="AG479" s="70"/>
      <c r="AH479" s="8"/>
    </row>
    <row r="480" ht="15.75" customHeight="1">
      <c r="A480" s="8"/>
      <c r="B480" s="8"/>
      <c r="C480" s="8"/>
      <c r="D480" s="8"/>
      <c r="E480" s="8"/>
      <c r="F480" s="8"/>
      <c r="G480" s="8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70"/>
      <c r="Y480" s="70"/>
      <c r="Z480" s="70"/>
      <c r="AA480" s="70"/>
      <c r="AB480" s="70"/>
      <c r="AC480" s="70"/>
      <c r="AD480" s="70"/>
      <c r="AE480" s="70"/>
      <c r="AF480" s="70"/>
      <c r="AG480" s="70"/>
      <c r="AH480" s="8"/>
    </row>
    <row r="481" ht="15.75" customHeight="1">
      <c r="A481" s="8"/>
      <c r="B481" s="8"/>
      <c r="C481" s="8"/>
      <c r="D481" s="8"/>
      <c r="E481" s="8"/>
      <c r="F481" s="8"/>
      <c r="G481" s="8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70"/>
      <c r="Y481" s="70"/>
      <c r="Z481" s="70"/>
      <c r="AA481" s="70"/>
      <c r="AB481" s="70"/>
      <c r="AC481" s="70"/>
      <c r="AD481" s="70"/>
      <c r="AE481" s="70"/>
      <c r="AF481" s="70"/>
      <c r="AG481" s="70"/>
      <c r="AH481" s="8"/>
    </row>
    <row r="482" ht="15.75" customHeight="1">
      <c r="A482" s="8"/>
      <c r="B482" s="8"/>
      <c r="C482" s="8"/>
      <c r="D482" s="8"/>
      <c r="E482" s="8"/>
      <c r="F482" s="8"/>
      <c r="G482" s="8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70"/>
      <c r="Y482" s="70"/>
      <c r="Z482" s="70"/>
      <c r="AA482" s="70"/>
      <c r="AB482" s="70"/>
      <c r="AC482" s="70"/>
      <c r="AD482" s="70"/>
      <c r="AE482" s="70"/>
      <c r="AF482" s="70"/>
      <c r="AG482" s="70"/>
      <c r="AH482" s="8"/>
    </row>
    <row r="483" ht="15.75" customHeight="1">
      <c r="A483" s="8"/>
      <c r="B483" s="8"/>
      <c r="C483" s="8"/>
      <c r="D483" s="8"/>
      <c r="E483" s="8"/>
      <c r="F483" s="8"/>
      <c r="G483" s="8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70"/>
      <c r="Y483" s="70"/>
      <c r="Z483" s="70"/>
      <c r="AA483" s="70"/>
      <c r="AB483" s="70"/>
      <c r="AC483" s="70"/>
      <c r="AD483" s="70"/>
      <c r="AE483" s="70"/>
      <c r="AF483" s="70"/>
      <c r="AG483" s="70"/>
      <c r="AH483" s="8"/>
    </row>
    <row r="484" ht="15.75" customHeight="1">
      <c r="A484" s="8"/>
      <c r="B484" s="8"/>
      <c r="C484" s="8"/>
      <c r="D484" s="8"/>
      <c r="E484" s="8"/>
      <c r="F484" s="8"/>
      <c r="G484" s="8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70"/>
      <c r="Y484" s="70"/>
      <c r="Z484" s="70"/>
      <c r="AA484" s="70"/>
      <c r="AB484" s="70"/>
      <c r="AC484" s="70"/>
      <c r="AD484" s="70"/>
      <c r="AE484" s="70"/>
      <c r="AF484" s="70"/>
      <c r="AG484" s="70"/>
      <c r="AH484" s="8"/>
    </row>
    <row r="485" ht="15.75" customHeight="1">
      <c r="A485" s="8"/>
      <c r="B485" s="8"/>
      <c r="C485" s="8"/>
      <c r="D485" s="8"/>
      <c r="E485" s="8"/>
      <c r="F485" s="8"/>
      <c r="G485" s="8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70"/>
      <c r="Y485" s="70"/>
      <c r="Z485" s="70"/>
      <c r="AA485" s="70"/>
      <c r="AB485" s="70"/>
      <c r="AC485" s="70"/>
      <c r="AD485" s="70"/>
      <c r="AE485" s="70"/>
      <c r="AF485" s="70"/>
      <c r="AG485" s="70"/>
      <c r="AH485" s="8"/>
    </row>
    <row r="486" ht="15.75" customHeight="1">
      <c r="A486" s="8"/>
      <c r="B486" s="8"/>
      <c r="C486" s="8"/>
      <c r="D486" s="8"/>
      <c r="E486" s="8"/>
      <c r="F486" s="8"/>
      <c r="G486" s="8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70"/>
      <c r="Y486" s="70"/>
      <c r="Z486" s="70"/>
      <c r="AA486" s="70"/>
      <c r="AB486" s="70"/>
      <c r="AC486" s="70"/>
      <c r="AD486" s="70"/>
      <c r="AE486" s="70"/>
      <c r="AF486" s="70"/>
      <c r="AG486" s="70"/>
      <c r="AH486" s="8"/>
    </row>
    <row r="487" ht="15.75" customHeight="1">
      <c r="A487" s="8"/>
      <c r="B487" s="8"/>
      <c r="C487" s="8"/>
      <c r="D487" s="8"/>
      <c r="E487" s="8"/>
      <c r="F487" s="8"/>
      <c r="G487" s="8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70"/>
      <c r="Y487" s="70"/>
      <c r="Z487" s="70"/>
      <c r="AA487" s="70"/>
      <c r="AB487" s="70"/>
      <c r="AC487" s="70"/>
      <c r="AD487" s="70"/>
      <c r="AE487" s="70"/>
      <c r="AF487" s="70"/>
      <c r="AG487" s="70"/>
      <c r="AH487" s="8"/>
    </row>
    <row r="488" ht="15.75" customHeight="1">
      <c r="A488" s="8"/>
      <c r="B488" s="8"/>
      <c r="C488" s="8"/>
      <c r="D488" s="8"/>
      <c r="E488" s="8"/>
      <c r="F488" s="8"/>
      <c r="G488" s="8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70"/>
      <c r="Y488" s="70"/>
      <c r="Z488" s="70"/>
      <c r="AA488" s="70"/>
      <c r="AB488" s="70"/>
      <c r="AC488" s="70"/>
      <c r="AD488" s="70"/>
      <c r="AE488" s="70"/>
      <c r="AF488" s="70"/>
      <c r="AG488" s="70"/>
      <c r="AH488" s="8"/>
    </row>
    <row r="489" ht="15.75" customHeight="1">
      <c r="A489" s="8"/>
      <c r="B489" s="8"/>
      <c r="C489" s="8"/>
      <c r="D489" s="8"/>
      <c r="E489" s="8"/>
      <c r="F489" s="8"/>
      <c r="G489" s="8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70"/>
      <c r="Y489" s="70"/>
      <c r="Z489" s="70"/>
      <c r="AA489" s="70"/>
      <c r="AB489" s="70"/>
      <c r="AC489" s="70"/>
      <c r="AD489" s="70"/>
      <c r="AE489" s="70"/>
      <c r="AF489" s="70"/>
      <c r="AG489" s="70"/>
      <c r="AH489" s="8"/>
    </row>
    <row r="490" ht="15.75" customHeight="1">
      <c r="A490" s="8"/>
      <c r="B490" s="8"/>
      <c r="C490" s="8"/>
      <c r="D490" s="8"/>
      <c r="E490" s="8"/>
      <c r="F490" s="8"/>
      <c r="G490" s="8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70"/>
      <c r="Y490" s="70"/>
      <c r="Z490" s="70"/>
      <c r="AA490" s="70"/>
      <c r="AB490" s="70"/>
      <c r="AC490" s="70"/>
      <c r="AD490" s="70"/>
      <c r="AE490" s="70"/>
      <c r="AF490" s="70"/>
      <c r="AG490" s="70"/>
      <c r="AH490" s="8"/>
    </row>
    <row r="491" ht="15.75" customHeight="1">
      <c r="A491" s="8"/>
      <c r="B491" s="8"/>
      <c r="C491" s="8"/>
      <c r="D491" s="8"/>
      <c r="E491" s="8"/>
      <c r="F491" s="8"/>
      <c r="G491" s="8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70"/>
      <c r="Y491" s="70"/>
      <c r="Z491" s="70"/>
      <c r="AA491" s="70"/>
      <c r="AB491" s="70"/>
      <c r="AC491" s="70"/>
      <c r="AD491" s="70"/>
      <c r="AE491" s="70"/>
      <c r="AF491" s="70"/>
      <c r="AG491" s="70"/>
      <c r="AH491" s="8"/>
    </row>
    <row r="492" ht="15.75" customHeight="1">
      <c r="A492" s="8"/>
      <c r="B492" s="8"/>
      <c r="C492" s="8"/>
      <c r="D492" s="8"/>
      <c r="E492" s="8"/>
      <c r="F492" s="8"/>
      <c r="G492" s="8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70"/>
      <c r="Y492" s="70"/>
      <c r="Z492" s="70"/>
      <c r="AA492" s="70"/>
      <c r="AB492" s="70"/>
      <c r="AC492" s="70"/>
      <c r="AD492" s="70"/>
      <c r="AE492" s="70"/>
      <c r="AF492" s="70"/>
      <c r="AG492" s="70"/>
      <c r="AH492" s="8"/>
    </row>
    <row r="493" ht="15.75" customHeight="1">
      <c r="A493" s="8"/>
      <c r="B493" s="8"/>
      <c r="C493" s="8"/>
      <c r="D493" s="8"/>
      <c r="E493" s="8"/>
      <c r="F493" s="8"/>
      <c r="G493" s="8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70"/>
      <c r="Y493" s="70"/>
      <c r="Z493" s="70"/>
      <c r="AA493" s="70"/>
      <c r="AB493" s="70"/>
      <c r="AC493" s="70"/>
      <c r="AD493" s="70"/>
      <c r="AE493" s="70"/>
      <c r="AF493" s="70"/>
      <c r="AG493" s="70"/>
      <c r="AH493" s="8"/>
    </row>
    <row r="494" ht="15.75" customHeight="1">
      <c r="A494" s="8"/>
      <c r="B494" s="8"/>
      <c r="C494" s="8"/>
      <c r="D494" s="8"/>
      <c r="E494" s="8"/>
      <c r="F494" s="8"/>
      <c r="G494" s="8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70"/>
      <c r="Y494" s="70"/>
      <c r="Z494" s="70"/>
      <c r="AA494" s="70"/>
      <c r="AB494" s="70"/>
      <c r="AC494" s="70"/>
      <c r="AD494" s="70"/>
      <c r="AE494" s="70"/>
      <c r="AF494" s="70"/>
      <c r="AG494" s="70"/>
      <c r="AH494" s="8"/>
    </row>
    <row r="495" ht="15.75" customHeight="1">
      <c r="A495" s="8"/>
      <c r="B495" s="8"/>
      <c r="C495" s="8"/>
      <c r="D495" s="8"/>
      <c r="E495" s="8"/>
      <c r="F495" s="8"/>
      <c r="G495" s="8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70"/>
      <c r="Y495" s="70"/>
      <c r="Z495" s="70"/>
      <c r="AA495" s="70"/>
      <c r="AB495" s="70"/>
      <c r="AC495" s="70"/>
      <c r="AD495" s="70"/>
      <c r="AE495" s="70"/>
      <c r="AF495" s="70"/>
      <c r="AG495" s="70"/>
      <c r="AH495" s="8"/>
    </row>
    <row r="496" ht="15.75" customHeight="1">
      <c r="A496" s="8"/>
      <c r="B496" s="8"/>
      <c r="C496" s="8"/>
      <c r="D496" s="8"/>
      <c r="E496" s="8"/>
      <c r="F496" s="8"/>
      <c r="G496" s="8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70"/>
      <c r="Y496" s="70"/>
      <c r="Z496" s="70"/>
      <c r="AA496" s="70"/>
      <c r="AB496" s="70"/>
      <c r="AC496" s="70"/>
      <c r="AD496" s="70"/>
      <c r="AE496" s="70"/>
      <c r="AF496" s="70"/>
      <c r="AG496" s="70"/>
      <c r="AH496" s="8"/>
    </row>
    <row r="497" ht="15.75" customHeight="1">
      <c r="A497" s="8"/>
      <c r="B497" s="8"/>
      <c r="C497" s="8"/>
      <c r="D497" s="8"/>
      <c r="E497" s="8"/>
      <c r="F497" s="8"/>
      <c r="G497" s="8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70"/>
      <c r="Y497" s="70"/>
      <c r="Z497" s="70"/>
      <c r="AA497" s="70"/>
      <c r="AB497" s="70"/>
      <c r="AC497" s="70"/>
      <c r="AD497" s="70"/>
      <c r="AE497" s="70"/>
      <c r="AF497" s="70"/>
      <c r="AG497" s="70"/>
      <c r="AH497" s="8"/>
    </row>
    <row r="498" ht="15.75" customHeight="1">
      <c r="A498" s="8"/>
      <c r="B498" s="8"/>
      <c r="C498" s="8"/>
      <c r="D498" s="8"/>
      <c r="E498" s="8"/>
      <c r="F498" s="8"/>
      <c r="G498" s="8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70"/>
      <c r="Y498" s="70"/>
      <c r="Z498" s="70"/>
      <c r="AA498" s="70"/>
      <c r="AB498" s="70"/>
      <c r="AC498" s="70"/>
      <c r="AD498" s="70"/>
      <c r="AE498" s="70"/>
      <c r="AF498" s="70"/>
      <c r="AG498" s="70"/>
      <c r="AH498" s="8"/>
    </row>
    <row r="499" ht="15.75" customHeight="1">
      <c r="A499" s="8"/>
      <c r="B499" s="8"/>
      <c r="C499" s="8"/>
      <c r="D499" s="8"/>
      <c r="E499" s="8"/>
      <c r="F499" s="8"/>
      <c r="G499" s="8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70"/>
      <c r="Y499" s="70"/>
      <c r="Z499" s="70"/>
      <c r="AA499" s="70"/>
      <c r="AB499" s="70"/>
      <c r="AC499" s="70"/>
      <c r="AD499" s="70"/>
      <c r="AE499" s="70"/>
      <c r="AF499" s="70"/>
      <c r="AG499" s="70"/>
      <c r="AH499" s="8"/>
    </row>
    <row r="500" ht="15.75" customHeight="1">
      <c r="A500" s="8"/>
      <c r="B500" s="8"/>
      <c r="C500" s="8"/>
      <c r="D500" s="8"/>
      <c r="E500" s="8"/>
      <c r="F500" s="8"/>
      <c r="G500" s="8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70"/>
      <c r="Y500" s="70"/>
      <c r="Z500" s="70"/>
      <c r="AA500" s="70"/>
      <c r="AB500" s="70"/>
      <c r="AC500" s="70"/>
      <c r="AD500" s="70"/>
      <c r="AE500" s="70"/>
      <c r="AF500" s="70"/>
      <c r="AG500" s="70"/>
      <c r="AH500" s="8"/>
    </row>
    <row r="501" ht="15.75" customHeight="1">
      <c r="A501" s="8"/>
      <c r="B501" s="8"/>
      <c r="C501" s="8"/>
      <c r="D501" s="8"/>
      <c r="E501" s="8"/>
      <c r="F501" s="8"/>
      <c r="G501" s="8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70"/>
      <c r="Y501" s="70"/>
      <c r="Z501" s="70"/>
      <c r="AA501" s="70"/>
      <c r="AB501" s="70"/>
      <c r="AC501" s="70"/>
      <c r="AD501" s="70"/>
      <c r="AE501" s="70"/>
      <c r="AF501" s="70"/>
      <c r="AG501" s="70"/>
      <c r="AH501" s="8"/>
    </row>
    <row r="502" ht="15.75" customHeight="1">
      <c r="A502" s="8"/>
      <c r="B502" s="8"/>
      <c r="C502" s="8"/>
      <c r="D502" s="8"/>
      <c r="E502" s="8"/>
      <c r="F502" s="8"/>
      <c r="G502" s="8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70"/>
      <c r="Y502" s="70"/>
      <c r="Z502" s="70"/>
      <c r="AA502" s="70"/>
      <c r="AB502" s="70"/>
      <c r="AC502" s="70"/>
      <c r="AD502" s="70"/>
      <c r="AE502" s="70"/>
      <c r="AF502" s="70"/>
      <c r="AG502" s="70"/>
      <c r="AH502" s="8"/>
    </row>
    <row r="503" ht="15.75" customHeight="1">
      <c r="A503" s="8"/>
      <c r="B503" s="8"/>
      <c r="C503" s="8"/>
      <c r="D503" s="8"/>
      <c r="E503" s="8"/>
      <c r="F503" s="8"/>
      <c r="G503" s="8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70"/>
      <c r="Y503" s="70"/>
      <c r="Z503" s="70"/>
      <c r="AA503" s="70"/>
      <c r="AB503" s="70"/>
      <c r="AC503" s="70"/>
      <c r="AD503" s="70"/>
      <c r="AE503" s="70"/>
      <c r="AF503" s="70"/>
      <c r="AG503" s="70"/>
      <c r="AH503" s="8"/>
    </row>
    <row r="504" ht="15.75" customHeight="1">
      <c r="A504" s="8"/>
      <c r="B504" s="8"/>
      <c r="C504" s="8"/>
      <c r="D504" s="8"/>
      <c r="E504" s="8"/>
      <c r="F504" s="8"/>
      <c r="G504" s="8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70"/>
      <c r="Y504" s="70"/>
      <c r="Z504" s="70"/>
      <c r="AA504" s="70"/>
      <c r="AB504" s="70"/>
      <c r="AC504" s="70"/>
      <c r="AD504" s="70"/>
      <c r="AE504" s="70"/>
      <c r="AF504" s="70"/>
      <c r="AG504" s="70"/>
      <c r="AH504" s="8"/>
    </row>
    <row r="505" ht="15.75" customHeight="1">
      <c r="A505" s="8"/>
      <c r="B505" s="8"/>
      <c r="C505" s="8"/>
      <c r="D505" s="8"/>
      <c r="E505" s="8"/>
      <c r="F505" s="8"/>
      <c r="G505" s="8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70"/>
      <c r="Y505" s="70"/>
      <c r="Z505" s="70"/>
      <c r="AA505" s="70"/>
      <c r="AB505" s="70"/>
      <c r="AC505" s="70"/>
      <c r="AD505" s="70"/>
      <c r="AE505" s="70"/>
      <c r="AF505" s="70"/>
      <c r="AG505" s="70"/>
      <c r="AH505" s="8"/>
    </row>
    <row r="506" ht="15.75" customHeight="1">
      <c r="A506" s="8"/>
      <c r="B506" s="8"/>
      <c r="C506" s="8"/>
      <c r="D506" s="8"/>
      <c r="E506" s="8"/>
      <c r="F506" s="8"/>
      <c r="G506" s="8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70"/>
      <c r="Y506" s="70"/>
      <c r="Z506" s="70"/>
      <c r="AA506" s="70"/>
      <c r="AB506" s="70"/>
      <c r="AC506" s="70"/>
      <c r="AD506" s="70"/>
      <c r="AE506" s="70"/>
      <c r="AF506" s="70"/>
      <c r="AG506" s="70"/>
      <c r="AH506" s="8"/>
    </row>
    <row r="507" ht="15.75" customHeight="1">
      <c r="A507" s="8"/>
      <c r="B507" s="8"/>
      <c r="C507" s="8"/>
      <c r="D507" s="8"/>
      <c r="E507" s="8"/>
      <c r="F507" s="8"/>
      <c r="G507" s="8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70"/>
      <c r="Y507" s="70"/>
      <c r="Z507" s="70"/>
      <c r="AA507" s="70"/>
      <c r="AB507" s="70"/>
      <c r="AC507" s="70"/>
      <c r="AD507" s="70"/>
      <c r="AE507" s="70"/>
      <c r="AF507" s="70"/>
      <c r="AG507" s="70"/>
      <c r="AH507" s="8"/>
    </row>
    <row r="508" ht="15.75" customHeight="1">
      <c r="A508" s="8"/>
      <c r="B508" s="8"/>
      <c r="C508" s="8"/>
      <c r="D508" s="8"/>
      <c r="E508" s="8"/>
      <c r="F508" s="8"/>
      <c r="G508" s="8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70"/>
      <c r="Y508" s="70"/>
      <c r="Z508" s="70"/>
      <c r="AA508" s="70"/>
      <c r="AB508" s="70"/>
      <c r="AC508" s="70"/>
      <c r="AD508" s="70"/>
      <c r="AE508" s="70"/>
      <c r="AF508" s="70"/>
      <c r="AG508" s="70"/>
      <c r="AH508" s="8"/>
    </row>
    <row r="509" ht="15.75" customHeight="1">
      <c r="A509" s="8"/>
      <c r="B509" s="8"/>
      <c r="C509" s="8"/>
      <c r="D509" s="8"/>
      <c r="E509" s="8"/>
      <c r="F509" s="8"/>
      <c r="G509" s="8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70"/>
      <c r="Y509" s="70"/>
      <c r="Z509" s="70"/>
      <c r="AA509" s="70"/>
      <c r="AB509" s="70"/>
      <c r="AC509" s="70"/>
      <c r="AD509" s="70"/>
      <c r="AE509" s="70"/>
      <c r="AF509" s="70"/>
      <c r="AG509" s="70"/>
      <c r="AH509" s="8"/>
    </row>
    <row r="510" ht="15.75" customHeight="1">
      <c r="A510" s="8"/>
      <c r="B510" s="8"/>
      <c r="C510" s="8"/>
      <c r="D510" s="8"/>
      <c r="E510" s="8"/>
      <c r="F510" s="8"/>
      <c r="G510" s="8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70"/>
      <c r="Y510" s="70"/>
      <c r="Z510" s="70"/>
      <c r="AA510" s="70"/>
      <c r="AB510" s="70"/>
      <c r="AC510" s="70"/>
      <c r="AD510" s="70"/>
      <c r="AE510" s="70"/>
      <c r="AF510" s="70"/>
      <c r="AG510" s="70"/>
      <c r="AH510" s="8"/>
    </row>
    <row r="511" ht="15.75" customHeight="1">
      <c r="A511" s="8"/>
      <c r="B511" s="8"/>
      <c r="C511" s="8"/>
      <c r="D511" s="8"/>
      <c r="E511" s="8"/>
      <c r="F511" s="8"/>
      <c r="G511" s="8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70"/>
      <c r="Y511" s="70"/>
      <c r="Z511" s="70"/>
      <c r="AA511" s="70"/>
      <c r="AB511" s="70"/>
      <c r="AC511" s="70"/>
      <c r="AD511" s="70"/>
      <c r="AE511" s="70"/>
      <c r="AF511" s="70"/>
      <c r="AG511" s="70"/>
      <c r="AH511" s="8"/>
    </row>
    <row r="512" ht="15.75" customHeight="1">
      <c r="A512" s="8"/>
      <c r="B512" s="8"/>
      <c r="C512" s="8"/>
      <c r="D512" s="8"/>
      <c r="E512" s="8"/>
      <c r="F512" s="8"/>
      <c r="G512" s="8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70"/>
      <c r="Y512" s="70"/>
      <c r="Z512" s="70"/>
      <c r="AA512" s="70"/>
      <c r="AB512" s="70"/>
      <c r="AC512" s="70"/>
      <c r="AD512" s="70"/>
      <c r="AE512" s="70"/>
      <c r="AF512" s="70"/>
      <c r="AG512" s="70"/>
      <c r="AH512" s="8"/>
    </row>
    <row r="513" ht="15.75" customHeight="1">
      <c r="A513" s="8"/>
      <c r="B513" s="8"/>
      <c r="C513" s="8"/>
      <c r="D513" s="8"/>
      <c r="E513" s="8"/>
      <c r="F513" s="8"/>
      <c r="G513" s="8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70"/>
      <c r="Y513" s="70"/>
      <c r="Z513" s="70"/>
      <c r="AA513" s="70"/>
      <c r="AB513" s="70"/>
      <c r="AC513" s="70"/>
      <c r="AD513" s="70"/>
      <c r="AE513" s="70"/>
      <c r="AF513" s="70"/>
      <c r="AG513" s="70"/>
      <c r="AH513" s="8"/>
    </row>
    <row r="514" ht="15.75" customHeight="1">
      <c r="A514" s="8"/>
      <c r="B514" s="8"/>
      <c r="C514" s="8"/>
      <c r="D514" s="8"/>
      <c r="E514" s="8"/>
      <c r="F514" s="8"/>
      <c r="G514" s="8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70"/>
      <c r="Y514" s="70"/>
      <c r="Z514" s="70"/>
      <c r="AA514" s="70"/>
      <c r="AB514" s="70"/>
      <c r="AC514" s="70"/>
      <c r="AD514" s="70"/>
      <c r="AE514" s="70"/>
      <c r="AF514" s="70"/>
      <c r="AG514" s="70"/>
      <c r="AH514" s="8"/>
    </row>
    <row r="515" ht="15.75" customHeight="1">
      <c r="A515" s="8"/>
      <c r="B515" s="8"/>
      <c r="C515" s="8"/>
      <c r="D515" s="8"/>
      <c r="E515" s="8"/>
      <c r="F515" s="8"/>
      <c r="G515" s="8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70"/>
      <c r="Y515" s="70"/>
      <c r="Z515" s="70"/>
      <c r="AA515" s="70"/>
      <c r="AB515" s="70"/>
      <c r="AC515" s="70"/>
      <c r="AD515" s="70"/>
      <c r="AE515" s="70"/>
      <c r="AF515" s="70"/>
      <c r="AG515" s="70"/>
      <c r="AH515" s="8"/>
    </row>
    <row r="516" ht="15.75" customHeight="1">
      <c r="A516" s="8"/>
      <c r="B516" s="8"/>
      <c r="C516" s="8"/>
      <c r="D516" s="8"/>
      <c r="E516" s="8"/>
      <c r="F516" s="8"/>
      <c r="G516" s="8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70"/>
      <c r="Y516" s="70"/>
      <c r="Z516" s="70"/>
      <c r="AA516" s="70"/>
      <c r="AB516" s="70"/>
      <c r="AC516" s="70"/>
      <c r="AD516" s="70"/>
      <c r="AE516" s="70"/>
      <c r="AF516" s="70"/>
      <c r="AG516" s="70"/>
      <c r="AH516" s="8"/>
    </row>
    <row r="517" ht="15.75" customHeight="1">
      <c r="A517" s="8"/>
      <c r="B517" s="8"/>
      <c r="C517" s="8"/>
      <c r="D517" s="8"/>
      <c r="E517" s="8"/>
      <c r="F517" s="8"/>
      <c r="G517" s="8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70"/>
      <c r="Y517" s="70"/>
      <c r="Z517" s="70"/>
      <c r="AA517" s="70"/>
      <c r="AB517" s="70"/>
      <c r="AC517" s="70"/>
      <c r="AD517" s="70"/>
      <c r="AE517" s="70"/>
      <c r="AF517" s="70"/>
      <c r="AG517" s="70"/>
      <c r="AH517" s="8"/>
    </row>
    <row r="518" ht="15.75" customHeight="1">
      <c r="A518" s="8"/>
      <c r="B518" s="8"/>
      <c r="C518" s="8"/>
      <c r="D518" s="8"/>
      <c r="E518" s="8"/>
      <c r="F518" s="8"/>
      <c r="G518" s="8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70"/>
      <c r="Y518" s="70"/>
      <c r="Z518" s="70"/>
      <c r="AA518" s="70"/>
      <c r="AB518" s="70"/>
      <c r="AC518" s="70"/>
      <c r="AD518" s="70"/>
      <c r="AE518" s="70"/>
      <c r="AF518" s="70"/>
      <c r="AG518" s="70"/>
      <c r="AH518" s="8"/>
    </row>
    <row r="519" ht="15.75" customHeight="1">
      <c r="A519" s="8"/>
      <c r="B519" s="8"/>
      <c r="C519" s="8"/>
      <c r="D519" s="8"/>
      <c r="E519" s="8"/>
      <c r="F519" s="8"/>
      <c r="G519" s="8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70"/>
      <c r="Y519" s="70"/>
      <c r="Z519" s="70"/>
      <c r="AA519" s="70"/>
      <c r="AB519" s="70"/>
      <c r="AC519" s="70"/>
      <c r="AD519" s="70"/>
      <c r="AE519" s="70"/>
      <c r="AF519" s="70"/>
      <c r="AG519" s="70"/>
      <c r="AH519" s="8"/>
    </row>
    <row r="520" ht="15.75" customHeight="1">
      <c r="A520" s="8"/>
      <c r="B520" s="8"/>
      <c r="C520" s="8"/>
      <c r="D520" s="8"/>
      <c r="E520" s="8"/>
      <c r="F520" s="8"/>
      <c r="G520" s="8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70"/>
      <c r="Y520" s="70"/>
      <c r="Z520" s="70"/>
      <c r="AA520" s="70"/>
      <c r="AB520" s="70"/>
      <c r="AC520" s="70"/>
      <c r="AD520" s="70"/>
      <c r="AE520" s="70"/>
      <c r="AF520" s="70"/>
      <c r="AG520" s="70"/>
      <c r="AH520" s="8"/>
    </row>
    <row r="521" ht="15.75" customHeight="1">
      <c r="A521" s="8"/>
      <c r="B521" s="8"/>
      <c r="C521" s="8"/>
      <c r="D521" s="8"/>
      <c r="E521" s="8"/>
      <c r="F521" s="8"/>
      <c r="G521" s="8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70"/>
      <c r="Y521" s="70"/>
      <c r="Z521" s="70"/>
      <c r="AA521" s="70"/>
      <c r="AB521" s="70"/>
      <c r="AC521" s="70"/>
      <c r="AD521" s="70"/>
      <c r="AE521" s="70"/>
      <c r="AF521" s="70"/>
      <c r="AG521" s="70"/>
      <c r="AH521" s="8"/>
    </row>
    <row r="522" ht="15.75" customHeight="1">
      <c r="A522" s="8"/>
      <c r="B522" s="8"/>
      <c r="C522" s="8"/>
      <c r="D522" s="8"/>
      <c r="E522" s="8"/>
      <c r="F522" s="8"/>
      <c r="G522" s="8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70"/>
      <c r="Y522" s="70"/>
      <c r="Z522" s="70"/>
      <c r="AA522" s="70"/>
      <c r="AB522" s="70"/>
      <c r="AC522" s="70"/>
      <c r="AD522" s="70"/>
      <c r="AE522" s="70"/>
      <c r="AF522" s="70"/>
      <c r="AG522" s="70"/>
      <c r="AH522" s="8"/>
    </row>
    <row r="523" ht="15.75" customHeight="1">
      <c r="A523" s="8"/>
      <c r="B523" s="8"/>
      <c r="C523" s="8"/>
      <c r="D523" s="8"/>
      <c r="E523" s="8"/>
      <c r="F523" s="8"/>
      <c r="G523" s="8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70"/>
      <c r="Y523" s="70"/>
      <c r="Z523" s="70"/>
      <c r="AA523" s="70"/>
      <c r="AB523" s="70"/>
      <c r="AC523" s="70"/>
      <c r="AD523" s="70"/>
      <c r="AE523" s="70"/>
      <c r="AF523" s="70"/>
      <c r="AG523" s="70"/>
      <c r="AH523" s="8"/>
    </row>
    <row r="524" ht="15.75" customHeight="1">
      <c r="A524" s="8"/>
      <c r="B524" s="8"/>
      <c r="C524" s="8"/>
      <c r="D524" s="8"/>
      <c r="E524" s="8"/>
      <c r="F524" s="8"/>
      <c r="G524" s="8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70"/>
      <c r="Y524" s="70"/>
      <c r="Z524" s="70"/>
      <c r="AA524" s="70"/>
      <c r="AB524" s="70"/>
      <c r="AC524" s="70"/>
      <c r="AD524" s="70"/>
      <c r="AE524" s="70"/>
      <c r="AF524" s="70"/>
      <c r="AG524" s="70"/>
      <c r="AH524" s="8"/>
    </row>
    <row r="525" ht="15.75" customHeight="1">
      <c r="A525" s="8"/>
      <c r="B525" s="8"/>
      <c r="C525" s="8"/>
      <c r="D525" s="8"/>
      <c r="E525" s="8"/>
      <c r="F525" s="8"/>
      <c r="G525" s="8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70"/>
      <c r="Y525" s="70"/>
      <c r="Z525" s="70"/>
      <c r="AA525" s="70"/>
      <c r="AB525" s="70"/>
      <c r="AC525" s="70"/>
      <c r="AD525" s="70"/>
      <c r="AE525" s="70"/>
      <c r="AF525" s="70"/>
      <c r="AG525" s="70"/>
      <c r="AH525" s="8"/>
    </row>
    <row r="526" ht="15.75" customHeight="1">
      <c r="A526" s="8"/>
      <c r="B526" s="8"/>
      <c r="C526" s="8"/>
      <c r="D526" s="8"/>
      <c r="E526" s="8"/>
      <c r="F526" s="8"/>
      <c r="G526" s="8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70"/>
      <c r="Y526" s="70"/>
      <c r="Z526" s="70"/>
      <c r="AA526" s="70"/>
      <c r="AB526" s="70"/>
      <c r="AC526" s="70"/>
      <c r="AD526" s="70"/>
      <c r="AE526" s="70"/>
      <c r="AF526" s="70"/>
      <c r="AG526" s="70"/>
      <c r="AH526" s="8"/>
    </row>
    <row r="527" ht="15.75" customHeight="1">
      <c r="A527" s="8"/>
      <c r="B527" s="8"/>
      <c r="C527" s="8"/>
      <c r="D527" s="8"/>
      <c r="E527" s="8"/>
      <c r="F527" s="8"/>
      <c r="G527" s="8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70"/>
      <c r="Y527" s="70"/>
      <c r="Z527" s="70"/>
      <c r="AA527" s="70"/>
      <c r="AB527" s="70"/>
      <c r="AC527" s="70"/>
      <c r="AD527" s="70"/>
      <c r="AE527" s="70"/>
      <c r="AF527" s="70"/>
      <c r="AG527" s="70"/>
      <c r="AH527" s="8"/>
    </row>
    <row r="528" ht="15.75" customHeight="1">
      <c r="A528" s="8"/>
      <c r="B528" s="8"/>
      <c r="C528" s="8"/>
      <c r="D528" s="8"/>
      <c r="E528" s="8"/>
      <c r="F528" s="8"/>
      <c r="G528" s="8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70"/>
      <c r="Y528" s="70"/>
      <c r="Z528" s="70"/>
      <c r="AA528" s="70"/>
      <c r="AB528" s="70"/>
      <c r="AC528" s="70"/>
      <c r="AD528" s="70"/>
      <c r="AE528" s="70"/>
      <c r="AF528" s="70"/>
      <c r="AG528" s="70"/>
      <c r="AH528" s="8"/>
    </row>
    <row r="529" ht="15.75" customHeight="1">
      <c r="A529" s="8"/>
      <c r="B529" s="8"/>
      <c r="C529" s="8"/>
      <c r="D529" s="8"/>
      <c r="E529" s="8"/>
      <c r="F529" s="8"/>
      <c r="G529" s="8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70"/>
      <c r="Y529" s="70"/>
      <c r="Z529" s="70"/>
      <c r="AA529" s="70"/>
      <c r="AB529" s="70"/>
      <c r="AC529" s="70"/>
      <c r="AD529" s="70"/>
      <c r="AE529" s="70"/>
      <c r="AF529" s="70"/>
      <c r="AG529" s="70"/>
      <c r="AH529" s="8"/>
    </row>
    <row r="530" ht="15.75" customHeight="1">
      <c r="A530" s="8"/>
      <c r="B530" s="8"/>
      <c r="C530" s="8"/>
      <c r="D530" s="8"/>
      <c r="E530" s="8"/>
      <c r="F530" s="8"/>
      <c r="G530" s="8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70"/>
      <c r="Y530" s="70"/>
      <c r="Z530" s="70"/>
      <c r="AA530" s="70"/>
      <c r="AB530" s="70"/>
      <c r="AC530" s="70"/>
      <c r="AD530" s="70"/>
      <c r="AE530" s="70"/>
      <c r="AF530" s="70"/>
      <c r="AG530" s="70"/>
      <c r="AH530" s="8"/>
    </row>
    <row r="531" ht="15.75" customHeight="1">
      <c r="A531" s="8"/>
      <c r="B531" s="8"/>
      <c r="C531" s="8"/>
      <c r="D531" s="8"/>
      <c r="E531" s="8"/>
      <c r="F531" s="8"/>
      <c r="G531" s="8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70"/>
      <c r="Y531" s="70"/>
      <c r="Z531" s="70"/>
      <c r="AA531" s="70"/>
      <c r="AB531" s="70"/>
      <c r="AC531" s="70"/>
      <c r="AD531" s="70"/>
      <c r="AE531" s="70"/>
      <c r="AF531" s="70"/>
      <c r="AG531" s="70"/>
      <c r="AH531" s="8"/>
    </row>
    <row r="532" ht="15.75" customHeight="1">
      <c r="A532" s="8"/>
      <c r="B532" s="8"/>
      <c r="C532" s="8"/>
      <c r="D532" s="8"/>
      <c r="E532" s="8"/>
      <c r="F532" s="8"/>
      <c r="G532" s="8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70"/>
      <c r="Y532" s="70"/>
      <c r="Z532" s="70"/>
      <c r="AA532" s="70"/>
      <c r="AB532" s="70"/>
      <c r="AC532" s="70"/>
      <c r="AD532" s="70"/>
      <c r="AE532" s="70"/>
      <c r="AF532" s="70"/>
      <c r="AG532" s="70"/>
      <c r="AH532" s="8"/>
    </row>
    <row r="533" ht="15.75" customHeight="1">
      <c r="A533" s="8"/>
      <c r="B533" s="8"/>
      <c r="C533" s="8"/>
      <c r="D533" s="8"/>
      <c r="E533" s="8"/>
      <c r="F533" s="8"/>
      <c r="G533" s="8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70"/>
      <c r="Y533" s="70"/>
      <c r="Z533" s="70"/>
      <c r="AA533" s="70"/>
      <c r="AB533" s="70"/>
      <c r="AC533" s="70"/>
      <c r="AD533" s="70"/>
      <c r="AE533" s="70"/>
      <c r="AF533" s="70"/>
      <c r="AG533" s="70"/>
      <c r="AH533" s="8"/>
    </row>
    <row r="534" ht="15.75" customHeight="1">
      <c r="A534" s="8"/>
      <c r="B534" s="8"/>
      <c r="C534" s="8"/>
      <c r="D534" s="8"/>
      <c r="E534" s="8"/>
      <c r="F534" s="8"/>
      <c r="G534" s="8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70"/>
      <c r="Y534" s="70"/>
      <c r="Z534" s="70"/>
      <c r="AA534" s="70"/>
      <c r="AB534" s="70"/>
      <c r="AC534" s="70"/>
      <c r="AD534" s="70"/>
      <c r="AE534" s="70"/>
      <c r="AF534" s="70"/>
      <c r="AG534" s="70"/>
      <c r="AH534" s="8"/>
    </row>
    <row r="535" ht="15.75" customHeight="1">
      <c r="A535" s="8"/>
      <c r="B535" s="8"/>
      <c r="C535" s="8"/>
      <c r="D535" s="8"/>
      <c r="E535" s="8"/>
      <c r="F535" s="8"/>
      <c r="G535" s="8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70"/>
      <c r="Y535" s="70"/>
      <c r="Z535" s="70"/>
      <c r="AA535" s="70"/>
      <c r="AB535" s="70"/>
      <c r="AC535" s="70"/>
      <c r="AD535" s="70"/>
      <c r="AE535" s="70"/>
      <c r="AF535" s="70"/>
      <c r="AG535" s="70"/>
      <c r="AH535" s="8"/>
    </row>
    <row r="536" ht="15.75" customHeight="1">
      <c r="A536" s="8"/>
      <c r="B536" s="8"/>
      <c r="C536" s="8"/>
      <c r="D536" s="8"/>
      <c r="E536" s="8"/>
      <c r="F536" s="8"/>
      <c r="G536" s="8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70"/>
      <c r="Y536" s="70"/>
      <c r="Z536" s="70"/>
      <c r="AA536" s="70"/>
      <c r="AB536" s="70"/>
      <c r="AC536" s="70"/>
      <c r="AD536" s="70"/>
      <c r="AE536" s="70"/>
      <c r="AF536" s="70"/>
      <c r="AG536" s="70"/>
      <c r="AH536" s="8"/>
    </row>
    <row r="537" ht="15.75" customHeight="1">
      <c r="A537" s="8"/>
      <c r="B537" s="8"/>
      <c r="C537" s="8"/>
      <c r="D537" s="8"/>
      <c r="E537" s="8"/>
      <c r="F537" s="8"/>
      <c r="G537" s="8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70"/>
      <c r="Y537" s="70"/>
      <c r="Z537" s="70"/>
      <c r="AA537" s="70"/>
      <c r="AB537" s="70"/>
      <c r="AC537" s="70"/>
      <c r="AD537" s="70"/>
      <c r="AE537" s="70"/>
      <c r="AF537" s="70"/>
      <c r="AG537" s="70"/>
      <c r="AH537" s="8"/>
    </row>
    <row r="538" ht="15.75" customHeight="1">
      <c r="A538" s="8"/>
      <c r="B538" s="8"/>
      <c r="C538" s="8"/>
      <c r="D538" s="8"/>
      <c r="E538" s="8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70"/>
      <c r="Y538" s="70"/>
      <c r="Z538" s="70"/>
      <c r="AA538" s="70"/>
      <c r="AB538" s="70"/>
      <c r="AC538" s="70"/>
      <c r="AD538" s="70"/>
      <c r="AE538" s="70"/>
      <c r="AF538" s="70"/>
      <c r="AG538" s="70"/>
      <c r="AH538" s="8"/>
    </row>
    <row r="539" ht="15.75" customHeight="1">
      <c r="A539" s="8"/>
      <c r="B539" s="8"/>
      <c r="C539" s="8"/>
      <c r="D539" s="8"/>
      <c r="E539" s="8"/>
      <c r="F539" s="8"/>
      <c r="G539" s="8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70"/>
      <c r="Y539" s="70"/>
      <c r="Z539" s="70"/>
      <c r="AA539" s="70"/>
      <c r="AB539" s="70"/>
      <c r="AC539" s="70"/>
      <c r="AD539" s="70"/>
      <c r="AE539" s="70"/>
      <c r="AF539" s="70"/>
      <c r="AG539" s="70"/>
      <c r="AH539" s="8"/>
    </row>
    <row r="540" ht="15.75" customHeight="1">
      <c r="A540" s="8"/>
      <c r="B540" s="8"/>
      <c r="C540" s="8"/>
      <c r="D540" s="8"/>
      <c r="E540" s="8"/>
      <c r="F540" s="8"/>
      <c r="G540" s="8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70"/>
      <c r="Y540" s="70"/>
      <c r="Z540" s="70"/>
      <c r="AA540" s="70"/>
      <c r="AB540" s="70"/>
      <c r="AC540" s="70"/>
      <c r="AD540" s="70"/>
      <c r="AE540" s="70"/>
      <c r="AF540" s="70"/>
      <c r="AG540" s="70"/>
      <c r="AH540" s="8"/>
    </row>
    <row r="541" ht="15.75" customHeight="1">
      <c r="A541" s="8"/>
      <c r="B541" s="8"/>
      <c r="C541" s="8"/>
      <c r="D541" s="8"/>
      <c r="E541" s="8"/>
      <c r="F541" s="8"/>
      <c r="G541" s="8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70"/>
      <c r="Y541" s="70"/>
      <c r="Z541" s="70"/>
      <c r="AA541" s="70"/>
      <c r="AB541" s="70"/>
      <c r="AC541" s="70"/>
      <c r="AD541" s="70"/>
      <c r="AE541" s="70"/>
      <c r="AF541" s="70"/>
      <c r="AG541" s="70"/>
      <c r="AH541" s="8"/>
    </row>
    <row r="542" ht="15.75" customHeight="1">
      <c r="A542" s="8"/>
      <c r="B542" s="8"/>
      <c r="C542" s="8"/>
      <c r="D542" s="8"/>
      <c r="E542" s="8"/>
      <c r="F542" s="8"/>
      <c r="G542" s="8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70"/>
      <c r="Y542" s="70"/>
      <c r="Z542" s="70"/>
      <c r="AA542" s="70"/>
      <c r="AB542" s="70"/>
      <c r="AC542" s="70"/>
      <c r="AD542" s="70"/>
      <c r="AE542" s="70"/>
      <c r="AF542" s="70"/>
      <c r="AG542" s="70"/>
      <c r="AH542" s="8"/>
    </row>
    <row r="543" ht="15.75" customHeight="1">
      <c r="A543" s="8"/>
      <c r="B543" s="8"/>
      <c r="C543" s="8"/>
      <c r="D543" s="8"/>
      <c r="E543" s="8"/>
      <c r="F543" s="8"/>
      <c r="G543" s="8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70"/>
      <c r="Y543" s="70"/>
      <c r="Z543" s="70"/>
      <c r="AA543" s="70"/>
      <c r="AB543" s="70"/>
      <c r="AC543" s="70"/>
      <c r="AD543" s="70"/>
      <c r="AE543" s="70"/>
      <c r="AF543" s="70"/>
      <c r="AG543" s="70"/>
      <c r="AH543" s="8"/>
    </row>
    <row r="544" ht="15.75" customHeight="1">
      <c r="A544" s="8"/>
      <c r="B544" s="8"/>
      <c r="C544" s="8"/>
      <c r="D544" s="8"/>
      <c r="E544" s="8"/>
      <c r="F544" s="8"/>
      <c r="G544" s="8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70"/>
      <c r="Y544" s="70"/>
      <c r="Z544" s="70"/>
      <c r="AA544" s="70"/>
      <c r="AB544" s="70"/>
      <c r="AC544" s="70"/>
      <c r="AD544" s="70"/>
      <c r="AE544" s="70"/>
      <c r="AF544" s="70"/>
      <c r="AG544" s="70"/>
      <c r="AH544" s="8"/>
    </row>
    <row r="545" ht="15.75" customHeight="1">
      <c r="A545" s="8"/>
      <c r="B545" s="8"/>
      <c r="C545" s="8"/>
      <c r="D545" s="8"/>
      <c r="E545" s="8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70"/>
      <c r="Y545" s="70"/>
      <c r="Z545" s="70"/>
      <c r="AA545" s="70"/>
      <c r="AB545" s="70"/>
      <c r="AC545" s="70"/>
      <c r="AD545" s="70"/>
      <c r="AE545" s="70"/>
      <c r="AF545" s="70"/>
      <c r="AG545" s="70"/>
      <c r="AH545" s="8"/>
    </row>
    <row r="546" ht="15.75" customHeight="1">
      <c r="A546" s="8"/>
      <c r="B546" s="8"/>
      <c r="C546" s="8"/>
      <c r="D546" s="8"/>
      <c r="E546" s="8"/>
      <c r="F546" s="8"/>
      <c r="G546" s="8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70"/>
      <c r="Y546" s="70"/>
      <c r="Z546" s="70"/>
      <c r="AA546" s="70"/>
      <c r="AB546" s="70"/>
      <c r="AC546" s="70"/>
      <c r="AD546" s="70"/>
      <c r="AE546" s="70"/>
      <c r="AF546" s="70"/>
      <c r="AG546" s="70"/>
      <c r="AH546" s="8"/>
    </row>
    <row r="547" ht="15.75" customHeight="1">
      <c r="A547" s="8"/>
      <c r="B547" s="8"/>
      <c r="C547" s="8"/>
      <c r="D547" s="8"/>
      <c r="E547" s="8"/>
      <c r="F547" s="8"/>
      <c r="G547" s="8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70"/>
      <c r="Y547" s="70"/>
      <c r="Z547" s="70"/>
      <c r="AA547" s="70"/>
      <c r="AB547" s="70"/>
      <c r="AC547" s="70"/>
      <c r="AD547" s="70"/>
      <c r="AE547" s="70"/>
      <c r="AF547" s="70"/>
      <c r="AG547" s="70"/>
      <c r="AH547" s="8"/>
    </row>
    <row r="548" ht="15.75" customHeight="1">
      <c r="A548" s="8"/>
      <c r="B548" s="8"/>
      <c r="C548" s="8"/>
      <c r="D548" s="8"/>
      <c r="E548" s="8"/>
      <c r="F548" s="8"/>
      <c r="G548" s="8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70"/>
      <c r="Y548" s="70"/>
      <c r="Z548" s="70"/>
      <c r="AA548" s="70"/>
      <c r="AB548" s="70"/>
      <c r="AC548" s="70"/>
      <c r="AD548" s="70"/>
      <c r="AE548" s="70"/>
      <c r="AF548" s="70"/>
      <c r="AG548" s="70"/>
      <c r="AH548" s="8"/>
    </row>
    <row r="549" ht="15.75" customHeight="1">
      <c r="A549" s="8"/>
      <c r="B549" s="8"/>
      <c r="C549" s="8"/>
      <c r="D549" s="8"/>
      <c r="E549" s="8"/>
      <c r="F549" s="8"/>
      <c r="G549" s="8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70"/>
      <c r="Y549" s="70"/>
      <c r="Z549" s="70"/>
      <c r="AA549" s="70"/>
      <c r="AB549" s="70"/>
      <c r="AC549" s="70"/>
      <c r="AD549" s="70"/>
      <c r="AE549" s="70"/>
      <c r="AF549" s="70"/>
      <c r="AG549" s="70"/>
      <c r="AH549" s="8"/>
    </row>
    <row r="550" ht="15.75" customHeight="1">
      <c r="A550" s="8"/>
      <c r="B550" s="8"/>
      <c r="C550" s="8"/>
      <c r="D550" s="8"/>
      <c r="E550" s="8"/>
      <c r="F550" s="8"/>
      <c r="G550" s="8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70"/>
      <c r="Y550" s="70"/>
      <c r="Z550" s="70"/>
      <c r="AA550" s="70"/>
      <c r="AB550" s="70"/>
      <c r="AC550" s="70"/>
      <c r="AD550" s="70"/>
      <c r="AE550" s="70"/>
      <c r="AF550" s="70"/>
      <c r="AG550" s="70"/>
      <c r="AH550" s="8"/>
    </row>
    <row r="551" ht="15.75" customHeight="1">
      <c r="A551" s="8"/>
      <c r="B551" s="8"/>
      <c r="C551" s="8"/>
      <c r="D551" s="8"/>
      <c r="E551" s="8"/>
      <c r="F551" s="8"/>
      <c r="G551" s="8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70"/>
      <c r="Y551" s="70"/>
      <c r="Z551" s="70"/>
      <c r="AA551" s="70"/>
      <c r="AB551" s="70"/>
      <c r="AC551" s="70"/>
      <c r="AD551" s="70"/>
      <c r="AE551" s="70"/>
      <c r="AF551" s="70"/>
      <c r="AG551" s="70"/>
      <c r="AH551" s="8"/>
    </row>
    <row r="552" ht="15.75" customHeight="1">
      <c r="A552" s="8"/>
      <c r="B552" s="8"/>
      <c r="C552" s="8"/>
      <c r="D552" s="8"/>
      <c r="E552" s="8"/>
      <c r="F552" s="8"/>
      <c r="G552" s="8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70"/>
      <c r="Y552" s="70"/>
      <c r="Z552" s="70"/>
      <c r="AA552" s="70"/>
      <c r="AB552" s="70"/>
      <c r="AC552" s="70"/>
      <c r="AD552" s="70"/>
      <c r="AE552" s="70"/>
      <c r="AF552" s="70"/>
      <c r="AG552" s="70"/>
      <c r="AH552" s="8"/>
    </row>
    <row r="553" ht="15.75" customHeight="1">
      <c r="A553" s="8"/>
      <c r="B553" s="8"/>
      <c r="C553" s="8"/>
      <c r="D553" s="8"/>
      <c r="E553" s="8"/>
      <c r="F553" s="8"/>
      <c r="G553" s="8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70"/>
      <c r="Y553" s="70"/>
      <c r="Z553" s="70"/>
      <c r="AA553" s="70"/>
      <c r="AB553" s="70"/>
      <c r="AC553" s="70"/>
      <c r="AD553" s="70"/>
      <c r="AE553" s="70"/>
      <c r="AF553" s="70"/>
      <c r="AG553" s="70"/>
      <c r="AH553" s="8"/>
    </row>
    <row r="554" ht="15.75" customHeight="1">
      <c r="A554" s="8"/>
      <c r="B554" s="8"/>
      <c r="C554" s="8"/>
      <c r="D554" s="8"/>
      <c r="E554" s="8"/>
      <c r="F554" s="8"/>
      <c r="G554" s="8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70"/>
      <c r="Y554" s="70"/>
      <c r="Z554" s="70"/>
      <c r="AA554" s="70"/>
      <c r="AB554" s="70"/>
      <c r="AC554" s="70"/>
      <c r="AD554" s="70"/>
      <c r="AE554" s="70"/>
      <c r="AF554" s="70"/>
      <c r="AG554" s="70"/>
      <c r="AH554" s="8"/>
    </row>
    <row r="555" ht="15.75" customHeight="1">
      <c r="A555" s="8"/>
      <c r="B555" s="8"/>
      <c r="C555" s="8"/>
      <c r="D555" s="8"/>
      <c r="E555" s="8"/>
      <c r="F555" s="8"/>
      <c r="G555" s="8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70"/>
      <c r="Y555" s="70"/>
      <c r="Z555" s="70"/>
      <c r="AA555" s="70"/>
      <c r="AB555" s="70"/>
      <c r="AC555" s="70"/>
      <c r="AD555" s="70"/>
      <c r="AE555" s="70"/>
      <c r="AF555" s="70"/>
      <c r="AG555" s="70"/>
      <c r="AH555" s="8"/>
    </row>
    <row r="556" ht="15.75" customHeight="1">
      <c r="A556" s="8"/>
      <c r="B556" s="8"/>
      <c r="C556" s="8"/>
      <c r="D556" s="8"/>
      <c r="E556" s="8"/>
      <c r="F556" s="8"/>
      <c r="G556" s="8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70"/>
      <c r="Y556" s="70"/>
      <c r="Z556" s="70"/>
      <c r="AA556" s="70"/>
      <c r="AB556" s="70"/>
      <c r="AC556" s="70"/>
      <c r="AD556" s="70"/>
      <c r="AE556" s="70"/>
      <c r="AF556" s="70"/>
      <c r="AG556" s="70"/>
      <c r="AH556" s="8"/>
    </row>
    <row r="557" ht="15.75" customHeight="1">
      <c r="A557" s="8"/>
      <c r="B557" s="8"/>
      <c r="C557" s="8"/>
      <c r="D557" s="8"/>
      <c r="E557" s="8"/>
      <c r="F557" s="8"/>
      <c r="G557" s="8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70"/>
      <c r="Y557" s="70"/>
      <c r="Z557" s="70"/>
      <c r="AA557" s="70"/>
      <c r="AB557" s="70"/>
      <c r="AC557" s="70"/>
      <c r="AD557" s="70"/>
      <c r="AE557" s="70"/>
      <c r="AF557" s="70"/>
      <c r="AG557" s="70"/>
      <c r="AH557" s="8"/>
    </row>
    <row r="558" ht="15.75" customHeight="1">
      <c r="A558" s="8"/>
      <c r="B558" s="8"/>
      <c r="C558" s="8"/>
      <c r="D558" s="8"/>
      <c r="E558" s="8"/>
      <c r="F558" s="8"/>
      <c r="G558" s="8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70"/>
      <c r="Y558" s="70"/>
      <c r="Z558" s="70"/>
      <c r="AA558" s="70"/>
      <c r="AB558" s="70"/>
      <c r="AC558" s="70"/>
      <c r="AD558" s="70"/>
      <c r="AE558" s="70"/>
      <c r="AF558" s="70"/>
      <c r="AG558" s="70"/>
      <c r="AH558" s="8"/>
    </row>
    <row r="559" ht="15.75" customHeight="1">
      <c r="A559" s="8"/>
      <c r="B559" s="8"/>
      <c r="C559" s="8"/>
      <c r="D559" s="8"/>
      <c r="E559" s="8"/>
      <c r="F559" s="8"/>
      <c r="G559" s="8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70"/>
      <c r="Y559" s="70"/>
      <c r="Z559" s="70"/>
      <c r="AA559" s="70"/>
      <c r="AB559" s="70"/>
      <c r="AC559" s="70"/>
      <c r="AD559" s="70"/>
      <c r="AE559" s="70"/>
      <c r="AF559" s="70"/>
      <c r="AG559" s="70"/>
      <c r="AH559" s="8"/>
    </row>
    <row r="560" ht="15.75" customHeight="1">
      <c r="A560" s="8"/>
      <c r="B560" s="8"/>
      <c r="C560" s="8"/>
      <c r="D560" s="8"/>
      <c r="E560" s="8"/>
      <c r="F560" s="8"/>
      <c r="G560" s="8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70"/>
      <c r="Y560" s="70"/>
      <c r="Z560" s="70"/>
      <c r="AA560" s="70"/>
      <c r="AB560" s="70"/>
      <c r="AC560" s="70"/>
      <c r="AD560" s="70"/>
      <c r="AE560" s="70"/>
      <c r="AF560" s="70"/>
      <c r="AG560" s="70"/>
      <c r="AH560" s="8"/>
    </row>
    <row r="561" ht="15.75" customHeight="1">
      <c r="A561" s="8"/>
      <c r="B561" s="8"/>
      <c r="C561" s="8"/>
      <c r="D561" s="8"/>
      <c r="E561" s="8"/>
      <c r="F561" s="8"/>
      <c r="G561" s="8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70"/>
      <c r="Y561" s="70"/>
      <c r="Z561" s="70"/>
      <c r="AA561" s="70"/>
      <c r="AB561" s="70"/>
      <c r="AC561" s="70"/>
      <c r="AD561" s="70"/>
      <c r="AE561" s="70"/>
      <c r="AF561" s="70"/>
      <c r="AG561" s="70"/>
      <c r="AH561" s="8"/>
    </row>
    <row r="562" ht="15.75" customHeight="1">
      <c r="A562" s="8"/>
      <c r="B562" s="8"/>
      <c r="C562" s="8"/>
      <c r="D562" s="8"/>
      <c r="E562" s="8"/>
      <c r="F562" s="8"/>
      <c r="G562" s="8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70"/>
      <c r="Y562" s="70"/>
      <c r="Z562" s="70"/>
      <c r="AA562" s="70"/>
      <c r="AB562" s="70"/>
      <c r="AC562" s="70"/>
      <c r="AD562" s="70"/>
      <c r="AE562" s="70"/>
      <c r="AF562" s="70"/>
      <c r="AG562" s="70"/>
      <c r="AH562" s="8"/>
    </row>
    <row r="563" ht="15.75" customHeight="1">
      <c r="A563" s="8"/>
      <c r="B563" s="8"/>
      <c r="C563" s="8"/>
      <c r="D563" s="8"/>
      <c r="E563" s="8"/>
      <c r="F563" s="8"/>
      <c r="G563" s="8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70"/>
      <c r="Y563" s="70"/>
      <c r="Z563" s="70"/>
      <c r="AA563" s="70"/>
      <c r="AB563" s="70"/>
      <c r="AC563" s="70"/>
      <c r="AD563" s="70"/>
      <c r="AE563" s="70"/>
      <c r="AF563" s="70"/>
      <c r="AG563" s="70"/>
      <c r="AH563" s="8"/>
    </row>
    <row r="564" ht="15.75" customHeight="1">
      <c r="A564" s="8"/>
      <c r="B564" s="8"/>
      <c r="C564" s="8"/>
      <c r="D564" s="8"/>
      <c r="E564" s="8"/>
      <c r="F564" s="8"/>
      <c r="G564" s="8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70"/>
      <c r="Y564" s="70"/>
      <c r="Z564" s="70"/>
      <c r="AA564" s="70"/>
      <c r="AB564" s="70"/>
      <c r="AC564" s="70"/>
      <c r="AD564" s="70"/>
      <c r="AE564" s="70"/>
      <c r="AF564" s="70"/>
      <c r="AG564" s="70"/>
      <c r="AH564" s="8"/>
    </row>
    <row r="565" ht="15.75" customHeight="1">
      <c r="A565" s="8"/>
      <c r="B565" s="8"/>
      <c r="C565" s="8"/>
      <c r="D565" s="8"/>
      <c r="E565" s="8"/>
      <c r="F565" s="8"/>
      <c r="G565" s="8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70"/>
      <c r="Y565" s="70"/>
      <c r="Z565" s="70"/>
      <c r="AA565" s="70"/>
      <c r="AB565" s="70"/>
      <c r="AC565" s="70"/>
      <c r="AD565" s="70"/>
      <c r="AE565" s="70"/>
      <c r="AF565" s="70"/>
      <c r="AG565" s="70"/>
      <c r="AH565" s="8"/>
    </row>
    <row r="566" ht="15.75" customHeight="1">
      <c r="A566" s="8"/>
      <c r="B566" s="8"/>
      <c r="C566" s="8"/>
      <c r="D566" s="8"/>
      <c r="E566" s="8"/>
      <c r="F566" s="8"/>
      <c r="G566" s="8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70"/>
      <c r="Y566" s="70"/>
      <c r="Z566" s="70"/>
      <c r="AA566" s="70"/>
      <c r="AB566" s="70"/>
      <c r="AC566" s="70"/>
      <c r="AD566" s="70"/>
      <c r="AE566" s="70"/>
      <c r="AF566" s="70"/>
      <c r="AG566" s="70"/>
      <c r="AH566" s="8"/>
    </row>
    <row r="567" ht="15.75" customHeight="1">
      <c r="A567" s="8"/>
      <c r="B567" s="8"/>
      <c r="C567" s="8"/>
      <c r="D567" s="8"/>
      <c r="E567" s="8"/>
      <c r="F567" s="8"/>
      <c r="G567" s="8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70"/>
      <c r="Y567" s="70"/>
      <c r="Z567" s="70"/>
      <c r="AA567" s="70"/>
      <c r="AB567" s="70"/>
      <c r="AC567" s="70"/>
      <c r="AD567" s="70"/>
      <c r="AE567" s="70"/>
      <c r="AF567" s="70"/>
      <c r="AG567" s="70"/>
      <c r="AH567" s="8"/>
    </row>
    <row r="568" ht="15.75" customHeight="1">
      <c r="A568" s="8"/>
      <c r="B568" s="8"/>
      <c r="C568" s="8"/>
      <c r="D568" s="8"/>
      <c r="E568" s="8"/>
      <c r="F568" s="8"/>
      <c r="G568" s="8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70"/>
      <c r="Y568" s="70"/>
      <c r="Z568" s="70"/>
      <c r="AA568" s="70"/>
      <c r="AB568" s="70"/>
      <c r="AC568" s="70"/>
      <c r="AD568" s="70"/>
      <c r="AE568" s="70"/>
      <c r="AF568" s="70"/>
      <c r="AG568" s="70"/>
      <c r="AH568" s="8"/>
    </row>
    <row r="569" ht="15.75" customHeight="1">
      <c r="A569" s="8"/>
      <c r="B569" s="8"/>
      <c r="C569" s="8"/>
      <c r="D569" s="8"/>
      <c r="E569" s="8"/>
      <c r="F569" s="8"/>
      <c r="G569" s="8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70"/>
      <c r="Y569" s="70"/>
      <c r="Z569" s="70"/>
      <c r="AA569" s="70"/>
      <c r="AB569" s="70"/>
      <c r="AC569" s="70"/>
      <c r="AD569" s="70"/>
      <c r="AE569" s="70"/>
      <c r="AF569" s="70"/>
      <c r="AG569" s="70"/>
      <c r="AH569" s="8"/>
    </row>
    <row r="570" ht="15.75" customHeight="1">
      <c r="A570" s="8"/>
      <c r="B570" s="8"/>
      <c r="C570" s="8"/>
      <c r="D570" s="8"/>
      <c r="E570" s="8"/>
      <c r="F570" s="8"/>
      <c r="G570" s="8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70"/>
      <c r="Y570" s="70"/>
      <c r="Z570" s="70"/>
      <c r="AA570" s="70"/>
      <c r="AB570" s="70"/>
      <c r="AC570" s="70"/>
      <c r="AD570" s="70"/>
      <c r="AE570" s="70"/>
      <c r="AF570" s="70"/>
      <c r="AG570" s="70"/>
      <c r="AH570" s="8"/>
    </row>
    <row r="571" ht="15.75" customHeight="1">
      <c r="A571" s="8"/>
      <c r="B571" s="8"/>
      <c r="C571" s="8"/>
      <c r="D571" s="8"/>
      <c r="E571" s="8"/>
      <c r="F571" s="8"/>
      <c r="G571" s="8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70"/>
      <c r="Y571" s="70"/>
      <c r="Z571" s="70"/>
      <c r="AA571" s="70"/>
      <c r="AB571" s="70"/>
      <c r="AC571" s="70"/>
      <c r="AD571" s="70"/>
      <c r="AE571" s="70"/>
      <c r="AF571" s="70"/>
      <c r="AG571" s="70"/>
      <c r="AH571" s="8"/>
    </row>
    <row r="572" ht="15.75" customHeight="1">
      <c r="A572" s="8"/>
      <c r="B572" s="8"/>
      <c r="C572" s="8"/>
      <c r="D572" s="8"/>
      <c r="E572" s="8"/>
      <c r="F572" s="8"/>
      <c r="G572" s="8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70"/>
      <c r="Y572" s="70"/>
      <c r="Z572" s="70"/>
      <c r="AA572" s="70"/>
      <c r="AB572" s="70"/>
      <c r="AC572" s="70"/>
      <c r="AD572" s="70"/>
      <c r="AE572" s="70"/>
      <c r="AF572" s="70"/>
      <c r="AG572" s="70"/>
      <c r="AH572" s="8"/>
    </row>
    <row r="573" ht="15.75" customHeight="1">
      <c r="A573" s="8"/>
      <c r="B573" s="8"/>
      <c r="C573" s="8"/>
      <c r="D573" s="8"/>
      <c r="E573" s="8"/>
      <c r="F573" s="8"/>
      <c r="G573" s="8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70"/>
      <c r="Y573" s="70"/>
      <c r="Z573" s="70"/>
      <c r="AA573" s="70"/>
      <c r="AB573" s="70"/>
      <c r="AC573" s="70"/>
      <c r="AD573" s="70"/>
      <c r="AE573" s="70"/>
      <c r="AF573" s="70"/>
      <c r="AG573" s="70"/>
      <c r="AH573" s="8"/>
    </row>
    <row r="574" ht="15.75" customHeight="1">
      <c r="A574" s="8"/>
      <c r="B574" s="8"/>
      <c r="C574" s="8"/>
      <c r="D574" s="8"/>
      <c r="E574" s="8"/>
      <c r="F574" s="8"/>
      <c r="G574" s="8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70"/>
      <c r="Y574" s="70"/>
      <c r="Z574" s="70"/>
      <c r="AA574" s="70"/>
      <c r="AB574" s="70"/>
      <c r="AC574" s="70"/>
      <c r="AD574" s="70"/>
      <c r="AE574" s="70"/>
      <c r="AF574" s="70"/>
      <c r="AG574" s="70"/>
      <c r="AH574" s="8"/>
    </row>
    <row r="575" ht="15.75" customHeight="1">
      <c r="A575" s="8"/>
      <c r="B575" s="8"/>
      <c r="C575" s="8"/>
      <c r="D575" s="8"/>
      <c r="E575" s="8"/>
      <c r="F575" s="8"/>
      <c r="G575" s="8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70"/>
      <c r="Y575" s="70"/>
      <c r="Z575" s="70"/>
      <c r="AA575" s="70"/>
      <c r="AB575" s="70"/>
      <c r="AC575" s="70"/>
      <c r="AD575" s="70"/>
      <c r="AE575" s="70"/>
      <c r="AF575" s="70"/>
      <c r="AG575" s="70"/>
      <c r="AH575" s="8"/>
    </row>
    <row r="576" ht="15.75" customHeight="1">
      <c r="A576" s="8"/>
      <c r="B576" s="8"/>
      <c r="C576" s="8"/>
      <c r="D576" s="8"/>
      <c r="E576" s="8"/>
      <c r="F576" s="8"/>
      <c r="G576" s="8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70"/>
      <c r="Y576" s="70"/>
      <c r="Z576" s="70"/>
      <c r="AA576" s="70"/>
      <c r="AB576" s="70"/>
      <c r="AC576" s="70"/>
      <c r="AD576" s="70"/>
      <c r="AE576" s="70"/>
      <c r="AF576" s="70"/>
      <c r="AG576" s="70"/>
      <c r="AH576" s="8"/>
    </row>
    <row r="577" ht="15.75" customHeight="1">
      <c r="A577" s="8"/>
      <c r="B577" s="8"/>
      <c r="C577" s="8"/>
      <c r="D577" s="8"/>
      <c r="E577" s="8"/>
      <c r="F577" s="8"/>
      <c r="G577" s="8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70"/>
      <c r="Y577" s="70"/>
      <c r="Z577" s="70"/>
      <c r="AA577" s="70"/>
      <c r="AB577" s="70"/>
      <c r="AC577" s="70"/>
      <c r="AD577" s="70"/>
      <c r="AE577" s="70"/>
      <c r="AF577" s="70"/>
      <c r="AG577" s="70"/>
      <c r="AH577" s="8"/>
    </row>
    <row r="578" ht="15.75" customHeight="1">
      <c r="A578" s="8"/>
      <c r="B578" s="8"/>
      <c r="C578" s="8"/>
      <c r="D578" s="8"/>
      <c r="E578" s="8"/>
      <c r="F578" s="8"/>
      <c r="G578" s="8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70"/>
      <c r="Y578" s="70"/>
      <c r="Z578" s="70"/>
      <c r="AA578" s="70"/>
      <c r="AB578" s="70"/>
      <c r="AC578" s="70"/>
      <c r="AD578" s="70"/>
      <c r="AE578" s="70"/>
      <c r="AF578" s="70"/>
      <c r="AG578" s="70"/>
      <c r="AH578" s="8"/>
    </row>
    <row r="579" ht="15.75" customHeight="1">
      <c r="A579" s="8"/>
      <c r="B579" s="8"/>
      <c r="C579" s="8"/>
      <c r="D579" s="8"/>
      <c r="E579" s="8"/>
      <c r="F579" s="8"/>
      <c r="G579" s="8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70"/>
      <c r="Y579" s="70"/>
      <c r="Z579" s="70"/>
      <c r="AA579" s="70"/>
      <c r="AB579" s="70"/>
      <c r="AC579" s="70"/>
      <c r="AD579" s="70"/>
      <c r="AE579" s="70"/>
      <c r="AF579" s="70"/>
      <c r="AG579" s="70"/>
      <c r="AH579" s="8"/>
    </row>
    <row r="580" ht="15.75" customHeight="1">
      <c r="A580" s="8"/>
      <c r="B580" s="8"/>
      <c r="C580" s="8"/>
      <c r="D580" s="8"/>
      <c r="E580" s="8"/>
      <c r="F580" s="8"/>
      <c r="G580" s="8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70"/>
      <c r="Y580" s="70"/>
      <c r="Z580" s="70"/>
      <c r="AA580" s="70"/>
      <c r="AB580" s="70"/>
      <c r="AC580" s="70"/>
      <c r="AD580" s="70"/>
      <c r="AE580" s="70"/>
      <c r="AF580" s="70"/>
      <c r="AG580" s="70"/>
      <c r="AH580" s="8"/>
    </row>
    <row r="581" ht="15.75" customHeight="1">
      <c r="A581" s="8"/>
      <c r="B581" s="8"/>
      <c r="C581" s="8"/>
      <c r="D581" s="8"/>
      <c r="E581" s="8"/>
      <c r="F581" s="8"/>
      <c r="G581" s="8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70"/>
      <c r="Y581" s="70"/>
      <c r="Z581" s="70"/>
      <c r="AA581" s="70"/>
      <c r="AB581" s="70"/>
      <c r="AC581" s="70"/>
      <c r="AD581" s="70"/>
      <c r="AE581" s="70"/>
      <c r="AF581" s="70"/>
      <c r="AG581" s="70"/>
      <c r="AH581" s="8"/>
    </row>
    <row r="582" ht="15.75" customHeight="1">
      <c r="A582" s="8"/>
      <c r="B582" s="8"/>
      <c r="C582" s="8"/>
      <c r="D582" s="8"/>
      <c r="E582" s="8"/>
      <c r="F582" s="8"/>
      <c r="G582" s="8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70"/>
      <c r="Y582" s="70"/>
      <c r="Z582" s="70"/>
      <c r="AA582" s="70"/>
      <c r="AB582" s="70"/>
      <c r="AC582" s="70"/>
      <c r="AD582" s="70"/>
      <c r="AE582" s="70"/>
      <c r="AF582" s="70"/>
      <c r="AG582" s="70"/>
      <c r="AH582" s="8"/>
    </row>
    <row r="583" ht="15.75" customHeight="1">
      <c r="A583" s="8"/>
      <c r="B583" s="8"/>
      <c r="C583" s="8"/>
      <c r="D583" s="8"/>
      <c r="E583" s="8"/>
      <c r="F583" s="8"/>
      <c r="G583" s="8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70"/>
      <c r="Y583" s="70"/>
      <c r="Z583" s="70"/>
      <c r="AA583" s="70"/>
      <c r="AB583" s="70"/>
      <c r="AC583" s="70"/>
      <c r="AD583" s="70"/>
      <c r="AE583" s="70"/>
      <c r="AF583" s="70"/>
      <c r="AG583" s="70"/>
      <c r="AH583" s="8"/>
    </row>
    <row r="584" ht="15.75" customHeight="1">
      <c r="A584" s="8"/>
      <c r="B584" s="8"/>
      <c r="C584" s="8"/>
      <c r="D584" s="8"/>
      <c r="E584" s="8"/>
      <c r="F584" s="8"/>
      <c r="G584" s="8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70"/>
      <c r="Y584" s="70"/>
      <c r="Z584" s="70"/>
      <c r="AA584" s="70"/>
      <c r="AB584" s="70"/>
      <c r="AC584" s="70"/>
      <c r="AD584" s="70"/>
      <c r="AE584" s="70"/>
      <c r="AF584" s="70"/>
      <c r="AG584" s="70"/>
      <c r="AH584" s="8"/>
    </row>
    <row r="585" ht="15.75" customHeight="1">
      <c r="A585" s="8"/>
      <c r="B585" s="8"/>
      <c r="C585" s="8"/>
      <c r="D585" s="8"/>
      <c r="E585" s="8"/>
      <c r="F585" s="8"/>
      <c r="G585" s="8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70"/>
      <c r="Y585" s="70"/>
      <c r="Z585" s="70"/>
      <c r="AA585" s="70"/>
      <c r="AB585" s="70"/>
      <c r="AC585" s="70"/>
      <c r="AD585" s="70"/>
      <c r="AE585" s="70"/>
      <c r="AF585" s="70"/>
      <c r="AG585" s="70"/>
      <c r="AH585" s="8"/>
    </row>
    <row r="586" ht="15.75" customHeight="1">
      <c r="A586" s="8"/>
      <c r="B586" s="8"/>
      <c r="C586" s="8"/>
      <c r="D586" s="8"/>
      <c r="E586" s="8"/>
      <c r="F586" s="8"/>
      <c r="G586" s="8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70"/>
      <c r="Y586" s="70"/>
      <c r="Z586" s="70"/>
      <c r="AA586" s="70"/>
      <c r="AB586" s="70"/>
      <c r="AC586" s="70"/>
      <c r="AD586" s="70"/>
      <c r="AE586" s="70"/>
      <c r="AF586" s="70"/>
      <c r="AG586" s="70"/>
      <c r="AH586" s="8"/>
    </row>
    <row r="587" ht="15.75" customHeight="1">
      <c r="A587" s="8"/>
      <c r="B587" s="8"/>
      <c r="C587" s="8"/>
      <c r="D587" s="8"/>
      <c r="E587" s="8"/>
      <c r="F587" s="8"/>
      <c r="G587" s="8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70"/>
      <c r="Y587" s="70"/>
      <c r="Z587" s="70"/>
      <c r="AA587" s="70"/>
      <c r="AB587" s="70"/>
      <c r="AC587" s="70"/>
      <c r="AD587" s="70"/>
      <c r="AE587" s="70"/>
      <c r="AF587" s="70"/>
      <c r="AG587" s="70"/>
      <c r="AH587" s="8"/>
    </row>
    <row r="588" ht="15.75" customHeight="1">
      <c r="A588" s="8"/>
      <c r="B588" s="8"/>
      <c r="C588" s="8"/>
      <c r="D588" s="8"/>
      <c r="E588" s="8"/>
      <c r="F588" s="8"/>
      <c r="G588" s="8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70"/>
      <c r="Y588" s="70"/>
      <c r="Z588" s="70"/>
      <c r="AA588" s="70"/>
      <c r="AB588" s="70"/>
      <c r="AC588" s="70"/>
      <c r="AD588" s="70"/>
      <c r="AE588" s="70"/>
      <c r="AF588" s="70"/>
      <c r="AG588" s="70"/>
      <c r="AH588" s="8"/>
    </row>
    <row r="589" ht="15.75" customHeight="1">
      <c r="A589" s="8"/>
      <c r="B589" s="8"/>
      <c r="C589" s="8"/>
      <c r="D589" s="8"/>
      <c r="E589" s="8"/>
      <c r="F589" s="8"/>
      <c r="G589" s="8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70"/>
      <c r="Y589" s="70"/>
      <c r="Z589" s="70"/>
      <c r="AA589" s="70"/>
      <c r="AB589" s="70"/>
      <c r="AC589" s="70"/>
      <c r="AD589" s="70"/>
      <c r="AE589" s="70"/>
      <c r="AF589" s="70"/>
      <c r="AG589" s="70"/>
      <c r="AH589" s="8"/>
    </row>
    <row r="590" ht="15.75" customHeight="1">
      <c r="A590" s="8"/>
      <c r="B590" s="8"/>
      <c r="C590" s="8"/>
      <c r="D590" s="8"/>
      <c r="E590" s="8"/>
      <c r="F590" s="8"/>
      <c r="G590" s="8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70"/>
      <c r="Y590" s="70"/>
      <c r="Z590" s="70"/>
      <c r="AA590" s="70"/>
      <c r="AB590" s="70"/>
      <c r="AC590" s="70"/>
      <c r="AD590" s="70"/>
      <c r="AE590" s="70"/>
      <c r="AF590" s="70"/>
      <c r="AG590" s="70"/>
      <c r="AH590" s="8"/>
    </row>
    <row r="591" ht="15.75" customHeight="1">
      <c r="A591" s="8"/>
      <c r="B591" s="8"/>
      <c r="C591" s="8"/>
      <c r="D591" s="8"/>
      <c r="E591" s="8"/>
      <c r="F591" s="8"/>
      <c r="G591" s="8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70"/>
      <c r="Y591" s="70"/>
      <c r="Z591" s="70"/>
      <c r="AA591" s="70"/>
      <c r="AB591" s="70"/>
      <c r="AC591" s="70"/>
      <c r="AD591" s="70"/>
      <c r="AE591" s="70"/>
      <c r="AF591" s="70"/>
      <c r="AG591" s="70"/>
      <c r="AH591" s="8"/>
    </row>
    <row r="592" ht="15.75" customHeight="1">
      <c r="A592" s="8"/>
      <c r="B592" s="8"/>
      <c r="C592" s="8"/>
      <c r="D592" s="8"/>
      <c r="E592" s="8"/>
      <c r="F592" s="8"/>
      <c r="G592" s="8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70"/>
      <c r="Y592" s="70"/>
      <c r="Z592" s="70"/>
      <c r="AA592" s="70"/>
      <c r="AB592" s="70"/>
      <c r="AC592" s="70"/>
      <c r="AD592" s="70"/>
      <c r="AE592" s="70"/>
      <c r="AF592" s="70"/>
      <c r="AG592" s="70"/>
      <c r="AH592" s="8"/>
    </row>
    <row r="593" ht="15.75" customHeight="1">
      <c r="A593" s="8"/>
      <c r="B593" s="8"/>
      <c r="C593" s="8"/>
      <c r="D593" s="8"/>
      <c r="E593" s="8"/>
      <c r="F593" s="8"/>
      <c r="G593" s="8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70"/>
      <c r="Y593" s="70"/>
      <c r="Z593" s="70"/>
      <c r="AA593" s="70"/>
      <c r="AB593" s="70"/>
      <c r="AC593" s="70"/>
      <c r="AD593" s="70"/>
      <c r="AE593" s="70"/>
      <c r="AF593" s="70"/>
      <c r="AG593" s="70"/>
      <c r="AH593" s="8"/>
    </row>
    <row r="594" ht="15.75" customHeight="1">
      <c r="A594" s="8"/>
      <c r="B594" s="8"/>
      <c r="C594" s="8"/>
      <c r="D594" s="8"/>
      <c r="E594" s="8"/>
      <c r="F594" s="8"/>
      <c r="G594" s="8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70"/>
      <c r="Y594" s="70"/>
      <c r="Z594" s="70"/>
      <c r="AA594" s="70"/>
      <c r="AB594" s="70"/>
      <c r="AC594" s="70"/>
      <c r="AD594" s="70"/>
      <c r="AE594" s="70"/>
      <c r="AF594" s="70"/>
      <c r="AG594" s="70"/>
      <c r="AH594" s="8"/>
    </row>
    <row r="595" ht="15.75" customHeight="1">
      <c r="A595" s="8"/>
      <c r="B595" s="8"/>
      <c r="C595" s="8"/>
      <c r="D595" s="8"/>
      <c r="E595" s="8"/>
      <c r="F595" s="8"/>
      <c r="G595" s="8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70"/>
      <c r="Y595" s="70"/>
      <c r="Z595" s="70"/>
      <c r="AA595" s="70"/>
      <c r="AB595" s="70"/>
      <c r="AC595" s="70"/>
      <c r="AD595" s="70"/>
      <c r="AE595" s="70"/>
      <c r="AF595" s="70"/>
      <c r="AG595" s="70"/>
      <c r="AH595" s="8"/>
    </row>
    <row r="596" ht="15.75" customHeight="1">
      <c r="A596" s="8"/>
      <c r="B596" s="8"/>
      <c r="C596" s="8"/>
      <c r="D596" s="8"/>
      <c r="E596" s="8"/>
      <c r="F596" s="8"/>
      <c r="G596" s="8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70"/>
      <c r="Y596" s="70"/>
      <c r="Z596" s="70"/>
      <c r="AA596" s="70"/>
      <c r="AB596" s="70"/>
      <c r="AC596" s="70"/>
      <c r="AD596" s="70"/>
      <c r="AE596" s="70"/>
      <c r="AF596" s="70"/>
      <c r="AG596" s="70"/>
      <c r="AH596" s="8"/>
    </row>
    <row r="597" ht="15.75" customHeight="1">
      <c r="A597" s="8"/>
      <c r="B597" s="8"/>
      <c r="C597" s="8"/>
      <c r="D597" s="8"/>
      <c r="E597" s="8"/>
      <c r="F597" s="8"/>
      <c r="G597" s="8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70"/>
      <c r="Y597" s="70"/>
      <c r="Z597" s="70"/>
      <c r="AA597" s="70"/>
      <c r="AB597" s="70"/>
      <c r="AC597" s="70"/>
      <c r="AD597" s="70"/>
      <c r="AE597" s="70"/>
      <c r="AF597" s="70"/>
      <c r="AG597" s="70"/>
      <c r="AH597" s="8"/>
    </row>
    <row r="598" ht="15.75" customHeight="1">
      <c r="A598" s="8"/>
      <c r="B598" s="8"/>
      <c r="C598" s="8"/>
      <c r="D598" s="8"/>
      <c r="E598" s="8"/>
      <c r="F598" s="8"/>
      <c r="G598" s="8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70"/>
      <c r="Y598" s="70"/>
      <c r="Z598" s="70"/>
      <c r="AA598" s="70"/>
      <c r="AB598" s="70"/>
      <c r="AC598" s="70"/>
      <c r="AD598" s="70"/>
      <c r="AE598" s="70"/>
      <c r="AF598" s="70"/>
      <c r="AG598" s="70"/>
      <c r="AH598" s="8"/>
    </row>
    <row r="599" ht="15.75" customHeight="1">
      <c r="A599" s="8"/>
      <c r="B599" s="8"/>
      <c r="C599" s="8"/>
      <c r="D599" s="8"/>
      <c r="E599" s="8"/>
      <c r="F599" s="8"/>
      <c r="G599" s="8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70"/>
      <c r="Y599" s="70"/>
      <c r="Z599" s="70"/>
      <c r="AA599" s="70"/>
      <c r="AB599" s="70"/>
      <c r="AC599" s="70"/>
      <c r="AD599" s="70"/>
      <c r="AE599" s="70"/>
      <c r="AF599" s="70"/>
      <c r="AG599" s="70"/>
      <c r="AH599" s="8"/>
    </row>
    <row r="600" ht="15.75" customHeight="1">
      <c r="A600" s="8"/>
      <c r="B600" s="8"/>
      <c r="C600" s="8"/>
      <c r="D600" s="8"/>
      <c r="E600" s="8"/>
      <c r="F600" s="8"/>
      <c r="G600" s="8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70"/>
      <c r="Y600" s="70"/>
      <c r="Z600" s="70"/>
      <c r="AA600" s="70"/>
      <c r="AB600" s="70"/>
      <c r="AC600" s="70"/>
      <c r="AD600" s="70"/>
      <c r="AE600" s="70"/>
      <c r="AF600" s="70"/>
      <c r="AG600" s="70"/>
      <c r="AH600" s="8"/>
    </row>
    <row r="601" ht="15.75" customHeight="1">
      <c r="A601" s="8"/>
      <c r="B601" s="8"/>
      <c r="C601" s="8"/>
      <c r="D601" s="8"/>
      <c r="E601" s="8"/>
      <c r="F601" s="8"/>
      <c r="G601" s="8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70"/>
      <c r="Y601" s="70"/>
      <c r="Z601" s="70"/>
      <c r="AA601" s="70"/>
      <c r="AB601" s="70"/>
      <c r="AC601" s="70"/>
      <c r="AD601" s="70"/>
      <c r="AE601" s="70"/>
      <c r="AF601" s="70"/>
      <c r="AG601" s="70"/>
      <c r="AH601" s="8"/>
    </row>
    <row r="602" ht="15.75" customHeight="1">
      <c r="A602" s="8"/>
      <c r="B602" s="8"/>
      <c r="C602" s="8"/>
      <c r="D602" s="8"/>
      <c r="E602" s="8"/>
      <c r="F602" s="8"/>
      <c r="G602" s="8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70"/>
      <c r="Y602" s="70"/>
      <c r="Z602" s="70"/>
      <c r="AA602" s="70"/>
      <c r="AB602" s="70"/>
      <c r="AC602" s="70"/>
      <c r="AD602" s="70"/>
      <c r="AE602" s="70"/>
      <c r="AF602" s="70"/>
      <c r="AG602" s="70"/>
      <c r="AH602" s="8"/>
    </row>
    <row r="603" ht="15.75" customHeight="1">
      <c r="A603" s="8"/>
      <c r="B603" s="8"/>
      <c r="C603" s="8"/>
      <c r="D603" s="8"/>
      <c r="E603" s="8"/>
      <c r="F603" s="8"/>
      <c r="G603" s="8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70"/>
      <c r="Y603" s="70"/>
      <c r="Z603" s="70"/>
      <c r="AA603" s="70"/>
      <c r="AB603" s="70"/>
      <c r="AC603" s="70"/>
      <c r="AD603" s="70"/>
      <c r="AE603" s="70"/>
      <c r="AF603" s="70"/>
      <c r="AG603" s="70"/>
      <c r="AH603" s="8"/>
    </row>
    <row r="604" ht="15.75" customHeight="1">
      <c r="A604" s="8"/>
      <c r="B604" s="8"/>
      <c r="C604" s="8"/>
      <c r="D604" s="8"/>
      <c r="E604" s="8"/>
      <c r="F604" s="8"/>
      <c r="G604" s="8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70"/>
      <c r="Y604" s="70"/>
      <c r="Z604" s="70"/>
      <c r="AA604" s="70"/>
      <c r="AB604" s="70"/>
      <c r="AC604" s="70"/>
      <c r="AD604" s="70"/>
      <c r="AE604" s="70"/>
      <c r="AF604" s="70"/>
      <c r="AG604" s="70"/>
      <c r="AH604" s="8"/>
    </row>
    <row r="605" ht="15.75" customHeight="1">
      <c r="A605" s="8"/>
      <c r="B605" s="8"/>
      <c r="C605" s="8"/>
      <c r="D605" s="8"/>
      <c r="E605" s="8"/>
      <c r="F605" s="8"/>
      <c r="G605" s="8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70"/>
      <c r="Y605" s="70"/>
      <c r="Z605" s="70"/>
      <c r="AA605" s="70"/>
      <c r="AB605" s="70"/>
      <c r="AC605" s="70"/>
      <c r="AD605" s="70"/>
      <c r="AE605" s="70"/>
      <c r="AF605" s="70"/>
      <c r="AG605" s="70"/>
      <c r="AH605" s="8"/>
    </row>
    <row r="606" ht="15.75" customHeight="1">
      <c r="A606" s="8"/>
      <c r="B606" s="8"/>
      <c r="C606" s="8"/>
      <c r="D606" s="8"/>
      <c r="E606" s="8"/>
      <c r="F606" s="8"/>
      <c r="G606" s="8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70"/>
      <c r="Y606" s="70"/>
      <c r="Z606" s="70"/>
      <c r="AA606" s="70"/>
      <c r="AB606" s="70"/>
      <c r="AC606" s="70"/>
      <c r="AD606" s="70"/>
      <c r="AE606" s="70"/>
      <c r="AF606" s="70"/>
      <c r="AG606" s="70"/>
      <c r="AH606" s="8"/>
    </row>
    <row r="607" ht="15.75" customHeight="1">
      <c r="A607" s="8"/>
      <c r="B607" s="8"/>
      <c r="C607" s="8"/>
      <c r="D607" s="8"/>
      <c r="E607" s="8"/>
      <c r="F607" s="8"/>
      <c r="G607" s="8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70"/>
      <c r="Y607" s="70"/>
      <c r="Z607" s="70"/>
      <c r="AA607" s="70"/>
      <c r="AB607" s="70"/>
      <c r="AC607" s="70"/>
      <c r="AD607" s="70"/>
      <c r="AE607" s="70"/>
      <c r="AF607" s="70"/>
      <c r="AG607" s="70"/>
      <c r="AH607" s="8"/>
    </row>
    <row r="608" ht="15.75" customHeight="1">
      <c r="A608" s="8"/>
      <c r="B608" s="8"/>
      <c r="C608" s="8"/>
      <c r="D608" s="8"/>
      <c r="E608" s="8"/>
      <c r="F608" s="8"/>
      <c r="G608" s="8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70"/>
      <c r="Y608" s="70"/>
      <c r="Z608" s="70"/>
      <c r="AA608" s="70"/>
      <c r="AB608" s="70"/>
      <c r="AC608" s="70"/>
      <c r="AD608" s="70"/>
      <c r="AE608" s="70"/>
      <c r="AF608" s="70"/>
      <c r="AG608" s="70"/>
      <c r="AH608" s="8"/>
    </row>
    <row r="609" ht="15.75" customHeight="1">
      <c r="A609" s="8"/>
      <c r="B609" s="8"/>
      <c r="C609" s="8"/>
      <c r="D609" s="8"/>
      <c r="E609" s="8"/>
      <c r="F609" s="8"/>
      <c r="G609" s="8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70"/>
      <c r="Y609" s="70"/>
      <c r="Z609" s="70"/>
      <c r="AA609" s="70"/>
      <c r="AB609" s="70"/>
      <c r="AC609" s="70"/>
      <c r="AD609" s="70"/>
      <c r="AE609" s="70"/>
      <c r="AF609" s="70"/>
      <c r="AG609" s="70"/>
      <c r="AH609" s="8"/>
    </row>
    <row r="610" ht="15.75" customHeight="1">
      <c r="A610" s="8"/>
      <c r="B610" s="8"/>
      <c r="C610" s="8"/>
      <c r="D610" s="8"/>
      <c r="E610" s="8"/>
      <c r="F610" s="8"/>
      <c r="G610" s="8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70"/>
      <c r="Y610" s="70"/>
      <c r="Z610" s="70"/>
      <c r="AA610" s="70"/>
      <c r="AB610" s="70"/>
      <c r="AC610" s="70"/>
      <c r="AD610" s="70"/>
      <c r="AE610" s="70"/>
      <c r="AF610" s="70"/>
      <c r="AG610" s="70"/>
      <c r="AH610" s="8"/>
    </row>
    <row r="611" ht="15.75" customHeight="1">
      <c r="A611" s="8"/>
      <c r="B611" s="8"/>
      <c r="C611" s="8"/>
      <c r="D611" s="8"/>
      <c r="E611" s="8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70"/>
      <c r="Y611" s="70"/>
      <c r="Z611" s="70"/>
      <c r="AA611" s="70"/>
      <c r="AB611" s="70"/>
      <c r="AC611" s="70"/>
      <c r="AD611" s="70"/>
      <c r="AE611" s="70"/>
      <c r="AF611" s="70"/>
      <c r="AG611" s="70"/>
      <c r="AH611" s="8"/>
    </row>
    <row r="612" ht="15.75" customHeight="1">
      <c r="A612" s="8"/>
      <c r="B612" s="8"/>
      <c r="C612" s="8"/>
      <c r="D612" s="8"/>
      <c r="E612" s="8"/>
      <c r="F612" s="8"/>
      <c r="G612" s="8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70"/>
      <c r="Y612" s="70"/>
      <c r="Z612" s="70"/>
      <c r="AA612" s="70"/>
      <c r="AB612" s="70"/>
      <c r="AC612" s="70"/>
      <c r="AD612" s="70"/>
      <c r="AE612" s="70"/>
      <c r="AF612" s="70"/>
      <c r="AG612" s="70"/>
      <c r="AH612" s="8"/>
    </row>
    <row r="613" ht="15.75" customHeight="1">
      <c r="A613" s="8"/>
      <c r="B613" s="8"/>
      <c r="C613" s="8"/>
      <c r="D613" s="8"/>
      <c r="E613" s="8"/>
      <c r="F613" s="8"/>
      <c r="G613" s="8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70"/>
      <c r="Y613" s="70"/>
      <c r="Z613" s="70"/>
      <c r="AA613" s="70"/>
      <c r="AB613" s="70"/>
      <c r="AC613" s="70"/>
      <c r="AD613" s="70"/>
      <c r="AE613" s="70"/>
      <c r="AF613" s="70"/>
      <c r="AG613" s="70"/>
      <c r="AH613" s="8"/>
    </row>
    <row r="614" ht="15.75" customHeight="1">
      <c r="A614" s="8"/>
      <c r="B614" s="8"/>
      <c r="C614" s="8"/>
      <c r="D614" s="8"/>
      <c r="E614" s="8"/>
      <c r="F614" s="8"/>
      <c r="G614" s="8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70"/>
      <c r="Y614" s="70"/>
      <c r="Z614" s="70"/>
      <c r="AA614" s="70"/>
      <c r="AB614" s="70"/>
      <c r="AC614" s="70"/>
      <c r="AD614" s="70"/>
      <c r="AE614" s="70"/>
      <c r="AF614" s="70"/>
      <c r="AG614" s="70"/>
      <c r="AH614" s="8"/>
    </row>
    <row r="615" ht="15.75" customHeight="1">
      <c r="A615" s="8"/>
      <c r="B615" s="8"/>
      <c r="C615" s="8"/>
      <c r="D615" s="8"/>
      <c r="E615" s="8"/>
      <c r="F615" s="8"/>
      <c r="G615" s="8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70"/>
      <c r="Y615" s="70"/>
      <c r="Z615" s="70"/>
      <c r="AA615" s="70"/>
      <c r="AB615" s="70"/>
      <c r="AC615" s="70"/>
      <c r="AD615" s="70"/>
      <c r="AE615" s="70"/>
      <c r="AF615" s="70"/>
      <c r="AG615" s="70"/>
      <c r="AH615" s="8"/>
    </row>
    <row r="616" ht="15.75" customHeight="1">
      <c r="A616" s="8"/>
      <c r="B616" s="8"/>
      <c r="C616" s="8"/>
      <c r="D616" s="8"/>
      <c r="E616" s="8"/>
      <c r="F616" s="8"/>
      <c r="G616" s="8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70"/>
      <c r="Y616" s="70"/>
      <c r="Z616" s="70"/>
      <c r="AA616" s="70"/>
      <c r="AB616" s="70"/>
      <c r="AC616" s="70"/>
      <c r="AD616" s="70"/>
      <c r="AE616" s="70"/>
      <c r="AF616" s="70"/>
      <c r="AG616" s="70"/>
      <c r="AH616" s="8"/>
    </row>
    <row r="617" ht="15.75" customHeight="1">
      <c r="A617" s="8"/>
      <c r="B617" s="8"/>
      <c r="C617" s="8"/>
      <c r="D617" s="8"/>
      <c r="E617" s="8"/>
      <c r="F617" s="8"/>
      <c r="G617" s="8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70"/>
      <c r="Y617" s="70"/>
      <c r="Z617" s="70"/>
      <c r="AA617" s="70"/>
      <c r="AB617" s="70"/>
      <c r="AC617" s="70"/>
      <c r="AD617" s="70"/>
      <c r="AE617" s="70"/>
      <c r="AF617" s="70"/>
      <c r="AG617" s="70"/>
      <c r="AH617" s="8"/>
    </row>
    <row r="618" ht="15.75" customHeight="1">
      <c r="A618" s="8"/>
      <c r="B618" s="8"/>
      <c r="C618" s="8"/>
      <c r="D618" s="8"/>
      <c r="E618" s="8"/>
      <c r="F618" s="8"/>
      <c r="G618" s="8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70"/>
      <c r="Y618" s="70"/>
      <c r="Z618" s="70"/>
      <c r="AA618" s="70"/>
      <c r="AB618" s="70"/>
      <c r="AC618" s="70"/>
      <c r="AD618" s="70"/>
      <c r="AE618" s="70"/>
      <c r="AF618" s="70"/>
      <c r="AG618" s="70"/>
      <c r="AH618" s="8"/>
    </row>
    <row r="619" ht="15.75" customHeight="1">
      <c r="A619" s="8"/>
      <c r="B619" s="8"/>
      <c r="C619" s="8"/>
      <c r="D619" s="8"/>
      <c r="E619" s="8"/>
      <c r="F619" s="8"/>
      <c r="G619" s="8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70"/>
      <c r="Y619" s="70"/>
      <c r="Z619" s="70"/>
      <c r="AA619" s="70"/>
      <c r="AB619" s="70"/>
      <c r="AC619" s="70"/>
      <c r="AD619" s="70"/>
      <c r="AE619" s="70"/>
      <c r="AF619" s="70"/>
      <c r="AG619" s="70"/>
      <c r="AH619" s="8"/>
    </row>
    <row r="620" ht="15.75" customHeight="1">
      <c r="A620" s="8"/>
      <c r="B620" s="8"/>
      <c r="C620" s="8"/>
      <c r="D620" s="8"/>
      <c r="E620" s="8"/>
      <c r="F620" s="8"/>
      <c r="G620" s="8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70"/>
      <c r="Y620" s="70"/>
      <c r="Z620" s="70"/>
      <c r="AA620" s="70"/>
      <c r="AB620" s="70"/>
      <c r="AC620" s="70"/>
      <c r="AD620" s="70"/>
      <c r="AE620" s="70"/>
      <c r="AF620" s="70"/>
      <c r="AG620" s="70"/>
      <c r="AH620" s="8"/>
    </row>
    <row r="621" ht="15.75" customHeight="1">
      <c r="A621" s="8"/>
      <c r="B621" s="8"/>
      <c r="C621" s="8"/>
      <c r="D621" s="8"/>
      <c r="E621" s="8"/>
      <c r="F621" s="8"/>
      <c r="G621" s="8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70"/>
      <c r="Y621" s="70"/>
      <c r="Z621" s="70"/>
      <c r="AA621" s="70"/>
      <c r="AB621" s="70"/>
      <c r="AC621" s="70"/>
      <c r="AD621" s="70"/>
      <c r="AE621" s="70"/>
      <c r="AF621" s="70"/>
      <c r="AG621" s="70"/>
      <c r="AH621" s="8"/>
    </row>
    <row r="622" ht="15.75" customHeight="1">
      <c r="A622" s="8"/>
      <c r="B622" s="8"/>
      <c r="C622" s="8"/>
      <c r="D622" s="8"/>
      <c r="E622" s="8"/>
      <c r="F622" s="8"/>
      <c r="G622" s="8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70"/>
      <c r="Y622" s="70"/>
      <c r="Z622" s="70"/>
      <c r="AA622" s="70"/>
      <c r="AB622" s="70"/>
      <c r="AC622" s="70"/>
      <c r="AD622" s="70"/>
      <c r="AE622" s="70"/>
      <c r="AF622" s="70"/>
      <c r="AG622" s="70"/>
      <c r="AH622" s="8"/>
    </row>
    <row r="623" ht="15.75" customHeight="1">
      <c r="A623" s="8"/>
      <c r="B623" s="8"/>
      <c r="C623" s="8"/>
      <c r="D623" s="8"/>
      <c r="E623" s="8"/>
      <c r="F623" s="8"/>
      <c r="G623" s="8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70"/>
      <c r="Y623" s="70"/>
      <c r="Z623" s="70"/>
      <c r="AA623" s="70"/>
      <c r="AB623" s="70"/>
      <c r="AC623" s="70"/>
      <c r="AD623" s="70"/>
      <c r="AE623" s="70"/>
      <c r="AF623" s="70"/>
      <c r="AG623" s="70"/>
      <c r="AH623" s="8"/>
    </row>
    <row r="624" ht="15.75" customHeight="1">
      <c r="A624" s="8"/>
      <c r="B624" s="8"/>
      <c r="C624" s="8"/>
      <c r="D624" s="8"/>
      <c r="E624" s="8"/>
      <c r="F624" s="8"/>
      <c r="G624" s="8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70"/>
      <c r="Y624" s="70"/>
      <c r="Z624" s="70"/>
      <c r="AA624" s="70"/>
      <c r="AB624" s="70"/>
      <c r="AC624" s="70"/>
      <c r="AD624" s="70"/>
      <c r="AE624" s="70"/>
      <c r="AF624" s="70"/>
      <c r="AG624" s="70"/>
      <c r="AH624" s="8"/>
    </row>
    <row r="625" ht="15.75" customHeight="1">
      <c r="A625" s="8"/>
      <c r="B625" s="8"/>
      <c r="C625" s="8"/>
      <c r="D625" s="8"/>
      <c r="E625" s="8"/>
      <c r="F625" s="8"/>
      <c r="G625" s="8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70"/>
      <c r="Y625" s="70"/>
      <c r="Z625" s="70"/>
      <c r="AA625" s="70"/>
      <c r="AB625" s="70"/>
      <c r="AC625" s="70"/>
      <c r="AD625" s="70"/>
      <c r="AE625" s="70"/>
      <c r="AF625" s="70"/>
      <c r="AG625" s="70"/>
      <c r="AH625" s="8"/>
    </row>
    <row r="626" ht="15.75" customHeight="1">
      <c r="A626" s="8"/>
      <c r="B626" s="8"/>
      <c r="C626" s="8"/>
      <c r="D626" s="8"/>
      <c r="E626" s="8"/>
      <c r="F626" s="8"/>
      <c r="G626" s="8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70"/>
      <c r="Y626" s="70"/>
      <c r="Z626" s="70"/>
      <c r="AA626" s="70"/>
      <c r="AB626" s="70"/>
      <c r="AC626" s="70"/>
      <c r="AD626" s="70"/>
      <c r="AE626" s="70"/>
      <c r="AF626" s="70"/>
      <c r="AG626" s="70"/>
      <c r="AH626" s="8"/>
    </row>
    <row r="627" ht="15.75" customHeight="1">
      <c r="A627" s="8"/>
      <c r="B627" s="8"/>
      <c r="C627" s="8"/>
      <c r="D627" s="8"/>
      <c r="E627" s="8"/>
      <c r="F627" s="8"/>
      <c r="G627" s="8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70"/>
      <c r="Y627" s="70"/>
      <c r="Z627" s="70"/>
      <c r="AA627" s="70"/>
      <c r="AB627" s="70"/>
      <c r="AC627" s="70"/>
      <c r="AD627" s="70"/>
      <c r="AE627" s="70"/>
      <c r="AF627" s="70"/>
      <c r="AG627" s="70"/>
      <c r="AH627" s="8"/>
    </row>
    <row r="628" ht="15.75" customHeight="1">
      <c r="A628" s="8"/>
      <c r="B628" s="8"/>
      <c r="C628" s="8"/>
      <c r="D628" s="8"/>
      <c r="E628" s="8"/>
      <c r="F628" s="8"/>
      <c r="G628" s="8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70"/>
      <c r="Y628" s="70"/>
      <c r="Z628" s="70"/>
      <c r="AA628" s="70"/>
      <c r="AB628" s="70"/>
      <c r="AC628" s="70"/>
      <c r="AD628" s="70"/>
      <c r="AE628" s="70"/>
      <c r="AF628" s="70"/>
      <c r="AG628" s="70"/>
      <c r="AH628" s="8"/>
    </row>
    <row r="629" ht="15.75" customHeight="1">
      <c r="A629" s="8"/>
      <c r="B629" s="8"/>
      <c r="C629" s="8"/>
      <c r="D629" s="8"/>
      <c r="E629" s="8"/>
      <c r="F629" s="8"/>
      <c r="G629" s="8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70"/>
      <c r="Y629" s="70"/>
      <c r="Z629" s="70"/>
      <c r="AA629" s="70"/>
      <c r="AB629" s="70"/>
      <c r="AC629" s="70"/>
      <c r="AD629" s="70"/>
      <c r="AE629" s="70"/>
      <c r="AF629" s="70"/>
      <c r="AG629" s="70"/>
      <c r="AH629" s="8"/>
    </row>
    <row r="630" ht="15.75" customHeight="1">
      <c r="A630" s="8"/>
      <c r="B630" s="8"/>
      <c r="C630" s="8"/>
      <c r="D630" s="8"/>
      <c r="E630" s="8"/>
      <c r="F630" s="8"/>
      <c r="G630" s="8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70"/>
      <c r="Y630" s="70"/>
      <c r="Z630" s="70"/>
      <c r="AA630" s="70"/>
      <c r="AB630" s="70"/>
      <c r="AC630" s="70"/>
      <c r="AD630" s="70"/>
      <c r="AE630" s="70"/>
      <c r="AF630" s="70"/>
      <c r="AG630" s="70"/>
      <c r="AH630" s="8"/>
    </row>
    <row r="631" ht="15.75" customHeight="1">
      <c r="A631" s="8"/>
      <c r="B631" s="8"/>
      <c r="C631" s="8"/>
      <c r="D631" s="8"/>
      <c r="E631" s="8"/>
      <c r="F631" s="8"/>
      <c r="G631" s="8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70"/>
      <c r="Y631" s="70"/>
      <c r="Z631" s="70"/>
      <c r="AA631" s="70"/>
      <c r="AB631" s="70"/>
      <c r="AC631" s="70"/>
      <c r="AD631" s="70"/>
      <c r="AE631" s="70"/>
      <c r="AF631" s="70"/>
      <c r="AG631" s="70"/>
      <c r="AH631" s="8"/>
    </row>
    <row r="632" ht="15.75" customHeight="1">
      <c r="A632" s="8"/>
      <c r="B632" s="8"/>
      <c r="C632" s="8"/>
      <c r="D632" s="8"/>
      <c r="E632" s="8"/>
      <c r="F632" s="8"/>
      <c r="G632" s="8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70"/>
      <c r="Y632" s="70"/>
      <c r="Z632" s="70"/>
      <c r="AA632" s="70"/>
      <c r="AB632" s="70"/>
      <c r="AC632" s="70"/>
      <c r="AD632" s="70"/>
      <c r="AE632" s="70"/>
      <c r="AF632" s="70"/>
      <c r="AG632" s="70"/>
      <c r="AH632" s="8"/>
    </row>
    <row r="633" ht="15.75" customHeight="1">
      <c r="A633" s="8"/>
      <c r="B633" s="8"/>
      <c r="C633" s="8"/>
      <c r="D633" s="8"/>
      <c r="E633" s="8"/>
      <c r="F633" s="8"/>
      <c r="G633" s="8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70"/>
      <c r="Y633" s="70"/>
      <c r="Z633" s="70"/>
      <c r="AA633" s="70"/>
      <c r="AB633" s="70"/>
      <c r="AC633" s="70"/>
      <c r="AD633" s="70"/>
      <c r="AE633" s="70"/>
      <c r="AF633" s="70"/>
      <c r="AG633" s="70"/>
      <c r="AH633" s="8"/>
    </row>
    <row r="634" ht="15.75" customHeight="1">
      <c r="A634" s="8"/>
      <c r="B634" s="8"/>
      <c r="C634" s="8"/>
      <c r="D634" s="8"/>
      <c r="E634" s="8"/>
      <c r="F634" s="8"/>
      <c r="G634" s="8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70"/>
      <c r="Y634" s="70"/>
      <c r="Z634" s="70"/>
      <c r="AA634" s="70"/>
      <c r="AB634" s="70"/>
      <c r="AC634" s="70"/>
      <c r="AD634" s="70"/>
      <c r="AE634" s="70"/>
      <c r="AF634" s="70"/>
      <c r="AG634" s="70"/>
      <c r="AH634" s="8"/>
    </row>
    <row r="635" ht="15.75" customHeight="1">
      <c r="A635" s="8"/>
      <c r="B635" s="8"/>
      <c r="C635" s="8"/>
      <c r="D635" s="8"/>
      <c r="E635" s="8"/>
      <c r="F635" s="8"/>
      <c r="G635" s="8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70"/>
      <c r="Y635" s="70"/>
      <c r="Z635" s="70"/>
      <c r="AA635" s="70"/>
      <c r="AB635" s="70"/>
      <c r="AC635" s="70"/>
      <c r="AD635" s="70"/>
      <c r="AE635" s="70"/>
      <c r="AF635" s="70"/>
      <c r="AG635" s="70"/>
      <c r="AH635" s="8"/>
    </row>
    <row r="636" ht="15.75" customHeight="1">
      <c r="A636" s="8"/>
      <c r="B636" s="8"/>
      <c r="C636" s="8"/>
      <c r="D636" s="8"/>
      <c r="E636" s="8"/>
      <c r="F636" s="8"/>
      <c r="G636" s="8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70"/>
      <c r="Y636" s="70"/>
      <c r="Z636" s="70"/>
      <c r="AA636" s="70"/>
      <c r="AB636" s="70"/>
      <c r="AC636" s="70"/>
      <c r="AD636" s="70"/>
      <c r="AE636" s="70"/>
      <c r="AF636" s="70"/>
      <c r="AG636" s="70"/>
      <c r="AH636" s="8"/>
    </row>
    <row r="637" ht="15.75" customHeight="1">
      <c r="A637" s="8"/>
      <c r="B637" s="8"/>
      <c r="C637" s="8"/>
      <c r="D637" s="8"/>
      <c r="E637" s="8"/>
      <c r="F637" s="8"/>
      <c r="G637" s="8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70"/>
      <c r="Y637" s="70"/>
      <c r="Z637" s="70"/>
      <c r="AA637" s="70"/>
      <c r="AB637" s="70"/>
      <c r="AC637" s="70"/>
      <c r="AD637" s="70"/>
      <c r="AE637" s="70"/>
      <c r="AF637" s="70"/>
      <c r="AG637" s="70"/>
      <c r="AH637" s="8"/>
    </row>
    <row r="638" ht="15.75" customHeight="1">
      <c r="A638" s="8"/>
      <c r="B638" s="8"/>
      <c r="C638" s="8"/>
      <c r="D638" s="8"/>
      <c r="E638" s="8"/>
      <c r="F638" s="8"/>
      <c r="G638" s="8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70"/>
      <c r="Y638" s="70"/>
      <c r="Z638" s="70"/>
      <c r="AA638" s="70"/>
      <c r="AB638" s="70"/>
      <c r="AC638" s="70"/>
      <c r="AD638" s="70"/>
      <c r="AE638" s="70"/>
      <c r="AF638" s="70"/>
      <c r="AG638" s="70"/>
      <c r="AH638" s="8"/>
    </row>
    <row r="639" ht="15.75" customHeight="1">
      <c r="A639" s="8"/>
      <c r="B639" s="8"/>
      <c r="C639" s="8"/>
      <c r="D639" s="8"/>
      <c r="E639" s="8"/>
      <c r="F639" s="8"/>
      <c r="G639" s="8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70"/>
      <c r="Y639" s="70"/>
      <c r="Z639" s="70"/>
      <c r="AA639" s="70"/>
      <c r="AB639" s="70"/>
      <c r="AC639" s="70"/>
      <c r="AD639" s="70"/>
      <c r="AE639" s="70"/>
      <c r="AF639" s="70"/>
      <c r="AG639" s="70"/>
      <c r="AH639" s="8"/>
    </row>
    <row r="640" ht="15.75" customHeight="1">
      <c r="A640" s="8"/>
      <c r="B640" s="8"/>
      <c r="C640" s="8"/>
      <c r="D640" s="8"/>
      <c r="E640" s="8"/>
      <c r="F640" s="8"/>
      <c r="G640" s="8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70"/>
      <c r="Y640" s="70"/>
      <c r="Z640" s="70"/>
      <c r="AA640" s="70"/>
      <c r="AB640" s="70"/>
      <c r="AC640" s="70"/>
      <c r="AD640" s="70"/>
      <c r="AE640" s="70"/>
      <c r="AF640" s="70"/>
      <c r="AG640" s="70"/>
      <c r="AH640" s="8"/>
    </row>
    <row r="641" ht="15.75" customHeight="1">
      <c r="A641" s="8"/>
      <c r="B641" s="8"/>
      <c r="C641" s="8"/>
      <c r="D641" s="8"/>
      <c r="E641" s="8"/>
      <c r="F641" s="8"/>
      <c r="G641" s="8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70"/>
      <c r="Y641" s="70"/>
      <c r="Z641" s="70"/>
      <c r="AA641" s="70"/>
      <c r="AB641" s="70"/>
      <c r="AC641" s="70"/>
      <c r="AD641" s="70"/>
      <c r="AE641" s="70"/>
      <c r="AF641" s="70"/>
      <c r="AG641" s="70"/>
      <c r="AH641" s="8"/>
    </row>
    <row r="642" ht="15.75" customHeight="1">
      <c r="A642" s="8"/>
      <c r="B642" s="8"/>
      <c r="C642" s="8"/>
      <c r="D642" s="8"/>
      <c r="E642" s="8"/>
      <c r="F642" s="8"/>
      <c r="G642" s="8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70"/>
      <c r="Y642" s="70"/>
      <c r="Z642" s="70"/>
      <c r="AA642" s="70"/>
      <c r="AB642" s="70"/>
      <c r="AC642" s="70"/>
      <c r="AD642" s="70"/>
      <c r="AE642" s="70"/>
      <c r="AF642" s="70"/>
      <c r="AG642" s="70"/>
      <c r="AH642" s="8"/>
    </row>
    <row r="643" ht="15.75" customHeight="1">
      <c r="A643" s="8"/>
      <c r="B643" s="8"/>
      <c r="C643" s="8"/>
      <c r="D643" s="8"/>
      <c r="E643" s="8"/>
      <c r="F643" s="8"/>
      <c r="G643" s="8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70"/>
      <c r="Y643" s="70"/>
      <c r="Z643" s="70"/>
      <c r="AA643" s="70"/>
      <c r="AB643" s="70"/>
      <c r="AC643" s="70"/>
      <c r="AD643" s="70"/>
      <c r="AE643" s="70"/>
      <c r="AF643" s="70"/>
      <c r="AG643" s="70"/>
      <c r="AH643" s="8"/>
    </row>
    <row r="644" ht="15.75" customHeight="1">
      <c r="A644" s="8"/>
      <c r="B644" s="8"/>
      <c r="C644" s="8"/>
      <c r="D644" s="8"/>
      <c r="E644" s="8"/>
      <c r="F644" s="8"/>
      <c r="G644" s="8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70"/>
      <c r="Y644" s="70"/>
      <c r="Z644" s="70"/>
      <c r="AA644" s="70"/>
      <c r="AB644" s="70"/>
      <c r="AC644" s="70"/>
      <c r="AD644" s="70"/>
      <c r="AE644" s="70"/>
      <c r="AF644" s="70"/>
      <c r="AG644" s="70"/>
      <c r="AH644" s="8"/>
    </row>
    <row r="645" ht="15.75" customHeight="1">
      <c r="A645" s="8"/>
      <c r="B645" s="8"/>
      <c r="C645" s="8"/>
      <c r="D645" s="8"/>
      <c r="E645" s="8"/>
      <c r="F645" s="8"/>
      <c r="G645" s="8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70"/>
      <c r="Y645" s="70"/>
      <c r="Z645" s="70"/>
      <c r="AA645" s="70"/>
      <c r="AB645" s="70"/>
      <c r="AC645" s="70"/>
      <c r="AD645" s="70"/>
      <c r="AE645" s="70"/>
      <c r="AF645" s="70"/>
      <c r="AG645" s="70"/>
      <c r="AH645" s="8"/>
    </row>
    <row r="646" ht="15.75" customHeight="1">
      <c r="A646" s="8"/>
      <c r="B646" s="8"/>
      <c r="C646" s="8"/>
      <c r="D646" s="8"/>
      <c r="E646" s="8"/>
      <c r="F646" s="8"/>
      <c r="G646" s="8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70"/>
      <c r="Y646" s="70"/>
      <c r="Z646" s="70"/>
      <c r="AA646" s="70"/>
      <c r="AB646" s="70"/>
      <c r="AC646" s="70"/>
      <c r="AD646" s="70"/>
      <c r="AE646" s="70"/>
      <c r="AF646" s="70"/>
      <c r="AG646" s="70"/>
      <c r="AH646" s="8"/>
    </row>
    <row r="647" ht="15.75" customHeight="1">
      <c r="A647" s="8"/>
      <c r="B647" s="8"/>
      <c r="C647" s="8"/>
      <c r="D647" s="8"/>
      <c r="E647" s="8"/>
      <c r="F647" s="8"/>
      <c r="G647" s="8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70"/>
      <c r="Y647" s="70"/>
      <c r="Z647" s="70"/>
      <c r="AA647" s="70"/>
      <c r="AB647" s="70"/>
      <c r="AC647" s="70"/>
      <c r="AD647" s="70"/>
      <c r="AE647" s="70"/>
      <c r="AF647" s="70"/>
      <c r="AG647" s="70"/>
      <c r="AH647" s="8"/>
    </row>
    <row r="648" ht="15.75" customHeight="1">
      <c r="A648" s="8"/>
      <c r="B648" s="8"/>
      <c r="C648" s="8"/>
      <c r="D648" s="8"/>
      <c r="E648" s="8"/>
      <c r="F648" s="8"/>
      <c r="G648" s="8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70"/>
      <c r="Y648" s="70"/>
      <c r="Z648" s="70"/>
      <c r="AA648" s="70"/>
      <c r="AB648" s="70"/>
      <c r="AC648" s="70"/>
      <c r="AD648" s="70"/>
      <c r="AE648" s="70"/>
      <c r="AF648" s="70"/>
      <c r="AG648" s="70"/>
      <c r="AH648" s="8"/>
    </row>
    <row r="649" ht="15.75" customHeight="1">
      <c r="A649" s="8"/>
      <c r="B649" s="8"/>
      <c r="C649" s="8"/>
      <c r="D649" s="8"/>
      <c r="E649" s="8"/>
      <c r="F649" s="8"/>
      <c r="G649" s="8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70"/>
      <c r="Y649" s="70"/>
      <c r="Z649" s="70"/>
      <c r="AA649" s="70"/>
      <c r="AB649" s="70"/>
      <c r="AC649" s="70"/>
      <c r="AD649" s="70"/>
      <c r="AE649" s="70"/>
      <c r="AF649" s="70"/>
      <c r="AG649" s="70"/>
      <c r="AH649" s="8"/>
    </row>
    <row r="650" ht="15.75" customHeight="1">
      <c r="A650" s="8"/>
      <c r="B650" s="8"/>
      <c r="C650" s="8"/>
      <c r="D650" s="8"/>
      <c r="E650" s="8"/>
      <c r="F650" s="8"/>
      <c r="G650" s="8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70"/>
      <c r="Y650" s="70"/>
      <c r="Z650" s="70"/>
      <c r="AA650" s="70"/>
      <c r="AB650" s="70"/>
      <c r="AC650" s="70"/>
      <c r="AD650" s="70"/>
      <c r="AE650" s="70"/>
      <c r="AF650" s="70"/>
      <c r="AG650" s="70"/>
      <c r="AH650" s="8"/>
    </row>
    <row r="651" ht="15.75" customHeight="1">
      <c r="A651" s="8"/>
      <c r="B651" s="8"/>
      <c r="C651" s="8"/>
      <c r="D651" s="8"/>
      <c r="E651" s="8"/>
      <c r="F651" s="8"/>
      <c r="G651" s="8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70"/>
      <c r="Y651" s="70"/>
      <c r="Z651" s="70"/>
      <c r="AA651" s="70"/>
      <c r="AB651" s="70"/>
      <c r="AC651" s="70"/>
      <c r="AD651" s="70"/>
      <c r="AE651" s="70"/>
      <c r="AF651" s="70"/>
      <c r="AG651" s="70"/>
      <c r="AH651" s="8"/>
    </row>
    <row r="652" ht="15.75" customHeight="1">
      <c r="A652" s="8"/>
      <c r="B652" s="8"/>
      <c r="C652" s="8"/>
      <c r="D652" s="8"/>
      <c r="E652" s="8"/>
      <c r="F652" s="8"/>
      <c r="G652" s="8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70"/>
      <c r="Y652" s="70"/>
      <c r="Z652" s="70"/>
      <c r="AA652" s="70"/>
      <c r="AB652" s="70"/>
      <c r="AC652" s="70"/>
      <c r="AD652" s="70"/>
      <c r="AE652" s="70"/>
      <c r="AF652" s="70"/>
      <c r="AG652" s="70"/>
      <c r="AH652" s="8"/>
    </row>
    <row r="653" ht="15.75" customHeight="1">
      <c r="A653" s="8"/>
      <c r="B653" s="8"/>
      <c r="C653" s="8"/>
      <c r="D653" s="8"/>
      <c r="E653" s="8"/>
      <c r="F653" s="8"/>
      <c r="G653" s="8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70"/>
      <c r="Y653" s="70"/>
      <c r="Z653" s="70"/>
      <c r="AA653" s="70"/>
      <c r="AB653" s="70"/>
      <c r="AC653" s="70"/>
      <c r="AD653" s="70"/>
      <c r="AE653" s="70"/>
      <c r="AF653" s="70"/>
      <c r="AG653" s="70"/>
      <c r="AH653" s="8"/>
    </row>
    <row r="654" ht="15.75" customHeight="1">
      <c r="A654" s="8"/>
      <c r="B654" s="8"/>
      <c r="C654" s="8"/>
      <c r="D654" s="8"/>
      <c r="E654" s="8"/>
      <c r="F654" s="8"/>
      <c r="G654" s="8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70"/>
      <c r="Y654" s="70"/>
      <c r="Z654" s="70"/>
      <c r="AA654" s="70"/>
      <c r="AB654" s="70"/>
      <c r="AC654" s="70"/>
      <c r="AD654" s="70"/>
      <c r="AE654" s="70"/>
      <c r="AF654" s="70"/>
      <c r="AG654" s="70"/>
      <c r="AH654" s="8"/>
    </row>
    <row r="655" ht="15.75" customHeight="1">
      <c r="A655" s="8"/>
      <c r="B655" s="8"/>
      <c r="C655" s="8"/>
      <c r="D655" s="8"/>
      <c r="E655" s="8"/>
      <c r="F655" s="8"/>
      <c r="G655" s="8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70"/>
      <c r="Y655" s="70"/>
      <c r="Z655" s="70"/>
      <c r="AA655" s="70"/>
      <c r="AB655" s="70"/>
      <c r="AC655" s="70"/>
      <c r="AD655" s="70"/>
      <c r="AE655" s="70"/>
      <c r="AF655" s="70"/>
      <c r="AG655" s="70"/>
      <c r="AH655" s="8"/>
    </row>
    <row r="656" ht="15.75" customHeight="1">
      <c r="A656" s="8"/>
      <c r="B656" s="8"/>
      <c r="C656" s="8"/>
      <c r="D656" s="8"/>
      <c r="E656" s="8"/>
      <c r="F656" s="8"/>
      <c r="G656" s="8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70"/>
      <c r="Y656" s="70"/>
      <c r="Z656" s="70"/>
      <c r="AA656" s="70"/>
      <c r="AB656" s="70"/>
      <c r="AC656" s="70"/>
      <c r="AD656" s="70"/>
      <c r="AE656" s="70"/>
      <c r="AF656" s="70"/>
      <c r="AG656" s="70"/>
      <c r="AH656" s="8"/>
    </row>
    <row r="657" ht="15.75" customHeight="1">
      <c r="A657" s="8"/>
      <c r="B657" s="8"/>
      <c r="C657" s="8"/>
      <c r="D657" s="8"/>
      <c r="E657" s="8"/>
      <c r="F657" s="8"/>
      <c r="G657" s="8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70"/>
      <c r="Y657" s="70"/>
      <c r="Z657" s="70"/>
      <c r="AA657" s="70"/>
      <c r="AB657" s="70"/>
      <c r="AC657" s="70"/>
      <c r="AD657" s="70"/>
      <c r="AE657" s="70"/>
      <c r="AF657" s="70"/>
      <c r="AG657" s="70"/>
      <c r="AH657" s="8"/>
    </row>
    <row r="658" ht="15.75" customHeight="1">
      <c r="A658" s="8"/>
      <c r="B658" s="8"/>
      <c r="C658" s="8"/>
      <c r="D658" s="8"/>
      <c r="E658" s="8"/>
      <c r="F658" s="8"/>
      <c r="G658" s="8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70"/>
      <c r="Y658" s="70"/>
      <c r="Z658" s="70"/>
      <c r="AA658" s="70"/>
      <c r="AB658" s="70"/>
      <c r="AC658" s="70"/>
      <c r="AD658" s="70"/>
      <c r="AE658" s="70"/>
      <c r="AF658" s="70"/>
      <c r="AG658" s="70"/>
      <c r="AH658" s="8"/>
    </row>
    <row r="659" ht="15.75" customHeight="1">
      <c r="A659" s="8"/>
      <c r="B659" s="8"/>
      <c r="C659" s="8"/>
      <c r="D659" s="8"/>
      <c r="E659" s="8"/>
      <c r="F659" s="8"/>
      <c r="G659" s="8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70"/>
      <c r="Y659" s="70"/>
      <c r="Z659" s="70"/>
      <c r="AA659" s="70"/>
      <c r="AB659" s="70"/>
      <c r="AC659" s="70"/>
      <c r="AD659" s="70"/>
      <c r="AE659" s="70"/>
      <c r="AF659" s="70"/>
      <c r="AG659" s="70"/>
      <c r="AH659" s="8"/>
    </row>
    <row r="660" ht="15.75" customHeight="1">
      <c r="A660" s="8"/>
      <c r="B660" s="8"/>
      <c r="C660" s="8"/>
      <c r="D660" s="8"/>
      <c r="E660" s="8"/>
      <c r="F660" s="8"/>
      <c r="G660" s="8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70"/>
      <c r="Y660" s="70"/>
      <c r="Z660" s="70"/>
      <c r="AA660" s="70"/>
      <c r="AB660" s="70"/>
      <c r="AC660" s="70"/>
      <c r="AD660" s="70"/>
      <c r="AE660" s="70"/>
      <c r="AF660" s="70"/>
      <c r="AG660" s="70"/>
      <c r="AH660" s="8"/>
    </row>
    <row r="661" ht="15.75" customHeight="1">
      <c r="A661" s="8"/>
      <c r="B661" s="8"/>
      <c r="C661" s="8"/>
      <c r="D661" s="8"/>
      <c r="E661" s="8"/>
      <c r="F661" s="8"/>
      <c r="G661" s="8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70"/>
      <c r="Y661" s="70"/>
      <c r="Z661" s="70"/>
      <c r="AA661" s="70"/>
      <c r="AB661" s="70"/>
      <c r="AC661" s="70"/>
      <c r="AD661" s="70"/>
      <c r="AE661" s="70"/>
      <c r="AF661" s="70"/>
      <c r="AG661" s="70"/>
      <c r="AH661" s="8"/>
    </row>
    <row r="662" ht="15.75" customHeight="1">
      <c r="A662" s="8"/>
      <c r="B662" s="8"/>
      <c r="C662" s="8"/>
      <c r="D662" s="8"/>
      <c r="E662" s="8"/>
      <c r="F662" s="8"/>
      <c r="G662" s="8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70"/>
      <c r="Y662" s="70"/>
      <c r="Z662" s="70"/>
      <c r="AA662" s="70"/>
      <c r="AB662" s="70"/>
      <c r="AC662" s="70"/>
      <c r="AD662" s="70"/>
      <c r="AE662" s="70"/>
      <c r="AF662" s="70"/>
      <c r="AG662" s="70"/>
      <c r="AH662" s="8"/>
    </row>
    <row r="663" ht="15.75" customHeight="1">
      <c r="A663" s="8"/>
      <c r="B663" s="8"/>
      <c r="C663" s="8"/>
      <c r="D663" s="8"/>
      <c r="E663" s="8"/>
      <c r="F663" s="8"/>
      <c r="G663" s="8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70"/>
      <c r="Y663" s="70"/>
      <c r="Z663" s="70"/>
      <c r="AA663" s="70"/>
      <c r="AB663" s="70"/>
      <c r="AC663" s="70"/>
      <c r="AD663" s="70"/>
      <c r="AE663" s="70"/>
      <c r="AF663" s="70"/>
      <c r="AG663" s="70"/>
      <c r="AH663" s="8"/>
    </row>
    <row r="664" ht="15.75" customHeight="1">
      <c r="A664" s="8"/>
      <c r="B664" s="8"/>
      <c r="C664" s="8"/>
      <c r="D664" s="8"/>
      <c r="E664" s="8"/>
      <c r="F664" s="8"/>
      <c r="G664" s="8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70"/>
      <c r="Y664" s="70"/>
      <c r="Z664" s="70"/>
      <c r="AA664" s="70"/>
      <c r="AB664" s="70"/>
      <c r="AC664" s="70"/>
      <c r="AD664" s="70"/>
      <c r="AE664" s="70"/>
      <c r="AF664" s="70"/>
      <c r="AG664" s="70"/>
      <c r="AH664" s="8"/>
    </row>
    <row r="665" ht="15.75" customHeight="1">
      <c r="A665" s="8"/>
      <c r="B665" s="8"/>
      <c r="C665" s="8"/>
      <c r="D665" s="8"/>
      <c r="E665" s="8"/>
      <c r="F665" s="8"/>
      <c r="G665" s="8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70"/>
      <c r="Y665" s="70"/>
      <c r="Z665" s="70"/>
      <c r="AA665" s="70"/>
      <c r="AB665" s="70"/>
      <c r="AC665" s="70"/>
      <c r="AD665" s="70"/>
      <c r="AE665" s="70"/>
      <c r="AF665" s="70"/>
      <c r="AG665" s="70"/>
      <c r="AH665" s="8"/>
    </row>
    <row r="666" ht="15.75" customHeight="1">
      <c r="A666" s="8"/>
      <c r="B666" s="8"/>
      <c r="C666" s="8"/>
      <c r="D666" s="8"/>
      <c r="E666" s="8"/>
      <c r="F666" s="8"/>
      <c r="G666" s="8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70"/>
      <c r="Y666" s="70"/>
      <c r="Z666" s="70"/>
      <c r="AA666" s="70"/>
      <c r="AB666" s="70"/>
      <c r="AC666" s="70"/>
      <c r="AD666" s="70"/>
      <c r="AE666" s="70"/>
      <c r="AF666" s="70"/>
      <c r="AG666" s="70"/>
      <c r="AH666" s="8"/>
    </row>
    <row r="667" ht="15.75" customHeight="1">
      <c r="A667" s="8"/>
      <c r="B667" s="8"/>
      <c r="C667" s="8"/>
      <c r="D667" s="8"/>
      <c r="E667" s="8"/>
      <c r="F667" s="8"/>
      <c r="G667" s="8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70"/>
      <c r="Y667" s="70"/>
      <c r="Z667" s="70"/>
      <c r="AA667" s="70"/>
      <c r="AB667" s="70"/>
      <c r="AC667" s="70"/>
      <c r="AD667" s="70"/>
      <c r="AE667" s="70"/>
      <c r="AF667" s="70"/>
      <c r="AG667" s="70"/>
      <c r="AH667" s="8"/>
    </row>
    <row r="668" ht="15.75" customHeight="1">
      <c r="A668" s="8"/>
      <c r="B668" s="8"/>
      <c r="C668" s="8"/>
      <c r="D668" s="8"/>
      <c r="E668" s="8"/>
      <c r="F668" s="8"/>
      <c r="G668" s="8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70"/>
      <c r="Y668" s="70"/>
      <c r="Z668" s="70"/>
      <c r="AA668" s="70"/>
      <c r="AB668" s="70"/>
      <c r="AC668" s="70"/>
      <c r="AD668" s="70"/>
      <c r="AE668" s="70"/>
      <c r="AF668" s="70"/>
      <c r="AG668" s="70"/>
      <c r="AH668" s="8"/>
    </row>
    <row r="669" ht="15.75" customHeight="1">
      <c r="A669" s="8"/>
      <c r="B669" s="8"/>
      <c r="C669" s="8"/>
      <c r="D669" s="8"/>
      <c r="E669" s="8"/>
      <c r="F669" s="8"/>
      <c r="G669" s="8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70"/>
      <c r="Y669" s="70"/>
      <c r="Z669" s="70"/>
      <c r="AA669" s="70"/>
      <c r="AB669" s="70"/>
      <c r="AC669" s="70"/>
      <c r="AD669" s="70"/>
      <c r="AE669" s="70"/>
      <c r="AF669" s="70"/>
      <c r="AG669" s="70"/>
      <c r="AH669" s="8"/>
    </row>
    <row r="670" ht="15.75" customHeight="1">
      <c r="A670" s="8"/>
      <c r="B670" s="8"/>
      <c r="C670" s="8"/>
      <c r="D670" s="8"/>
      <c r="E670" s="8"/>
      <c r="F670" s="8"/>
      <c r="G670" s="8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70"/>
      <c r="Y670" s="70"/>
      <c r="Z670" s="70"/>
      <c r="AA670" s="70"/>
      <c r="AB670" s="70"/>
      <c r="AC670" s="70"/>
      <c r="AD670" s="70"/>
      <c r="AE670" s="70"/>
      <c r="AF670" s="70"/>
      <c r="AG670" s="70"/>
      <c r="AH670" s="8"/>
    </row>
    <row r="671" ht="15.75" customHeight="1">
      <c r="A671" s="8"/>
      <c r="B671" s="8"/>
      <c r="C671" s="8"/>
      <c r="D671" s="8"/>
      <c r="E671" s="8"/>
      <c r="F671" s="8"/>
      <c r="G671" s="8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70"/>
      <c r="Y671" s="70"/>
      <c r="Z671" s="70"/>
      <c r="AA671" s="70"/>
      <c r="AB671" s="70"/>
      <c r="AC671" s="70"/>
      <c r="AD671" s="70"/>
      <c r="AE671" s="70"/>
      <c r="AF671" s="70"/>
      <c r="AG671" s="70"/>
      <c r="AH671" s="8"/>
    </row>
    <row r="672" ht="15.75" customHeight="1">
      <c r="A672" s="8"/>
      <c r="B672" s="8"/>
      <c r="C672" s="8"/>
      <c r="D672" s="8"/>
      <c r="E672" s="8"/>
      <c r="F672" s="8"/>
      <c r="G672" s="8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70"/>
      <c r="Y672" s="70"/>
      <c r="Z672" s="70"/>
      <c r="AA672" s="70"/>
      <c r="AB672" s="70"/>
      <c r="AC672" s="70"/>
      <c r="AD672" s="70"/>
      <c r="AE672" s="70"/>
      <c r="AF672" s="70"/>
      <c r="AG672" s="70"/>
      <c r="AH672" s="8"/>
    </row>
    <row r="673" ht="15.75" customHeight="1">
      <c r="A673" s="8"/>
      <c r="B673" s="8"/>
      <c r="C673" s="8"/>
      <c r="D673" s="8"/>
      <c r="E673" s="8"/>
      <c r="F673" s="8"/>
      <c r="G673" s="8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70"/>
      <c r="Y673" s="70"/>
      <c r="Z673" s="70"/>
      <c r="AA673" s="70"/>
      <c r="AB673" s="70"/>
      <c r="AC673" s="70"/>
      <c r="AD673" s="70"/>
      <c r="AE673" s="70"/>
      <c r="AF673" s="70"/>
      <c r="AG673" s="70"/>
      <c r="AH673" s="8"/>
    </row>
    <row r="674" ht="15.75" customHeight="1">
      <c r="A674" s="8"/>
      <c r="B674" s="8"/>
      <c r="C674" s="8"/>
      <c r="D674" s="8"/>
      <c r="E674" s="8"/>
      <c r="F674" s="8"/>
      <c r="G674" s="8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70"/>
      <c r="Y674" s="70"/>
      <c r="Z674" s="70"/>
      <c r="AA674" s="70"/>
      <c r="AB674" s="70"/>
      <c r="AC674" s="70"/>
      <c r="AD674" s="70"/>
      <c r="AE674" s="70"/>
      <c r="AF674" s="70"/>
      <c r="AG674" s="70"/>
      <c r="AH674" s="8"/>
    </row>
    <row r="675" ht="15.75" customHeight="1">
      <c r="A675" s="8"/>
      <c r="B675" s="8"/>
      <c r="C675" s="8"/>
      <c r="D675" s="8"/>
      <c r="E675" s="8"/>
      <c r="F675" s="8"/>
      <c r="G675" s="8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70"/>
      <c r="Y675" s="70"/>
      <c r="Z675" s="70"/>
      <c r="AA675" s="70"/>
      <c r="AB675" s="70"/>
      <c r="AC675" s="70"/>
      <c r="AD675" s="70"/>
      <c r="AE675" s="70"/>
      <c r="AF675" s="70"/>
      <c r="AG675" s="70"/>
      <c r="AH675" s="8"/>
    </row>
    <row r="676" ht="15.75" customHeight="1">
      <c r="A676" s="8"/>
      <c r="B676" s="8"/>
      <c r="C676" s="8"/>
      <c r="D676" s="8"/>
      <c r="E676" s="8"/>
      <c r="F676" s="8"/>
      <c r="G676" s="8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70"/>
      <c r="Y676" s="70"/>
      <c r="Z676" s="70"/>
      <c r="AA676" s="70"/>
      <c r="AB676" s="70"/>
      <c r="AC676" s="70"/>
      <c r="AD676" s="70"/>
      <c r="AE676" s="70"/>
      <c r="AF676" s="70"/>
      <c r="AG676" s="70"/>
      <c r="AH676" s="8"/>
    </row>
    <row r="677" ht="15.75" customHeight="1">
      <c r="A677" s="8"/>
      <c r="B677" s="8"/>
      <c r="C677" s="8"/>
      <c r="D677" s="8"/>
      <c r="E677" s="8"/>
      <c r="F677" s="8"/>
      <c r="G677" s="8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70"/>
      <c r="Y677" s="70"/>
      <c r="Z677" s="70"/>
      <c r="AA677" s="70"/>
      <c r="AB677" s="70"/>
      <c r="AC677" s="70"/>
      <c r="AD677" s="70"/>
      <c r="AE677" s="70"/>
      <c r="AF677" s="70"/>
      <c r="AG677" s="70"/>
      <c r="AH677" s="8"/>
    </row>
    <row r="678" ht="15.75" customHeight="1">
      <c r="A678" s="8"/>
      <c r="B678" s="8"/>
      <c r="C678" s="8"/>
      <c r="D678" s="8"/>
      <c r="E678" s="8"/>
      <c r="F678" s="8"/>
      <c r="G678" s="8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70"/>
      <c r="Y678" s="70"/>
      <c r="Z678" s="70"/>
      <c r="AA678" s="70"/>
      <c r="AB678" s="70"/>
      <c r="AC678" s="70"/>
      <c r="AD678" s="70"/>
      <c r="AE678" s="70"/>
      <c r="AF678" s="70"/>
      <c r="AG678" s="70"/>
      <c r="AH678" s="8"/>
    </row>
    <row r="679" ht="15.75" customHeight="1">
      <c r="A679" s="8"/>
      <c r="B679" s="8"/>
      <c r="C679" s="8"/>
      <c r="D679" s="8"/>
      <c r="E679" s="8"/>
      <c r="F679" s="8"/>
      <c r="G679" s="8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70"/>
      <c r="Y679" s="70"/>
      <c r="Z679" s="70"/>
      <c r="AA679" s="70"/>
      <c r="AB679" s="70"/>
      <c r="AC679" s="70"/>
      <c r="AD679" s="70"/>
      <c r="AE679" s="70"/>
      <c r="AF679" s="70"/>
      <c r="AG679" s="70"/>
      <c r="AH679" s="8"/>
    </row>
    <row r="680" ht="15.75" customHeight="1">
      <c r="A680" s="8"/>
      <c r="B680" s="8"/>
      <c r="C680" s="8"/>
      <c r="D680" s="8"/>
      <c r="E680" s="8"/>
      <c r="F680" s="8"/>
      <c r="G680" s="8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70"/>
      <c r="Y680" s="70"/>
      <c r="Z680" s="70"/>
      <c r="AA680" s="70"/>
      <c r="AB680" s="70"/>
      <c r="AC680" s="70"/>
      <c r="AD680" s="70"/>
      <c r="AE680" s="70"/>
      <c r="AF680" s="70"/>
      <c r="AG680" s="70"/>
      <c r="AH680" s="8"/>
    </row>
    <row r="681" ht="15.75" customHeight="1">
      <c r="A681" s="8"/>
      <c r="B681" s="8"/>
      <c r="C681" s="8"/>
      <c r="D681" s="8"/>
      <c r="E681" s="8"/>
      <c r="F681" s="8"/>
      <c r="G681" s="8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70"/>
      <c r="Y681" s="70"/>
      <c r="Z681" s="70"/>
      <c r="AA681" s="70"/>
      <c r="AB681" s="70"/>
      <c r="AC681" s="70"/>
      <c r="AD681" s="70"/>
      <c r="AE681" s="70"/>
      <c r="AF681" s="70"/>
      <c r="AG681" s="70"/>
      <c r="AH681" s="8"/>
    </row>
    <row r="682" ht="15.75" customHeight="1">
      <c r="A682" s="8"/>
      <c r="B682" s="8"/>
      <c r="C682" s="8"/>
      <c r="D682" s="8"/>
      <c r="E682" s="8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70"/>
      <c r="Y682" s="70"/>
      <c r="Z682" s="70"/>
      <c r="AA682" s="70"/>
      <c r="AB682" s="70"/>
      <c r="AC682" s="70"/>
      <c r="AD682" s="70"/>
      <c r="AE682" s="70"/>
      <c r="AF682" s="70"/>
      <c r="AG682" s="70"/>
      <c r="AH682" s="8"/>
    </row>
    <row r="683" ht="15.75" customHeight="1">
      <c r="A683" s="8"/>
      <c r="B683" s="8"/>
      <c r="C683" s="8"/>
      <c r="D683" s="8"/>
      <c r="E683" s="8"/>
      <c r="F683" s="8"/>
      <c r="G683" s="8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70"/>
      <c r="Y683" s="70"/>
      <c r="Z683" s="70"/>
      <c r="AA683" s="70"/>
      <c r="AB683" s="70"/>
      <c r="AC683" s="70"/>
      <c r="AD683" s="70"/>
      <c r="AE683" s="70"/>
      <c r="AF683" s="70"/>
      <c r="AG683" s="70"/>
      <c r="AH683" s="8"/>
    </row>
    <row r="684" ht="15.75" customHeight="1">
      <c r="A684" s="8"/>
      <c r="B684" s="8"/>
      <c r="C684" s="8"/>
      <c r="D684" s="8"/>
      <c r="E684" s="8"/>
      <c r="F684" s="8"/>
      <c r="G684" s="8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70"/>
      <c r="Y684" s="70"/>
      <c r="Z684" s="70"/>
      <c r="AA684" s="70"/>
      <c r="AB684" s="70"/>
      <c r="AC684" s="70"/>
      <c r="AD684" s="70"/>
      <c r="AE684" s="70"/>
      <c r="AF684" s="70"/>
      <c r="AG684" s="70"/>
      <c r="AH684" s="8"/>
    </row>
    <row r="685" ht="15.75" customHeight="1">
      <c r="A685" s="8"/>
      <c r="B685" s="8"/>
      <c r="C685" s="8"/>
      <c r="D685" s="8"/>
      <c r="E685" s="8"/>
      <c r="F685" s="8"/>
      <c r="G685" s="8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70"/>
      <c r="Y685" s="70"/>
      <c r="Z685" s="70"/>
      <c r="AA685" s="70"/>
      <c r="AB685" s="70"/>
      <c r="AC685" s="70"/>
      <c r="AD685" s="70"/>
      <c r="AE685" s="70"/>
      <c r="AF685" s="70"/>
      <c r="AG685" s="70"/>
      <c r="AH685" s="8"/>
    </row>
    <row r="686" ht="15.75" customHeight="1">
      <c r="A686" s="8"/>
      <c r="B686" s="8"/>
      <c r="C686" s="8"/>
      <c r="D686" s="8"/>
      <c r="E686" s="8"/>
      <c r="F686" s="8"/>
      <c r="G686" s="8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70"/>
      <c r="Y686" s="70"/>
      <c r="Z686" s="70"/>
      <c r="AA686" s="70"/>
      <c r="AB686" s="70"/>
      <c r="AC686" s="70"/>
      <c r="AD686" s="70"/>
      <c r="AE686" s="70"/>
      <c r="AF686" s="70"/>
      <c r="AG686" s="70"/>
      <c r="AH686" s="8"/>
    </row>
    <row r="687" ht="15.75" customHeight="1">
      <c r="A687" s="8"/>
      <c r="B687" s="8"/>
      <c r="C687" s="8"/>
      <c r="D687" s="8"/>
      <c r="E687" s="8"/>
      <c r="F687" s="8"/>
      <c r="G687" s="8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70"/>
      <c r="Y687" s="70"/>
      <c r="Z687" s="70"/>
      <c r="AA687" s="70"/>
      <c r="AB687" s="70"/>
      <c r="AC687" s="70"/>
      <c r="AD687" s="70"/>
      <c r="AE687" s="70"/>
      <c r="AF687" s="70"/>
      <c r="AG687" s="70"/>
      <c r="AH687" s="8"/>
    </row>
    <row r="688" ht="15.75" customHeight="1">
      <c r="A688" s="8"/>
      <c r="B688" s="8"/>
      <c r="C688" s="8"/>
      <c r="D688" s="8"/>
      <c r="E688" s="8"/>
      <c r="F688" s="8"/>
      <c r="G688" s="8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70"/>
      <c r="Y688" s="70"/>
      <c r="Z688" s="70"/>
      <c r="AA688" s="70"/>
      <c r="AB688" s="70"/>
      <c r="AC688" s="70"/>
      <c r="AD688" s="70"/>
      <c r="AE688" s="70"/>
      <c r="AF688" s="70"/>
      <c r="AG688" s="70"/>
      <c r="AH688" s="8"/>
    </row>
    <row r="689" ht="15.75" customHeight="1">
      <c r="A689" s="8"/>
      <c r="B689" s="8"/>
      <c r="C689" s="8"/>
      <c r="D689" s="8"/>
      <c r="E689" s="8"/>
      <c r="F689" s="8"/>
      <c r="G689" s="8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70"/>
      <c r="Y689" s="70"/>
      <c r="Z689" s="70"/>
      <c r="AA689" s="70"/>
      <c r="AB689" s="70"/>
      <c r="AC689" s="70"/>
      <c r="AD689" s="70"/>
      <c r="AE689" s="70"/>
      <c r="AF689" s="70"/>
      <c r="AG689" s="70"/>
      <c r="AH689" s="8"/>
    </row>
    <row r="690" ht="15.75" customHeight="1">
      <c r="A690" s="8"/>
      <c r="B690" s="8"/>
      <c r="C690" s="8"/>
      <c r="D690" s="8"/>
      <c r="E690" s="8"/>
      <c r="F690" s="8"/>
      <c r="G690" s="8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70"/>
      <c r="Y690" s="70"/>
      <c r="Z690" s="70"/>
      <c r="AA690" s="70"/>
      <c r="AB690" s="70"/>
      <c r="AC690" s="70"/>
      <c r="AD690" s="70"/>
      <c r="AE690" s="70"/>
      <c r="AF690" s="70"/>
      <c r="AG690" s="70"/>
      <c r="AH690" s="8"/>
    </row>
    <row r="691" ht="15.75" customHeight="1">
      <c r="A691" s="8"/>
      <c r="B691" s="8"/>
      <c r="C691" s="8"/>
      <c r="D691" s="8"/>
      <c r="E691" s="8"/>
      <c r="F691" s="8"/>
      <c r="G691" s="8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70"/>
      <c r="Y691" s="70"/>
      <c r="Z691" s="70"/>
      <c r="AA691" s="70"/>
      <c r="AB691" s="70"/>
      <c r="AC691" s="70"/>
      <c r="AD691" s="70"/>
      <c r="AE691" s="70"/>
      <c r="AF691" s="70"/>
      <c r="AG691" s="70"/>
      <c r="AH691" s="8"/>
    </row>
    <row r="692" ht="15.75" customHeight="1">
      <c r="A692" s="8"/>
      <c r="B692" s="8"/>
      <c r="C692" s="8"/>
      <c r="D692" s="8"/>
      <c r="E692" s="8"/>
      <c r="F692" s="8"/>
      <c r="G692" s="8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70"/>
      <c r="Y692" s="70"/>
      <c r="Z692" s="70"/>
      <c r="AA692" s="70"/>
      <c r="AB692" s="70"/>
      <c r="AC692" s="70"/>
      <c r="AD692" s="70"/>
      <c r="AE692" s="70"/>
      <c r="AF692" s="70"/>
      <c r="AG692" s="70"/>
      <c r="AH692" s="8"/>
    </row>
    <row r="693" ht="15.75" customHeight="1">
      <c r="A693" s="8"/>
      <c r="B693" s="8"/>
      <c r="C693" s="8"/>
      <c r="D693" s="8"/>
      <c r="E693" s="8"/>
      <c r="F693" s="8"/>
      <c r="G693" s="8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70"/>
      <c r="Y693" s="70"/>
      <c r="Z693" s="70"/>
      <c r="AA693" s="70"/>
      <c r="AB693" s="70"/>
      <c r="AC693" s="70"/>
      <c r="AD693" s="70"/>
      <c r="AE693" s="70"/>
      <c r="AF693" s="70"/>
      <c r="AG693" s="70"/>
      <c r="AH693" s="8"/>
    </row>
    <row r="694" ht="15.75" customHeight="1">
      <c r="A694" s="8"/>
      <c r="B694" s="8"/>
      <c r="C694" s="8"/>
      <c r="D694" s="8"/>
      <c r="E694" s="8"/>
      <c r="F694" s="8"/>
      <c r="G694" s="8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70"/>
      <c r="Y694" s="70"/>
      <c r="Z694" s="70"/>
      <c r="AA694" s="70"/>
      <c r="AB694" s="70"/>
      <c r="AC694" s="70"/>
      <c r="AD694" s="70"/>
      <c r="AE694" s="70"/>
      <c r="AF694" s="70"/>
      <c r="AG694" s="70"/>
      <c r="AH694" s="8"/>
    </row>
    <row r="695" ht="15.75" customHeight="1">
      <c r="A695" s="8"/>
      <c r="B695" s="8"/>
      <c r="C695" s="8"/>
      <c r="D695" s="8"/>
      <c r="E695" s="8"/>
      <c r="F695" s="8"/>
      <c r="G695" s="8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70"/>
      <c r="Y695" s="70"/>
      <c r="Z695" s="70"/>
      <c r="AA695" s="70"/>
      <c r="AB695" s="70"/>
      <c r="AC695" s="70"/>
      <c r="AD695" s="70"/>
      <c r="AE695" s="70"/>
      <c r="AF695" s="70"/>
      <c r="AG695" s="70"/>
      <c r="AH695" s="8"/>
    </row>
    <row r="696" ht="15.75" customHeight="1">
      <c r="A696" s="8"/>
      <c r="B696" s="8"/>
      <c r="C696" s="8"/>
      <c r="D696" s="8"/>
      <c r="E696" s="8"/>
      <c r="F696" s="8"/>
      <c r="G696" s="8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70"/>
      <c r="Y696" s="70"/>
      <c r="Z696" s="70"/>
      <c r="AA696" s="70"/>
      <c r="AB696" s="70"/>
      <c r="AC696" s="70"/>
      <c r="AD696" s="70"/>
      <c r="AE696" s="70"/>
      <c r="AF696" s="70"/>
      <c r="AG696" s="70"/>
      <c r="AH696" s="8"/>
    </row>
    <row r="697" ht="15.75" customHeight="1">
      <c r="A697" s="8"/>
      <c r="B697" s="8"/>
      <c r="C697" s="8"/>
      <c r="D697" s="8"/>
      <c r="E697" s="8"/>
      <c r="F697" s="8"/>
      <c r="G697" s="8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70"/>
      <c r="Y697" s="70"/>
      <c r="Z697" s="70"/>
      <c r="AA697" s="70"/>
      <c r="AB697" s="70"/>
      <c r="AC697" s="70"/>
      <c r="AD697" s="70"/>
      <c r="AE697" s="70"/>
      <c r="AF697" s="70"/>
      <c r="AG697" s="70"/>
      <c r="AH697" s="8"/>
    </row>
    <row r="698" ht="15.75" customHeight="1">
      <c r="A698" s="8"/>
      <c r="B698" s="8"/>
      <c r="C698" s="8"/>
      <c r="D698" s="8"/>
      <c r="E698" s="8"/>
      <c r="F698" s="8"/>
      <c r="G698" s="8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70"/>
      <c r="Y698" s="70"/>
      <c r="Z698" s="70"/>
      <c r="AA698" s="70"/>
      <c r="AB698" s="70"/>
      <c r="AC698" s="70"/>
      <c r="AD698" s="70"/>
      <c r="AE698" s="70"/>
      <c r="AF698" s="70"/>
      <c r="AG698" s="70"/>
      <c r="AH698" s="8"/>
    </row>
    <row r="699" ht="15.75" customHeight="1">
      <c r="A699" s="8"/>
      <c r="B699" s="8"/>
      <c r="C699" s="8"/>
      <c r="D699" s="8"/>
      <c r="E699" s="8"/>
      <c r="F699" s="8"/>
      <c r="G699" s="8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70"/>
      <c r="Y699" s="70"/>
      <c r="Z699" s="70"/>
      <c r="AA699" s="70"/>
      <c r="AB699" s="70"/>
      <c r="AC699" s="70"/>
      <c r="AD699" s="70"/>
      <c r="AE699" s="70"/>
      <c r="AF699" s="70"/>
      <c r="AG699" s="70"/>
      <c r="AH699" s="8"/>
    </row>
    <row r="700" ht="15.75" customHeight="1">
      <c r="A700" s="8"/>
      <c r="B700" s="8"/>
      <c r="C700" s="8"/>
      <c r="D700" s="8"/>
      <c r="E700" s="8"/>
      <c r="F700" s="8"/>
      <c r="G700" s="8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70"/>
      <c r="Y700" s="70"/>
      <c r="Z700" s="70"/>
      <c r="AA700" s="70"/>
      <c r="AB700" s="70"/>
      <c r="AC700" s="70"/>
      <c r="AD700" s="70"/>
      <c r="AE700" s="70"/>
      <c r="AF700" s="70"/>
      <c r="AG700" s="70"/>
      <c r="AH700" s="8"/>
    </row>
    <row r="701" ht="15.75" customHeight="1">
      <c r="A701" s="8"/>
      <c r="B701" s="8"/>
      <c r="C701" s="8"/>
      <c r="D701" s="8"/>
      <c r="E701" s="8"/>
      <c r="F701" s="8"/>
      <c r="G701" s="8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70"/>
      <c r="Y701" s="70"/>
      <c r="Z701" s="70"/>
      <c r="AA701" s="70"/>
      <c r="AB701" s="70"/>
      <c r="AC701" s="70"/>
      <c r="AD701" s="70"/>
      <c r="AE701" s="70"/>
      <c r="AF701" s="70"/>
      <c r="AG701" s="70"/>
      <c r="AH701" s="8"/>
    </row>
    <row r="702" ht="15.75" customHeight="1">
      <c r="A702" s="8"/>
      <c r="B702" s="8"/>
      <c r="C702" s="8"/>
      <c r="D702" s="8"/>
      <c r="E702" s="8"/>
      <c r="F702" s="8"/>
      <c r="G702" s="8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70"/>
      <c r="Y702" s="70"/>
      <c r="Z702" s="70"/>
      <c r="AA702" s="70"/>
      <c r="AB702" s="70"/>
      <c r="AC702" s="70"/>
      <c r="AD702" s="70"/>
      <c r="AE702" s="70"/>
      <c r="AF702" s="70"/>
      <c r="AG702" s="70"/>
      <c r="AH702" s="8"/>
    </row>
    <row r="703" ht="15.75" customHeight="1">
      <c r="A703" s="8"/>
      <c r="B703" s="8"/>
      <c r="C703" s="8"/>
      <c r="D703" s="8"/>
      <c r="E703" s="8"/>
      <c r="F703" s="8"/>
      <c r="G703" s="8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70"/>
      <c r="Y703" s="70"/>
      <c r="Z703" s="70"/>
      <c r="AA703" s="70"/>
      <c r="AB703" s="70"/>
      <c r="AC703" s="70"/>
      <c r="AD703" s="70"/>
      <c r="AE703" s="70"/>
      <c r="AF703" s="70"/>
      <c r="AG703" s="70"/>
      <c r="AH703" s="8"/>
    </row>
    <row r="704" ht="15.75" customHeight="1">
      <c r="A704" s="8"/>
      <c r="B704" s="8"/>
      <c r="C704" s="8"/>
      <c r="D704" s="8"/>
      <c r="E704" s="8"/>
      <c r="F704" s="8"/>
      <c r="G704" s="8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70"/>
      <c r="Y704" s="70"/>
      <c r="Z704" s="70"/>
      <c r="AA704" s="70"/>
      <c r="AB704" s="70"/>
      <c r="AC704" s="70"/>
      <c r="AD704" s="70"/>
      <c r="AE704" s="70"/>
      <c r="AF704" s="70"/>
      <c r="AG704" s="70"/>
      <c r="AH704" s="8"/>
    </row>
    <row r="705" ht="15.75" customHeight="1">
      <c r="A705" s="8"/>
      <c r="B705" s="8"/>
      <c r="C705" s="8"/>
      <c r="D705" s="8"/>
      <c r="E705" s="8"/>
      <c r="F705" s="8"/>
      <c r="G705" s="8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70"/>
      <c r="Y705" s="70"/>
      <c r="Z705" s="70"/>
      <c r="AA705" s="70"/>
      <c r="AB705" s="70"/>
      <c r="AC705" s="70"/>
      <c r="AD705" s="70"/>
      <c r="AE705" s="70"/>
      <c r="AF705" s="70"/>
      <c r="AG705" s="70"/>
      <c r="AH705" s="8"/>
    </row>
    <row r="706" ht="15.75" customHeight="1">
      <c r="A706" s="8"/>
      <c r="B706" s="8"/>
      <c r="C706" s="8"/>
      <c r="D706" s="8"/>
      <c r="E706" s="8"/>
      <c r="F706" s="8"/>
      <c r="G706" s="8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70"/>
      <c r="Y706" s="70"/>
      <c r="Z706" s="70"/>
      <c r="AA706" s="70"/>
      <c r="AB706" s="70"/>
      <c r="AC706" s="70"/>
      <c r="AD706" s="70"/>
      <c r="AE706" s="70"/>
      <c r="AF706" s="70"/>
      <c r="AG706" s="70"/>
      <c r="AH706" s="8"/>
    </row>
    <row r="707" ht="15.75" customHeight="1">
      <c r="A707" s="8"/>
      <c r="B707" s="8"/>
      <c r="C707" s="8"/>
      <c r="D707" s="8"/>
      <c r="E707" s="8"/>
      <c r="F707" s="8"/>
      <c r="G707" s="8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70"/>
      <c r="Y707" s="70"/>
      <c r="Z707" s="70"/>
      <c r="AA707" s="70"/>
      <c r="AB707" s="70"/>
      <c r="AC707" s="70"/>
      <c r="AD707" s="70"/>
      <c r="AE707" s="70"/>
      <c r="AF707" s="70"/>
      <c r="AG707" s="70"/>
      <c r="AH707" s="8"/>
    </row>
    <row r="708" ht="15.75" customHeight="1">
      <c r="A708" s="8"/>
      <c r="B708" s="8"/>
      <c r="C708" s="8"/>
      <c r="D708" s="8"/>
      <c r="E708" s="8"/>
      <c r="F708" s="8"/>
      <c r="G708" s="8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70"/>
      <c r="Y708" s="70"/>
      <c r="Z708" s="70"/>
      <c r="AA708" s="70"/>
      <c r="AB708" s="70"/>
      <c r="AC708" s="70"/>
      <c r="AD708" s="70"/>
      <c r="AE708" s="70"/>
      <c r="AF708" s="70"/>
      <c r="AG708" s="70"/>
      <c r="AH708" s="8"/>
    </row>
    <row r="709" ht="15.75" customHeight="1">
      <c r="A709" s="8"/>
      <c r="B709" s="8"/>
      <c r="C709" s="8"/>
      <c r="D709" s="8"/>
      <c r="E709" s="8"/>
      <c r="F709" s="8"/>
      <c r="G709" s="8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70"/>
      <c r="Y709" s="70"/>
      <c r="Z709" s="70"/>
      <c r="AA709" s="70"/>
      <c r="AB709" s="70"/>
      <c r="AC709" s="70"/>
      <c r="AD709" s="70"/>
      <c r="AE709" s="70"/>
      <c r="AF709" s="70"/>
      <c r="AG709" s="70"/>
      <c r="AH709" s="8"/>
    </row>
    <row r="710" ht="15.75" customHeight="1">
      <c r="A710" s="8"/>
      <c r="B710" s="8"/>
      <c r="C710" s="8"/>
      <c r="D710" s="8"/>
      <c r="E710" s="8"/>
      <c r="F710" s="8"/>
      <c r="G710" s="8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70"/>
      <c r="Y710" s="70"/>
      <c r="Z710" s="70"/>
      <c r="AA710" s="70"/>
      <c r="AB710" s="70"/>
      <c r="AC710" s="70"/>
      <c r="AD710" s="70"/>
      <c r="AE710" s="70"/>
      <c r="AF710" s="70"/>
      <c r="AG710" s="70"/>
      <c r="AH710" s="8"/>
    </row>
    <row r="711" ht="15.75" customHeight="1">
      <c r="A711" s="8"/>
      <c r="B711" s="8"/>
      <c r="C711" s="8"/>
      <c r="D711" s="8"/>
      <c r="E711" s="8"/>
      <c r="F711" s="8"/>
      <c r="G711" s="8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70"/>
      <c r="Y711" s="70"/>
      <c r="Z711" s="70"/>
      <c r="AA711" s="70"/>
      <c r="AB711" s="70"/>
      <c r="AC711" s="70"/>
      <c r="AD711" s="70"/>
      <c r="AE711" s="70"/>
      <c r="AF711" s="70"/>
      <c r="AG711" s="70"/>
      <c r="AH711" s="8"/>
    </row>
    <row r="712" ht="15.75" customHeight="1">
      <c r="A712" s="8"/>
      <c r="B712" s="8"/>
      <c r="C712" s="8"/>
      <c r="D712" s="8"/>
      <c r="E712" s="8"/>
      <c r="F712" s="8"/>
      <c r="G712" s="8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70"/>
      <c r="Y712" s="70"/>
      <c r="Z712" s="70"/>
      <c r="AA712" s="70"/>
      <c r="AB712" s="70"/>
      <c r="AC712" s="70"/>
      <c r="AD712" s="70"/>
      <c r="AE712" s="70"/>
      <c r="AF712" s="70"/>
      <c r="AG712" s="70"/>
      <c r="AH712" s="8"/>
    </row>
    <row r="713" ht="15.75" customHeight="1">
      <c r="A713" s="8"/>
      <c r="B713" s="8"/>
      <c r="C713" s="8"/>
      <c r="D713" s="8"/>
      <c r="E713" s="8"/>
      <c r="F713" s="8"/>
      <c r="G713" s="8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70"/>
      <c r="Y713" s="70"/>
      <c r="Z713" s="70"/>
      <c r="AA713" s="70"/>
      <c r="AB713" s="70"/>
      <c r="AC713" s="70"/>
      <c r="AD713" s="70"/>
      <c r="AE713" s="70"/>
      <c r="AF713" s="70"/>
      <c r="AG713" s="70"/>
      <c r="AH713" s="8"/>
    </row>
    <row r="714" ht="15.75" customHeight="1">
      <c r="A714" s="8"/>
      <c r="B714" s="8"/>
      <c r="C714" s="8"/>
      <c r="D714" s="8"/>
      <c r="E714" s="8"/>
      <c r="F714" s="8"/>
      <c r="G714" s="8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70"/>
      <c r="Y714" s="70"/>
      <c r="Z714" s="70"/>
      <c r="AA714" s="70"/>
      <c r="AB714" s="70"/>
      <c r="AC714" s="70"/>
      <c r="AD714" s="70"/>
      <c r="AE714" s="70"/>
      <c r="AF714" s="70"/>
      <c r="AG714" s="70"/>
      <c r="AH714" s="8"/>
    </row>
    <row r="715" ht="15.75" customHeight="1">
      <c r="A715" s="8"/>
      <c r="B715" s="8"/>
      <c r="C715" s="8"/>
      <c r="D715" s="8"/>
      <c r="E715" s="8"/>
      <c r="F715" s="8"/>
      <c r="G715" s="8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70"/>
      <c r="Y715" s="70"/>
      <c r="Z715" s="70"/>
      <c r="AA715" s="70"/>
      <c r="AB715" s="70"/>
      <c r="AC715" s="70"/>
      <c r="AD715" s="70"/>
      <c r="AE715" s="70"/>
      <c r="AF715" s="70"/>
      <c r="AG715" s="70"/>
      <c r="AH715" s="8"/>
    </row>
    <row r="716" ht="15.75" customHeight="1">
      <c r="A716" s="8"/>
      <c r="B716" s="8"/>
      <c r="C716" s="8"/>
      <c r="D716" s="8"/>
      <c r="E716" s="8"/>
      <c r="F716" s="8"/>
      <c r="G716" s="8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70"/>
      <c r="Y716" s="70"/>
      <c r="Z716" s="70"/>
      <c r="AA716" s="70"/>
      <c r="AB716" s="70"/>
      <c r="AC716" s="70"/>
      <c r="AD716" s="70"/>
      <c r="AE716" s="70"/>
      <c r="AF716" s="70"/>
      <c r="AG716" s="70"/>
      <c r="AH716" s="8"/>
    </row>
    <row r="717" ht="15.75" customHeight="1">
      <c r="A717" s="8"/>
      <c r="B717" s="8"/>
      <c r="C717" s="8"/>
      <c r="D717" s="8"/>
      <c r="E717" s="8"/>
      <c r="F717" s="8"/>
      <c r="G717" s="8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70"/>
      <c r="Y717" s="70"/>
      <c r="Z717" s="70"/>
      <c r="AA717" s="70"/>
      <c r="AB717" s="70"/>
      <c r="AC717" s="70"/>
      <c r="AD717" s="70"/>
      <c r="AE717" s="70"/>
      <c r="AF717" s="70"/>
      <c r="AG717" s="70"/>
      <c r="AH717" s="8"/>
    </row>
    <row r="718" ht="15.75" customHeight="1">
      <c r="A718" s="8"/>
      <c r="B718" s="8"/>
      <c r="C718" s="8"/>
      <c r="D718" s="8"/>
      <c r="E718" s="8"/>
      <c r="F718" s="8"/>
      <c r="G718" s="8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70"/>
      <c r="Y718" s="70"/>
      <c r="Z718" s="70"/>
      <c r="AA718" s="70"/>
      <c r="AB718" s="70"/>
      <c r="AC718" s="70"/>
      <c r="AD718" s="70"/>
      <c r="AE718" s="70"/>
      <c r="AF718" s="70"/>
      <c r="AG718" s="70"/>
      <c r="AH718" s="8"/>
    </row>
    <row r="719" ht="15.75" customHeight="1">
      <c r="A719" s="8"/>
      <c r="B719" s="8"/>
      <c r="C719" s="8"/>
      <c r="D719" s="8"/>
      <c r="E719" s="8"/>
      <c r="F719" s="8"/>
      <c r="G719" s="8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70"/>
      <c r="Y719" s="70"/>
      <c r="Z719" s="70"/>
      <c r="AA719" s="70"/>
      <c r="AB719" s="70"/>
      <c r="AC719" s="70"/>
      <c r="AD719" s="70"/>
      <c r="AE719" s="70"/>
      <c r="AF719" s="70"/>
      <c r="AG719" s="70"/>
      <c r="AH719" s="8"/>
    </row>
    <row r="720" ht="15.75" customHeight="1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70"/>
      <c r="Y720" s="70"/>
      <c r="Z720" s="70"/>
      <c r="AA720" s="70"/>
      <c r="AB720" s="70"/>
      <c r="AC720" s="70"/>
      <c r="AD720" s="70"/>
      <c r="AE720" s="70"/>
      <c r="AF720" s="70"/>
      <c r="AG720" s="70"/>
      <c r="AH720" s="8"/>
    </row>
    <row r="721" ht="15.75" customHeight="1">
      <c r="A721" s="8"/>
      <c r="B721" s="8"/>
      <c r="C721" s="8"/>
      <c r="D721" s="8"/>
      <c r="E721" s="8"/>
      <c r="F721" s="8"/>
      <c r="G721" s="8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70"/>
      <c r="Y721" s="70"/>
      <c r="Z721" s="70"/>
      <c r="AA721" s="70"/>
      <c r="AB721" s="70"/>
      <c r="AC721" s="70"/>
      <c r="AD721" s="70"/>
      <c r="AE721" s="70"/>
      <c r="AF721" s="70"/>
      <c r="AG721" s="70"/>
      <c r="AH721" s="8"/>
    </row>
    <row r="722" ht="15.75" customHeight="1">
      <c r="A722" s="8"/>
      <c r="B722" s="8"/>
      <c r="C722" s="8"/>
      <c r="D722" s="8"/>
      <c r="E722" s="8"/>
      <c r="F722" s="8"/>
      <c r="G722" s="8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70"/>
      <c r="Y722" s="70"/>
      <c r="Z722" s="70"/>
      <c r="AA722" s="70"/>
      <c r="AB722" s="70"/>
      <c r="AC722" s="70"/>
      <c r="AD722" s="70"/>
      <c r="AE722" s="70"/>
      <c r="AF722" s="70"/>
      <c r="AG722" s="70"/>
      <c r="AH722" s="8"/>
    </row>
    <row r="723" ht="15.75" customHeight="1">
      <c r="A723" s="8"/>
      <c r="B723" s="8"/>
      <c r="C723" s="8"/>
      <c r="D723" s="8"/>
      <c r="E723" s="8"/>
      <c r="F723" s="8"/>
      <c r="G723" s="8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70"/>
      <c r="Y723" s="70"/>
      <c r="Z723" s="70"/>
      <c r="AA723" s="70"/>
      <c r="AB723" s="70"/>
      <c r="AC723" s="70"/>
      <c r="AD723" s="70"/>
      <c r="AE723" s="70"/>
      <c r="AF723" s="70"/>
      <c r="AG723" s="70"/>
      <c r="AH723" s="8"/>
    </row>
    <row r="724" ht="15.75" customHeight="1">
      <c r="A724" s="8"/>
      <c r="B724" s="8"/>
      <c r="C724" s="8"/>
      <c r="D724" s="8"/>
      <c r="E724" s="8"/>
      <c r="F724" s="8"/>
      <c r="G724" s="8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70"/>
      <c r="Y724" s="70"/>
      <c r="Z724" s="70"/>
      <c r="AA724" s="70"/>
      <c r="AB724" s="70"/>
      <c r="AC724" s="70"/>
      <c r="AD724" s="70"/>
      <c r="AE724" s="70"/>
      <c r="AF724" s="70"/>
      <c r="AG724" s="70"/>
      <c r="AH724" s="8"/>
    </row>
    <row r="725" ht="15.75" customHeight="1">
      <c r="A725" s="8"/>
      <c r="B725" s="8"/>
      <c r="C725" s="8"/>
      <c r="D725" s="8"/>
      <c r="E725" s="8"/>
      <c r="F725" s="8"/>
      <c r="G725" s="8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70"/>
      <c r="Y725" s="70"/>
      <c r="Z725" s="70"/>
      <c r="AA725" s="70"/>
      <c r="AB725" s="70"/>
      <c r="AC725" s="70"/>
      <c r="AD725" s="70"/>
      <c r="AE725" s="70"/>
      <c r="AF725" s="70"/>
      <c r="AG725" s="70"/>
      <c r="AH725" s="8"/>
    </row>
    <row r="726" ht="15.75" customHeight="1">
      <c r="A726" s="8"/>
      <c r="B726" s="8"/>
      <c r="C726" s="8"/>
      <c r="D726" s="8"/>
      <c r="E726" s="8"/>
      <c r="F726" s="8"/>
      <c r="G726" s="8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70"/>
      <c r="Y726" s="70"/>
      <c r="Z726" s="70"/>
      <c r="AA726" s="70"/>
      <c r="AB726" s="70"/>
      <c r="AC726" s="70"/>
      <c r="AD726" s="70"/>
      <c r="AE726" s="70"/>
      <c r="AF726" s="70"/>
      <c r="AG726" s="70"/>
      <c r="AH726" s="8"/>
    </row>
    <row r="727" ht="15.75" customHeight="1">
      <c r="A727" s="8"/>
      <c r="B727" s="8"/>
      <c r="C727" s="8"/>
      <c r="D727" s="8"/>
      <c r="E727" s="8"/>
      <c r="F727" s="8"/>
      <c r="G727" s="8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70"/>
      <c r="Y727" s="70"/>
      <c r="Z727" s="70"/>
      <c r="AA727" s="70"/>
      <c r="AB727" s="70"/>
      <c r="AC727" s="70"/>
      <c r="AD727" s="70"/>
      <c r="AE727" s="70"/>
      <c r="AF727" s="70"/>
      <c r="AG727" s="70"/>
      <c r="AH727" s="8"/>
    </row>
    <row r="728" ht="15.75" customHeight="1">
      <c r="A728" s="8"/>
      <c r="B728" s="8"/>
      <c r="C728" s="8"/>
      <c r="D728" s="8"/>
      <c r="E728" s="8"/>
      <c r="F728" s="8"/>
      <c r="G728" s="8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70"/>
      <c r="Y728" s="70"/>
      <c r="Z728" s="70"/>
      <c r="AA728" s="70"/>
      <c r="AB728" s="70"/>
      <c r="AC728" s="70"/>
      <c r="AD728" s="70"/>
      <c r="AE728" s="70"/>
      <c r="AF728" s="70"/>
      <c r="AG728" s="70"/>
      <c r="AH728" s="8"/>
    </row>
    <row r="729" ht="15.75" customHeight="1">
      <c r="A729" s="8"/>
      <c r="B729" s="8"/>
      <c r="C729" s="8"/>
      <c r="D729" s="8"/>
      <c r="E729" s="8"/>
      <c r="F729" s="8"/>
      <c r="G729" s="8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70"/>
      <c r="Y729" s="70"/>
      <c r="Z729" s="70"/>
      <c r="AA729" s="70"/>
      <c r="AB729" s="70"/>
      <c r="AC729" s="70"/>
      <c r="AD729" s="70"/>
      <c r="AE729" s="70"/>
      <c r="AF729" s="70"/>
      <c r="AG729" s="70"/>
      <c r="AH729" s="8"/>
    </row>
    <row r="730" ht="15.75" customHeight="1">
      <c r="A730" s="8"/>
      <c r="B730" s="8"/>
      <c r="C730" s="8"/>
      <c r="D730" s="8"/>
      <c r="E730" s="8"/>
      <c r="F730" s="8"/>
      <c r="G730" s="8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70"/>
      <c r="Y730" s="70"/>
      <c r="Z730" s="70"/>
      <c r="AA730" s="70"/>
      <c r="AB730" s="70"/>
      <c r="AC730" s="70"/>
      <c r="AD730" s="70"/>
      <c r="AE730" s="70"/>
      <c r="AF730" s="70"/>
      <c r="AG730" s="70"/>
      <c r="AH730" s="8"/>
    </row>
    <row r="731" ht="15.75" customHeight="1">
      <c r="A731" s="8"/>
      <c r="B731" s="8"/>
      <c r="C731" s="8"/>
      <c r="D731" s="8"/>
      <c r="E731" s="8"/>
      <c r="F731" s="8"/>
      <c r="G731" s="8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70"/>
      <c r="Y731" s="70"/>
      <c r="Z731" s="70"/>
      <c r="AA731" s="70"/>
      <c r="AB731" s="70"/>
      <c r="AC731" s="70"/>
      <c r="AD731" s="70"/>
      <c r="AE731" s="70"/>
      <c r="AF731" s="70"/>
      <c r="AG731" s="70"/>
      <c r="AH731" s="8"/>
    </row>
    <row r="732" ht="15.75" customHeight="1">
      <c r="A732" s="8"/>
      <c r="B732" s="8"/>
      <c r="C732" s="8"/>
      <c r="D732" s="8"/>
      <c r="E732" s="8"/>
      <c r="F732" s="8"/>
      <c r="G732" s="8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70"/>
      <c r="Y732" s="70"/>
      <c r="Z732" s="70"/>
      <c r="AA732" s="70"/>
      <c r="AB732" s="70"/>
      <c r="AC732" s="70"/>
      <c r="AD732" s="70"/>
      <c r="AE732" s="70"/>
      <c r="AF732" s="70"/>
      <c r="AG732" s="70"/>
      <c r="AH732" s="8"/>
    </row>
    <row r="733" ht="15.75" customHeight="1">
      <c r="A733" s="8"/>
      <c r="B733" s="8"/>
      <c r="C733" s="8"/>
      <c r="D733" s="8"/>
      <c r="E733" s="8"/>
      <c r="F733" s="8"/>
      <c r="G733" s="8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70"/>
      <c r="Y733" s="70"/>
      <c r="Z733" s="70"/>
      <c r="AA733" s="70"/>
      <c r="AB733" s="70"/>
      <c r="AC733" s="70"/>
      <c r="AD733" s="70"/>
      <c r="AE733" s="70"/>
      <c r="AF733" s="70"/>
      <c r="AG733" s="70"/>
      <c r="AH733" s="8"/>
    </row>
    <row r="734" ht="15.75" customHeight="1">
      <c r="A734" s="8"/>
      <c r="B734" s="8"/>
      <c r="C734" s="8"/>
      <c r="D734" s="8"/>
      <c r="E734" s="8"/>
      <c r="F734" s="8"/>
      <c r="G734" s="8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70"/>
      <c r="Y734" s="70"/>
      <c r="Z734" s="70"/>
      <c r="AA734" s="70"/>
      <c r="AB734" s="70"/>
      <c r="AC734" s="70"/>
      <c r="AD734" s="70"/>
      <c r="AE734" s="70"/>
      <c r="AF734" s="70"/>
      <c r="AG734" s="70"/>
      <c r="AH734" s="8"/>
    </row>
    <row r="735" ht="15.75" customHeight="1">
      <c r="A735" s="8"/>
      <c r="B735" s="8"/>
      <c r="C735" s="8"/>
      <c r="D735" s="8"/>
      <c r="E735" s="8"/>
      <c r="F735" s="8"/>
      <c r="G735" s="8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70"/>
      <c r="Y735" s="70"/>
      <c r="Z735" s="70"/>
      <c r="AA735" s="70"/>
      <c r="AB735" s="70"/>
      <c r="AC735" s="70"/>
      <c r="AD735" s="70"/>
      <c r="AE735" s="70"/>
      <c r="AF735" s="70"/>
      <c r="AG735" s="70"/>
      <c r="AH735" s="8"/>
    </row>
    <row r="736" ht="15.75" customHeight="1">
      <c r="A736" s="8"/>
      <c r="B736" s="8"/>
      <c r="C736" s="8"/>
      <c r="D736" s="8"/>
      <c r="E736" s="8"/>
      <c r="F736" s="8"/>
      <c r="G736" s="8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70"/>
      <c r="Y736" s="70"/>
      <c r="Z736" s="70"/>
      <c r="AA736" s="70"/>
      <c r="AB736" s="70"/>
      <c r="AC736" s="70"/>
      <c r="AD736" s="70"/>
      <c r="AE736" s="70"/>
      <c r="AF736" s="70"/>
      <c r="AG736" s="70"/>
      <c r="AH736" s="8"/>
    </row>
    <row r="737" ht="15.75" customHeight="1">
      <c r="A737" s="8"/>
      <c r="B737" s="8"/>
      <c r="C737" s="8"/>
      <c r="D737" s="8"/>
      <c r="E737" s="8"/>
      <c r="F737" s="8"/>
      <c r="G737" s="8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70"/>
      <c r="Y737" s="70"/>
      <c r="Z737" s="70"/>
      <c r="AA737" s="70"/>
      <c r="AB737" s="70"/>
      <c r="AC737" s="70"/>
      <c r="AD737" s="70"/>
      <c r="AE737" s="70"/>
      <c r="AF737" s="70"/>
      <c r="AG737" s="70"/>
      <c r="AH737" s="8"/>
    </row>
    <row r="738" ht="15.75" customHeight="1">
      <c r="A738" s="8"/>
      <c r="B738" s="8"/>
      <c r="C738" s="8"/>
      <c r="D738" s="8"/>
      <c r="E738" s="8"/>
      <c r="F738" s="8"/>
      <c r="G738" s="8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70"/>
      <c r="Y738" s="70"/>
      <c r="Z738" s="70"/>
      <c r="AA738" s="70"/>
      <c r="AB738" s="70"/>
      <c r="AC738" s="70"/>
      <c r="AD738" s="70"/>
      <c r="AE738" s="70"/>
      <c r="AF738" s="70"/>
      <c r="AG738" s="70"/>
      <c r="AH738" s="8"/>
    </row>
    <row r="739" ht="15.75" customHeight="1">
      <c r="A739" s="8"/>
      <c r="B739" s="8"/>
      <c r="C739" s="8"/>
      <c r="D739" s="8"/>
      <c r="E739" s="8"/>
      <c r="F739" s="8"/>
      <c r="G739" s="8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70"/>
      <c r="Y739" s="70"/>
      <c r="Z739" s="70"/>
      <c r="AA739" s="70"/>
      <c r="AB739" s="70"/>
      <c r="AC739" s="70"/>
      <c r="AD739" s="70"/>
      <c r="AE739" s="70"/>
      <c r="AF739" s="70"/>
      <c r="AG739" s="70"/>
      <c r="AH739" s="8"/>
    </row>
    <row r="740" ht="15.75" customHeight="1">
      <c r="A740" s="8"/>
      <c r="B740" s="8"/>
      <c r="C740" s="8"/>
      <c r="D740" s="8"/>
      <c r="E740" s="8"/>
      <c r="F740" s="8"/>
      <c r="G740" s="8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70"/>
      <c r="Y740" s="70"/>
      <c r="Z740" s="70"/>
      <c r="AA740" s="70"/>
      <c r="AB740" s="70"/>
      <c r="AC740" s="70"/>
      <c r="AD740" s="70"/>
      <c r="AE740" s="70"/>
      <c r="AF740" s="70"/>
      <c r="AG740" s="70"/>
      <c r="AH740" s="8"/>
    </row>
    <row r="741" ht="15.75" customHeight="1">
      <c r="A741" s="8"/>
      <c r="B741" s="8"/>
      <c r="C741" s="8"/>
      <c r="D741" s="8"/>
      <c r="E741" s="8"/>
      <c r="F741" s="8"/>
      <c r="G741" s="8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70"/>
      <c r="Y741" s="70"/>
      <c r="Z741" s="70"/>
      <c r="AA741" s="70"/>
      <c r="AB741" s="70"/>
      <c r="AC741" s="70"/>
      <c r="AD741" s="70"/>
      <c r="AE741" s="70"/>
      <c r="AF741" s="70"/>
      <c r="AG741" s="70"/>
      <c r="AH741" s="8"/>
    </row>
    <row r="742" ht="15.75" customHeight="1">
      <c r="A742" s="8"/>
      <c r="B742" s="8"/>
      <c r="C742" s="8"/>
      <c r="D742" s="8"/>
      <c r="E742" s="8"/>
      <c r="F742" s="8"/>
      <c r="G742" s="8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70"/>
      <c r="Y742" s="70"/>
      <c r="Z742" s="70"/>
      <c r="AA742" s="70"/>
      <c r="AB742" s="70"/>
      <c r="AC742" s="70"/>
      <c r="AD742" s="70"/>
      <c r="AE742" s="70"/>
      <c r="AF742" s="70"/>
      <c r="AG742" s="70"/>
      <c r="AH742" s="8"/>
    </row>
    <row r="743" ht="15.75" customHeight="1">
      <c r="A743" s="8"/>
      <c r="B743" s="8"/>
      <c r="C743" s="8"/>
      <c r="D743" s="8"/>
      <c r="E743" s="8"/>
      <c r="F743" s="8"/>
      <c r="G743" s="8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70"/>
      <c r="Y743" s="70"/>
      <c r="Z743" s="70"/>
      <c r="AA743" s="70"/>
      <c r="AB743" s="70"/>
      <c r="AC743" s="70"/>
      <c r="AD743" s="70"/>
      <c r="AE743" s="70"/>
      <c r="AF743" s="70"/>
      <c r="AG743" s="70"/>
      <c r="AH743" s="8"/>
    </row>
    <row r="744" ht="15.75" customHeight="1">
      <c r="A744" s="8"/>
      <c r="B744" s="8"/>
      <c r="C744" s="8"/>
      <c r="D744" s="8"/>
      <c r="E744" s="8"/>
      <c r="F744" s="8"/>
      <c r="G744" s="8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70"/>
      <c r="Y744" s="70"/>
      <c r="Z744" s="70"/>
      <c r="AA744" s="70"/>
      <c r="AB744" s="70"/>
      <c r="AC744" s="70"/>
      <c r="AD744" s="70"/>
      <c r="AE744" s="70"/>
      <c r="AF744" s="70"/>
      <c r="AG744" s="70"/>
      <c r="AH744" s="8"/>
    </row>
    <row r="745" ht="15.75" customHeight="1">
      <c r="A745" s="8"/>
      <c r="B745" s="8"/>
      <c r="C745" s="8"/>
      <c r="D745" s="8"/>
      <c r="E745" s="8"/>
      <c r="F745" s="8"/>
      <c r="G745" s="8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70"/>
      <c r="Y745" s="70"/>
      <c r="Z745" s="70"/>
      <c r="AA745" s="70"/>
      <c r="AB745" s="70"/>
      <c r="AC745" s="70"/>
      <c r="AD745" s="70"/>
      <c r="AE745" s="70"/>
      <c r="AF745" s="70"/>
      <c r="AG745" s="70"/>
      <c r="AH745" s="8"/>
    </row>
    <row r="746" ht="15.75" customHeight="1">
      <c r="A746" s="8"/>
      <c r="B746" s="8"/>
      <c r="C746" s="8"/>
      <c r="D746" s="8"/>
      <c r="E746" s="8"/>
      <c r="F746" s="8"/>
      <c r="G746" s="8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70"/>
      <c r="Y746" s="70"/>
      <c r="Z746" s="70"/>
      <c r="AA746" s="70"/>
      <c r="AB746" s="70"/>
      <c r="AC746" s="70"/>
      <c r="AD746" s="70"/>
      <c r="AE746" s="70"/>
      <c r="AF746" s="70"/>
      <c r="AG746" s="70"/>
      <c r="AH746" s="8"/>
    </row>
    <row r="747" ht="15.75" customHeight="1">
      <c r="A747" s="8"/>
      <c r="B747" s="8"/>
      <c r="C747" s="8"/>
      <c r="D747" s="8"/>
      <c r="E747" s="8"/>
      <c r="F747" s="8"/>
      <c r="G747" s="8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70"/>
      <c r="Y747" s="70"/>
      <c r="Z747" s="70"/>
      <c r="AA747" s="70"/>
      <c r="AB747" s="70"/>
      <c r="AC747" s="70"/>
      <c r="AD747" s="70"/>
      <c r="AE747" s="70"/>
      <c r="AF747" s="70"/>
      <c r="AG747" s="70"/>
      <c r="AH747" s="8"/>
    </row>
    <row r="748" ht="15.75" customHeight="1">
      <c r="A748" s="8"/>
      <c r="B748" s="8"/>
      <c r="C748" s="8"/>
      <c r="D748" s="8"/>
      <c r="E748" s="8"/>
      <c r="F748" s="8"/>
      <c r="G748" s="8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70"/>
      <c r="Y748" s="70"/>
      <c r="Z748" s="70"/>
      <c r="AA748" s="70"/>
      <c r="AB748" s="70"/>
      <c r="AC748" s="70"/>
      <c r="AD748" s="70"/>
      <c r="AE748" s="70"/>
      <c r="AF748" s="70"/>
      <c r="AG748" s="70"/>
      <c r="AH748" s="8"/>
    </row>
    <row r="749" ht="15.75" customHeight="1">
      <c r="A749" s="8"/>
      <c r="B749" s="8"/>
      <c r="C749" s="8"/>
      <c r="D749" s="8"/>
      <c r="E749" s="8"/>
      <c r="F749" s="8"/>
      <c r="G749" s="8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70"/>
      <c r="Y749" s="70"/>
      <c r="Z749" s="70"/>
      <c r="AA749" s="70"/>
      <c r="AB749" s="70"/>
      <c r="AC749" s="70"/>
      <c r="AD749" s="70"/>
      <c r="AE749" s="70"/>
      <c r="AF749" s="70"/>
      <c r="AG749" s="70"/>
      <c r="AH749" s="8"/>
    </row>
    <row r="750" ht="15.75" customHeight="1">
      <c r="A750" s="8"/>
      <c r="B750" s="8"/>
      <c r="C750" s="8"/>
      <c r="D750" s="8"/>
      <c r="E750" s="8"/>
      <c r="F750" s="8"/>
      <c r="G750" s="8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70"/>
      <c r="Y750" s="70"/>
      <c r="Z750" s="70"/>
      <c r="AA750" s="70"/>
      <c r="AB750" s="70"/>
      <c r="AC750" s="70"/>
      <c r="AD750" s="70"/>
      <c r="AE750" s="70"/>
      <c r="AF750" s="70"/>
      <c r="AG750" s="70"/>
      <c r="AH750" s="8"/>
    </row>
    <row r="751" ht="15.75" customHeight="1">
      <c r="A751" s="8"/>
      <c r="B751" s="8"/>
      <c r="C751" s="8"/>
      <c r="D751" s="8"/>
      <c r="E751" s="8"/>
      <c r="F751" s="8"/>
      <c r="G751" s="8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70"/>
      <c r="Y751" s="70"/>
      <c r="Z751" s="70"/>
      <c r="AA751" s="70"/>
      <c r="AB751" s="70"/>
      <c r="AC751" s="70"/>
      <c r="AD751" s="70"/>
      <c r="AE751" s="70"/>
      <c r="AF751" s="70"/>
      <c r="AG751" s="70"/>
      <c r="AH751" s="8"/>
    </row>
    <row r="752" ht="15.75" customHeight="1">
      <c r="A752" s="8"/>
      <c r="B752" s="8"/>
      <c r="C752" s="8"/>
      <c r="D752" s="8"/>
      <c r="E752" s="8"/>
      <c r="F752" s="8"/>
      <c r="G752" s="8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70"/>
      <c r="Y752" s="70"/>
      <c r="Z752" s="70"/>
      <c r="AA752" s="70"/>
      <c r="AB752" s="70"/>
      <c r="AC752" s="70"/>
      <c r="AD752" s="70"/>
      <c r="AE752" s="70"/>
      <c r="AF752" s="70"/>
      <c r="AG752" s="70"/>
      <c r="AH752" s="8"/>
    </row>
    <row r="753" ht="15.75" customHeight="1">
      <c r="A753" s="8"/>
      <c r="B753" s="8"/>
      <c r="C753" s="8"/>
      <c r="D753" s="8"/>
      <c r="E753" s="8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70"/>
      <c r="Y753" s="70"/>
      <c r="Z753" s="70"/>
      <c r="AA753" s="70"/>
      <c r="AB753" s="70"/>
      <c r="AC753" s="70"/>
      <c r="AD753" s="70"/>
      <c r="AE753" s="70"/>
      <c r="AF753" s="70"/>
      <c r="AG753" s="70"/>
      <c r="AH753" s="8"/>
    </row>
    <row r="754" ht="15.75" customHeight="1">
      <c r="A754" s="8"/>
      <c r="B754" s="8"/>
      <c r="C754" s="8"/>
      <c r="D754" s="8"/>
      <c r="E754" s="8"/>
      <c r="F754" s="8"/>
      <c r="G754" s="8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70"/>
      <c r="Y754" s="70"/>
      <c r="Z754" s="70"/>
      <c r="AA754" s="70"/>
      <c r="AB754" s="70"/>
      <c r="AC754" s="70"/>
      <c r="AD754" s="70"/>
      <c r="AE754" s="70"/>
      <c r="AF754" s="70"/>
      <c r="AG754" s="70"/>
      <c r="AH754" s="8"/>
    </row>
    <row r="755" ht="15.75" customHeight="1">
      <c r="A755" s="8"/>
      <c r="B755" s="8"/>
      <c r="C755" s="8"/>
      <c r="D755" s="8"/>
      <c r="E755" s="8"/>
      <c r="F755" s="8"/>
      <c r="G755" s="8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70"/>
      <c r="Y755" s="70"/>
      <c r="Z755" s="70"/>
      <c r="AA755" s="70"/>
      <c r="AB755" s="70"/>
      <c r="AC755" s="70"/>
      <c r="AD755" s="70"/>
      <c r="AE755" s="70"/>
      <c r="AF755" s="70"/>
      <c r="AG755" s="70"/>
      <c r="AH755" s="8"/>
    </row>
    <row r="756" ht="15.75" customHeight="1">
      <c r="A756" s="8"/>
      <c r="B756" s="8"/>
      <c r="C756" s="8"/>
      <c r="D756" s="8"/>
      <c r="E756" s="8"/>
      <c r="F756" s="8"/>
      <c r="G756" s="8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70"/>
      <c r="Y756" s="70"/>
      <c r="Z756" s="70"/>
      <c r="AA756" s="70"/>
      <c r="AB756" s="70"/>
      <c r="AC756" s="70"/>
      <c r="AD756" s="70"/>
      <c r="AE756" s="70"/>
      <c r="AF756" s="70"/>
      <c r="AG756" s="70"/>
      <c r="AH756" s="8"/>
    </row>
    <row r="757" ht="15.75" customHeight="1">
      <c r="A757" s="8"/>
      <c r="B757" s="8"/>
      <c r="C757" s="8"/>
      <c r="D757" s="8"/>
      <c r="E757" s="8"/>
      <c r="F757" s="8"/>
      <c r="G757" s="8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70"/>
      <c r="Y757" s="70"/>
      <c r="Z757" s="70"/>
      <c r="AA757" s="70"/>
      <c r="AB757" s="70"/>
      <c r="AC757" s="70"/>
      <c r="AD757" s="70"/>
      <c r="AE757" s="70"/>
      <c r="AF757" s="70"/>
      <c r="AG757" s="70"/>
      <c r="AH757" s="8"/>
    </row>
    <row r="758" ht="15.75" customHeight="1">
      <c r="A758" s="8"/>
      <c r="B758" s="8"/>
      <c r="C758" s="8"/>
      <c r="D758" s="8"/>
      <c r="E758" s="8"/>
      <c r="F758" s="8"/>
      <c r="G758" s="8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70"/>
      <c r="Y758" s="70"/>
      <c r="Z758" s="70"/>
      <c r="AA758" s="70"/>
      <c r="AB758" s="70"/>
      <c r="AC758" s="70"/>
      <c r="AD758" s="70"/>
      <c r="AE758" s="70"/>
      <c r="AF758" s="70"/>
      <c r="AG758" s="70"/>
      <c r="AH758" s="8"/>
    </row>
    <row r="759" ht="15.75" customHeight="1">
      <c r="A759" s="8"/>
      <c r="B759" s="8"/>
      <c r="C759" s="8"/>
      <c r="D759" s="8"/>
      <c r="E759" s="8"/>
      <c r="F759" s="8"/>
      <c r="G759" s="8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70"/>
      <c r="Y759" s="70"/>
      <c r="Z759" s="70"/>
      <c r="AA759" s="70"/>
      <c r="AB759" s="70"/>
      <c r="AC759" s="70"/>
      <c r="AD759" s="70"/>
      <c r="AE759" s="70"/>
      <c r="AF759" s="70"/>
      <c r="AG759" s="70"/>
      <c r="AH759" s="8"/>
    </row>
    <row r="760" ht="15.75" customHeight="1">
      <c r="A760" s="8"/>
      <c r="B760" s="8"/>
      <c r="C760" s="8"/>
      <c r="D760" s="8"/>
      <c r="E760" s="8"/>
      <c r="F760" s="8"/>
      <c r="G760" s="8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70"/>
      <c r="Y760" s="70"/>
      <c r="Z760" s="70"/>
      <c r="AA760" s="70"/>
      <c r="AB760" s="70"/>
      <c r="AC760" s="70"/>
      <c r="AD760" s="70"/>
      <c r="AE760" s="70"/>
      <c r="AF760" s="70"/>
      <c r="AG760" s="70"/>
      <c r="AH760" s="8"/>
    </row>
    <row r="761" ht="15.75" customHeight="1">
      <c r="A761" s="8"/>
      <c r="B761" s="8"/>
      <c r="C761" s="8"/>
      <c r="D761" s="8"/>
      <c r="E761" s="8"/>
      <c r="F761" s="8"/>
      <c r="G761" s="8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70"/>
      <c r="Y761" s="70"/>
      <c r="Z761" s="70"/>
      <c r="AA761" s="70"/>
      <c r="AB761" s="70"/>
      <c r="AC761" s="70"/>
      <c r="AD761" s="70"/>
      <c r="AE761" s="70"/>
      <c r="AF761" s="70"/>
      <c r="AG761" s="70"/>
      <c r="AH761" s="8"/>
    </row>
    <row r="762" ht="15.75" customHeight="1">
      <c r="A762" s="8"/>
      <c r="B762" s="8"/>
      <c r="C762" s="8"/>
      <c r="D762" s="8"/>
      <c r="E762" s="8"/>
      <c r="F762" s="8"/>
      <c r="G762" s="8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70"/>
      <c r="Y762" s="70"/>
      <c r="Z762" s="70"/>
      <c r="AA762" s="70"/>
      <c r="AB762" s="70"/>
      <c r="AC762" s="70"/>
      <c r="AD762" s="70"/>
      <c r="AE762" s="70"/>
      <c r="AF762" s="70"/>
      <c r="AG762" s="70"/>
      <c r="AH762" s="8"/>
    </row>
    <row r="763" ht="15.75" customHeight="1">
      <c r="A763" s="8"/>
      <c r="B763" s="8"/>
      <c r="C763" s="8"/>
      <c r="D763" s="8"/>
      <c r="E763" s="8"/>
      <c r="F763" s="8"/>
      <c r="G763" s="8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70"/>
      <c r="Y763" s="70"/>
      <c r="Z763" s="70"/>
      <c r="AA763" s="70"/>
      <c r="AB763" s="70"/>
      <c r="AC763" s="70"/>
      <c r="AD763" s="70"/>
      <c r="AE763" s="70"/>
      <c r="AF763" s="70"/>
      <c r="AG763" s="70"/>
      <c r="AH763" s="8"/>
    </row>
    <row r="764" ht="15.75" customHeight="1">
      <c r="A764" s="8"/>
      <c r="B764" s="8"/>
      <c r="C764" s="8"/>
      <c r="D764" s="8"/>
      <c r="E764" s="8"/>
      <c r="F764" s="8"/>
      <c r="G764" s="8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70"/>
      <c r="Y764" s="70"/>
      <c r="Z764" s="70"/>
      <c r="AA764" s="70"/>
      <c r="AB764" s="70"/>
      <c r="AC764" s="70"/>
      <c r="AD764" s="70"/>
      <c r="AE764" s="70"/>
      <c r="AF764" s="70"/>
      <c r="AG764" s="70"/>
      <c r="AH764" s="8"/>
    </row>
    <row r="765" ht="15.75" customHeight="1">
      <c r="A765" s="8"/>
      <c r="B765" s="8"/>
      <c r="C765" s="8"/>
      <c r="D765" s="8"/>
      <c r="E765" s="8"/>
      <c r="F765" s="8"/>
      <c r="G765" s="8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70"/>
      <c r="Y765" s="70"/>
      <c r="Z765" s="70"/>
      <c r="AA765" s="70"/>
      <c r="AB765" s="70"/>
      <c r="AC765" s="70"/>
      <c r="AD765" s="70"/>
      <c r="AE765" s="70"/>
      <c r="AF765" s="70"/>
      <c r="AG765" s="70"/>
      <c r="AH765" s="8"/>
    </row>
    <row r="766" ht="15.75" customHeight="1">
      <c r="A766" s="8"/>
      <c r="B766" s="8"/>
      <c r="C766" s="8"/>
      <c r="D766" s="8"/>
      <c r="E766" s="8"/>
      <c r="F766" s="8"/>
      <c r="G766" s="8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70"/>
      <c r="Y766" s="70"/>
      <c r="Z766" s="70"/>
      <c r="AA766" s="70"/>
      <c r="AB766" s="70"/>
      <c r="AC766" s="70"/>
      <c r="AD766" s="70"/>
      <c r="AE766" s="70"/>
      <c r="AF766" s="70"/>
      <c r="AG766" s="70"/>
      <c r="AH766" s="8"/>
    </row>
    <row r="767" ht="15.75" customHeight="1">
      <c r="A767" s="8"/>
      <c r="B767" s="8"/>
      <c r="C767" s="8"/>
      <c r="D767" s="8"/>
      <c r="E767" s="8"/>
      <c r="F767" s="8"/>
      <c r="G767" s="8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70"/>
      <c r="Y767" s="70"/>
      <c r="Z767" s="70"/>
      <c r="AA767" s="70"/>
      <c r="AB767" s="70"/>
      <c r="AC767" s="70"/>
      <c r="AD767" s="70"/>
      <c r="AE767" s="70"/>
      <c r="AF767" s="70"/>
      <c r="AG767" s="70"/>
      <c r="AH767" s="8"/>
    </row>
    <row r="768" ht="15.75" customHeight="1">
      <c r="A768" s="8"/>
      <c r="B768" s="8"/>
      <c r="C768" s="8"/>
      <c r="D768" s="8"/>
      <c r="E768" s="8"/>
      <c r="F768" s="8"/>
      <c r="G768" s="8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70"/>
      <c r="Y768" s="70"/>
      <c r="Z768" s="70"/>
      <c r="AA768" s="70"/>
      <c r="AB768" s="70"/>
      <c r="AC768" s="70"/>
      <c r="AD768" s="70"/>
      <c r="AE768" s="70"/>
      <c r="AF768" s="70"/>
      <c r="AG768" s="70"/>
      <c r="AH768" s="8"/>
    </row>
    <row r="769" ht="15.75" customHeight="1">
      <c r="A769" s="8"/>
      <c r="B769" s="8"/>
      <c r="C769" s="8"/>
      <c r="D769" s="8"/>
      <c r="E769" s="8"/>
      <c r="F769" s="8"/>
      <c r="G769" s="8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70"/>
      <c r="Y769" s="70"/>
      <c r="Z769" s="70"/>
      <c r="AA769" s="70"/>
      <c r="AB769" s="70"/>
      <c r="AC769" s="70"/>
      <c r="AD769" s="70"/>
      <c r="AE769" s="70"/>
      <c r="AF769" s="70"/>
      <c r="AG769" s="70"/>
      <c r="AH769" s="8"/>
    </row>
    <row r="770" ht="15.75" customHeight="1">
      <c r="A770" s="8"/>
      <c r="B770" s="8"/>
      <c r="C770" s="8"/>
      <c r="D770" s="8"/>
      <c r="E770" s="8"/>
      <c r="F770" s="8"/>
      <c r="G770" s="8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70"/>
      <c r="Y770" s="70"/>
      <c r="Z770" s="70"/>
      <c r="AA770" s="70"/>
      <c r="AB770" s="70"/>
      <c r="AC770" s="70"/>
      <c r="AD770" s="70"/>
      <c r="AE770" s="70"/>
      <c r="AF770" s="70"/>
      <c r="AG770" s="70"/>
      <c r="AH770" s="8"/>
    </row>
    <row r="771" ht="15.75" customHeight="1">
      <c r="A771" s="8"/>
      <c r="B771" s="8"/>
      <c r="C771" s="8"/>
      <c r="D771" s="8"/>
      <c r="E771" s="8"/>
      <c r="F771" s="8"/>
      <c r="G771" s="8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70"/>
      <c r="Y771" s="70"/>
      <c r="Z771" s="70"/>
      <c r="AA771" s="70"/>
      <c r="AB771" s="70"/>
      <c r="AC771" s="70"/>
      <c r="AD771" s="70"/>
      <c r="AE771" s="70"/>
      <c r="AF771" s="70"/>
      <c r="AG771" s="70"/>
      <c r="AH771" s="8"/>
    </row>
    <row r="772" ht="15.75" customHeight="1">
      <c r="A772" s="8"/>
      <c r="B772" s="8"/>
      <c r="C772" s="8"/>
      <c r="D772" s="8"/>
      <c r="E772" s="8"/>
      <c r="F772" s="8"/>
      <c r="G772" s="8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70"/>
      <c r="Y772" s="70"/>
      <c r="Z772" s="70"/>
      <c r="AA772" s="70"/>
      <c r="AB772" s="70"/>
      <c r="AC772" s="70"/>
      <c r="AD772" s="70"/>
      <c r="AE772" s="70"/>
      <c r="AF772" s="70"/>
      <c r="AG772" s="70"/>
      <c r="AH772" s="8"/>
    </row>
    <row r="773" ht="15.75" customHeight="1">
      <c r="A773" s="8"/>
      <c r="B773" s="8"/>
      <c r="C773" s="8"/>
      <c r="D773" s="8"/>
      <c r="E773" s="8"/>
      <c r="F773" s="8"/>
      <c r="G773" s="8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70"/>
      <c r="Y773" s="70"/>
      <c r="Z773" s="70"/>
      <c r="AA773" s="70"/>
      <c r="AB773" s="70"/>
      <c r="AC773" s="70"/>
      <c r="AD773" s="70"/>
      <c r="AE773" s="70"/>
      <c r="AF773" s="70"/>
      <c r="AG773" s="70"/>
      <c r="AH773" s="8"/>
    </row>
    <row r="774" ht="15.75" customHeight="1">
      <c r="A774" s="8"/>
      <c r="B774" s="8"/>
      <c r="C774" s="8"/>
      <c r="D774" s="8"/>
      <c r="E774" s="8"/>
      <c r="F774" s="8"/>
      <c r="G774" s="8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70"/>
      <c r="Y774" s="70"/>
      <c r="Z774" s="70"/>
      <c r="AA774" s="70"/>
      <c r="AB774" s="70"/>
      <c r="AC774" s="70"/>
      <c r="AD774" s="70"/>
      <c r="AE774" s="70"/>
      <c r="AF774" s="70"/>
      <c r="AG774" s="70"/>
      <c r="AH774" s="8"/>
    </row>
    <row r="775" ht="15.75" customHeight="1">
      <c r="A775" s="8"/>
      <c r="B775" s="8"/>
      <c r="C775" s="8"/>
      <c r="D775" s="8"/>
      <c r="E775" s="8"/>
      <c r="F775" s="8"/>
      <c r="G775" s="8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70"/>
      <c r="Y775" s="70"/>
      <c r="Z775" s="70"/>
      <c r="AA775" s="70"/>
      <c r="AB775" s="70"/>
      <c r="AC775" s="70"/>
      <c r="AD775" s="70"/>
      <c r="AE775" s="70"/>
      <c r="AF775" s="70"/>
      <c r="AG775" s="70"/>
      <c r="AH775" s="8"/>
    </row>
    <row r="776" ht="15.75" customHeight="1">
      <c r="A776" s="8"/>
      <c r="B776" s="8"/>
      <c r="C776" s="8"/>
      <c r="D776" s="8"/>
      <c r="E776" s="8"/>
      <c r="F776" s="8"/>
      <c r="G776" s="8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70"/>
      <c r="Y776" s="70"/>
      <c r="Z776" s="70"/>
      <c r="AA776" s="70"/>
      <c r="AB776" s="70"/>
      <c r="AC776" s="70"/>
      <c r="AD776" s="70"/>
      <c r="AE776" s="70"/>
      <c r="AF776" s="70"/>
      <c r="AG776" s="70"/>
      <c r="AH776" s="8"/>
    </row>
    <row r="777" ht="15.75" customHeight="1">
      <c r="A777" s="8"/>
      <c r="B777" s="8"/>
      <c r="C777" s="8"/>
      <c r="D777" s="8"/>
      <c r="E777" s="8"/>
      <c r="F777" s="8"/>
      <c r="G777" s="8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70"/>
      <c r="Y777" s="70"/>
      <c r="Z777" s="70"/>
      <c r="AA777" s="70"/>
      <c r="AB777" s="70"/>
      <c r="AC777" s="70"/>
      <c r="AD777" s="70"/>
      <c r="AE777" s="70"/>
      <c r="AF777" s="70"/>
      <c r="AG777" s="70"/>
      <c r="AH777" s="8"/>
    </row>
    <row r="778" ht="15.75" customHeight="1">
      <c r="A778" s="8"/>
      <c r="B778" s="8"/>
      <c r="C778" s="8"/>
      <c r="D778" s="8"/>
      <c r="E778" s="8"/>
      <c r="F778" s="8"/>
      <c r="G778" s="8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70"/>
      <c r="Y778" s="70"/>
      <c r="Z778" s="70"/>
      <c r="AA778" s="70"/>
      <c r="AB778" s="70"/>
      <c r="AC778" s="70"/>
      <c r="AD778" s="70"/>
      <c r="AE778" s="70"/>
      <c r="AF778" s="70"/>
      <c r="AG778" s="70"/>
      <c r="AH778" s="8"/>
    </row>
    <row r="779" ht="15.75" customHeight="1">
      <c r="A779" s="8"/>
      <c r="B779" s="8"/>
      <c r="C779" s="8"/>
      <c r="D779" s="8"/>
      <c r="E779" s="8"/>
      <c r="F779" s="8"/>
      <c r="G779" s="8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70"/>
      <c r="Y779" s="70"/>
      <c r="Z779" s="70"/>
      <c r="AA779" s="70"/>
      <c r="AB779" s="70"/>
      <c r="AC779" s="70"/>
      <c r="AD779" s="70"/>
      <c r="AE779" s="70"/>
      <c r="AF779" s="70"/>
      <c r="AG779" s="70"/>
      <c r="AH779" s="8"/>
    </row>
    <row r="780" ht="15.75" customHeight="1">
      <c r="A780" s="8"/>
      <c r="B780" s="8"/>
      <c r="C780" s="8"/>
      <c r="D780" s="8"/>
      <c r="E780" s="8"/>
      <c r="F780" s="8"/>
      <c r="G780" s="8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70"/>
      <c r="Y780" s="70"/>
      <c r="Z780" s="70"/>
      <c r="AA780" s="70"/>
      <c r="AB780" s="70"/>
      <c r="AC780" s="70"/>
      <c r="AD780" s="70"/>
      <c r="AE780" s="70"/>
      <c r="AF780" s="70"/>
      <c r="AG780" s="70"/>
      <c r="AH780" s="8"/>
    </row>
    <row r="781" ht="15.75" customHeight="1">
      <c r="A781" s="8"/>
      <c r="B781" s="8"/>
      <c r="C781" s="8"/>
      <c r="D781" s="8"/>
      <c r="E781" s="8"/>
      <c r="F781" s="8"/>
      <c r="G781" s="8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70"/>
      <c r="Y781" s="70"/>
      <c r="Z781" s="70"/>
      <c r="AA781" s="70"/>
      <c r="AB781" s="70"/>
      <c r="AC781" s="70"/>
      <c r="AD781" s="70"/>
      <c r="AE781" s="70"/>
      <c r="AF781" s="70"/>
      <c r="AG781" s="70"/>
      <c r="AH781" s="8"/>
    </row>
    <row r="782" ht="15.75" customHeight="1">
      <c r="A782" s="8"/>
      <c r="B782" s="8"/>
      <c r="C782" s="8"/>
      <c r="D782" s="8"/>
      <c r="E782" s="8"/>
      <c r="F782" s="8"/>
      <c r="G782" s="8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70"/>
      <c r="Y782" s="70"/>
      <c r="Z782" s="70"/>
      <c r="AA782" s="70"/>
      <c r="AB782" s="70"/>
      <c r="AC782" s="70"/>
      <c r="AD782" s="70"/>
      <c r="AE782" s="70"/>
      <c r="AF782" s="70"/>
      <c r="AG782" s="70"/>
      <c r="AH782" s="8"/>
    </row>
    <row r="783" ht="15.75" customHeight="1">
      <c r="A783" s="8"/>
      <c r="B783" s="8"/>
      <c r="C783" s="8"/>
      <c r="D783" s="8"/>
      <c r="E783" s="8"/>
      <c r="F783" s="8"/>
      <c r="G783" s="8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70"/>
      <c r="Y783" s="70"/>
      <c r="Z783" s="70"/>
      <c r="AA783" s="70"/>
      <c r="AB783" s="70"/>
      <c r="AC783" s="70"/>
      <c r="AD783" s="70"/>
      <c r="AE783" s="70"/>
      <c r="AF783" s="70"/>
      <c r="AG783" s="70"/>
      <c r="AH783" s="8"/>
    </row>
    <row r="784" ht="15.75" customHeight="1">
      <c r="A784" s="8"/>
      <c r="B784" s="8"/>
      <c r="C784" s="8"/>
      <c r="D784" s="8"/>
      <c r="E784" s="8"/>
      <c r="F784" s="8"/>
      <c r="G784" s="8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70"/>
      <c r="Y784" s="70"/>
      <c r="Z784" s="70"/>
      <c r="AA784" s="70"/>
      <c r="AB784" s="70"/>
      <c r="AC784" s="70"/>
      <c r="AD784" s="70"/>
      <c r="AE784" s="70"/>
      <c r="AF784" s="70"/>
      <c r="AG784" s="70"/>
      <c r="AH784" s="8"/>
    </row>
    <row r="785" ht="15.75" customHeight="1">
      <c r="A785" s="8"/>
      <c r="B785" s="8"/>
      <c r="C785" s="8"/>
      <c r="D785" s="8"/>
      <c r="E785" s="8"/>
      <c r="F785" s="8"/>
      <c r="G785" s="8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70"/>
      <c r="Y785" s="70"/>
      <c r="Z785" s="70"/>
      <c r="AA785" s="70"/>
      <c r="AB785" s="70"/>
      <c r="AC785" s="70"/>
      <c r="AD785" s="70"/>
      <c r="AE785" s="70"/>
      <c r="AF785" s="70"/>
      <c r="AG785" s="70"/>
      <c r="AH785" s="8"/>
    </row>
    <row r="786" ht="15.75" customHeight="1">
      <c r="A786" s="8"/>
      <c r="B786" s="8"/>
      <c r="C786" s="8"/>
      <c r="D786" s="8"/>
      <c r="E786" s="8"/>
      <c r="F786" s="8"/>
      <c r="G786" s="8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70"/>
      <c r="Y786" s="70"/>
      <c r="Z786" s="70"/>
      <c r="AA786" s="70"/>
      <c r="AB786" s="70"/>
      <c r="AC786" s="70"/>
      <c r="AD786" s="70"/>
      <c r="AE786" s="70"/>
      <c r="AF786" s="70"/>
      <c r="AG786" s="70"/>
      <c r="AH786" s="8"/>
    </row>
    <row r="787" ht="15.75" customHeight="1">
      <c r="A787" s="8"/>
      <c r="B787" s="8"/>
      <c r="C787" s="8"/>
      <c r="D787" s="8"/>
      <c r="E787" s="8"/>
      <c r="F787" s="8"/>
      <c r="G787" s="8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70"/>
      <c r="Y787" s="70"/>
      <c r="Z787" s="70"/>
      <c r="AA787" s="70"/>
      <c r="AB787" s="70"/>
      <c r="AC787" s="70"/>
      <c r="AD787" s="70"/>
      <c r="AE787" s="70"/>
      <c r="AF787" s="70"/>
      <c r="AG787" s="70"/>
      <c r="AH787" s="8"/>
    </row>
    <row r="788" ht="15.75" customHeight="1">
      <c r="A788" s="8"/>
      <c r="B788" s="8"/>
      <c r="C788" s="8"/>
      <c r="D788" s="8"/>
      <c r="E788" s="8"/>
      <c r="F788" s="8"/>
      <c r="G788" s="8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70"/>
      <c r="Y788" s="70"/>
      <c r="Z788" s="70"/>
      <c r="AA788" s="70"/>
      <c r="AB788" s="70"/>
      <c r="AC788" s="70"/>
      <c r="AD788" s="70"/>
      <c r="AE788" s="70"/>
      <c r="AF788" s="70"/>
      <c r="AG788" s="70"/>
      <c r="AH788" s="8"/>
    </row>
    <row r="789" ht="15.75" customHeight="1">
      <c r="A789" s="8"/>
      <c r="B789" s="8"/>
      <c r="C789" s="8"/>
      <c r="D789" s="8"/>
      <c r="E789" s="8"/>
      <c r="F789" s="8"/>
      <c r="G789" s="8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70"/>
      <c r="Y789" s="70"/>
      <c r="Z789" s="70"/>
      <c r="AA789" s="70"/>
      <c r="AB789" s="70"/>
      <c r="AC789" s="70"/>
      <c r="AD789" s="70"/>
      <c r="AE789" s="70"/>
      <c r="AF789" s="70"/>
      <c r="AG789" s="70"/>
      <c r="AH789" s="8"/>
    </row>
    <row r="790" ht="15.75" customHeight="1">
      <c r="A790" s="8"/>
      <c r="B790" s="8"/>
      <c r="C790" s="8"/>
      <c r="D790" s="8"/>
      <c r="E790" s="8"/>
      <c r="F790" s="8"/>
      <c r="G790" s="8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70"/>
      <c r="Y790" s="70"/>
      <c r="Z790" s="70"/>
      <c r="AA790" s="70"/>
      <c r="AB790" s="70"/>
      <c r="AC790" s="70"/>
      <c r="AD790" s="70"/>
      <c r="AE790" s="70"/>
      <c r="AF790" s="70"/>
      <c r="AG790" s="70"/>
      <c r="AH790" s="8"/>
    </row>
    <row r="791" ht="15.75" customHeight="1">
      <c r="A791" s="8"/>
      <c r="B791" s="8"/>
      <c r="C791" s="8"/>
      <c r="D791" s="8"/>
      <c r="E791" s="8"/>
      <c r="F791" s="8"/>
      <c r="G791" s="8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70"/>
      <c r="Y791" s="70"/>
      <c r="Z791" s="70"/>
      <c r="AA791" s="70"/>
      <c r="AB791" s="70"/>
      <c r="AC791" s="70"/>
      <c r="AD791" s="70"/>
      <c r="AE791" s="70"/>
      <c r="AF791" s="70"/>
      <c r="AG791" s="70"/>
      <c r="AH791" s="8"/>
    </row>
    <row r="792" ht="15.75" customHeight="1">
      <c r="A792" s="8"/>
      <c r="B792" s="8"/>
      <c r="C792" s="8"/>
      <c r="D792" s="8"/>
      <c r="E792" s="8"/>
      <c r="F792" s="8"/>
      <c r="G792" s="8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70"/>
      <c r="Y792" s="70"/>
      <c r="Z792" s="70"/>
      <c r="AA792" s="70"/>
      <c r="AB792" s="70"/>
      <c r="AC792" s="70"/>
      <c r="AD792" s="70"/>
      <c r="AE792" s="70"/>
      <c r="AF792" s="70"/>
      <c r="AG792" s="70"/>
      <c r="AH792" s="8"/>
    </row>
    <row r="793" ht="15.75" customHeight="1">
      <c r="A793" s="8"/>
      <c r="B793" s="8"/>
      <c r="C793" s="8"/>
      <c r="D793" s="8"/>
      <c r="E793" s="8"/>
      <c r="F793" s="8"/>
      <c r="G793" s="8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70"/>
      <c r="Y793" s="70"/>
      <c r="Z793" s="70"/>
      <c r="AA793" s="70"/>
      <c r="AB793" s="70"/>
      <c r="AC793" s="70"/>
      <c r="AD793" s="70"/>
      <c r="AE793" s="70"/>
      <c r="AF793" s="70"/>
      <c r="AG793" s="70"/>
      <c r="AH793" s="8"/>
    </row>
    <row r="794" ht="15.75" customHeight="1">
      <c r="A794" s="8"/>
      <c r="B794" s="8"/>
      <c r="C794" s="8"/>
      <c r="D794" s="8"/>
      <c r="E794" s="8"/>
      <c r="F794" s="8"/>
      <c r="G794" s="8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70"/>
      <c r="Y794" s="70"/>
      <c r="Z794" s="70"/>
      <c r="AA794" s="70"/>
      <c r="AB794" s="70"/>
      <c r="AC794" s="70"/>
      <c r="AD794" s="70"/>
      <c r="AE794" s="70"/>
      <c r="AF794" s="70"/>
      <c r="AG794" s="70"/>
      <c r="AH794" s="8"/>
    </row>
    <row r="795" ht="15.75" customHeight="1">
      <c r="A795" s="8"/>
      <c r="B795" s="8"/>
      <c r="C795" s="8"/>
      <c r="D795" s="8"/>
      <c r="E795" s="8"/>
      <c r="F795" s="8"/>
      <c r="G795" s="8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70"/>
      <c r="Y795" s="70"/>
      <c r="Z795" s="70"/>
      <c r="AA795" s="70"/>
      <c r="AB795" s="70"/>
      <c r="AC795" s="70"/>
      <c r="AD795" s="70"/>
      <c r="AE795" s="70"/>
      <c r="AF795" s="70"/>
      <c r="AG795" s="70"/>
      <c r="AH795" s="8"/>
    </row>
    <row r="796" ht="15.75" customHeight="1">
      <c r="A796" s="8"/>
      <c r="B796" s="8"/>
      <c r="C796" s="8"/>
      <c r="D796" s="8"/>
      <c r="E796" s="8"/>
      <c r="F796" s="8"/>
      <c r="G796" s="8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70"/>
      <c r="Y796" s="70"/>
      <c r="Z796" s="70"/>
      <c r="AA796" s="70"/>
      <c r="AB796" s="70"/>
      <c r="AC796" s="70"/>
      <c r="AD796" s="70"/>
      <c r="AE796" s="70"/>
      <c r="AF796" s="70"/>
      <c r="AG796" s="70"/>
      <c r="AH796" s="8"/>
    </row>
    <row r="797" ht="15.75" customHeight="1">
      <c r="A797" s="8"/>
      <c r="B797" s="8"/>
      <c r="C797" s="8"/>
      <c r="D797" s="8"/>
      <c r="E797" s="8"/>
      <c r="F797" s="8"/>
      <c r="G797" s="8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70"/>
      <c r="Y797" s="70"/>
      <c r="Z797" s="70"/>
      <c r="AA797" s="70"/>
      <c r="AB797" s="70"/>
      <c r="AC797" s="70"/>
      <c r="AD797" s="70"/>
      <c r="AE797" s="70"/>
      <c r="AF797" s="70"/>
      <c r="AG797" s="70"/>
      <c r="AH797" s="8"/>
    </row>
    <row r="798" ht="15.75" customHeight="1">
      <c r="A798" s="8"/>
      <c r="B798" s="8"/>
      <c r="C798" s="8"/>
      <c r="D798" s="8"/>
      <c r="E798" s="8"/>
      <c r="F798" s="8"/>
      <c r="G798" s="8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70"/>
      <c r="Y798" s="70"/>
      <c r="Z798" s="70"/>
      <c r="AA798" s="70"/>
      <c r="AB798" s="70"/>
      <c r="AC798" s="70"/>
      <c r="AD798" s="70"/>
      <c r="AE798" s="70"/>
      <c r="AF798" s="70"/>
      <c r="AG798" s="70"/>
      <c r="AH798" s="8"/>
    </row>
    <row r="799" ht="15.75" customHeight="1">
      <c r="A799" s="8"/>
      <c r="B799" s="8"/>
      <c r="C799" s="8"/>
      <c r="D799" s="8"/>
      <c r="E799" s="8"/>
      <c r="F799" s="8"/>
      <c r="G799" s="8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70"/>
      <c r="Y799" s="70"/>
      <c r="Z799" s="70"/>
      <c r="AA799" s="70"/>
      <c r="AB799" s="70"/>
      <c r="AC799" s="70"/>
      <c r="AD799" s="70"/>
      <c r="AE799" s="70"/>
      <c r="AF799" s="70"/>
      <c r="AG799" s="70"/>
      <c r="AH799" s="8"/>
    </row>
    <row r="800" ht="15.75" customHeight="1">
      <c r="A800" s="8"/>
      <c r="B800" s="8"/>
      <c r="C800" s="8"/>
      <c r="D800" s="8"/>
      <c r="E800" s="8"/>
      <c r="F800" s="8"/>
      <c r="G800" s="8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70"/>
      <c r="Y800" s="70"/>
      <c r="Z800" s="70"/>
      <c r="AA800" s="70"/>
      <c r="AB800" s="70"/>
      <c r="AC800" s="70"/>
      <c r="AD800" s="70"/>
      <c r="AE800" s="70"/>
      <c r="AF800" s="70"/>
      <c r="AG800" s="70"/>
      <c r="AH800" s="8"/>
    </row>
    <row r="801" ht="15.75" customHeight="1">
      <c r="A801" s="8"/>
      <c r="B801" s="8"/>
      <c r="C801" s="8"/>
      <c r="D801" s="8"/>
      <c r="E801" s="8"/>
      <c r="F801" s="8"/>
      <c r="G801" s="8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70"/>
      <c r="Y801" s="70"/>
      <c r="Z801" s="70"/>
      <c r="AA801" s="70"/>
      <c r="AB801" s="70"/>
      <c r="AC801" s="70"/>
      <c r="AD801" s="70"/>
      <c r="AE801" s="70"/>
      <c r="AF801" s="70"/>
      <c r="AG801" s="70"/>
      <c r="AH801" s="8"/>
    </row>
    <row r="802" ht="15.75" customHeight="1">
      <c r="A802" s="8"/>
      <c r="B802" s="8"/>
      <c r="C802" s="8"/>
      <c r="D802" s="8"/>
      <c r="E802" s="8"/>
      <c r="F802" s="8"/>
      <c r="G802" s="8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70"/>
      <c r="Y802" s="70"/>
      <c r="Z802" s="70"/>
      <c r="AA802" s="70"/>
      <c r="AB802" s="70"/>
      <c r="AC802" s="70"/>
      <c r="AD802" s="70"/>
      <c r="AE802" s="70"/>
      <c r="AF802" s="70"/>
      <c r="AG802" s="70"/>
      <c r="AH802" s="8"/>
    </row>
    <row r="803" ht="15.75" customHeight="1">
      <c r="A803" s="8"/>
      <c r="B803" s="8"/>
      <c r="C803" s="8"/>
      <c r="D803" s="8"/>
      <c r="E803" s="8"/>
      <c r="F803" s="8"/>
      <c r="G803" s="8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70"/>
      <c r="Y803" s="70"/>
      <c r="Z803" s="70"/>
      <c r="AA803" s="70"/>
      <c r="AB803" s="70"/>
      <c r="AC803" s="70"/>
      <c r="AD803" s="70"/>
      <c r="AE803" s="70"/>
      <c r="AF803" s="70"/>
      <c r="AG803" s="70"/>
      <c r="AH803" s="8"/>
    </row>
    <row r="804" ht="15.75" customHeight="1">
      <c r="A804" s="8"/>
      <c r="B804" s="8"/>
      <c r="C804" s="8"/>
      <c r="D804" s="8"/>
      <c r="E804" s="8"/>
      <c r="F804" s="8"/>
      <c r="G804" s="8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70"/>
      <c r="Y804" s="70"/>
      <c r="Z804" s="70"/>
      <c r="AA804" s="70"/>
      <c r="AB804" s="70"/>
      <c r="AC804" s="70"/>
      <c r="AD804" s="70"/>
      <c r="AE804" s="70"/>
      <c r="AF804" s="70"/>
      <c r="AG804" s="70"/>
      <c r="AH804" s="8"/>
    </row>
    <row r="805" ht="15.75" customHeight="1">
      <c r="A805" s="8"/>
      <c r="B805" s="8"/>
      <c r="C805" s="8"/>
      <c r="D805" s="8"/>
      <c r="E805" s="8"/>
      <c r="F805" s="8"/>
      <c r="G805" s="8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70"/>
      <c r="Y805" s="70"/>
      <c r="Z805" s="70"/>
      <c r="AA805" s="70"/>
      <c r="AB805" s="70"/>
      <c r="AC805" s="70"/>
      <c r="AD805" s="70"/>
      <c r="AE805" s="70"/>
      <c r="AF805" s="70"/>
      <c r="AG805" s="70"/>
      <c r="AH805" s="8"/>
    </row>
    <row r="806" ht="15.75" customHeight="1">
      <c r="A806" s="8"/>
      <c r="B806" s="8"/>
      <c r="C806" s="8"/>
      <c r="D806" s="8"/>
      <c r="E806" s="8"/>
      <c r="F806" s="8"/>
      <c r="G806" s="8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70"/>
      <c r="Y806" s="70"/>
      <c r="Z806" s="70"/>
      <c r="AA806" s="70"/>
      <c r="AB806" s="70"/>
      <c r="AC806" s="70"/>
      <c r="AD806" s="70"/>
      <c r="AE806" s="70"/>
      <c r="AF806" s="70"/>
      <c r="AG806" s="70"/>
      <c r="AH806" s="8"/>
    </row>
    <row r="807" ht="15.75" customHeight="1">
      <c r="A807" s="8"/>
      <c r="B807" s="8"/>
      <c r="C807" s="8"/>
      <c r="D807" s="8"/>
      <c r="E807" s="8"/>
      <c r="F807" s="8"/>
      <c r="G807" s="8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70"/>
      <c r="Y807" s="70"/>
      <c r="Z807" s="70"/>
      <c r="AA807" s="70"/>
      <c r="AB807" s="70"/>
      <c r="AC807" s="70"/>
      <c r="AD807" s="70"/>
      <c r="AE807" s="70"/>
      <c r="AF807" s="70"/>
      <c r="AG807" s="70"/>
      <c r="AH807" s="8"/>
    </row>
    <row r="808" ht="15.75" customHeight="1">
      <c r="A808" s="8"/>
      <c r="B808" s="8"/>
      <c r="C808" s="8"/>
      <c r="D808" s="8"/>
      <c r="E808" s="8"/>
      <c r="F808" s="8"/>
      <c r="G808" s="8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70"/>
      <c r="Y808" s="70"/>
      <c r="Z808" s="70"/>
      <c r="AA808" s="70"/>
      <c r="AB808" s="70"/>
      <c r="AC808" s="70"/>
      <c r="AD808" s="70"/>
      <c r="AE808" s="70"/>
      <c r="AF808" s="70"/>
      <c r="AG808" s="70"/>
      <c r="AH808" s="8"/>
    </row>
    <row r="809" ht="15.75" customHeight="1">
      <c r="A809" s="8"/>
      <c r="B809" s="8"/>
      <c r="C809" s="8"/>
      <c r="D809" s="8"/>
      <c r="E809" s="8"/>
      <c r="F809" s="8"/>
      <c r="G809" s="8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70"/>
      <c r="Y809" s="70"/>
      <c r="Z809" s="70"/>
      <c r="AA809" s="70"/>
      <c r="AB809" s="70"/>
      <c r="AC809" s="70"/>
      <c r="AD809" s="70"/>
      <c r="AE809" s="70"/>
      <c r="AF809" s="70"/>
      <c r="AG809" s="70"/>
      <c r="AH809" s="8"/>
    </row>
    <row r="810" ht="15.75" customHeight="1">
      <c r="A810" s="8"/>
      <c r="B810" s="8"/>
      <c r="C810" s="8"/>
      <c r="D810" s="8"/>
      <c r="E810" s="8"/>
      <c r="F810" s="8"/>
      <c r="G810" s="8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70"/>
      <c r="Y810" s="70"/>
      <c r="Z810" s="70"/>
      <c r="AA810" s="70"/>
      <c r="AB810" s="70"/>
      <c r="AC810" s="70"/>
      <c r="AD810" s="70"/>
      <c r="AE810" s="70"/>
      <c r="AF810" s="70"/>
      <c r="AG810" s="70"/>
      <c r="AH810" s="8"/>
    </row>
    <row r="811" ht="15.75" customHeight="1">
      <c r="A811" s="8"/>
      <c r="B811" s="8"/>
      <c r="C811" s="8"/>
      <c r="D811" s="8"/>
      <c r="E811" s="8"/>
      <c r="F811" s="8"/>
      <c r="G811" s="8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70"/>
      <c r="Y811" s="70"/>
      <c r="Z811" s="70"/>
      <c r="AA811" s="70"/>
      <c r="AB811" s="70"/>
      <c r="AC811" s="70"/>
      <c r="AD811" s="70"/>
      <c r="AE811" s="70"/>
      <c r="AF811" s="70"/>
      <c r="AG811" s="70"/>
      <c r="AH811" s="8"/>
    </row>
    <row r="812" ht="15.75" customHeight="1">
      <c r="A812" s="8"/>
      <c r="B812" s="8"/>
      <c r="C812" s="8"/>
      <c r="D812" s="8"/>
      <c r="E812" s="8"/>
      <c r="F812" s="8"/>
      <c r="G812" s="8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70"/>
      <c r="Y812" s="70"/>
      <c r="Z812" s="70"/>
      <c r="AA812" s="70"/>
      <c r="AB812" s="70"/>
      <c r="AC812" s="70"/>
      <c r="AD812" s="70"/>
      <c r="AE812" s="70"/>
      <c r="AF812" s="70"/>
      <c r="AG812" s="70"/>
      <c r="AH812" s="8"/>
    </row>
    <row r="813" ht="15.75" customHeight="1">
      <c r="A813" s="8"/>
      <c r="B813" s="8"/>
      <c r="C813" s="8"/>
      <c r="D813" s="8"/>
      <c r="E813" s="8"/>
      <c r="F813" s="8"/>
      <c r="G813" s="8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70"/>
      <c r="Y813" s="70"/>
      <c r="Z813" s="70"/>
      <c r="AA813" s="70"/>
      <c r="AB813" s="70"/>
      <c r="AC813" s="70"/>
      <c r="AD813" s="70"/>
      <c r="AE813" s="70"/>
      <c r="AF813" s="70"/>
      <c r="AG813" s="70"/>
      <c r="AH813" s="8"/>
    </row>
    <row r="814" ht="15.75" customHeight="1">
      <c r="A814" s="8"/>
      <c r="B814" s="8"/>
      <c r="C814" s="8"/>
      <c r="D814" s="8"/>
      <c r="E814" s="8"/>
      <c r="F814" s="8"/>
      <c r="G814" s="8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70"/>
      <c r="Y814" s="70"/>
      <c r="Z814" s="70"/>
      <c r="AA814" s="70"/>
      <c r="AB814" s="70"/>
      <c r="AC814" s="70"/>
      <c r="AD814" s="70"/>
      <c r="AE814" s="70"/>
      <c r="AF814" s="70"/>
      <c r="AG814" s="70"/>
      <c r="AH814" s="8"/>
    </row>
    <row r="815" ht="15.75" customHeight="1">
      <c r="A815" s="8"/>
      <c r="B815" s="8"/>
      <c r="C815" s="8"/>
      <c r="D815" s="8"/>
      <c r="E815" s="8"/>
      <c r="F815" s="8"/>
      <c r="G815" s="8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70"/>
      <c r="Y815" s="70"/>
      <c r="Z815" s="70"/>
      <c r="AA815" s="70"/>
      <c r="AB815" s="70"/>
      <c r="AC815" s="70"/>
      <c r="AD815" s="70"/>
      <c r="AE815" s="70"/>
      <c r="AF815" s="70"/>
      <c r="AG815" s="70"/>
      <c r="AH815" s="8"/>
    </row>
    <row r="816" ht="15.75" customHeight="1">
      <c r="A816" s="8"/>
      <c r="B816" s="8"/>
      <c r="C816" s="8"/>
      <c r="D816" s="8"/>
      <c r="E816" s="8"/>
      <c r="F816" s="8"/>
      <c r="G816" s="8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70"/>
      <c r="Y816" s="70"/>
      <c r="Z816" s="70"/>
      <c r="AA816" s="70"/>
      <c r="AB816" s="70"/>
      <c r="AC816" s="70"/>
      <c r="AD816" s="70"/>
      <c r="AE816" s="70"/>
      <c r="AF816" s="70"/>
      <c r="AG816" s="70"/>
      <c r="AH816" s="8"/>
    </row>
    <row r="817" ht="15.75" customHeight="1">
      <c r="A817" s="8"/>
      <c r="B817" s="8"/>
      <c r="C817" s="8"/>
      <c r="D817" s="8"/>
      <c r="E817" s="8"/>
      <c r="F817" s="8"/>
      <c r="G817" s="8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70"/>
      <c r="Y817" s="70"/>
      <c r="Z817" s="70"/>
      <c r="AA817" s="70"/>
      <c r="AB817" s="70"/>
      <c r="AC817" s="70"/>
      <c r="AD817" s="70"/>
      <c r="AE817" s="70"/>
      <c r="AF817" s="70"/>
      <c r="AG817" s="70"/>
      <c r="AH817" s="8"/>
    </row>
    <row r="818" ht="15.75" customHeight="1">
      <c r="A818" s="8"/>
      <c r="B818" s="8"/>
      <c r="C818" s="8"/>
      <c r="D818" s="8"/>
      <c r="E818" s="8"/>
      <c r="F818" s="8"/>
      <c r="G818" s="8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70"/>
      <c r="Y818" s="70"/>
      <c r="Z818" s="70"/>
      <c r="AA818" s="70"/>
      <c r="AB818" s="70"/>
      <c r="AC818" s="70"/>
      <c r="AD818" s="70"/>
      <c r="AE818" s="70"/>
      <c r="AF818" s="70"/>
      <c r="AG818" s="70"/>
      <c r="AH818" s="8"/>
    </row>
    <row r="819" ht="15.75" customHeight="1">
      <c r="A819" s="8"/>
      <c r="B819" s="8"/>
      <c r="C819" s="8"/>
      <c r="D819" s="8"/>
      <c r="E819" s="8"/>
      <c r="F819" s="8"/>
      <c r="G819" s="8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70"/>
      <c r="Y819" s="70"/>
      <c r="Z819" s="70"/>
      <c r="AA819" s="70"/>
      <c r="AB819" s="70"/>
      <c r="AC819" s="70"/>
      <c r="AD819" s="70"/>
      <c r="AE819" s="70"/>
      <c r="AF819" s="70"/>
      <c r="AG819" s="70"/>
      <c r="AH819" s="8"/>
    </row>
    <row r="820" ht="15.75" customHeight="1">
      <c r="A820" s="8"/>
      <c r="B820" s="8"/>
      <c r="C820" s="8"/>
      <c r="D820" s="8"/>
      <c r="E820" s="8"/>
      <c r="F820" s="8"/>
      <c r="G820" s="8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70"/>
      <c r="Y820" s="70"/>
      <c r="Z820" s="70"/>
      <c r="AA820" s="70"/>
      <c r="AB820" s="70"/>
      <c r="AC820" s="70"/>
      <c r="AD820" s="70"/>
      <c r="AE820" s="70"/>
      <c r="AF820" s="70"/>
      <c r="AG820" s="70"/>
      <c r="AH820" s="8"/>
    </row>
    <row r="821" ht="15.75" customHeight="1">
      <c r="A821" s="8"/>
      <c r="B821" s="8"/>
      <c r="C821" s="8"/>
      <c r="D821" s="8"/>
      <c r="E821" s="8"/>
      <c r="F821" s="8"/>
      <c r="G821" s="8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70"/>
      <c r="Y821" s="70"/>
      <c r="Z821" s="70"/>
      <c r="AA821" s="70"/>
      <c r="AB821" s="70"/>
      <c r="AC821" s="70"/>
      <c r="AD821" s="70"/>
      <c r="AE821" s="70"/>
      <c r="AF821" s="70"/>
      <c r="AG821" s="70"/>
      <c r="AH821" s="8"/>
    </row>
    <row r="822" ht="15.75" customHeight="1">
      <c r="A822" s="8"/>
      <c r="B822" s="8"/>
      <c r="C822" s="8"/>
      <c r="D822" s="8"/>
      <c r="E822" s="8"/>
      <c r="F822" s="8"/>
      <c r="G822" s="8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70"/>
      <c r="Y822" s="70"/>
      <c r="Z822" s="70"/>
      <c r="AA822" s="70"/>
      <c r="AB822" s="70"/>
      <c r="AC822" s="70"/>
      <c r="AD822" s="70"/>
      <c r="AE822" s="70"/>
      <c r="AF822" s="70"/>
      <c r="AG822" s="70"/>
      <c r="AH822" s="8"/>
    </row>
    <row r="823" ht="15.75" customHeight="1">
      <c r="A823" s="8"/>
      <c r="B823" s="8"/>
      <c r="C823" s="8"/>
      <c r="D823" s="8"/>
      <c r="E823" s="8"/>
      <c r="F823" s="8"/>
      <c r="G823" s="8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70"/>
      <c r="Y823" s="70"/>
      <c r="Z823" s="70"/>
      <c r="AA823" s="70"/>
      <c r="AB823" s="70"/>
      <c r="AC823" s="70"/>
      <c r="AD823" s="70"/>
      <c r="AE823" s="70"/>
      <c r="AF823" s="70"/>
      <c r="AG823" s="70"/>
      <c r="AH823" s="8"/>
    </row>
    <row r="824" ht="15.75" customHeight="1">
      <c r="A824" s="8"/>
      <c r="B824" s="8"/>
      <c r="C824" s="8"/>
      <c r="D824" s="8"/>
      <c r="E824" s="8"/>
      <c r="F824" s="8"/>
      <c r="G824" s="8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70"/>
      <c r="Y824" s="70"/>
      <c r="Z824" s="70"/>
      <c r="AA824" s="70"/>
      <c r="AB824" s="70"/>
      <c r="AC824" s="70"/>
      <c r="AD824" s="70"/>
      <c r="AE824" s="70"/>
      <c r="AF824" s="70"/>
      <c r="AG824" s="70"/>
      <c r="AH824" s="8"/>
    </row>
    <row r="825" ht="15.75" customHeight="1">
      <c r="A825" s="8"/>
      <c r="B825" s="8"/>
      <c r="C825" s="8"/>
      <c r="D825" s="8"/>
      <c r="E825" s="8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70"/>
      <c r="Y825" s="70"/>
      <c r="Z825" s="70"/>
      <c r="AA825" s="70"/>
      <c r="AB825" s="70"/>
      <c r="AC825" s="70"/>
      <c r="AD825" s="70"/>
      <c r="AE825" s="70"/>
      <c r="AF825" s="70"/>
      <c r="AG825" s="70"/>
      <c r="AH825" s="8"/>
    </row>
    <row r="826" ht="15.75" customHeight="1">
      <c r="A826" s="8"/>
      <c r="B826" s="8"/>
      <c r="C826" s="8"/>
      <c r="D826" s="8"/>
      <c r="E826" s="8"/>
      <c r="F826" s="8"/>
      <c r="G826" s="8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70"/>
      <c r="Y826" s="70"/>
      <c r="Z826" s="70"/>
      <c r="AA826" s="70"/>
      <c r="AB826" s="70"/>
      <c r="AC826" s="70"/>
      <c r="AD826" s="70"/>
      <c r="AE826" s="70"/>
      <c r="AF826" s="70"/>
      <c r="AG826" s="70"/>
      <c r="AH826" s="8"/>
    </row>
    <row r="827" ht="15.75" customHeight="1">
      <c r="A827" s="8"/>
      <c r="B827" s="8"/>
      <c r="C827" s="8"/>
      <c r="D827" s="8"/>
      <c r="E827" s="8"/>
      <c r="F827" s="8"/>
      <c r="G827" s="8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70"/>
      <c r="Y827" s="70"/>
      <c r="Z827" s="70"/>
      <c r="AA827" s="70"/>
      <c r="AB827" s="70"/>
      <c r="AC827" s="70"/>
      <c r="AD827" s="70"/>
      <c r="AE827" s="70"/>
      <c r="AF827" s="70"/>
      <c r="AG827" s="70"/>
      <c r="AH827" s="8"/>
    </row>
    <row r="828" ht="15.75" customHeight="1">
      <c r="A828" s="8"/>
      <c r="B828" s="8"/>
      <c r="C828" s="8"/>
      <c r="D828" s="8"/>
      <c r="E828" s="8"/>
      <c r="F828" s="8"/>
      <c r="G828" s="8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70"/>
      <c r="Y828" s="70"/>
      <c r="Z828" s="70"/>
      <c r="AA828" s="70"/>
      <c r="AB828" s="70"/>
      <c r="AC828" s="70"/>
      <c r="AD828" s="70"/>
      <c r="AE828" s="70"/>
      <c r="AF828" s="70"/>
      <c r="AG828" s="70"/>
      <c r="AH828" s="8"/>
    </row>
    <row r="829" ht="15.75" customHeight="1">
      <c r="A829" s="8"/>
      <c r="B829" s="8"/>
      <c r="C829" s="8"/>
      <c r="D829" s="8"/>
      <c r="E829" s="8"/>
      <c r="F829" s="8"/>
      <c r="G829" s="8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70"/>
      <c r="Y829" s="70"/>
      <c r="Z829" s="70"/>
      <c r="AA829" s="70"/>
      <c r="AB829" s="70"/>
      <c r="AC829" s="70"/>
      <c r="AD829" s="70"/>
      <c r="AE829" s="70"/>
      <c r="AF829" s="70"/>
      <c r="AG829" s="70"/>
      <c r="AH829" s="8"/>
    </row>
    <row r="830" ht="15.75" customHeight="1">
      <c r="A830" s="8"/>
      <c r="B830" s="8"/>
      <c r="C830" s="8"/>
      <c r="D830" s="8"/>
      <c r="E830" s="8"/>
      <c r="F830" s="8"/>
      <c r="G830" s="8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70"/>
      <c r="Y830" s="70"/>
      <c r="Z830" s="70"/>
      <c r="AA830" s="70"/>
      <c r="AB830" s="70"/>
      <c r="AC830" s="70"/>
      <c r="AD830" s="70"/>
      <c r="AE830" s="70"/>
      <c r="AF830" s="70"/>
      <c r="AG830" s="70"/>
      <c r="AH830" s="8"/>
    </row>
    <row r="831" ht="15.75" customHeight="1">
      <c r="A831" s="8"/>
      <c r="B831" s="8"/>
      <c r="C831" s="8"/>
      <c r="D831" s="8"/>
      <c r="E831" s="8"/>
      <c r="F831" s="8"/>
      <c r="G831" s="8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70"/>
      <c r="Y831" s="70"/>
      <c r="Z831" s="70"/>
      <c r="AA831" s="70"/>
      <c r="AB831" s="70"/>
      <c r="AC831" s="70"/>
      <c r="AD831" s="70"/>
      <c r="AE831" s="70"/>
      <c r="AF831" s="70"/>
      <c r="AG831" s="70"/>
      <c r="AH831" s="8"/>
    </row>
    <row r="832" ht="15.75" customHeight="1">
      <c r="A832" s="8"/>
      <c r="B832" s="8"/>
      <c r="C832" s="8"/>
      <c r="D832" s="8"/>
      <c r="E832" s="8"/>
      <c r="F832" s="8"/>
      <c r="G832" s="8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70"/>
      <c r="Y832" s="70"/>
      <c r="Z832" s="70"/>
      <c r="AA832" s="70"/>
      <c r="AB832" s="70"/>
      <c r="AC832" s="70"/>
      <c r="AD832" s="70"/>
      <c r="AE832" s="70"/>
      <c r="AF832" s="70"/>
      <c r="AG832" s="70"/>
      <c r="AH832" s="8"/>
    </row>
    <row r="833" ht="15.75" customHeight="1">
      <c r="A833" s="8"/>
      <c r="B833" s="8"/>
      <c r="C833" s="8"/>
      <c r="D833" s="8"/>
      <c r="E833" s="8"/>
      <c r="F833" s="8"/>
      <c r="G833" s="8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70"/>
      <c r="Y833" s="70"/>
      <c r="Z833" s="70"/>
      <c r="AA833" s="70"/>
      <c r="AB833" s="70"/>
      <c r="AC833" s="70"/>
      <c r="AD833" s="70"/>
      <c r="AE833" s="70"/>
      <c r="AF833" s="70"/>
      <c r="AG833" s="70"/>
      <c r="AH833" s="8"/>
    </row>
    <row r="834" ht="15.75" customHeight="1">
      <c r="A834" s="8"/>
      <c r="B834" s="8"/>
      <c r="C834" s="8"/>
      <c r="D834" s="8"/>
      <c r="E834" s="8"/>
      <c r="F834" s="8"/>
      <c r="G834" s="8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70"/>
      <c r="Y834" s="70"/>
      <c r="Z834" s="70"/>
      <c r="AA834" s="70"/>
      <c r="AB834" s="70"/>
      <c r="AC834" s="70"/>
      <c r="AD834" s="70"/>
      <c r="AE834" s="70"/>
      <c r="AF834" s="70"/>
      <c r="AG834" s="70"/>
      <c r="AH834" s="8"/>
    </row>
    <row r="835" ht="15.75" customHeight="1">
      <c r="A835" s="8"/>
      <c r="B835" s="8"/>
      <c r="C835" s="8"/>
      <c r="D835" s="8"/>
      <c r="E835" s="8"/>
      <c r="F835" s="8"/>
      <c r="G835" s="8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70"/>
      <c r="Y835" s="70"/>
      <c r="Z835" s="70"/>
      <c r="AA835" s="70"/>
      <c r="AB835" s="70"/>
      <c r="AC835" s="70"/>
      <c r="AD835" s="70"/>
      <c r="AE835" s="70"/>
      <c r="AF835" s="70"/>
      <c r="AG835" s="70"/>
      <c r="AH835" s="8"/>
    </row>
    <row r="836" ht="15.75" customHeight="1">
      <c r="A836" s="8"/>
      <c r="B836" s="8"/>
      <c r="C836" s="8"/>
      <c r="D836" s="8"/>
      <c r="E836" s="8"/>
      <c r="F836" s="8"/>
      <c r="G836" s="8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70"/>
      <c r="Y836" s="70"/>
      <c r="Z836" s="70"/>
      <c r="AA836" s="70"/>
      <c r="AB836" s="70"/>
      <c r="AC836" s="70"/>
      <c r="AD836" s="70"/>
      <c r="AE836" s="70"/>
      <c r="AF836" s="70"/>
      <c r="AG836" s="70"/>
      <c r="AH836" s="8"/>
    </row>
    <row r="837" ht="15.75" customHeight="1">
      <c r="A837" s="8"/>
      <c r="B837" s="8"/>
      <c r="C837" s="8"/>
      <c r="D837" s="8"/>
      <c r="E837" s="8"/>
      <c r="F837" s="8"/>
      <c r="G837" s="8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70"/>
      <c r="Y837" s="70"/>
      <c r="Z837" s="70"/>
      <c r="AA837" s="70"/>
      <c r="AB837" s="70"/>
      <c r="AC837" s="70"/>
      <c r="AD837" s="70"/>
      <c r="AE837" s="70"/>
      <c r="AF837" s="70"/>
      <c r="AG837" s="70"/>
      <c r="AH837" s="8"/>
    </row>
    <row r="838" ht="15.75" customHeight="1">
      <c r="A838" s="8"/>
      <c r="B838" s="8"/>
      <c r="C838" s="8"/>
      <c r="D838" s="8"/>
      <c r="E838" s="8"/>
      <c r="F838" s="8"/>
      <c r="G838" s="8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70"/>
      <c r="Y838" s="70"/>
      <c r="Z838" s="70"/>
      <c r="AA838" s="70"/>
      <c r="AB838" s="70"/>
      <c r="AC838" s="70"/>
      <c r="AD838" s="70"/>
      <c r="AE838" s="70"/>
      <c r="AF838" s="70"/>
      <c r="AG838" s="70"/>
      <c r="AH838" s="8"/>
    </row>
    <row r="839" ht="15.75" customHeight="1">
      <c r="A839" s="8"/>
      <c r="B839" s="8"/>
      <c r="C839" s="8"/>
      <c r="D839" s="8"/>
      <c r="E839" s="8"/>
      <c r="F839" s="8"/>
      <c r="G839" s="8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70"/>
      <c r="Y839" s="70"/>
      <c r="Z839" s="70"/>
      <c r="AA839" s="70"/>
      <c r="AB839" s="70"/>
      <c r="AC839" s="70"/>
      <c r="AD839" s="70"/>
      <c r="AE839" s="70"/>
      <c r="AF839" s="70"/>
      <c r="AG839" s="70"/>
      <c r="AH839" s="8"/>
    </row>
    <row r="840" ht="15.75" customHeight="1">
      <c r="A840" s="8"/>
      <c r="B840" s="8"/>
      <c r="C840" s="8"/>
      <c r="D840" s="8"/>
      <c r="E840" s="8"/>
      <c r="F840" s="8"/>
      <c r="G840" s="8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70"/>
      <c r="Y840" s="70"/>
      <c r="Z840" s="70"/>
      <c r="AA840" s="70"/>
      <c r="AB840" s="70"/>
      <c r="AC840" s="70"/>
      <c r="AD840" s="70"/>
      <c r="AE840" s="70"/>
      <c r="AF840" s="70"/>
      <c r="AG840" s="70"/>
      <c r="AH840" s="8"/>
    </row>
    <row r="841" ht="15.75" customHeight="1">
      <c r="A841" s="8"/>
      <c r="B841" s="8"/>
      <c r="C841" s="8"/>
      <c r="D841" s="8"/>
      <c r="E841" s="8"/>
      <c r="F841" s="8"/>
      <c r="G841" s="8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70"/>
      <c r="Y841" s="70"/>
      <c r="Z841" s="70"/>
      <c r="AA841" s="70"/>
      <c r="AB841" s="70"/>
      <c r="AC841" s="70"/>
      <c r="AD841" s="70"/>
      <c r="AE841" s="70"/>
      <c r="AF841" s="70"/>
      <c r="AG841" s="70"/>
      <c r="AH841" s="8"/>
    </row>
    <row r="842" ht="15.75" customHeight="1">
      <c r="A842" s="8"/>
      <c r="B842" s="8"/>
      <c r="C842" s="8"/>
      <c r="D842" s="8"/>
      <c r="E842" s="8"/>
      <c r="F842" s="8"/>
      <c r="G842" s="8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70"/>
      <c r="Y842" s="70"/>
      <c r="Z842" s="70"/>
      <c r="AA842" s="70"/>
      <c r="AB842" s="70"/>
      <c r="AC842" s="70"/>
      <c r="AD842" s="70"/>
      <c r="AE842" s="70"/>
      <c r="AF842" s="70"/>
      <c r="AG842" s="70"/>
      <c r="AH842" s="8"/>
    </row>
    <row r="843" ht="15.75" customHeight="1">
      <c r="A843" s="8"/>
      <c r="B843" s="8"/>
      <c r="C843" s="8"/>
      <c r="D843" s="8"/>
      <c r="E843" s="8"/>
      <c r="F843" s="8"/>
      <c r="G843" s="8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70"/>
      <c r="Y843" s="70"/>
      <c r="Z843" s="70"/>
      <c r="AA843" s="70"/>
      <c r="AB843" s="70"/>
      <c r="AC843" s="70"/>
      <c r="AD843" s="70"/>
      <c r="AE843" s="70"/>
      <c r="AF843" s="70"/>
      <c r="AG843" s="70"/>
      <c r="AH843" s="8"/>
    </row>
    <row r="844" ht="15.75" customHeight="1">
      <c r="A844" s="8"/>
      <c r="B844" s="8"/>
      <c r="C844" s="8"/>
      <c r="D844" s="8"/>
      <c r="E844" s="8"/>
      <c r="F844" s="8"/>
      <c r="G844" s="8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70"/>
      <c r="Y844" s="70"/>
      <c r="Z844" s="70"/>
      <c r="AA844" s="70"/>
      <c r="AB844" s="70"/>
      <c r="AC844" s="70"/>
      <c r="AD844" s="70"/>
      <c r="AE844" s="70"/>
      <c r="AF844" s="70"/>
      <c r="AG844" s="70"/>
      <c r="AH844" s="8"/>
    </row>
    <row r="845" ht="15.75" customHeight="1">
      <c r="A845" s="8"/>
      <c r="B845" s="8"/>
      <c r="C845" s="8"/>
      <c r="D845" s="8"/>
      <c r="E845" s="8"/>
      <c r="F845" s="8"/>
      <c r="G845" s="8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70"/>
      <c r="Y845" s="70"/>
      <c r="Z845" s="70"/>
      <c r="AA845" s="70"/>
      <c r="AB845" s="70"/>
      <c r="AC845" s="70"/>
      <c r="AD845" s="70"/>
      <c r="AE845" s="70"/>
      <c r="AF845" s="70"/>
      <c r="AG845" s="70"/>
      <c r="AH845" s="8"/>
    </row>
    <row r="846" ht="15.75" customHeight="1">
      <c r="A846" s="8"/>
      <c r="B846" s="8"/>
      <c r="C846" s="8"/>
      <c r="D846" s="8"/>
      <c r="E846" s="8"/>
      <c r="F846" s="8"/>
      <c r="G846" s="8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70"/>
      <c r="Y846" s="70"/>
      <c r="Z846" s="70"/>
      <c r="AA846" s="70"/>
      <c r="AB846" s="70"/>
      <c r="AC846" s="70"/>
      <c r="AD846" s="70"/>
      <c r="AE846" s="70"/>
      <c r="AF846" s="70"/>
      <c r="AG846" s="70"/>
      <c r="AH846" s="8"/>
    </row>
    <row r="847" ht="15.75" customHeight="1">
      <c r="A847" s="8"/>
      <c r="B847" s="8"/>
      <c r="C847" s="8"/>
      <c r="D847" s="8"/>
      <c r="E847" s="8"/>
      <c r="F847" s="8"/>
      <c r="G847" s="8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70"/>
      <c r="Y847" s="70"/>
      <c r="Z847" s="70"/>
      <c r="AA847" s="70"/>
      <c r="AB847" s="70"/>
      <c r="AC847" s="70"/>
      <c r="AD847" s="70"/>
      <c r="AE847" s="70"/>
      <c r="AF847" s="70"/>
      <c r="AG847" s="70"/>
      <c r="AH847" s="8"/>
    </row>
    <row r="848" ht="15.75" customHeight="1">
      <c r="A848" s="8"/>
      <c r="B848" s="8"/>
      <c r="C848" s="8"/>
      <c r="D848" s="8"/>
      <c r="E848" s="8"/>
      <c r="F848" s="8"/>
      <c r="G848" s="8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70"/>
      <c r="Y848" s="70"/>
      <c r="Z848" s="70"/>
      <c r="AA848" s="70"/>
      <c r="AB848" s="70"/>
      <c r="AC848" s="70"/>
      <c r="AD848" s="70"/>
      <c r="AE848" s="70"/>
      <c r="AF848" s="70"/>
      <c r="AG848" s="70"/>
      <c r="AH848" s="8"/>
    </row>
    <row r="849" ht="15.75" customHeight="1">
      <c r="A849" s="8"/>
      <c r="B849" s="8"/>
      <c r="C849" s="8"/>
      <c r="D849" s="8"/>
      <c r="E849" s="8"/>
      <c r="F849" s="8"/>
      <c r="G849" s="8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70"/>
      <c r="Y849" s="70"/>
      <c r="Z849" s="70"/>
      <c r="AA849" s="70"/>
      <c r="AB849" s="70"/>
      <c r="AC849" s="70"/>
      <c r="AD849" s="70"/>
      <c r="AE849" s="70"/>
      <c r="AF849" s="70"/>
      <c r="AG849" s="70"/>
      <c r="AH849" s="8"/>
    </row>
    <row r="850" ht="15.75" customHeight="1">
      <c r="A850" s="8"/>
      <c r="B850" s="8"/>
      <c r="C850" s="8"/>
      <c r="D850" s="8"/>
      <c r="E850" s="8"/>
      <c r="F850" s="8"/>
      <c r="G850" s="8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70"/>
      <c r="Y850" s="70"/>
      <c r="Z850" s="70"/>
      <c r="AA850" s="70"/>
      <c r="AB850" s="70"/>
      <c r="AC850" s="70"/>
      <c r="AD850" s="70"/>
      <c r="AE850" s="70"/>
      <c r="AF850" s="70"/>
      <c r="AG850" s="70"/>
      <c r="AH850" s="8"/>
    </row>
    <row r="851" ht="15.75" customHeight="1">
      <c r="A851" s="8"/>
      <c r="B851" s="8"/>
      <c r="C851" s="8"/>
      <c r="D851" s="8"/>
      <c r="E851" s="8"/>
      <c r="F851" s="8"/>
      <c r="G851" s="8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70"/>
      <c r="Y851" s="70"/>
      <c r="Z851" s="70"/>
      <c r="AA851" s="70"/>
      <c r="AB851" s="70"/>
      <c r="AC851" s="70"/>
      <c r="AD851" s="70"/>
      <c r="AE851" s="70"/>
      <c r="AF851" s="70"/>
      <c r="AG851" s="70"/>
      <c r="AH851" s="8"/>
    </row>
    <row r="852" ht="15.75" customHeight="1">
      <c r="A852" s="8"/>
      <c r="B852" s="8"/>
      <c r="C852" s="8"/>
      <c r="D852" s="8"/>
      <c r="E852" s="8"/>
      <c r="F852" s="8"/>
      <c r="G852" s="8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70"/>
      <c r="Y852" s="70"/>
      <c r="Z852" s="70"/>
      <c r="AA852" s="70"/>
      <c r="AB852" s="70"/>
      <c r="AC852" s="70"/>
      <c r="AD852" s="70"/>
      <c r="AE852" s="70"/>
      <c r="AF852" s="70"/>
      <c r="AG852" s="70"/>
      <c r="AH852" s="8"/>
    </row>
    <row r="853" ht="15.75" customHeight="1">
      <c r="A853" s="8"/>
      <c r="B853" s="8"/>
      <c r="C853" s="8"/>
      <c r="D853" s="8"/>
      <c r="E853" s="8"/>
      <c r="F853" s="8"/>
      <c r="G853" s="8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70"/>
      <c r="Y853" s="70"/>
      <c r="Z853" s="70"/>
      <c r="AA853" s="70"/>
      <c r="AB853" s="70"/>
      <c r="AC853" s="70"/>
      <c r="AD853" s="70"/>
      <c r="AE853" s="70"/>
      <c r="AF853" s="70"/>
      <c r="AG853" s="70"/>
      <c r="AH853" s="8"/>
    </row>
    <row r="854" ht="15.75" customHeight="1">
      <c r="A854" s="8"/>
      <c r="B854" s="8"/>
      <c r="C854" s="8"/>
      <c r="D854" s="8"/>
      <c r="E854" s="8"/>
      <c r="F854" s="8"/>
      <c r="G854" s="8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70"/>
      <c r="Y854" s="70"/>
      <c r="Z854" s="70"/>
      <c r="AA854" s="70"/>
      <c r="AB854" s="70"/>
      <c r="AC854" s="70"/>
      <c r="AD854" s="70"/>
      <c r="AE854" s="70"/>
      <c r="AF854" s="70"/>
      <c r="AG854" s="70"/>
      <c r="AH854" s="8"/>
    </row>
    <row r="855" ht="15.75" customHeight="1">
      <c r="A855" s="8"/>
      <c r="B855" s="8"/>
      <c r="C855" s="8"/>
      <c r="D855" s="8"/>
      <c r="E855" s="8"/>
      <c r="F855" s="8"/>
      <c r="G855" s="8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70"/>
      <c r="Y855" s="70"/>
      <c r="Z855" s="70"/>
      <c r="AA855" s="70"/>
      <c r="AB855" s="70"/>
      <c r="AC855" s="70"/>
      <c r="AD855" s="70"/>
      <c r="AE855" s="70"/>
      <c r="AF855" s="70"/>
      <c r="AG855" s="70"/>
      <c r="AH855" s="8"/>
    </row>
    <row r="856" ht="15.75" customHeight="1">
      <c r="A856" s="8"/>
      <c r="B856" s="8"/>
      <c r="C856" s="8"/>
      <c r="D856" s="8"/>
      <c r="E856" s="8"/>
      <c r="F856" s="8"/>
      <c r="G856" s="8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70"/>
      <c r="Y856" s="70"/>
      <c r="Z856" s="70"/>
      <c r="AA856" s="70"/>
      <c r="AB856" s="70"/>
      <c r="AC856" s="70"/>
      <c r="AD856" s="70"/>
      <c r="AE856" s="70"/>
      <c r="AF856" s="70"/>
      <c r="AG856" s="70"/>
      <c r="AH856" s="8"/>
    </row>
    <row r="857" ht="15.75" customHeight="1">
      <c r="A857" s="8"/>
      <c r="B857" s="8"/>
      <c r="C857" s="8"/>
      <c r="D857" s="8"/>
      <c r="E857" s="8"/>
      <c r="F857" s="8"/>
      <c r="G857" s="8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70"/>
      <c r="Y857" s="70"/>
      <c r="Z857" s="70"/>
      <c r="AA857" s="70"/>
      <c r="AB857" s="70"/>
      <c r="AC857" s="70"/>
      <c r="AD857" s="70"/>
      <c r="AE857" s="70"/>
      <c r="AF857" s="70"/>
      <c r="AG857" s="70"/>
      <c r="AH857" s="8"/>
    </row>
    <row r="858" ht="15.75" customHeight="1">
      <c r="A858" s="8"/>
      <c r="B858" s="8"/>
      <c r="C858" s="8"/>
      <c r="D858" s="8"/>
      <c r="E858" s="8"/>
      <c r="F858" s="8"/>
      <c r="G858" s="8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70"/>
      <c r="Y858" s="70"/>
      <c r="Z858" s="70"/>
      <c r="AA858" s="70"/>
      <c r="AB858" s="70"/>
      <c r="AC858" s="70"/>
      <c r="AD858" s="70"/>
      <c r="AE858" s="70"/>
      <c r="AF858" s="70"/>
      <c r="AG858" s="70"/>
      <c r="AH858" s="8"/>
    </row>
    <row r="859" ht="15.75" customHeight="1">
      <c r="A859" s="8"/>
      <c r="B859" s="8"/>
      <c r="C859" s="8"/>
      <c r="D859" s="8"/>
      <c r="E859" s="8"/>
      <c r="F859" s="8"/>
      <c r="G859" s="8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70"/>
      <c r="Y859" s="70"/>
      <c r="Z859" s="70"/>
      <c r="AA859" s="70"/>
      <c r="AB859" s="70"/>
      <c r="AC859" s="70"/>
      <c r="AD859" s="70"/>
      <c r="AE859" s="70"/>
      <c r="AF859" s="70"/>
      <c r="AG859" s="70"/>
      <c r="AH859" s="8"/>
    </row>
    <row r="860" ht="15.75" customHeight="1">
      <c r="A860" s="8"/>
      <c r="B860" s="8"/>
      <c r="C860" s="8"/>
      <c r="D860" s="8"/>
      <c r="E860" s="8"/>
      <c r="F860" s="8"/>
      <c r="G860" s="8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70"/>
      <c r="Y860" s="70"/>
      <c r="Z860" s="70"/>
      <c r="AA860" s="70"/>
      <c r="AB860" s="70"/>
      <c r="AC860" s="70"/>
      <c r="AD860" s="70"/>
      <c r="AE860" s="70"/>
      <c r="AF860" s="70"/>
      <c r="AG860" s="70"/>
      <c r="AH860" s="8"/>
    </row>
    <row r="861" ht="15.75" customHeight="1">
      <c r="A861" s="8"/>
      <c r="B861" s="8"/>
      <c r="C861" s="8"/>
      <c r="D861" s="8"/>
      <c r="E861" s="8"/>
      <c r="F861" s="8"/>
      <c r="G861" s="8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70"/>
      <c r="Y861" s="70"/>
      <c r="Z861" s="70"/>
      <c r="AA861" s="70"/>
      <c r="AB861" s="70"/>
      <c r="AC861" s="70"/>
      <c r="AD861" s="70"/>
      <c r="AE861" s="70"/>
      <c r="AF861" s="70"/>
      <c r="AG861" s="70"/>
      <c r="AH861" s="8"/>
    </row>
    <row r="862" ht="15.75" customHeight="1">
      <c r="A862" s="8"/>
      <c r="B862" s="8"/>
      <c r="C862" s="8"/>
      <c r="D862" s="8"/>
      <c r="E862" s="8"/>
      <c r="F862" s="8"/>
      <c r="G862" s="8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70"/>
      <c r="Y862" s="70"/>
      <c r="Z862" s="70"/>
      <c r="AA862" s="70"/>
      <c r="AB862" s="70"/>
      <c r="AC862" s="70"/>
      <c r="AD862" s="70"/>
      <c r="AE862" s="70"/>
      <c r="AF862" s="70"/>
      <c r="AG862" s="70"/>
      <c r="AH862" s="8"/>
    </row>
    <row r="863" ht="15.75" customHeight="1">
      <c r="A863" s="8"/>
      <c r="B863" s="8"/>
      <c r="C863" s="8"/>
      <c r="D863" s="8"/>
      <c r="E863" s="8"/>
      <c r="F863" s="8"/>
      <c r="G863" s="8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70"/>
      <c r="Y863" s="70"/>
      <c r="Z863" s="70"/>
      <c r="AA863" s="70"/>
      <c r="AB863" s="70"/>
      <c r="AC863" s="70"/>
      <c r="AD863" s="70"/>
      <c r="AE863" s="70"/>
      <c r="AF863" s="70"/>
      <c r="AG863" s="70"/>
      <c r="AH863" s="8"/>
    </row>
    <row r="864" ht="15.75" customHeight="1">
      <c r="A864" s="8"/>
      <c r="B864" s="8"/>
      <c r="C864" s="8"/>
      <c r="D864" s="8"/>
      <c r="E864" s="8"/>
      <c r="F864" s="8"/>
      <c r="G864" s="8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70"/>
      <c r="Y864" s="70"/>
      <c r="Z864" s="70"/>
      <c r="AA864" s="70"/>
      <c r="AB864" s="70"/>
      <c r="AC864" s="70"/>
      <c r="AD864" s="70"/>
      <c r="AE864" s="70"/>
      <c r="AF864" s="70"/>
      <c r="AG864" s="70"/>
      <c r="AH864" s="8"/>
    </row>
    <row r="865" ht="15.75" customHeight="1">
      <c r="A865" s="8"/>
      <c r="B865" s="8"/>
      <c r="C865" s="8"/>
      <c r="D865" s="8"/>
      <c r="E865" s="8"/>
      <c r="F865" s="8"/>
      <c r="G865" s="8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70"/>
      <c r="Y865" s="70"/>
      <c r="Z865" s="70"/>
      <c r="AA865" s="70"/>
      <c r="AB865" s="70"/>
      <c r="AC865" s="70"/>
      <c r="AD865" s="70"/>
      <c r="AE865" s="70"/>
      <c r="AF865" s="70"/>
      <c r="AG865" s="70"/>
      <c r="AH865" s="8"/>
    </row>
    <row r="866" ht="15.75" customHeight="1">
      <c r="A866" s="8"/>
      <c r="B866" s="8"/>
      <c r="C866" s="8"/>
      <c r="D866" s="8"/>
      <c r="E866" s="8"/>
      <c r="F866" s="8"/>
      <c r="G866" s="8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70"/>
      <c r="Y866" s="70"/>
      <c r="Z866" s="70"/>
      <c r="AA866" s="70"/>
      <c r="AB866" s="70"/>
      <c r="AC866" s="70"/>
      <c r="AD866" s="70"/>
      <c r="AE866" s="70"/>
      <c r="AF866" s="70"/>
      <c r="AG866" s="70"/>
      <c r="AH866" s="8"/>
    </row>
    <row r="867" ht="15.75" customHeight="1">
      <c r="A867" s="8"/>
      <c r="B867" s="8"/>
      <c r="C867" s="8"/>
      <c r="D867" s="8"/>
      <c r="E867" s="8"/>
      <c r="F867" s="8"/>
      <c r="G867" s="8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70"/>
      <c r="Y867" s="70"/>
      <c r="Z867" s="70"/>
      <c r="AA867" s="70"/>
      <c r="AB867" s="70"/>
      <c r="AC867" s="70"/>
      <c r="AD867" s="70"/>
      <c r="AE867" s="70"/>
      <c r="AF867" s="70"/>
      <c r="AG867" s="70"/>
      <c r="AH867" s="8"/>
    </row>
    <row r="868" ht="15.75" customHeight="1">
      <c r="A868" s="8"/>
      <c r="B868" s="8"/>
      <c r="C868" s="8"/>
      <c r="D868" s="8"/>
      <c r="E868" s="8"/>
      <c r="F868" s="8"/>
      <c r="G868" s="8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70"/>
      <c r="Y868" s="70"/>
      <c r="Z868" s="70"/>
      <c r="AA868" s="70"/>
      <c r="AB868" s="70"/>
      <c r="AC868" s="70"/>
      <c r="AD868" s="70"/>
      <c r="AE868" s="70"/>
      <c r="AF868" s="70"/>
      <c r="AG868" s="70"/>
      <c r="AH868" s="8"/>
    </row>
    <row r="869" ht="15.75" customHeight="1">
      <c r="A869" s="8"/>
      <c r="B869" s="8"/>
      <c r="C869" s="8"/>
      <c r="D869" s="8"/>
      <c r="E869" s="8"/>
      <c r="F869" s="8"/>
      <c r="G869" s="8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70"/>
      <c r="Y869" s="70"/>
      <c r="Z869" s="70"/>
      <c r="AA869" s="70"/>
      <c r="AB869" s="70"/>
      <c r="AC869" s="70"/>
      <c r="AD869" s="70"/>
      <c r="AE869" s="70"/>
      <c r="AF869" s="70"/>
      <c r="AG869" s="70"/>
      <c r="AH869" s="8"/>
    </row>
    <row r="870" ht="15.75" customHeight="1">
      <c r="A870" s="8"/>
      <c r="B870" s="8"/>
      <c r="C870" s="8"/>
      <c r="D870" s="8"/>
      <c r="E870" s="8"/>
      <c r="F870" s="8"/>
      <c r="G870" s="8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70"/>
      <c r="Y870" s="70"/>
      <c r="Z870" s="70"/>
      <c r="AA870" s="70"/>
      <c r="AB870" s="70"/>
      <c r="AC870" s="70"/>
      <c r="AD870" s="70"/>
      <c r="AE870" s="70"/>
      <c r="AF870" s="70"/>
      <c r="AG870" s="70"/>
      <c r="AH870" s="8"/>
    </row>
    <row r="871" ht="15.75" customHeight="1">
      <c r="A871" s="8"/>
      <c r="B871" s="8"/>
      <c r="C871" s="8"/>
      <c r="D871" s="8"/>
      <c r="E871" s="8"/>
      <c r="F871" s="8"/>
      <c r="G871" s="8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70"/>
      <c r="Y871" s="70"/>
      <c r="Z871" s="70"/>
      <c r="AA871" s="70"/>
      <c r="AB871" s="70"/>
      <c r="AC871" s="70"/>
      <c r="AD871" s="70"/>
      <c r="AE871" s="70"/>
      <c r="AF871" s="70"/>
      <c r="AG871" s="70"/>
      <c r="AH871" s="8"/>
    </row>
    <row r="872" ht="15.75" customHeight="1">
      <c r="A872" s="8"/>
      <c r="B872" s="8"/>
      <c r="C872" s="8"/>
      <c r="D872" s="8"/>
      <c r="E872" s="8"/>
      <c r="F872" s="8"/>
      <c r="G872" s="8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70"/>
      <c r="Y872" s="70"/>
      <c r="Z872" s="70"/>
      <c r="AA872" s="70"/>
      <c r="AB872" s="70"/>
      <c r="AC872" s="70"/>
      <c r="AD872" s="70"/>
      <c r="AE872" s="70"/>
      <c r="AF872" s="70"/>
      <c r="AG872" s="70"/>
      <c r="AH872" s="8"/>
    </row>
    <row r="873" ht="15.75" customHeight="1">
      <c r="A873" s="8"/>
      <c r="B873" s="8"/>
      <c r="C873" s="8"/>
      <c r="D873" s="8"/>
      <c r="E873" s="8"/>
      <c r="F873" s="8"/>
      <c r="G873" s="8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70"/>
      <c r="Y873" s="70"/>
      <c r="Z873" s="70"/>
      <c r="AA873" s="70"/>
      <c r="AB873" s="70"/>
      <c r="AC873" s="70"/>
      <c r="AD873" s="70"/>
      <c r="AE873" s="70"/>
      <c r="AF873" s="70"/>
      <c r="AG873" s="70"/>
      <c r="AH873" s="8"/>
    </row>
    <row r="874" ht="15.75" customHeight="1">
      <c r="A874" s="8"/>
      <c r="B874" s="8"/>
      <c r="C874" s="8"/>
      <c r="D874" s="8"/>
      <c r="E874" s="8"/>
      <c r="F874" s="8"/>
      <c r="G874" s="8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70"/>
      <c r="Y874" s="70"/>
      <c r="Z874" s="70"/>
      <c r="AA874" s="70"/>
      <c r="AB874" s="70"/>
      <c r="AC874" s="70"/>
      <c r="AD874" s="70"/>
      <c r="AE874" s="70"/>
      <c r="AF874" s="70"/>
      <c r="AG874" s="70"/>
      <c r="AH874" s="8"/>
    </row>
    <row r="875" ht="15.75" customHeight="1">
      <c r="A875" s="8"/>
      <c r="B875" s="8"/>
      <c r="C875" s="8"/>
      <c r="D875" s="8"/>
      <c r="E875" s="8"/>
      <c r="F875" s="8"/>
      <c r="G875" s="8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70"/>
      <c r="Y875" s="70"/>
      <c r="Z875" s="70"/>
      <c r="AA875" s="70"/>
      <c r="AB875" s="70"/>
      <c r="AC875" s="70"/>
      <c r="AD875" s="70"/>
      <c r="AE875" s="70"/>
      <c r="AF875" s="70"/>
      <c r="AG875" s="70"/>
      <c r="AH875" s="8"/>
    </row>
    <row r="876" ht="15.75" customHeight="1">
      <c r="A876" s="8"/>
      <c r="B876" s="8"/>
      <c r="C876" s="8"/>
      <c r="D876" s="8"/>
      <c r="E876" s="8"/>
      <c r="F876" s="8"/>
      <c r="G876" s="8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70"/>
      <c r="Y876" s="70"/>
      <c r="Z876" s="70"/>
      <c r="AA876" s="70"/>
      <c r="AB876" s="70"/>
      <c r="AC876" s="70"/>
      <c r="AD876" s="70"/>
      <c r="AE876" s="70"/>
      <c r="AF876" s="70"/>
      <c r="AG876" s="70"/>
      <c r="AH876" s="8"/>
    </row>
    <row r="877" ht="15.75" customHeight="1">
      <c r="A877" s="8"/>
      <c r="B877" s="8"/>
      <c r="C877" s="8"/>
      <c r="D877" s="8"/>
      <c r="E877" s="8"/>
      <c r="F877" s="8"/>
      <c r="G877" s="8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70"/>
      <c r="Y877" s="70"/>
      <c r="Z877" s="70"/>
      <c r="AA877" s="70"/>
      <c r="AB877" s="70"/>
      <c r="AC877" s="70"/>
      <c r="AD877" s="70"/>
      <c r="AE877" s="70"/>
      <c r="AF877" s="70"/>
      <c r="AG877" s="70"/>
      <c r="AH877" s="8"/>
    </row>
    <row r="878" ht="15.75" customHeight="1">
      <c r="A878" s="8"/>
      <c r="B878" s="8"/>
      <c r="C878" s="8"/>
      <c r="D878" s="8"/>
      <c r="E878" s="8"/>
      <c r="F878" s="8"/>
      <c r="G878" s="8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70"/>
      <c r="Y878" s="70"/>
      <c r="Z878" s="70"/>
      <c r="AA878" s="70"/>
      <c r="AB878" s="70"/>
      <c r="AC878" s="70"/>
      <c r="AD878" s="70"/>
      <c r="AE878" s="70"/>
      <c r="AF878" s="70"/>
      <c r="AG878" s="70"/>
      <c r="AH878" s="8"/>
    </row>
    <row r="879" ht="15.75" customHeight="1">
      <c r="A879" s="8"/>
      <c r="B879" s="8"/>
      <c r="C879" s="8"/>
      <c r="D879" s="8"/>
      <c r="E879" s="8"/>
      <c r="F879" s="8"/>
      <c r="G879" s="8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70"/>
      <c r="Y879" s="70"/>
      <c r="Z879" s="70"/>
      <c r="AA879" s="70"/>
      <c r="AB879" s="70"/>
      <c r="AC879" s="70"/>
      <c r="AD879" s="70"/>
      <c r="AE879" s="70"/>
      <c r="AF879" s="70"/>
      <c r="AG879" s="70"/>
      <c r="AH879" s="8"/>
    </row>
    <row r="880" ht="15.75" customHeight="1">
      <c r="A880" s="8"/>
      <c r="B880" s="8"/>
      <c r="C880" s="8"/>
      <c r="D880" s="8"/>
      <c r="E880" s="8"/>
      <c r="F880" s="8"/>
      <c r="G880" s="8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70"/>
      <c r="Y880" s="70"/>
      <c r="Z880" s="70"/>
      <c r="AA880" s="70"/>
      <c r="AB880" s="70"/>
      <c r="AC880" s="70"/>
      <c r="AD880" s="70"/>
      <c r="AE880" s="70"/>
      <c r="AF880" s="70"/>
      <c r="AG880" s="70"/>
      <c r="AH880" s="8"/>
    </row>
    <row r="881" ht="15.75" customHeight="1">
      <c r="A881" s="8"/>
      <c r="B881" s="8"/>
      <c r="C881" s="8"/>
      <c r="D881" s="8"/>
      <c r="E881" s="8"/>
      <c r="F881" s="8"/>
      <c r="G881" s="8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70"/>
      <c r="Y881" s="70"/>
      <c r="Z881" s="70"/>
      <c r="AA881" s="70"/>
      <c r="AB881" s="70"/>
      <c r="AC881" s="70"/>
      <c r="AD881" s="70"/>
      <c r="AE881" s="70"/>
      <c r="AF881" s="70"/>
      <c r="AG881" s="70"/>
      <c r="AH881" s="8"/>
    </row>
    <row r="882" ht="15.75" customHeight="1">
      <c r="A882" s="8"/>
      <c r="B882" s="8"/>
      <c r="C882" s="8"/>
      <c r="D882" s="8"/>
      <c r="E882" s="8"/>
      <c r="F882" s="8"/>
      <c r="G882" s="8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70"/>
      <c r="Y882" s="70"/>
      <c r="Z882" s="70"/>
      <c r="AA882" s="70"/>
      <c r="AB882" s="70"/>
      <c r="AC882" s="70"/>
      <c r="AD882" s="70"/>
      <c r="AE882" s="70"/>
      <c r="AF882" s="70"/>
      <c r="AG882" s="70"/>
      <c r="AH882" s="8"/>
    </row>
    <row r="883" ht="15.75" customHeight="1">
      <c r="A883" s="8"/>
      <c r="B883" s="8"/>
      <c r="C883" s="8"/>
      <c r="D883" s="8"/>
      <c r="E883" s="8"/>
      <c r="F883" s="8"/>
      <c r="G883" s="8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70"/>
      <c r="Y883" s="70"/>
      <c r="Z883" s="70"/>
      <c r="AA883" s="70"/>
      <c r="AB883" s="70"/>
      <c r="AC883" s="70"/>
      <c r="AD883" s="70"/>
      <c r="AE883" s="70"/>
      <c r="AF883" s="70"/>
      <c r="AG883" s="70"/>
      <c r="AH883" s="8"/>
    </row>
    <row r="884" ht="15.75" customHeight="1">
      <c r="A884" s="8"/>
      <c r="B884" s="8"/>
      <c r="C884" s="8"/>
      <c r="D884" s="8"/>
      <c r="E884" s="8"/>
      <c r="F884" s="8"/>
      <c r="G884" s="8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70"/>
      <c r="Y884" s="70"/>
      <c r="Z884" s="70"/>
      <c r="AA884" s="70"/>
      <c r="AB884" s="70"/>
      <c r="AC884" s="70"/>
      <c r="AD884" s="70"/>
      <c r="AE884" s="70"/>
      <c r="AF884" s="70"/>
      <c r="AG884" s="70"/>
      <c r="AH884" s="8"/>
    </row>
    <row r="885" ht="15.75" customHeight="1">
      <c r="A885" s="8"/>
      <c r="B885" s="8"/>
      <c r="C885" s="8"/>
      <c r="D885" s="8"/>
      <c r="E885" s="8"/>
      <c r="F885" s="8"/>
      <c r="G885" s="8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70"/>
      <c r="Y885" s="70"/>
      <c r="Z885" s="70"/>
      <c r="AA885" s="70"/>
      <c r="AB885" s="70"/>
      <c r="AC885" s="70"/>
      <c r="AD885" s="70"/>
      <c r="AE885" s="70"/>
      <c r="AF885" s="70"/>
      <c r="AG885" s="70"/>
      <c r="AH885" s="8"/>
    </row>
    <row r="886" ht="15.75" customHeight="1">
      <c r="A886" s="8"/>
      <c r="B886" s="8"/>
      <c r="C886" s="8"/>
      <c r="D886" s="8"/>
      <c r="E886" s="8"/>
      <c r="F886" s="8"/>
      <c r="G886" s="8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70"/>
      <c r="Y886" s="70"/>
      <c r="Z886" s="70"/>
      <c r="AA886" s="70"/>
      <c r="AB886" s="70"/>
      <c r="AC886" s="70"/>
      <c r="AD886" s="70"/>
      <c r="AE886" s="70"/>
      <c r="AF886" s="70"/>
      <c r="AG886" s="70"/>
      <c r="AH886" s="8"/>
    </row>
    <row r="887" ht="15.75" customHeight="1">
      <c r="A887" s="8"/>
      <c r="B887" s="8"/>
      <c r="C887" s="8"/>
      <c r="D887" s="8"/>
      <c r="E887" s="8"/>
      <c r="F887" s="8"/>
      <c r="G887" s="8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70"/>
      <c r="Y887" s="70"/>
      <c r="Z887" s="70"/>
      <c r="AA887" s="70"/>
      <c r="AB887" s="70"/>
      <c r="AC887" s="70"/>
      <c r="AD887" s="70"/>
      <c r="AE887" s="70"/>
      <c r="AF887" s="70"/>
      <c r="AG887" s="70"/>
      <c r="AH887" s="8"/>
    </row>
    <row r="888" ht="15.75" customHeight="1">
      <c r="A888" s="8"/>
      <c r="B888" s="8"/>
      <c r="C888" s="8"/>
      <c r="D888" s="8"/>
      <c r="E888" s="8"/>
      <c r="F888" s="8"/>
      <c r="G888" s="8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70"/>
      <c r="Y888" s="70"/>
      <c r="Z888" s="70"/>
      <c r="AA888" s="70"/>
      <c r="AB888" s="70"/>
      <c r="AC888" s="70"/>
      <c r="AD888" s="70"/>
      <c r="AE888" s="70"/>
      <c r="AF888" s="70"/>
      <c r="AG888" s="70"/>
      <c r="AH888" s="8"/>
    </row>
    <row r="889" ht="15.75" customHeight="1">
      <c r="A889" s="8"/>
      <c r="B889" s="8"/>
      <c r="C889" s="8"/>
      <c r="D889" s="8"/>
      <c r="E889" s="8"/>
      <c r="F889" s="8"/>
      <c r="G889" s="8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70"/>
      <c r="Y889" s="70"/>
      <c r="Z889" s="70"/>
      <c r="AA889" s="70"/>
      <c r="AB889" s="70"/>
      <c r="AC889" s="70"/>
      <c r="AD889" s="70"/>
      <c r="AE889" s="70"/>
      <c r="AF889" s="70"/>
      <c r="AG889" s="70"/>
      <c r="AH889" s="8"/>
    </row>
    <row r="890" ht="15.75" customHeight="1">
      <c r="A890" s="8"/>
      <c r="B890" s="8"/>
      <c r="C890" s="8"/>
      <c r="D890" s="8"/>
      <c r="E890" s="8"/>
      <c r="F890" s="8"/>
      <c r="G890" s="8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70"/>
      <c r="Y890" s="70"/>
      <c r="Z890" s="70"/>
      <c r="AA890" s="70"/>
      <c r="AB890" s="70"/>
      <c r="AC890" s="70"/>
      <c r="AD890" s="70"/>
      <c r="AE890" s="70"/>
      <c r="AF890" s="70"/>
      <c r="AG890" s="70"/>
      <c r="AH890" s="8"/>
    </row>
    <row r="891" ht="15.75" customHeight="1">
      <c r="A891" s="8"/>
      <c r="B891" s="8"/>
      <c r="C891" s="8"/>
      <c r="D891" s="8"/>
      <c r="E891" s="8"/>
      <c r="F891" s="8"/>
      <c r="G891" s="8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70"/>
      <c r="Y891" s="70"/>
      <c r="Z891" s="70"/>
      <c r="AA891" s="70"/>
      <c r="AB891" s="70"/>
      <c r="AC891" s="70"/>
      <c r="AD891" s="70"/>
      <c r="AE891" s="70"/>
      <c r="AF891" s="70"/>
      <c r="AG891" s="70"/>
      <c r="AH891" s="8"/>
    </row>
    <row r="892" ht="15.75" customHeight="1">
      <c r="A892" s="8"/>
      <c r="B892" s="8"/>
      <c r="C892" s="8"/>
      <c r="D892" s="8"/>
      <c r="E892" s="8"/>
      <c r="F892" s="8"/>
      <c r="G892" s="8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70"/>
      <c r="Y892" s="70"/>
      <c r="Z892" s="70"/>
      <c r="AA892" s="70"/>
      <c r="AB892" s="70"/>
      <c r="AC892" s="70"/>
      <c r="AD892" s="70"/>
      <c r="AE892" s="70"/>
      <c r="AF892" s="70"/>
      <c r="AG892" s="70"/>
      <c r="AH892" s="8"/>
    </row>
    <row r="893" ht="15.75" customHeight="1">
      <c r="A893" s="8"/>
      <c r="B893" s="8"/>
      <c r="C893" s="8"/>
      <c r="D893" s="8"/>
      <c r="E893" s="8"/>
      <c r="F893" s="8"/>
      <c r="G893" s="8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70"/>
      <c r="Y893" s="70"/>
      <c r="Z893" s="70"/>
      <c r="AA893" s="70"/>
      <c r="AB893" s="70"/>
      <c r="AC893" s="70"/>
      <c r="AD893" s="70"/>
      <c r="AE893" s="70"/>
      <c r="AF893" s="70"/>
      <c r="AG893" s="70"/>
      <c r="AH893" s="8"/>
    </row>
    <row r="894" ht="15.75" customHeight="1">
      <c r="A894" s="8"/>
      <c r="B894" s="8"/>
      <c r="C894" s="8"/>
      <c r="D894" s="8"/>
      <c r="E894" s="8"/>
      <c r="F894" s="8"/>
      <c r="G894" s="8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70"/>
      <c r="Y894" s="70"/>
      <c r="Z894" s="70"/>
      <c r="AA894" s="70"/>
      <c r="AB894" s="70"/>
      <c r="AC894" s="70"/>
      <c r="AD894" s="70"/>
      <c r="AE894" s="70"/>
      <c r="AF894" s="70"/>
      <c r="AG894" s="70"/>
      <c r="AH894" s="8"/>
    </row>
    <row r="895" ht="15.75" customHeight="1">
      <c r="A895" s="8"/>
      <c r="B895" s="8"/>
      <c r="C895" s="8"/>
      <c r="D895" s="8"/>
      <c r="E895" s="8"/>
      <c r="F895" s="8"/>
      <c r="G895" s="8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70"/>
      <c r="Y895" s="70"/>
      <c r="Z895" s="70"/>
      <c r="AA895" s="70"/>
      <c r="AB895" s="70"/>
      <c r="AC895" s="70"/>
      <c r="AD895" s="70"/>
      <c r="AE895" s="70"/>
      <c r="AF895" s="70"/>
      <c r="AG895" s="70"/>
      <c r="AH895" s="8"/>
    </row>
    <row r="896" ht="15.75" customHeight="1">
      <c r="A896" s="8"/>
      <c r="B896" s="8"/>
      <c r="C896" s="8"/>
      <c r="D896" s="8"/>
      <c r="E896" s="8"/>
      <c r="F896" s="8"/>
      <c r="G896" s="8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70"/>
      <c r="Y896" s="70"/>
      <c r="Z896" s="70"/>
      <c r="AA896" s="70"/>
      <c r="AB896" s="70"/>
      <c r="AC896" s="70"/>
      <c r="AD896" s="70"/>
      <c r="AE896" s="70"/>
      <c r="AF896" s="70"/>
      <c r="AG896" s="70"/>
      <c r="AH896" s="8"/>
    </row>
    <row r="897" ht="15.75" customHeight="1">
      <c r="A897" s="8"/>
      <c r="B897" s="8"/>
      <c r="C897" s="8"/>
      <c r="D897" s="8"/>
      <c r="E897" s="8"/>
      <c r="F897" s="8"/>
      <c r="G897" s="8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70"/>
      <c r="Y897" s="70"/>
      <c r="Z897" s="70"/>
      <c r="AA897" s="70"/>
      <c r="AB897" s="70"/>
      <c r="AC897" s="70"/>
      <c r="AD897" s="70"/>
      <c r="AE897" s="70"/>
      <c r="AF897" s="70"/>
      <c r="AG897" s="70"/>
      <c r="AH897" s="8"/>
    </row>
    <row r="898" ht="15.75" customHeight="1">
      <c r="A898" s="8"/>
      <c r="B898" s="8"/>
      <c r="C898" s="8"/>
      <c r="D898" s="8"/>
      <c r="E898" s="8"/>
      <c r="F898" s="8"/>
      <c r="G898" s="8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70"/>
      <c r="Y898" s="70"/>
      <c r="Z898" s="70"/>
      <c r="AA898" s="70"/>
      <c r="AB898" s="70"/>
      <c r="AC898" s="70"/>
      <c r="AD898" s="70"/>
      <c r="AE898" s="70"/>
      <c r="AF898" s="70"/>
      <c r="AG898" s="70"/>
      <c r="AH898" s="8"/>
    </row>
    <row r="899" ht="15.75" customHeight="1">
      <c r="A899" s="8"/>
      <c r="B899" s="8"/>
      <c r="C899" s="8"/>
      <c r="D899" s="8"/>
      <c r="E899" s="8"/>
      <c r="F899" s="8"/>
      <c r="G899" s="8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70"/>
      <c r="Y899" s="70"/>
      <c r="Z899" s="70"/>
      <c r="AA899" s="70"/>
      <c r="AB899" s="70"/>
      <c r="AC899" s="70"/>
      <c r="AD899" s="70"/>
      <c r="AE899" s="70"/>
      <c r="AF899" s="70"/>
      <c r="AG899" s="70"/>
      <c r="AH899" s="8"/>
    </row>
    <row r="900" ht="15.75" customHeight="1">
      <c r="A900" s="8"/>
      <c r="B900" s="8"/>
      <c r="C900" s="8"/>
      <c r="D900" s="8"/>
      <c r="E900" s="8"/>
      <c r="F900" s="8"/>
      <c r="G900" s="8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70"/>
      <c r="Y900" s="70"/>
      <c r="Z900" s="70"/>
      <c r="AA900" s="70"/>
      <c r="AB900" s="70"/>
      <c r="AC900" s="70"/>
      <c r="AD900" s="70"/>
      <c r="AE900" s="70"/>
      <c r="AF900" s="70"/>
      <c r="AG900" s="70"/>
      <c r="AH900" s="8"/>
    </row>
    <row r="901" ht="15.75" customHeight="1">
      <c r="A901" s="8"/>
      <c r="B901" s="8"/>
      <c r="C901" s="8"/>
      <c r="D901" s="8"/>
      <c r="E901" s="8"/>
      <c r="F901" s="8"/>
      <c r="G901" s="8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70"/>
      <c r="Y901" s="70"/>
      <c r="Z901" s="70"/>
      <c r="AA901" s="70"/>
      <c r="AB901" s="70"/>
      <c r="AC901" s="70"/>
      <c r="AD901" s="70"/>
      <c r="AE901" s="70"/>
      <c r="AF901" s="70"/>
      <c r="AG901" s="70"/>
      <c r="AH901" s="8"/>
    </row>
    <row r="902" ht="15.75" customHeight="1">
      <c r="A902" s="8"/>
      <c r="B902" s="8"/>
      <c r="C902" s="8"/>
      <c r="D902" s="8"/>
      <c r="E902" s="8"/>
      <c r="F902" s="8"/>
      <c r="G902" s="8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70"/>
      <c r="Y902" s="70"/>
      <c r="Z902" s="70"/>
      <c r="AA902" s="70"/>
      <c r="AB902" s="70"/>
      <c r="AC902" s="70"/>
      <c r="AD902" s="70"/>
      <c r="AE902" s="70"/>
      <c r="AF902" s="70"/>
      <c r="AG902" s="70"/>
      <c r="AH902" s="8"/>
    </row>
    <row r="903" ht="15.75" customHeight="1">
      <c r="A903" s="8"/>
      <c r="B903" s="8"/>
      <c r="C903" s="8"/>
      <c r="D903" s="8"/>
      <c r="E903" s="8"/>
      <c r="F903" s="8"/>
      <c r="G903" s="8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70"/>
      <c r="Y903" s="70"/>
      <c r="Z903" s="70"/>
      <c r="AA903" s="70"/>
      <c r="AB903" s="70"/>
      <c r="AC903" s="70"/>
      <c r="AD903" s="70"/>
      <c r="AE903" s="70"/>
      <c r="AF903" s="70"/>
      <c r="AG903" s="70"/>
      <c r="AH903" s="8"/>
    </row>
    <row r="904" ht="15.75" customHeight="1">
      <c r="A904" s="8"/>
      <c r="B904" s="8"/>
      <c r="C904" s="8"/>
      <c r="D904" s="8"/>
      <c r="E904" s="8"/>
      <c r="F904" s="8"/>
      <c r="G904" s="8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70"/>
      <c r="Y904" s="70"/>
      <c r="Z904" s="70"/>
      <c r="AA904" s="70"/>
      <c r="AB904" s="70"/>
      <c r="AC904" s="70"/>
      <c r="AD904" s="70"/>
      <c r="AE904" s="70"/>
      <c r="AF904" s="70"/>
      <c r="AG904" s="70"/>
      <c r="AH904" s="8"/>
    </row>
    <row r="905" ht="15.75" customHeight="1">
      <c r="A905" s="8"/>
      <c r="B905" s="8"/>
      <c r="C905" s="8"/>
      <c r="D905" s="8"/>
      <c r="E905" s="8"/>
      <c r="F905" s="8"/>
      <c r="G905" s="8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70"/>
      <c r="Y905" s="70"/>
      <c r="Z905" s="70"/>
      <c r="AA905" s="70"/>
      <c r="AB905" s="70"/>
      <c r="AC905" s="70"/>
      <c r="AD905" s="70"/>
      <c r="AE905" s="70"/>
      <c r="AF905" s="70"/>
      <c r="AG905" s="70"/>
      <c r="AH905" s="8"/>
    </row>
    <row r="906" ht="15.75" customHeight="1">
      <c r="A906" s="8"/>
      <c r="B906" s="8"/>
      <c r="C906" s="8"/>
      <c r="D906" s="8"/>
      <c r="E906" s="8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70"/>
      <c r="Y906" s="70"/>
      <c r="Z906" s="70"/>
      <c r="AA906" s="70"/>
      <c r="AB906" s="70"/>
      <c r="AC906" s="70"/>
      <c r="AD906" s="70"/>
      <c r="AE906" s="70"/>
      <c r="AF906" s="70"/>
      <c r="AG906" s="70"/>
      <c r="AH906" s="8"/>
    </row>
    <row r="907" ht="15.75" customHeight="1">
      <c r="A907" s="8"/>
      <c r="B907" s="8"/>
      <c r="C907" s="8"/>
      <c r="D907" s="8"/>
      <c r="E907" s="8"/>
      <c r="F907" s="8"/>
      <c r="G907" s="8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70"/>
      <c r="Y907" s="70"/>
      <c r="Z907" s="70"/>
      <c r="AA907" s="70"/>
      <c r="AB907" s="70"/>
      <c r="AC907" s="70"/>
      <c r="AD907" s="70"/>
      <c r="AE907" s="70"/>
      <c r="AF907" s="70"/>
      <c r="AG907" s="70"/>
      <c r="AH907" s="8"/>
    </row>
    <row r="908" ht="15.75" customHeight="1">
      <c r="A908" s="8"/>
      <c r="B908" s="8"/>
      <c r="C908" s="8"/>
      <c r="D908" s="8"/>
      <c r="E908" s="8"/>
      <c r="F908" s="8"/>
      <c r="G908" s="8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70"/>
      <c r="Y908" s="70"/>
      <c r="Z908" s="70"/>
      <c r="AA908" s="70"/>
      <c r="AB908" s="70"/>
      <c r="AC908" s="70"/>
      <c r="AD908" s="70"/>
      <c r="AE908" s="70"/>
      <c r="AF908" s="70"/>
      <c r="AG908" s="70"/>
      <c r="AH908" s="8"/>
    </row>
    <row r="909" ht="15.75" customHeight="1">
      <c r="A909" s="8"/>
      <c r="B909" s="8"/>
      <c r="C909" s="8"/>
      <c r="D909" s="8"/>
      <c r="E909" s="8"/>
      <c r="F909" s="8"/>
      <c r="G909" s="8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70"/>
      <c r="Y909" s="70"/>
      <c r="Z909" s="70"/>
      <c r="AA909" s="70"/>
      <c r="AB909" s="70"/>
      <c r="AC909" s="70"/>
      <c r="AD909" s="70"/>
      <c r="AE909" s="70"/>
      <c r="AF909" s="70"/>
      <c r="AG909" s="70"/>
      <c r="AH909" s="8"/>
    </row>
    <row r="910" ht="15.75" customHeight="1">
      <c r="A910" s="8"/>
      <c r="B910" s="8"/>
      <c r="C910" s="8"/>
      <c r="D910" s="8"/>
      <c r="E910" s="8"/>
      <c r="F910" s="8"/>
      <c r="G910" s="8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70"/>
      <c r="Y910" s="70"/>
      <c r="Z910" s="70"/>
      <c r="AA910" s="70"/>
      <c r="AB910" s="70"/>
      <c r="AC910" s="70"/>
      <c r="AD910" s="70"/>
      <c r="AE910" s="70"/>
      <c r="AF910" s="70"/>
      <c r="AG910" s="70"/>
      <c r="AH910" s="8"/>
    </row>
    <row r="911" ht="15.75" customHeight="1">
      <c r="A911" s="8"/>
      <c r="B911" s="8"/>
      <c r="C911" s="8"/>
      <c r="D911" s="8"/>
      <c r="E911" s="8"/>
      <c r="F911" s="8"/>
      <c r="G911" s="8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70"/>
      <c r="Y911" s="70"/>
      <c r="Z911" s="70"/>
      <c r="AA911" s="70"/>
      <c r="AB911" s="70"/>
      <c r="AC911" s="70"/>
      <c r="AD911" s="70"/>
      <c r="AE911" s="70"/>
      <c r="AF911" s="70"/>
      <c r="AG911" s="70"/>
      <c r="AH911" s="8"/>
    </row>
    <row r="912" ht="15.75" customHeight="1">
      <c r="A912" s="8"/>
      <c r="B912" s="8"/>
      <c r="C912" s="8"/>
      <c r="D912" s="8"/>
      <c r="E912" s="8"/>
      <c r="F912" s="8"/>
      <c r="G912" s="8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70"/>
      <c r="Y912" s="70"/>
      <c r="Z912" s="70"/>
      <c r="AA912" s="70"/>
      <c r="AB912" s="70"/>
      <c r="AC912" s="70"/>
      <c r="AD912" s="70"/>
      <c r="AE912" s="70"/>
      <c r="AF912" s="70"/>
      <c r="AG912" s="70"/>
      <c r="AH912" s="8"/>
    </row>
    <row r="913" ht="15.75" customHeight="1">
      <c r="A913" s="8"/>
      <c r="B913" s="8"/>
      <c r="C913" s="8"/>
      <c r="D913" s="8"/>
      <c r="E913" s="8"/>
      <c r="F913" s="8"/>
      <c r="G913" s="8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70"/>
      <c r="Y913" s="70"/>
      <c r="Z913" s="70"/>
      <c r="AA913" s="70"/>
      <c r="AB913" s="70"/>
      <c r="AC913" s="70"/>
      <c r="AD913" s="70"/>
      <c r="AE913" s="70"/>
      <c r="AF913" s="70"/>
      <c r="AG913" s="70"/>
      <c r="AH913" s="8"/>
    </row>
    <row r="914" ht="15.75" customHeight="1">
      <c r="A914" s="8"/>
      <c r="B914" s="8"/>
      <c r="C914" s="8"/>
      <c r="D914" s="8"/>
      <c r="E914" s="8"/>
      <c r="F914" s="8"/>
      <c r="G914" s="8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70"/>
      <c r="Y914" s="70"/>
      <c r="Z914" s="70"/>
      <c r="AA914" s="70"/>
      <c r="AB914" s="70"/>
      <c r="AC914" s="70"/>
      <c r="AD914" s="70"/>
      <c r="AE914" s="70"/>
      <c r="AF914" s="70"/>
      <c r="AG914" s="70"/>
      <c r="AH914" s="8"/>
    </row>
    <row r="915" ht="15.75" customHeight="1">
      <c r="A915" s="8"/>
      <c r="B915" s="8"/>
      <c r="C915" s="8"/>
      <c r="D915" s="8"/>
      <c r="E915" s="8"/>
      <c r="F915" s="8"/>
      <c r="G915" s="8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70"/>
      <c r="Y915" s="70"/>
      <c r="Z915" s="70"/>
      <c r="AA915" s="70"/>
      <c r="AB915" s="70"/>
      <c r="AC915" s="70"/>
      <c r="AD915" s="70"/>
      <c r="AE915" s="70"/>
      <c r="AF915" s="70"/>
      <c r="AG915" s="70"/>
      <c r="AH915" s="8"/>
    </row>
    <row r="916" ht="15.75" customHeight="1">
      <c r="A916" s="8"/>
      <c r="B916" s="8"/>
      <c r="C916" s="8"/>
      <c r="D916" s="8"/>
      <c r="E916" s="8"/>
      <c r="F916" s="8"/>
      <c r="G916" s="8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70"/>
      <c r="Y916" s="70"/>
      <c r="Z916" s="70"/>
      <c r="AA916" s="70"/>
      <c r="AB916" s="70"/>
      <c r="AC916" s="70"/>
      <c r="AD916" s="70"/>
      <c r="AE916" s="70"/>
      <c r="AF916" s="70"/>
      <c r="AG916" s="70"/>
      <c r="AH916" s="8"/>
    </row>
    <row r="917" ht="15.75" customHeight="1">
      <c r="A917" s="8"/>
      <c r="B917" s="8"/>
      <c r="C917" s="8"/>
      <c r="D917" s="8"/>
      <c r="E917" s="8"/>
      <c r="F917" s="8"/>
      <c r="G917" s="8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70"/>
      <c r="Y917" s="70"/>
      <c r="Z917" s="70"/>
      <c r="AA917" s="70"/>
      <c r="AB917" s="70"/>
      <c r="AC917" s="70"/>
      <c r="AD917" s="70"/>
      <c r="AE917" s="70"/>
      <c r="AF917" s="70"/>
      <c r="AG917" s="70"/>
      <c r="AH917" s="8"/>
    </row>
    <row r="918" ht="15.75" customHeight="1">
      <c r="A918" s="8"/>
      <c r="B918" s="8"/>
      <c r="C918" s="8"/>
      <c r="D918" s="8"/>
      <c r="E918" s="8"/>
      <c r="F918" s="8"/>
      <c r="G918" s="8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70"/>
      <c r="Y918" s="70"/>
      <c r="Z918" s="70"/>
      <c r="AA918" s="70"/>
      <c r="AB918" s="70"/>
      <c r="AC918" s="70"/>
      <c r="AD918" s="70"/>
      <c r="AE918" s="70"/>
      <c r="AF918" s="70"/>
      <c r="AG918" s="70"/>
      <c r="AH918" s="8"/>
    </row>
    <row r="919" ht="15.75" customHeight="1">
      <c r="A919" s="8"/>
      <c r="B919" s="8"/>
      <c r="C919" s="8"/>
      <c r="D919" s="8"/>
      <c r="E919" s="8"/>
      <c r="F919" s="8"/>
      <c r="G919" s="8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70"/>
      <c r="Y919" s="70"/>
      <c r="Z919" s="70"/>
      <c r="AA919" s="70"/>
      <c r="AB919" s="70"/>
      <c r="AC919" s="70"/>
      <c r="AD919" s="70"/>
      <c r="AE919" s="70"/>
      <c r="AF919" s="70"/>
      <c r="AG919" s="70"/>
      <c r="AH919" s="8"/>
    </row>
    <row r="920" ht="15.75" customHeight="1">
      <c r="A920" s="8"/>
      <c r="B920" s="8"/>
      <c r="C920" s="8"/>
      <c r="D920" s="8"/>
      <c r="E920" s="8"/>
      <c r="F920" s="8"/>
      <c r="G920" s="8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70"/>
      <c r="Y920" s="70"/>
      <c r="Z920" s="70"/>
      <c r="AA920" s="70"/>
      <c r="AB920" s="70"/>
      <c r="AC920" s="70"/>
      <c r="AD920" s="70"/>
      <c r="AE920" s="70"/>
      <c r="AF920" s="70"/>
      <c r="AG920" s="70"/>
      <c r="AH920" s="8"/>
    </row>
    <row r="921" ht="15.75" customHeight="1">
      <c r="A921" s="8"/>
      <c r="B921" s="8"/>
      <c r="C921" s="8"/>
      <c r="D921" s="8"/>
      <c r="E921" s="8"/>
      <c r="F921" s="8"/>
      <c r="G921" s="8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70"/>
      <c r="Y921" s="70"/>
      <c r="Z921" s="70"/>
      <c r="AA921" s="70"/>
      <c r="AB921" s="70"/>
      <c r="AC921" s="70"/>
      <c r="AD921" s="70"/>
      <c r="AE921" s="70"/>
      <c r="AF921" s="70"/>
      <c r="AG921" s="70"/>
      <c r="AH921" s="8"/>
    </row>
    <row r="922" ht="15.75" customHeight="1">
      <c r="A922" s="8"/>
      <c r="B922" s="8"/>
      <c r="C922" s="8"/>
      <c r="D922" s="8"/>
      <c r="E922" s="8"/>
      <c r="F922" s="8"/>
      <c r="G922" s="8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70"/>
      <c r="Y922" s="70"/>
      <c r="Z922" s="70"/>
      <c r="AA922" s="70"/>
      <c r="AB922" s="70"/>
      <c r="AC922" s="70"/>
      <c r="AD922" s="70"/>
      <c r="AE922" s="70"/>
      <c r="AF922" s="70"/>
      <c r="AG922" s="70"/>
      <c r="AH922" s="8"/>
    </row>
    <row r="923" ht="15.75" customHeight="1">
      <c r="A923" s="8"/>
      <c r="B923" s="8"/>
      <c r="C923" s="8"/>
      <c r="D923" s="8"/>
      <c r="E923" s="8"/>
      <c r="F923" s="8"/>
      <c r="G923" s="8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70"/>
      <c r="Y923" s="70"/>
      <c r="Z923" s="70"/>
      <c r="AA923" s="70"/>
      <c r="AB923" s="70"/>
      <c r="AC923" s="70"/>
      <c r="AD923" s="70"/>
      <c r="AE923" s="70"/>
      <c r="AF923" s="70"/>
      <c r="AG923" s="70"/>
      <c r="AH923" s="8"/>
    </row>
    <row r="924" ht="15.75" customHeight="1">
      <c r="A924" s="8"/>
      <c r="B924" s="8"/>
      <c r="C924" s="8"/>
      <c r="D924" s="8"/>
      <c r="E924" s="8"/>
      <c r="F924" s="8"/>
      <c r="G924" s="8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70"/>
      <c r="Y924" s="70"/>
      <c r="Z924" s="70"/>
      <c r="AA924" s="70"/>
      <c r="AB924" s="70"/>
      <c r="AC924" s="70"/>
      <c r="AD924" s="70"/>
      <c r="AE924" s="70"/>
      <c r="AF924" s="70"/>
      <c r="AG924" s="70"/>
      <c r="AH924" s="8"/>
    </row>
    <row r="925" ht="15.75" customHeight="1">
      <c r="A925" s="8"/>
      <c r="B925" s="8"/>
      <c r="C925" s="8"/>
      <c r="D925" s="8"/>
      <c r="E925" s="8"/>
      <c r="F925" s="8"/>
      <c r="G925" s="8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70"/>
      <c r="Y925" s="70"/>
      <c r="Z925" s="70"/>
      <c r="AA925" s="70"/>
      <c r="AB925" s="70"/>
      <c r="AC925" s="70"/>
      <c r="AD925" s="70"/>
      <c r="AE925" s="70"/>
      <c r="AF925" s="70"/>
      <c r="AG925" s="70"/>
      <c r="AH925" s="8"/>
    </row>
    <row r="926" ht="15.75" customHeight="1">
      <c r="A926" s="8"/>
      <c r="B926" s="8"/>
      <c r="C926" s="8"/>
      <c r="D926" s="8"/>
      <c r="E926" s="8"/>
      <c r="F926" s="8"/>
      <c r="G926" s="8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70"/>
      <c r="Y926" s="70"/>
      <c r="Z926" s="70"/>
      <c r="AA926" s="70"/>
      <c r="AB926" s="70"/>
      <c r="AC926" s="70"/>
      <c r="AD926" s="70"/>
      <c r="AE926" s="70"/>
      <c r="AF926" s="70"/>
      <c r="AG926" s="70"/>
      <c r="AH926" s="8"/>
    </row>
    <row r="927" ht="15.75" customHeight="1">
      <c r="A927" s="8"/>
      <c r="B927" s="8"/>
      <c r="C927" s="8"/>
      <c r="D927" s="8"/>
      <c r="E927" s="8"/>
      <c r="F927" s="8"/>
      <c r="G927" s="8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70"/>
      <c r="Y927" s="70"/>
      <c r="Z927" s="70"/>
      <c r="AA927" s="70"/>
      <c r="AB927" s="70"/>
      <c r="AC927" s="70"/>
      <c r="AD927" s="70"/>
      <c r="AE927" s="70"/>
      <c r="AF927" s="70"/>
      <c r="AG927" s="70"/>
      <c r="AH927" s="8"/>
    </row>
    <row r="928" ht="15.75" customHeight="1">
      <c r="A928" s="8"/>
      <c r="B928" s="8"/>
      <c r="C928" s="8"/>
      <c r="D928" s="8"/>
      <c r="E928" s="8"/>
      <c r="F928" s="8"/>
      <c r="G928" s="8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70"/>
      <c r="Y928" s="70"/>
      <c r="Z928" s="70"/>
      <c r="AA928" s="70"/>
      <c r="AB928" s="70"/>
      <c r="AC928" s="70"/>
      <c r="AD928" s="70"/>
      <c r="AE928" s="70"/>
      <c r="AF928" s="70"/>
      <c r="AG928" s="70"/>
      <c r="AH928" s="8"/>
    </row>
    <row r="929" ht="15.75" customHeight="1">
      <c r="A929" s="8"/>
      <c r="B929" s="8"/>
      <c r="C929" s="8"/>
      <c r="D929" s="8"/>
      <c r="E929" s="8"/>
      <c r="F929" s="8"/>
      <c r="G929" s="8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70"/>
      <c r="Y929" s="70"/>
      <c r="Z929" s="70"/>
      <c r="AA929" s="70"/>
      <c r="AB929" s="70"/>
      <c r="AC929" s="70"/>
      <c r="AD929" s="70"/>
      <c r="AE929" s="70"/>
      <c r="AF929" s="70"/>
      <c r="AG929" s="70"/>
      <c r="AH929" s="8"/>
    </row>
    <row r="930" ht="15.75" customHeight="1">
      <c r="A930" s="8"/>
      <c r="B930" s="8"/>
      <c r="C930" s="8"/>
      <c r="D930" s="8"/>
      <c r="E930" s="8"/>
      <c r="F930" s="8"/>
      <c r="G930" s="8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70"/>
      <c r="Y930" s="70"/>
      <c r="Z930" s="70"/>
      <c r="AA930" s="70"/>
      <c r="AB930" s="70"/>
      <c r="AC930" s="70"/>
      <c r="AD930" s="70"/>
      <c r="AE930" s="70"/>
      <c r="AF930" s="70"/>
      <c r="AG930" s="70"/>
      <c r="AH930" s="8"/>
    </row>
    <row r="931" ht="15.75" customHeight="1">
      <c r="A931" s="8"/>
      <c r="B931" s="8"/>
      <c r="C931" s="8"/>
      <c r="D931" s="8"/>
      <c r="E931" s="8"/>
      <c r="F931" s="8"/>
      <c r="G931" s="8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70"/>
      <c r="Y931" s="70"/>
      <c r="Z931" s="70"/>
      <c r="AA931" s="70"/>
      <c r="AB931" s="70"/>
      <c r="AC931" s="70"/>
      <c r="AD931" s="70"/>
      <c r="AE931" s="70"/>
      <c r="AF931" s="70"/>
      <c r="AG931" s="70"/>
      <c r="AH931" s="8"/>
    </row>
    <row r="932" ht="15.75" customHeight="1">
      <c r="A932" s="8"/>
      <c r="B932" s="8"/>
      <c r="C932" s="8"/>
      <c r="D932" s="8"/>
      <c r="E932" s="8"/>
      <c r="F932" s="8"/>
      <c r="G932" s="8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70"/>
      <c r="Y932" s="70"/>
      <c r="Z932" s="70"/>
      <c r="AA932" s="70"/>
      <c r="AB932" s="70"/>
      <c r="AC932" s="70"/>
      <c r="AD932" s="70"/>
      <c r="AE932" s="70"/>
      <c r="AF932" s="70"/>
      <c r="AG932" s="70"/>
      <c r="AH932" s="8"/>
    </row>
    <row r="933" ht="15.75" customHeight="1">
      <c r="A933" s="8"/>
      <c r="B933" s="8"/>
      <c r="C933" s="8"/>
      <c r="D933" s="8"/>
      <c r="E933" s="8"/>
      <c r="F933" s="8"/>
      <c r="G933" s="8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70"/>
      <c r="Y933" s="70"/>
      <c r="Z933" s="70"/>
      <c r="AA933" s="70"/>
      <c r="AB933" s="70"/>
      <c r="AC933" s="70"/>
      <c r="AD933" s="70"/>
      <c r="AE933" s="70"/>
      <c r="AF933" s="70"/>
      <c r="AG933" s="70"/>
      <c r="AH933" s="8"/>
    </row>
    <row r="934" ht="15.75" customHeight="1">
      <c r="A934" s="8"/>
      <c r="B934" s="8"/>
      <c r="C934" s="8"/>
      <c r="D934" s="8"/>
      <c r="E934" s="8"/>
      <c r="F934" s="8"/>
      <c r="G934" s="8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70"/>
      <c r="Y934" s="70"/>
      <c r="Z934" s="70"/>
      <c r="AA934" s="70"/>
      <c r="AB934" s="70"/>
      <c r="AC934" s="70"/>
      <c r="AD934" s="70"/>
      <c r="AE934" s="70"/>
      <c r="AF934" s="70"/>
      <c r="AG934" s="70"/>
      <c r="AH934" s="8"/>
    </row>
    <row r="935" ht="15.75" customHeight="1">
      <c r="A935" s="8"/>
      <c r="B935" s="8"/>
      <c r="C935" s="8"/>
      <c r="D935" s="8"/>
      <c r="E935" s="8"/>
      <c r="F935" s="8"/>
      <c r="G935" s="8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70"/>
      <c r="Y935" s="70"/>
      <c r="Z935" s="70"/>
      <c r="AA935" s="70"/>
      <c r="AB935" s="70"/>
      <c r="AC935" s="70"/>
      <c r="AD935" s="70"/>
      <c r="AE935" s="70"/>
      <c r="AF935" s="70"/>
      <c r="AG935" s="70"/>
      <c r="AH935" s="8"/>
    </row>
    <row r="936" ht="15.75" customHeight="1">
      <c r="A936" s="8"/>
      <c r="B936" s="8"/>
      <c r="C936" s="8"/>
      <c r="D936" s="8"/>
      <c r="E936" s="8"/>
      <c r="F936" s="8"/>
      <c r="G936" s="8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70"/>
      <c r="Y936" s="70"/>
      <c r="Z936" s="70"/>
      <c r="AA936" s="70"/>
      <c r="AB936" s="70"/>
      <c r="AC936" s="70"/>
      <c r="AD936" s="70"/>
      <c r="AE936" s="70"/>
      <c r="AF936" s="70"/>
      <c r="AG936" s="70"/>
      <c r="AH936" s="8"/>
    </row>
    <row r="937" ht="15.75" customHeight="1">
      <c r="A937" s="8"/>
      <c r="B937" s="8"/>
      <c r="C937" s="8"/>
      <c r="D937" s="8"/>
      <c r="E937" s="8"/>
      <c r="F937" s="8"/>
      <c r="G937" s="8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70"/>
      <c r="Y937" s="70"/>
      <c r="Z937" s="70"/>
      <c r="AA937" s="70"/>
      <c r="AB937" s="70"/>
      <c r="AC937" s="70"/>
      <c r="AD937" s="70"/>
      <c r="AE937" s="70"/>
      <c r="AF937" s="70"/>
      <c r="AG937" s="70"/>
      <c r="AH937" s="8"/>
    </row>
    <row r="938" ht="15.75" customHeight="1">
      <c r="A938" s="8"/>
      <c r="B938" s="8"/>
      <c r="C938" s="8"/>
      <c r="D938" s="8"/>
      <c r="E938" s="8"/>
      <c r="F938" s="8"/>
      <c r="G938" s="8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70"/>
      <c r="Y938" s="70"/>
      <c r="Z938" s="70"/>
      <c r="AA938" s="70"/>
      <c r="AB938" s="70"/>
      <c r="AC938" s="70"/>
      <c r="AD938" s="70"/>
      <c r="AE938" s="70"/>
      <c r="AF938" s="70"/>
      <c r="AG938" s="70"/>
      <c r="AH938" s="8"/>
    </row>
    <row r="939" ht="15.75" customHeight="1">
      <c r="A939" s="8"/>
      <c r="B939" s="8"/>
      <c r="C939" s="8"/>
      <c r="D939" s="8"/>
      <c r="E939" s="8"/>
      <c r="F939" s="8"/>
      <c r="G939" s="8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70"/>
      <c r="Y939" s="70"/>
      <c r="Z939" s="70"/>
      <c r="AA939" s="70"/>
      <c r="AB939" s="70"/>
      <c r="AC939" s="70"/>
      <c r="AD939" s="70"/>
      <c r="AE939" s="70"/>
      <c r="AF939" s="70"/>
      <c r="AG939" s="70"/>
      <c r="AH939" s="8"/>
    </row>
    <row r="940" ht="15.75" customHeight="1">
      <c r="A940" s="8"/>
      <c r="B940" s="8"/>
      <c r="C940" s="8"/>
      <c r="D940" s="8"/>
      <c r="E940" s="8"/>
      <c r="F940" s="8"/>
      <c r="G940" s="8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70"/>
      <c r="Y940" s="70"/>
      <c r="Z940" s="70"/>
      <c r="AA940" s="70"/>
      <c r="AB940" s="70"/>
      <c r="AC940" s="70"/>
      <c r="AD940" s="70"/>
      <c r="AE940" s="70"/>
      <c r="AF940" s="70"/>
      <c r="AG940" s="70"/>
      <c r="AH940" s="8"/>
    </row>
    <row r="941" ht="15.75" customHeight="1">
      <c r="A941" s="8"/>
      <c r="B941" s="8"/>
      <c r="C941" s="8"/>
      <c r="D941" s="8"/>
      <c r="E941" s="8"/>
      <c r="F941" s="8"/>
      <c r="G941" s="8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70"/>
      <c r="Y941" s="70"/>
      <c r="Z941" s="70"/>
      <c r="AA941" s="70"/>
      <c r="AB941" s="70"/>
      <c r="AC941" s="70"/>
      <c r="AD941" s="70"/>
      <c r="AE941" s="70"/>
      <c r="AF941" s="70"/>
      <c r="AG941" s="70"/>
      <c r="AH941" s="8"/>
    </row>
    <row r="942" ht="15.75" customHeight="1">
      <c r="A942" s="8"/>
      <c r="B942" s="8"/>
      <c r="C942" s="8"/>
      <c r="D942" s="8"/>
      <c r="E942" s="8"/>
      <c r="F942" s="8"/>
      <c r="G942" s="8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70"/>
      <c r="Y942" s="70"/>
      <c r="Z942" s="70"/>
      <c r="AA942" s="70"/>
      <c r="AB942" s="70"/>
      <c r="AC942" s="70"/>
      <c r="AD942" s="70"/>
      <c r="AE942" s="70"/>
      <c r="AF942" s="70"/>
      <c r="AG942" s="70"/>
      <c r="AH942" s="8"/>
    </row>
    <row r="943" ht="15.75" customHeight="1">
      <c r="A943" s="8"/>
      <c r="B943" s="8"/>
      <c r="C943" s="8"/>
      <c r="D943" s="8"/>
      <c r="E943" s="8"/>
      <c r="F943" s="8"/>
      <c r="G943" s="8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70"/>
      <c r="Y943" s="70"/>
      <c r="Z943" s="70"/>
      <c r="AA943" s="70"/>
      <c r="AB943" s="70"/>
      <c r="AC943" s="70"/>
      <c r="AD943" s="70"/>
      <c r="AE943" s="70"/>
      <c r="AF943" s="70"/>
      <c r="AG943" s="70"/>
      <c r="AH943" s="8"/>
    </row>
    <row r="944" ht="15.75" customHeight="1">
      <c r="A944" s="8"/>
      <c r="B944" s="8"/>
      <c r="C944" s="8"/>
      <c r="D944" s="8"/>
      <c r="E944" s="8"/>
      <c r="F944" s="8"/>
      <c r="G944" s="8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70"/>
      <c r="Y944" s="70"/>
      <c r="Z944" s="70"/>
      <c r="AA944" s="70"/>
      <c r="AB944" s="70"/>
      <c r="AC944" s="70"/>
      <c r="AD944" s="70"/>
      <c r="AE944" s="70"/>
      <c r="AF944" s="70"/>
      <c r="AG944" s="70"/>
      <c r="AH944" s="8"/>
    </row>
    <row r="945" ht="15.75" customHeight="1">
      <c r="A945" s="8"/>
      <c r="B945" s="8"/>
      <c r="C945" s="8"/>
      <c r="D945" s="8"/>
      <c r="E945" s="8"/>
      <c r="F945" s="8"/>
      <c r="G945" s="8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70"/>
      <c r="Y945" s="70"/>
      <c r="Z945" s="70"/>
      <c r="AA945" s="70"/>
      <c r="AB945" s="70"/>
      <c r="AC945" s="70"/>
      <c r="AD945" s="70"/>
      <c r="AE945" s="70"/>
      <c r="AF945" s="70"/>
      <c r="AG945" s="70"/>
      <c r="AH945" s="8"/>
    </row>
    <row r="946" ht="15.75" customHeight="1">
      <c r="A946" s="8"/>
      <c r="B946" s="8"/>
      <c r="C946" s="8"/>
      <c r="D946" s="8"/>
      <c r="E946" s="8"/>
      <c r="F946" s="8"/>
      <c r="G946" s="8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70"/>
      <c r="Y946" s="70"/>
      <c r="Z946" s="70"/>
      <c r="AA946" s="70"/>
      <c r="AB946" s="70"/>
      <c r="AC946" s="70"/>
      <c r="AD946" s="70"/>
      <c r="AE946" s="70"/>
      <c r="AF946" s="70"/>
      <c r="AG946" s="70"/>
      <c r="AH946" s="8"/>
    </row>
    <row r="947" ht="15.75" customHeight="1">
      <c r="A947" s="8"/>
      <c r="B947" s="8"/>
      <c r="C947" s="8"/>
      <c r="D947" s="8"/>
      <c r="E947" s="8"/>
      <c r="F947" s="8"/>
      <c r="G947" s="8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70"/>
      <c r="Y947" s="70"/>
      <c r="Z947" s="70"/>
      <c r="AA947" s="70"/>
      <c r="AB947" s="70"/>
      <c r="AC947" s="70"/>
      <c r="AD947" s="70"/>
      <c r="AE947" s="70"/>
      <c r="AF947" s="70"/>
      <c r="AG947" s="70"/>
      <c r="AH947" s="8"/>
    </row>
    <row r="948" ht="15.75" customHeight="1">
      <c r="A948" s="8"/>
      <c r="B948" s="8"/>
      <c r="C948" s="8"/>
      <c r="D948" s="8"/>
      <c r="E948" s="8"/>
      <c r="F948" s="8"/>
      <c r="G948" s="8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70"/>
      <c r="Y948" s="70"/>
      <c r="Z948" s="70"/>
      <c r="AA948" s="70"/>
      <c r="AB948" s="70"/>
      <c r="AC948" s="70"/>
      <c r="AD948" s="70"/>
      <c r="AE948" s="70"/>
      <c r="AF948" s="70"/>
      <c r="AG948" s="70"/>
      <c r="AH948" s="8"/>
    </row>
    <row r="949" ht="15.75" customHeight="1">
      <c r="A949" s="8"/>
      <c r="B949" s="8"/>
      <c r="C949" s="8"/>
      <c r="D949" s="8"/>
      <c r="E949" s="8"/>
      <c r="F949" s="8"/>
      <c r="G949" s="8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70"/>
      <c r="Y949" s="70"/>
      <c r="Z949" s="70"/>
      <c r="AA949" s="70"/>
      <c r="AB949" s="70"/>
      <c r="AC949" s="70"/>
      <c r="AD949" s="70"/>
      <c r="AE949" s="70"/>
      <c r="AF949" s="70"/>
      <c r="AG949" s="70"/>
      <c r="AH949" s="8"/>
    </row>
    <row r="950" ht="15.75" customHeight="1">
      <c r="A950" s="8"/>
      <c r="B950" s="8"/>
      <c r="C950" s="8"/>
      <c r="D950" s="8"/>
      <c r="E950" s="8"/>
      <c r="F950" s="8"/>
      <c r="G950" s="8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70"/>
      <c r="Y950" s="70"/>
      <c r="Z950" s="70"/>
      <c r="AA950" s="70"/>
      <c r="AB950" s="70"/>
      <c r="AC950" s="70"/>
      <c r="AD950" s="70"/>
      <c r="AE950" s="70"/>
      <c r="AF950" s="70"/>
      <c r="AG950" s="70"/>
      <c r="AH950" s="8"/>
    </row>
    <row r="951" ht="15.75" customHeight="1">
      <c r="A951" s="8"/>
      <c r="B951" s="8"/>
      <c r="C951" s="8"/>
      <c r="D951" s="8"/>
      <c r="E951" s="8"/>
      <c r="F951" s="8"/>
      <c r="G951" s="8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70"/>
      <c r="Y951" s="70"/>
      <c r="Z951" s="70"/>
      <c r="AA951" s="70"/>
      <c r="AB951" s="70"/>
      <c r="AC951" s="70"/>
      <c r="AD951" s="70"/>
      <c r="AE951" s="70"/>
      <c r="AF951" s="70"/>
      <c r="AG951" s="70"/>
      <c r="AH951" s="8"/>
    </row>
    <row r="952" ht="15.75" customHeight="1">
      <c r="A952" s="8"/>
      <c r="B952" s="8"/>
      <c r="C952" s="8"/>
      <c r="D952" s="8"/>
      <c r="E952" s="8"/>
      <c r="F952" s="8"/>
      <c r="G952" s="8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70"/>
      <c r="Y952" s="70"/>
      <c r="Z952" s="70"/>
      <c r="AA952" s="70"/>
      <c r="AB952" s="70"/>
      <c r="AC952" s="70"/>
      <c r="AD952" s="70"/>
      <c r="AE952" s="70"/>
      <c r="AF952" s="70"/>
      <c r="AG952" s="70"/>
      <c r="AH952" s="8"/>
    </row>
    <row r="953" ht="15.75" customHeight="1">
      <c r="A953" s="8"/>
      <c r="B953" s="8"/>
      <c r="C953" s="8"/>
      <c r="D953" s="8"/>
      <c r="E953" s="8"/>
      <c r="F953" s="8"/>
      <c r="G953" s="8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70"/>
      <c r="Y953" s="70"/>
      <c r="Z953" s="70"/>
      <c r="AA953" s="70"/>
      <c r="AB953" s="70"/>
      <c r="AC953" s="70"/>
      <c r="AD953" s="70"/>
      <c r="AE953" s="70"/>
      <c r="AF953" s="70"/>
      <c r="AG953" s="70"/>
      <c r="AH953" s="8"/>
    </row>
    <row r="954" ht="15.75" customHeight="1">
      <c r="A954" s="8"/>
      <c r="B954" s="8"/>
      <c r="C954" s="8"/>
      <c r="D954" s="8"/>
      <c r="E954" s="8"/>
      <c r="F954" s="8"/>
      <c r="G954" s="8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70"/>
      <c r="Y954" s="70"/>
      <c r="Z954" s="70"/>
      <c r="AA954" s="70"/>
      <c r="AB954" s="70"/>
      <c r="AC954" s="70"/>
      <c r="AD954" s="70"/>
      <c r="AE954" s="70"/>
      <c r="AF954" s="70"/>
      <c r="AG954" s="70"/>
      <c r="AH954" s="8"/>
    </row>
    <row r="955" ht="15.75" customHeight="1">
      <c r="A955" s="8"/>
      <c r="B955" s="8"/>
      <c r="C955" s="8"/>
      <c r="D955" s="8"/>
      <c r="E955" s="8"/>
      <c r="F955" s="8"/>
      <c r="G955" s="8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70"/>
      <c r="Y955" s="70"/>
      <c r="Z955" s="70"/>
      <c r="AA955" s="70"/>
      <c r="AB955" s="70"/>
      <c r="AC955" s="70"/>
      <c r="AD955" s="70"/>
      <c r="AE955" s="70"/>
      <c r="AF955" s="70"/>
      <c r="AG955" s="70"/>
      <c r="AH955" s="8"/>
    </row>
    <row r="956" ht="15.75" customHeight="1">
      <c r="A956" s="8"/>
      <c r="B956" s="8"/>
      <c r="C956" s="8"/>
      <c r="D956" s="8"/>
      <c r="E956" s="8"/>
      <c r="F956" s="8"/>
      <c r="G956" s="8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70"/>
      <c r="Y956" s="70"/>
      <c r="Z956" s="70"/>
      <c r="AA956" s="70"/>
      <c r="AB956" s="70"/>
      <c r="AC956" s="70"/>
      <c r="AD956" s="70"/>
      <c r="AE956" s="70"/>
      <c r="AF956" s="70"/>
      <c r="AG956" s="70"/>
      <c r="AH956" s="8"/>
    </row>
    <row r="957" ht="15.75" customHeight="1">
      <c r="A957" s="8"/>
      <c r="B957" s="8"/>
      <c r="C957" s="8"/>
      <c r="D957" s="8"/>
      <c r="E957" s="8"/>
      <c r="F957" s="8"/>
      <c r="G957" s="8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70"/>
      <c r="Y957" s="70"/>
      <c r="Z957" s="70"/>
      <c r="AA957" s="70"/>
      <c r="AB957" s="70"/>
      <c r="AC957" s="70"/>
      <c r="AD957" s="70"/>
      <c r="AE957" s="70"/>
      <c r="AF957" s="70"/>
      <c r="AG957" s="70"/>
      <c r="AH957" s="8"/>
    </row>
    <row r="958" ht="15.75" customHeight="1">
      <c r="A958" s="8"/>
      <c r="B958" s="8"/>
      <c r="C958" s="8"/>
      <c r="D958" s="8"/>
      <c r="E958" s="8"/>
      <c r="F958" s="8"/>
      <c r="G958" s="8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70"/>
      <c r="Y958" s="70"/>
      <c r="Z958" s="70"/>
      <c r="AA958" s="70"/>
      <c r="AB958" s="70"/>
      <c r="AC958" s="70"/>
      <c r="AD958" s="70"/>
      <c r="AE958" s="70"/>
      <c r="AF958" s="70"/>
      <c r="AG958" s="70"/>
      <c r="AH958" s="8"/>
    </row>
    <row r="959" ht="15.75" customHeight="1">
      <c r="A959" s="8"/>
      <c r="B959" s="8"/>
      <c r="C959" s="8"/>
      <c r="D959" s="8"/>
      <c r="E959" s="8"/>
      <c r="F959" s="8"/>
      <c r="G959" s="8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70"/>
      <c r="Y959" s="70"/>
      <c r="Z959" s="70"/>
      <c r="AA959" s="70"/>
      <c r="AB959" s="70"/>
      <c r="AC959" s="70"/>
      <c r="AD959" s="70"/>
      <c r="AE959" s="70"/>
      <c r="AF959" s="70"/>
      <c r="AG959" s="70"/>
      <c r="AH959" s="8"/>
    </row>
    <row r="960" ht="15.75" customHeight="1">
      <c r="A960" s="8"/>
      <c r="B960" s="8"/>
      <c r="C960" s="8"/>
      <c r="D960" s="8"/>
      <c r="E960" s="8"/>
      <c r="F960" s="8"/>
      <c r="G960" s="8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70"/>
      <c r="Y960" s="70"/>
      <c r="Z960" s="70"/>
      <c r="AA960" s="70"/>
      <c r="AB960" s="70"/>
      <c r="AC960" s="70"/>
      <c r="AD960" s="70"/>
      <c r="AE960" s="70"/>
      <c r="AF960" s="70"/>
      <c r="AG960" s="70"/>
      <c r="AH960" s="8"/>
    </row>
    <row r="961" ht="15.75" customHeight="1">
      <c r="A961" s="8"/>
      <c r="B961" s="8"/>
      <c r="C961" s="8"/>
      <c r="D961" s="8"/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70"/>
      <c r="Y961" s="70"/>
      <c r="Z961" s="70"/>
      <c r="AA961" s="70"/>
      <c r="AB961" s="70"/>
      <c r="AC961" s="70"/>
      <c r="AD961" s="70"/>
      <c r="AE961" s="70"/>
      <c r="AF961" s="70"/>
      <c r="AG961" s="70"/>
      <c r="AH961" s="8"/>
    </row>
    <row r="962" ht="15.75" customHeight="1">
      <c r="A962" s="8"/>
      <c r="B962" s="8"/>
      <c r="C962" s="8"/>
      <c r="D962" s="8"/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70"/>
      <c r="Y962" s="70"/>
      <c r="Z962" s="70"/>
      <c r="AA962" s="70"/>
      <c r="AB962" s="70"/>
      <c r="AC962" s="70"/>
      <c r="AD962" s="70"/>
      <c r="AE962" s="70"/>
      <c r="AF962" s="70"/>
      <c r="AG962" s="70"/>
      <c r="AH962" s="8"/>
    </row>
    <row r="963" ht="15.75" customHeight="1">
      <c r="A963" s="8"/>
      <c r="B963" s="8"/>
      <c r="C963" s="8"/>
      <c r="D963" s="8"/>
      <c r="E963" s="8"/>
      <c r="F963" s="8"/>
      <c r="G963" s="8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70"/>
      <c r="Y963" s="70"/>
      <c r="Z963" s="70"/>
      <c r="AA963" s="70"/>
      <c r="AB963" s="70"/>
      <c r="AC963" s="70"/>
      <c r="AD963" s="70"/>
      <c r="AE963" s="70"/>
      <c r="AF963" s="70"/>
      <c r="AG963" s="70"/>
      <c r="AH963" s="8"/>
    </row>
    <row r="964" ht="15.75" customHeight="1">
      <c r="A964" s="8"/>
      <c r="B964" s="8"/>
      <c r="C964" s="8"/>
      <c r="D964" s="8"/>
      <c r="E964" s="8"/>
      <c r="F964" s="8"/>
      <c r="G964" s="8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70"/>
      <c r="Y964" s="70"/>
      <c r="Z964" s="70"/>
      <c r="AA964" s="70"/>
      <c r="AB964" s="70"/>
      <c r="AC964" s="70"/>
      <c r="AD964" s="70"/>
      <c r="AE964" s="70"/>
      <c r="AF964" s="70"/>
      <c r="AG964" s="70"/>
      <c r="AH964" s="8"/>
    </row>
    <row r="965" ht="15.75" customHeight="1">
      <c r="A965" s="8"/>
      <c r="B965" s="8"/>
      <c r="C965" s="8"/>
      <c r="D965" s="8"/>
      <c r="E965" s="8"/>
      <c r="F965" s="8"/>
      <c r="G965" s="8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70"/>
      <c r="Y965" s="70"/>
      <c r="Z965" s="70"/>
      <c r="AA965" s="70"/>
      <c r="AB965" s="70"/>
      <c r="AC965" s="70"/>
      <c r="AD965" s="70"/>
      <c r="AE965" s="70"/>
      <c r="AF965" s="70"/>
      <c r="AG965" s="70"/>
      <c r="AH965" s="8"/>
    </row>
    <row r="966" ht="15.75" customHeight="1">
      <c r="A966" s="8"/>
      <c r="B966" s="8"/>
      <c r="C966" s="8"/>
      <c r="D966" s="8"/>
      <c r="E966" s="8"/>
      <c r="F966" s="8"/>
      <c r="G966" s="8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70"/>
      <c r="Y966" s="70"/>
      <c r="Z966" s="70"/>
      <c r="AA966" s="70"/>
      <c r="AB966" s="70"/>
      <c r="AC966" s="70"/>
      <c r="AD966" s="70"/>
      <c r="AE966" s="70"/>
      <c r="AF966" s="70"/>
      <c r="AG966" s="70"/>
      <c r="AH966" s="8"/>
    </row>
    <row r="967" ht="15.75" customHeight="1">
      <c r="A967" s="8"/>
      <c r="B967" s="8"/>
      <c r="C967" s="8"/>
      <c r="D967" s="8"/>
      <c r="E967" s="8"/>
      <c r="F967" s="8"/>
      <c r="G967" s="8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70"/>
      <c r="Y967" s="70"/>
      <c r="Z967" s="70"/>
      <c r="AA967" s="70"/>
      <c r="AB967" s="70"/>
      <c r="AC967" s="70"/>
      <c r="AD967" s="70"/>
      <c r="AE967" s="70"/>
      <c r="AF967" s="70"/>
      <c r="AG967" s="70"/>
      <c r="AH967" s="8"/>
    </row>
    <row r="968" ht="15.75" customHeight="1">
      <c r="A968" s="8"/>
      <c r="B968" s="8"/>
      <c r="C968" s="8"/>
      <c r="D968" s="8"/>
      <c r="E968" s="8"/>
      <c r="F968" s="8"/>
      <c r="G968" s="8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70"/>
      <c r="Y968" s="70"/>
      <c r="Z968" s="70"/>
      <c r="AA968" s="70"/>
      <c r="AB968" s="70"/>
      <c r="AC968" s="70"/>
      <c r="AD968" s="70"/>
      <c r="AE968" s="70"/>
      <c r="AF968" s="70"/>
      <c r="AG968" s="70"/>
      <c r="AH968" s="8"/>
    </row>
    <row r="969" ht="15.75" customHeight="1">
      <c r="A969" s="8"/>
      <c r="B969" s="8"/>
      <c r="C969" s="8"/>
      <c r="D969" s="8"/>
      <c r="E969" s="8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70"/>
      <c r="Y969" s="70"/>
      <c r="Z969" s="70"/>
      <c r="AA969" s="70"/>
      <c r="AB969" s="70"/>
      <c r="AC969" s="70"/>
      <c r="AD969" s="70"/>
      <c r="AE969" s="70"/>
      <c r="AF969" s="70"/>
      <c r="AG969" s="70"/>
      <c r="AH969" s="8"/>
    </row>
    <row r="970" ht="15.75" customHeight="1">
      <c r="A970" s="8"/>
      <c r="B970" s="8"/>
      <c r="C970" s="8"/>
      <c r="D970" s="8"/>
      <c r="E970" s="8"/>
      <c r="F970" s="8"/>
      <c r="G970" s="8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70"/>
      <c r="Y970" s="70"/>
      <c r="Z970" s="70"/>
      <c r="AA970" s="70"/>
      <c r="AB970" s="70"/>
      <c r="AC970" s="70"/>
      <c r="AD970" s="70"/>
      <c r="AE970" s="70"/>
      <c r="AF970" s="70"/>
      <c r="AG970" s="70"/>
      <c r="AH970" s="8"/>
    </row>
    <row r="971" ht="15.75" customHeight="1">
      <c r="A971" s="8"/>
      <c r="B971" s="8"/>
      <c r="C971" s="8"/>
      <c r="D971" s="8"/>
      <c r="E971" s="8"/>
      <c r="F971" s="8"/>
      <c r="G971" s="8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70"/>
      <c r="Y971" s="70"/>
      <c r="Z971" s="70"/>
      <c r="AA971" s="70"/>
      <c r="AB971" s="70"/>
      <c r="AC971" s="70"/>
      <c r="AD971" s="70"/>
      <c r="AE971" s="70"/>
      <c r="AF971" s="70"/>
      <c r="AG971" s="70"/>
      <c r="AH971" s="8"/>
    </row>
    <row r="972" ht="15.75" customHeight="1">
      <c r="A972" s="8"/>
      <c r="B972" s="8"/>
      <c r="C972" s="8"/>
      <c r="D972" s="8"/>
      <c r="E972" s="8"/>
      <c r="F972" s="8"/>
      <c r="G972" s="8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70"/>
      <c r="Y972" s="70"/>
      <c r="Z972" s="70"/>
      <c r="AA972" s="70"/>
      <c r="AB972" s="70"/>
      <c r="AC972" s="70"/>
      <c r="AD972" s="70"/>
      <c r="AE972" s="70"/>
      <c r="AF972" s="70"/>
      <c r="AG972" s="70"/>
      <c r="AH972" s="8"/>
    </row>
    <row r="973" ht="15.75" customHeight="1">
      <c r="A973" s="8"/>
      <c r="B973" s="8"/>
      <c r="C973" s="8"/>
      <c r="D973" s="8"/>
      <c r="E973" s="8"/>
      <c r="F973" s="8"/>
      <c r="G973" s="8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70"/>
      <c r="Y973" s="70"/>
      <c r="Z973" s="70"/>
      <c r="AA973" s="70"/>
      <c r="AB973" s="70"/>
      <c r="AC973" s="70"/>
      <c r="AD973" s="70"/>
      <c r="AE973" s="70"/>
      <c r="AF973" s="70"/>
      <c r="AG973" s="70"/>
      <c r="AH973" s="8"/>
    </row>
    <row r="974" ht="15.75" customHeight="1">
      <c r="A974" s="8"/>
      <c r="B974" s="8"/>
      <c r="C974" s="8"/>
      <c r="D974" s="8"/>
      <c r="E974" s="8"/>
      <c r="F974" s="8"/>
      <c r="G974" s="8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70"/>
      <c r="Y974" s="70"/>
      <c r="Z974" s="70"/>
      <c r="AA974" s="70"/>
      <c r="AB974" s="70"/>
      <c r="AC974" s="70"/>
      <c r="AD974" s="70"/>
      <c r="AE974" s="70"/>
      <c r="AF974" s="70"/>
      <c r="AG974" s="70"/>
      <c r="AH974" s="8"/>
    </row>
    <row r="975" ht="15.75" customHeight="1">
      <c r="A975" s="8"/>
      <c r="B975" s="8"/>
      <c r="C975" s="8"/>
      <c r="D975" s="8"/>
      <c r="E975" s="8"/>
      <c r="F975" s="8"/>
      <c r="G975" s="8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70"/>
      <c r="Y975" s="70"/>
      <c r="Z975" s="70"/>
      <c r="AA975" s="70"/>
      <c r="AB975" s="70"/>
      <c r="AC975" s="70"/>
      <c r="AD975" s="70"/>
      <c r="AE975" s="70"/>
      <c r="AF975" s="70"/>
      <c r="AG975" s="70"/>
      <c r="AH975" s="8"/>
    </row>
    <row r="976" ht="15.75" customHeight="1">
      <c r="A976" s="8"/>
      <c r="B976" s="8"/>
      <c r="C976" s="8"/>
      <c r="D976" s="8"/>
      <c r="E976" s="8"/>
      <c r="F976" s="8"/>
      <c r="G976" s="8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70"/>
      <c r="Y976" s="70"/>
      <c r="Z976" s="70"/>
      <c r="AA976" s="70"/>
      <c r="AB976" s="70"/>
      <c r="AC976" s="70"/>
      <c r="AD976" s="70"/>
      <c r="AE976" s="70"/>
      <c r="AF976" s="70"/>
      <c r="AG976" s="70"/>
      <c r="AH976" s="8"/>
    </row>
    <row r="977" ht="15.75" customHeight="1">
      <c r="A977" s="8"/>
      <c r="B977" s="8"/>
      <c r="C977" s="8"/>
      <c r="D977" s="8"/>
      <c r="E977" s="8"/>
      <c r="F977" s="8"/>
      <c r="G977" s="8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70"/>
      <c r="Y977" s="70"/>
      <c r="Z977" s="70"/>
      <c r="AA977" s="70"/>
      <c r="AB977" s="70"/>
      <c r="AC977" s="70"/>
      <c r="AD977" s="70"/>
      <c r="AE977" s="70"/>
      <c r="AF977" s="70"/>
      <c r="AG977" s="70"/>
      <c r="AH977" s="8"/>
    </row>
    <row r="978" ht="15.75" customHeight="1">
      <c r="A978" s="8"/>
      <c r="B978" s="8"/>
      <c r="C978" s="8"/>
      <c r="D978" s="8"/>
      <c r="E978" s="8"/>
      <c r="F978" s="8"/>
      <c r="G978" s="8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70"/>
      <c r="Y978" s="70"/>
      <c r="Z978" s="70"/>
      <c r="AA978" s="70"/>
      <c r="AB978" s="70"/>
      <c r="AC978" s="70"/>
      <c r="AD978" s="70"/>
      <c r="AE978" s="70"/>
      <c r="AF978" s="70"/>
      <c r="AG978" s="70"/>
      <c r="AH978" s="8"/>
    </row>
    <row r="979" ht="15.75" customHeight="1">
      <c r="A979" s="8"/>
      <c r="B979" s="8"/>
      <c r="C979" s="8"/>
      <c r="D979" s="8"/>
      <c r="E979" s="8"/>
      <c r="F979" s="8"/>
      <c r="G979" s="8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70"/>
      <c r="Y979" s="70"/>
      <c r="Z979" s="70"/>
      <c r="AA979" s="70"/>
      <c r="AB979" s="70"/>
      <c r="AC979" s="70"/>
      <c r="AD979" s="70"/>
      <c r="AE979" s="70"/>
      <c r="AF979" s="70"/>
      <c r="AG979" s="70"/>
      <c r="AH979" s="8"/>
    </row>
    <row r="980" ht="15.75" customHeight="1">
      <c r="A980" s="8"/>
      <c r="B980" s="8"/>
      <c r="C980" s="8"/>
      <c r="D980" s="8"/>
      <c r="E980" s="8"/>
      <c r="F980" s="8"/>
      <c r="G980" s="8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70"/>
      <c r="Y980" s="70"/>
      <c r="Z980" s="70"/>
      <c r="AA980" s="70"/>
      <c r="AB980" s="70"/>
      <c r="AC980" s="70"/>
      <c r="AD980" s="70"/>
      <c r="AE980" s="70"/>
      <c r="AF980" s="70"/>
      <c r="AG980" s="70"/>
      <c r="AH980" s="8"/>
    </row>
    <row r="981" ht="15.75" customHeight="1">
      <c r="A981" s="8"/>
      <c r="B981" s="8"/>
      <c r="C981" s="8"/>
      <c r="D981" s="8"/>
      <c r="E981" s="8"/>
      <c r="F981" s="8"/>
      <c r="G981" s="8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70"/>
      <c r="Y981" s="70"/>
      <c r="Z981" s="70"/>
      <c r="AA981" s="70"/>
      <c r="AB981" s="70"/>
      <c r="AC981" s="70"/>
      <c r="AD981" s="70"/>
      <c r="AE981" s="70"/>
      <c r="AF981" s="70"/>
      <c r="AG981" s="70"/>
      <c r="AH981" s="8"/>
    </row>
    <row r="982" ht="15.75" customHeight="1">
      <c r="A982" s="8"/>
      <c r="B982" s="8"/>
      <c r="C982" s="8"/>
      <c r="D982" s="8"/>
      <c r="E982" s="8"/>
      <c r="F982" s="8"/>
      <c r="G982" s="8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70"/>
      <c r="Y982" s="70"/>
      <c r="Z982" s="70"/>
      <c r="AA982" s="70"/>
      <c r="AB982" s="70"/>
      <c r="AC982" s="70"/>
      <c r="AD982" s="70"/>
      <c r="AE982" s="70"/>
      <c r="AF982" s="70"/>
      <c r="AG982" s="70"/>
      <c r="AH982" s="8"/>
    </row>
    <row r="983" ht="15.75" customHeight="1">
      <c r="A983" s="8"/>
      <c r="B983" s="8"/>
      <c r="C983" s="8"/>
      <c r="D983" s="8"/>
      <c r="E983" s="8"/>
      <c r="F983" s="8"/>
      <c r="G983" s="8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70"/>
      <c r="Y983" s="70"/>
      <c r="Z983" s="70"/>
      <c r="AA983" s="70"/>
      <c r="AB983" s="70"/>
      <c r="AC983" s="70"/>
      <c r="AD983" s="70"/>
      <c r="AE983" s="70"/>
      <c r="AF983" s="70"/>
      <c r="AG983" s="70"/>
      <c r="AH983" s="8"/>
    </row>
    <row r="984" ht="15.75" customHeight="1">
      <c r="A984" s="8"/>
      <c r="B984" s="8"/>
      <c r="C984" s="8"/>
      <c r="D984" s="8"/>
      <c r="E984" s="8"/>
      <c r="F984" s="8"/>
      <c r="G984" s="8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70"/>
      <c r="Y984" s="70"/>
      <c r="Z984" s="70"/>
      <c r="AA984" s="70"/>
      <c r="AB984" s="70"/>
      <c r="AC984" s="70"/>
      <c r="AD984" s="70"/>
      <c r="AE984" s="70"/>
      <c r="AF984" s="70"/>
      <c r="AG984" s="70"/>
      <c r="AH984" s="8"/>
    </row>
    <row r="985" ht="15.75" customHeight="1">
      <c r="A985" s="8"/>
      <c r="B985" s="8"/>
      <c r="C985" s="8"/>
      <c r="D985" s="8"/>
      <c r="E985" s="8"/>
      <c r="F985" s="8"/>
      <c r="G985" s="8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70"/>
      <c r="Y985" s="70"/>
      <c r="Z985" s="70"/>
      <c r="AA985" s="70"/>
      <c r="AB985" s="70"/>
      <c r="AC985" s="70"/>
      <c r="AD985" s="70"/>
      <c r="AE985" s="70"/>
      <c r="AF985" s="70"/>
      <c r="AG985" s="70"/>
      <c r="AH985" s="8"/>
    </row>
    <row r="986" ht="15.75" customHeight="1">
      <c r="A986" s="8"/>
      <c r="B986" s="8"/>
      <c r="C986" s="8"/>
      <c r="D986" s="8"/>
      <c r="E986" s="8"/>
      <c r="F986" s="8"/>
      <c r="G986" s="8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70"/>
      <c r="Y986" s="70"/>
      <c r="Z986" s="70"/>
      <c r="AA986" s="70"/>
      <c r="AB986" s="70"/>
      <c r="AC986" s="70"/>
      <c r="AD986" s="70"/>
      <c r="AE986" s="70"/>
      <c r="AF986" s="70"/>
      <c r="AG986" s="70"/>
      <c r="AH986" s="8"/>
    </row>
    <row r="987" ht="15.75" customHeight="1">
      <c r="A987" s="8"/>
      <c r="B987" s="8"/>
      <c r="C987" s="8"/>
      <c r="D987" s="8"/>
      <c r="E987" s="8"/>
      <c r="F987" s="8"/>
      <c r="G987" s="8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70"/>
      <c r="Y987" s="70"/>
      <c r="Z987" s="70"/>
      <c r="AA987" s="70"/>
      <c r="AB987" s="70"/>
      <c r="AC987" s="70"/>
      <c r="AD987" s="70"/>
      <c r="AE987" s="70"/>
      <c r="AF987" s="70"/>
      <c r="AG987" s="70"/>
      <c r="AH987" s="8"/>
    </row>
    <row r="988" ht="15.75" customHeight="1">
      <c r="A988" s="8"/>
      <c r="B988" s="8"/>
      <c r="C988" s="8"/>
      <c r="D988" s="8"/>
      <c r="E988" s="8"/>
      <c r="F988" s="8"/>
      <c r="G988" s="8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70"/>
      <c r="Y988" s="70"/>
      <c r="Z988" s="70"/>
      <c r="AA988" s="70"/>
      <c r="AB988" s="70"/>
      <c r="AC988" s="70"/>
      <c r="AD988" s="70"/>
      <c r="AE988" s="70"/>
      <c r="AF988" s="70"/>
      <c r="AG988" s="70"/>
      <c r="AH988" s="8"/>
    </row>
    <row r="989" ht="15.75" customHeight="1">
      <c r="A989" s="8"/>
      <c r="B989" s="8"/>
      <c r="C989" s="8"/>
      <c r="D989" s="8"/>
      <c r="E989" s="8"/>
      <c r="F989" s="8"/>
      <c r="G989" s="8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70"/>
      <c r="Y989" s="70"/>
      <c r="Z989" s="70"/>
      <c r="AA989" s="70"/>
      <c r="AB989" s="70"/>
      <c r="AC989" s="70"/>
      <c r="AD989" s="70"/>
      <c r="AE989" s="70"/>
      <c r="AF989" s="70"/>
      <c r="AG989" s="70"/>
      <c r="AH989" s="8"/>
    </row>
    <row r="990" ht="15.75" customHeight="1">
      <c r="A990" s="8"/>
      <c r="B990" s="8"/>
      <c r="C990" s="8"/>
      <c r="D990" s="8"/>
      <c r="E990" s="8"/>
      <c r="F990" s="8"/>
      <c r="G990" s="8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70"/>
      <c r="Y990" s="70"/>
      <c r="Z990" s="70"/>
      <c r="AA990" s="70"/>
      <c r="AB990" s="70"/>
      <c r="AC990" s="70"/>
      <c r="AD990" s="70"/>
      <c r="AE990" s="70"/>
      <c r="AF990" s="70"/>
      <c r="AG990" s="70"/>
      <c r="AH990" s="8"/>
    </row>
    <row r="991" ht="15.75" customHeight="1">
      <c r="A991" s="8"/>
      <c r="B991" s="8"/>
      <c r="C991" s="8"/>
      <c r="D991" s="8"/>
      <c r="E991" s="8"/>
      <c r="F991" s="8"/>
      <c r="G991" s="8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70"/>
      <c r="Y991" s="70"/>
      <c r="Z991" s="70"/>
      <c r="AA991" s="70"/>
      <c r="AB991" s="70"/>
      <c r="AC991" s="70"/>
      <c r="AD991" s="70"/>
      <c r="AE991" s="70"/>
      <c r="AF991" s="70"/>
      <c r="AG991" s="70"/>
      <c r="AH991" s="8"/>
    </row>
    <row r="992" ht="15.75" customHeight="1">
      <c r="A992" s="8"/>
      <c r="B992" s="8"/>
      <c r="C992" s="8"/>
      <c r="D992" s="8"/>
      <c r="E992" s="8"/>
      <c r="F992" s="8"/>
      <c r="G992" s="8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70"/>
      <c r="Y992" s="70"/>
      <c r="Z992" s="70"/>
      <c r="AA992" s="70"/>
      <c r="AB992" s="70"/>
      <c r="AC992" s="70"/>
      <c r="AD992" s="70"/>
      <c r="AE992" s="70"/>
      <c r="AF992" s="70"/>
      <c r="AG992" s="70"/>
      <c r="AH992" s="8"/>
    </row>
    <row r="993" ht="15.75" customHeight="1">
      <c r="A993" s="8"/>
      <c r="B993" s="8"/>
      <c r="C993" s="8"/>
      <c r="D993" s="8"/>
      <c r="E993" s="8"/>
      <c r="F993" s="8"/>
      <c r="G993" s="8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70"/>
      <c r="Y993" s="70"/>
      <c r="Z993" s="70"/>
      <c r="AA993" s="70"/>
      <c r="AB993" s="70"/>
      <c r="AC993" s="70"/>
      <c r="AD993" s="70"/>
      <c r="AE993" s="70"/>
      <c r="AF993" s="70"/>
      <c r="AG993" s="70"/>
      <c r="AH993" s="8"/>
    </row>
    <row r="994" ht="15.75" customHeight="1">
      <c r="A994" s="8"/>
      <c r="B994" s="8"/>
      <c r="C994" s="8"/>
      <c r="D994" s="8"/>
      <c r="E994" s="8"/>
      <c r="F994" s="8"/>
      <c r="G994" s="8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70"/>
      <c r="Y994" s="70"/>
      <c r="Z994" s="70"/>
      <c r="AA994" s="70"/>
      <c r="AB994" s="70"/>
      <c r="AC994" s="70"/>
      <c r="AD994" s="70"/>
      <c r="AE994" s="70"/>
      <c r="AF994" s="70"/>
      <c r="AG994" s="70"/>
      <c r="AH994" s="8"/>
    </row>
    <row r="995" ht="15.75" customHeight="1">
      <c r="A995" s="8"/>
      <c r="B995" s="8"/>
      <c r="C995" s="8"/>
      <c r="D995" s="8"/>
      <c r="E995" s="8"/>
      <c r="F995" s="8"/>
      <c r="G995" s="8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70"/>
      <c r="Y995" s="70"/>
      <c r="Z995" s="70"/>
      <c r="AA995" s="70"/>
      <c r="AB995" s="70"/>
      <c r="AC995" s="70"/>
      <c r="AD995" s="70"/>
      <c r="AE995" s="70"/>
      <c r="AF995" s="70"/>
      <c r="AG995" s="70"/>
      <c r="AH995" s="8"/>
    </row>
    <row r="996" ht="15.75" customHeight="1">
      <c r="A996" s="8"/>
      <c r="B996" s="8"/>
      <c r="C996" s="8"/>
      <c r="D996" s="8"/>
      <c r="E996" s="8"/>
      <c r="F996" s="8"/>
      <c r="G996" s="8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70"/>
      <c r="Y996" s="70"/>
      <c r="Z996" s="70"/>
      <c r="AA996" s="70"/>
      <c r="AB996" s="70"/>
      <c r="AC996" s="70"/>
      <c r="AD996" s="70"/>
      <c r="AE996" s="70"/>
      <c r="AF996" s="70"/>
      <c r="AG996" s="70"/>
      <c r="AH996" s="8"/>
    </row>
    <row r="997" ht="15.75" customHeight="1">
      <c r="A997" s="8"/>
      <c r="B997" s="8"/>
      <c r="C997" s="8"/>
      <c r="D997" s="8"/>
      <c r="E997" s="8"/>
      <c r="F997" s="8"/>
      <c r="G997" s="8"/>
      <c r="H997" s="8"/>
      <c r="I997" s="8"/>
      <c r="J997" s="8"/>
      <c r="K997" s="8"/>
      <c r="L997" s="8"/>
      <c r="M997" s="8"/>
      <c r="N997" s="8"/>
      <c r="O997" s="8"/>
      <c r="P997" s="8"/>
      <c r="Q997" s="8"/>
      <c r="R997" s="8"/>
      <c r="S997" s="8"/>
      <c r="T997" s="8"/>
      <c r="U997" s="8"/>
      <c r="V997" s="8"/>
      <c r="W997" s="8"/>
      <c r="X997" s="70"/>
      <c r="Y997" s="70"/>
      <c r="Z997" s="70"/>
      <c r="AA997" s="70"/>
      <c r="AB997" s="70"/>
      <c r="AC997" s="70"/>
      <c r="AD997" s="70"/>
      <c r="AE997" s="70"/>
      <c r="AF997" s="70"/>
      <c r="AG997" s="70"/>
      <c r="AH997" s="8"/>
    </row>
    <row r="998" ht="15.75" customHeight="1">
      <c r="A998" s="8"/>
      <c r="B998" s="8"/>
      <c r="C998" s="8"/>
      <c r="D998" s="8"/>
      <c r="E998" s="8"/>
      <c r="F998" s="8"/>
      <c r="G998" s="8"/>
      <c r="H998" s="8"/>
      <c r="I998" s="8"/>
      <c r="J998" s="8"/>
      <c r="K998" s="8"/>
      <c r="L998" s="8"/>
      <c r="M998" s="8"/>
      <c r="N998" s="8"/>
      <c r="O998" s="8"/>
      <c r="P998" s="8"/>
      <c r="Q998" s="8"/>
      <c r="R998" s="8"/>
      <c r="S998" s="8"/>
      <c r="T998" s="8"/>
      <c r="U998" s="8"/>
      <c r="V998" s="8"/>
      <c r="W998" s="8"/>
      <c r="X998" s="70"/>
      <c r="Y998" s="70"/>
      <c r="Z998" s="70"/>
      <c r="AA998" s="70"/>
      <c r="AB998" s="70"/>
      <c r="AC998" s="70"/>
      <c r="AD998" s="70"/>
      <c r="AE998" s="70"/>
      <c r="AF998" s="70"/>
      <c r="AG998" s="70"/>
      <c r="AH998" s="8"/>
    </row>
    <row r="999" ht="15.75" customHeight="1">
      <c r="A999" s="8"/>
      <c r="B999" s="8"/>
      <c r="C999" s="8"/>
      <c r="D999" s="8"/>
      <c r="E999" s="8"/>
      <c r="F999" s="8"/>
      <c r="G999" s="8"/>
      <c r="H999" s="8"/>
      <c r="I999" s="8"/>
      <c r="J999" s="8"/>
      <c r="K999" s="8"/>
      <c r="L999" s="8"/>
      <c r="M999" s="8"/>
      <c r="N999" s="8"/>
      <c r="O999" s="8"/>
      <c r="P999" s="8"/>
      <c r="Q999" s="8"/>
      <c r="R999" s="8"/>
      <c r="S999" s="8"/>
      <c r="T999" s="8"/>
      <c r="U999" s="8"/>
      <c r="V999" s="8"/>
      <c r="W999" s="8"/>
      <c r="X999" s="70"/>
      <c r="Y999" s="70"/>
      <c r="Z999" s="70"/>
      <c r="AA999" s="70"/>
      <c r="AB999" s="70"/>
      <c r="AC999" s="70"/>
      <c r="AD999" s="70"/>
      <c r="AE999" s="70"/>
      <c r="AF999" s="70"/>
      <c r="AG999" s="70"/>
      <c r="AH999" s="8"/>
    </row>
    <row r="1000" ht="15.75" customHeight="1">
      <c r="A1000" s="8"/>
      <c r="B1000" s="8"/>
      <c r="C1000" s="8"/>
      <c r="D1000" s="8"/>
      <c r="E1000" s="8"/>
      <c r="F1000" s="8"/>
      <c r="G1000" s="8"/>
      <c r="H1000" s="8"/>
      <c r="I1000" s="8"/>
      <c r="J1000" s="8"/>
      <c r="K1000" s="8"/>
      <c r="L1000" s="8"/>
      <c r="M1000" s="8"/>
      <c r="N1000" s="8"/>
      <c r="O1000" s="8"/>
      <c r="P1000" s="8"/>
      <c r="Q1000" s="8"/>
      <c r="R1000" s="8"/>
      <c r="S1000" s="8"/>
      <c r="T1000" s="8"/>
      <c r="U1000" s="8"/>
      <c r="V1000" s="8"/>
      <c r="W1000" s="8"/>
      <c r="X1000" s="70"/>
      <c r="Y1000" s="70"/>
      <c r="Z1000" s="70"/>
      <c r="AA1000" s="70"/>
      <c r="AB1000" s="70"/>
      <c r="AC1000" s="70"/>
      <c r="AD1000" s="70"/>
      <c r="AE1000" s="70"/>
      <c r="AF1000" s="70"/>
      <c r="AG1000" s="70"/>
      <c r="AH1000" s="8"/>
    </row>
  </sheetData>
  <mergeCells count="62">
    <mergeCell ref="B38:B39"/>
    <mergeCell ref="B40:B41"/>
    <mergeCell ref="B42:B43"/>
    <mergeCell ref="B44:B45"/>
    <mergeCell ref="B46:B47"/>
    <mergeCell ref="B48:B49"/>
    <mergeCell ref="B50:B51"/>
    <mergeCell ref="B60:B61"/>
    <mergeCell ref="C60:C61"/>
    <mergeCell ref="B62:B63"/>
    <mergeCell ref="C62:C63"/>
    <mergeCell ref="B52:B53"/>
    <mergeCell ref="B54:B55"/>
    <mergeCell ref="C54:C55"/>
    <mergeCell ref="B56:B57"/>
    <mergeCell ref="C56:C57"/>
    <mergeCell ref="B58:B59"/>
    <mergeCell ref="C58:C59"/>
    <mergeCell ref="B1:D1"/>
    <mergeCell ref="L2:Q2"/>
    <mergeCell ref="J3:M3"/>
    <mergeCell ref="B5:D5"/>
    <mergeCell ref="K5:N5"/>
    <mergeCell ref="B7:B8"/>
    <mergeCell ref="C7:C8"/>
    <mergeCell ref="B9:B10"/>
    <mergeCell ref="C9:C10"/>
    <mergeCell ref="B11:B12"/>
    <mergeCell ref="C11:C12"/>
    <mergeCell ref="B13:B14"/>
    <mergeCell ref="C13:C14"/>
    <mergeCell ref="C15:C16"/>
    <mergeCell ref="B29:B30"/>
    <mergeCell ref="B31:B32"/>
    <mergeCell ref="B34:D34"/>
    <mergeCell ref="B35:D35"/>
    <mergeCell ref="B36:D36"/>
    <mergeCell ref="E36:N36"/>
    <mergeCell ref="D37:N37"/>
    <mergeCell ref="C17:C18"/>
    <mergeCell ref="C19:C20"/>
    <mergeCell ref="C21:C22"/>
    <mergeCell ref="C23:C24"/>
    <mergeCell ref="C25:C26"/>
    <mergeCell ref="C27:C28"/>
    <mergeCell ref="C29:C30"/>
    <mergeCell ref="B15:B16"/>
    <mergeCell ref="B17:B18"/>
    <mergeCell ref="B19:B20"/>
    <mergeCell ref="B21:B22"/>
    <mergeCell ref="B23:B24"/>
    <mergeCell ref="B25:B26"/>
    <mergeCell ref="B27:B28"/>
    <mergeCell ref="C50:C51"/>
    <mergeCell ref="C52:C53"/>
    <mergeCell ref="C31:C32"/>
    <mergeCell ref="C38:C39"/>
    <mergeCell ref="C40:C41"/>
    <mergeCell ref="C42:C43"/>
    <mergeCell ref="C44:C45"/>
    <mergeCell ref="C46:C47"/>
    <mergeCell ref="C48:C49"/>
  </mergeCells>
  <dataValidations>
    <dataValidation type="list" allowBlank="1" showErrorMessage="1" sqref="K5">
      <formula1>$X$4:$X$6</formula1>
    </dataValidation>
  </dataValidations>
  <hyperlinks>
    <hyperlink display="содержание" location="'Содержание'!A1" ref="E1"/>
  </hyperlinks>
  <printOptions/>
  <pageMargins bottom="0.75" footer="0.0" header="0.0" left="0.7" right="0.7" top="0.75"/>
  <pageSetup paperSize="9" orientation="portrait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1.29"/>
    <col customWidth="1" min="4" max="4" width="13.71"/>
    <col customWidth="1" min="5" max="5" width="14.43"/>
    <col customWidth="1" min="6" max="17" width="8.29"/>
    <col customWidth="1" min="18" max="26" width="8.71"/>
    <col customWidth="1" hidden="1" min="27" max="39" width="8.71"/>
    <col customWidth="1" min="40" max="42" width="8.71"/>
  </cols>
  <sheetData>
    <row r="1" ht="49.5" customHeight="1">
      <c r="B1" s="67"/>
      <c r="F1" s="68" t="s">
        <v>96</v>
      </c>
      <c r="I1" s="69" t="s">
        <v>97</v>
      </c>
    </row>
    <row r="2">
      <c r="B2" s="37" t="s">
        <v>245</v>
      </c>
      <c r="C2" s="8"/>
      <c r="D2" s="8"/>
      <c r="E2" s="8"/>
      <c r="F2" s="8"/>
      <c r="H2" s="8"/>
      <c r="I2" s="8"/>
      <c r="J2" s="354" t="s">
        <v>246</v>
      </c>
      <c r="K2" s="8"/>
      <c r="L2" s="8"/>
      <c r="M2" s="8"/>
      <c r="N2" s="8"/>
      <c r="O2" s="8"/>
      <c r="P2" s="8"/>
      <c r="Q2" s="8"/>
    </row>
    <row r="3" ht="28.5" customHeight="1">
      <c r="B3" s="177" t="s">
        <v>247</v>
      </c>
      <c r="C3" s="81"/>
      <c r="D3" s="82"/>
      <c r="E3" s="82"/>
      <c r="F3" s="8"/>
      <c r="H3" s="78" t="s">
        <v>131</v>
      </c>
      <c r="I3" s="79"/>
      <c r="J3" s="78" t="s">
        <v>105</v>
      </c>
      <c r="K3" s="48"/>
      <c r="L3" s="48"/>
      <c r="M3" s="48"/>
      <c r="N3" s="79"/>
    </row>
    <row r="4" ht="9.0" customHeight="1">
      <c r="B4" s="81"/>
      <c r="C4" s="81"/>
      <c r="D4" s="82"/>
      <c r="E4" s="82"/>
      <c r="F4" s="8"/>
      <c r="G4" s="8"/>
      <c r="H4" s="8"/>
      <c r="I4" s="8"/>
      <c r="J4" s="8"/>
      <c r="K4" s="73"/>
      <c r="L4" s="73"/>
      <c r="M4" s="73"/>
      <c r="N4" s="73"/>
      <c r="O4" s="73"/>
      <c r="P4" s="73"/>
      <c r="Q4" s="73"/>
      <c r="R4" s="80"/>
      <c r="S4" s="80"/>
      <c r="T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  <c r="AM4" s="70"/>
    </row>
    <row r="5" ht="31.5" customHeight="1">
      <c r="B5" s="83" t="s">
        <v>248</v>
      </c>
      <c r="C5" s="84"/>
      <c r="D5" s="84"/>
      <c r="E5" s="85"/>
      <c r="F5" s="86"/>
      <c r="G5" s="87"/>
      <c r="H5" s="87"/>
      <c r="I5" s="87"/>
      <c r="J5" s="87"/>
      <c r="K5" s="88" t="s">
        <v>107</v>
      </c>
      <c r="L5" s="89">
        <v>0.0</v>
      </c>
      <c r="M5" s="86" t="s">
        <v>102</v>
      </c>
      <c r="N5" s="84"/>
      <c r="O5" s="84"/>
      <c r="P5" s="84"/>
      <c r="Q5" s="185"/>
      <c r="R5" s="116"/>
      <c r="S5" s="116"/>
      <c r="T5" s="116"/>
      <c r="AA5" s="161" t="s">
        <v>108</v>
      </c>
      <c r="AB5" s="161"/>
      <c r="AC5" s="70"/>
      <c r="AD5" s="70"/>
      <c r="AE5" s="70"/>
      <c r="AF5" s="70"/>
      <c r="AG5" s="70"/>
      <c r="AH5" s="70"/>
      <c r="AI5" s="70"/>
      <c r="AJ5" s="70"/>
      <c r="AK5" s="70"/>
      <c r="AL5" s="70"/>
      <c r="AM5" s="8"/>
      <c r="AN5" s="8"/>
      <c r="AO5" s="8"/>
      <c r="AP5" s="8"/>
    </row>
    <row r="6" ht="26.25" customHeight="1">
      <c r="B6" s="91" t="s">
        <v>7</v>
      </c>
      <c r="C6" s="92" t="s">
        <v>109</v>
      </c>
      <c r="D6" s="93" t="s">
        <v>110</v>
      </c>
      <c r="E6" s="85"/>
      <c r="F6" s="336">
        <v>500.0</v>
      </c>
      <c r="G6" s="336">
        <v>550.0</v>
      </c>
      <c r="H6" s="336">
        <v>750.0</v>
      </c>
      <c r="I6" s="336">
        <v>1000.0</v>
      </c>
      <c r="J6" s="336">
        <v>1250.0</v>
      </c>
      <c r="K6" s="336">
        <v>1500.0</v>
      </c>
      <c r="L6" s="336">
        <v>1750.0</v>
      </c>
      <c r="M6" s="336">
        <v>2000.0</v>
      </c>
      <c r="N6" s="336">
        <v>2200.0</v>
      </c>
      <c r="O6" s="336">
        <v>2250.0</v>
      </c>
      <c r="P6" s="336">
        <v>2500.0</v>
      </c>
      <c r="Q6" s="337">
        <v>3000.0</v>
      </c>
      <c r="R6" s="116"/>
      <c r="S6" s="116"/>
      <c r="T6" s="116"/>
      <c r="AA6" s="161" t="s">
        <v>111</v>
      </c>
      <c r="AB6" s="161"/>
      <c r="AC6" s="70"/>
      <c r="AD6" s="70"/>
      <c r="AE6" s="70"/>
      <c r="AF6" s="70"/>
      <c r="AG6" s="70"/>
      <c r="AH6" s="70"/>
      <c r="AI6" s="70"/>
      <c r="AJ6" s="70"/>
      <c r="AK6" s="70"/>
      <c r="AL6" s="70"/>
      <c r="AM6" s="8"/>
      <c r="AN6" s="8"/>
      <c r="AO6" s="8"/>
      <c r="AP6" s="8"/>
    </row>
    <row r="7" ht="15.0" customHeight="1">
      <c r="B7" s="97">
        <v>2.0</v>
      </c>
      <c r="C7" s="98">
        <v>198.0</v>
      </c>
      <c r="D7" s="99" t="s">
        <v>112</v>
      </c>
      <c r="E7" s="100"/>
      <c r="F7" s="101">
        <f t="shared" ref="F7:Q7" si="1">ROUND(AA7-(AA7*$L$5),0)</f>
        <v>22392</v>
      </c>
      <c r="G7" s="101">
        <f t="shared" si="1"/>
        <v>24087</v>
      </c>
      <c r="H7" s="101">
        <f t="shared" si="1"/>
        <v>26442</v>
      </c>
      <c r="I7" s="101">
        <f t="shared" si="1"/>
        <v>27987</v>
      </c>
      <c r="J7" s="101">
        <f t="shared" si="1"/>
        <v>30639</v>
      </c>
      <c r="K7" s="101">
        <f t="shared" si="1"/>
        <v>31440</v>
      </c>
      <c r="L7" s="101">
        <f t="shared" si="1"/>
        <v>33349</v>
      </c>
      <c r="M7" s="101">
        <f t="shared" si="1"/>
        <v>36091</v>
      </c>
      <c r="N7" s="101">
        <f t="shared" si="1"/>
        <v>42900</v>
      </c>
      <c r="O7" s="101">
        <f t="shared" si="1"/>
        <v>43750</v>
      </c>
      <c r="P7" s="101">
        <f t="shared" si="1"/>
        <v>53325</v>
      </c>
      <c r="Q7" s="102">
        <f t="shared" si="1"/>
        <v>62898</v>
      </c>
      <c r="AA7" s="103">
        <f>ROUND(VLOOKUP(CONCATENATE("R89 ",F$6," V",$B7),'Основа'!$A$1:$Q3561,15,FALSE),0)</f>
        <v>22392</v>
      </c>
      <c r="AB7" s="103">
        <f>ROUND(VLOOKUP(CONCATENATE("R89 ",G$6," V",$B7),'Основа'!$A$1:$Q3561,15,FALSE),0)</f>
        <v>24087</v>
      </c>
      <c r="AC7" s="103">
        <f>ROUND(VLOOKUP(CONCATENATE("R89 ",H$6," V",$B7),'Основа'!$A$1:$Q3561,15,FALSE),0)</f>
        <v>26442</v>
      </c>
      <c r="AD7" s="103">
        <f>ROUND(VLOOKUP(CONCATENATE("R89 ",I$6," V",$B7),'Основа'!$A$1:$Q3561,15,FALSE),0)</f>
        <v>27987</v>
      </c>
      <c r="AE7" s="103">
        <f>ROUND(VLOOKUP(CONCATENATE("R89 ",J$6," V",$B7),'Основа'!$A$1:$Q3561,15,FALSE),0)</f>
        <v>30639</v>
      </c>
      <c r="AF7" s="103">
        <f>ROUND(VLOOKUP(CONCATENATE("R89 ",K$6," V",$B7),'Основа'!$A$1:$Q3561,15,FALSE),0)</f>
        <v>31440</v>
      </c>
      <c r="AG7" s="103">
        <f>ROUND(VLOOKUP(CONCATENATE("R89 ",L$6," V",$B7),'Основа'!$A$1:$Q3561,15,FALSE),0)</f>
        <v>33349</v>
      </c>
      <c r="AH7" s="103">
        <f>ROUND(VLOOKUP(CONCATENATE("R89 ",M$6," V",$B7),'Основа'!$A$1:$Q3561,15,FALSE),0)</f>
        <v>36091</v>
      </c>
      <c r="AI7" s="103">
        <f>ROUND(VLOOKUP(CONCATENATE("R89 ",N$6," V",$B7),'Основа'!$A$1:$Q3561,15,FALSE),0)</f>
        <v>42900</v>
      </c>
      <c r="AJ7" s="103">
        <f>ROUND(VLOOKUP(CONCATENATE("R89 ",O$6," V",$B7),'Основа'!$A$1:$Q3561,15,FALSE),0)</f>
        <v>43750</v>
      </c>
      <c r="AK7" s="103">
        <f>ROUND(VLOOKUP(CONCATENATE("R89 ",P$6," V",$B7),'Основа'!$A$1:$Q3561,15,FALSE),0)</f>
        <v>53325</v>
      </c>
      <c r="AL7" s="103">
        <f>ROUND(VLOOKUP(CONCATENATE("R89 ",Q$6," V",$B7),'Основа'!$A$1:$Q3561,15,FALSE),0)</f>
        <v>62898</v>
      </c>
      <c r="AM7" s="8"/>
      <c r="AN7" s="8"/>
      <c r="AO7" s="8"/>
      <c r="AP7" s="8"/>
    </row>
    <row r="8" ht="15.0" customHeight="1">
      <c r="B8" s="104"/>
      <c r="C8" s="105"/>
      <c r="D8" s="106" t="str">
        <f>RIGHT($M$5,21)</f>
        <v>ΔТ=70⁰С (95/85/20) Вт</v>
      </c>
      <c r="E8" s="107"/>
      <c r="F8" s="108">
        <f t="shared" ref="F8:Q8" si="2">ROUND(IF($D8="ΔТ=70⁰С (95/85/20) Вт",AA8,(IF($D8="ΔТ=60⁰С (90/70/20) Вт",AA8*0.818,AA8*0.646))),0)</f>
        <v>188</v>
      </c>
      <c r="G8" s="108">
        <f t="shared" si="2"/>
        <v>206</v>
      </c>
      <c r="H8" s="108">
        <f t="shared" si="2"/>
        <v>282</v>
      </c>
      <c r="I8" s="108">
        <f t="shared" si="2"/>
        <v>376</v>
      </c>
      <c r="J8" s="108">
        <f t="shared" si="2"/>
        <v>470</v>
      </c>
      <c r="K8" s="108">
        <f t="shared" si="2"/>
        <v>564</v>
      </c>
      <c r="L8" s="108">
        <f t="shared" si="2"/>
        <v>658</v>
      </c>
      <c r="M8" s="108">
        <f t="shared" si="2"/>
        <v>752</v>
      </c>
      <c r="N8" s="108">
        <f t="shared" si="2"/>
        <v>828</v>
      </c>
      <c r="O8" s="108">
        <f t="shared" si="2"/>
        <v>846</v>
      </c>
      <c r="P8" s="108">
        <f t="shared" si="2"/>
        <v>940</v>
      </c>
      <c r="Q8" s="109">
        <f t="shared" si="2"/>
        <v>1128</v>
      </c>
      <c r="AA8" s="70">
        <f>VLOOKUP(CONCATENATE("R89 ",F$6," V",$B7),'Основа'!$A$1:$Q3561,8,FALSE)</f>
        <v>188</v>
      </c>
      <c r="AB8" s="70">
        <f>VLOOKUP(CONCATENATE("R89 ",G$6," V",$B7),'Основа'!$A$1:$Q3561,8,FALSE)</f>
        <v>206</v>
      </c>
      <c r="AC8" s="70">
        <f>VLOOKUP(CONCATENATE("R89 ",H$6," V",$B7),'Основа'!$A$1:$Q3561,8,FALSE)</f>
        <v>282</v>
      </c>
      <c r="AD8" s="70">
        <f>VLOOKUP(CONCATENATE("R89 ",I$6," V",$B7),'Основа'!$A$1:$Q3561,8,FALSE)</f>
        <v>376</v>
      </c>
      <c r="AE8" s="70">
        <f>VLOOKUP(CONCATENATE("R89 ",J$6," V",$B7),'Основа'!$A$1:$Q3561,8,FALSE)</f>
        <v>470</v>
      </c>
      <c r="AF8" s="70">
        <f>VLOOKUP(CONCATENATE("R89 ",K$6," V",$B7),'Основа'!$A$1:$Q3561,8,FALSE)</f>
        <v>564</v>
      </c>
      <c r="AG8" s="70">
        <f>VLOOKUP(CONCATENATE("R89 ",L$6," V",$B7),'Основа'!$A$1:$Q3561,8,FALSE)</f>
        <v>658</v>
      </c>
      <c r="AH8" s="70">
        <f>VLOOKUP(CONCATENATE("R89 ",M$6," V",$B7),'Основа'!$A$1:$Q3561,8,FALSE)</f>
        <v>752</v>
      </c>
      <c r="AI8" s="70">
        <f>VLOOKUP(CONCATENATE("R89 ",N$6," V",$B7),'Основа'!$A$1:$Q3561,8,FALSE)</f>
        <v>828</v>
      </c>
      <c r="AJ8" s="70">
        <f>VLOOKUP(CONCATENATE("R89 ",O$6," V",$B7),'Основа'!$A$1:$Q3561,8,FALSE)</f>
        <v>846</v>
      </c>
      <c r="AK8" s="70">
        <f>VLOOKUP(CONCATENATE("R89 ",P$6," V",$B7),'Основа'!$A$1:$Q3561,8,FALSE)</f>
        <v>940</v>
      </c>
      <c r="AL8" s="70">
        <f>VLOOKUP(CONCATENATE("R89 ",Q$6," V",$B7),'Основа'!$A$1:$Q3561,8,FALSE)</f>
        <v>1128</v>
      </c>
      <c r="AM8" s="8"/>
      <c r="AN8" s="8"/>
      <c r="AO8" s="8"/>
      <c r="AP8" s="8"/>
    </row>
    <row r="9" ht="15.0" customHeight="1">
      <c r="B9" s="97">
        <v>3.0</v>
      </c>
      <c r="C9" s="98">
        <v>307.0</v>
      </c>
      <c r="D9" s="99" t="s">
        <v>112</v>
      </c>
      <c r="E9" s="100"/>
      <c r="F9" s="101">
        <f t="shared" ref="F9:Q9" si="3">ROUND(AA9-(AA9*$L$5),0)</f>
        <v>26357</v>
      </c>
      <c r="G9" s="101">
        <f t="shared" si="3"/>
        <v>28444</v>
      </c>
      <c r="H9" s="101">
        <f t="shared" si="3"/>
        <v>31849</v>
      </c>
      <c r="I9" s="101">
        <f t="shared" si="3"/>
        <v>34172</v>
      </c>
      <c r="J9" s="101">
        <f t="shared" si="3"/>
        <v>38150</v>
      </c>
      <c r="K9" s="101">
        <f t="shared" si="3"/>
        <v>39364</v>
      </c>
      <c r="L9" s="101">
        <f t="shared" si="3"/>
        <v>42228</v>
      </c>
      <c r="M9" s="101">
        <f t="shared" si="3"/>
        <v>46335</v>
      </c>
      <c r="N9" s="101">
        <f t="shared" si="3"/>
        <v>55420</v>
      </c>
      <c r="O9" s="101">
        <f t="shared" si="3"/>
        <v>56555</v>
      </c>
      <c r="P9" s="101">
        <f t="shared" si="3"/>
        <v>69331</v>
      </c>
      <c r="Q9" s="102">
        <f t="shared" si="3"/>
        <v>82106</v>
      </c>
      <c r="AA9" s="103">
        <f>ROUND(VLOOKUP(CONCATENATE("R89 ",F$6," V",$B9),'Основа'!$A$1:$Q3563,15,FALSE),0)</f>
        <v>26357</v>
      </c>
      <c r="AB9" s="103">
        <f>ROUND(VLOOKUP(CONCATENATE("R89 ",G$6," V",$B9),'Основа'!$A$1:$Q3563,15,FALSE),0)</f>
        <v>28444</v>
      </c>
      <c r="AC9" s="103">
        <f>ROUND(VLOOKUP(CONCATENATE("R89 ",H$6," V",$B9),'Основа'!$A$1:$Q3563,15,FALSE),0)</f>
        <v>31849</v>
      </c>
      <c r="AD9" s="103">
        <f>ROUND(VLOOKUP(CONCATENATE("R89 ",I$6," V",$B9),'Основа'!$A$1:$Q3563,15,FALSE),0)</f>
        <v>34172</v>
      </c>
      <c r="AE9" s="103">
        <f>ROUND(VLOOKUP(CONCATENATE("R89 ",J$6," V",$B9),'Основа'!$A$1:$Q3563,15,FALSE),0)</f>
        <v>38150</v>
      </c>
      <c r="AF9" s="103">
        <f>ROUND(VLOOKUP(CONCATENATE("R89 ",K$6," V",$B9),'Основа'!$A$1:$Q3563,15,FALSE),0)</f>
        <v>39364</v>
      </c>
      <c r="AG9" s="103">
        <f>ROUND(VLOOKUP(CONCATENATE("R89 ",L$6," V",$B9),'Основа'!$A$1:$Q3563,15,FALSE),0)</f>
        <v>42228</v>
      </c>
      <c r="AH9" s="103">
        <f>ROUND(VLOOKUP(CONCATENATE("R89 ",M$6," V",$B9),'Основа'!$A$1:$Q3563,15,FALSE),0)</f>
        <v>46335</v>
      </c>
      <c r="AI9" s="103">
        <f>ROUND(VLOOKUP(CONCATENATE("R89 ",N$6," V",$B9),'Основа'!$A$1:$Q3563,15,FALSE),0)</f>
        <v>55420</v>
      </c>
      <c r="AJ9" s="103">
        <f>ROUND(VLOOKUP(CONCATENATE("R89 ",O$6," V",$B9),'Основа'!$A$1:$Q3563,15,FALSE),0)</f>
        <v>56555</v>
      </c>
      <c r="AK9" s="103">
        <f>ROUND(VLOOKUP(CONCATENATE("R89 ",P$6," V",$B9),'Основа'!$A$1:$Q3563,15,FALSE),0)</f>
        <v>69331</v>
      </c>
      <c r="AL9" s="103">
        <f>ROUND(VLOOKUP(CONCATENATE("R89 ",Q$6," V",$B9),'Основа'!$A$1:$Q3563,15,FALSE),0)</f>
        <v>82106</v>
      </c>
      <c r="AM9" s="8"/>
      <c r="AN9" s="8"/>
      <c r="AO9" s="8"/>
      <c r="AP9" s="8"/>
    </row>
    <row r="10" ht="15.0" customHeight="1">
      <c r="B10" s="104"/>
      <c r="C10" s="105"/>
      <c r="D10" s="106" t="str">
        <f>RIGHT($M$5,21)</f>
        <v>ΔТ=70⁰С (95/85/20) Вт</v>
      </c>
      <c r="E10" s="107"/>
      <c r="F10" s="108">
        <f t="shared" ref="F10:Q10" si="4">ROUND(IF($D10="ΔТ=70⁰С (95/85/20) Вт",AA10,(IF($D10="ΔТ=60⁰С (90/70/20) Вт",AA10*0.818,AA10*0.646))),0)</f>
        <v>282</v>
      </c>
      <c r="G10" s="108">
        <f t="shared" si="4"/>
        <v>309</v>
      </c>
      <c r="H10" s="108">
        <f t="shared" si="4"/>
        <v>423</v>
      </c>
      <c r="I10" s="108">
        <f t="shared" si="4"/>
        <v>564</v>
      </c>
      <c r="J10" s="108">
        <f t="shared" si="4"/>
        <v>705</v>
      </c>
      <c r="K10" s="108">
        <f t="shared" si="4"/>
        <v>846</v>
      </c>
      <c r="L10" s="108">
        <f t="shared" si="4"/>
        <v>987</v>
      </c>
      <c r="M10" s="108">
        <f t="shared" si="4"/>
        <v>1128</v>
      </c>
      <c r="N10" s="108">
        <f t="shared" si="4"/>
        <v>1242</v>
      </c>
      <c r="O10" s="108">
        <f t="shared" si="4"/>
        <v>1269</v>
      </c>
      <c r="P10" s="108">
        <f t="shared" si="4"/>
        <v>1410</v>
      </c>
      <c r="Q10" s="109">
        <f t="shared" si="4"/>
        <v>1692</v>
      </c>
      <c r="AA10" s="70">
        <f>VLOOKUP(CONCATENATE("R89 ",F$6," V",$B9),'Основа'!$A$1:$Q3563,8,FALSE)</f>
        <v>282</v>
      </c>
      <c r="AB10" s="70">
        <f>VLOOKUP(CONCATENATE("R89 ",G$6," V",$B9),'Основа'!$A$1:$Q3563,8,FALSE)</f>
        <v>309</v>
      </c>
      <c r="AC10" s="70">
        <f>VLOOKUP(CONCATENATE("R89 ",H$6," V",$B9),'Основа'!$A$1:$Q3563,8,FALSE)</f>
        <v>423</v>
      </c>
      <c r="AD10" s="70">
        <f>VLOOKUP(CONCATENATE("R89 ",I$6," V",$B9),'Основа'!$A$1:$Q3563,8,FALSE)</f>
        <v>564</v>
      </c>
      <c r="AE10" s="70">
        <f>VLOOKUP(CONCATENATE("R89 ",J$6," V",$B9),'Основа'!$A$1:$Q3563,8,FALSE)</f>
        <v>705</v>
      </c>
      <c r="AF10" s="70">
        <f>VLOOKUP(CONCATENATE("R89 ",K$6," V",$B9),'Основа'!$A$1:$Q3563,8,FALSE)</f>
        <v>846</v>
      </c>
      <c r="AG10" s="70">
        <f>VLOOKUP(CONCATENATE("R89 ",L$6," V",$B9),'Основа'!$A$1:$Q3563,8,FALSE)</f>
        <v>987</v>
      </c>
      <c r="AH10" s="70">
        <f>VLOOKUP(CONCATENATE("R89 ",M$6," V",$B9),'Основа'!$A$1:$Q3563,8,FALSE)</f>
        <v>1128</v>
      </c>
      <c r="AI10" s="70">
        <f>VLOOKUP(CONCATENATE("R89 ",N$6," V",$B9),'Основа'!$A$1:$Q3563,8,FALSE)</f>
        <v>1242</v>
      </c>
      <c r="AJ10" s="70">
        <f>VLOOKUP(CONCATENATE("R89 ",O$6," V",$B9),'Основа'!$A$1:$Q3563,8,FALSE)</f>
        <v>1269</v>
      </c>
      <c r="AK10" s="70">
        <f>VLOOKUP(CONCATENATE("R89 ",P$6," V",$B9),'Основа'!$A$1:$Q3563,8,FALSE)</f>
        <v>1410</v>
      </c>
      <c r="AL10" s="70">
        <f>VLOOKUP(CONCATENATE("R89 ",Q$6," V",$B9),'Основа'!$A$1:$Q3563,8,FALSE)</f>
        <v>1692</v>
      </c>
      <c r="AM10" s="8"/>
      <c r="AN10" s="8"/>
      <c r="AO10" s="8"/>
      <c r="AP10" s="8"/>
    </row>
    <row r="11" ht="15.0" customHeight="1">
      <c r="B11" s="97">
        <v>4.0</v>
      </c>
      <c r="C11" s="98">
        <v>416.0</v>
      </c>
      <c r="D11" s="99" t="s">
        <v>112</v>
      </c>
      <c r="E11" s="100"/>
      <c r="F11" s="101">
        <f t="shared" ref="F11:P11" si="5">ROUND(AA11-(AA11*$L$5),0)</f>
        <v>30330</v>
      </c>
      <c r="G11" s="101">
        <f t="shared" si="5"/>
        <v>32816</v>
      </c>
      <c r="H11" s="101">
        <f t="shared" si="5"/>
        <v>37268</v>
      </c>
      <c r="I11" s="101">
        <f t="shared" si="5"/>
        <v>40369</v>
      </c>
      <c r="J11" s="101">
        <f t="shared" si="5"/>
        <v>45678</v>
      </c>
      <c r="K11" s="101">
        <f t="shared" si="5"/>
        <v>47302</v>
      </c>
      <c r="L11" s="101">
        <f t="shared" si="5"/>
        <v>51127</v>
      </c>
      <c r="M11" s="101">
        <f t="shared" si="5"/>
        <v>56602</v>
      </c>
      <c r="N11" s="101">
        <f t="shared" si="5"/>
        <v>67967</v>
      </c>
      <c r="O11" s="101">
        <f t="shared" si="5"/>
        <v>69388</v>
      </c>
      <c r="P11" s="101">
        <f t="shared" si="5"/>
        <v>85371</v>
      </c>
      <c r="Q11" s="279"/>
      <c r="AA11" s="103">
        <f>ROUND(VLOOKUP(CONCATENATE("R89 ",F$6," V",$B11),'Основа'!$A$1:$Q3565,15,FALSE),0)</f>
        <v>30330</v>
      </c>
      <c r="AB11" s="103">
        <f>ROUND(VLOOKUP(CONCATENATE("R89 ",G$6," V",$B11),'Основа'!$A$1:$Q3565,15,FALSE),0)</f>
        <v>32816</v>
      </c>
      <c r="AC11" s="103">
        <f>ROUND(VLOOKUP(CONCATENATE("R89 ",H$6," V",$B11),'Основа'!$A$1:$Q3565,15,FALSE),0)</f>
        <v>37268</v>
      </c>
      <c r="AD11" s="103">
        <f>ROUND(VLOOKUP(CONCATENATE("R89 ",I$6," V",$B11),'Основа'!$A$1:$Q3565,15,FALSE),0)</f>
        <v>40369</v>
      </c>
      <c r="AE11" s="103">
        <f>ROUND(VLOOKUP(CONCATENATE("R89 ",J$6," V",$B11),'Основа'!$A$1:$Q3565,15,FALSE),0)</f>
        <v>45678</v>
      </c>
      <c r="AF11" s="103">
        <f>ROUND(VLOOKUP(CONCATENATE("R89 ",K$6," V",$B11),'Основа'!$A$1:$Q3565,15,FALSE),0)</f>
        <v>47302</v>
      </c>
      <c r="AG11" s="103">
        <f>ROUND(VLOOKUP(CONCATENATE("R89 ",L$6," V",$B11),'Основа'!$A$1:$Q3565,15,FALSE),0)</f>
        <v>51127</v>
      </c>
      <c r="AH11" s="103">
        <f>ROUND(VLOOKUP(CONCATENATE("R89 ",M$6," V",$B11),'Основа'!$A$1:$Q3565,15,FALSE),0)</f>
        <v>56602</v>
      </c>
      <c r="AI11" s="103">
        <f>ROUND(VLOOKUP(CONCATENATE("R89 ",N$6," V",$B11),'Основа'!$A$1:$Q3565,15,FALSE),0)</f>
        <v>67967</v>
      </c>
      <c r="AJ11" s="103">
        <f>ROUND(VLOOKUP(CONCATENATE("R89 ",O$6," V",$B11),'Основа'!$A$1:$Q3565,15,FALSE),0)</f>
        <v>69388</v>
      </c>
      <c r="AK11" s="103">
        <f>ROUND(VLOOKUP(CONCATENATE("R89 ",P$6," V",$B11),'Основа'!$A$1:$Q3565,15,FALSE),0)</f>
        <v>85371</v>
      </c>
      <c r="AL11" s="70"/>
      <c r="AM11" s="8"/>
      <c r="AN11" s="8"/>
      <c r="AO11" s="8"/>
      <c r="AP11" s="8"/>
    </row>
    <row r="12" ht="15.0" customHeight="1">
      <c r="B12" s="110"/>
      <c r="C12" s="105"/>
      <c r="D12" s="106" t="str">
        <f>RIGHT($M$5,21)</f>
        <v>ΔТ=70⁰С (95/85/20) Вт</v>
      </c>
      <c r="E12" s="107"/>
      <c r="F12" s="108">
        <f t="shared" ref="F12:P12" si="6">ROUND(IF($D12="ΔТ=70⁰С (95/85/20) Вт",AA12,(IF($D12="ΔТ=60⁰С (90/70/20) Вт",AA12*0.818,AA12*0.646))),0)</f>
        <v>376</v>
      </c>
      <c r="G12" s="108">
        <f t="shared" si="6"/>
        <v>412</v>
      </c>
      <c r="H12" s="108">
        <f t="shared" si="6"/>
        <v>564</v>
      </c>
      <c r="I12" s="108">
        <f t="shared" si="6"/>
        <v>752</v>
      </c>
      <c r="J12" s="108">
        <f t="shared" si="6"/>
        <v>940</v>
      </c>
      <c r="K12" s="108">
        <f t="shared" si="6"/>
        <v>1128</v>
      </c>
      <c r="L12" s="108">
        <f t="shared" si="6"/>
        <v>1316</v>
      </c>
      <c r="M12" s="108">
        <f t="shared" si="6"/>
        <v>1504</v>
      </c>
      <c r="N12" s="108">
        <f t="shared" si="6"/>
        <v>1656</v>
      </c>
      <c r="O12" s="108">
        <f t="shared" si="6"/>
        <v>1692</v>
      </c>
      <c r="P12" s="108">
        <f t="shared" si="6"/>
        <v>1880</v>
      </c>
      <c r="Q12" s="288"/>
      <c r="AA12" s="70">
        <f>VLOOKUP(CONCATENATE("R89 ",F$6," V",$B11),'Основа'!$A$1:$Q3565,8,FALSE)</f>
        <v>376</v>
      </c>
      <c r="AB12" s="70">
        <f>VLOOKUP(CONCATENATE("R89 ",G$6," V",$B11),'Основа'!$A$1:$Q3565,8,FALSE)</f>
        <v>412</v>
      </c>
      <c r="AC12" s="70">
        <f>VLOOKUP(CONCATENATE("R89 ",H$6," V",$B11),'Основа'!$A$1:$Q3565,8,FALSE)</f>
        <v>564</v>
      </c>
      <c r="AD12" s="70">
        <f>VLOOKUP(CONCATENATE("R89 ",I$6," V",$B11),'Основа'!$A$1:$Q3565,8,FALSE)</f>
        <v>752</v>
      </c>
      <c r="AE12" s="70">
        <f>VLOOKUP(CONCATENATE("R89 ",J$6," V",$B11),'Основа'!$A$1:$Q3565,8,FALSE)</f>
        <v>940</v>
      </c>
      <c r="AF12" s="70">
        <f>VLOOKUP(CONCATENATE("R89 ",K$6," V",$B11),'Основа'!$A$1:$Q3565,8,FALSE)</f>
        <v>1128</v>
      </c>
      <c r="AG12" s="70">
        <f>VLOOKUP(CONCATENATE("R89 ",L$6," V",$B11),'Основа'!$A$1:$Q3565,8,FALSE)</f>
        <v>1316</v>
      </c>
      <c r="AH12" s="70">
        <f>VLOOKUP(CONCATENATE("R89 ",M$6," V",$B11),'Основа'!$A$1:$Q3565,8,FALSE)</f>
        <v>1504</v>
      </c>
      <c r="AI12" s="70">
        <f>VLOOKUP(CONCATENATE("R89 ",N$6," V",$B11),'Основа'!$A$1:$Q3565,8,FALSE)</f>
        <v>1656</v>
      </c>
      <c r="AJ12" s="70">
        <f>VLOOKUP(CONCATENATE("R89 ",O$6," V",$B11),'Основа'!$A$1:$Q3565,8,FALSE)</f>
        <v>1692</v>
      </c>
      <c r="AK12" s="70">
        <f>VLOOKUP(CONCATENATE("R89 ",P$6," V",$B11),'Основа'!$A$1:$Q3565,8,FALSE)</f>
        <v>1880</v>
      </c>
      <c r="AL12" s="70"/>
      <c r="AM12" s="8"/>
      <c r="AN12" s="8"/>
      <c r="AO12" s="8"/>
      <c r="AP12" s="8"/>
    </row>
    <row r="13" ht="15.0" customHeight="1">
      <c r="B13" s="243">
        <v>5.0</v>
      </c>
      <c r="C13" s="98">
        <v>525.0</v>
      </c>
      <c r="D13" s="99" t="s">
        <v>112</v>
      </c>
      <c r="E13" s="100"/>
      <c r="F13" s="101">
        <f t="shared" ref="F13:M13" si="7">ROUND(AA13-(AA13*$L$5),0)</f>
        <v>34310</v>
      </c>
      <c r="G13" s="101">
        <f t="shared" si="7"/>
        <v>37197</v>
      </c>
      <c r="H13" s="101">
        <f t="shared" si="7"/>
        <v>42699</v>
      </c>
      <c r="I13" s="101">
        <f t="shared" si="7"/>
        <v>46580</v>
      </c>
      <c r="J13" s="101">
        <f t="shared" si="7"/>
        <v>53219</v>
      </c>
      <c r="K13" s="101">
        <f t="shared" si="7"/>
        <v>55257</v>
      </c>
      <c r="L13" s="101">
        <f t="shared" si="7"/>
        <v>60044</v>
      </c>
      <c r="M13" s="101">
        <f t="shared" si="7"/>
        <v>66889</v>
      </c>
      <c r="N13" s="285"/>
      <c r="O13" s="285"/>
      <c r="P13" s="285"/>
      <c r="Q13" s="286"/>
      <c r="AA13" s="103">
        <f>ROUND(VLOOKUP(CONCATENATE("R89 ",F$6," V",$B13),'Основа'!$A$1:$Q3567,15,FALSE),0)</f>
        <v>34310</v>
      </c>
      <c r="AB13" s="103">
        <f>ROUND(VLOOKUP(CONCATENATE("R89 ",G$6," V",$B13),'Основа'!$A$1:$Q3567,15,FALSE),0)</f>
        <v>37197</v>
      </c>
      <c r="AC13" s="103">
        <f>ROUND(VLOOKUP(CONCATENATE("R89 ",H$6," V",$B13),'Основа'!$A$1:$Q3567,15,FALSE),0)</f>
        <v>42699</v>
      </c>
      <c r="AD13" s="103">
        <f>ROUND(VLOOKUP(CONCATENATE("R89 ",I$6," V",$B13),'Основа'!$A$1:$Q3567,15,FALSE),0)</f>
        <v>46580</v>
      </c>
      <c r="AE13" s="103">
        <f>ROUND(VLOOKUP(CONCATENATE("R89 ",J$6," V",$B13),'Основа'!$A$1:$Q3567,15,FALSE),0)</f>
        <v>53219</v>
      </c>
      <c r="AF13" s="103">
        <f>ROUND(VLOOKUP(CONCATENATE("R89 ",K$6," V",$B13),'Основа'!$A$1:$Q3567,15,FALSE),0)</f>
        <v>55257</v>
      </c>
      <c r="AG13" s="103">
        <f>ROUND(VLOOKUP(CONCATENATE("R89 ",L$6," V",$B13),'Основа'!$A$1:$Q3567,15,FALSE),0)</f>
        <v>60044</v>
      </c>
      <c r="AH13" s="103">
        <f>ROUND(VLOOKUP(CONCATENATE("R89 ",M$6," V",$B13),'Основа'!$A$1:$Q3567,15,FALSE),0)</f>
        <v>66889</v>
      </c>
      <c r="AI13" s="70"/>
      <c r="AJ13" s="70"/>
      <c r="AK13" s="70"/>
      <c r="AL13" s="70"/>
      <c r="AM13" s="8"/>
      <c r="AN13" s="8"/>
      <c r="AO13" s="8"/>
      <c r="AP13" s="8"/>
    </row>
    <row r="14" ht="15.0" customHeight="1">
      <c r="B14" s="104"/>
      <c r="C14" s="105"/>
      <c r="D14" s="106" t="str">
        <f>RIGHT($M$5,21)</f>
        <v>ΔТ=70⁰С (95/85/20) Вт</v>
      </c>
      <c r="E14" s="107"/>
      <c r="F14" s="108">
        <f t="shared" ref="F14:M14" si="8">ROUND(IF($D14="ΔТ=70⁰С (95/85/20) Вт",AA14,(IF($D14="ΔТ=60⁰С (90/70/20) Вт",AA14*0.818,AA14*0.646))),0)</f>
        <v>470</v>
      </c>
      <c r="G14" s="108">
        <f t="shared" si="8"/>
        <v>515</v>
      </c>
      <c r="H14" s="108">
        <f t="shared" si="8"/>
        <v>705</v>
      </c>
      <c r="I14" s="108">
        <f t="shared" si="8"/>
        <v>940</v>
      </c>
      <c r="J14" s="108">
        <f t="shared" si="8"/>
        <v>1175</v>
      </c>
      <c r="K14" s="108">
        <f t="shared" si="8"/>
        <v>1410</v>
      </c>
      <c r="L14" s="108">
        <f t="shared" si="8"/>
        <v>1645</v>
      </c>
      <c r="M14" s="108">
        <f t="shared" si="8"/>
        <v>1880</v>
      </c>
      <c r="N14" s="287"/>
      <c r="O14" s="287"/>
      <c r="P14" s="287"/>
      <c r="Q14" s="288"/>
      <c r="AA14" s="70">
        <f>VLOOKUP(CONCATENATE("R89 ",F$6," V",$B13),'Основа'!$A$1:$Q3567,8,FALSE)</f>
        <v>470</v>
      </c>
      <c r="AB14" s="70">
        <f>VLOOKUP(CONCATENATE("R89 ",G$6," V",$B13),'Основа'!$A$1:$Q3567,8,FALSE)</f>
        <v>515</v>
      </c>
      <c r="AC14" s="70">
        <f>VLOOKUP(CONCATENATE("R89 ",H$6," V",$B13),'Основа'!$A$1:$Q3567,8,FALSE)</f>
        <v>705</v>
      </c>
      <c r="AD14" s="70">
        <f>VLOOKUP(CONCATENATE("R89 ",I$6," V",$B13),'Основа'!$A$1:$Q3567,8,FALSE)</f>
        <v>940</v>
      </c>
      <c r="AE14" s="70">
        <f>VLOOKUP(CONCATENATE("R89 ",J$6," V",$B13),'Основа'!$A$1:$Q3567,8,FALSE)</f>
        <v>1175</v>
      </c>
      <c r="AF14" s="70">
        <f>VLOOKUP(CONCATENATE("R89 ",K$6," V",$B13),'Основа'!$A$1:$Q3567,8,FALSE)</f>
        <v>1410</v>
      </c>
      <c r="AG14" s="70">
        <f>VLOOKUP(CONCATENATE("R89 ",L$6," V",$B13),'Основа'!$A$1:$Q3567,8,FALSE)</f>
        <v>1645</v>
      </c>
      <c r="AH14" s="70">
        <f>VLOOKUP(CONCATENATE("R89 ",M$6," V",$B13),'Основа'!$A$1:$Q3567,8,FALSE)</f>
        <v>1880</v>
      </c>
      <c r="AI14" s="70"/>
      <c r="AJ14" s="70"/>
      <c r="AK14" s="70"/>
      <c r="AL14" s="70"/>
      <c r="AM14" s="8"/>
      <c r="AN14" s="8"/>
      <c r="AO14" s="8"/>
      <c r="AP14" s="8"/>
    </row>
    <row r="15" ht="15.0" customHeight="1">
      <c r="B15" s="97">
        <v>6.0</v>
      </c>
      <c r="C15" s="98">
        <v>634.0</v>
      </c>
      <c r="D15" s="99" t="s">
        <v>112</v>
      </c>
      <c r="E15" s="100"/>
      <c r="F15" s="101">
        <f t="shared" ref="F15:L15" si="9">ROUND(AA15-(AA15*$L$5),0)</f>
        <v>38301</v>
      </c>
      <c r="G15" s="101">
        <f t="shared" si="9"/>
        <v>41583</v>
      </c>
      <c r="H15" s="101">
        <f t="shared" si="9"/>
        <v>48140</v>
      </c>
      <c r="I15" s="101">
        <f t="shared" si="9"/>
        <v>52803</v>
      </c>
      <c r="J15" s="101">
        <f t="shared" si="9"/>
        <v>60778</v>
      </c>
      <c r="K15" s="101">
        <f t="shared" si="9"/>
        <v>63226</v>
      </c>
      <c r="L15" s="101">
        <f t="shared" si="9"/>
        <v>68982</v>
      </c>
      <c r="M15" s="278"/>
      <c r="N15" s="278"/>
      <c r="O15" s="278"/>
      <c r="P15" s="278"/>
      <c r="Q15" s="279"/>
      <c r="AA15" s="103">
        <f>ROUND(VLOOKUP(CONCATENATE("R89 ",F$6," V",$B15),'Основа'!$A$1:$Q3569,15,FALSE),0)</f>
        <v>38301</v>
      </c>
      <c r="AB15" s="103">
        <f>ROUND(VLOOKUP(CONCATENATE("R89 ",G$6," V",$B15),'Основа'!$A$1:$Q3569,15,FALSE),0)</f>
        <v>41583</v>
      </c>
      <c r="AC15" s="103">
        <f>ROUND(VLOOKUP(CONCATENATE("R89 ",H$6," V",$B15),'Основа'!$A$1:$Q3569,15,FALSE),0)</f>
        <v>48140</v>
      </c>
      <c r="AD15" s="103">
        <f>ROUND(VLOOKUP(CONCATENATE("R89 ",I$6," V",$B15),'Основа'!$A$1:$Q3569,15,FALSE),0)</f>
        <v>52803</v>
      </c>
      <c r="AE15" s="103">
        <f>ROUND(VLOOKUP(CONCATENATE("R89 ",J$6," V",$B15),'Основа'!$A$1:$Q3569,15,FALSE),0)</f>
        <v>60778</v>
      </c>
      <c r="AF15" s="103">
        <f>ROUND(VLOOKUP(CONCATENATE("R89 ",K$6," V",$B15),'Основа'!$A$1:$Q3569,15,FALSE),0)</f>
        <v>63226</v>
      </c>
      <c r="AG15" s="103">
        <f>ROUND(VLOOKUP(CONCATENATE("R89 ",L$6," V",$B15),'Основа'!$A$1:$Q3569,15,FALSE),0)</f>
        <v>68982</v>
      </c>
      <c r="AH15" s="70"/>
      <c r="AI15" s="70"/>
      <c r="AJ15" s="70"/>
      <c r="AK15" s="70"/>
      <c r="AL15" s="70"/>
      <c r="AM15" s="8"/>
      <c r="AN15" s="8"/>
      <c r="AO15" s="8"/>
      <c r="AP15" s="8"/>
    </row>
    <row r="16" ht="15.0" customHeight="1">
      <c r="B16" s="110"/>
      <c r="C16" s="105"/>
      <c r="D16" s="106" t="str">
        <f>RIGHT($M$5,21)</f>
        <v>ΔТ=70⁰С (95/85/20) Вт</v>
      </c>
      <c r="E16" s="107"/>
      <c r="F16" s="108">
        <f t="shared" ref="F16:L16" si="10">ROUND(IF($D16="ΔТ=70⁰С (95/85/20) Вт",AA16,(IF($D16="ΔТ=60⁰С (90/70/20) Вт",AA16*0.818,AA16*0.646))),0)</f>
        <v>564</v>
      </c>
      <c r="G16" s="108">
        <f t="shared" si="10"/>
        <v>618</v>
      </c>
      <c r="H16" s="108">
        <f t="shared" si="10"/>
        <v>846</v>
      </c>
      <c r="I16" s="108">
        <f t="shared" si="10"/>
        <v>1128</v>
      </c>
      <c r="J16" s="108">
        <f t="shared" si="10"/>
        <v>1410</v>
      </c>
      <c r="K16" s="108">
        <f t="shared" si="10"/>
        <v>1692</v>
      </c>
      <c r="L16" s="108">
        <f t="shared" si="10"/>
        <v>1974</v>
      </c>
      <c r="M16" s="287"/>
      <c r="N16" s="287"/>
      <c r="O16" s="287"/>
      <c r="P16" s="287"/>
      <c r="Q16" s="288"/>
      <c r="AA16" s="70">
        <f>VLOOKUP(CONCATENATE("R89 ",F$6," V",$B15),'Основа'!$A$1:$Q3569,8,FALSE)</f>
        <v>564</v>
      </c>
      <c r="AB16" s="70">
        <f>VLOOKUP(CONCATENATE("R89 ",G$6," V",$B15),'Основа'!$A$1:$Q3569,8,FALSE)</f>
        <v>618</v>
      </c>
      <c r="AC16" s="70">
        <f>VLOOKUP(CONCATENATE("R89 ",H$6," V",$B15),'Основа'!$A$1:$Q3569,8,FALSE)</f>
        <v>846</v>
      </c>
      <c r="AD16" s="70">
        <f>VLOOKUP(CONCATENATE("R89 ",I$6," V",$B15),'Основа'!$A$1:$Q3569,8,FALSE)</f>
        <v>1128</v>
      </c>
      <c r="AE16" s="70">
        <f>VLOOKUP(CONCATENATE("R89 ",J$6," V",$B15),'Основа'!$A$1:$Q3569,8,FALSE)</f>
        <v>1410</v>
      </c>
      <c r="AF16" s="70">
        <f>VLOOKUP(CONCATENATE("R89 ",K$6," V",$B15),'Основа'!$A$1:$Q3569,8,FALSE)</f>
        <v>1692</v>
      </c>
      <c r="AG16" s="70">
        <f>VLOOKUP(CONCATENATE("R89 ",L$6," V",$B15),'Основа'!$A$1:$Q3569,8,FALSE)</f>
        <v>1974</v>
      </c>
      <c r="AH16" s="70"/>
      <c r="AI16" s="70"/>
      <c r="AJ16" s="70"/>
      <c r="AK16" s="70"/>
      <c r="AL16" s="70"/>
      <c r="AM16" s="8"/>
      <c r="AN16" s="8"/>
      <c r="AO16" s="8"/>
      <c r="AP16" s="8"/>
    </row>
    <row r="17" ht="15.0" customHeight="1">
      <c r="B17" s="243">
        <v>7.0</v>
      </c>
      <c r="C17" s="98">
        <v>743.0</v>
      </c>
      <c r="D17" s="99" t="s">
        <v>112</v>
      </c>
      <c r="E17" s="100"/>
      <c r="F17" s="101">
        <f t="shared" ref="F17:K17" si="11">ROUND(AA17-(AA17*$L$5),0)</f>
        <v>42297</v>
      </c>
      <c r="G17" s="101">
        <f t="shared" si="11"/>
        <v>45982</v>
      </c>
      <c r="H17" s="101">
        <f t="shared" si="11"/>
        <v>53593</v>
      </c>
      <c r="I17" s="101">
        <f t="shared" si="11"/>
        <v>59040</v>
      </c>
      <c r="J17" s="101">
        <f t="shared" si="11"/>
        <v>68352</v>
      </c>
      <c r="K17" s="101">
        <f t="shared" si="11"/>
        <v>71215</v>
      </c>
      <c r="L17" s="285"/>
      <c r="M17" s="285"/>
      <c r="N17" s="285"/>
      <c r="O17" s="285"/>
      <c r="P17" s="285"/>
      <c r="Q17" s="286"/>
      <c r="AA17" s="103">
        <f>ROUND(VLOOKUP(CONCATENATE("R89 ",F$6," V",$B17),'Основа'!$A$1:$Q3572,15,FALSE),0)</f>
        <v>42297</v>
      </c>
      <c r="AB17" s="103">
        <f>ROUND(VLOOKUP(CONCATENATE("R89 ",G$6," V",$B17),'Основа'!$A$1:$Q3572,15,FALSE),0)</f>
        <v>45982</v>
      </c>
      <c r="AC17" s="103">
        <f>ROUND(VLOOKUP(CONCATENATE("R89 ",H$6," V",$B17),'Основа'!$A$1:$Q3572,15,FALSE),0)</f>
        <v>53593</v>
      </c>
      <c r="AD17" s="103">
        <f>ROUND(VLOOKUP(CONCATENATE("R89 ",I$6," V",$B17),'Основа'!$A$1:$Q3572,15,FALSE),0)</f>
        <v>59040</v>
      </c>
      <c r="AE17" s="103">
        <f>ROUND(VLOOKUP(CONCATENATE("R89 ",J$6," V",$B17),'Основа'!$A$1:$Q3572,15,FALSE),0)</f>
        <v>68352</v>
      </c>
      <c r="AF17" s="103">
        <f>ROUND(VLOOKUP(CONCATENATE("R89 ",K$6," V",$B17),'Основа'!$A$1:$Q3572,15,FALSE),0)</f>
        <v>71215</v>
      </c>
      <c r="AG17" s="70"/>
      <c r="AH17" s="70"/>
      <c r="AI17" s="70"/>
      <c r="AJ17" s="70"/>
      <c r="AK17" s="70"/>
      <c r="AL17" s="70"/>
      <c r="AM17" s="8"/>
      <c r="AN17" s="8"/>
      <c r="AO17" s="8"/>
      <c r="AP17" s="8"/>
    </row>
    <row r="18" ht="15.0" customHeight="1">
      <c r="B18" s="104"/>
      <c r="C18" s="105"/>
      <c r="D18" s="106" t="str">
        <f>RIGHT($M$5,21)</f>
        <v>ΔТ=70⁰С (95/85/20) Вт</v>
      </c>
      <c r="E18" s="107"/>
      <c r="F18" s="108">
        <f t="shared" ref="F18:K18" si="12">ROUND(IF($D18="ΔТ=70⁰С (95/85/20) Вт",AA18,(IF($D18="ΔТ=60⁰С (90/70/20) Вт",AA18*0.818,AA18*0.646))),0)</f>
        <v>658</v>
      </c>
      <c r="G18" s="108">
        <f t="shared" si="12"/>
        <v>721</v>
      </c>
      <c r="H18" s="108">
        <f t="shared" si="12"/>
        <v>987</v>
      </c>
      <c r="I18" s="108">
        <f t="shared" si="12"/>
        <v>1316</v>
      </c>
      <c r="J18" s="108">
        <f t="shared" si="12"/>
        <v>1645</v>
      </c>
      <c r="K18" s="108">
        <f t="shared" si="12"/>
        <v>1974</v>
      </c>
      <c r="L18" s="287"/>
      <c r="M18" s="287"/>
      <c r="N18" s="287"/>
      <c r="O18" s="287"/>
      <c r="P18" s="287"/>
      <c r="Q18" s="288"/>
      <c r="AA18" s="70">
        <f>VLOOKUP(CONCATENATE("R89 ",F$6," V",$B17),'Основа'!$A$1:$Q3572,8,FALSE)</f>
        <v>658</v>
      </c>
      <c r="AB18" s="70">
        <f>VLOOKUP(CONCATENATE("R89 ",G$6," V",$B17),'Основа'!$A$1:$Q3572,8,FALSE)</f>
        <v>721</v>
      </c>
      <c r="AC18" s="70">
        <f>VLOOKUP(CONCATENATE("R89 ",H$6," V",$B17),'Основа'!$A$1:$Q3572,8,FALSE)</f>
        <v>987</v>
      </c>
      <c r="AD18" s="70">
        <f>VLOOKUP(CONCATENATE("R89 ",I$6," V",$B17),'Основа'!$A$1:$Q3572,8,FALSE)</f>
        <v>1316</v>
      </c>
      <c r="AE18" s="70">
        <f>VLOOKUP(CONCATENATE("R89 ",J$6," V",$B17),'Основа'!$A$1:$Q3572,8,FALSE)</f>
        <v>1645</v>
      </c>
      <c r="AF18" s="70">
        <f>VLOOKUP(CONCATENATE("R89 ",K$6," V",$B17),'Основа'!$A$1:$Q3572,8,FALSE)</f>
        <v>1974</v>
      </c>
      <c r="AG18" s="70"/>
      <c r="AH18" s="70"/>
      <c r="AI18" s="70"/>
      <c r="AJ18" s="70"/>
      <c r="AK18" s="70"/>
      <c r="AL18" s="70"/>
      <c r="AM18" s="8"/>
      <c r="AN18" s="8"/>
      <c r="AO18" s="8"/>
      <c r="AP18" s="8"/>
    </row>
    <row r="19" ht="15.0" customHeight="1">
      <c r="B19" s="97">
        <v>8.0</v>
      </c>
      <c r="C19" s="98">
        <v>852.0</v>
      </c>
      <c r="D19" s="99" t="s">
        <v>112</v>
      </c>
      <c r="E19" s="100"/>
      <c r="F19" s="101">
        <f t="shared" ref="F19:J19" si="13">ROUND(AA19-(AA19*$L$5),0)</f>
        <v>46305</v>
      </c>
      <c r="G19" s="101">
        <f t="shared" si="13"/>
        <v>50390</v>
      </c>
      <c r="H19" s="101">
        <f t="shared" si="13"/>
        <v>59058</v>
      </c>
      <c r="I19" s="101">
        <f t="shared" si="13"/>
        <v>65289</v>
      </c>
      <c r="J19" s="101">
        <f t="shared" si="13"/>
        <v>75945</v>
      </c>
      <c r="K19" s="278"/>
      <c r="L19" s="278"/>
      <c r="M19" s="278"/>
      <c r="N19" s="278"/>
      <c r="O19" s="278"/>
      <c r="P19" s="278"/>
      <c r="Q19" s="279"/>
      <c r="AA19" s="103">
        <f>ROUND(VLOOKUP(CONCATENATE("R89 ",F$6," V",$B19),'Основа'!$A$1:$Q3574,15,FALSE),0)</f>
        <v>46305</v>
      </c>
      <c r="AB19" s="103">
        <f>ROUND(VLOOKUP(CONCATENATE("R89 ",G$6," V",$B19),'Основа'!$A$1:$Q3574,15,FALSE),0)</f>
        <v>50390</v>
      </c>
      <c r="AC19" s="103">
        <f>ROUND(VLOOKUP(CONCATENATE("R89 ",H$6," V",$B19),'Основа'!$A$1:$Q3574,15,FALSE),0)</f>
        <v>59058</v>
      </c>
      <c r="AD19" s="103">
        <f>ROUND(VLOOKUP(CONCATENATE("R89 ",I$6," V",$B19),'Основа'!$A$1:$Q3574,15,FALSE),0)</f>
        <v>65289</v>
      </c>
      <c r="AE19" s="103">
        <f>ROUND(VLOOKUP(CONCATENATE("R89 ",J$6," V",$B19),'Основа'!$A$1:$Q3574,15,FALSE),0)</f>
        <v>75945</v>
      </c>
      <c r="AF19" s="70"/>
      <c r="AG19" s="70"/>
      <c r="AH19" s="70"/>
      <c r="AI19" s="70"/>
      <c r="AJ19" s="70"/>
      <c r="AK19" s="70"/>
      <c r="AL19" s="70"/>
      <c r="AM19" s="8"/>
      <c r="AN19" s="8"/>
      <c r="AO19" s="8"/>
      <c r="AP19" s="8"/>
    </row>
    <row r="20" ht="15.0" customHeight="1">
      <c r="B20" s="110"/>
      <c r="C20" s="111"/>
      <c r="D20" s="106" t="str">
        <f>RIGHT($M$5,21)</f>
        <v>ΔТ=70⁰С (95/85/20) Вт</v>
      </c>
      <c r="E20" s="107"/>
      <c r="F20" s="108">
        <f t="shared" ref="F20:J20" si="14">ROUND(IF($D20="ΔТ=70⁰С (95/85/20) Вт",AA20,(IF($D20="ΔТ=60⁰С (90/70/20) Вт",AA20*0.818,AA20*0.646))),0)</f>
        <v>752</v>
      </c>
      <c r="G20" s="108">
        <f t="shared" si="14"/>
        <v>824</v>
      </c>
      <c r="H20" s="108">
        <f t="shared" si="14"/>
        <v>1128</v>
      </c>
      <c r="I20" s="108">
        <f t="shared" si="14"/>
        <v>1504</v>
      </c>
      <c r="J20" s="108">
        <f t="shared" si="14"/>
        <v>1880</v>
      </c>
      <c r="K20" s="280"/>
      <c r="L20" s="280"/>
      <c r="M20" s="280"/>
      <c r="N20" s="280"/>
      <c r="O20" s="280"/>
      <c r="P20" s="280"/>
      <c r="Q20" s="281"/>
      <c r="AA20" s="70">
        <f>VLOOKUP(CONCATENATE("R89 ",F$6," V",$B19),'Основа'!$A$1:$Q3574,8,FALSE)</f>
        <v>752</v>
      </c>
      <c r="AB20" s="70">
        <f>VLOOKUP(CONCATENATE("R89 ",G$6," V",$B19),'Основа'!$A$1:$Q3574,8,FALSE)</f>
        <v>824</v>
      </c>
      <c r="AC20" s="70">
        <f>VLOOKUP(CONCATENATE("R89 ",H$6," V",$B19),'Основа'!$A$1:$Q3574,8,FALSE)</f>
        <v>1128</v>
      </c>
      <c r="AD20" s="70">
        <f>VLOOKUP(CONCATENATE("R89 ",I$6," V",$B19),'Основа'!$A$1:$Q3574,8,FALSE)</f>
        <v>1504</v>
      </c>
      <c r="AE20" s="70">
        <f>VLOOKUP(CONCATENATE("R89 ",J$6," V",$B19),'Основа'!$A$1:$Q3574,8,FALSE)</f>
        <v>1880</v>
      </c>
      <c r="AF20" s="70"/>
      <c r="AG20" s="70"/>
      <c r="AH20" s="70"/>
      <c r="AI20" s="70"/>
      <c r="AJ20" s="70"/>
      <c r="AK20" s="70"/>
      <c r="AL20" s="70"/>
      <c r="AM20" s="8"/>
      <c r="AN20" s="8"/>
      <c r="AO20" s="8"/>
      <c r="AP20" s="8"/>
    </row>
    <row r="21" ht="15.75" customHeight="1">
      <c r="B21" s="8"/>
      <c r="C21" s="8"/>
      <c r="D21" s="8"/>
      <c r="E21" s="8"/>
      <c r="F21" s="8"/>
      <c r="G21" s="118" t="s">
        <v>113</v>
      </c>
      <c r="H21" s="8"/>
      <c r="I21" s="118"/>
      <c r="J21" s="8"/>
      <c r="K21" s="8"/>
      <c r="L21" s="8"/>
      <c r="M21" s="8"/>
      <c r="N21" s="8"/>
      <c r="O21" s="8"/>
      <c r="P21" s="8"/>
      <c r="Q21" s="8"/>
      <c r="AA21" s="8"/>
      <c r="AB21" s="8"/>
      <c r="AC21" s="8"/>
      <c r="AD21" s="8"/>
      <c r="AE21" s="8"/>
      <c r="AF21" s="8"/>
      <c r="AG21" s="8"/>
      <c r="AH21" s="8"/>
      <c r="AI21" s="8"/>
      <c r="AJ21" s="8"/>
      <c r="AK21" s="8"/>
      <c r="AL21" s="8"/>
      <c r="AM21" s="8"/>
      <c r="AN21" s="8"/>
      <c r="AO21" s="8"/>
      <c r="AP21" s="8"/>
    </row>
    <row r="22" ht="15.75" customHeight="1">
      <c r="B22" s="119" t="s">
        <v>110</v>
      </c>
      <c r="C22" s="5"/>
      <c r="D22" s="5"/>
      <c r="E22" s="355"/>
      <c r="F22" s="121">
        <v>500.0</v>
      </c>
      <c r="G22" s="121">
        <v>550.0</v>
      </c>
      <c r="H22" s="121">
        <v>750.0</v>
      </c>
      <c r="I22" s="121">
        <v>1000.0</v>
      </c>
      <c r="J22" s="121">
        <v>1250.0</v>
      </c>
      <c r="K22" s="121">
        <v>1500.0</v>
      </c>
      <c r="L22" s="121">
        <v>1750.0</v>
      </c>
      <c r="M22" s="121">
        <v>2000.0</v>
      </c>
      <c r="N22" s="121">
        <v>2200.0</v>
      </c>
      <c r="O22" s="121">
        <v>2250.0</v>
      </c>
      <c r="P22" s="121">
        <v>2500.0</v>
      </c>
      <c r="Q22" s="122">
        <v>3000.0</v>
      </c>
      <c r="AA22" s="8"/>
      <c r="AB22" s="8"/>
      <c r="AC22" s="8"/>
      <c r="AD22" s="8"/>
      <c r="AE22" s="8"/>
      <c r="AF22" s="8"/>
      <c r="AG22" s="8"/>
      <c r="AH22" s="8"/>
      <c r="AI22" s="8"/>
      <c r="AJ22" s="8"/>
      <c r="AK22" s="8"/>
      <c r="AL22" s="8"/>
      <c r="AM22" s="8"/>
      <c r="AN22" s="8"/>
      <c r="AO22" s="8"/>
      <c r="AP22" s="8"/>
    </row>
    <row r="23" ht="15.75" customHeight="1">
      <c r="B23" s="123" t="s">
        <v>115</v>
      </c>
      <c r="C23" s="48"/>
      <c r="D23" s="48"/>
      <c r="E23" s="79"/>
      <c r="F23" s="347">
        <v>119.0</v>
      </c>
      <c r="G23" s="48"/>
      <c r="H23" s="48"/>
      <c r="I23" s="48"/>
      <c r="J23" s="48"/>
      <c r="K23" s="48"/>
      <c r="L23" s="48"/>
      <c r="M23" s="48"/>
      <c r="N23" s="48"/>
      <c r="O23" s="48"/>
      <c r="P23" s="48"/>
      <c r="Q23" s="126"/>
      <c r="AA23" s="8"/>
      <c r="AB23" s="8"/>
      <c r="AC23" s="8"/>
      <c r="AD23" s="8"/>
      <c r="AE23" s="8"/>
      <c r="AF23" s="8"/>
      <c r="AG23" s="8"/>
      <c r="AH23" s="8"/>
      <c r="AI23" s="8"/>
      <c r="AJ23" s="8"/>
      <c r="AK23" s="8"/>
      <c r="AL23" s="8"/>
      <c r="AM23" s="8"/>
      <c r="AN23" s="8"/>
      <c r="AO23" s="8"/>
      <c r="AP23" s="8"/>
    </row>
    <row r="24" ht="48.75" customHeight="1">
      <c r="B24" s="127" t="s">
        <v>7</v>
      </c>
      <c r="C24" s="128" t="s">
        <v>116</v>
      </c>
      <c r="D24" s="128" t="s">
        <v>249</v>
      </c>
      <c r="E24" s="129" t="s">
        <v>118</v>
      </c>
      <c r="F24" s="130"/>
      <c r="G24" s="130"/>
      <c r="H24" s="130"/>
      <c r="I24" s="130"/>
      <c r="J24" s="130"/>
      <c r="K24" s="130"/>
      <c r="L24" s="130"/>
      <c r="M24" s="130"/>
      <c r="N24" s="130"/>
      <c r="O24" s="130"/>
      <c r="P24" s="130"/>
      <c r="Q24" s="131"/>
      <c r="AA24" s="8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  <c r="AM24" s="8"/>
      <c r="AN24" s="8"/>
      <c r="AO24" s="8"/>
      <c r="AP24" s="8"/>
    </row>
    <row r="25" ht="15.75" customHeight="1">
      <c r="B25" s="132">
        <v>2.0</v>
      </c>
      <c r="C25" s="133">
        <v>109.0</v>
      </c>
      <c r="D25" s="133">
        <v>44.5</v>
      </c>
      <c r="E25" s="134" t="s">
        <v>119</v>
      </c>
      <c r="F25" s="205">
        <v>9.54</v>
      </c>
      <c r="G25" s="205">
        <v>9.9</v>
      </c>
      <c r="H25" s="205">
        <v>12.6</v>
      </c>
      <c r="I25" s="205">
        <v>16.02</v>
      </c>
      <c r="J25" s="205">
        <v>19.44</v>
      </c>
      <c r="K25" s="205">
        <v>22.86</v>
      </c>
      <c r="L25" s="205">
        <v>26.28</v>
      </c>
      <c r="M25" s="205">
        <v>29.52</v>
      </c>
      <c r="N25" s="205">
        <v>32.472</v>
      </c>
      <c r="O25" s="205">
        <v>32.940000000000005</v>
      </c>
      <c r="P25" s="205">
        <v>36.36</v>
      </c>
      <c r="Q25" s="206">
        <v>43.632</v>
      </c>
      <c r="AA25" s="8"/>
      <c r="AB25" s="8"/>
      <c r="AC25" s="8"/>
      <c r="AD25" s="8"/>
      <c r="AE25" s="8"/>
      <c r="AF25" s="8"/>
      <c r="AG25" s="8"/>
      <c r="AH25" s="8"/>
      <c r="AI25" s="8"/>
      <c r="AJ25" s="8"/>
      <c r="AK25" s="8"/>
      <c r="AL25" s="8"/>
      <c r="AM25" s="8"/>
      <c r="AN25" s="8"/>
      <c r="AO25" s="8"/>
      <c r="AP25" s="8"/>
    </row>
    <row r="26" ht="15.75" customHeight="1">
      <c r="B26" s="110"/>
      <c r="C26" s="111"/>
      <c r="D26" s="111"/>
      <c r="E26" s="137" t="s">
        <v>120</v>
      </c>
      <c r="F26" s="139">
        <v>5.5</v>
      </c>
      <c r="G26" s="139">
        <v>6.0</v>
      </c>
      <c r="H26" s="139">
        <v>8.2</v>
      </c>
      <c r="I26" s="139">
        <v>10.9</v>
      </c>
      <c r="J26" s="139">
        <v>13.6</v>
      </c>
      <c r="K26" s="139">
        <v>16.3</v>
      </c>
      <c r="L26" s="139">
        <v>19.0</v>
      </c>
      <c r="M26" s="139">
        <v>21.7</v>
      </c>
      <c r="N26" s="139">
        <v>23.9</v>
      </c>
      <c r="O26" s="139">
        <v>24.4</v>
      </c>
      <c r="P26" s="139">
        <v>27.1</v>
      </c>
      <c r="Q26" s="140">
        <v>32.5</v>
      </c>
      <c r="AA26" s="8"/>
      <c r="AB26" s="8"/>
      <c r="AC26" s="8"/>
      <c r="AD26" s="8"/>
      <c r="AE26" s="8"/>
      <c r="AF26" s="8"/>
      <c r="AG26" s="8"/>
      <c r="AH26" s="8"/>
      <c r="AI26" s="8"/>
      <c r="AJ26" s="8"/>
      <c r="AK26" s="8"/>
      <c r="AL26" s="8"/>
      <c r="AM26" s="8"/>
      <c r="AN26" s="8"/>
      <c r="AO26" s="8"/>
      <c r="AP26" s="8"/>
    </row>
    <row r="27" ht="15.75" customHeight="1">
      <c r="B27" s="141">
        <v>3.0</v>
      </c>
      <c r="C27" s="142">
        <f>C25+109</f>
        <v>218</v>
      </c>
      <c r="D27" s="142" t="s">
        <v>250</v>
      </c>
      <c r="E27" s="143" t="s">
        <v>119</v>
      </c>
      <c r="F27" s="244">
        <v>13.68</v>
      </c>
      <c r="G27" s="244">
        <v>14.58</v>
      </c>
      <c r="H27" s="244">
        <v>18.720000000000002</v>
      </c>
      <c r="I27" s="244">
        <v>23.94</v>
      </c>
      <c r="J27" s="244">
        <v>28.980000000000004</v>
      </c>
      <c r="K27" s="244">
        <v>34.019999999999996</v>
      </c>
      <c r="L27" s="244">
        <v>39.06</v>
      </c>
      <c r="M27" s="244">
        <v>44.1</v>
      </c>
      <c r="N27" s="244">
        <v>48.510000000000005</v>
      </c>
      <c r="O27" s="244">
        <v>49.32</v>
      </c>
      <c r="P27" s="244">
        <v>54.36</v>
      </c>
      <c r="Q27" s="245">
        <v>65.232</v>
      </c>
      <c r="AA27" s="8"/>
      <c r="AB27" s="8"/>
      <c r="AC27" s="8"/>
      <c r="AD27" s="8"/>
      <c r="AE27" s="8"/>
      <c r="AF27" s="8"/>
      <c r="AG27" s="8"/>
      <c r="AH27" s="8"/>
      <c r="AI27" s="8"/>
      <c r="AJ27" s="8"/>
      <c r="AK27" s="8"/>
      <c r="AL27" s="8"/>
      <c r="AM27" s="8"/>
      <c r="AN27" s="8"/>
      <c r="AO27" s="8"/>
      <c r="AP27" s="8"/>
    </row>
    <row r="28" ht="15.75" customHeight="1">
      <c r="B28" s="110"/>
      <c r="C28" s="111"/>
      <c r="D28" s="111"/>
      <c r="E28" s="137" t="s">
        <v>120</v>
      </c>
      <c r="F28" s="139">
        <v>8.3</v>
      </c>
      <c r="G28" s="139">
        <v>9.1</v>
      </c>
      <c r="H28" s="139">
        <v>12.3</v>
      </c>
      <c r="I28" s="139">
        <v>16.4</v>
      </c>
      <c r="J28" s="139">
        <v>20.4</v>
      </c>
      <c r="K28" s="139">
        <v>24.5</v>
      </c>
      <c r="L28" s="139">
        <v>28.6</v>
      </c>
      <c r="M28" s="139">
        <v>32.6</v>
      </c>
      <c r="N28" s="139">
        <v>35.9</v>
      </c>
      <c r="O28" s="139">
        <v>36.7</v>
      </c>
      <c r="P28" s="139">
        <v>40.7</v>
      </c>
      <c r="Q28" s="140">
        <v>48.8</v>
      </c>
      <c r="AA28" s="8"/>
      <c r="AB28" s="8"/>
      <c r="AC28" s="8"/>
      <c r="AD28" s="8"/>
      <c r="AE28" s="8"/>
      <c r="AF28" s="8"/>
      <c r="AG28" s="8"/>
      <c r="AH28" s="8"/>
      <c r="AI28" s="8"/>
      <c r="AJ28" s="8"/>
      <c r="AK28" s="8"/>
      <c r="AL28" s="8"/>
      <c r="AM28" s="8"/>
      <c r="AN28" s="8"/>
      <c r="AO28" s="8"/>
      <c r="AP28" s="8"/>
    </row>
    <row r="29" ht="15.75" customHeight="1">
      <c r="B29" s="141">
        <v>4.0</v>
      </c>
      <c r="C29" s="142">
        <f>C27+109</f>
        <v>327</v>
      </c>
      <c r="D29" s="142">
        <v>153.5</v>
      </c>
      <c r="E29" s="143" t="s">
        <v>119</v>
      </c>
      <c r="F29" s="246">
        <v>18.18</v>
      </c>
      <c r="G29" s="246">
        <v>19.44</v>
      </c>
      <c r="H29" s="246">
        <v>24.840000000000003</v>
      </c>
      <c r="I29" s="246">
        <v>31.680000000000003</v>
      </c>
      <c r="J29" s="246">
        <v>38.34</v>
      </c>
      <c r="K29" s="246">
        <v>45.36</v>
      </c>
      <c r="L29" s="246">
        <v>52.019999999999996</v>
      </c>
      <c r="M29" s="246">
        <v>58.86000000000001</v>
      </c>
      <c r="N29" s="246">
        <v>64.74600000000001</v>
      </c>
      <c r="O29" s="246">
        <v>65.52</v>
      </c>
      <c r="P29" s="246">
        <v>72.36000000000001</v>
      </c>
      <c r="Q29" s="356"/>
      <c r="AA29" s="8"/>
      <c r="AB29" s="8"/>
      <c r="AC29" s="8"/>
      <c r="AD29" s="8"/>
      <c r="AE29" s="8"/>
      <c r="AF29" s="8"/>
      <c r="AG29" s="8"/>
      <c r="AH29" s="8"/>
      <c r="AI29" s="8"/>
      <c r="AJ29" s="8"/>
      <c r="AK29" s="8"/>
      <c r="AL29" s="8"/>
      <c r="AM29" s="8"/>
      <c r="AN29" s="8"/>
      <c r="AO29" s="8"/>
      <c r="AP29" s="8"/>
    </row>
    <row r="30" ht="15.75" customHeight="1">
      <c r="B30" s="104"/>
      <c r="C30" s="105"/>
      <c r="D30" s="105"/>
      <c r="E30" s="144" t="s">
        <v>120</v>
      </c>
      <c r="F30" s="145">
        <v>11.0</v>
      </c>
      <c r="G30" s="145">
        <v>12.1</v>
      </c>
      <c r="H30" s="145">
        <v>16.4</v>
      </c>
      <c r="I30" s="145">
        <v>21.9</v>
      </c>
      <c r="J30" s="145">
        <v>27.3</v>
      </c>
      <c r="K30" s="145">
        <v>32.7</v>
      </c>
      <c r="L30" s="145">
        <v>38.1</v>
      </c>
      <c r="M30" s="145">
        <v>43.5</v>
      </c>
      <c r="N30" s="145">
        <v>47.8</v>
      </c>
      <c r="O30" s="145">
        <v>48.9</v>
      </c>
      <c r="P30" s="145">
        <v>27.1</v>
      </c>
      <c r="Q30" s="357"/>
      <c r="AA30" s="8"/>
      <c r="AB30" s="8"/>
      <c r="AC30" s="8"/>
      <c r="AD30" s="8"/>
      <c r="AE30" s="8"/>
      <c r="AF30" s="8"/>
      <c r="AG30" s="8"/>
      <c r="AH30" s="8"/>
      <c r="AI30" s="8"/>
      <c r="AJ30" s="8"/>
      <c r="AK30" s="8"/>
      <c r="AL30" s="8"/>
      <c r="AM30" s="8"/>
      <c r="AN30" s="8"/>
      <c r="AO30" s="8"/>
      <c r="AP30" s="8"/>
    </row>
    <row r="31" ht="15.75" customHeight="1">
      <c r="B31" s="132">
        <v>5.0</v>
      </c>
      <c r="C31" s="133">
        <f>C29+109</f>
        <v>436</v>
      </c>
      <c r="D31" s="133" t="s">
        <v>251</v>
      </c>
      <c r="E31" s="134" t="s">
        <v>119</v>
      </c>
      <c r="F31" s="205">
        <v>22.5</v>
      </c>
      <c r="G31" s="205">
        <v>24.12</v>
      </c>
      <c r="H31" s="205">
        <v>30.96</v>
      </c>
      <c r="I31" s="205">
        <v>39.42</v>
      </c>
      <c r="J31" s="205">
        <v>48.06</v>
      </c>
      <c r="K31" s="205">
        <v>56.519999999999996</v>
      </c>
      <c r="L31" s="205">
        <v>64.98</v>
      </c>
      <c r="M31" s="205">
        <v>73.44</v>
      </c>
      <c r="N31" s="358"/>
      <c r="O31" s="358"/>
      <c r="P31" s="358"/>
      <c r="Q31" s="359"/>
      <c r="AA31" s="8"/>
      <c r="AB31" s="8"/>
      <c r="AC31" s="8"/>
      <c r="AD31" s="8"/>
      <c r="AE31" s="8"/>
      <c r="AF31" s="8"/>
      <c r="AG31" s="8"/>
      <c r="AH31" s="8"/>
      <c r="AI31" s="8"/>
      <c r="AJ31" s="8"/>
      <c r="AK31" s="8"/>
      <c r="AL31" s="8"/>
      <c r="AM31" s="8"/>
      <c r="AN31" s="8"/>
      <c r="AO31" s="8"/>
      <c r="AP31" s="8"/>
    </row>
    <row r="32" ht="15.75" customHeight="1">
      <c r="B32" s="110"/>
      <c r="C32" s="111"/>
      <c r="D32" s="111"/>
      <c r="E32" s="137" t="s">
        <v>120</v>
      </c>
      <c r="F32" s="139">
        <v>13.8</v>
      </c>
      <c r="G32" s="139">
        <v>15.2</v>
      </c>
      <c r="H32" s="139">
        <v>20.6</v>
      </c>
      <c r="I32" s="139">
        <v>27.3</v>
      </c>
      <c r="J32" s="139">
        <v>34.1</v>
      </c>
      <c r="K32" s="139">
        <v>40.8</v>
      </c>
      <c r="L32" s="139">
        <v>47.6</v>
      </c>
      <c r="M32" s="139">
        <v>54.4</v>
      </c>
      <c r="N32" s="360"/>
      <c r="O32" s="360"/>
      <c r="P32" s="360"/>
      <c r="Q32" s="361"/>
      <c r="AA32" s="8"/>
      <c r="AB32" s="8"/>
      <c r="AC32" s="8"/>
      <c r="AD32" s="8"/>
      <c r="AE32" s="8"/>
      <c r="AF32" s="8"/>
      <c r="AG32" s="8"/>
      <c r="AH32" s="8"/>
      <c r="AI32" s="8"/>
      <c r="AJ32" s="8"/>
      <c r="AK32" s="8"/>
      <c r="AL32" s="8"/>
    </row>
    <row r="33" ht="15.75" customHeight="1">
      <c r="B33" s="141">
        <v>6.0</v>
      </c>
      <c r="C33" s="142">
        <f>C31+109</f>
        <v>545</v>
      </c>
      <c r="D33" s="142">
        <v>262.5</v>
      </c>
      <c r="E33" s="143" t="s">
        <v>119</v>
      </c>
      <c r="F33" s="246">
        <v>27.0</v>
      </c>
      <c r="G33" s="246">
        <v>28.980000000000004</v>
      </c>
      <c r="H33" s="246">
        <v>37.26</v>
      </c>
      <c r="I33" s="246">
        <v>47.34</v>
      </c>
      <c r="J33" s="246">
        <v>57.42</v>
      </c>
      <c r="K33" s="246">
        <v>67.68</v>
      </c>
      <c r="L33" s="246">
        <v>77.94</v>
      </c>
      <c r="M33" s="362"/>
      <c r="N33" s="362"/>
      <c r="O33" s="362"/>
      <c r="P33" s="362"/>
      <c r="Q33" s="356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</row>
    <row r="34" ht="15.75" customHeight="1">
      <c r="B34" s="104"/>
      <c r="C34" s="105"/>
      <c r="D34" s="105"/>
      <c r="E34" s="144" t="s">
        <v>120</v>
      </c>
      <c r="F34" s="145">
        <v>16.6</v>
      </c>
      <c r="G34" s="145">
        <v>18.2</v>
      </c>
      <c r="H34" s="145">
        <v>24.7</v>
      </c>
      <c r="I34" s="145">
        <v>32.8</v>
      </c>
      <c r="J34" s="145">
        <v>40.9</v>
      </c>
      <c r="K34" s="145">
        <v>49.0</v>
      </c>
      <c r="L34" s="145">
        <v>57.1</v>
      </c>
      <c r="M34" s="363"/>
      <c r="N34" s="363"/>
      <c r="O34" s="363"/>
      <c r="P34" s="363"/>
      <c r="Q34" s="357"/>
      <c r="AA34" s="8"/>
      <c r="AB34" s="8"/>
      <c r="AC34" s="8"/>
      <c r="AD34" s="8"/>
      <c r="AE34" s="8"/>
      <c r="AF34" s="8"/>
      <c r="AG34" s="8"/>
      <c r="AH34" s="8"/>
      <c r="AI34" s="8"/>
      <c r="AJ34" s="8"/>
      <c r="AK34" s="8"/>
      <c r="AL34" s="8"/>
    </row>
    <row r="35" ht="15.75" customHeight="1">
      <c r="B35" s="132">
        <v>7.0</v>
      </c>
      <c r="C35" s="133">
        <f>C33+109</f>
        <v>654</v>
      </c>
      <c r="D35" s="133" t="s">
        <v>252</v>
      </c>
      <c r="E35" s="134" t="s">
        <v>119</v>
      </c>
      <c r="F35" s="205">
        <v>31.5</v>
      </c>
      <c r="G35" s="205">
        <v>33.66</v>
      </c>
      <c r="H35" s="205">
        <v>43.38</v>
      </c>
      <c r="I35" s="205">
        <v>55.080000000000005</v>
      </c>
      <c r="J35" s="205">
        <v>66.96000000000001</v>
      </c>
      <c r="K35" s="205">
        <v>79.02</v>
      </c>
      <c r="L35" s="358"/>
      <c r="M35" s="358"/>
      <c r="N35" s="358"/>
      <c r="O35" s="358"/>
      <c r="P35" s="358"/>
      <c r="Q35" s="359"/>
      <c r="AA35" s="8"/>
      <c r="AB35" s="8"/>
      <c r="AC35" s="8"/>
      <c r="AD35" s="8"/>
      <c r="AE35" s="8"/>
      <c r="AF35" s="8"/>
      <c r="AG35" s="8"/>
      <c r="AH35" s="8"/>
      <c r="AI35" s="8"/>
      <c r="AJ35" s="8"/>
      <c r="AK35" s="8"/>
      <c r="AL35" s="8"/>
    </row>
    <row r="36" ht="15.75" customHeight="1">
      <c r="B36" s="110"/>
      <c r="C36" s="111"/>
      <c r="D36" s="111"/>
      <c r="E36" s="137" t="s">
        <v>120</v>
      </c>
      <c r="F36" s="139">
        <v>19.3</v>
      </c>
      <c r="G36" s="139">
        <v>21.2</v>
      </c>
      <c r="H36" s="139">
        <v>28.8</v>
      </c>
      <c r="I36" s="139">
        <v>38.3</v>
      </c>
      <c r="J36" s="139">
        <v>47.7</v>
      </c>
      <c r="K36" s="139">
        <v>57.2</v>
      </c>
      <c r="L36" s="360"/>
      <c r="M36" s="360"/>
      <c r="N36" s="360"/>
      <c r="O36" s="360"/>
      <c r="P36" s="360"/>
      <c r="Q36" s="361"/>
    </row>
    <row r="37" ht="15.75" customHeight="1">
      <c r="B37" s="141">
        <v>8.0</v>
      </c>
      <c r="C37" s="142">
        <f>C35+109</f>
        <v>763</v>
      </c>
      <c r="D37" s="142">
        <v>371.5</v>
      </c>
      <c r="E37" s="143" t="s">
        <v>119</v>
      </c>
      <c r="F37" s="244">
        <v>35.82</v>
      </c>
      <c r="G37" s="244">
        <v>38.519999999999996</v>
      </c>
      <c r="H37" s="244">
        <v>49.5</v>
      </c>
      <c r="I37" s="244">
        <v>63.0</v>
      </c>
      <c r="J37" s="244">
        <v>76.5</v>
      </c>
      <c r="K37" s="362"/>
      <c r="L37" s="362"/>
      <c r="M37" s="362"/>
      <c r="N37" s="362"/>
      <c r="O37" s="362"/>
      <c r="P37" s="362"/>
      <c r="Q37" s="356"/>
    </row>
    <row r="38" ht="15.75" customHeight="1">
      <c r="B38" s="110"/>
      <c r="C38" s="111"/>
      <c r="D38" s="111"/>
      <c r="E38" s="137" t="s">
        <v>120</v>
      </c>
      <c r="F38" s="139">
        <v>22.1</v>
      </c>
      <c r="G38" s="139">
        <v>24.3</v>
      </c>
      <c r="H38" s="139">
        <v>32.9</v>
      </c>
      <c r="I38" s="139">
        <v>43.7</v>
      </c>
      <c r="J38" s="139">
        <v>54.6</v>
      </c>
      <c r="K38" s="360"/>
      <c r="L38" s="360"/>
      <c r="M38" s="360"/>
      <c r="N38" s="360"/>
      <c r="O38" s="360"/>
      <c r="P38" s="360"/>
      <c r="Q38" s="361"/>
    </row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59">
    <mergeCell ref="C29:C30"/>
    <mergeCell ref="D29:D30"/>
    <mergeCell ref="B25:B26"/>
    <mergeCell ref="C25:C26"/>
    <mergeCell ref="D25:D26"/>
    <mergeCell ref="B27:B28"/>
    <mergeCell ref="C27:C28"/>
    <mergeCell ref="D27:D28"/>
    <mergeCell ref="B29:B30"/>
    <mergeCell ref="C37:C38"/>
    <mergeCell ref="D37:D38"/>
    <mergeCell ref="B33:B34"/>
    <mergeCell ref="C33:C34"/>
    <mergeCell ref="D33:D34"/>
    <mergeCell ref="B35:B36"/>
    <mergeCell ref="C35:C36"/>
    <mergeCell ref="D35:D36"/>
    <mergeCell ref="B37:B38"/>
    <mergeCell ref="B1:E1"/>
    <mergeCell ref="H3:I3"/>
    <mergeCell ref="J3:N3"/>
    <mergeCell ref="B5:E5"/>
    <mergeCell ref="M5:Q5"/>
    <mergeCell ref="B7:B8"/>
    <mergeCell ref="C7:C8"/>
    <mergeCell ref="D8:E8"/>
    <mergeCell ref="D10:E10"/>
    <mergeCell ref="D11:E11"/>
    <mergeCell ref="D13:E13"/>
    <mergeCell ref="D14:E14"/>
    <mergeCell ref="D15:E15"/>
    <mergeCell ref="D16:E16"/>
    <mergeCell ref="D17:E17"/>
    <mergeCell ref="D18:E18"/>
    <mergeCell ref="D19:E19"/>
    <mergeCell ref="D20:E20"/>
    <mergeCell ref="D6:E6"/>
    <mergeCell ref="D7:E7"/>
    <mergeCell ref="B9:B10"/>
    <mergeCell ref="C9:C10"/>
    <mergeCell ref="D9:E9"/>
    <mergeCell ref="C11:C12"/>
    <mergeCell ref="D12:E12"/>
    <mergeCell ref="B19:B20"/>
    <mergeCell ref="C19:C20"/>
    <mergeCell ref="B22:D22"/>
    <mergeCell ref="B23:E23"/>
    <mergeCell ref="F23:Q23"/>
    <mergeCell ref="E24:Q24"/>
    <mergeCell ref="B11:B12"/>
    <mergeCell ref="B13:B14"/>
    <mergeCell ref="C13:C14"/>
    <mergeCell ref="B15:B16"/>
    <mergeCell ref="C15:C16"/>
    <mergeCell ref="B17:B18"/>
    <mergeCell ref="C17:C18"/>
    <mergeCell ref="B31:B32"/>
    <mergeCell ref="C31:C32"/>
    <mergeCell ref="D31:D32"/>
  </mergeCells>
  <dataValidations>
    <dataValidation type="list" allowBlank="1" showErrorMessage="1" sqref="M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orientation="landscape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6.0" topLeftCell="A7" activePane="bottomLeft" state="frozen"/>
      <selection activeCell="B8" sqref="B8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1.0"/>
    <col customWidth="1" min="4" max="4" width="20.57"/>
    <col customWidth="1" min="5" max="16" width="8.29"/>
    <col customWidth="1" min="17" max="26" width="8.71"/>
    <col customWidth="1" hidden="1" min="27" max="39" width="8.71"/>
    <col customWidth="1" min="40" max="41" width="8.71"/>
  </cols>
  <sheetData>
    <row r="1" ht="54.75" customHeight="1">
      <c r="B1" s="67"/>
      <c r="F1" s="68" t="s">
        <v>96</v>
      </c>
      <c r="I1" s="69" t="s">
        <v>97</v>
      </c>
    </row>
    <row r="2" ht="24.0" customHeight="1">
      <c r="B2" s="37" t="s">
        <v>253</v>
      </c>
      <c r="C2" s="8"/>
      <c r="D2" s="8"/>
      <c r="E2" s="8"/>
      <c r="I2" s="8"/>
      <c r="J2" s="8"/>
      <c r="K2" s="348" t="s">
        <v>230</v>
      </c>
      <c r="L2" s="8"/>
      <c r="M2" s="80"/>
      <c r="N2" s="80"/>
      <c r="O2" s="80"/>
      <c r="P2" s="80"/>
    </row>
    <row r="3" ht="18.75" customHeight="1">
      <c r="B3" s="177" t="s">
        <v>254</v>
      </c>
      <c r="C3" s="81"/>
      <c r="D3" s="82"/>
      <c r="E3" s="82"/>
      <c r="F3" s="8"/>
      <c r="G3" s="8"/>
      <c r="H3" s="8"/>
      <c r="I3" s="80"/>
      <c r="J3" s="80"/>
      <c r="K3" s="80"/>
      <c r="L3" s="80"/>
      <c r="M3" s="80"/>
      <c r="N3" s="80"/>
      <c r="O3" s="80"/>
      <c r="P3" s="80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</row>
    <row r="4" ht="9.0" customHeight="1">
      <c r="B4" s="81"/>
      <c r="C4" s="81"/>
      <c r="D4" s="82"/>
      <c r="E4" s="82"/>
      <c r="F4" s="8"/>
      <c r="G4" s="8"/>
      <c r="H4" s="8"/>
      <c r="I4" s="80"/>
      <c r="J4" s="73"/>
      <c r="K4" s="73"/>
      <c r="L4" s="73"/>
      <c r="M4" s="73"/>
      <c r="N4" s="349"/>
      <c r="O4" s="80"/>
      <c r="P4" s="80"/>
      <c r="AA4" s="70" t="s">
        <v>102</v>
      </c>
      <c r="AB4" s="70"/>
      <c r="AC4" s="70"/>
      <c r="AD4" s="70"/>
      <c r="AE4" s="70"/>
      <c r="AF4" s="70"/>
      <c r="AG4" s="70"/>
      <c r="AH4" s="70"/>
      <c r="AI4" s="70"/>
      <c r="AJ4" s="70"/>
      <c r="AK4" s="70"/>
      <c r="AL4" s="70"/>
    </row>
    <row r="5" ht="30.0" customHeight="1">
      <c r="B5" s="155" t="s">
        <v>255</v>
      </c>
      <c r="C5" s="84"/>
      <c r="D5" s="85"/>
      <c r="E5" s="156"/>
      <c r="F5" s="157"/>
      <c r="G5" s="87"/>
      <c r="H5" s="88"/>
      <c r="I5" s="88" t="s">
        <v>107</v>
      </c>
      <c r="J5" s="158">
        <v>0.0</v>
      </c>
      <c r="K5" s="86" t="s">
        <v>102</v>
      </c>
      <c r="L5" s="84"/>
      <c r="M5" s="84"/>
      <c r="N5" s="84"/>
      <c r="O5" s="84"/>
      <c r="P5" s="160"/>
      <c r="AA5" s="161" t="s">
        <v>108</v>
      </c>
      <c r="AB5" s="70"/>
      <c r="AC5" s="70"/>
      <c r="AD5" s="70"/>
      <c r="AE5" s="70"/>
      <c r="AF5" s="70"/>
      <c r="AG5" s="70"/>
      <c r="AH5" s="70"/>
      <c r="AI5" s="70"/>
      <c r="AJ5" s="70"/>
      <c r="AK5" s="70"/>
      <c r="AL5" s="70"/>
    </row>
    <row r="6" ht="26.25" customHeight="1">
      <c r="B6" s="91" t="s">
        <v>7</v>
      </c>
      <c r="C6" s="92" t="s">
        <v>110</v>
      </c>
      <c r="D6" s="162" t="s">
        <v>109</v>
      </c>
      <c r="E6" s="95">
        <v>500.0</v>
      </c>
      <c r="F6" s="95">
        <v>550.0</v>
      </c>
      <c r="G6" s="95">
        <v>750.0</v>
      </c>
      <c r="H6" s="95">
        <v>1000.0</v>
      </c>
      <c r="I6" s="95">
        <v>1250.0</v>
      </c>
      <c r="J6" s="95">
        <v>1500.0</v>
      </c>
      <c r="K6" s="95">
        <v>1750.0</v>
      </c>
      <c r="L6" s="95">
        <v>2000.0</v>
      </c>
      <c r="M6" s="95">
        <v>2200.0</v>
      </c>
      <c r="N6" s="95">
        <v>2250.0</v>
      </c>
      <c r="O6" s="95">
        <v>2500.0</v>
      </c>
      <c r="P6" s="96">
        <v>3000.0</v>
      </c>
      <c r="Q6" s="163"/>
      <c r="R6" s="163"/>
      <c r="AA6" s="70" t="s">
        <v>111</v>
      </c>
      <c r="AB6" s="70"/>
      <c r="AC6" s="70"/>
      <c r="AD6" s="70"/>
      <c r="AE6" s="70"/>
      <c r="AF6" s="70"/>
      <c r="AG6" s="70"/>
      <c r="AH6" s="70"/>
      <c r="AI6" s="70"/>
      <c r="AJ6" s="70"/>
      <c r="AK6" s="70"/>
      <c r="AL6" s="70"/>
    </row>
    <row r="7" ht="15.0" customHeight="1">
      <c r="B7" s="97">
        <v>2.0</v>
      </c>
      <c r="C7" s="98">
        <v>198.0</v>
      </c>
      <c r="D7" s="164" t="s">
        <v>112</v>
      </c>
      <c r="E7" s="101">
        <f t="shared" ref="E7:P7" si="1">ROUND(AA7-(AA7*$J$5),0)</f>
        <v>22392</v>
      </c>
      <c r="F7" s="101">
        <f t="shared" si="1"/>
        <v>24087</v>
      </c>
      <c r="G7" s="101">
        <f t="shared" si="1"/>
        <v>26442</v>
      </c>
      <c r="H7" s="101">
        <f t="shared" si="1"/>
        <v>27987</v>
      </c>
      <c r="I7" s="101">
        <f t="shared" si="1"/>
        <v>30639</v>
      </c>
      <c r="J7" s="101">
        <f t="shared" si="1"/>
        <v>31440</v>
      </c>
      <c r="K7" s="101">
        <f t="shared" si="1"/>
        <v>33349</v>
      </c>
      <c r="L7" s="101">
        <f t="shared" si="1"/>
        <v>36091</v>
      </c>
      <c r="M7" s="101">
        <f t="shared" si="1"/>
        <v>42900</v>
      </c>
      <c r="N7" s="101">
        <f t="shared" si="1"/>
        <v>43750</v>
      </c>
      <c r="O7" s="101">
        <f t="shared" si="1"/>
        <v>53325</v>
      </c>
      <c r="P7" s="102">
        <f t="shared" si="1"/>
        <v>62898</v>
      </c>
      <c r="AA7" s="103">
        <f>ROUND(VLOOKUP(CONCATENATE("R89 ",E$6," H",$B7),'Основа'!$A$1:$O3561,15,FALSE),0)</f>
        <v>22392</v>
      </c>
      <c r="AB7" s="103">
        <f>ROUND(VLOOKUP(CONCATENATE("R89 ",F$6," H",$B7),'Основа'!$A$1:$O3561,15,FALSE),0)</f>
        <v>24087</v>
      </c>
      <c r="AC7" s="103">
        <f>ROUND(VLOOKUP(CONCATENATE("R89 ",G$6," H",$B7),'Основа'!$A$1:$O3561,15,FALSE),0)</f>
        <v>26442</v>
      </c>
      <c r="AD7" s="103">
        <f>ROUND(VLOOKUP(CONCATENATE("R89 ",H$6," H",$B7),'Основа'!$A$1:$O3561,15,FALSE),0)</f>
        <v>27987</v>
      </c>
      <c r="AE7" s="103">
        <f>ROUND(VLOOKUP(CONCATENATE("R89 ",I$6," H",$B7),'Основа'!$A$1:$O3561,15,FALSE),0)</f>
        <v>30639</v>
      </c>
      <c r="AF7" s="103">
        <f>ROUND(VLOOKUP(CONCATENATE("R89 ",J$6," H",$B7),'Основа'!$A$1:$O3561,15,FALSE),0)</f>
        <v>31440</v>
      </c>
      <c r="AG7" s="103">
        <f>ROUND(VLOOKUP(CONCATENATE("R89 ",K$6," H",$B7),'Основа'!$A$1:$O3561,15,FALSE),0)</f>
        <v>33349</v>
      </c>
      <c r="AH7" s="103">
        <f>ROUND(VLOOKUP(CONCATENATE("R89 ",L$6," H",$B7),'Основа'!$A$1:$O3561,15,FALSE),0)</f>
        <v>36091</v>
      </c>
      <c r="AI7" s="103">
        <f>ROUND(VLOOKUP(CONCATENATE("R89 ",M$6," H",$B7),'Основа'!$A$1:$O3561,15,FALSE),0)</f>
        <v>42900</v>
      </c>
      <c r="AJ7" s="103">
        <f>ROUND(VLOOKUP(CONCATENATE("R89 ",N$6," H",$B7),'Основа'!$A$1:$O3561,15,FALSE),0)</f>
        <v>43750</v>
      </c>
      <c r="AK7" s="103">
        <f>ROUND(VLOOKUP(CONCATENATE("R89 ",O$6," H",$B7),'Основа'!$A$1:$O3561,15,FALSE),0)</f>
        <v>53325</v>
      </c>
      <c r="AL7" s="103">
        <f>ROUND(VLOOKUP(CONCATENATE("R89 ",P$6," H",$B7),'Основа'!$A$1:$O3561,15,FALSE),0)</f>
        <v>62898</v>
      </c>
      <c r="AM7" s="8"/>
    </row>
    <row r="8" ht="15.0" customHeight="1">
      <c r="B8" s="104"/>
      <c r="C8" s="105"/>
      <c r="D8" s="165" t="str">
        <f>RIGHT($K$5,21)</f>
        <v>ΔТ=70⁰С (95/85/20) Вт</v>
      </c>
      <c r="E8" s="166">
        <f t="shared" ref="E8:P8" si="2">ROUND(IF($D8="ΔТ=70⁰С (95/85/20) Вт",AA8,(IF($D8="ΔТ=60⁰С (90/70/20) Вт",AA8*0.818,AA8*0.646))),0)</f>
        <v>188</v>
      </c>
      <c r="F8" s="166">
        <f t="shared" si="2"/>
        <v>206</v>
      </c>
      <c r="G8" s="166">
        <f t="shared" si="2"/>
        <v>282</v>
      </c>
      <c r="H8" s="166">
        <f t="shared" si="2"/>
        <v>376</v>
      </c>
      <c r="I8" s="166">
        <f t="shared" si="2"/>
        <v>470</v>
      </c>
      <c r="J8" s="166">
        <f t="shared" si="2"/>
        <v>564</v>
      </c>
      <c r="K8" s="166">
        <f t="shared" si="2"/>
        <v>658</v>
      </c>
      <c r="L8" s="166">
        <f t="shared" si="2"/>
        <v>752</v>
      </c>
      <c r="M8" s="166">
        <f t="shared" si="2"/>
        <v>828</v>
      </c>
      <c r="N8" s="166">
        <f t="shared" si="2"/>
        <v>846</v>
      </c>
      <c r="O8" s="166">
        <f t="shared" si="2"/>
        <v>940</v>
      </c>
      <c r="P8" s="167">
        <f t="shared" si="2"/>
        <v>1128</v>
      </c>
      <c r="AA8" s="70">
        <f>VLOOKUP(CONCATENATE("R89 ",E$6," H",$B7),'Основа'!$A$1:$O3561,8,FALSE)</f>
        <v>188</v>
      </c>
      <c r="AB8" s="70">
        <f>VLOOKUP(CONCATENATE("R89 ",F$6," H",$B7),'Основа'!$A$1:$O3561,8,FALSE)</f>
        <v>206</v>
      </c>
      <c r="AC8" s="70">
        <f>VLOOKUP(CONCATENATE("R89 ",G$6," H",$B7),'Основа'!$A$1:$O3561,8,FALSE)</f>
        <v>282</v>
      </c>
      <c r="AD8" s="70">
        <f>VLOOKUP(CONCATENATE("R89 ",H$6," H",$B7),'Основа'!$A$1:$O3561,8,FALSE)</f>
        <v>376</v>
      </c>
      <c r="AE8" s="70">
        <f>VLOOKUP(CONCATENATE("R89 ",I$6," H",$B7),'Основа'!$A$1:$O3561,8,FALSE)</f>
        <v>470</v>
      </c>
      <c r="AF8" s="70">
        <f>VLOOKUP(CONCATENATE("R89 ",J$6," H",$B7),'Основа'!$A$1:$O3561,8,FALSE)</f>
        <v>564</v>
      </c>
      <c r="AG8" s="70">
        <f>VLOOKUP(CONCATENATE("R89 ",K$6," H",$B7),'Основа'!$A$1:$O3561,8,FALSE)</f>
        <v>658</v>
      </c>
      <c r="AH8" s="70">
        <f>VLOOKUP(CONCATENATE("R89 ",L$6," H",$B7),'Основа'!$A$1:$O3561,8,FALSE)</f>
        <v>752</v>
      </c>
      <c r="AI8" s="70">
        <f>VLOOKUP(CONCATENATE("R89 ",M$6," H",$B7),'Основа'!$A$1:$O3561,8,FALSE)</f>
        <v>828</v>
      </c>
      <c r="AJ8" s="70">
        <f>VLOOKUP(CONCATENATE("R89 ",N$6," H",$B7),'Основа'!$A$1:$O3561,8,FALSE)</f>
        <v>846</v>
      </c>
      <c r="AK8" s="70">
        <f>VLOOKUP(CONCATENATE("R89 ",O$6," H",$B7),'Основа'!$A$1:$O3561,8,FALSE)</f>
        <v>940</v>
      </c>
      <c r="AL8" s="70">
        <f>VLOOKUP(CONCATENATE("R89 ",P$6," H",$B7),'Основа'!$A$1:$O3561,8,FALSE)</f>
        <v>1128</v>
      </c>
      <c r="AM8" s="8"/>
    </row>
    <row r="9" ht="15.0" customHeight="1">
      <c r="B9" s="97">
        <v>3.0</v>
      </c>
      <c r="C9" s="98">
        <v>307.0</v>
      </c>
      <c r="D9" s="164" t="s">
        <v>112</v>
      </c>
      <c r="E9" s="101">
        <f t="shared" ref="E9:P9" si="3">ROUND(AA9-(AA9*$J$5),0)</f>
        <v>26357</v>
      </c>
      <c r="F9" s="101">
        <f t="shared" si="3"/>
        <v>28444</v>
      </c>
      <c r="G9" s="101">
        <f t="shared" si="3"/>
        <v>31849</v>
      </c>
      <c r="H9" s="101">
        <f t="shared" si="3"/>
        <v>34172</v>
      </c>
      <c r="I9" s="101">
        <f t="shared" si="3"/>
        <v>38150</v>
      </c>
      <c r="J9" s="101">
        <f t="shared" si="3"/>
        <v>39364</v>
      </c>
      <c r="K9" s="101">
        <f t="shared" si="3"/>
        <v>42228</v>
      </c>
      <c r="L9" s="101">
        <f t="shared" si="3"/>
        <v>46335</v>
      </c>
      <c r="M9" s="101">
        <f t="shared" si="3"/>
        <v>55420</v>
      </c>
      <c r="N9" s="101">
        <f t="shared" si="3"/>
        <v>56555</v>
      </c>
      <c r="O9" s="101">
        <f t="shared" si="3"/>
        <v>69331</v>
      </c>
      <c r="P9" s="102">
        <f t="shared" si="3"/>
        <v>82106</v>
      </c>
      <c r="AA9" s="103">
        <f>ROUND(VLOOKUP(CONCATENATE("R89 ",E$6," H",$B9),'Основа'!$A$1:$O3563,15,FALSE),0)</f>
        <v>26357</v>
      </c>
      <c r="AB9" s="103">
        <f>ROUND(VLOOKUP(CONCATENATE("R89 ",F$6," H",$B9),'Основа'!$A$1:$O3563,15,FALSE),0)</f>
        <v>28444</v>
      </c>
      <c r="AC9" s="103">
        <f>ROUND(VLOOKUP(CONCATENATE("R89 ",G$6," H",$B9),'Основа'!$A$1:$O3563,15,FALSE),0)</f>
        <v>31849</v>
      </c>
      <c r="AD9" s="103">
        <f>ROUND(VLOOKUP(CONCATENATE("R89 ",H$6," H",$B9),'Основа'!$A$1:$O3563,15,FALSE),0)</f>
        <v>34172</v>
      </c>
      <c r="AE9" s="103">
        <f>ROUND(VLOOKUP(CONCATENATE("R89 ",I$6," H",$B9),'Основа'!$A$1:$O3563,15,FALSE),0)</f>
        <v>38150</v>
      </c>
      <c r="AF9" s="103">
        <f>ROUND(VLOOKUP(CONCATENATE("R89 ",J$6," H",$B9),'Основа'!$A$1:$O3563,15,FALSE),0)</f>
        <v>39364</v>
      </c>
      <c r="AG9" s="103">
        <f>ROUND(VLOOKUP(CONCATENATE("R89 ",K$6," H",$B9),'Основа'!$A$1:$O3563,15,FALSE),0)</f>
        <v>42228</v>
      </c>
      <c r="AH9" s="103">
        <f>ROUND(VLOOKUP(CONCATENATE("R89 ",L$6," H",$B9),'Основа'!$A$1:$O3563,15,FALSE),0)</f>
        <v>46335</v>
      </c>
      <c r="AI9" s="103">
        <f>ROUND(VLOOKUP(CONCATENATE("R89 ",M$6," H",$B9),'Основа'!$A$1:$O3563,15,FALSE),0)</f>
        <v>55420</v>
      </c>
      <c r="AJ9" s="103">
        <f>ROUND(VLOOKUP(CONCATENATE("R89 ",N$6," H",$B9),'Основа'!$A$1:$O3563,15,FALSE),0)</f>
        <v>56555</v>
      </c>
      <c r="AK9" s="103">
        <f>ROUND(VLOOKUP(CONCATENATE("R89 ",O$6," H",$B9),'Основа'!$A$1:$O3563,15,FALSE),0)</f>
        <v>69331</v>
      </c>
      <c r="AL9" s="103">
        <f>ROUND(VLOOKUP(CONCATENATE("R89 ",P$6," H",$B9),'Основа'!$A$1:$O3563,15,FALSE),0)</f>
        <v>82106</v>
      </c>
      <c r="AM9" s="8"/>
    </row>
    <row r="10" ht="15.0" customHeight="1">
      <c r="B10" s="104"/>
      <c r="C10" s="105"/>
      <c r="D10" s="165" t="str">
        <f>RIGHT($K$5,21)</f>
        <v>ΔТ=70⁰С (95/85/20) Вт</v>
      </c>
      <c r="E10" s="166">
        <f t="shared" ref="E10:P10" si="4">ROUND(IF($D10="ΔТ=70⁰С (95/85/20) Вт",AA10,(IF($D10="ΔТ=60⁰С (90/70/20) Вт",AA10*0.818,AA10*0.646))),0)</f>
        <v>282</v>
      </c>
      <c r="F10" s="166">
        <f t="shared" si="4"/>
        <v>309</v>
      </c>
      <c r="G10" s="166">
        <f t="shared" si="4"/>
        <v>423</v>
      </c>
      <c r="H10" s="166">
        <f t="shared" si="4"/>
        <v>564</v>
      </c>
      <c r="I10" s="166">
        <f t="shared" si="4"/>
        <v>705</v>
      </c>
      <c r="J10" s="166">
        <f t="shared" si="4"/>
        <v>846</v>
      </c>
      <c r="K10" s="166">
        <f t="shared" si="4"/>
        <v>987</v>
      </c>
      <c r="L10" s="166">
        <f t="shared" si="4"/>
        <v>1128</v>
      </c>
      <c r="M10" s="166">
        <f t="shared" si="4"/>
        <v>1242</v>
      </c>
      <c r="N10" s="166">
        <f t="shared" si="4"/>
        <v>1269</v>
      </c>
      <c r="O10" s="166">
        <f t="shared" si="4"/>
        <v>1410</v>
      </c>
      <c r="P10" s="167">
        <f t="shared" si="4"/>
        <v>1692</v>
      </c>
      <c r="AA10" s="70">
        <f>VLOOKUP(CONCATENATE("R89 ",E$6," H",$B9),'Основа'!$A$1:$O3563,8,FALSE)</f>
        <v>282</v>
      </c>
      <c r="AB10" s="70">
        <f>VLOOKUP(CONCATENATE("R89 ",F$6," H",$B9),'Основа'!$A$1:$O3563,8,FALSE)</f>
        <v>309</v>
      </c>
      <c r="AC10" s="70">
        <f>VLOOKUP(CONCATENATE("R89 ",G$6," H",$B9),'Основа'!$A$1:$O3563,8,FALSE)</f>
        <v>423</v>
      </c>
      <c r="AD10" s="70">
        <f>VLOOKUP(CONCATENATE("R89 ",H$6," H",$B9),'Основа'!$A$1:$O3563,8,FALSE)</f>
        <v>564</v>
      </c>
      <c r="AE10" s="70">
        <f>VLOOKUP(CONCATENATE("R89 ",I$6," H",$B9),'Основа'!$A$1:$O3563,8,FALSE)</f>
        <v>705</v>
      </c>
      <c r="AF10" s="70">
        <f>VLOOKUP(CONCATENATE("R89 ",J$6," H",$B9),'Основа'!$A$1:$O3563,8,FALSE)</f>
        <v>846</v>
      </c>
      <c r="AG10" s="70">
        <f>VLOOKUP(CONCATENATE("R89 ",K$6," H",$B9),'Основа'!$A$1:$O3563,8,FALSE)</f>
        <v>987</v>
      </c>
      <c r="AH10" s="70">
        <f>VLOOKUP(CONCATENATE("R89 ",L$6," H",$B9),'Основа'!$A$1:$O3563,8,FALSE)</f>
        <v>1128</v>
      </c>
      <c r="AI10" s="70">
        <f>VLOOKUP(CONCATENATE("R89 ",M$6," H",$B9),'Основа'!$A$1:$O3563,8,FALSE)</f>
        <v>1242</v>
      </c>
      <c r="AJ10" s="70">
        <f>VLOOKUP(CONCATENATE("R89 ",N$6," H",$B9),'Основа'!$A$1:$O3563,8,FALSE)</f>
        <v>1269</v>
      </c>
      <c r="AK10" s="70">
        <f>VLOOKUP(CONCATENATE("R89 ",O$6," H",$B9),'Основа'!$A$1:$O3563,8,FALSE)</f>
        <v>1410</v>
      </c>
      <c r="AL10" s="70">
        <f>VLOOKUP(CONCATENATE("R89 ",P$6," H",$B9),'Основа'!$A$1:$O3563,8,FALSE)</f>
        <v>1692</v>
      </c>
      <c r="AM10" s="8"/>
    </row>
    <row r="11" ht="15.0" customHeight="1">
      <c r="B11" s="97">
        <v>4.0</v>
      </c>
      <c r="C11" s="98">
        <v>416.0</v>
      </c>
      <c r="D11" s="164" t="s">
        <v>112</v>
      </c>
      <c r="E11" s="101">
        <f t="shared" ref="E11:O11" si="5">ROUND(AA11-(AA11*$J$5),0)</f>
        <v>30330</v>
      </c>
      <c r="F11" s="101">
        <f t="shared" si="5"/>
        <v>32816</v>
      </c>
      <c r="G11" s="101">
        <f t="shared" si="5"/>
        <v>37268</v>
      </c>
      <c r="H11" s="101">
        <f t="shared" si="5"/>
        <v>40369</v>
      </c>
      <c r="I11" s="101">
        <f t="shared" si="5"/>
        <v>45678</v>
      </c>
      <c r="J11" s="101">
        <f t="shared" si="5"/>
        <v>47302</v>
      </c>
      <c r="K11" s="101">
        <f t="shared" si="5"/>
        <v>51127</v>
      </c>
      <c r="L11" s="101">
        <f t="shared" si="5"/>
        <v>56602</v>
      </c>
      <c r="M11" s="101">
        <f t="shared" si="5"/>
        <v>67967</v>
      </c>
      <c r="N11" s="101">
        <f t="shared" si="5"/>
        <v>69388</v>
      </c>
      <c r="O11" s="101">
        <f t="shared" si="5"/>
        <v>85371</v>
      </c>
      <c r="P11" s="279"/>
      <c r="AA11" s="103">
        <f>ROUND(VLOOKUP(CONCATENATE("R89 ",E$6," H",$B11),'Основа'!$A$1:$O3565,15,FALSE),0)</f>
        <v>30330</v>
      </c>
      <c r="AB11" s="103">
        <f>ROUND(VLOOKUP(CONCATENATE("R89 ",F$6," H",$B11),'Основа'!$A$1:$O3565,15,FALSE),0)</f>
        <v>32816</v>
      </c>
      <c r="AC11" s="103">
        <f>ROUND(VLOOKUP(CONCATENATE("R89 ",G$6," H",$B11),'Основа'!$A$1:$O3565,15,FALSE),0)</f>
        <v>37268</v>
      </c>
      <c r="AD11" s="103">
        <f>ROUND(VLOOKUP(CONCATENATE("R89 ",H$6," H",$B11),'Основа'!$A$1:$O3565,15,FALSE),0)</f>
        <v>40369</v>
      </c>
      <c r="AE11" s="103">
        <f>ROUND(VLOOKUP(CONCATENATE("R89 ",I$6," H",$B11),'Основа'!$A$1:$O3565,15,FALSE),0)</f>
        <v>45678</v>
      </c>
      <c r="AF11" s="103">
        <f>ROUND(VLOOKUP(CONCATENATE("R89 ",J$6," H",$B11),'Основа'!$A$1:$O3565,15,FALSE),0)</f>
        <v>47302</v>
      </c>
      <c r="AG11" s="103">
        <f>ROUND(VLOOKUP(CONCATENATE("R89 ",K$6," H",$B11),'Основа'!$A$1:$O3565,15,FALSE),0)</f>
        <v>51127</v>
      </c>
      <c r="AH11" s="103">
        <f>ROUND(VLOOKUP(CONCATENATE("R89 ",L$6," H",$B11),'Основа'!$A$1:$O3565,15,FALSE),0)</f>
        <v>56602</v>
      </c>
      <c r="AI11" s="103">
        <f>ROUND(VLOOKUP(CONCATENATE("R89 ",M$6," H",$B11),'Основа'!$A$1:$O3565,15,FALSE),0)</f>
        <v>67967</v>
      </c>
      <c r="AJ11" s="103">
        <f>ROUND(VLOOKUP(CONCATENATE("R89 ",N$6," H",$B11),'Основа'!$A$1:$O3565,15,FALSE),0)</f>
        <v>69388</v>
      </c>
      <c r="AK11" s="103">
        <f>ROUND(VLOOKUP(CONCATENATE("R89 ",O$6," H",$B11),'Основа'!$A$1:$O3565,15,FALSE),0)</f>
        <v>85371</v>
      </c>
      <c r="AL11" s="70"/>
      <c r="AM11" s="8"/>
    </row>
    <row r="12" ht="15.0" customHeight="1">
      <c r="B12" s="110"/>
      <c r="C12" s="105"/>
      <c r="D12" s="165" t="str">
        <f>RIGHT($K$5,21)</f>
        <v>ΔТ=70⁰С (95/85/20) Вт</v>
      </c>
      <c r="E12" s="166">
        <f t="shared" ref="E12:O12" si="6">ROUND(IF($D12="ΔТ=70⁰С (95/85/20) Вт",AA12,(IF($D12="ΔТ=60⁰С (90/70/20) Вт",AA12*0.818,AA12*0.646))),0)</f>
        <v>376</v>
      </c>
      <c r="F12" s="166">
        <f t="shared" si="6"/>
        <v>412</v>
      </c>
      <c r="G12" s="166">
        <f t="shared" si="6"/>
        <v>564</v>
      </c>
      <c r="H12" s="166">
        <f t="shared" si="6"/>
        <v>752</v>
      </c>
      <c r="I12" s="166">
        <f t="shared" si="6"/>
        <v>940</v>
      </c>
      <c r="J12" s="166">
        <f t="shared" si="6"/>
        <v>1128</v>
      </c>
      <c r="K12" s="166">
        <f t="shared" si="6"/>
        <v>1316</v>
      </c>
      <c r="L12" s="166">
        <f t="shared" si="6"/>
        <v>1504</v>
      </c>
      <c r="M12" s="166">
        <f t="shared" si="6"/>
        <v>1656</v>
      </c>
      <c r="N12" s="166">
        <f t="shared" si="6"/>
        <v>1692</v>
      </c>
      <c r="O12" s="166">
        <f t="shared" si="6"/>
        <v>1880</v>
      </c>
      <c r="P12" s="288"/>
      <c r="AA12" s="70">
        <f>VLOOKUP(CONCATENATE("R89 ",E$6," H",$B11),'Основа'!$A$1:$O3565,8,FALSE)</f>
        <v>376</v>
      </c>
      <c r="AB12" s="70">
        <f>VLOOKUP(CONCATENATE("R89 ",F$6," H",$B11),'Основа'!$A$1:$O3565,8,FALSE)</f>
        <v>412</v>
      </c>
      <c r="AC12" s="70">
        <f>VLOOKUP(CONCATENATE("R89 ",G$6," H",$B11),'Основа'!$A$1:$O3565,8,FALSE)</f>
        <v>564</v>
      </c>
      <c r="AD12" s="70">
        <f>VLOOKUP(CONCATENATE("R89 ",H$6," H",$B11),'Основа'!$A$1:$O3565,8,FALSE)</f>
        <v>752</v>
      </c>
      <c r="AE12" s="70">
        <f>VLOOKUP(CONCATENATE("R89 ",I$6," H",$B11),'Основа'!$A$1:$O3565,8,FALSE)</f>
        <v>940</v>
      </c>
      <c r="AF12" s="70">
        <f>VLOOKUP(CONCATENATE("R89 ",J$6," H",$B11),'Основа'!$A$1:$O3565,8,FALSE)</f>
        <v>1128</v>
      </c>
      <c r="AG12" s="70">
        <f>VLOOKUP(CONCATENATE("R89 ",K$6," H",$B11),'Основа'!$A$1:$O3565,8,FALSE)</f>
        <v>1316</v>
      </c>
      <c r="AH12" s="70">
        <f>VLOOKUP(CONCATENATE("R89 ",L$6," H",$B11),'Основа'!$A$1:$O3565,8,FALSE)</f>
        <v>1504</v>
      </c>
      <c r="AI12" s="70">
        <f>VLOOKUP(CONCATENATE("R89 ",M$6," H",$B11),'Основа'!$A$1:$O3565,8,FALSE)</f>
        <v>1656</v>
      </c>
      <c r="AJ12" s="70">
        <f>VLOOKUP(CONCATENATE("R89 ",N$6," H",$B11),'Основа'!$A$1:$O3565,8,FALSE)</f>
        <v>1692</v>
      </c>
      <c r="AK12" s="70">
        <f>VLOOKUP(CONCATENATE("R89 ",O$6," H",$B11),'Основа'!$A$1:$O3565,8,FALSE)</f>
        <v>1880</v>
      </c>
      <c r="AL12" s="70"/>
      <c r="AM12" s="8"/>
    </row>
    <row r="13" ht="15.0" customHeight="1">
      <c r="B13" s="243">
        <v>5.0</v>
      </c>
      <c r="C13" s="98">
        <v>525.0</v>
      </c>
      <c r="D13" s="164" t="s">
        <v>112</v>
      </c>
      <c r="E13" s="101">
        <f t="shared" ref="E13:L13" si="7">ROUND(AA13-(AA13*$J$5),0)</f>
        <v>34310</v>
      </c>
      <c r="F13" s="101">
        <f t="shared" si="7"/>
        <v>37197</v>
      </c>
      <c r="G13" s="101">
        <f t="shared" si="7"/>
        <v>42699</v>
      </c>
      <c r="H13" s="101">
        <f t="shared" si="7"/>
        <v>46580</v>
      </c>
      <c r="I13" s="101">
        <f t="shared" si="7"/>
        <v>53219</v>
      </c>
      <c r="J13" s="101">
        <f t="shared" si="7"/>
        <v>55257</v>
      </c>
      <c r="K13" s="101">
        <f t="shared" si="7"/>
        <v>60044</v>
      </c>
      <c r="L13" s="101">
        <f t="shared" si="7"/>
        <v>66889</v>
      </c>
      <c r="M13" s="285"/>
      <c r="N13" s="285"/>
      <c r="O13" s="285"/>
      <c r="P13" s="286"/>
      <c r="AA13" s="103">
        <f>ROUND(VLOOKUP(CONCATENATE("R89 ",E$6," H",$B13),'Основа'!$A$1:$O3567,15,FALSE),0)</f>
        <v>34310</v>
      </c>
      <c r="AB13" s="103">
        <f>ROUND(VLOOKUP(CONCATENATE("R89 ",F$6," H",$B13),'Основа'!$A$1:$O3567,15,FALSE),0)</f>
        <v>37197</v>
      </c>
      <c r="AC13" s="103">
        <f>ROUND(VLOOKUP(CONCATENATE("R89 ",G$6," H",$B13),'Основа'!$A$1:$O3567,15,FALSE),0)</f>
        <v>42699</v>
      </c>
      <c r="AD13" s="103">
        <f>ROUND(VLOOKUP(CONCATENATE("R89 ",H$6," H",$B13),'Основа'!$A$1:$O3567,15,FALSE),0)</f>
        <v>46580</v>
      </c>
      <c r="AE13" s="103">
        <f>ROUND(VLOOKUP(CONCATENATE("R89 ",I$6," H",$B13),'Основа'!$A$1:$O3567,15,FALSE),0)</f>
        <v>53219</v>
      </c>
      <c r="AF13" s="103">
        <f>ROUND(VLOOKUP(CONCATENATE("R89 ",J$6," H",$B13),'Основа'!$A$1:$O3567,15,FALSE),0)</f>
        <v>55257</v>
      </c>
      <c r="AG13" s="103">
        <f>ROUND(VLOOKUP(CONCATENATE("R89 ",K$6," H",$B13),'Основа'!$A$1:$O3567,15,FALSE),0)</f>
        <v>60044</v>
      </c>
      <c r="AH13" s="103">
        <f>ROUND(VLOOKUP(CONCATENATE("R89 ",L$6," H",$B13),'Основа'!$A$1:$O3567,15,FALSE),0)</f>
        <v>66889</v>
      </c>
      <c r="AI13" s="70"/>
      <c r="AJ13" s="70"/>
      <c r="AK13" s="70"/>
      <c r="AL13" s="70"/>
      <c r="AM13" s="8"/>
    </row>
    <row r="14" ht="15.0" customHeight="1">
      <c r="B14" s="104"/>
      <c r="C14" s="105"/>
      <c r="D14" s="165" t="str">
        <f>RIGHT($K$5,21)</f>
        <v>ΔТ=70⁰С (95/85/20) Вт</v>
      </c>
      <c r="E14" s="166">
        <f t="shared" ref="E14:L14" si="8">ROUND(IF($D14="ΔТ=70⁰С (95/85/20) Вт",AA14,(IF($D14="ΔТ=60⁰С (90/70/20) Вт",AA14*0.818,AA14*0.646))),0)</f>
        <v>470</v>
      </c>
      <c r="F14" s="166">
        <f t="shared" si="8"/>
        <v>515</v>
      </c>
      <c r="G14" s="166">
        <f t="shared" si="8"/>
        <v>705</v>
      </c>
      <c r="H14" s="166">
        <f t="shared" si="8"/>
        <v>940</v>
      </c>
      <c r="I14" s="166">
        <f t="shared" si="8"/>
        <v>1175</v>
      </c>
      <c r="J14" s="166">
        <f t="shared" si="8"/>
        <v>1410</v>
      </c>
      <c r="K14" s="166">
        <f t="shared" si="8"/>
        <v>1645</v>
      </c>
      <c r="L14" s="166">
        <f t="shared" si="8"/>
        <v>1880</v>
      </c>
      <c r="M14" s="287"/>
      <c r="N14" s="287"/>
      <c r="O14" s="287"/>
      <c r="P14" s="288"/>
      <c r="AA14" s="70">
        <f>VLOOKUP(CONCATENATE("R89 ",E$6," H",$B13),'Основа'!$A$1:$O3567,8,FALSE)</f>
        <v>470</v>
      </c>
      <c r="AB14" s="70">
        <f>VLOOKUP(CONCATENATE("R89 ",F$6," H",$B13),'Основа'!$A$1:$O3567,8,FALSE)</f>
        <v>515</v>
      </c>
      <c r="AC14" s="70">
        <f>VLOOKUP(CONCATENATE("R89 ",G$6," H",$B13),'Основа'!$A$1:$O3567,8,FALSE)</f>
        <v>705</v>
      </c>
      <c r="AD14" s="70">
        <f>VLOOKUP(CONCATENATE("R89 ",H$6," H",$B13),'Основа'!$A$1:$O3567,8,FALSE)</f>
        <v>940</v>
      </c>
      <c r="AE14" s="70">
        <f>VLOOKUP(CONCATENATE("R89 ",I$6," H",$B13),'Основа'!$A$1:$O3567,8,FALSE)</f>
        <v>1175</v>
      </c>
      <c r="AF14" s="70">
        <f>VLOOKUP(CONCATENATE("R89 ",J$6," H",$B13),'Основа'!$A$1:$O3567,8,FALSE)</f>
        <v>1410</v>
      </c>
      <c r="AG14" s="70">
        <f>VLOOKUP(CONCATENATE("R89 ",K$6," H",$B13),'Основа'!$A$1:$O3567,8,FALSE)</f>
        <v>1645</v>
      </c>
      <c r="AH14" s="70">
        <f>VLOOKUP(CONCATENATE("R89 ",L$6," H",$B13),'Основа'!$A$1:$O3567,8,FALSE)</f>
        <v>1880</v>
      </c>
      <c r="AI14" s="70"/>
      <c r="AJ14" s="70"/>
      <c r="AK14" s="70"/>
      <c r="AL14" s="70"/>
      <c r="AM14" s="8"/>
    </row>
    <row r="15" ht="15.0" customHeight="1">
      <c r="B15" s="97">
        <v>6.0</v>
      </c>
      <c r="C15" s="98">
        <v>634.0</v>
      </c>
      <c r="D15" s="164" t="s">
        <v>112</v>
      </c>
      <c r="E15" s="101">
        <f t="shared" ref="E15:K15" si="9">ROUND(AA15-(AA15*$J$5),0)</f>
        <v>38301</v>
      </c>
      <c r="F15" s="101">
        <f t="shared" si="9"/>
        <v>41583</v>
      </c>
      <c r="G15" s="101">
        <f t="shared" si="9"/>
        <v>48140</v>
      </c>
      <c r="H15" s="101">
        <f t="shared" si="9"/>
        <v>52803</v>
      </c>
      <c r="I15" s="101">
        <f t="shared" si="9"/>
        <v>60778</v>
      </c>
      <c r="J15" s="101">
        <f t="shared" si="9"/>
        <v>63226</v>
      </c>
      <c r="K15" s="101">
        <f t="shared" si="9"/>
        <v>68982</v>
      </c>
      <c r="L15" s="278"/>
      <c r="M15" s="278"/>
      <c r="N15" s="278"/>
      <c r="O15" s="278"/>
      <c r="P15" s="279"/>
      <c r="AA15" s="103">
        <f>ROUND(VLOOKUP(CONCATENATE("R89 ",E$6," H",$B15),'Основа'!$A$1:$O3569,15,FALSE),0)</f>
        <v>38301</v>
      </c>
      <c r="AB15" s="103">
        <f>ROUND(VLOOKUP(CONCATENATE("R89 ",F$6," H",$B15),'Основа'!$A$1:$O3569,15,FALSE),0)</f>
        <v>41583</v>
      </c>
      <c r="AC15" s="103">
        <f>ROUND(VLOOKUP(CONCATENATE("R89 ",G$6," H",$B15),'Основа'!$A$1:$O3569,15,FALSE),0)</f>
        <v>48140</v>
      </c>
      <c r="AD15" s="103">
        <f>ROUND(VLOOKUP(CONCATENATE("R89 ",H$6," H",$B15),'Основа'!$A$1:$O3569,15,FALSE),0)</f>
        <v>52803</v>
      </c>
      <c r="AE15" s="103">
        <f>ROUND(VLOOKUP(CONCATENATE("R89 ",I$6," H",$B15),'Основа'!$A$1:$O3569,15,FALSE),0)</f>
        <v>60778</v>
      </c>
      <c r="AF15" s="103">
        <f>ROUND(VLOOKUP(CONCATENATE("R89 ",J$6," H",$B15),'Основа'!$A$1:$O3569,15,FALSE),0)</f>
        <v>63226</v>
      </c>
      <c r="AG15" s="103">
        <f>ROUND(VLOOKUP(CONCATENATE("R89 ",K$6," H",$B15),'Основа'!$A$1:$O3569,15,FALSE),0)</f>
        <v>68982</v>
      </c>
      <c r="AH15" s="70"/>
      <c r="AI15" s="70"/>
      <c r="AJ15" s="70"/>
      <c r="AK15" s="70"/>
      <c r="AL15" s="70"/>
      <c r="AM15" s="8"/>
    </row>
    <row r="16" ht="15.0" customHeight="1">
      <c r="B16" s="110"/>
      <c r="C16" s="105"/>
      <c r="D16" s="165" t="str">
        <f>RIGHT($K$5,21)</f>
        <v>ΔТ=70⁰С (95/85/20) Вт</v>
      </c>
      <c r="E16" s="166">
        <f t="shared" ref="E16:K16" si="10">ROUND(IF($D16="ΔТ=70⁰С (95/85/20) Вт",AA16,(IF($D16="ΔТ=60⁰С (90/70/20) Вт",AA16*0.818,AA16*0.646))),0)</f>
        <v>564</v>
      </c>
      <c r="F16" s="166">
        <f t="shared" si="10"/>
        <v>618</v>
      </c>
      <c r="G16" s="166">
        <f t="shared" si="10"/>
        <v>846</v>
      </c>
      <c r="H16" s="166">
        <f t="shared" si="10"/>
        <v>1128</v>
      </c>
      <c r="I16" s="166">
        <f t="shared" si="10"/>
        <v>1410</v>
      </c>
      <c r="J16" s="166">
        <f t="shared" si="10"/>
        <v>1692</v>
      </c>
      <c r="K16" s="166">
        <f t="shared" si="10"/>
        <v>1974</v>
      </c>
      <c r="L16" s="287"/>
      <c r="M16" s="287"/>
      <c r="N16" s="287"/>
      <c r="O16" s="287"/>
      <c r="P16" s="288"/>
      <c r="AA16" s="70">
        <f>VLOOKUP(CONCATENATE("R89 ",E$6," H",$B15),'Основа'!$A$1:$O3569,8,FALSE)</f>
        <v>564</v>
      </c>
      <c r="AB16" s="70">
        <f>VLOOKUP(CONCATENATE("R89 ",F$6," H",$B15),'Основа'!$A$1:$O3569,8,FALSE)</f>
        <v>618</v>
      </c>
      <c r="AC16" s="70">
        <f>VLOOKUP(CONCATENATE("R89 ",G$6," H",$B15),'Основа'!$A$1:$O3569,8,FALSE)</f>
        <v>846</v>
      </c>
      <c r="AD16" s="70">
        <f>VLOOKUP(CONCATENATE("R89 ",H$6," H",$B15),'Основа'!$A$1:$O3569,8,FALSE)</f>
        <v>1128</v>
      </c>
      <c r="AE16" s="70">
        <f>VLOOKUP(CONCATENATE("R89 ",I$6," H",$B15),'Основа'!$A$1:$O3569,8,FALSE)</f>
        <v>1410</v>
      </c>
      <c r="AF16" s="70">
        <f>VLOOKUP(CONCATENATE("R89 ",J$6," H",$B15),'Основа'!$A$1:$O3569,8,FALSE)</f>
        <v>1692</v>
      </c>
      <c r="AG16" s="70">
        <f>VLOOKUP(CONCATENATE("R89 ",K$6," H",$B15),'Основа'!$A$1:$O3569,8,FALSE)</f>
        <v>1974</v>
      </c>
      <c r="AH16" s="70"/>
      <c r="AI16" s="70"/>
      <c r="AJ16" s="70"/>
      <c r="AK16" s="70"/>
      <c r="AL16" s="70"/>
      <c r="AM16" s="8"/>
    </row>
    <row r="17" ht="15.0" customHeight="1">
      <c r="B17" s="243">
        <v>7.0</v>
      </c>
      <c r="C17" s="98">
        <v>743.0</v>
      </c>
      <c r="D17" s="164" t="s">
        <v>112</v>
      </c>
      <c r="E17" s="101">
        <f t="shared" ref="E17:J17" si="11">ROUND(AA17-(AA17*$J$5),0)</f>
        <v>42297</v>
      </c>
      <c r="F17" s="101">
        <f t="shared" si="11"/>
        <v>45982</v>
      </c>
      <c r="G17" s="101">
        <f t="shared" si="11"/>
        <v>53593</v>
      </c>
      <c r="H17" s="101">
        <f t="shared" si="11"/>
        <v>59040</v>
      </c>
      <c r="I17" s="101">
        <f t="shared" si="11"/>
        <v>68352</v>
      </c>
      <c r="J17" s="101">
        <f t="shared" si="11"/>
        <v>71215</v>
      </c>
      <c r="K17" s="285"/>
      <c r="L17" s="285"/>
      <c r="M17" s="285"/>
      <c r="N17" s="285"/>
      <c r="O17" s="285"/>
      <c r="P17" s="286"/>
      <c r="AA17" s="103">
        <f>ROUND(VLOOKUP(CONCATENATE("R89 ",E$6," H",$B17),'Основа'!$A$1:$O3572,15,FALSE),0)</f>
        <v>42297</v>
      </c>
      <c r="AB17" s="103">
        <f>ROUND(VLOOKUP(CONCATENATE("R89 ",F$6," H",$B17),'Основа'!$A$1:$O3572,15,FALSE),0)</f>
        <v>45982</v>
      </c>
      <c r="AC17" s="103">
        <f>ROUND(VLOOKUP(CONCATENATE("R89 ",G$6," H",$B17),'Основа'!$A$1:$O3572,15,FALSE),0)</f>
        <v>53593</v>
      </c>
      <c r="AD17" s="103">
        <f>ROUND(VLOOKUP(CONCATENATE("R89 ",H$6," H",$B17),'Основа'!$A$1:$O3572,15,FALSE),0)</f>
        <v>59040</v>
      </c>
      <c r="AE17" s="103">
        <f>ROUND(VLOOKUP(CONCATENATE("R89 ",I$6," H",$B17),'Основа'!$A$1:$O3572,15,FALSE),0)</f>
        <v>68352</v>
      </c>
      <c r="AF17" s="103">
        <f>ROUND(VLOOKUP(CONCATENATE("R89 ",J$6," H",$B17),'Основа'!$A$1:$O3572,15,FALSE),0)</f>
        <v>71215</v>
      </c>
      <c r="AG17" s="70"/>
      <c r="AH17" s="70"/>
      <c r="AI17" s="70"/>
      <c r="AJ17" s="70"/>
      <c r="AK17" s="70"/>
      <c r="AL17" s="70"/>
      <c r="AM17" s="8"/>
    </row>
    <row r="18" ht="15.0" customHeight="1">
      <c r="B18" s="104"/>
      <c r="C18" s="105"/>
      <c r="D18" s="165" t="str">
        <f>RIGHT($K$5,21)</f>
        <v>ΔТ=70⁰С (95/85/20) Вт</v>
      </c>
      <c r="E18" s="166">
        <f t="shared" ref="E18:J18" si="12">ROUND(IF($D18="ΔТ=70⁰С (95/85/20) Вт",AA18,(IF($D18="ΔТ=60⁰С (90/70/20) Вт",AA18*0.818,AA18*0.646))),0)</f>
        <v>658</v>
      </c>
      <c r="F18" s="166">
        <f t="shared" si="12"/>
        <v>721</v>
      </c>
      <c r="G18" s="166">
        <f t="shared" si="12"/>
        <v>987</v>
      </c>
      <c r="H18" s="166">
        <f t="shared" si="12"/>
        <v>1316</v>
      </c>
      <c r="I18" s="166">
        <f t="shared" si="12"/>
        <v>1645</v>
      </c>
      <c r="J18" s="166">
        <f t="shared" si="12"/>
        <v>1974</v>
      </c>
      <c r="K18" s="287"/>
      <c r="L18" s="287"/>
      <c r="M18" s="287"/>
      <c r="N18" s="287"/>
      <c r="O18" s="287"/>
      <c r="P18" s="288"/>
      <c r="AA18" s="70">
        <f>VLOOKUP(CONCATENATE("R89 ",E$6," H",$B17),'Основа'!$A$1:$O3572,8,FALSE)</f>
        <v>658</v>
      </c>
      <c r="AB18" s="70">
        <f>VLOOKUP(CONCATENATE("R89 ",F$6," H",$B17),'Основа'!$A$1:$O3572,8,FALSE)</f>
        <v>721</v>
      </c>
      <c r="AC18" s="70">
        <f>VLOOKUP(CONCATENATE("R89 ",G$6," H",$B17),'Основа'!$A$1:$O3572,8,FALSE)</f>
        <v>987</v>
      </c>
      <c r="AD18" s="70">
        <f>VLOOKUP(CONCATENATE("R89 ",H$6," H",$B17),'Основа'!$A$1:$O3572,8,FALSE)</f>
        <v>1316</v>
      </c>
      <c r="AE18" s="70">
        <f>VLOOKUP(CONCATENATE("R89 ",I$6," H",$B17),'Основа'!$A$1:$O3572,8,FALSE)</f>
        <v>1645</v>
      </c>
      <c r="AF18" s="70">
        <f>VLOOKUP(CONCATENATE("R89 ",J$6," H",$B17),'Основа'!$A$1:$O3572,8,FALSE)</f>
        <v>1974</v>
      </c>
      <c r="AG18" s="70"/>
      <c r="AH18" s="70"/>
      <c r="AI18" s="70"/>
      <c r="AJ18" s="70"/>
      <c r="AK18" s="70"/>
      <c r="AL18" s="70"/>
      <c r="AM18" s="8"/>
    </row>
    <row r="19" ht="15.0" customHeight="1">
      <c r="B19" s="97">
        <v>8.0</v>
      </c>
      <c r="C19" s="98">
        <v>852.0</v>
      </c>
      <c r="D19" s="164" t="s">
        <v>112</v>
      </c>
      <c r="E19" s="101">
        <f t="shared" ref="E19:I19" si="13">ROUND(AA19-(AA19*$J$5),0)</f>
        <v>46305</v>
      </c>
      <c r="F19" s="101">
        <f t="shared" si="13"/>
        <v>50390</v>
      </c>
      <c r="G19" s="101">
        <f t="shared" si="13"/>
        <v>59058</v>
      </c>
      <c r="H19" s="101">
        <f t="shared" si="13"/>
        <v>65289</v>
      </c>
      <c r="I19" s="101">
        <f t="shared" si="13"/>
        <v>75945</v>
      </c>
      <c r="J19" s="278"/>
      <c r="K19" s="278"/>
      <c r="L19" s="278"/>
      <c r="M19" s="278"/>
      <c r="N19" s="278"/>
      <c r="O19" s="278"/>
      <c r="P19" s="279"/>
      <c r="AA19" s="103">
        <f>ROUND(VLOOKUP(CONCATENATE("R89 ",E$6," H",$B19),'Основа'!$A$1:$O3574,15,FALSE),0)</f>
        <v>46305</v>
      </c>
      <c r="AB19" s="103">
        <f>ROUND(VLOOKUP(CONCATENATE("R89 ",F$6," H",$B19),'Основа'!$A$1:$O3574,15,FALSE),0)</f>
        <v>50390</v>
      </c>
      <c r="AC19" s="103">
        <f>ROUND(VLOOKUP(CONCATENATE("R89 ",G$6," H",$B19),'Основа'!$A$1:$O3574,15,FALSE),0)</f>
        <v>59058</v>
      </c>
      <c r="AD19" s="103">
        <f>ROUND(VLOOKUP(CONCATENATE("R89 ",H$6," H",$B19),'Основа'!$A$1:$O3574,15,FALSE),0)</f>
        <v>65289</v>
      </c>
      <c r="AE19" s="103">
        <f>ROUND(VLOOKUP(CONCATENATE("R89 ",I$6," H",$B19),'Основа'!$A$1:$O3574,15,FALSE),0)</f>
        <v>75945</v>
      </c>
      <c r="AF19" s="70"/>
      <c r="AG19" s="70"/>
      <c r="AH19" s="70"/>
      <c r="AI19" s="70"/>
      <c r="AJ19" s="70"/>
      <c r="AK19" s="70"/>
      <c r="AL19" s="70"/>
      <c r="AM19" s="8"/>
    </row>
    <row r="20" ht="15.0" customHeight="1">
      <c r="B20" s="110"/>
      <c r="C20" s="111"/>
      <c r="D20" s="165" t="str">
        <f>RIGHT($K$5,21)</f>
        <v>ΔТ=70⁰С (95/85/20) Вт</v>
      </c>
      <c r="E20" s="166">
        <f t="shared" ref="E20:I20" si="14">ROUND(IF($D20="ΔТ=70⁰С (95/85/20) Вт",AA20,(IF($D20="ΔТ=60⁰С (90/70/20) Вт",AA20*0.818,AA20*0.646))),0)</f>
        <v>752</v>
      </c>
      <c r="F20" s="166">
        <f t="shared" si="14"/>
        <v>824</v>
      </c>
      <c r="G20" s="166">
        <f t="shared" si="14"/>
        <v>1128</v>
      </c>
      <c r="H20" s="166">
        <f t="shared" si="14"/>
        <v>1504</v>
      </c>
      <c r="I20" s="166">
        <f t="shared" si="14"/>
        <v>1880</v>
      </c>
      <c r="J20" s="280"/>
      <c r="K20" s="280"/>
      <c r="L20" s="280"/>
      <c r="M20" s="280"/>
      <c r="N20" s="280"/>
      <c r="O20" s="280"/>
      <c r="P20" s="281"/>
      <c r="AA20" s="70">
        <f>VLOOKUP(CONCATENATE("R89 ",E$6," H",$B19),'Основа'!$A$1:$O3574,8,FALSE)</f>
        <v>752</v>
      </c>
      <c r="AB20" s="70">
        <f>VLOOKUP(CONCATENATE("R89 ",F$6," H",$B19),'Основа'!$A$1:$O3574,8,FALSE)</f>
        <v>824</v>
      </c>
      <c r="AC20" s="70">
        <f>VLOOKUP(CONCATENATE("R89 ",G$6," H",$B19),'Основа'!$A$1:$O3574,8,FALSE)</f>
        <v>1128</v>
      </c>
      <c r="AD20" s="70">
        <f>VLOOKUP(CONCATENATE("R89 ",H$6," H",$B19),'Основа'!$A$1:$O3574,8,FALSE)</f>
        <v>1504</v>
      </c>
      <c r="AE20" s="70">
        <f>VLOOKUP(CONCATENATE("R89 ",I$6," H",$B19),'Основа'!$A$1:$O3574,8,FALSE)</f>
        <v>1880</v>
      </c>
      <c r="AF20" s="70"/>
      <c r="AG20" s="70"/>
      <c r="AH20" s="70"/>
      <c r="AI20" s="70"/>
      <c r="AJ20" s="70"/>
      <c r="AK20" s="70"/>
      <c r="AL20" s="70"/>
      <c r="AM20" s="8"/>
    </row>
    <row r="21" ht="15.75" customHeight="1">
      <c r="F21" s="118" t="s">
        <v>113</v>
      </c>
      <c r="AB21" s="8"/>
      <c r="AC21" s="8"/>
      <c r="AD21" s="8"/>
      <c r="AE21" s="8"/>
      <c r="AF21" s="8"/>
      <c r="AG21" s="8"/>
      <c r="AH21" s="8"/>
      <c r="AI21" s="8"/>
      <c r="AJ21" s="8"/>
      <c r="AK21" s="8"/>
      <c r="AL21" s="8"/>
      <c r="AM21" s="8"/>
      <c r="AN21" s="8"/>
      <c r="AO21" s="8"/>
    </row>
    <row r="22" ht="15.75" customHeight="1">
      <c r="B22" s="119" t="s">
        <v>110</v>
      </c>
      <c r="C22" s="5"/>
      <c r="D22" s="5"/>
      <c r="E22" s="121">
        <v>500.0</v>
      </c>
      <c r="F22" s="121">
        <v>550.0</v>
      </c>
      <c r="G22" s="121">
        <v>750.0</v>
      </c>
      <c r="H22" s="121">
        <v>1000.0</v>
      </c>
      <c r="I22" s="121">
        <v>1250.0</v>
      </c>
      <c r="J22" s="121">
        <v>1500.0</v>
      </c>
      <c r="K22" s="121">
        <v>1750.0</v>
      </c>
      <c r="L22" s="121">
        <v>2000.0</v>
      </c>
      <c r="M22" s="121">
        <v>2200.0</v>
      </c>
      <c r="N22" s="121">
        <v>2250.0</v>
      </c>
      <c r="O22" s="121">
        <v>2500.0</v>
      </c>
      <c r="P22" s="122">
        <v>3000.0</v>
      </c>
      <c r="AB22" s="8"/>
      <c r="AC22" s="8"/>
      <c r="AD22" s="8"/>
      <c r="AE22" s="8"/>
      <c r="AF22" s="8"/>
      <c r="AG22" s="8"/>
      <c r="AH22" s="8"/>
      <c r="AI22" s="8"/>
      <c r="AJ22" s="8"/>
      <c r="AK22" s="8"/>
      <c r="AL22" s="8"/>
      <c r="AM22" s="8"/>
      <c r="AN22" s="8"/>
      <c r="AO22" s="8"/>
    </row>
    <row r="23" ht="15.0" customHeight="1">
      <c r="B23" s="170" t="s">
        <v>115</v>
      </c>
      <c r="C23" s="48"/>
      <c r="D23" s="79"/>
      <c r="E23" s="347">
        <v>116.0</v>
      </c>
      <c r="F23" s="48"/>
      <c r="G23" s="48"/>
      <c r="H23" s="48"/>
      <c r="I23" s="48"/>
      <c r="J23" s="48"/>
      <c r="K23" s="48"/>
      <c r="L23" s="48"/>
      <c r="M23" s="48"/>
      <c r="N23" s="48"/>
      <c r="O23" s="48"/>
      <c r="P23" s="126"/>
      <c r="AB23" s="8"/>
      <c r="AC23" s="8"/>
      <c r="AD23" s="8"/>
      <c r="AE23" s="8"/>
      <c r="AF23" s="8"/>
      <c r="AG23" s="8"/>
      <c r="AH23" s="8"/>
      <c r="AI23" s="8"/>
      <c r="AJ23" s="8"/>
      <c r="AK23" s="8"/>
      <c r="AL23" s="8"/>
      <c r="AM23" s="8"/>
      <c r="AN23" s="8"/>
      <c r="AO23" s="8"/>
    </row>
    <row r="24" ht="52.5" customHeight="1">
      <c r="B24" s="127" t="s">
        <v>7</v>
      </c>
      <c r="C24" s="128" t="s">
        <v>114</v>
      </c>
      <c r="D24" s="129" t="s">
        <v>118</v>
      </c>
      <c r="E24" s="130"/>
      <c r="F24" s="130"/>
      <c r="G24" s="130"/>
      <c r="H24" s="130"/>
      <c r="I24" s="130"/>
      <c r="J24" s="130"/>
      <c r="K24" s="130"/>
      <c r="L24" s="130"/>
      <c r="M24" s="130"/>
      <c r="N24" s="130"/>
      <c r="O24" s="130"/>
      <c r="P24" s="131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  <c r="AM24" s="8"/>
      <c r="AN24" s="8"/>
      <c r="AO24" s="8"/>
    </row>
    <row r="25" ht="15.75" customHeight="1">
      <c r="B25" s="132">
        <v>2.0</v>
      </c>
      <c r="C25" s="133">
        <v>109.0</v>
      </c>
      <c r="D25" s="134" t="s">
        <v>119</v>
      </c>
      <c r="E25" s="205">
        <v>9.54</v>
      </c>
      <c r="F25" s="205">
        <v>9.9</v>
      </c>
      <c r="G25" s="205">
        <v>12.6</v>
      </c>
      <c r="H25" s="205">
        <v>16.02</v>
      </c>
      <c r="I25" s="205">
        <v>19.44</v>
      </c>
      <c r="J25" s="205">
        <v>22.86</v>
      </c>
      <c r="K25" s="205">
        <v>26.28</v>
      </c>
      <c r="L25" s="205">
        <v>29.52</v>
      </c>
      <c r="M25" s="205">
        <v>32.472</v>
      </c>
      <c r="N25" s="205">
        <v>32.940000000000005</v>
      </c>
      <c r="O25" s="205">
        <v>36.36</v>
      </c>
      <c r="P25" s="206">
        <v>43.632</v>
      </c>
      <c r="AB25" s="8"/>
      <c r="AC25" s="8"/>
      <c r="AD25" s="8"/>
      <c r="AE25" s="8"/>
      <c r="AF25" s="8"/>
      <c r="AG25" s="8"/>
      <c r="AH25" s="8"/>
      <c r="AI25" s="8"/>
      <c r="AJ25" s="8"/>
      <c r="AK25" s="8"/>
      <c r="AL25" s="8"/>
      <c r="AM25" s="8"/>
      <c r="AN25" s="8"/>
      <c r="AO25" s="8"/>
    </row>
    <row r="26" ht="15.75" customHeight="1">
      <c r="B26" s="110"/>
      <c r="C26" s="111"/>
      <c r="D26" s="137" t="s">
        <v>120</v>
      </c>
      <c r="E26" s="139">
        <v>5.5</v>
      </c>
      <c r="F26" s="139">
        <v>6.0</v>
      </c>
      <c r="G26" s="139">
        <v>8.2</v>
      </c>
      <c r="H26" s="139">
        <v>10.9</v>
      </c>
      <c r="I26" s="139">
        <v>13.6</v>
      </c>
      <c r="J26" s="139">
        <v>16.3</v>
      </c>
      <c r="K26" s="139">
        <v>19.0</v>
      </c>
      <c r="L26" s="139">
        <v>21.7</v>
      </c>
      <c r="M26" s="139">
        <v>23.9</v>
      </c>
      <c r="N26" s="139">
        <v>24.4</v>
      </c>
      <c r="O26" s="139">
        <v>27.1</v>
      </c>
      <c r="P26" s="140">
        <v>32.5</v>
      </c>
      <c r="AB26" s="8"/>
      <c r="AC26" s="8"/>
      <c r="AD26" s="8"/>
      <c r="AE26" s="8"/>
      <c r="AF26" s="8"/>
      <c r="AG26" s="8"/>
      <c r="AH26" s="8"/>
      <c r="AI26" s="8"/>
      <c r="AJ26" s="8"/>
      <c r="AK26" s="8"/>
      <c r="AL26" s="8"/>
      <c r="AM26" s="8"/>
      <c r="AN26" s="8"/>
      <c r="AO26" s="8"/>
    </row>
    <row r="27" ht="15.75" customHeight="1">
      <c r="B27" s="141">
        <v>3.0</v>
      </c>
      <c r="C27" s="142">
        <f>C25+109</f>
        <v>218</v>
      </c>
      <c r="D27" s="143" t="s">
        <v>119</v>
      </c>
      <c r="E27" s="244">
        <v>13.68</v>
      </c>
      <c r="F27" s="244">
        <v>14.58</v>
      </c>
      <c r="G27" s="244">
        <v>18.720000000000002</v>
      </c>
      <c r="H27" s="244">
        <v>23.94</v>
      </c>
      <c r="I27" s="244">
        <v>28.980000000000004</v>
      </c>
      <c r="J27" s="244">
        <v>34.019999999999996</v>
      </c>
      <c r="K27" s="244">
        <v>39.06</v>
      </c>
      <c r="L27" s="244">
        <v>44.1</v>
      </c>
      <c r="M27" s="244">
        <v>48.510000000000005</v>
      </c>
      <c r="N27" s="244">
        <v>49.32</v>
      </c>
      <c r="O27" s="244">
        <v>54.36</v>
      </c>
      <c r="P27" s="245">
        <v>65.232</v>
      </c>
      <c r="AC27" s="8"/>
      <c r="AD27" s="8"/>
      <c r="AE27" s="8"/>
      <c r="AF27" s="8"/>
      <c r="AG27" s="8"/>
      <c r="AH27" s="8"/>
      <c r="AI27" s="8"/>
      <c r="AJ27" s="8"/>
      <c r="AK27" s="8"/>
      <c r="AL27" s="8"/>
      <c r="AM27" s="8"/>
      <c r="AN27" s="8"/>
    </row>
    <row r="28" ht="15.75" customHeight="1">
      <c r="B28" s="110"/>
      <c r="C28" s="111"/>
      <c r="D28" s="137" t="s">
        <v>120</v>
      </c>
      <c r="E28" s="139">
        <v>8.3</v>
      </c>
      <c r="F28" s="139">
        <v>9.1</v>
      </c>
      <c r="G28" s="139">
        <v>12.3</v>
      </c>
      <c r="H28" s="139">
        <v>16.4</v>
      </c>
      <c r="I28" s="139">
        <v>20.4</v>
      </c>
      <c r="J28" s="139">
        <v>24.5</v>
      </c>
      <c r="K28" s="139">
        <v>28.6</v>
      </c>
      <c r="L28" s="139">
        <v>32.6</v>
      </c>
      <c r="M28" s="139">
        <v>35.9</v>
      </c>
      <c r="N28" s="139">
        <v>36.7</v>
      </c>
      <c r="O28" s="139">
        <v>40.7</v>
      </c>
      <c r="P28" s="140">
        <v>48.8</v>
      </c>
      <c r="AC28" s="8"/>
      <c r="AD28" s="8"/>
      <c r="AE28" s="8"/>
      <c r="AF28" s="8"/>
      <c r="AG28" s="8"/>
      <c r="AH28" s="8"/>
      <c r="AI28" s="8"/>
      <c r="AJ28" s="8"/>
      <c r="AK28" s="8"/>
      <c r="AL28" s="8"/>
      <c r="AM28" s="8"/>
      <c r="AN28" s="8"/>
    </row>
    <row r="29" ht="15.75" customHeight="1">
      <c r="B29" s="141">
        <v>4.0</v>
      </c>
      <c r="C29" s="142">
        <f>C27+109</f>
        <v>327</v>
      </c>
      <c r="D29" s="143" t="s">
        <v>119</v>
      </c>
      <c r="E29" s="246">
        <v>18.18</v>
      </c>
      <c r="F29" s="246">
        <v>19.44</v>
      </c>
      <c r="G29" s="246">
        <v>24.840000000000003</v>
      </c>
      <c r="H29" s="246">
        <v>31.680000000000003</v>
      </c>
      <c r="I29" s="246">
        <v>38.34</v>
      </c>
      <c r="J29" s="246">
        <v>45.36</v>
      </c>
      <c r="K29" s="246">
        <v>52.019999999999996</v>
      </c>
      <c r="L29" s="246">
        <v>58.86000000000001</v>
      </c>
      <c r="M29" s="246">
        <v>64.74600000000001</v>
      </c>
      <c r="N29" s="246">
        <v>65.52</v>
      </c>
      <c r="O29" s="246">
        <v>72.36000000000001</v>
      </c>
      <c r="P29" s="356"/>
      <c r="AC29" s="8"/>
      <c r="AD29" s="8"/>
      <c r="AE29" s="8"/>
      <c r="AF29" s="8"/>
      <c r="AG29" s="8"/>
      <c r="AH29" s="8"/>
      <c r="AI29" s="8"/>
      <c r="AJ29" s="8"/>
      <c r="AK29" s="8"/>
      <c r="AL29" s="8"/>
      <c r="AM29" s="8"/>
      <c r="AN29" s="8"/>
    </row>
    <row r="30" ht="15.75" customHeight="1">
      <c r="B30" s="104"/>
      <c r="C30" s="105"/>
      <c r="D30" s="144" t="s">
        <v>120</v>
      </c>
      <c r="E30" s="145">
        <v>11.0</v>
      </c>
      <c r="F30" s="145">
        <v>12.1</v>
      </c>
      <c r="G30" s="145">
        <v>16.4</v>
      </c>
      <c r="H30" s="145">
        <v>21.9</v>
      </c>
      <c r="I30" s="145">
        <v>27.3</v>
      </c>
      <c r="J30" s="145">
        <v>32.7</v>
      </c>
      <c r="K30" s="145">
        <v>38.1</v>
      </c>
      <c r="L30" s="145">
        <v>43.5</v>
      </c>
      <c r="M30" s="145">
        <v>47.8</v>
      </c>
      <c r="N30" s="145">
        <v>48.9</v>
      </c>
      <c r="O30" s="145">
        <v>27.1</v>
      </c>
      <c r="P30" s="357"/>
      <c r="AC30" s="8"/>
      <c r="AD30" s="8"/>
      <c r="AE30" s="8"/>
      <c r="AF30" s="8"/>
      <c r="AG30" s="8"/>
      <c r="AH30" s="8"/>
      <c r="AI30" s="8"/>
      <c r="AJ30" s="8"/>
      <c r="AK30" s="8"/>
      <c r="AL30" s="8"/>
      <c r="AM30" s="8"/>
      <c r="AN30" s="8"/>
    </row>
    <row r="31" ht="15.75" customHeight="1">
      <c r="B31" s="132">
        <v>5.0</v>
      </c>
      <c r="C31" s="133">
        <f>C29+109</f>
        <v>436</v>
      </c>
      <c r="D31" s="134" t="s">
        <v>119</v>
      </c>
      <c r="E31" s="205">
        <v>22.5</v>
      </c>
      <c r="F31" s="205">
        <v>24.12</v>
      </c>
      <c r="G31" s="205">
        <v>30.96</v>
      </c>
      <c r="H31" s="205">
        <v>39.42</v>
      </c>
      <c r="I31" s="205">
        <v>48.06</v>
      </c>
      <c r="J31" s="205">
        <v>56.519999999999996</v>
      </c>
      <c r="K31" s="205">
        <v>64.98</v>
      </c>
      <c r="L31" s="205">
        <v>73.44</v>
      </c>
      <c r="M31" s="358"/>
      <c r="N31" s="358"/>
      <c r="O31" s="358"/>
      <c r="P31" s="359"/>
      <c r="AC31" s="8"/>
      <c r="AD31" s="8"/>
      <c r="AE31" s="8"/>
      <c r="AF31" s="8"/>
      <c r="AG31" s="8"/>
      <c r="AH31" s="8"/>
      <c r="AI31" s="8"/>
      <c r="AJ31" s="8"/>
      <c r="AK31" s="8"/>
      <c r="AL31" s="8"/>
      <c r="AM31" s="8"/>
      <c r="AN31" s="8"/>
    </row>
    <row r="32" ht="15.75" customHeight="1">
      <c r="B32" s="110"/>
      <c r="C32" s="111"/>
      <c r="D32" s="137" t="s">
        <v>120</v>
      </c>
      <c r="E32" s="139">
        <v>13.8</v>
      </c>
      <c r="F32" s="139">
        <v>15.2</v>
      </c>
      <c r="G32" s="139">
        <v>20.6</v>
      </c>
      <c r="H32" s="139">
        <v>27.3</v>
      </c>
      <c r="I32" s="139">
        <v>34.1</v>
      </c>
      <c r="J32" s="139">
        <v>40.8</v>
      </c>
      <c r="K32" s="139">
        <v>47.6</v>
      </c>
      <c r="L32" s="139">
        <v>54.4</v>
      </c>
      <c r="M32" s="360"/>
      <c r="N32" s="360"/>
      <c r="O32" s="360"/>
      <c r="P32" s="361"/>
      <c r="AC32" s="8"/>
      <c r="AD32" s="8"/>
      <c r="AE32" s="8"/>
      <c r="AF32" s="8"/>
      <c r="AG32" s="8"/>
      <c r="AH32" s="8"/>
      <c r="AI32" s="8"/>
      <c r="AJ32" s="8"/>
      <c r="AK32" s="8"/>
      <c r="AL32" s="8"/>
      <c r="AM32" s="8"/>
      <c r="AN32" s="8"/>
    </row>
    <row r="33" ht="15.75" customHeight="1">
      <c r="B33" s="141">
        <v>6.0</v>
      </c>
      <c r="C33" s="142">
        <f>C31+109</f>
        <v>545</v>
      </c>
      <c r="D33" s="143" t="s">
        <v>119</v>
      </c>
      <c r="E33" s="246">
        <v>27.0</v>
      </c>
      <c r="F33" s="246">
        <v>28.980000000000004</v>
      </c>
      <c r="G33" s="246">
        <v>37.26</v>
      </c>
      <c r="H33" s="246">
        <v>47.34</v>
      </c>
      <c r="I33" s="246">
        <v>57.42</v>
      </c>
      <c r="J33" s="246">
        <v>67.68</v>
      </c>
      <c r="K33" s="246">
        <v>77.94</v>
      </c>
      <c r="L33" s="362"/>
      <c r="M33" s="362"/>
      <c r="N33" s="362"/>
      <c r="O33" s="362"/>
      <c r="P33" s="356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</row>
    <row r="34" ht="15.75" customHeight="1">
      <c r="B34" s="104"/>
      <c r="C34" s="105"/>
      <c r="D34" s="144" t="s">
        <v>120</v>
      </c>
      <c r="E34" s="145">
        <v>16.6</v>
      </c>
      <c r="F34" s="145">
        <v>18.2</v>
      </c>
      <c r="G34" s="145">
        <v>24.7</v>
      </c>
      <c r="H34" s="145">
        <v>32.8</v>
      </c>
      <c r="I34" s="145">
        <v>40.9</v>
      </c>
      <c r="J34" s="145">
        <v>49.0</v>
      </c>
      <c r="K34" s="145">
        <v>57.1</v>
      </c>
      <c r="L34" s="363"/>
      <c r="M34" s="363"/>
      <c r="N34" s="363"/>
      <c r="O34" s="363"/>
      <c r="P34" s="357"/>
      <c r="AC34" s="8"/>
      <c r="AD34" s="8"/>
      <c r="AE34" s="8"/>
      <c r="AF34" s="8"/>
      <c r="AG34" s="8"/>
      <c r="AH34" s="8"/>
      <c r="AI34" s="8"/>
      <c r="AJ34" s="8"/>
      <c r="AK34" s="8"/>
      <c r="AL34" s="8"/>
      <c r="AM34" s="8"/>
      <c r="AN34" s="8"/>
    </row>
    <row r="35" ht="15.75" customHeight="1">
      <c r="B35" s="132">
        <v>7.0</v>
      </c>
      <c r="C35" s="133">
        <f>C33+109</f>
        <v>654</v>
      </c>
      <c r="D35" s="134" t="s">
        <v>119</v>
      </c>
      <c r="E35" s="205">
        <v>31.5</v>
      </c>
      <c r="F35" s="205">
        <v>33.66</v>
      </c>
      <c r="G35" s="205">
        <v>43.38</v>
      </c>
      <c r="H35" s="205">
        <v>55.080000000000005</v>
      </c>
      <c r="I35" s="205">
        <v>66.96000000000001</v>
      </c>
      <c r="J35" s="205">
        <v>79.02</v>
      </c>
      <c r="K35" s="358"/>
      <c r="L35" s="358"/>
      <c r="M35" s="358"/>
      <c r="N35" s="358"/>
      <c r="O35" s="358"/>
      <c r="P35" s="359"/>
      <c r="AC35" s="8"/>
      <c r="AD35" s="8"/>
      <c r="AE35" s="8"/>
      <c r="AF35" s="8"/>
      <c r="AG35" s="8"/>
      <c r="AH35" s="8"/>
      <c r="AI35" s="8"/>
      <c r="AJ35" s="8"/>
      <c r="AK35" s="8"/>
      <c r="AL35" s="8"/>
      <c r="AM35" s="8"/>
      <c r="AN35" s="8"/>
    </row>
    <row r="36" ht="15.75" customHeight="1">
      <c r="B36" s="110"/>
      <c r="C36" s="111"/>
      <c r="D36" s="137" t="s">
        <v>120</v>
      </c>
      <c r="E36" s="139">
        <v>19.3</v>
      </c>
      <c r="F36" s="139">
        <v>21.2</v>
      </c>
      <c r="G36" s="139">
        <v>28.8</v>
      </c>
      <c r="H36" s="139">
        <v>38.3</v>
      </c>
      <c r="I36" s="139">
        <v>47.7</v>
      </c>
      <c r="J36" s="139">
        <v>57.2</v>
      </c>
      <c r="K36" s="360"/>
      <c r="L36" s="360"/>
      <c r="M36" s="360"/>
      <c r="N36" s="360"/>
      <c r="O36" s="360"/>
      <c r="P36" s="361"/>
    </row>
    <row r="37" ht="15.75" customHeight="1">
      <c r="B37" s="141">
        <v>8.0</v>
      </c>
      <c r="C37" s="142">
        <f>C35+109</f>
        <v>763</v>
      </c>
      <c r="D37" s="143" t="s">
        <v>119</v>
      </c>
      <c r="E37" s="244">
        <v>35.82</v>
      </c>
      <c r="F37" s="244">
        <v>38.519999999999996</v>
      </c>
      <c r="G37" s="244">
        <v>49.5</v>
      </c>
      <c r="H37" s="244">
        <v>63.0</v>
      </c>
      <c r="I37" s="244">
        <v>76.5</v>
      </c>
      <c r="J37" s="362"/>
      <c r="K37" s="362"/>
      <c r="L37" s="362"/>
      <c r="M37" s="362"/>
      <c r="N37" s="362"/>
      <c r="O37" s="362"/>
      <c r="P37" s="356"/>
    </row>
    <row r="38" ht="15.75" customHeight="1">
      <c r="B38" s="110"/>
      <c r="C38" s="111"/>
      <c r="D38" s="137" t="s">
        <v>120</v>
      </c>
      <c r="E38" s="139">
        <v>22.1</v>
      </c>
      <c r="F38" s="139">
        <v>24.3</v>
      </c>
      <c r="G38" s="139">
        <v>32.9</v>
      </c>
      <c r="H38" s="139">
        <v>43.7</v>
      </c>
      <c r="I38" s="139">
        <v>54.6</v>
      </c>
      <c r="J38" s="360"/>
      <c r="K38" s="360"/>
      <c r="L38" s="360"/>
      <c r="M38" s="360"/>
      <c r="N38" s="360"/>
      <c r="O38" s="360"/>
      <c r="P38" s="361"/>
    </row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5">
    <mergeCell ref="B1:E1"/>
    <mergeCell ref="B5:D5"/>
    <mergeCell ref="K5:O5"/>
    <mergeCell ref="B7:B8"/>
    <mergeCell ref="C7:C8"/>
    <mergeCell ref="B9:B10"/>
    <mergeCell ref="C9:C10"/>
    <mergeCell ref="B17:B18"/>
    <mergeCell ref="B19:B20"/>
    <mergeCell ref="B22:D22"/>
    <mergeCell ref="B23:D23"/>
    <mergeCell ref="E23:P23"/>
    <mergeCell ref="D24:P24"/>
    <mergeCell ref="B15:B16"/>
    <mergeCell ref="B25:B26"/>
    <mergeCell ref="B27:B28"/>
    <mergeCell ref="B29:B30"/>
    <mergeCell ref="B31:B32"/>
    <mergeCell ref="B33:B34"/>
    <mergeCell ref="B35:B36"/>
    <mergeCell ref="B37:B38"/>
    <mergeCell ref="C25:C26"/>
    <mergeCell ref="C27:C28"/>
    <mergeCell ref="C29:C30"/>
    <mergeCell ref="C31:C32"/>
    <mergeCell ref="C33:C34"/>
    <mergeCell ref="C35:C36"/>
    <mergeCell ref="C37:C38"/>
    <mergeCell ref="B11:B12"/>
    <mergeCell ref="C11:C12"/>
    <mergeCell ref="B13:B14"/>
    <mergeCell ref="C13:C14"/>
    <mergeCell ref="C15:C16"/>
    <mergeCell ref="C17:C18"/>
    <mergeCell ref="C19:C20"/>
  </mergeCells>
  <dataValidations>
    <dataValidation type="list" allowBlank="1" showErrorMessage="1" sqref="K5">
      <formula1>$AA$4:$AA$6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orientation="landscape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>
      <pane ySplit="7.0" topLeftCell="A8" activePane="bottomLeft" state="frozen"/>
      <selection activeCell="B9" sqref="B9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7.14"/>
    <col customWidth="1" min="4" max="4" width="11.86"/>
    <col customWidth="1" min="5" max="5" width="13.43"/>
    <col customWidth="1" min="6" max="13" width="9.71"/>
    <col customWidth="1" min="14" max="15" width="8.29"/>
    <col customWidth="1" min="16" max="24" width="8.71"/>
    <col customWidth="1" min="25" max="25" width="11.14"/>
    <col customWidth="1" min="26" max="26" width="9.14"/>
    <col customWidth="1" hidden="1" min="27" max="34" width="9.14"/>
    <col customWidth="1" min="35" max="38" width="9.14"/>
  </cols>
  <sheetData>
    <row r="1" ht="51.0" customHeight="1">
      <c r="B1" s="67"/>
      <c r="F1" s="68" t="s">
        <v>96</v>
      </c>
      <c r="I1" s="69" t="s">
        <v>97</v>
      </c>
      <c r="Z1" s="8"/>
      <c r="AA1" s="70"/>
      <c r="AB1" s="70"/>
      <c r="AC1" s="70"/>
      <c r="AD1" s="70"/>
      <c r="AE1" s="70"/>
      <c r="AF1" s="70"/>
      <c r="AG1" s="70"/>
      <c r="AH1" s="70"/>
      <c r="AI1" s="8"/>
      <c r="AJ1" s="8"/>
    </row>
    <row r="2" ht="25.5" customHeight="1">
      <c r="B2" s="37" t="s">
        <v>256</v>
      </c>
      <c r="C2" s="8"/>
      <c r="D2" s="8"/>
      <c r="E2" s="8"/>
      <c r="F2" s="8"/>
      <c r="G2" s="175"/>
      <c r="H2" s="175"/>
      <c r="I2" s="175" t="s">
        <v>257</v>
      </c>
      <c r="J2" s="175"/>
      <c r="K2" s="175"/>
      <c r="L2" s="8"/>
      <c r="M2" s="80"/>
      <c r="N2" s="80"/>
      <c r="O2" s="80"/>
      <c r="P2" s="80"/>
      <c r="Q2" s="80"/>
      <c r="R2" s="80"/>
      <c r="S2" s="80"/>
      <c r="T2" s="80"/>
      <c r="Z2" s="8"/>
      <c r="AA2" s="70"/>
      <c r="AB2" s="70"/>
      <c r="AC2" s="70"/>
      <c r="AD2" s="70"/>
      <c r="AE2" s="70"/>
      <c r="AF2" s="70"/>
      <c r="AG2" s="70"/>
      <c r="AH2" s="70"/>
      <c r="AI2" s="8"/>
      <c r="AJ2" s="8"/>
      <c r="AK2" s="8"/>
      <c r="AL2" s="8"/>
    </row>
    <row r="3" ht="25.5" customHeight="1">
      <c r="A3" s="8"/>
      <c r="B3" s="75" t="s">
        <v>99</v>
      </c>
      <c r="C3" s="76"/>
      <c r="D3" s="77"/>
      <c r="E3" s="77"/>
      <c r="F3" s="46"/>
      <c r="G3" s="46"/>
      <c r="H3" s="8"/>
      <c r="I3" s="78" t="s">
        <v>258</v>
      </c>
      <c r="J3" s="79"/>
      <c r="K3" s="78" t="s">
        <v>259</v>
      </c>
      <c r="L3" s="48"/>
      <c r="M3" s="79"/>
      <c r="N3" s="80"/>
      <c r="O3" s="80"/>
      <c r="P3" s="80"/>
      <c r="Q3" s="80"/>
      <c r="R3" s="80"/>
      <c r="S3" s="80"/>
      <c r="T3" s="80"/>
      <c r="U3" s="8"/>
      <c r="V3" s="8"/>
      <c r="W3" s="8"/>
      <c r="X3" s="8"/>
      <c r="Y3" s="8"/>
      <c r="Z3" s="8"/>
      <c r="AA3" s="70"/>
      <c r="AB3" s="70"/>
      <c r="AC3" s="70"/>
      <c r="AD3" s="70"/>
      <c r="AE3" s="70"/>
      <c r="AF3" s="70"/>
      <c r="AG3" s="70"/>
      <c r="AH3" s="70"/>
      <c r="AI3" s="8"/>
      <c r="AJ3" s="8"/>
      <c r="AK3" s="8"/>
      <c r="AL3" s="8"/>
    </row>
    <row r="4" ht="25.5" customHeight="1">
      <c r="B4" s="81" t="s">
        <v>103</v>
      </c>
      <c r="C4" s="81"/>
      <c r="D4" s="82"/>
      <c r="E4" s="82"/>
      <c r="F4" s="8"/>
      <c r="G4" s="8"/>
      <c r="H4" s="8"/>
      <c r="I4" s="73"/>
      <c r="K4" s="73"/>
      <c r="N4" s="80"/>
      <c r="O4" s="80"/>
      <c r="P4" s="80"/>
      <c r="Q4" s="73"/>
      <c r="R4" s="73"/>
      <c r="Z4" s="8"/>
      <c r="AA4" s="70"/>
      <c r="AB4" s="70"/>
      <c r="AC4" s="70"/>
      <c r="AD4" s="70"/>
      <c r="AE4" s="70"/>
      <c r="AF4" s="70"/>
      <c r="AG4" s="70"/>
      <c r="AH4" s="70"/>
      <c r="AI4" s="8"/>
      <c r="AJ4" s="8"/>
      <c r="AK4" s="8"/>
      <c r="AL4" s="8"/>
    </row>
    <row r="5" ht="27.0" customHeight="1">
      <c r="B5" s="364" t="s">
        <v>260</v>
      </c>
      <c r="C5" s="196"/>
      <c r="D5" s="196"/>
      <c r="E5" s="181"/>
      <c r="F5" s="86"/>
      <c r="G5" s="87"/>
      <c r="H5" s="365" t="s">
        <v>107</v>
      </c>
      <c r="I5" s="89">
        <v>0.0</v>
      </c>
      <c r="J5" s="86" t="s">
        <v>102</v>
      </c>
      <c r="K5" s="84"/>
      <c r="L5" s="84"/>
      <c r="M5" s="185"/>
      <c r="N5" s="163"/>
      <c r="O5" s="163"/>
      <c r="P5" s="163"/>
      <c r="Q5" s="163"/>
      <c r="R5" s="116"/>
      <c r="S5" s="116"/>
      <c r="T5" s="116"/>
      <c r="Z5" s="8"/>
      <c r="AA5" s="70" t="s">
        <v>102</v>
      </c>
      <c r="AB5" s="161"/>
      <c r="AC5" s="70"/>
      <c r="AD5" s="70"/>
      <c r="AE5" s="70"/>
      <c r="AF5" s="70"/>
      <c r="AG5" s="70"/>
      <c r="AH5" s="70"/>
      <c r="AI5" s="8"/>
      <c r="AJ5" s="8"/>
      <c r="AK5" s="8"/>
      <c r="AL5" s="8"/>
    </row>
    <row r="6" ht="27.0" customHeight="1">
      <c r="B6" s="186"/>
      <c r="C6" s="26"/>
      <c r="D6" s="26"/>
      <c r="E6" s="148"/>
      <c r="F6" s="366" t="s">
        <v>87</v>
      </c>
      <c r="G6" s="84"/>
      <c r="H6" s="84"/>
      <c r="I6" s="185"/>
      <c r="J6" s="367" t="s">
        <v>88</v>
      </c>
      <c r="K6" s="84"/>
      <c r="L6" s="84"/>
      <c r="M6" s="185"/>
      <c r="N6" s="163"/>
      <c r="O6" s="163"/>
      <c r="P6" s="163"/>
      <c r="Q6" s="163"/>
      <c r="R6" s="116"/>
      <c r="S6" s="116"/>
      <c r="T6" s="116"/>
      <c r="Z6" s="8"/>
      <c r="AA6" s="161" t="s">
        <v>108</v>
      </c>
      <c r="AB6" s="161"/>
      <c r="AC6" s="70"/>
      <c r="AD6" s="70"/>
      <c r="AE6" s="70"/>
      <c r="AF6" s="70"/>
      <c r="AG6" s="70"/>
      <c r="AH6" s="70"/>
      <c r="AI6" s="8"/>
      <c r="AJ6" s="8"/>
      <c r="AK6" s="8"/>
      <c r="AL6" s="8"/>
    </row>
    <row r="7" ht="28.5" customHeight="1">
      <c r="B7" s="91" t="s">
        <v>7</v>
      </c>
      <c r="C7" s="92" t="s">
        <v>109</v>
      </c>
      <c r="D7" s="93" t="s">
        <v>110</v>
      </c>
      <c r="E7" s="85"/>
      <c r="F7" s="336">
        <v>1750.0</v>
      </c>
      <c r="G7" s="336">
        <v>2000.0</v>
      </c>
      <c r="H7" s="336">
        <v>2250.0</v>
      </c>
      <c r="I7" s="190">
        <v>2500.0</v>
      </c>
      <c r="J7" s="368">
        <v>1750.0</v>
      </c>
      <c r="K7" s="336">
        <v>2000.0</v>
      </c>
      <c r="L7" s="336">
        <v>2250.0</v>
      </c>
      <c r="M7" s="369">
        <v>2500.0</v>
      </c>
      <c r="N7" s="116"/>
      <c r="O7" s="116"/>
      <c r="P7" s="116"/>
      <c r="Q7" s="116"/>
      <c r="R7" s="116"/>
      <c r="S7" s="116"/>
      <c r="T7" s="116"/>
      <c r="Z7" s="8"/>
      <c r="AA7" s="161" t="s">
        <v>111</v>
      </c>
      <c r="AB7" s="161"/>
      <c r="AC7" s="70"/>
      <c r="AD7" s="70"/>
      <c r="AE7" s="70"/>
      <c r="AF7" s="70"/>
      <c r="AG7" s="70"/>
      <c r="AH7" s="70"/>
      <c r="AI7" s="8"/>
      <c r="AJ7" s="8"/>
      <c r="AK7" s="8"/>
      <c r="AL7" s="8"/>
    </row>
    <row r="8" ht="15.0" customHeight="1">
      <c r="B8" s="132">
        <v>4.0</v>
      </c>
      <c r="C8" s="98">
        <v>210.0</v>
      </c>
      <c r="D8" s="99" t="s">
        <v>112</v>
      </c>
      <c r="E8" s="100"/>
      <c r="F8" s="101">
        <f t="shared" ref="F8:M8" si="1">ROUND(AA8-(AA8*$I$5),0)</f>
        <v>15916</v>
      </c>
      <c r="G8" s="101">
        <f t="shared" si="1"/>
        <v>18172</v>
      </c>
      <c r="H8" s="101">
        <f t="shared" si="1"/>
        <v>20448</v>
      </c>
      <c r="I8" s="370">
        <f t="shared" si="1"/>
        <v>22725</v>
      </c>
      <c r="J8" s="371">
        <f t="shared" si="1"/>
        <v>35352</v>
      </c>
      <c r="K8" s="101">
        <f t="shared" si="1"/>
        <v>40393</v>
      </c>
      <c r="L8" s="101">
        <f t="shared" si="1"/>
        <v>45433</v>
      </c>
      <c r="M8" s="102">
        <f t="shared" si="1"/>
        <v>50475</v>
      </c>
      <c r="N8" s="372"/>
      <c r="O8" s="372"/>
      <c r="P8" s="372"/>
      <c r="Q8" s="372"/>
      <c r="Z8" s="8"/>
      <c r="AA8" s="103">
        <f>ROUND(VLOOKUP(CONCATENATE("RT1 ",F$7," V",$B8),'Основа'!$A$1:$Q3561,15,FALSE),0)</f>
        <v>15916</v>
      </c>
      <c r="AB8" s="103">
        <f>ROUND(VLOOKUP(CONCATENATE("RT1 ",G$7," V",$B8),'Основа'!$A$1:$Q3561,15,FALSE),0)</f>
        <v>18172</v>
      </c>
      <c r="AC8" s="103">
        <f>ROUND(VLOOKUP(CONCATENATE("RT1 ",H$7," V",$B8),'Основа'!$A$1:$Q3561,15,FALSE),0)</f>
        <v>20448</v>
      </c>
      <c r="AD8" s="103">
        <f>ROUND(VLOOKUP(CONCATENATE("RT1 ",I$7," V",$B8),'Основа'!$A$1:$Q3561,15,FALSE),0)</f>
        <v>22725</v>
      </c>
      <c r="AE8" s="103">
        <f>ROUND(VLOOKUP(CONCATENATE("RT2 ",J$7," V",$B8),'Основа'!$A$1:$Q3561,15,FALSE),0)</f>
        <v>35352</v>
      </c>
      <c r="AF8" s="103">
        <f>ROUND(VLOOKUP(CONCATENATE("RT2 ",K$7," V",$B8),'Основа'!$A$1:$Q3561,15,FALSE),0)</f>
        <v>40393</v>
      </c>
      <c r="AG8" s="103">
        <f>ROUND(VLOOKUP(CONCATENATE("RT2 ",L$7," V",$B8),'Основа'!$A$1:$Q3561,15,FALSE),0)</f>
        <v>45433</v>
      </c>
      <c r="AH8" s="103">
        <f>ROUND(VLOOKUP(CONCATENATE("RT2 ",M$7," V",$B8),'Основа'!$A$1:$Q3561,15,FALSE),0)</f>
        <v>50475</v>
      </c>
      <c r="AI8" s="8"/>
      <c r="AJ8" s="8"/>
      <c r="AK8" s="8"/>
      <c r="AL8" s="8"/>
    </row>
    <row r="9" ht="15.0" customHeight="1">
      <c r="B9" s="104"/>
      <c r="C9" s="105"/>
      <c r="D9" s="106" t="str">
        <f>RIGHT($J$5,21)</f>
        <v>ΔТ=70⁰С (95/85/20) Вт</v>
      </c>
      <c r="E9" s="107"/>
      <c r="F9" s="108">
        <f t="shared" ref="F9:M9" si="2">ROUND(IF($D9="ΔТ=70⁰С (95/85/20) Вт",AA9,(IF($D9="ΔТ=60⁰С (90/70/20) Вт",AA9*0.818,AA9*0.646))),0)</f>
        <v>699</v>
      </c>
      <c r="G9" s="108">
        <f t="shared" si="2"/>
        <v>798</v>
      </c>
      <c r="H9" s="108">
        <f t="shared" si="2"/>
        <v>898</v>
      </c>
      <c r="I9" s="109">
        <f t="shared" si="2"/>
        <v>998</v>
      </c>
      <c r="J9" s="373">
        <f t="shared" si="2"/>
        <v>1397</v>
      </c>
      <c r="K9" s="108">
        <f t="shared" si="2"/>
        <v>1597</v>
      </c>
      <c r="L9" s="108">
        <f t="shared" si="2"/>
        <v>1796</v>
      </c>
      <c r="M9" s="109">
        <f t="shared" si="2"/>
        <v>1995</v>
      </c>
      <c r="N9" s="372"/>
      <c r="O9" s="372"/>
      <c r="P9" s="372"/>
      <c r="Q9" s="372"/>
      <c r="Z9" s="8"/>
      <c r="AA9" s="103">
        <f>VLOOKUP(CONCATENATE("RT1 ",F$7," V",$B8),'Основа'!$A$1:$Q3561,8,FALSE)</f>
        <v>699</v>
      </c>
      <c r="AB9" s="103">
        <f>VLOOKUP(CONCATENATE("RT1 ",G$7," V",$B8),'Основа'!$A$1:$Q3561,8,FALSE)</f>
        <v>798</v>
      </c>
      <c r="AC9" s="103">
        <f>VLOOKUP(CONCATENATE("RT1 ",H$7," V",$B8),'Основа'!$A$1:$Q3561,8,FALSE)</f>
        <v>898</v>
      </c>
      <c r="AD9" s="103">
        <f>VLOOKUP(CONCATENATE("RT1 ",I$7," V",$B8),'Основа'!$A$1:$Q3561,8,FALSE)</f>
        <v>998</v>
      </c>
      <c r="AE9" s="103">
        <f>VLOOKUP(CONCATENATE("RT2 ",J$7," V",$B8),'Основа'!$A$1:$Q3561,8,FALSE)</f>
        <v>1397.28</v>
      </c>
      <c r="AF9" s="103">
        <f>VLOOKUP(CONCATENATE("RT2 ",K$7," V",$B8),'Основа'!$A$1:$Q3561,8,FALSE)</f>
        <v>1596.54</v>
      </c>
      <c r="AG9" s="103">
        <f>VLOOKUP(CONCATENATE("RT2 ",L$7," V",$B8),'Основа'!$A$1:$Q3561,8,FALSE)</f>
        <v>1795.8</v>
      </c>
      <c r="AH9" s="103">
        <f>VLOOKUP(CONCATENATE("RT2 ",M$7," V",$B8),'Основа'!$A$1:$Q3561,8,FALSE)</f>
        <v>1995.06</v>
      </c>
      <c r="AI9" s="8"/>
      <c r="AJ9" s="8"/>
      <c r="AK9" s="8"/>
      <c r="AL9" s="8"/>
    </row>
    <row r="10" ht="15.75" customHeight="1">
      <c r="B10" s="132">
        <v>6.0</v>
      </c>
      <c r="C10" s="98">
        <v>314.0</v>
      </c>
      <c r="D10" s="99" t="s">
        <v>112</v>
      </c>
      <c r="E10" s="100"/>
      <c r="F10" s="101">
        <f t="shared" ref="F10:M10" si="3">ROUND(AA10-(AA10*$I$5),0)</f>
        <v>24731</v>
      </c>
      <c r="G10" s="101">
        <f t="shared" si="3"/>
        <v>28292</v>
      </c>
      <c r="H10" s="101">
        <f t="shared" si="3"/>
        <v>31943</v>
      </c>
      <c r="I10" s="370">
        <f t="shared" si="3"/>
        <v>35345</v>
      </c>
      <c r="J10" s="371">
        <f t="shared" si="3"/>
        <v>54957</v>
      </c>
      <c r="K10" s="101">
        <f t="shared" si="3"/>
        <v>62861</v>
      </c>
      <c r="L10" s="101">
        <f t="shared" si="3"/>
        <v>70703</v>
      </c>
      <c r="M10" s="102">
        <f t="shared" si="3"/>
        <v>78544</v>
      </c>
      <c r="N10" s="115"/>
      <c r="O10" s="115"/>
      <c r="Z10" s="8"/>
      <c r="AA10" s="103">
        <f>ROUND(VLOOKUP(CONCATENATE("RT1 ",F$7," V",$B10),'Основа'!$A$1:$Q3563,15,FALSE),0)</f>
        <v>24731</v>
      </c>
      <c r="AB10" s="103">
        <f>ROUND(VLOOKUP(CONCATENATE("RT1 ",G$7," V",$B10),'Основа'!$A$1:$Q3563,15,FALSE),0)</f>
        <v>28292</v>
      </c>
      <c r="AC10" s="103">
        <f>ROUND(VLOOKUP(CONCATENATE("RT1 ",H$7," V",$B10),'Основа'!$A$1:$Q3563,15,FALSE),0)</f>
        <v>31943</v>
      </c>
      <c r="AD10" s="103">
        <f>ROUND(VLOOKUP(CONCATENATE("RT1 ",I$7," V",$B10),'Основа'!$A$1:$Q3563,15,FALSE),0)</f>
        <v>35345</v>
      </c>
      <c r="AE10" s="103">
        <f>ROUND(VLOOKUP(CONCATENATE("RT2 ",J$7," V",$B10),'Основа'!$A$1:$Q3563,15,FALSE),0)</f>
        <v>54957</v>
      </c>
      <c r="AF10" s="103">
        <f>ROUND(VLOOKUP(CONCATENATE("RT2 ",K$7," V",$B10),'Основа'!$A$1:$Q3563,15,FALSE),0)</f>
        <v>62861</v>
      </c>
      <c r="AG10" s="103">
        <f>ROUND(VLOOKUP(CONCATENATE("RT2 ",L$7," V",$B10),'Основа'!$A$1:$Q3563,15,FALSE),0)</f>
        <v>70703</v>
      </c>
      <c r="AH10" s="103">
        <f>ROUND(VLOOKUP(CONCATENATE("RT2 ",M$7," V",$B10),'Основа'!$A$1:$Q3563,15,FALSE),0)</f>
        <v>78544</v>
      </c>
      <c r="AI10" s="8"/>
      <c r="AJ10" s="8"/>
      <c r="AK10" s="8"/>
      <c r="AL10" s="8"/>
    </row>
    <row r="11" ht="15.75" customHeight="1">
      <c r="B11" s="104"/>
      <c r="C11" s="105"/>
      <c r="D11" s="106" t="str">
        <f>RIGHT($J$5,21)</f>
        <v>ΔТ=70⁰С (95/85/20) Вт</v>
      </c>
      <c r="E11" s="107"/>
      <c r="F11" s="108">
        <f t="shared" ref="F11:M11" si="4">ROUND(IF($D11="ΔТ=70⁰С (95/85/20) Вт",AA11,(IF($D11="ΔТ=60⁰С (90/70/20) Вт",AA11*0.818,AA11*0.646))),0)</f>
        <v>1086</v>
      </c>
      <c r="G11" s="108">
        <f t="shared" si="4"/>
        <v>1242</v>
      </c>
      <c r="H11" s="108">
        <f t="shared" si="4"/>
        <v>1397</v>
      </c>
      <c r="I11" s="109">
        <f t="shared" si="4"/>
        <v>1552</v>
      </c>
      <c r="J11" s="373">
        <f t="shared" si="4"/>
        <v>2172</v>
      </c>
      <c r="K11" s="108">
        <f t="shared" si="4"/>
        <v>2485</v>
      </c>
      <c r="L11" s="108">
        <f t="shared" si="4"/>
        <v>2795</v>
      </c>
      <c r="M11" s="109">
        <f t="shared" si="4"/>
        <v>3105</v>
      </c>
      <c r="N11" s="115"/>
      <c r="O11" s="115"/>
      <c r="Z11" s="8"/>
      <c r="AA11" s="103">
        <f>VLOOKUP(CONCATENATE("RT1 ",F$7," V",$B10),'Основа'!$A$1:$Q3563,8,FALSE)</f>
        <v>1086.09</v>
      </c>
      <c r="AB11" s="103">
        <f>VLOOKUP(CONCATENATE("RT1 ",G$7," V",$B10),'Основа'!$A$1:$Q3563,8,FALSE)</f>
        <v>1242.3</v>
      </c>
      <c r="AC11" s="103">
        <f>VLOOKUP(CONCATENATE("RT1 ",H$7," V",$B10),'Основа'!$A$1:$Q3563,8,FALSE)</f>
        <v>1397.28</v>
      </c>
      <c r="AD11" s="103">
        <f>VLOOKUP(CONCATENATE("RT1 ",I$7," V",$B10),'Основа'!$A$1:$Q3563,8,FALSE)</f>
        <v>1552.26</v>
      </c>
      <c r="AE11" s="103">
        <f>VLOOKUP(CONCATENATE("RT2 ",J$7," V",$B10),'Основа'!$A$1:$Q3563,8,FALSE)</f>
        <v>2172.18</v>
      </c>
      <c r="AF11" s="103">
        <f>VLOOKUP(CONCATENATE("RT2 ",K$7," V",$B10),'Основа'!$A$1:$Q3563,8,FALSE)</f>
        <v>2484.6</v>
      </c>
      <c r="AG11" s="103">
        <f>VLOOKUP(CONCATENATE("RT2 ",L$7," V",$B10),'Основа'!$A$1:$Q3563,8,FALSE)</f>
        <v>2794.56</v>
      </c>
      <c r="AH11" s="103">
        <f>VLOOKUP(CONCATENATE("RT2 ",M$7," V",$B10),'Основа'!$A$1:$Q3563,8,FALSE)</f>
        <v>3104.52</v>
      </c>
      <c r="AI11" s="8"/>
      <c r="AJ11" s="8"/>
      <c r="AK11" s="8"/>
      <c r="AL11" s="8"/>
    </row>
    <row r="12" ht="15.75" customHeight="1">
      <c r="B12" s="132">
        <v>8.0</v>
      </c>
      <c r="C12" s="98">
        <v>418.0</v>
      </c>
      <c r="D12" s="99" t="s">
        <v>112</v>
      </c>
      <c r="E12" s="100"/>
      <c r="F12" s="101">
        <f t="shared" ref="F12:M12" si="5">ROUND(AA12-(AA12*$I$5),0)</f>
        <v>33580</v>
      </c>
      <c r="G12" s="101">
        <f t="shared" si="5"/>
        <v>38399</v>
      </c>
      <c r="H12" s="101">
        <f t="shared" si="5"/>
        <v>43187</v>
      </c>
      <c r="I12" s="370">
        <f t="shared" si="5"/>
        <v>47977</v>
      </c>
      <c r="J12" s="371">
        <f t="shared" si="5"/>
        <v>74624</v>
      </c>
      <c r="K12" s="101">
        <f t="shared" si="5"/>
        <v>85328</v>
      </c>
      <c r="L12" s="101">
        <f t="shared" si="5"/>
        <v>95971</v>
      </c>
      <c r="M12" s="102">
        <f t="shared" si="5"/>
        <v>106614</v>
      </c>
      <c r="N12" s="115"/>
      <c r="O12" s="115"/>
      <c r="Z12" s="8"/>
      <c r="AA12" s="103">
        <f>ROUND(VLOOKUP(CONCATENATE("RT1 ",F$7," V",$B12),'Основа'!$A$1:$Q3565,15,FALSE),0)</f>
        <v>33580</v>
      </c>
      <c r="AB12" s="103">
        <f>ROUND(VLOOKUP(CONCATENATE("RT1 ",G$7," V",$B12),'Основа'!$A$1:$Q3565,15,FALSE),0)</f>
        <v>38399</v>
      </c>
      <c r="AC12" s="103">
        <f>ROUND(VLOOKUP(CONCATENATE("RT1 ",H$7," V",$B12),'Основа'!$A$1:$Q3565,15,FALSE),0)</f>
        <v>43187</v>
      </c>
      <c r="AD12" s="103">
        <f>ROUND(VLOOKUP(CONCATENATE("RT1 ",I$7," V",$B12),'Основа'!$A$1:$Q3565,15,FALSE),0)</f>
        <v>47977</v>
      </c>
      <c r="AE12" s="103">
        <f>ROUND(VLOOKUP(CONCATENATE("RT2 ",J$7," V",$B12),'Основа'!$A$1:$Q3565,15,FALSE),0)</f>
        <v>74624</v>
      </c>
      <c r="AF12" s="103">
        <f>ROUND(VLOOKUP(CONCATENATE("RT2 ",K$7," V",$B12),'Основа'!$A$1:$Q3565,15,FALSE),0)</f>
        <v>85328</v>
      </c>
      <c r="AG12" s="103">
        <f>ROUND(VLOOKUP(CONCATENATE("RT2 ",L$7," V",$B12),'Основа'!$A$1:$Q3565,15,FALSE),0)</f>
        <v>95971</v>
      </c>
      <c r="AH12" s="103">
        <f>ROUND(VLOOKUP(CONCATENATE("RT2 ",M$7," V",$B12),'Основа'!$A$1:$Q3565,15,FALSE),0)</f>
        <v>106614</v>
      </c>
      <c r="AI12" s="8"/>
      <c r="AJ12" s="8"/>
      <c r="AK12" s="8"/>
      <c r="AL12" s="8"/>
    </row>
    <row r="13" ht="15.75" customHeight="1">
      <c r="B13" s="104"/>
      <c r="C13" s="105"/>
      <c r="D13" s="106" t="str">
        <f>RIGHT($J$5,21)</f>
        <v>ΔТ=70⁰С (95/85/20) Вт</v>
      </c>
      <c r="E13" s="107"/>
      <c r="F13" s="108">
        <f t="shared" ref="F13:M13" si="6">ROUND(IF($D13="ΔТ=70⁰С (95/85/20) Вт",AA13,(IF($D13="ΔТ=60⁰С (90/70/20) Вт",AA13*0.818,AA13*0.646))),0)</f>
        <v>1475</v>
      </c>
      <c r="G13" s="108">
        <f t="shared" si="6"/>
        <v>1686</v>
      </c>
      <c r="H13" s="108">
        <f t="shared" si="6"/>
        <v>1897</v>
      </c>
      <c r="I13" s="109">
        <f t="shared" si="6"/>
        <v>2107</v>
      </c>
      <c r="J13" s="373">
        <f t="shared" si="6"/>
        <v>2950</v>
      </c>
      <c r="K13" s="108">
        <f t="shared" si="6"/>
        <v>3373</v>
      </c>
      <c r="L13" s="108">
        <f t="shared" si="6"/>
        <v>3793</v>
      </c>
      <c r="M13" s="109">
        <f t="shared" si="6"/>
        <v>4214</v>
      </c>
      <c r="N13" s="115"/>
      <c r="O13" s="115"/>
      <c r="Z13" s="8"/>
      <c r="AA13" s="103">
        <f>VLOOKUP(CONCATENATE("RT1 ",F$7," V",$B12),'Основа'!$A$1:$Q3565,8,FALSE)</f>
        <v>1474.77</v>
      </c>
      <c r="AB13" s="103">
        <f>VLOOKUP(CONCATENATE("RT1 ",G$7," V",$B12),'Основа'!$A$1:$Q3565,8,FALSE)</f>
        <v>1686.33</v>
      </c>
      <c r="AC13" s="103">
        <f>VLOOKUP(CONCATENATE("RT1 ",H$7," V",$B12),'Основа'!$A$1:$Q3565,8,FALSE)</f>
        <v>1896.66</v>
      </c>
      <c r="AD13" s="103">
        <f>VLOOKUP(CONCATENATE("RT1 ",I$7," V",$B12),'Основа'!$A$1:$Q3565,8,FALSE)</f>
        <v>2106.99</v>
      </c>
      <c r="AE13" s="103">
        <f>VLOOKUP(CONCATENATE("RT2 ",J$7," V",$B12),'Основа'!$A$1:$Q3565,8,FALSE)</f>
        <v>2949.54</v>
      </c>
      <c r="AF13" s="103">
        <f>VLOOKUP(CONCATENATE("RT2 ",K$7," V",$B12),'Основа'!$A$1:$Q3565,8,FALSE)</f>
        <v>3372.66</v>
      </c>
      <c r="AG13" s="103">
        <f>VLOOKUP(CONCATENATE("RT2 ",L$7," V",$B12),'Основа'!$A$1:$Q3565,8,FALSE)</f>
        <v>3793.32</v>
      </c>
      <c r="AH13" s="103">
        <f>VLOOKUP(CONCATENATE("RT2 ",M$7," V",$B12),'Основа'!$A$1:$Q3565,8,FALSE)</f>
        <v>4213.98</v>
      </c>
      <c r="AI13" s="8"/>
      <c r="AJ13" s="8"/>
      <c r="AK13" s="8"/>
      <c r="AL13" s="8"/>
    </row>
    <row r="14" ht="15.75" customHeight="1">
      <c r="B14" s="132">
        <v>10.0</v>
      </c>
      <c r="C14" s="98">
        <v>522.0</v>
      </c>
      <c r="D14" s="99" t="s">
        <v>112</v>
      </c>
      <c r="E14" s="100"/>
      <c r="F14" s="101">
        <f t="shared" ref="F14:M14" si="7">ROUND(AA14-(AA14*$I$5),0)</f>
        <v>42435</v>
      </c>
      <c r="G14" s="101">
        <f t="shared" si="7"/>
        <v>48513</v>
      </c>
      <c r="H14" s="101">
        <f t="shared" si="7"/>
        <v>54560</v>
      </c>
      <c r="I14" s="370">
        <f t="shared" si="7"/>
        <v>60635</v>
      </c>
      <c r="J14" s="371">
        <f t="shared" si="7"/>
        <v>94291</v>
      </c>
      <c r="K14" s="101">
        <f t="shared" si="7"/>
        <v>107796</v>
      </c>
      <c r="L14" s="101">
        <f t="shared" si="7"/>
        <v>121240</v>
      </c>
      <c r="M14" s="102">
        <f t="shared" si="7"/>
        <v>134746</v>
      </c>
      <c r="N14" s="115"/>
      <c r="O14" s="115"/>
      <c r="Z14" s="8"/>
      <c r="AA14" s="103">
        <f>ROUND(VLOOKUP(CONCATENATE("RT1 ",F$7," V",$B14),'Основа'!$A$1:$Q3567,15,FALSE),0)</f>
        <v>42435</v>
      </c>
      <c r="AB14" s="103">
        <f>ROUND(VLOOKUP(CONCATENATE("RT1 ",G$7," V",$B14),'Основа'!$A$1:$Q3567,15,FALSE),0)</f>
        <v>48513</v>
      </c>
      <c r="AC14" s="103">
        <f>ROUND(VLOOKUP(CONCATENATE("RT1 ",H$7," V",$B14),'Основа'!$A$1:$Q3567,15,FALSE),0)</f>
        <v>54560</v>
      </c>
      <c r="AD14" s="103">
        <f>ROUND(VLOOKUP(CONCATENATE("RT1 ",I$7," V",$B14),'Основа'!$A$1:$Q3567,15,FALSE),0)</f>
        <v>60635</v>
      </c>
      <c r="AE14" s="103">
        <f>ROUND(VLOOKUP(CONCATENATE("RT2 ",J$7," V",$B14),'Основа'!$A$1:$Q3567,15,FALSE),0)</f>
        <v>94291</v>
      </c>
      <c r="AF14" s="103">
        <f>ROUND(VLOOKUP(CONCATENATE("RT2 ",K$7," V",$B14),'Основа'!$A$1:$Q3567,15,FALSE),0)</f>
        <v>107796</v>
      </c>
      <c r="AG14" s="103">
        <f>ROUND(VLOOKUP(CONCATENATE("RT2 ",L$7," V",$B14),'Основа'!$A$1:$Q3567,15,FALSE),0)</f>
        <v>121240</v>
      </c>
      <c r="AH14" s="103">
        <f>ROUND(VLOOKUP(CONCATENATE("RT2 ",M$7," V",$B14),'Основа'!$A$1:$Q3567,15,FALSE),0)</f>
        <v>134746</v>
      </c>
      <c r="AI14" s="8"/>
      <c r="AJ14" s="8"/>
      <c r="AK14" s="8"/>
      <c r="AL14" s="8"/>
    </row>
    <row r="15" ht="15.75" customHeight="1">
      <c r="B15" s="104"/>
      <c r="C15" s="105"/>
      <c r="D15" s="106" t="str">
        <f>RIGHT($J$5,21)</f>
        <v>ΔТ=70⁰С (95/85/20) Вт</v>
      </c>
      <c r="E15" s="107"/>
      <c r="F15" s="108">
        <f t="shared" ref="F15:M15" si="8">ROUND(IF($D15="ΔТ=70⁰С (95/85/20) Вт",AA15,(IF($D15="ΔТ=60⁰С (90/70/20) Вт",AA15*0.818,AA15*0.646))),0)</f>
        <v>1863</v>
      </c>
      <c r="G15" s="108">
        <f t="shared" si="8"/>
        <v>2130</v>
      </c>
      <c r="H15" s="108">
        <f t="shared" si="8"/>
        <v>2396</v>
      </c>
      <c r="I15" s="109">
        <f t="shared" si="8"/>
        <v>2663</v>
      </c>
      <c r="J15" s="373">
        <f t="shared" si="8"/>
        <v>3727</v>
      </c>
      <c r="K15" s="108">
        <f t="shared" si="8"/>
        <v>4261</v>
      </c>
      <c r="L15" s="108">
        <f t="shared" si="8"/>
        <v>4792</v>
      </c>
      <c r="M15" s="109">
        <f t="shared" si="8"/>
        <v>5326</v>
      </c>
      <c r="N15" s="115"/>
      <c r="O15" s="115"/>
      <c r="Z15" s="8"/>
      <c r="AA15" s="103">
        <f>VLOOKUP(CONCATENATE("RT1 ",F$7," V",$B14),'Основа'!$A$1:$Q3567,8,FALSE)</f>
        <v>1863.45</v>
      </c>
      <c r="AB15" s="103">
        <f>VLOOKUP(CONCATENATE("RT1 ",G$7," V",$B14),'Основа'!$A$1:$Q3567,8,FALSE)</f>
        <v>2130.36</v>
      </c>
      <c r="AC15" s="103">
        <f>VLOOKUP(CONCATENATE("RT1 ",H$7," V",$B14),'Основа'!$A$1:$Q3567,8,FALSE)</f>
        <v>2396.04</v>
      </c>
      <c r="AD15" s="103">
        <f>VLOOKUP(CONCATENATE("RT1 ",I$7," V",$B14),'Основа'!$A$1:$Q3567,8,FALSE)</f>
        <v>2662.95</v>
      </c>
      <c r="AE15" s="103">
        <f>VLOOKUP(CONCATENATE("RT2 ",J$7," V",$B14),'Основа'!$A$1:$Q3567,8,FALSE)</f>
        <v>3726.9</v>
      </c>
      <c r="AF15" s="103">
        <f>VLOOKUP(CONCATENATE("RT2 ",K$7," V",$B14),'Основа'!$A$1:$Q3567,8,FALSE)</f>
        <v>4260.72</v>
      </c>
      <c r="AG15" s="103">
        <f>VLOOKUP(CONCATENATE("RT2 ",L$7," V",$B14),'Основа'!$A$1:$Q3567,8,FALSE)</f>
        <v>4792.08</v>
      </c>
      <c r="AH15" s="103">
        <f>VLOOKUP(CONCATENATE("RT2 ",M$7," V",$B14),'Основа'!$A$1:$Q3567,8,FALSE)</f>
        <v>5325.9</v>
      </c>
      <c r="AI15" s="8"/>
      <c r="AJ15" s="8"/>
      <c r="AK15" s="8"/>
      <c r="AL15" s="8"/>
    </row>
    <row r="16" ht="15.75" customHeight="1">
      <c r="B16" s="132">
        <v>12.0</v>
      </c>
      <c r="C16" s="98">
        <v>626.0</v>
      </c>
      <c r="D16" s="99" t="s">
        <v>112</v>
      </c>
      <c r="E16" s="100"/>
      <c r="F16" s="101">
        <f t="shared" ref="F16:I16" si="9">ROUND(AA16-(AA16*$I$5),0)</f>
        <v>51252</v>
      </c>
      <c r="G16" s="101">
        <f t="shared" si="9"/>
        <v>58595</v>
      </c>
      <c r="H16" s="101">
        <f t="shared" si="9"/>
        <v>65888</v>
      </c>
      <c r="I16" s="370">
        <f t="shared" si="9"/>
        <v>73267</v>
      </c>
      <c r="J16" s="374"/>
      <c r="K16" s="374"/>
      <c r="L16" s="374"/>
      <c r="M16" s="375"/>
      <c r="N16" s="113"/>
      <c r="O16" s="113"/>
      <c r="Z16" s="8"/>
      <c r="AA16" s="103">
        <f>ROUND(VLOOKUP(CONCATENATE("RT1 ",F$7," V",$B16),'Основа'!$A$1:$Q3569,15,FALSE),0)</f>
        <v>51252</v>
      </c>
      <c r="AB16" s="103">
        <f>ROUND(VLOOKUP(CONCATENATE("RT1 ",G$7," V",$B16),'Основа'!$A$1:$Q3569,15,FALSE),0)</f>
        <v>58595</v>
      </c>
      <c r="AC16" s="103">
        <f>ROUND(VLOOKUP(CONCATENATE("RT1 ",H$7," V",$B16),'Основа'!$A$1:$Q3569,15,FALSE),0)</f>
        <v>65888</v>
      </c>
      <c r="AD16" s="103">
        <f>ROUND(VLOOKUP(CONCATENATE("RT1 ",I$7," V",$B16),'Основа'!$A$1:$Q3569,15,FALSE),0)</f>
        <v>73267</v>
      </c>
      <c r="AE16" s="70"/>
      <c r="AF16" s="70"/>
      <c r="AG16" s="70"/>
      <c r="AH16" s="70"/>
      <c r="AI16" s="8"/>
      <c r="AJ16" s="8"/>
      <c r="AK16" s="8"/>
      <c r="AL16" s="8"/>
    </row>
    <row r="17" ht="15.75" customHeight="1">
      <c r="B17" s="104"/>
      <c r="C17" s="105"/>
      <c r="D17" s="106" t="str">
        <f>RIGHT($J$5,21)</f>
        <v>ΔТ=70⁰С (95/85/20) Вт</v>
      </c>
      <c r="E17" s="107"/>
      <c r="F17" s="108">
        <f t="shared" ref="F17:I17" si="10">ROUND(IF($D17="ΔТ=70⁰С (95/85/20) Вт",AA17,(IF($D17="ΔТ=60⁰С (90/70/20) Вт",AA17*0.818,AA17*0.646))),0)</f>
        <v>2251</v>
      </c>
      <c r="G17" s="108">
        <f t="shared" si="10"/>
        <v>2573</v>
      </c>
      <c r="H17" s="108">
        <f t="shared" si="10"/>
        <v>2894</v>
      </c>
      <c r="I17" s="109">
        <f t="shared" si="10"/>
        <v>3218</v>
      </c>
      <c r="J17" s="287"/>
      <c r="K17" s="287"/>
      <c r="L17" s="287"/>
      <c r="M17" s="288"/>
      <c r="N17" s="113"/>
      <c r="O17" s="113"/>
      <c r="Z17" s="8"/>
      <c r="AA17" s="103">
        <f>VLOOKUP(CONCATENATE("RT1 ",F$7," V",$B16),'Основа'!$A$1:$Q3569,8,FALSE)</f>
        <v>2250.9</v>
      </c>
      <c r="AB17" s="103">
        <f>VLOOKUP(CONCATENATE("RT1 ",G$7," V",$B16),'Основа'!$A$1:$Q3569,8,FALSE)</f>
        <v>2573.16</v>
      </c>
      <c r="AC17" s="103">
        <f>VLOOKUP(CONCATENATE("RT1 ",H$7," V",$B16),'Основа'!$A$1:$Q3569,8,FALSE)</f>
        <v>2894.19</v>
      </c>
      <c r="AD17" s="103">
        <f>VLOOKUP(CONCATENATE("RT1 ",I$7," V",$B16),'Основа'!$A$1:$Q3569,8,FALSE)</f>
        <v>3217.68</v>
      </c>
      <c r="AE17" s="70"/>
      <c r="AF17" s="70"/>
      <c r="AG17" s="70"/>
      <c r="AH17" s="70"/>
      <c r="AI17" s="8"/>
      <c r="AJ17" s="8"/>
      <c r="AK17" s="8"/>
      <c r="AL17" s="8"/>
    </row>
    <row r="18" ht="15.75" customHeight="1">
      <c r="B18" s="132">
        <v>14.0</v>
      </c>
      <c r="C18" s="98">
        <v>730.0</v>
      </c>
      <c r="D18" s="99" t="s">
        <v>112</v>
      </c>
      <c r="E18" s="100"/>
      <c r="F18" s="101">
        <f t="shared" ref="F18:I18" si="11">ROUND(AA18-(AA18*$I$5),0)</f>
        <v>60113</v>
      </c>
      <c r="G18" s="101">
        <f t="shared" si="11"/>
        <v>68697</v>
      </c>
      <c r="H18" s="101">
        <f t="shared" si="11"/>
        <v>77279</v>
      </c>
      <c r="I18" s="370">
        <f t="shared" si="11"/>
        <v>85888</v>
      </c>
      <c r="J18" s="287"/>
      <c r="K18" s="287"/>
      <c r="L18" s="287"/>
      <c r="M18" s="288"/>
      <c r="N18" s="115"/>
      <c r="O18" s="115"/>
      <c r="Z18" s="8"/>
      <c r="AA18" s="103">
        <f>ROUND(VLOOKUP(CONCATENATE("RT1 ",F$7," V",$B18),'Основа'!$A$1:$Q3572,15,FALSE),0)</f>
        <v>60113</v>
      </c>
      <c r="AB18" s="103">
        <f>ROUND(VLOOKUP(CONCATENATE("RT1 ",G$7," V",$B18),'Основа'!$A$1:$Q3572,15,FALSE),0)</f>
        <v>68697</v>
      </c>
      <c r="AC18" s="103">
        <f>ROUND(VLOOKUP(CONCATENATE("RT1 ",H$7," V",$B18),'Основа'!$A$1:$Q3572,15,FALSE),0)</f>
        <v>77279</v>
      </c>
      <c r="AD18" s="103">
        <f>ROUND(VLOOKUP(CONCATENATE("RT1 ",I$7," V",$B18),'Основа'!$A$1:$Q3572,15,FALSE),0)</f>
        <v>85888</v>
      </c>
      <c r="AE18" s="70"/>
      <c r="AF18" s="70"/>
      <c r="AG18" s="70"/>
      <c r="AH18" s="70"/>
      <c r="AI18" s="8"/>
      <c r="AJ18" s="8"/>
      <c r="AK18" s="8"/>
      <c r="AL18" s="8"/>
    </row>
    <row r="19" ht="15.75" customHeight="1">
      <c r="B19" s="110"/>
      <c r="C19" s="111"/>
      <c r="D19" s="106" t="str">
        <f>RIGHT($J$5,21)</f>
        <v>ΔТ=70⁰С (95/85/20) Вт</v>
      </c>
      <c r="E19" s="107"/>
      <c r="F19" s="108">
        <f t="shared" ref="F19:I19" si="12">ROUND(IF($D19="ΔТ=70⁰С (95/85/20) Вт",AA19,(IF($D19="ΔТ=60⁰С (90/70/20) Вт",AA19*0.818,AA19*0.646))),0)</f>
        <v>2640</v>
      </c>
      <c r="G19" s="108">
        <f t="shared" si="12"/>
        <v>3017</v>
      </c>
      <c r="H19" s="108">
        <f t="shared" si="12"/>
        <v>3394</v>
      </c>
      <c r="I19" s="109">
        <f t="shared" si="12"/>
        <v>3772</v>
      </c>
      <c r="J19" s="280"/>
      <c r="K19" s="280"/>
      <c r="L19" s="280"/>
      <c r="M19" s="281"/>
      <c r="N19" s="115"/>
      <c r="O19" s="115"/>
      <c r="Z19" s="8"/>
      <c r="AA19" s="103">
        <f>VLOOKUP(CONCATENATE("RT1 ",F$7," V",$B18),'Основа'!$A$1:$Q3572,8,FALSE)</f>
        <v>2640</v>
      </c>
      <c r="AB19" s="103">
        <f>VLOOKUP(CONCATENATE("RT1 ",G$7," V",$B18),'Основа'!$A$1:$Q3572,8,FALSE)</f>
        <v>3017</v>
      </c>
      <c r="AC19" s="103">
        <f>VLOOKUP(CONCATENATE("RT1 ",H$7," V",$B18),'Основа'!$A$1:$Q3572,8,FALSE)</f>
        <v>3394</v>
      </c>
      <c r="AD19" s="103">
        <f>VLOOKUP(CONCATENATE("RT1 ",I$7," V",$B18),'Основа'!$A$1:$Q3572,8,FALSE)</f>
        <v>3772</v>
      </c>
      <c r="AE19" s="70"/>
      <c r="AF19" s="70"/>
      <c r="AG19" s="70"/>
      <c r="AH19" s="70"/>
      <c r="AI19" s="8"/>
      <c r="AJ19" s="8"/>
      <c r="AK19" s="8"/>
      <c r="AL19" s="8"/>
    </row>
    <row r="20" ht="15.75" customHeight="1">
      <c r="B20" s="163"/>
      <c r="C20" s="153"/>
      <c r="D20" s="153"/>
      <c r="E20" s="153"/>
      <c r="F20" s="115"/>
      <c r="G20" s="115"/>
      <c r="H20" s="115"/>
      <c r="I20" s="115"/>
      <c r="J20" s="115"/>
      <c r="K20" s="115"/>
      <c r="L20" s="115"/>
      <c r="M20" s="115"/>
      <c r="N20" s="115"/>
      <c r="O20" s="115"/>
      <c r="Z20" s="8"/>
      <c r="AA20" s="70"/>
      <c r="AB20" s="70"/>
      <c r="AC20" s="70"/>
      <c r="AD20" s="70"/>
      <c r="AE20" s="70"/>
      <c r="AF20" s="70"/>
      <c r="AG20" s="70"/>
      <c r="AH20" s="70"/>
      <c r="AI20" s="8"/>
      <c r="AJ20" s="8"/>
      <c r="AK20" s="8"/>
      <c r="AL20" s="8"/>
    </row>
    <row r="21" ht="20.25" customHeight="1">
      <c r="B21" s="163"/>
      <c r="C21" s="153"/>
      <c r="D21" s="8"/>
      <c r="E21" s="118" t="s">
        <v>113</v>
      </c>
      <c r="F21" s="115"/>
      <c r="G21" s="115"/>
      <c r="H21" s="115"/>
      <c r="I21" s="115"/>
      <c r="J21" s="115"/>
      <c r="K21" s="115"/>
      <c r="L21" s="115"/>
      <c r="M21" s="115"/>
      <c r="N21" s="115"/>
      <c r="O21" s="115"/>
      <c r="Z21" s="8"/>
      <c r="AA21" s="8"/>
      <c r="AB21" s="8"/>
      <c r="AC21" s="8"/>
      <c r="AD21" s="8"/>
      <c r="AE21" s="8"/>
      <c r="AF21" s="8"/>
      <c r="AG21" s="8"/>
      <c r="AH21" s="8"/>
      <c r="AI21" s="8"/>
      <c r="AJ21" s="8"/>
      <c r="AK21" s="8"/>
      <c r="AL21" s="8"/>
    </row>
    <row r="22" ht="15.0" customHeight="1">
      <c r="B22" s="163"/>
      <c r="C22" s="153"/>
      <c r="D22" s="163"/>
      <c r="E22" s="163"/>
      <c r="F22" s="113"/>
      <c r="G22" s="113"/>
      <c r="H22" s="113"/>
      <c r="I22" s="113"/>
      <c r="J22" s="113"/>
      <c r="K22" s="113"/>
      <c r="L22" s="113"/>
      <c r="M22" s="113"/>
      <c r="N22" s="113"/>
      <c r="O22" s="113"/>
      <c r="Z22" s="8"/>
      <c r="AA22" s="8"/>
      <c r="AB22" s="8"/>
      <c r="AC22" s="8"/>
      <c r="AD22" s="8"/>
      <c r="AE22" s="8"/>
      <c r="AF22" s="8"/>
      <c r="AG22" s="8"/>
      <c r="AH22" s="8"/>
      <c r="AI22" s="8"/>
      <c r="AJ22" s="8"/>
      <c r="AK22" s="8"/>
      <c r="AL22" s="8"/>
    </row>
    <row r="23" ht="15.75" customHeight="1">
      <c r="B23" s="180" t="s">
        <v>110</v>
      </c>
      <c r="C23" s="196"/>
      <c r="D23" s="196"/>
      <c r="E23" s="202"/>
      <c r="F23" s="376" t="s">
        <v>87</v>
      </c>
      <c r="G23" s="84"/>
      <c r="H23" s="84"/>
      <c r="I23" s="185"/>
      <c r="J23" s="376" t="s">
        <v>88</v>
      </c>
      <c r="K23" s="84"/>
      <c r="L23" s="84"/>
      <c r="M23" s="185"/>
      <c r="N23" s="115"/>
      <c r="O23" s="115"/>
      <c r="Z23" s="8"/>
      <c r="AA23" s="8"/>
      <c r="AB23" s="8"/>
      <c r="AC23" s="8"/>
      <c r="AD23" s="8"/>
      <c r="AE23" s="8"/>
      <c r="AF23" s="8"/>
      <c r="AG23" s="8"/>
      <c r="AH23" s="8"/>
      <c r="AI23" s="8"/>
      <c r="AJ23" s="8"/>
      <c r="AK23" s="8"/>
      <c r="AL23" s="8"/>
    </row>
    <row r="24" ht="15.75" customHeight="1">
      <c r="B24" s="377"/>
      <c r="C24" s="378"/>
      <c r="D24" s="378"/>
      <c r="E24" s="379"/>
      <c r="F24" s="380">
        <v>1750.0</v>
      </c>
      <c r="G24" s="121">
        <v>2000.0</v>
      </c>
      <c r="H24" s="121">
        <v>2250.0</v>
      </c>
      <c r="I24" s="381">
        <v>2500.0</v>
      </c>
      <c r="J24" s="121">
        <v>1750.0</v>
      </c>
      <c r="K24" s="121">
        <v>2000.0</v>
      </c>
      <c r="L24" s="121">
        <v>2250.0</v>
      </c>
      <c r="M24" s="381">
        <v>2500.0</v>
      </c>
      <c r="N24" s="115"/>
      <c r="O24" s="115"/>
      <c r="Z24" s="8"/>
      <c r="AA24" s="8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</row>
    <row r="25" ht="15.75" customHeight="1">
      <c r="B25" s="123" t="s">
        <v>114</v>
      </c>
      <c r="C25" s="48"/>
      <c r="D25" s="48"/>
      <c r="E25" s="126"/>
      <c r="F25" s="382">
        <f t="shared" ref="F25:M25" si="13">F24-42</f>
        <v>1708</v>
      </c>
      <c r="G25" s="61">
        <f t="shared" si="13"/>
        <v>1958</v>
      </c>
      <c r="H25" s="61">
        <f t="shared" si="13"/>
        <v>2208</v>
      </c>
      <c r="I25" s="124">
        <f t="shared" si="13"/>
        <v>2458</v>
      </c>
      <c r="J25" s="382">
        <f t="shared" si="13"/>
        <v>1708</v>
      </c>
      <c r="K25" s="61">
        <f t="shared" si="13"/>
        <v>1958</v>
      </c>
      <c r="L25" s="61">
        <f t="shared" si="13"/>
        <v>2208</v>
      </c>
      <c r="M25" s="124">
        <f t="shared" si="13"/>
        <v>2458</v>
      </c>
      <c r="N25" s="115"/>
      <c r="O25" s="115"/>
      <c r="Z25" s="8"/>
      <c r="AA25" s="8"/>
      <c r="AB25" s="8"/>
      <c r="AC25" s="8"/>
      <c r="AD25" s="8"/>
      <c r="AE25" s="8"/>
      <c r="AF25" s="8"/>
      <c r="AG25" s="8"/>
      <c r="AH25" s="8"/>
      <c r="AI25" s="8"/>
      <c r="AJ25" s="8"/>
      <c r="AK25" s="8"/>
      <c r="AL25" s="8"/>
    </row>
    <row r="26" ht="15.75" customHeight="1">
      <c r="B26" s="383" t="s">
        <v>261</v>
      </c>
      <c r="C26" s="26"/>
      <c r="D26" s="26"/>
      <c r="E26" s="26"/>
      <c r="F26" s="383">
        <v>75.0</v>
      </c>
      <c r="G26" s="26"/>
      <c r="H26" s="26"/>
      <c r="I26" s="209"/>
      <c r="J26" s="384">
        <v>129.0</v>
      </c>
      <c r="K26" s="26"/>
      <c r="L26" s="26"/>
      <c r="M26" s="209"/>
      <c r="N26" s="115"/>
      <c r="O26" s="115"/>
      <c r="Z26" s="8"/>
      <c r="AA26" s="8"/>
      <c r="AB26" s="8"/>
      <c r="AC26" s="8"/>
      <c r="AD26" s="8"/>
      <c r="AE26" s="8"/>
      <c r="AF26" s="8"/>
      <c r="AG26" s="8"/>
      <c r="AH26" s="8"/>
      <c r="AI26" s="8"/>
      <c r="AJ26" s="8"/>
      <c r="AK26" s="8"/>
      <c r="AL26" s="8"/>
    </row>
    <row r="27" ht="35.25" customHeight="1">
      <c r="B27" s="249" t="s">
        <v>7</v>
      </c>
      <c r="C27" s="385" t="s">
        <v>116</v>
      </c>
      <c r="D27" s="385" t="s">
        <v>117</v>
      </c>
      <c r="E27" s="386" t="s">
        <v>118</v>
      </c>
      <c r="F27" s="84"/>
      <c r="G27" s="84"/>
      <c r="H27" s="84"/>
      <c r="I27" s="84"/>
      <c r="J27" s="84"/>
      <c r="K27" s="84"/>
      <c r="L27" s="84"/>
      <c r="M27" s="185"/>
      <c r="N27" s="113"/>
      <c r="O27" s="113"/>
      <c r="Z27" s="8"/>
      <c r="AA27" s="8"/>
      <c r="AB27" s="8"/>
      <c r="AC27" s="8"/>
      <c r="AD27" s="8"/>
      <c r="AE27" s="8"/>
      <c r="AF27" s="8"/>
      <c r="AG27" s="8"/>
      <c r="AH27" s="8"/>
      <c r="AI27" s="8"/>
      <c r="AJ27" s="8"/>
    </row>
    <row r="28" ht="15.75" customHeight="1">
      <c r="B28" s="132">
        <v>4.0</v>
      </c>
      <c r="C28" s="133">
        <v>162.0</v>
      </c>
      <c r="D28" s="133">
        <v>80.0</v>
      </c>
      <c r="E28" s="134" t="s">
        <v>119</v>
      </c>
      <c r="F28" s="205">
        <v>15.2</v>
      </c>
      <c r="G28" s="205">
        <v>17.0</v>
      </c>
      <c r="H28" s="205">
        <v>18.8</v>
      </c>
      <c r="I28" s="387">
        <v>20.7</v>
      </c>
      <c r="J28" s="388">
        <v>27.9</v>
      </c>
      <c r="K28" s="205">
        <v>31.5</v>
      </c>
      <c r="L28" s="205">
        <v>35.2</v>
      </c>
      <c r="M28" s="206">
        <v>38.8</v>
      </c>
      <c r="N28" s="115"/>
      <c r="O28" s="115"/>
      <c r="Z28" s="8"/>
      <c r="AA28" s="8"/>
      <c r="AB28" s="8"/>
      <c r="AC28" s="8"/>
      <c r="AD28" s="8"/>
      <c r="AE28" s="8"/>
      <c r="AF28" s="8"/>
      <c r="AG28" s="8"/>
      <c r="AH28" s="8"/>
      <c r="AI28" s="8"/>
      <c r="AJ28" s="8"/>
    </row>
    <row r="29" ht="15.75" customHeight="1">
      <c r="B29" s="110"/>
      <c r="C29" s="111"/>
      <c r="D29" s="111"/>
      <c r="E29" s="137" t="s">
        <v>120</v>
      </c>
      <c r="F29" s="389">
        <v>4.5</v>
      </c>
      <c r="G29" s="390">
        <v>5.0</v>
      </c>
      <c r="H29" s="390">
        <v>5.6</v>
      </c>
      <c r="I29" s="391">
        <v>6.1</v>
      </c>
      <c r="J29" s="392">
        <v>9.0</v>
      </c>
      <c r="K29" s="390">
        <v>10.1</v>
      </c>
      <c r="L29" s="390">
        <v>11.2</v>
      </c>
      <c r="M29" s="393">
        <v>12.3</v>
      </c>
      <c r="N29" s="115"/>
      <c r="O29" s="115"/>
      <c r="Z29" s="70"/>
      <c r="AA29" s="70"/>
      <c r="AB29" s="70"/>
      <c r="AC29" s="70"/>
      <c r="AD29" s="70"/>
      <c r="AE29" s="70"/>
      <c r="AF29" s="70"/>
      <c r="AG29" s="70"/>
      <c r="AH29" s="70"/>
      <c r="AI29" s="8"/>
      <c r="AJ29" s="8"/>
    </row>
    <row r="30" ht="15.75" customHeight="1">
      <c r="B30" s="141">
        <v>6.0</v>
      </c>
      <c r="C30" s="142">
        <v>266.0</v>
      </c>
      <c r="D30" s="142">
        <v>132.0</v>
      </c>
      <c r="E30" s="143" t="s">
        <v>119</v>
      </c>
      <c r="F30" s="244">
        <v>21.8</v>
      </c>
      <c r="G30" s="244">
        <v>24.6</v>
      </c>
      <c r="H30" s="244">
        <v>27.3</v>
      </c>
      <c r="I30" s="394">
        <v>30.1</v>
      </c>
      <c r="J30" s="395">
        <v>41.6</v>
      </c>
      <c r="K30" s="244">
        <v>47.1</v>
      </c>
      <c r="L30" s="244">
        <v>52.6</v>
      </c>
      <c r="M30" s="245">
        <v>58.1</v>
      </c>
      <c r="N30" s="115"/>
      <c r="O30" s="115"/>
      <c r="Z30" s="70"/>
      <c r="AA30" s="70"/>
      <c r="AB30" s="70"/>
      <c r="AC30" s="70"/>
      <c r="AD30" s="70"/>
      <c r="AE30" s="70"/>
      <c r="AF30" s="70"/>
      <c r="AG30" s="70"/>
      <c r="AH30" s="70"/>
      <c r="AI30" s="8"/>
      <c r="AJ30" s="8"/>
    </row>
    <row r="31" ht="15.75" customHeight="1">
      <c r="B31" s="110"/>
      <c r="C31" s="111"/>
      <c r="D31" s="111"/>
      <c r="E31" s="137" t="s">
        <v>120</v>
      </c>
      <c r="F31" s="389">
        <v>6.7</v>
      </c>
      <c r="G31" s="390">
        <v>7.5</v>
      </c>
      <c r="H31" s="390">
        <v>8.4</v>
      </c>
      <c r="I31" s="391">
        <v>9.2</v>
      </c>
      <c r="J31" s="396">
        <v>13.5</v>
      </c>
      <c r="K31" s="390">
        <v>15.1</v>
      </c>
      <c r="L31" s="390">
        <v>16.8</v>
      </c>
      <c r="M31" s="393">
        <v>18.4</v>
      </c>
      <c r="N31" s="113"/>
      <c r="O31" s="113"/>
      <c r="Z31" s="70"/>
      <c r="AA31" s="70"/>
      <c r="AB31" s="70"/>
      <c r="AC31" s="70"/>
      <c r="AD31" s="70"/>
      <c r="AE31" s="70"/>
      <c r="AF31" s="70"/>
      <c r="AG31" s="70"/>
      <c r="AH31" s="70"/>
      <c r="AI31" s="8"/>
      <c r="AJ31" s="8"/>
    </row>
    <row r="32" ht="15.75" customHeight="1">
      <c r="B32" s="132">
        <v>8.0</v>
      </c>
      <c r="C32" s="133">
        <f>C30+104</f>
        <v>370</v>
      </c>
      <c r="D32" s="133">
        <v>184.0</v>
      </c>
      <c r="E32" s="134" t="s">
        <v>119</v>
      </c>
      <c r="F32" s="205">
        <v>28.5</v>
      </c>
      <c r="G32" s="205">
        <v>32.2</v>
      </c>
      <c r="H32" s="205">
        <v>35.8</v>
      </c>
      <c r="I32" s="387">
        <v>39.5</v>
      </c>
      <c r="J32" s="388">
        <v>55.4</v>
      </c>
      <c r="K32" s="205">
        <v>62.7</v>
      </c>
      <c r="L32" s="205">
        <v>70.1</v>
      </c>
      <c r="M32" s="206">
        <v>77.4</v>
      </c>
      <c r="N32" s="115"/>
      <c r="O32" s="115"/>
      <c r="Z32" s="70"/>
      <c r="AA32" s="70"/>
      <c r="AB32" s="70"/>
      <c r="AC32" s="70"/>
      <c r="AD32" s="70"/>
      <c r="AE32" s="70"/>
      <c r="AF32" s="70"/>
      <c r="AG32" s="70"/>
      <c r="AH32" s="70"/>
      <c r="AI32" s="8"/>
      <c r="AJ32" s="8"/>
    </row>
    <row r="33" ht="15.75" customHeight="1">
      <c r="B33" s="110"/>
      <c r="C33" s="111"/>
      <c r="D33" s="111"/>
      <c r="E33" s="137" t="s">
        <v>120</v>
      </c>
      <c r="F33" s="390">
        <v>9.0</v>
      </c>
      <c r="G33" s="390">
        <v>10.1</v>
      </c>
      <c r="H33" s="390">
        <v>11.2</v>
      </c>
      <c r="I33" s="391">
        <v>12.3</v>
      </c>
      <c r="J33" s="392">
        <v>18.0</v>
      </c>
      <c r="K33" s="390">
        <v>20.2</v>
      </c>
      <c r="L33" s="390">
        <v>22.3</v>
      </c>
      <c r="M33" s="393">
        <v>24.6</v>
      </c>
      <c r="N33" s="115"/>
      <c r="O33" s="115"/>
      <c r="Z33" s="70"/>
      <c r="AA33" s="70"/>
      <c r="AB33" s="70"/>
      <c r="AC33" s="70"/>
      <c r="AD33" s="70"/>
      <c r="AE33" s="70"/>
      <c r="AF33" s="70"/>
      <c r="AG33" s="70"/>
      <c r="AH33" s="70"/>
      <c r="AI33" s="8"/>
      <c r="AJ33" s="8"/>
    </row>
    <row r="34" ht="15.75" customHeight="1">
      <c r="B34" s="132">
        <v>10.0</v>
      </c>
      <c r="C34" s="133">
        <f>C32+104</f>
        <v>474</v>
      </c>
      <c r="D34" s="133">
        <v>236.0</v>
      </c>
      <c r="E34" s="134" t="s">
        <v>119</v>
      </c>
      <c r="F34" s="205">
        <v>35.1</v>
      </c>
      <c r="G34" s="205">
        <v>39.8</v>
      </c>
      <c r="H34" s="205">
        <v>44.3</v>
      </c>
      <c r="I34" s="387">
        <v>48.9</v>
      </c>
      <c r="J34" s="388">
        <v>69.2</v>
      </c>
      <c r="K34" s="205">
        <v>78.3</v>
      </c>
      <c r="L34" s="205">
        <v>87.5</v>
      </c>
      <c r="M34" s="206">
        <v>96.6</v>
      </c>
      <c r="N34" s="115"/>
      <c r="O34" s="115"/>
      <c r="Z34" s="70"/>
      <c r="AA34" s="70"/>
      <c r="AB34" s="70"/>
      <c r="AC34" s="70"/>
      <c r="AD34" s="70"/>
      <c r="AE34" s="70"/>
      <c r="AF34" s="70"/>
      <c r="AG34" s="70"/>
      <c r="AH34" s="70"/>
      <c r="AI34" s="8"/>
      <c r="AJ34" s="8"/>
    </row>
    <row r="35" ht="15.75" customHeight="1">
      <c r="B35" s="110"/>
      <c r="C35" s="111"/>
      <c r="D35" s="111"/>
      <c r="E35" s="137" t="s">
        <v>120</v>
      </c>
      <c r="F35" s="390">
        <v>11.3</v>
      </c>
      <c r="G35" s="390">
        <v>12.6</v>
      </c>
      <c r="H35" s="390">
        <v>14.0</v>
      </c>
      <c r="I35" s="391">
        <v>15.3</v>
      </c>
      <c r="J35" s="397">
        <v>22.6</v>
      </c>
      <c r="K35" s="398">
        <v>25.2</v>
      </c>
      <c r="L35" s="398">
        <v>28.0</v>
      </c>
      <c r="M35" s="399">
        <v>30.6</v>
      </c>
      <c r="N35" s="113"/>
      <c r="O35" s="113"/>
      <c r="Z35" s="70"/>
      <c r="AA35" s="70"/>
      <c r="AB35" s="70"/>
      <c r="AC35" s="70"/>
      <c r="AD35" s="70"/>
      <c r="AE35" s="70"/>
      <c r="AF35" s="70"/>
      <c r="AG35" s="70"/>
      <c r="AH35" s="70"/>
    </row>
    <row r="36" ht="15.75" customHeight="1">
      <c r="B36" s="141">
        <v>12.0</v>
      </c>
      <c r="C36" s="133">
        <f>C34+104</f>
        <v>578</v>
      </c>
      <c r="D36" s="133">
        <v>288.0</v>
      </c>
      <c r="E36" s="143" t="s">
        <v>119</v>
      </c>
      <c r="F36" s="244">
        <v>41.9</v>
      </c>
      <c r="G36" s="244">
        <v>43.7</v>
      </c>
      <c r="H36" s="244">
        <v>52.8</v>
      </c>
      <c r="I36" s="394">
        <v>58.3</v>
      </c>
      <c r="J36" s="400"/>
      <c r="K36" s="401"/>
      <c r="L36" s="401"/>
      <c r="M36" s="402"/>
      <c r="N36" s="115"/>
      <c r="O36" s="115"/>
      <c r="Z36" s="70"/>
      <c r="AA36" s="70"/>
      <c r="AB36" s="70"/>
      <c r="AC36" s="70"/>
      <c r="AD36" s="70"/>
      <c r="AE36" s="70"/>
      <c r="AF36" s="70"/>
      <c r="AG36" s="70"/>
      <c r="AH36" s="70"/>
    </row>
    <row r="37" ht="15.75" customHeight="1">
      <c r="B37" s="104"/>
      <c r="C37" s="111"/>
      <c r="D37" s="111"/>
      <c r="E37" s="144" t="s">
        <v>120</v>
      </c>
      <c r="F37" s="398">
        <v>13.5</v>
      </c>
      <c r="G37" s="398">
        <v>15.1</v>
      </c>
      <c r="H37" s="398">
        <v>16.8</v>
      </c>
      <c r="I37" s="403">
        <v>18.4</v>
      </c>
      <c r="J37" s="404"/>
      <c r="K37" s="405"/>
      <c r="L37" s="405"/>
      <c r="M37" s="406"/>
      <c r="N37" s="115"/>
      <c r="O37" s="115"/>
      <c r="Z37" s="70"/>
      <c r="AA37" s="70"/>
      <c r="AB37" s="70"/>
      <c r="AC37" s="70"/>
      <c r="AD37" s="70"/>
      <c r="AE37" s="70"/>
      <c r="AF37" s="70"/>
      <c r="AG37" s="70"/>
      <c r="AH37" s="70"/>
    </row>
    <row r="38" ht="15.75" customHeight="1">
      <c r="B38" s="132">
        <v>14.0</v>
      </c>
      <c r="C38" s="133">
        <f>C36+104</f>
        <v>682</v>
      </c>
      <c r="D38" s="133">
        <v>340.0</v>
      </c>
      <c r="E38" s="134" t="s">
        <v>119</v>
      </c>
      <c r="F38" s="205">
        <v>48.5</v>
      </c>
      <c r="G38" s="205">
        <v>54.9</v>
      </c>
      <c r="H38" s="205">
        <v>61.3</v>
      </c>
      <c r="I38" s="387">
        <v>67.7</v>
      </c>
      <c r="J38" s="404"/>
      <c r="K38" s="405"/>
      <c r="L38" s="405"/>
      <c r="M38" s="406"/>
      <c r="N38" s="115"/>
      <c r="O38" s="115"/>
      <c r="Z38" s="70"/>
      <c r="AA38" s="70"/>
      <c r="AB38" s="70"/>
      <c r="AC38" s="70"/>
      <c r="AD38" s="70"/>
      <c r="AE38" s="70"/>
      <c r="AF38" s="70"/>
      <c r="AG38" s="70"/>
      <c r="AH38" s="70"/>
    </row>
    <row r="39" ht="15.75" customHeight="1">
      <c r="B39" s="110"/>
      <c r="C39" s="111"/>
      <c r="D39" s="111"/>
      <c r="E39" s="137" t="s">
        <v>120</v>
      </c>
      <c r="F39" s="390">
        <v>15.7</v>
      </c>
      <c r="G39" s="390">
        <v>17.7</v>
      </c>
      <c r="H39" s="390">
        <v>19.6</v>
      </c>
      <c r="I39" s="391">
        <v>21.5</v>
      </c>
      <c r="J39" s="407"/>
      <c r="K39" s="408"/>
      <c r="L39" s="408"/>
      <c r="M39" s="409"/>
      <c r="N39" s="113"/>
      <c r="O39" s="113"/>
      <c r="Z39" s="70"/>
      <c r="AA39" s="70"/>
      <c r="AB39" s="70"/>
      <c r="AC39" s="70"/>
      <c r="AD39" s="70"/>
      <c r="AE39" s="70"/>
      <c r="AF39" s="70"/>
      <c r="AG39" s="70"/>
      <c r="AH39" s="70"/>
    </row>
    <row r="40" ht="15.75" customHeight="1">
      <c r="B40" s="163"/>
      <c r="C40" s="153"/>
      <c r="D40" s="153"/>
      <c r="E40" s="153"/>
      <c r="F40" s="115"/>
      <c r="G40" s="115"/>
      <c r="H40" s="115"/>
      <c r="I40" s="115"/>
      <c r="J40" s="115"/>
      <c r="K40" s="115"/>
      <c r="L40" s="115"/>
      <c r="M40" s="115"/>
      <c r="N40" s="115"/>
      <c r="O40" s="115"/>
      <c r="Z40" s="70"/>
      <c r="AA40" s="70"/>
      <c r="AB40" s="70"/>
      <c r="AC40" s="70"/>
      <c r="AD40" s="70"/>
      <c r="AE40" s="70"/>
      <c r="AF40" s="70"/>
      <c r="AG40" s="70"/>
      <c r="AH40" s="70"/>
    </row>
    <row r="41" ht="15.75" customHeight="1">
      <c r="B41" s="163"/>
      <c r="C41" s="153"/>
      <c r="D41" s="153"/>
      <c r="E41" s="153"/>
      <c r="F41" s="115"/>
      <c r="G41" s="115"/>
      <c r="H41" s="115"/>
      <c r="I41" s="115"/>
      <c r="J41" s="115"/>
      <c r="K41" s="115"/>
      <c r="L41" s="115"/>
      <c r="M41" s="115"/>
      <c r="N41" s="115"/>
      <c r="O41" s="115"/>
      <c r="Z41" s="70"/>
      <c r="AA41" s="70"/>
      <c r="AB41" s="70"/>
      <c r="AC41" s="70"/>
      <c r="AD41" s="70"/>
      <c r="AE41" s="70"/>
      <c r="AF41" s="70"/>
      <c r="AG41" s="70"/>
      <c r="AH41" s="70"/>
    </row>
    <row r="42" ht="15.75" customHeight="1">
      <c r="B42" s="163"/>
      <c r="C42" s="153"/>
      <c r="D42" s="153"/>
      <c r="E42" s="153"/>
      <c r="F42" s="115"/>
      <c r="G42" s="115"/>
      <c r="H42" s="115"/>
      <c r="I42" s="115"/>
      <c r="J42" s="115"/>
      <c r="K42" s="115"/>
      <c r="L42" s="115"/>
      <c r="M42" s="115"/>
      <c r="N42" s="115"/>
      <c r="O42" s="115"/>
      <c r="Z42" s="70"/>
      <c r="AA42" s="70"/>
      <c r="AB42" s="70"/>
      <c r="AC42" s="70"/>
      <c r="AD42" s="70"/>
      <c r="AE42" s="70"/>
      <c r="AF42" s="70"/>
      <c r="AG42" s="70"/>
      <c r="AH42" s="70"/>
    </row>
    <row r="43" ht="15.75" customHeight="1">
      <c r="B43" s="163"/>
      <c r="C43" s="153"/>
      <c r="D43" s="163"/>
      <c r="E43" s="163"/>
      <c r="F43" s="113"/>
      <c r="G43" s="113"/>
      <c r="H43" s="113"/>
      <c r="I43" s="113"/>
      <c r="J43" s="113"/>
      <c r="K43" s="113"/>
      <c r="L43" s="113"/>
      <c r="M43" s="113"/>
      <c r="N43" s="113"/>
      <c r="O43" s="113"/>
      <c r="Z43" s="70"/>
      <c r="AA43" s="70"/>
      <c r="AB43" s="70"/>
      <c r="AC43" s="70"/>
      <c r="AD43" s="70"/>
      <c r="AE43" s="70"/>
      <c r="AF43" s="70"/>
      <c r="AG43" s="70"/>
      <c r="AH43" s="70"/>
    </row>
    <row r="44" ht="15.75" customHeight="1">
      <c r="B44" s="163"/>
      <c r="C44" s="153"/>
      <c r="D44" s="153"/>
      <c r="E44" s="153"/>
      <c r="F44" s="115"/>
      <c r="G44" s="115"/>
      <c r="H44" s="115"/>
      <c r="I44" s="115"/>
      <c r="J44" s="115"/>
      <c r="K44" s="115"/>
      <c r="L44" s="115"/>
      <c r="M44" s="115"/>
      <c r="N44" s="115"/>
      <c r="O44" s="115"/>
      <c r="Z44" s="70"/>
      <c r="AA44" s="70"/>
      <c r="AB44" s="70"/>
      <c r="AC44" s="70"/>
      <c r="AD44" s="70"/>
      <c r="AE44" s="70"/>
      <c r="AF44" s="70"/>
      <c r="AG44" s="70"/>
      <c r="AH44" s="70"/>
    </row>
    <row r="45" ht="15.75" customHeight="1">
      <c r="B45" s="163"/>
      <c r="C45" s="153"/>
      <c r="D45" s="153"/>
      <c r="E45" s="153"/>
      <c r="F45" s="115"/>
      <c r="G45" s="115"/>
      <c r="H45" s="115"/>
      <c r="I45" s="115"/>
      <c r="J45" s="115"/>
      <c r="K45" s="115"/>
      <c r="L45" s="115"/>
      <c r="M45" s="115"/>
      <c r="N45" s="115"/>
      <c r="O45" s="115"/>
      <c r="Z45" s="70"/>
      <c r="AA45" s="70"/>
      <c r="AB45" s="70"/>
      <c r="AC45" s="70"/>
      <c r="AD45" s="70"/>
      <c r="AE45" s="70"/>
      <c r="AF45" s="70"/>
      <c r="AG45" s="70"/>
      <c r="AH45" s="70"/>
    </row>
    <row r="46" ht="15.75" customHeight="1">
      <c r="B46" s="163"/>
      <c r="C46" s="153"/>
      <c r="D46" s="153"/>
      <c r="E46" s="153"/>
      <c r="F46" s="115"/>
      <c r="G46" s="115"/>
      <c r="H46" s="115"/>
      <c r="I46" s="115"/>
      <c r="J46" s="115"/>
      <c r="K46" s="115"/>
      <c r="L46" s="115"/>
      <c r="M46" s="115"/>
      <c r="N46" s="115"/>
      <c r="O46" s="115"/>
      <c r="Z46" s="70"/>
      <c r="AA46" s="70"/>
      <c r="AB46" s="70"/>
      <c r="AC46" s="70"/>
      <c r="AD46" s="70"/>
      <c r="AE46" s="70"/>
      <c r="AF46" s="70"/>
      <c r="AG46" s="70"/>
      <c r="AH46" s="70"/>
    </row>
    <row r="47" ht="15.75" customHeight="1">
      <c r="B47" s="163"/>
      <c r="C47" s="153"/>
      <c r="D47" s="163"/>
      <c r="E47" s="163"/>
      <c r="F47" s="113"/>
      <c r="G47" s="113"/>
      <c r="H47" s="113"/>
      <c r="I47" s="113"/>
      <c r="J47" s="113"/>
      <c r="K47" s="113"/>
      <c r="L47" s="113"/>
      <c r="M47" s="113"/>
      <c r="N47" s="113"/>
      <c r="O47" s="113"/>
      <c r="Z47" s="70"/>
      <c r="AA47" s="70"/>
      <c r="AB47" s="70"/>
      <c r="AC47" s="70"/>
      <c r="AD47" s="70"/>
      <c r="AE47" s="70"/>
      <c r="AF47" s="70"/>
      <c r="AG47" s="70"/>
      <c r="AH47" s="70"/>
    </row>
    <row r="48" ht="15.75" customHeight="1">
      <c r="B48" s="163"/>
      <c r="C48" s="153"/>
      <c r="D48" s="153"/>
      <c r="E48" s="153"/>
      <c r="F48" s="115"/>
      <c r="G48" s="115"/>
      <c r="H48" s="115"/>
      <c r="I48" s="115"/>
      <c r="J48" s="115"/>
      <c r="K48" s="115"/>
      <c r="L48" s="115"/>
      <c r="M48" s="115"/>
      <c r="N48" s="115"/>
      <c r="O48" s="115"/>
      <c r="Z48" s="70"/>
      <c r="AA48" s="70"/>
      <c r="AB48" s="70"/>
      <c r="AC48" s="70"/>
      <c r="AD48" s="70"/>
      <c r="AE48" s="70"/>
      <c r="AF48" s="70"/>
      <c r="AG48" s="70"/>
      <c r="AH48" s="70"/>
    </row>
    <row r="49" ht="15.75" customHeight="1">
      <c r="B49" s="163"/>
      <c r="C49" s="153"/>
      <c r="D49" s="153"/>
      <c r="E49" s="153"/>
      <c r="F49" s="115"/>
      <c r="G49" s="115"/>
      <c r="H49" s="115"/>
      <c r="I49" s="115"/>
      <c r="J49" s="115"/>
      <c r="K49" s="115"/>
      <c r="L49" s="115"/>
      <c r="M49" s="115"/>
      <c r="N49" s="115"/>
      <c r="O49" s="115"/>
      <c r="Z49" s="70"/>
      <c r="AA49" s="70"/>
      <c r="AB49" s="70"/>
      <c r="AC49" s="70"/>
      <c r="AD49" s="70"/>
      <c r="AE49" s="70"/>
      <c r="AF49" s="70"/>
      <c r="AG49" s="70"/>
      <c r="AH49" s="70"/>
    </row>
    <row r="50" ht="15.75" customHeight="1">
      <c r="B50" s="163"/>
      <c r="C50" s="153"/>
      <c r="D50" s="153"/>
      <c r="E50" s="153"/>
      <c r="F50" s="115"/>
      <c r="G50" s="115"/>
      <c r="H50" s="115"/>
      <c r="I50" s="115"/>
      <c r="J50" s="115"/>
      <c r="K50" s="115"/>
      <c r="L50" s="115"/>
      <c r="M50" s="115"/>
      <c r="N50" s="115"/>
      <c r="O50" s="115"/>
      <c r="Z50" s="70"/>
      <c r="AA50" s="70"/>
      <c r="AB50" s="70"/>
      <c r="AC50" s="70"/>
      <c r="AD50" s="70"/>
      <c r="AE50" s="70"/>
      <c r="AF50" s="70"/>
      <c r="AG50" s="70"/>
      <c r="AH50" s="70"/>
    </row>
    <row r="51" ht="15.75" customHeight="1">
      <c r="B51" s="163"/>
      <c r="C51" s="153"/>
      <c r="D51" s="163"/>
      <c r="E51" s="163"/>
      <c r="F51" s="113"/>
      <c r="G51" s="113"/>
      <c r="H51" s="113"/>
      <c r="I51" s="113"/>
      <c r="J51" s="113"/>
      <c r="K51" s="113"/>
      <c r="L51" s="113"/>
      <c r="M51" s="113"/>
      <c r="N51" s="113"/>
      <c r="O51" s="113"/>
      <c r="Z51" s="70"/>
      <c r="AA51" s="70"/>
      <c r="AB51" s="70"/>
      <c r="AC51" s="70"/>
      <c r="AD51" s="70"/>
      <c r="AE51" s="70"/>
      <c r="AF51" s="70"/>
      <c r="AG51" s="70"/>
      <c r="AH51" s="70"/>
    </row>
    <row r="52" ht="15.75" customHeight="1">
      <c r="B52" s="163"/>
      <c r="C52" s="153"/>
      <c r="D52" s="153"/>
      <c r="E52" s="153"/>
      <c r="F52" s="115"/>
      <c r="G52" s="115"/>
      <c r="H52" s="115"/>
      <c r="I52" s="115"/>
      <c r="J52" s="115"/>
      <c r="K52" s="115"/>
      <c r="L52" s="115"/>
      <c r="M52" s="115"/>
      <c r="N52" s="115"/>
      <c r="O52" s="115"/>
      <c r="Z52" s="70"/>
      <c r="AA52" s="70"/>
      <c r="AB52" s="70"/>
      <c r="AC52" s="70"/>
      <c r="AD52" s="70"/>
      <c r="AE52" s="70"/>
      <c r="AF52" s="70"/>
      <c r="AG52" s="70"/>
      <c r="AH52" s="70"/>
    </row>
    <row r="53" ht="15.75" customHeight="1">
      <c r="B53" s="163"/>
      <c r="C53" s="153"/>
      <c r="D53" s="153"/>
      <c r="E53" s="153"/>
      <c r="F53" s="115"/>
      <c r="G53" s="115"/>
      <c r="H53" s="115"/>
      <c r="I53" s="115"/>
      <c r="J53" s="115"/>
      <c r="K53" s="115"/>
      <c r="L53" s="115"/>
      <c r="M53" s="115"/>
      <c r="N53" s="115"/>
      <c r="O53" s="115"/>
      <c r="Z53" s="70"/>
      <c r="AA53" s="70"/>
      <c r="AB53" s="70"/>
      <c r="AC53" s="70"/>
      <c r="AD53" s="70"/>
      <c r="AE53" s="70"/>
      <c r="AF53" s="70"/>
      <c r="AG53" s="70"/>
      <c r="AH53" s="70"/>
    </row>
    <row r="54" ht="15.75" customHeight="1">
      <c r="B54" s="163"/>
      <c r="C54" s="153"/>
      <c r="D54" s="153"/>
      <c r="E54" s="153"/>
      <c r="F54" s="115"/>
      <c r="G54" s="115"/>
      <c r="H54" s="115"/>
      <c r="I54" s="115"/>
      <c r="J54" s="115"/>
      <c r="K54" s="115"/>
      <c r="L54" s="115"/>
      <c r="M54" s="115"/>
      <c r="N54" s="115"/>
      <c r="O54" s="115"/>
      <c r="Z54" s="70"/>
      <c r="AA54" s="70"/>
      <c r="AB54" s="70"/>
      <c r="AC54" s="70"/>
      <c r="AD54" s="70"/>
      <c r="AE54" s="70"/>
      <c r="AF54" s="70"/>
      <c r="AG54" s="70"/>
      <c r="AH54" s="70"/>
    </row>
    <row r="55" ht="15.75" customHeight="1">
      <c r="B55" s="8"/>
      <c r="C55" s="8"/>
      <c r="D55" s="8"/>
      <c r="E55" s="8"/>
      <c r="F55" s="8"/>
      <c r="G55" s="8"/>
      <c r="H55" s="8"/>
      <c r="I55" s="118"/>
      <c r="J55" s="8"/>
      <c r="K55" s="8"/>
      <c r="L55" s="8"/>
      <c r="M55" s="8"/>
      <c r="N55" s="8"/>
      <c r="O55" s="8"/>
      <c r="Z55" s="70"/>
      <c r="AA55" s="70"/>
      <c r="AB55" s="70"/>
      <c r="AC55" s="70"/>
      <c r="AD55" s="70"/>
      <c r="AE55" s="70"/>
      <c r="AF55" s="70"/>
      <c r="AG55" s="70"/>
      <c r="AH55" s="70"/>
    </row>
    <row r="56" ht="15.0" customHeight="1">
      <c r="B56" s="153"/>
      <c r="C56" s="153"/>
      <c r="D56" s="153"/>
      <c r="E56" s="153"/>
      <c r="F56" s="117"/>
      <c r="G56" s="117"/>
      <c r="H56" s="117"/>
      <c r="I56" s="117"/>
      <c r="J56" s="117"/>
      <c r="K56" s="117"/>
      <c r="L56" s="117"/>
      <c r="M56" s="117"/>
      <c r="N56" s="117"/>
      <c r="O56" s="117"/>
      <c r="Z56" s="70"/>
      <c r="AA56" s="70"/>
      <c r="AB56" s="70"/>
      <c r="AC56" s="70"/>
      <c r="AD56" s="70"/>
      <c r="AE56" s="70"/>
      <c r="AF56" s="70"/>
      <c r="AG56" s="70"/>
      <c r="AH56" s="70"/>
    </row>
    <row r="57" ht="15.0" customHeight="1">
      <c r="B57" s="153"/>
      <c r="C57" s="153"/>
      <c r="D57" s="153"/>
      <c r="E57" s="153"/>
      <c r="F57" s="67"/>
      <c r="G57" s="67"/>
      <c r="H57" s="67"/>
      <c r="I57" s="67"/>
      <c r="J57" s="67"/>
      <c r="K57" s="67"/>
      <c r="L57" s="67"/>
      <c r="M57" s="67"/>
      <c r="N57" s="67"/>
      <c r="O57" s="67"/>
      <c r="Z57" s="70"/>
      <c r="AA57" s="70"/>
      <c r="AB57" s="70"/>
      <c r="AC57" s="70"/>
      <c r="AD57" s="70"/>
      <c r="AE57" s="70"/>
      <c r="AF57" s="70"/>
      <c r="AG57" s="70"/>
      <c r="AH57" s="70"/>
    </row>
    <row r="58" ht="15.75" customHeight="1">
      <c r="B58" s="117"/>
      <c r="C58" s="410"/>
      <c r="D58" s="411"/>
      <c r="E58" s="410"/>
      <c r="F58" s="410"/>
      <c r="G58" s="410"/>
      <c r="H58" s="410"/>
      <c r="I58" s="410"/>
      <c r="J58" s="410"/>
      <c r="K58" s="410"/>
      <c r="L58" s="410"/>
      <c r="M58" s="410"/>
      <c r="N58" s="410"/>
      <c r="O58" s="410"/>
      <c r="Z58" s="70"/>
      <c r="AA58" s="70"/>
      <c r="AB58" s="70"/>
      <c r="AC58" s="70"/>
      <c r="AD58" s="70"/>
      <c r="AE58" s="70"/>
      <c r="AF58" s="70"/>
      <c r="AG58" s="70"/>
      <c r="AH58" s="70"/>
    </row>
    <row r="59" ht="15.75" customHeight="1">
      <c r="B59" s="153"/>
      <c r="C59" s="198"/>
      <c r="D59" s="198"/>
      <c r="E59" s="199"/>
      <c r="F59" s="200"/>
      <c r="G59" s="200"/>
      <c r="H59" s="200"/>
      <c r="I59" s="200"/>
      <c r="J59" s="200"/>
      <c r="K59" s="200"/>
      <c r="L59" s="200"/>
      <c r="M59" s="200"/>
      <c r="N59" s="200"/>
      <c r="O59" s="200"/>
      <c r="Z59" s="70"/>
      <c r="AA59" s="70"/>
      <c r="AB59" s="70"/>
      <c r="AC59" s="70"/>
      <c r="AD59" s="70"/>
      <c r="AE59" s="70"/>
      <c r="AF59" s="70"/>
      <c r="AG59" s="70"/>
      <c r="AH59" s="70"/>
    </row>
    <row r="60" ht="15.75" customHeight="1">
      <c r="B60" s="153"/>
      <c r="C60" s="198"/>
      <c r="D60" s="198"/>
      <c r="E60" s="199"/>
      <c r="F60" s="200"/>
      <c r="G60" s="200"/>
      <c r="H60" s="200"/>
      <c r="I60" s="200"/>
      <c r="J60" s="200"/>
      <c r="K60" s="200"/>
      <c r="L60" s="200"/>
      <c r="M60" s="200"/>
      <c r="N60" s="200"/>
      <c r="O60" s="200"/>
      <c r="Z60" s="70"/>
      <c r="AA60" s="70"/>
      <c r="AB60" s="70"/>
      <c r="AC60" s="70"/>
      <c r="AD60" s="70"/>
      <c r="AE60" s="70"/>
      <c r="AF60" s="70"/>
      <c r="AG60" s="70"/>
      <c r="AH60" s="70"/>
    </row>
    <row r="61" ht="15.75" customHeight="1">
      <c r="B61" s="153"/>
      <c r="C61" s="198"/>
      <c r="D61" s="198"/>
      <c r="E61" s="199"/>
      <c r="F61" s="200"/>
      <c r="G61" s="200"/>
      <c r="H61" s="200"/>
      <c r="I61" s="200"/>
      <c r="J61" s="200"/>
      <c r="K61" s="200"/>
      <c r="L61" s="200"/>
      <c r="M61" s="200"/>
      <c r="N61" s="200"/>
      <c r="O61" s="200"/>
      <c r="Z61" s="70"/>
      <c r="AA61" s="70"/>
      <c r="AB61" s="70"/>
      <c r="AC61" s="70"/>
      <c r="AD61" s="70"/>
      <c r="AE61" s="70"/>
      <c r="AF61" s="70"/>
      <c r="AG61" s="70"/>
      <c r="AH61" s="70"/>
    </row>
    <row r="62" ht="15.75" customHeight="1">
      <c r="B62" s="153"/>
      <c r="C62" s="198"/>
      <c r="D62" s="198"/>
      <c r="E62" s="199"/>
      <c r="F62" s="200"/>
      <c r="G62" s="200"/>
      <c r="H62" s="200"/>
      <c r="I62" s="200"/>
      <c r="J62" s="200"/>
      <c r="K62" s="200"/>
      <c r="L62" s="200"/>
      <c r="M62" s="200"/>
      <c r="N62" s="200"/>
      <c r="O62" s="200"/>
      <c r="Z62" s="70"/>
      <c r="AA62" s="70"/>
      <c r="AB62" s="70"/>
      <c r="AC62" s="70"/>
      <c r="AD62" s="70"/>
      <c r="AE62" s="70"/>
      <c r="AF62" s="70"/>
      <c r="AG62" s="70"/>
      <c r="AH62" s="70"/>
    </row>
    <row r="63" ht="15.75" customHeight="1">
      <c r="B63" s="153"/>
      <c r="C63" s="198"/>
      <c r="D63" s="198"/>
      <c r="E63" s="199"/>
      <c r="F63" s="200"/>
      <c r="G63" s="200"/>
      <c r="H63" s="200"/>
      <c r="I63" s="200"/>
      <c r="J63" s="200"/>
      <c r="K63" s="200"/>
      <c r="L63" s="200"/>
      <c r="M63" s="200"/>
      <c r="N63" s="200"/>
      <c r="O63" s="200"/>
      <c r="Z63" s="70"/>
      <c r="AA63" s="70"/>
      <c r="AB63" s="70"/>
      <c r="AC63" s="70"/>
      <c r="AD63" s="70"/>
      <c r="AE63" s="70"/>
      <c r="AF63" s="70"/>
      <c r="AG63" s="70"/>
      <c r="AH63" s="70"/>
    </row>
    <row r="64" ht="15.75" customHeight="1">
      <c r="B64" s="153"/>
      <c r="C64" s="198"/>
      <c r="D64" s="198"/>
      <c r="E64" s="199"/>
      <c r="F64" s="200"/>
      <c r="G64" s="200"/>
      <c r="H64" s="200"/>
      <c r="I64" s="200"/>
      <c r="J64" s="200"/>
      <c r="K64" s="200"/>
      <c r="L64" s="200"/>
      <c r="M64" s="200"/>
      <c r="N64" s="200"/>
      <c r="O64" s="200"/>
      <c r="Z64" s="70"/>
      <c r="AA64" s="70"/>
      <c r="AB64" s="70"/>
      <c r="AC64" s="70"/>
      <c r="AD64" s="70"/>
      <c r="AE64" s="70"/>
      <c r="AF64" s="70"/>
      <c r="AG64" s="70"/>
      <c r="AH64" s="70"/>
    </row>
    <row r="65" ht="15.75" customHeight="1">
      <c r="B65" s="153"/>
      <c r="C65" s="198"/>
      <c r="D65" s="198"/>
      <c r="E65" s="199"/>
      <c r="F65" s="200"/>
      <c r="G65" s="200"/>
      <c r="H65" s="200"/>
      <c r="I65" s="200"/>
      <c r="J65" s="200"/>
      <c r="K65" s="200"/>
      <c r="L65" s="200"/>
      <c r="M65" s="200"/>
      <c r="N65" s="200"/>
      <c r="O65" s="200"/>
      <c r="Z65" s="70"/>
      <c r="AA65" s="70"/>
      <c r="AB65" s="70"/>
      <c r="AC65" s="70"/>
      <c r="AD65" s="70"/>
      <c r="AE65" s="70"/>
      <c r="AF65" s="70"/>
      <c r="AG65" s="70"/>
      <c r="AH65" s="70"/>
    </row>
    <row r="66" ht="15.75" customHeight="1">
      <c r="B66" s="153"/>
      <c r="C66" s="198"/>
      <c r="D66" s="198"/>
      <c r="E66" s="199"/>
      <c r="F66" s="200"/>
      <c r="G66" s="200"/>
      <c r="H66" s="200"/>
      <c r="I66" s="200"/>
      <c r="J66" s="200"/>
      <c r="K66" s="200"/>
      <c r="L66" s="200"/>
      <c r="M66" s="200"/>
      <c r="N66" s="200"/>
      <c r="O66" s="200"/>
      <c r="Z66" s="70"/>
      <c r="AA66" s="70"/>
      <c r="AB66" s="70"/>
      <c r="AC66" s="70"/>
      <c r="AD66" s="70"/>
      <c r="AE66" s="70"/>
      <c r="AF66" s="70"/>
      <c r="AG66" s="70"/>
      <c r="AH66" s="70"/>
    </row>
    <row r="67" ht="15.75" customHeight="1">
      <c r="B67" s="153"/>
      <c r="C67" s="198"/>
      <c r="D67" s="198"/>
      <c r="E67" s="199"/>
      <c r="F67" s="200"/>
      <c r="G67" s="200"/>
      <c r="H67" s="200"/>
      <c r="I67" s="200"/>
      <c r="J67" s="200"/>
      <c r="K67" s="200"/>
      <c r="L67" s="200"/>
      <c r="M67" s="200"/>
      <c r="N67" s="200"/>
      <c r="O67" s="200"/>
      <c r="Z67" s="70"/>
      <c r="AA67" s="70"/>
      <c r="AB67" s="70"/>
      <c r="AC67" s="70"/>
      <c r="AD67" s="70"/>
      <c r="AE67" s="70"/>
      <c r="AF67" s="70"/>
      <c r="AG67" s="70"/>
      <c r="AH67" s="70"/>
    </row>
    <row r="68" ht="15.75" customHeight="1">
      <c r="B68" s="153"/>
      <c r="C68" s="198"/>
      <c r="D68" s="198"/>
      <c r="E68" s="199"/>
      <c r="F68" s="200"/>
      <c r="G68" s="200"/>
      <c r="H68" s="200"/>
      <c r="I68" s="200"/>
      <c r="J68" s="200"/>
      <c r="K68" s="200"/>
      <c r="L68" s="200"/>
      <c r="M68" s="200"/>
      <c r="N68" s="200"/>
      <c r="O68" s="200"/>
      <c r="Z68" s="70"/>
      <c r="AA68" s="70"/>
      <c r="AB68" s="70"/>
      <c r="AC68" s="70"/>
      <c r="AD68" s="70"/>
      <c r="AE68" s="70"/>
      <c r="AF68" s="70"/>
      <c r="AG68" s="70"/>
      <c r="AH68" s="70"/>
    </row>
    <row r="69" ht="15.75" customHeight="1">
      <c r="B69" s="153"/>
      <c r="C69" s="198"/>
      <c r="D69" s="198"/>
      <c r="E69" s="199"/>
      <c r="F69" s="200"/>
      <c r="G69" s="200"/>
      <c r="H69" s="200"/>
      <c r="I69" s="200"/>
      <c r="J69" s="200"/>
      <c r="K69" s="200"/>
      <c r="L69" s="200"/>
      <c r="M69" s="200"/>
      <c r="N69" s="200"/>
      <c r="O69" s="200"/>
      <c r="Z69" s="70"/>
      <c r="AA69" s="70"/>
      <c r="AB69" s="70"/>
      <c r="AC69" s="70"/>
      <c r="AD69" s="70"/>
      <c r="AE69" s="70"/>
      <c r="AF69" s="70"/>
      <c r="AG69" s="70"/>
      <c r="AH69" s="70"/>
    </row>
    <row r="70" ht="15.75" customHeight="1">
      <c r="B70" s="153"/>
      <c r="C70" s="198"/>
      <c r="D70" s="198"/>
      <c r="E70" s="199"/>
      <c r="F70" s="200"/>
      <c r="G70" s="200"/>
      <c r="H70" s="200"/>
      <c r="I70" s="200"/>
      <c r="J70" s="200"/>
      <c r="K70" s="200"/>
      <c r="L70" s="200"/>
      <c r="M70" s="200"/>
      <c r="N70" s="200"/>
      <c r="O70" s="200"/>
      <c r="Z70" s="70"/>
      <c r="AA70" s="70"/>
      <c r="AB70" s="70"/>
      <c r="AC70" s="70"/>
      <c r="AD70" s="70"/>
      <c r="AE70" s="70"/>
      <c r="AF70" s="70"/>
      <c r="AG70" s="70"/>
      <c r="AH70" s="70"/>
    </row>
    <row r="71" ht="15.75" customHeight="1">
      <c r="B71" s="153"/>
      <c r="C71" s="198"/>
      <c r="D71" s="198"/>
      <c r="E71" s="199"/>
      <c r="F71" s="200"/>
      <c r="G71" s="200"/>
      <c r="H71" s="200"/>
      <c r="I71" s="200"/>
      <c r="J71" s="200"/>
      <c r="K71" s="200"/>
      <c r="L71" s="200"/>
      <c r="M71" s="200"/>
      <c r="N71" s="200"/>
      <c r="O71" s="200"/>
      <c r="Z71" s="70"/>
      <c r="AA71" s="70"/>
      <c r="AB71" s="70"/>
      <c r="AC71" s="70"/>
      <c r="AD71" s="70"/>
      <c r="AE71" s="70"/>
      <c r="AF71" s="70"/>
      <c r="AG71" s="70"/>
      <c r="AH71" s="70"/>
    </row>
    <row r="72" ht="15.75" customHeight="1">
      <c r="B72" s="153"/>
      <c r="C72" s="198"/>
      <c r="D72" s="198"/>
      <c r="E72" s="199"/>
      <c r="F72" s="200"/>
      <c r="G72" s="200"/>
      <c r="H72" s="200"/>
      <c r="I72" s="200"/>
      <c r="J72" s="200"/>
      <c r="K72" s="200"/>
      <c r="L72" s="200"/>
      <c r="M72" s="200"/>
      <c r="N72" s="200"/>
      <c r="O72" s="200"/>
      <c r="Z72" s="70"/>
      <c r="AA72" s="70"/>
      <c r="AB72" s="70"/>
      <c r="AC72" s="70"/>
      <c r="AD72" s="70"/>
      <c r="AE72" s="70"/>
      <c r="AF72" s="70"/>
      <c r="AG72" s="70"/>
      <c r="AH72" s="70"/>
    </row>
    <row r="73" ht="15.75" customHeight="1">
      <c r="B73" s="153"/>
      <c r="C73" s="198"/>
      <c r="D73" s="198"/>
      <c r="E73" s="199"/>
      <c r="F73" s="200"/>
      <c r="G73" s="200"/>
      <c r="H73" s="200"/>
      <c r="I73" s="200"/>
      <c r="J73" s="200"/>
      <c r="K73" s="200"/>
      <c r="L73" s="200"/>
      <c r="M73" s="200"/>
      <c r="N73" s="200"/>
      <c r="O73" s="200"/>
      <c r="Z73" s="70"/>
      <c r="AA73" s="70"/>
      <c r="AB73" s="70"/>
      <c r="AC73" s="70"/>
      <c r="AD73" s="70"/>
      <c r="AE73" s="70"/>
      <c r="AF73" s="70"/>
      <c r="AG73" s="70"/>
      <c r="AH73" s="70"/>
    </row>
    <row r="74" ht="15.75" customHeight="1">
      <c r="B74" s="153"/>
      <c r="C74" s="198"/>
      <c r="D74" s="198"/>
      <c r="E74" s="199"/>
      <c r="F74" s="200"/>
      <c r="G74" s="200"/>
      <c r="H74" s="200"/>
      <c r="I74" s="200"/>
      <c r="J74" s="200"/>
      <c r="K74" s="200"/>
      <c r="L74" s="200"/>
      <c r="M74" s="200"/>
      <c r="N74" s="200"/>
      <c r="O74" s="200"/>
      <c r="Z74" s="70"/>
      <c r="AA74" s="70"/>
      <c r="AB74" s="70"/>
      <c r="AC74" s="70"/>
      <c r="AD74" s="70"/>
      <c r="AE74" s="70"/>
      <c r="AF74" s="70"/>
      <c r="AG74" s="70"/>
      <c r="AH74" s="70"/>
    </row>
    <row r="75" ht="15.75" customHeight="1">
      <c r="B75" s="153"/>
      <c r="C75" s="198"/>
      <c r="D75" s="198"/>
      <c r="E75" s="199"/>
      <c r="F75" s="200"/>
      <c r="G75" s="200"/>
      <c r="H75" s="200"/>
      <c r="I75" s="200"/>
      <c r="J75" s="200"/>
      <c r="K75" s="200"/>
      <c r="L75" s="200"/>
      <c r="M75" s="200"/>
      <c r="N75" s="200"/>
      <c r="O75" s="200"/>
      <c r="Z75" s="70"/>
      <c r="AA75" s="70"/>
      <c r="AB75" s="70"/>
      <c r="AC75" s="70"/>
      <c r="AD75" s="70"/>
      <c r="AE75" s="70"/>
      <c r="AF75" s="70"/>
      <c r="AG75" s="70"/>
      <c r="AH75" s="70"/>
    </row>
    <row r="76" ht="15.75" customHeight="1">
      <c r="B76" s="153"/>
      <c r="C76" s="198"/>
      <c r="D76" s="198"/>
      <c r="E76" s="199"/>
      <c r="F76" s="200"/>
      <c r="G76" s="200"/>
      <c r="H76" s="200"/>
      <c r="I76" s="200"/>
      <c r="J76" s="200"/>
      <c r="K76" s="200"/>
      <c r="L76" s="200"/>
      <c r="M76" s="200"/>
      <c r="N76" s="200"/>
      <c r="O76" s="200"/>
      <c r="Z76" s="70"/>
      <c r="AA76" s="70"/>
      <c r="AB76" s="70"/>
      <c r="AC76" s="70"/>
      <c r="AD76" s="70"/>
      <c r="AE76" s="70"/>
      <c r="AF76" s="70"/>
      <c r="AG76" s="70"/>
      <c r="AH76" s="70"/>
    </row>
    <row r="77" ht="15.75" customHeight="1">
      <c r="B77" s="153"/>
      <c r="C77" s="198"/>
      <c r="D77" s="198"/>
      <c r="E77" s="199"/>
      <c r="F77" s="200"/>
      <c r="G77" s="200"/>
      <c r="H77" s="200"/>
      <c r="I77" s="200"/>
      <c r="J77" s="200"/>
      <c r="K77" s="200"/>
      <c r="L77" s="200"/>
      <c r="M77" s="200"/>
      <c r="N77" s="200"/>
      <c r="O77" s="200"/>
      <c r="Z77" s="70"/>
      <c r="AA77" s="70"/>
      <c r="AB77" s="70"/>
      <c r="AC77" s="70"/>
      <c r="AD77" s="70"/>
      <c r="AE77" s="70"/>
      <c r="AF77" s="70"/>
      <c r="AG77" s="70"/>
      <c r="AH77" s="70"/>
    </row>
    <row r="78" ht="15.75" customHeight="1">
      <c r="B78" s="153"/>
      <c r="C78" s="198"/>
      <c r="D78" s="198"/>
      <c r="E78" s="199"/>
      <c r="F78" s="200"/>
      <c r="G78" s="200"/>
      <c r="H78" s="200"/>
      <c r="I78" s="200"/>
      <c r="J78" s="200"/>
      <c r="K78" s="200"/>
      <c r="L78" s="200"/>
      <c r="M78" s="200"/>
      <c r="N78" s="200"/>
      <c r="O78" s="200"/>
      <c r="Z78" s="70"/>
      <c r="AA78" s="70"/>
      <c r="AB78" s="70"/>
      <c r="AC78" s="70"/>
      <c r="AD78" s="70"/>
      <c r="AE78" s="70"/>
      <c r="AF78" s="70"/>
      <c r="AG78" s="70"/>
      <c r="AH78" s="70"/>
    </row>
    <row r="79" ht="15.75" customHeight="1">
      <c r="B79" s="153"/>
      <c r="C79" s="198"/>
      <c r="D79" s="198"/>
      <c r="E79" s="199"/>
      <c r="F79" s="200"/>
      <c r="G79" s="200"/>
      <c r="H79" s="200"/>
      <c r="I79" s="200"/>
      <c r="J79" s="200"/>
      <c r="K79" s="200"/>
      <c r="L79" s="200"/>
      <c r="M79" s="200"/>
      <c r="N79" s="200"/>
      <c r="O79" s="200"/>
      <c r="Z79" s="70"/>
      <c r="AA79" s="70"/>
      <c r="AB79" s="70"/>
      <c r="AC79" s="70"/>
      <c r="AD79" s="70"/>
      <c r="AE79" s="70"/>
      <c r="AF79" s="70"/>
      <c r="AG79" s="70"/>
      <c r="AH79" s="70"/>
    </row>
    <row r="80" ht="15.75" customHeight="1">
      <c r="B80" s="153"/>
      <c r="C80" s="198"/>
      <c r="D80" s="198"/>
      <c r="E80" s="199"/>
      <c r="F80" s="200"/>
      <c r="G80" s="200"/>
      <c r="H80" s="200"/>
      <c r="I80" s="200"/>
      <c r="J80" s="200"/>
      <c r="K80" s="200"/>
      <c r="L80" s="200"/>
      <c r="M80" s="200"/>
      <c r="N80" s="200"/>
      <c r="O80" s="200"/>
      <c r="Z80" s="70"/>
      <c r="AA80" s="70"/>
      <c r="AB80" s="70"/>
      <c r="AC80" s="70"/>
      <c r="AD80" s="70"/>
      <c r="AE80" s="70"/>
      <c r="AF80" s="70"/>
      <c r="AG80" s="70"/>
      <c r="AH80" s="70"/>
    </row>
    <row r="81" ht="15.75" customHeight="1">
      <c r="B81" s="153"/>
      <c r="C81" s="198"/>
      <c r="D81" s="198"/>
      <c r="E81" s="199"/>
      <c r="F81" s="200"/>
      <c r="G81" s="200"/>
      <c r="H81" s="200"/>
      <c r="I81" s="200"/>
      <c r="J81" s="200"/>
      <c r="K81" s="200"/>
      <c r="L81" s="200"/>
      <c r="M81" s="200"/>
      <c r="N81" s="200"/>
      <c r="O81" s="200"/>
      <c r="Z81" s="70"/>
      <c r="AA81" s="70"/>
      <c r="AB81" s="70"/>
      <c r="AC81" s="70"/>
      <c r="AD81" s="70"/>
      <c r="AE81" s="70"/>
      <c r="AF81" s="70"/>
      <c r="AG81" s="70"/>
      <c r="AH81" s="70"/>
    </row>
    <row r="82" ht="15.75" customHeight="1">
      <c r="B82" s="153"/>
      <c r="C82" s="198"/>
      <c r="D82" s="198"/>
      <c r="E82" s="199"/>
      <c r="F82" s="200"/>
      <c r="G82" s="200"/>
      <c r="H82" s="200"/>
      <c r="I82" s="200"/>
      <c r="J82" s="200"/>
      <c r="K82" s="200"/>
      <c r="L82" s="200"/>
      <c r="M82" s="200"/>
      <c r="N82" s="200"/>
      <c r="O82" s="200"/>
      <c r="Z82" s="70"/>
      <c r="AA82" s="70"/>
      <c r="AB82" s="70"/>
      <c r="AC82" s="70"/>
      <c r="AD82" s="70"/>
      <c r="AE82" s="70"/>
      <c r="AF82" s="70"/>
      <c r="AG82" s="70"/>
      <c r="AH82" s="70"/>
    </row>
    <row r="83" ht="15.75" customHeight="1">
      <c r="B83" s="153"/>
      <c r="C83" s="198"/>
      <c r="D83" s="198"/>
      <c r="E83" s="199"/>
      <c r="F83" s="200"/>
      <c r="G83" s="200"/>
      <c r="H83" s="200"/>
      <c r="I83" s="200"/>
      <c r="J83" s="200"/>
      <c r="K83" s="200"/>
      <c r="L83" s="200"/>
      <c r="M83" s="200"/>
      <c r="N83" s="200"/>
      <c r="O83" s="200"/>
      <c r="Z83" s="70"/>
      <c r="AA83" s="70"/>
      <c r="AB83" s="70"/>
      <c r="AC83" s="70"/>
      <c r="AD83" s="70"/>
      <c r="AE83" s="70"/>
      <c r="AF83" s="70"/>
      <c r="AG83" s="70"/>
      <c r="AH83" s="70"/>
    </row>
    <row r="84" ht="15.75" customHeight="1">
      <c r="B84" s="153"/>
      <c r="C84" s="198"/>
      <c r="D84" s="198"/>
      <c r="E84" s="199"/>
      <c r="F84" s="200"/>
      <c r="G84" s="200"/>
      <c r="H84" s="200"/>
      <c r="I84" s="200"/>
      <c r="J84" s="200"/>
      <c r="K84" s="200"/>
      <c r="L84" s="200"/>
      <c r="M84" s="200"/>
      <c r="N84" s="200"/>
      <c r="O84" s="200"/>
      <c r="Z84" s="70"/>
      <c r="AA84" s="70"/>
      <c r="AB84" s="70"/>
      <c r="AC84" s="70"/>
      <c r="AD84" s="70"/>
      <c r="AE84" s="70"/>
      <c r="AF84" s="70"/>
      <c r="AG84" s="70"/>
      <c r="AH84" s="70"/>
    </row>
    <row r="85" ht="15.75" customHeight="1">
      <c r="Z85" s="70"/>
      <c r="AA85" s="70"/>
      <c r="AB85" s="70"/>
      <c r="AC85" s="70"/>
      <c r="AD85" s="70"/>
      <c r="AE85" s="70"/>
      <c r="AF85" s="70"/>
      <c r="AG85" s="70"/>
      <c r="AH85" s="70"/>
    </row>
    <row r="86" ht="15.75" customHeight="1">
      <c r="Z86" s="70"/>
      <c r="AA86" s="70"/>
      <c r="AB86" s="70"/>
      <c r="AC86" s="70"/>
      <c r="AD86" s="70"/>
      <c r="AE86" s="70"/>
      <c r="AF86" s="70"/>
      <c r="AG86" s="70"/>
      <c r="AH86" s="70"/>
    </row>
    <row r="87" ht="15.75" customHeight="1">
      <c r="Z87" s="70"/>
      <c r="AA87" s="70"/>
      <c r="AB87" s="70"/>
      <c r="AC87" s="70"/>
      <c r="AD87" s="70"/>
      <c r="AE87" s="70"/>
      <c r="AF87" s="70"/>
      <c r="AG87" s="70"/>
      <c r="AH87" s="70"/>
    </row>
    <row r="88" ht="15.75" customHeight="1">
      <c r="Z88" s="70"/>
      <c r="AA88" s="70"/>
      <c r="AB88" s="70"/>
      <c r="AC88" s="70"/>
      <c r="AD88" s="70"/>
      <c r="AE88" s="70"/>
      <c r="AF88" s="70"/>
      <c r="AG88" s="70"/>
      <c r="AH88" s="70"/>
    </row>
    <row r="89" ht="15.75" customHeight="1">
      <c r="Z89" s="70"/>
      <c r="AA89" s="70"/>
      <c r="AB89" s="70"/>
      <c r="AC89" s="70"/>
      <c r="AD89" s="70"/>
      <c r="AE89" s="70"/>
      <c r="AF89" s="70"/>
      <c r="AG89" s="70"/>
      <c r="AH89" s="70"/>
    </row>
    <row r="90" ht="15.75" customHeight="1">
      <c r="Z90" s="70"/>
      <c r="AA90" s="70"/>
      <c r="AB90" s="70"/>
      <c r="AC90" s="70"/>
      <c r="AD90" s="70"/>
      <c r="AE90" s="70"/>
      <c r="AF90" s="70"/>
      <c r="AG90" s="70"/>
      <c r="AH90" s="70"/>
    </row>
    <row r="91" ht="15.75" customHeight="1">
      <c r="Z91" s="70"/>
      <c r="AA91" s="70"/>
      <c r="AB91" s="70"/>
      <c r="AC91" s="70"/>
      <c r="AD91" s="70"/>
      <c r="AE91" s="70"/>
      <c r="AF91" s="70"/>
      <c r="AG91" s="70"/>
      <c r="AH91" s="70"/>
    </row>
    <row r="92" ht="15.75" customHeight="1">
      <c r="Z92" s="70"/>
      <c r="AA92" s="70"/>
      <c r="AB92" s="70"/>
      <c r="AC92" s="70"/>
      <c r="AD92" s="70"/>
      <c r="AE92" s="70"/>
      <c r="AF92" s="70"/>
      <c r="AG92" s="70"/>
      <c r="AH92" s="70"/>
    </row>
    <row r="93" ht="15.75" customHeight="1">
      <c r="Z93" s="70"/>
      <c r="AA93" s="70"/>
      <c r="AB93" s="70"/>
      <c r="AC93" s="70"/>
      <c r="AD93" s="70"/>
      <c r="AE93" s="70"/>
      <c r="AF93" s="70"/>
      <c r="AG93" s="70"/>
      <c r="AH93" s="70"/>
    </row>
    <row r="94" ht="15.75" customHeight="1">
      <c r="Z94" s="70"/>
      <c r="AA94" s="70"/>
      <c r="AB94" s="70"/>
      <c r="AC94" s="70"/>
      <c r="AD94" s="70"/>
      <c r="AE94" s="70"/>
      <c r="AF94" s="70"/>
      <c r="AG94" s="70"/>
      <c r="AH94" s="70"/>
    </row>
    <row r="95" ht="15.75" customHeight="1">
      <c r="Z95" s="70"/>
      <c r="AA95" s="70"/>
      <c r="AB95" s="70"/>
      <c r="AC95" s="70"/>
      <c r="AD95" s="70"/>
      <c r="AE95" s="70"/>
      <c r="AF95" s="70"/>
      <c r="AG95" s="70"/>
      <c r="AH95" s="70"/>
    </row>
    <row r="96" ht="15.75" customHeight="1">
      <c r="Z96" s="70"/>
      <c r="AA96" s="70"/>
      <c r="AB96" s="70"/>
      <c r="AC96" s="70"/>
      <c r="AD96" s="70"/>
      <c r="AE96" s="70"/>
      <c r="AF96" s="70"/>
      <c r="AG96" s="70"/>
      <c r="AH96" s="70"/>
    </row>
    <row r="97" ht="15.75" customHeight="1">
      <c r="Z97" s="70"/>
      <c r="AA97" s="70"/>
      <c r="AB97" s="70"/>
      <c r="AC97" s="70"/>
      <c r="AD97" s="70"/>
      <c r="AE97" s="70"/>
      <c r="AF97" s="70"/>
      <c r="AG97" s="70"/>
      <c r="AH97" s="70"/>
    </row>
    <row r="98" ht="15.75" customHeight="1">
      <c r="Z98" s="70"/>
      <c r="AA98" s="70"/>
      <c r="AB98" s="70"/>
      <c r="AC98" s="70"/>
      <c r="AD98" s="70"/>
      <c r="AE98" s="70"/>
      <c r="AF98" s="70"/>
      <c r="AG98" s="70"/>
      <c r="AH98" s="70"/>
    </row>
    <row r="99" ht="15.75" customHeight="1">
      <c r="Z99" s="70"/>
      <c r="AA99" s="70"/>
      <c r="AB99" s="70"/>
      <c r="AC99" s="70"/>
      <c r="AD99" s="70"/>
      <c r="AE99" s="70"/>
      <c r="AF99" s="70"/>
      <c r="AG99" s="70"/>
      <c r="AH99" s="70"/>
    </row>
    <row r="100" ht="15.75" customHeight="1">
      <c r="Z100" s="70"/>
      <c r="AA100" s="70"/>
      <c r="AB100" s="70"/>
      <c r="AC100" s="70"/>
      <c r="AD100" s="70"/>
      <c r="AE100" s="70"/>
      <c r="AF100" s="70"/>
      <c r="AG100" s="70"/>
      <c r="AH100" s="70"/>
    </row>
    <row r="101" ht="15.75" customHeight="1">
      <c r="Z101" s="70"/>
      <c r="AA101" s="70"/>
      <c r="AB101" s="70"/>
      <c r="AC101" s="70"/>
      <c r="AD101" s="70"/>
      <c r="AE101" s="70"/>
      <c r="AF101" s="70"/>
      <c r="AG101" s="70"/>
      <c r="AH101" s="70"/>
    </row>
    <row r="102" ht="15.75" customHeight="1">
      <c r="Z102" s="70"/>
      <c r="AA102" s="70"/>
      <c r="AB102" s="70"/>
      <c r="AC102" s="70"/>
      <c r="AD102" s="70"/>
      <c r="AE102" s="70"/>
      <c r="AF102" s="70"/>
      <c r="AG102" s="70"/>
      <c r="AH102" s="70"/>
    </row>
    <row r="103" ht="15.75" customHeight="1">
      <c r="Z103" s="70"/>
      <c r="AA103" s="70"/>
      <c r="AB103" s="70"/>
      <c r="AC103" s="70"/>
      <c r="AD103" s="70"/>
      <c r="AE103" s="70"/>
      <c r="AF103" s="70"/>
      <c r="AG103" s="70"/>
      <c r="AH103" s="70"/>
    </row>
    <row r="104" ht="15.75" customHeight="1">
      <c r="Z104" s="70"/>
      <c r="AA104" s="70"/>
      <c r="AB104" s="70"/>
      <c r="AC104" s="70"/>
      <c r="AD104" s="70"/>
      <c r="AE104" s="70"/>
      <c r="AF104" s="70"/>
      <c r="AG104" s="70"/>
      <c r="AH104" s="70"/>
    </row>
    <row r="105" ht="15.75" customHeight="1">
      <c r="Z105" s="70"/>
      <c r="AA105" s="70"/>
      <c r="AB105" s="70"/>
      <c r="AC105" s="70"/>
      <c r="AD105" s="70"/>
      <c r="AE105" s="70"/>
      <c r="AF105" s="70"/>
      <c r="AG105" s="70"/>
      <c r="AH105" s="70"/>
    </row>
    <row r="106" ht="15.75" customHeight="1">
      <c r="Z106" s="70"/>
      <c r="AA106" s="70"/>
      <c r="AB106" s="70"/>
      <c r="AC106" s="70"/>
      <c r="AD106" s="70"/>
      <c r="AE106" s="70"/>
      <c r="AF106" s="70"/>
      <c r="AG106" s="70"/>
      <c r="AH106" s="70"/>
    </row>
    <row r="107" ht="15.75" customHeight="1">
      <c r="Z107" s="70"/>
      <c r="AA107" s="70"/>
      <c r="AB107" s="70"/>
      <c r="AC107" s="70"/>
      <c r="AD107" s="70"/>
      <c r="AE107" s="70"/>
      <c r="AF107" s="70"/>
      <c r="AG107" s="70"/>
      <c r="AH107" s="70"/>
    </row>
    <row r="108" ht="15.75" customHeight="1">
      <c r="Z108" s="70"/>
      <c r="AA108" s="70"/>
      <c r="AB108" s="70"/>
      <c r="AC108" s="70"/>
      <c r="AD108" s="70"/>
      <c r="AE108" s="70"/>
      <c r="AF108" s="70"/>
      <c r="AG108" s="70"/>
      <c r="AH108" s="70"/>
    </row>
    <row r="109" ht="15.75" customHeight="1">
      <c r="Z109" s="70"/>
      <c r="AA109" s="70"/>
      <c r="AB109" s="70"/>
      <c r="AC109" s="70"/>
      <c r="AD109" s="70"/>
      <c r="AE109" s="70"/>
      <c r="AF109" s="70"/>
      <c r="AG109" s="70"/>
      <c r="AH109" s="70"/>
    </row>
    <row r="110" ht="15.75" customHeight="1">
      <c r="Z110" s="70"/>
      <c r="AA110" s="70"/>
      <c r="AB110" s="70"/>
      <c r="AC110" s="70"/>
      <c r="AD110" s="70"/>
      <c r="AE110" s="70"/>
      <c r="AF110" s="70"/>
      <c r="AG110" s="70"/>
      <c r="AH110" s="70"/>
    </row>
    <row r="111" ht="15.75" customHeight="1">
      <c r="Z111" s="70"/>
      <c r="AA111" s="70"/>
      <c r="AB111" s="70"/>
      <c r="AC111" s="70"/>
      <c r="AD111" s="70"/>
      <c r="AE111" s="70"/>
      <c r="AF111" s="70"/>
      <c r="AG111" s="70"/>
      <c r="AH111" s="70"/>
    </row>
    <row r="112" ht="15.75" customHeight="1">
      <c r="Z112" s="70"/>
      <c r="AA112" s="70"/>
      <c r="AB112" s="70"/>
      <c r="AC112" s="70"/>
      <c r="AD112" s="70"/>
      <c r="AE112" s="70"/>
      <c r="AF112" s="70"/>
      <c r="AG112" s="70"/>
      <c r="AH112" s="70"/>
    </row>
    <row r="113" ht="15.75" customHeight="1">
      <c r="Z113" s="70"/>
      <c r="AA113" s="70"/>
      <c r="AB113" s="70"/>
      <c r="AC113" s="70"/>
      <c r="AD113" s="70"/>
      <c r="AE113" s="70"/>
      <c r="AF113" s="70"/>
      <c r="AG113" s="70"/>
      <c r="AH113" s="70"/>
    </row>
    <row r="114" ht="15.75" customHeight="1">
      <c r="Z114" s="70"/>
      <c r="AA114" s="70"/>
      <c r="AB114" s="70"/>
      <c r="AC114" s="70"/>
      <c r="AD114" s="70"/>
      <c r="AE114" s="70"/>
      <c r="AF114" s="70"/>
      <c r="AG114" s="70"/>
      <c r="AH114" s="70"/>
    </row>
    <row r="115" ht="15.75" customHeight="1">
      <c r="Z115" s="70"/>
      <c r="AA115" s="70"/>
      <c r="AB115" s="70"/>
      <c r="AC115" s="70"/>
      <c r="AD115" s="70"/>
      <c r="AE115" s="70"/>
      <c r="AF115" s="70"/>
      <c r="AG115" s="70"/>
      <c r="AH115" s="70"/>
    </row>
    <row r="116" ht="15.75" customHeight="1">
      <c r="Z116" s="70"/>
      <c r="AA116" s="70"/>
      <c r="AB116" s="70"/>
      <c r="AC116" s="70"/>
      <c r="AD116" s="70"/>
      <c r="AE116" s="70"/>
      <c r="AF116" s="70"/>
      <c r="AG116" s="70"/>
      <c r="AH116" s="70"/>
    </row>
    <row r="117" ht="15.75" customHeight="1">
      <c r="Z117" s="70"/>
      <c r="AA117" s="70"/>
      <c r="AB117" s="70"/>
      <c r="AC117" s="70"/>
      <c r="AD117" s="70"/>
      <c r="AE117" s="70"/>
      <c r="AF117" s="70"/>
      <c r="AG117" s="70"/>
      <c r="AH117" s="70"/>
    </row>
    <row r="118" ht="15.75" customHeight="1">
      <c r="Z118" s="70"/>
      <c r="AA118" s="70"/>
      <c r="AB118" s="70"/>
      <c r="AC118" s="70"/>
      <c r="AD118" s="70"/>
      <c r="AE118" s="70"/>
      <c r="AF118" s="70"/>
      <c r="AG118" s="70"/>
      <c r="AH118" s="70"/>
    </row>
    <row r="119" ht="15.75" customHeight="1">
      <c r="Z119" s="70"/>
      <c r="AA119" s="70"/>
      <c r="AB119" s="70"/>
      <c r="AC119" s="70"/>
      <c r="AD119" s="70"/>
      <c r="AE119" s="70"/>
      <c r="AF119" s="70"/>
      <c r="AG119" s="70"/>
      <c r="AH119" s="70"/>
    </row>
    <row r="120" ht="15.75" customHeight="1">
      <c r="Z120" s="70"/>
      <c r="AA120" s="70"/>
      <c r="AB120" s="70"/>
      <c r="AC120" s="70"/>
      <c r="AD120" s="70"/>
      <c r="AE120" s="70"/>
      <c r="AF120" s="70"/>
      <c r="AG120" s="70"/>
      <c r="AH120" s="70"/>
    </row>
    <row r="121" ht="15.75" customHeight="1">
      <c r="Z121" s="70"/>
      <c r="AA121" s="70"/>
      <c r="AB121" s="70"/>
      <c r="AC121" s="70"/>
      <c r="AD121" s="70"/>
      <c r="AE121" s="70"/>
      <c r="AF121" s="70"/>
      <c r="AG121" s="70"/>
      <c r="AH121" s="70"/>
    </row>
    <row r="122" ht="15.75" customHeight="1">
      <c r="Z122" s="70"/>
      <c r="AA122" s="70"/>
      <c r="AB122" s="70"/>
      <c r="AC122" s="70"/>
      <c r="AD122" s="70"/>
      <c r="AE122" s="70"/>
      <c r="AF122" s="70"/>
      <c r="AG122" s="70"/>
      <c r="AH122" s="70"/>
    </row>
    <row r="123" ht="15.75" customHeight="1">
      <c r="Z123" s="70"/>
      <c r="AA123" s="70"/>
      <c r="AB123" s="70"/>
      <c r="AC123" s="70"/>
      <c r="AD123" s="70"/>
      <c r="AE123" s="70"/>
      <c r="AF123" s="70"/>
      <c r="AG123" s="70"/>
      <c r="AH123" s="70"/>
    </row>
    <row r="124" ht="15.75" customHeight="1">
      <c r="Z124" s="70"/>
      <c r="AA124" s="70"/>
      <c r="AB124" s="70"/>
      <c r="AC124" s="70"/>
      <c r="AD124" s="70"/>
      <c r="AE124" s="70"/>
      <c r="AF124" s="70"/>
      <c r="AG124" s="70"/>
      <c r="AH124" s="70"/>
    </row>
    <row r="125" ht="15.75" customHeight="1">
      <c r="Z125" s="70"/>
      <c r="AA125" s="70"/>
      <c r="AB125" s="70"/>
      <c r="AC125" s="70"/>
      <c r="AD125" s="70"/>
      <c r="AE125" s="70"/>
      <c r="AF125" s="70"/>
      <c r="AG125" s="70"/>
      <c r="AH125" s="70"/>
    </row>
    <row r="126" ht="15.75" customHeight="1">
      <c r="Z126" s="70"/>
      <c r="AA126" s="70"/>
      <c r="AB126" s="70"/>
      <c r="AC126" s="70"/>
      <c r="AD126" s="70"/>
      <c r="AE126" s="70"/>
      <c r="AF126" s="70"/>
      <c r="AG126" s="70"/>
      <c r="AH126" s="70"/>
    </row>
    <row r="127" ht="15.75" customHeight="1">
      <c r="Z127" s="70"/>
      <c r="AA127" s="70"/>
      <c r="AB127" s="70"/>
      <c r="AC127" s="70"/>
      <c r="AD127" s="70"/>
      <c r="AE127" s="70"/>
      <c r="AF127" s="70"/>
      <c r="AG127" s="70"/>
      <c r="AH127" s="70"/>
    </row>
    <row r="128" ht="15.75" customHeight="1">
      <c r="Z128" s="70"/>
      <c r="AA128" s="70"/>
      <c r="AB128" s="70"/>
      <c r="AC128" s="70"/>
      <c r="AD128" s="70"/>
      <c r="AE128" s="70"/>
      <c r="AF128" s="70"/>
      <c r="AG128" s="70"/>
      <c r="AH128" s="70"/>
    </row>
    <row r="129" ht="15.75" customHeight="1">
      <c r="Z129" s="70"/>
      <c r="AA129" s="70"/>
      <c r="AB129" s="70"/>
      <c r="AC129" s="70"/>
      <c r="AD129" s="70"/>
      <c r="AE129" s="70"/>
      <c r="AF129" s="70"/>
      <c r="AG129" s="70"/>
      <c r="AH129" s="70"/>
    </row>
    <row r="130" ht="15.75" customHeight="1">
      <c r="Z130" s="70"/>
      <c r="AA130" s="70"/>
      <c r="AB130" s="70"/>
      <c r="AC130" s="70"/>
      <c r="AD130" s="70"/>
      <c r="AE130" s="70"/>
      <c r="AF130" s="70"/>
      <c r="AG130" s="70"/>
      <c r="AH130" s="70"/>
    </row>
    <row r="131" ht="15.75" customHeight="1">
      <c r="Z131" s="70"/>
      <c r="AA131" s="70"/>
      <c r="AB131" s="70"/>
      <c r="AC131" s="70"/>
      <c r="AD131" s="70"/>
      <c r="AE131" s="70"/>
      <c r="AF131" s="70"/>
      <c r="AG131" s="70"/>
      <c r="AH131" s="70"/>
    </row>
    <row r="132" ht="15.75" customHeight="1">
      <c r="Z132" s="70"/>
      <c r="AA132" s="70"/>
      <c r="AB132" s="70"/>
      <c r="AC132" s="70"/>
      <c r="AD132" s="70"/>
      <c r="AE132" s="70"/>
      <c r="AF132" s="70"/>
      <c r="AG132" s="70"/>
      <c r="AH132" s="70"/>
    </row>
    <row r="133" ht="15.75" customHeight="1">
      <c r="Z133" s="70"/>
      <c r="AA133" s="70"/>
      <c r="AB133" s="70"/>
      <c r="AC133" s="70"/>
      <c r="AD133" s="70"/>
      <c r="AE133" s="70"/>
      <c r="AF133" s="70"/>
      <c r="AG133" s="70"/>
      <c r="AH133" s="70"/>
    </row>
    <row r="134" ht="15.75" customHeight="1">
      <c r="Z134" s="70"/>
      <c r="AA134" s="70"/>
      <c r="AB134" s="70"/>
      <c r="AC134" s="70"/>
      <c r="AD134" s="70"/>
      <c r="AE134" s="70"/>
      <c r="AF134" s="70"/>
      <c r="AG134" s="70"/>
      <c r="AH134" s="70"/>
    </row>
    <row r="135" ht="15.75" customHeight="1">
      <c r="Z135" s="70"/>
      <c r="AA135" s="70"/>
      <c r="AB135" s="70"/>
      <c r="AC135" s="70"/>
      <c r="AD135" s="70"/>
      <c r="AE135" s="70"/>
      <c r="AF135" s="70"/>
      <c r="AG135" s="70"/>
      <c r="AH135" s="70"/>
    </row>
    <row r="136" ht="15.75" customHeight="1">
      <c r="Z136" s="70"/>
      <c r="AA136" s="70"/>
      <c r="AB136" s="70"/>
      <c r="AC136" s="70"/>
      <c r="AD136" s="70"/>
      <c r="AE136" s="70"/>
      <c r="AF136" s="70"/>
      <c r="AG136" s="70"/>
      <c r="AH136" s="70"/>
    </row>
    <row r="137" ht="15.75" customHeight="1">
      <c r="Z137" s="70"/>
      <c r="AA137" s="70"/>
      <c r="AB137" s="70"/>
      <c r="AC137" s="70"/>
      <c r="AD137" s="70"/>
      <c r="AE137" s="70"/>
      <c r="AF137" s="70"/>
      <c r="AG137" s="70"/>
      <c r="AH137" s="70"/>
    </row>
    <row r="138" ht="15.75" customHeight="1">
      <c r="Z138" s="70"/>
      <c r="AA138" s="70"/>
      <c r="AB138" s="70"/>
      <c r="AC138" s="70"/>
      <c r="AD138" s="70"/>
      <c r="AE138" s="70"/>
      <c r="AF138" s="70"/>
      <c r="AG138" s="70"/>
      <c r="AH138" s="70"/>
    </row>
    <row r="139" ht="15.75" customHeight="1">
      <c r="Z139" s="70"/>
      <c r="AA139" s="70"/>
      <c r="AB139" s="70"/>
      <c r="AC139" s="70"/>
      <c r="AD139" s="70"/>
      <c r="AE139" s="70"/>
      <c r="AF139" s="70"/>
      <c r="AG139" s="70"/>
      <c r="AH139" s="70"/>
    </row>
    <row r="140" ht="15.75" customHeight="1">
      <c r="Z140" s="70"/>
      <c r="AA140" s="70"/>
      <c r="AB140" s="70"/>
      <c r="AC140" s="70"/>
      <c r="AD140" s="70"/>
      <c r="AE140" s="70"/>
      <c r="AF140" s="70"/>
      <c r="AG140" s="70"/>
      <c r="AH140" s="70"/>
    </row>
    <row r="141" ht="15.75" customHeight="1">
      <c r="Z141" s="70"/>
      <c r="AA141" s="70"/>
      <c r="AB141" s="70"/>
      <c r="AC141" s="70"/>
      <c r="AD141" s="70"/>
      <c r="AE141" s="70"/>
      <c r="AF141" s="70"/>
      <c r="AG141" s="70"/>
      <c r="AH141" s="70"/>
    </row>
    <row r="142" ht="15.75" customHeight="1">
      <c r="Z142" s="70"/>
      <c r="AA142" s="70"/>
      <c r="AB142" s="70"/>
      <c r="AC142" s="70"/>
      <c r="AD142" s="70"/>
      <c r="AE142" s="70"/>
      <c r="AF142" s="70"/>
      <c r="AG142" s="70"/>
      <c r="AH142" s="70"/>
    </row>
    <row r="143" ht="15.75" customHeight="1">
      <c r="Z143" s="70"/>
      <c r="AA143" s="70"/>
      <c r="AB143" s="70"/>
      <c r="AC143" s="70"/>
      <c r="AD143" s="70"/>
      <c r="AE143" s="70"/>
      <c r="AF143" s="70"/>
      <c r="AG143" s="70"/>
      <c r="AH143" s="70"/>
    </row>
    <row r="144" ht="15.75" customHeight="1">
      <c r="Z144" s="70"/>
      <c r="AA144" s="70"/>
      <c r="AB144" s="70"/>
      <c r="AC144" s="70"/>
      <c r="AD144" s="70"/>
      <c r="AE144" s="70"/>
      <c r="AF144" s="70"/>
      <c r="AG144" s="70"/>
      <c r="AH144" s="70"/>
    </row>
    <row r="145" ht="15.75" customHeight="1">
      <c r="Z145" s="70"/>
      <c r="AA145" s="70"/>
      <c r="AB145" s="70"/>
      <c r="AC145" s="70"/>
      <c r="AD145" s="70"/>
      <c r="AE145" s="70"/>
      <c r="AF145" s="70"/>
      <c r="AG145" s="70"/>
      <c r="AH145" s="70"/>
    </row>
    <row r="146" ht="15.75" customHeight="1">
      <c r="Z146" s="70"/>
      <c r="AA146" s="70"/>
      <c r="AB146" s="70"/>
      <c r="AC146" s="70"/>
      <c r="AD146" s="70"/>
      <c r="AE146" s="70"/>
      <c r="AF146" s="70"/>
      <c r="AG146" s="70"/>
      <c r="AH146" s="70"/>
    </row>
    <row r="147" ht="15.75" customHeight="1">
      <c r="Z147" s="70"/>
      <c r="AA147" s="70"/>
      <c r="AB147" s="70"/>
      <c r="AC147" s="70"/>
      <c r="AD147" s="70"/>
      <c r="AE147" s="70"/>
      <c r="AF147" s="70"/>
      <c r="AG147" s="70"/>
      <c r="AH147" s="70"/>
    </row>
    <row r="148" ht="15.75" customHeight="1">
      <c r="Z148" s="70"/>
      <c r="AA148" s="70"/>
      <c r="AB148" s="70"/>
      <c r="AC148" s="70"/>
      <c r="AD148" s="70"/>
      <c r="AE148" s="70"/>
      <c r="AF148" s="70"/>
      <c r="AG148" s="70"/>
      <c r="AH148" s="70"/>
    </row>
    <row r="149" ht="15.75" customHeight="1">
      <c r="Z149" s="70"/>
      <c r="AA149" s="70"/>
      <c r="AB149" s="70"/>
      <c r="AC149" s="70"/>
      <c r="AD149" s="70"/>
      <c r="AE149" s="70"/>
      <c r="AF149" s="70"/>
      <c r="AG149" s="70"/>
      <c r="AH149" s="70"/>
    </row>
    <row r="150" ht="15.75" customHeight="1">
      <c r="Z150" s="70"/>
      <c r="AA150" s="70"/>
      <c r="AB150" s="70"/>
      <c r="AC150" s="70"/>
      <c r="AD150" s="70"/>
      <c r="AE150" s="70"/>
      <c r="AF150" s="70"/>
      <c r="AG150" s="70"/>
      <c r="AH150" s="70"/>
    </row>
    <row r="151" ht="15.75" customHeight="1">
      <c r="Z151" s="70"/>
      <c r="AA151" s="70"/>
      <c r="AB151" s="70"/>
      <c r="AC151" s="70"/>
      <c r="AD151" s="70"/>
      <c r="AE151" s="70"/>
      <c r="AF151" s="70"/>
      <c r="AG151" s="70"/>
      <c r="AH151" s="70"/>
    </row>
    <row r="152" ht="15.75" customHeight="1">
      <c r="Z152" s="70"/>
      <c r="AA152" s="70"/>
      <c r="AB152" s="70"/>
      <c r="AC152" s="70"/>
      <c r="AD152" s="70"/>
      <c r="AE152" s="70"/>
      <c r="AF152" s="70"/>
      <c r="AG152" s="70"/>
      <c r="AH152" s="70"/>
    </row>
    <row r="153" ht="15.75" customHeight="1">
      <c r="Z153" s="70"/>
      <c r="AA153" s="70"/>
      <c r="AB153" s="70"/>
      <c r="AC153" s="70"/>
      <c r="AD153" s="70"/>
      <c r="AE153" s="70"/>
      <c r="AF153" s="70"/>
      <c r="AG153" s="70"/>
      <c r="AH153" s="70"/>
    </row>
    <row r="154" ht="15.75" customHeight="1">
      <c r="Z154" s="70"/>
      <c r="AA154" s="70"/>
      <c r="AB154" s="70"/>
      <c r="AC154" s="70"/>
      <c r="AD154" s="70"/>
      <c r="AE154" s="70"/>
      <c r="AF154" s="70"/>
      <c r="AG154" s="70"/>
      <c r="AH154" s="70"/>
    </row>
    <row r="155" ht="15.75" customHeight="1">
      <c r="Z155" s="70"/>
      <c r="AA155" s="70"/>
      <c r="AB155" s="70"/>
      <c r="AC155" s="70"/>
      <c r="AD155" s="70"/>
      <c r="AE155" s="70"/>
      <c r="AF155" s="70"/>
      <c r="AG155" s="70"/>
      <c r="AH155" s="70"/>
    </row>
    <row r="156" ht="15.75" customHeight="1">
      <c r="Z156" s="70"/>
      <c r="AA156" s="70"/>
      <c r="AB156" s="70"/>
      <c r="AC156" s="70"/>
      <c r="AD156" s="70"/>
      <c r="AE156" s="70"/>
      <c r="AF156" s="70"/>
      <c r="AG156" s="70"/>
      <c r="AH156" s="70"/>
    </row>
    <row r="157" ht="15.75" customHeight="1">
      <c r="Z157" s="70"/>
      <c r="AA157" s="70"/>
      <c r="AB157" s="70"/>
      <c r="AC157" s="70"/>
      <c r="AD157" s="70"/>
      <c r="AE157" s="70"/>
      <c r="AF157" s="70"/>
      <c r="AG157" s="70"/>
      <c r="AH157" s="70"/>
    </row>
    <row r="158" ht="15.75" customHeight="1">
      <c r="Z158" s="70"/>
      <c r="AA158" s="70"/>
      <c r="AB158" s="70"/>
      <c r="AC158" s="70"/>
      <c r="AD158" s="70"/>
      <c r="AE158" s="70"/>
      <c r="AF158" s="70"/>
      <c r="AG158" s="70"/>
      <c r="AH158" s="70"/>
    </row>
    <row r="159" ht="15.75" customHeight="1">
      <c r="Z159" s="70"/>
      <c r="AA159" s="70"/>
      <c r="AB159" s="70"/>
      <c r="AC159" s="70"/>
      <c r="AD159" s="70"/>
      <c r="AE159" s="70"/>
      <c r="AF159" s="70"/>
      <c r="AG159" s="70"/>
      <c r="AH159" s="70"/>
    </row>
    <row r="160" ht="15.75" customHeight="1">
      <c r="Z160" s="70"/>
      <c r="AA160" s="70"/>
      <c r="AB160" s="70"/>
      <c r="AC160" s="70"/>
      <c r="AD160" s="70"/>
      <c r="AE160" s="70"/>
      <c r="AF160" s="70"/>
      <c r="AG160" s="70"/>
      <c r="AH160" s="70"/>
    </row>
    <row r="161" ht="15.75" customHeight="1">
      <c r="Z161" s="70"/>
      <c r="AA161" s="70"/>
      <c r="AB161" s="70"/>
      <c r="AC161" s="70"/>
      <c r="AD161" s="70"/>
      <c r="AE161" s="70"/>
      <c r="AF161" s="70"/>
      <c r="AG161" s="70"/>
      <c r="AH161" s="70"/>
    </row>
    <row r="162" ht="15.75" customHeight="1">
      <c r="Z162" s="70"/>
      <c r="AA162" s="70"/>
      <c r="AB162" s="70"/>
      <c r="AC162" s="70"/>
      <c r="AD162" s="70"/>
      <c r="AE162" s="70"/>
      <c r="AF162" s="70"/>
      <c r="AG162" s="70"/>
      <c r="AH162" s="70"/>
    </row>
    <row r="163" ht="15.75" customHeight="1">
      <c r="Z163" s="70"/>
      <c r="AA163" s="70"/>
      <c r="AB163" s="70"/>
      <c r="AC163" s="70"/>
      <c r="AD163" s="70"/>
      <c r="AE163" s="70"/>
      <c r="AF163" s="70"/>
      <c r="AG163" s="70"/>
      <c r="AH163" s="70"/>
    </row>
    <row r="164" ht="15.75" customHeight="1">
      <c r="Z164" s="70"/>
      <c r="AA164" s="70"/>
      <c r="AB164" s="70"/>
      <c r="AC164" s="70"/>
      <c r="AD164" s="70"/>
      <c r="AE164" s="70"/>
      <c r="AF164" s="70"/>
      <c r="AG164" s="70"/>
      <c r="AH164" s="70"/>
    </row>
    <row r="165" ht="15.75" customHeight="1">
      <c r="Z165" s="70"/>
      <c r="AA165" s="70"/>
      <c r="AB165" s="70"/>
      <c r="AC165" s="70"/>
      <c r="AD165" s="70"/>
      <c r="AE165" s="70"/>
      <c r="AF165" s="70"/>
      <c r="AG165" s="70"/>
      <c r="AH165" s="70"/>
    </row>
    <row r="166" ht="15.75" customHeight="1">
      <c r="Z166" s="70"/>
      <c r="AA166" s="70"/>
      <c r="AB166" s="70"/>
      <c r="AC166" s="70"/>
      <c r="AD166" s="70"/>
      <c r="AE166" s="70"/>
      <c r="AF166" s="70"/>
      <c r="AG166" s="70"/>
      <c r="AH166" s="70"/>
    </row>
    <row r="167" ht="15.75" customHeight="1">
      <c r="Z167" s="70"/>
      <c r="AA167" s="70"/>
      <c r="AB167" s="70"/>
      <c r="AC167" s="70"/>
      <c r="AD167" s="70"/>
      <c r="AE167" s="70"/>
      <c r="AF167" s="70"/>
      <c r="AG167" s="70"/>
      <c r="AH167" s="70"/>
    </row>
    <row r="168" ht="15.75" customHeight="1">
      <c r="Z168" s="70"/>
      <c r="AA168" s="70"/>
      <c r="AB168" s="70"/>
      <c r="AC168" s="70"/>
      <c r="AD168" s="70"/>
      <c r="AE168" s="70"/>
      <c r="AF168" s="70"/>
      <c r="AG168" s="70"/>
      <c r="AH168" s="70"/>
    </row>
    <row r="169" ht="15.75" customHeight="1">
      <c r="Z169" s="70"/>
      <c r="AA169" s="70"/>
      <c r="AB169" s="70"/>
      <c r="AC169" s="70"/>
      <c r="AD169" s="70"/>
      <c r="AE169" s="70"/>
      <c r="AF169" s="70"/>
      <c r="AG169" s="70"/>
      <c r="AH169" s="70"/>
    </row>
    <row r="170" ht="15.75" customHeight="1">
      <c r="Z170" s="70"/>
      <c r="AA170" s="70"/>
      <c r="AB170" s="70"/>
      <c r="AC170" s="70"/>
      <c r="AD170" s="70"/>
      <c r="AE170" s="70"/>
      <c r="AF170" s="70"/>
      <c r="AG170" s="70"/>
      <c r="AH170" s="70"/>
    </row>
    <row r="171" ht="15.75" customHeight="1">
      <c r="Z171" s="70"/>
      <c r="AA171" s="70"/>
      <c r="AB171" s="70"/>
      <c r="AC171" s="70"/>
      <c r="AD171" s="70"/>
      <c r="AE171" s="70"/>
      <c r="AF171" s="70"/>
      <c r="AG171" s="70"/>
      <c r="AH171" s="70"/>
    </row>
    <row r="172" ht="15.75" customHeight="1">
      <c r="Z172" s="70"/>
      <c r="AA172" s="70"/>
      <c r="AB172" s="70"/>
      <c r="AC172" s="70"/>
      <c r="AD172" s="70"/>
      <c r="AE172" s="70"/>
      <c r="AF172" s="70"/>
      <c r="AG172" s="70"/>
      <c r="AH172" s="70"/>
    </row>
    <row r="173" ht="15.75" customHeight="1">
      <c r="Z173" s="70"/>
      <c r="AA173" s="70"/>
      <c r="AB173" s="70"/>
      <c r="AC173" s="70"/>
      <c r="AD173" s="70"/>
      <c r="AE173" s="70"/>
      <c r="AF173" s="70"/>
      <c r="AG173" s="70"/>
      <c r="AH173" s="70"/>
    </row>
    <row r="174" ht="15.75" customHeight="1">
      <c r="Z174" s="70"/>
      <c r="AA174" s="70"/>
      <c r="AB174" s="70"/>
      <c r="AC174" s="70"/>
      <c r="AD174" s="70"/>
      <c r="AE174" s="70"/>
      <c r="AF174" s="70"/>
      <c r="AG174" s="70"/>
      <c r="AH174" s="70"/>
    </row>
    <row r="175" ht="15.75" customHeight="1">
      <c r="Z175" s="70"/>
      <c r="AA175" s="70"/>
      <c r="AB175" s="70"/>
      <c r="AC175" s="70"/>
      <c r="AD175" s="70"/>
      <c r="AE175" s="70"/>
      <c r="AF175" s="70"/>
      <c r="AG175" s="70"/>
      <c r="AH175" s="70"/>
    </row>
    <row r="176" ht="15.75" customHeight="1">
      <c r="Z176" s="70"/>
      <c r="AA176" s="70"/>
      <c r="AB176" s="70"/>
      <c r="AC176" s="70"/>
      <c r="AD176" s="70"/>
      <c r="AE176" s="70"/>
      <c r="AF176" s="70"/>
      <c r="AG176" s="70"/>
      <c r="AH176" s="70"/>
    </row>
    <row r="177" ht="15.75" customHeight="1">
      <c r="Z177" s="70"/>
      <c r="AA177" s="70"/>
      <c r="AB177" s="70"/>
      <c r="AC177" s="70"/>
      <c r="AD177" s="70"/>
      <c r="AE177" s="70"/>
      <c r="AF177" s="70"/>
      <c r="AG177" s="70"/>
      <c r="AH177" s="70"/>
    </row>
    <row r="178" ht="15.75" customHeight="1">
      <c r="Z178" s="70"/>
      <c r="AA178" s="70"/>
      <c r="AB178" s="70"/>
      <c r="AC178" s="70"/>
      <c r="AD178" s="70"/>
      <c r="AE178" s="70"/>
      <c r="AF178" s="70"/>
      <c r="AG178" s="70"/>
      <c r="AH178" s="70"/>
    </row>
    <row r="179" ht="15.75" customHeight="1">
      <c r="Z179" s="70"/>
      <c r="AA179" s="70"/>
      <c r="AB179" s="70"/>
      <c r="AC179" s="70"/>
      <c r="AD179" s="70"/>
      <c r="AE179" s="70"/>
      <c r="AF179" s="70"/>
      <c r="AG179" s="70"/>
      <c r="AH179" s="70"/>
    </row>
    <row r="180" ht="15.75" customHeight="1">
      <c r="Z180" s="70"/>
      <c r="AA180" s="70"/>
      <c r="AB180" s="70"/>
      <c r="AC180" s="70"/>
      <c r="AD180" s="70"/>
      <c r="AE180" s="70"/>
      <c r="AF180" s="70"/>
      <c r="AG180" s="70"/>
      <c r="AH180" s="70"/>
    </row>
    <row r="181" ht="15.75" customHeight="1">
      <c r="Z181" s="70"/>
      <c r="AA181" s="70"/>
      <c r="AB181" s="70"/>
      <c r="AC181" s="70"/>
      <c r="AD181" s="70"/>
      <c r="AE181" s="70"/>
      <c r="AF181" s="70"/>
      <c r="AG181" s="70"/>
      <c r="AH181" s="70"/>
    </row>
    <row r="182" ht="15.75" customHeight="1">
      <c r="Z182" s="70"/>
      <c r="AA182" s="70"/>
      <c r="AB182" s="70"/>
      <c r="AC182" s="70"/>
      <c r="AD182" s="70"/>
      <c r="AE182" s="70"/>
      <c r="AF182" s="70"/>
      <c r="AG182" s="70"/>
      <c r="AH182" s="70"/>
    </row>
    <row r="183" ht="15.75" customHeight="1">
      <c r="Z183" s="70"/>
      <c r="AA183" s="70"/>
      <c r="AB183" s="70"/>
      <c r="AC183" s="70"/>
      <c r="AD183" s="70"/>
      <c r="AE183" s="70"/>
      <c r="AF183" s="70"/>
      <c r="AG183" s="70"/>
      <c r="AH183" s="70"/>
    </row>
    <row r="184" ht="15.75" customHeight="1">
      <c r="Z184" s="70"/>
      <c r="AA184" s="70"/>
      <c r="AB184" s="70"/>
      <c r="AC184" s="70"/>
      <c r="AD184" s="70"/>
      <c r="AE184" s="70"/>
      <c r="AF184" s="70"/>
      <c r="AG184" s="70"/>
      <c r="AH184" s="70"/>
    </row>
    <row r="185" ht="15.75" customHeight="1">
      <c r="Z185" s="70"/>
      <c r="AA185" s="70"/>
      <c r="AB185" s="70"/>
      <c r="AC185" s="70"/>
      <c r="AD185" s="70"/>
      <c r="AE185" s="70"/>
      <c r="AF185" s="70"/>
      <c r="AG185" s="70"/>
      <c r="AH185" s="70"/>
    </row>
    <row r="186" ht="15.75" customHeight="1">
      <c r="Z186" s="70"/>
      <c r="AA186" s="70"/>
      <c r="AB186" s="70"/>
      <c r="AC186" s="70"/>
      <c r="AD186" s="70"/>
      <c r="AE186" s="70"/>
      <c r="AF186" s="70"/>
      <c r="AG186" s="70"/>
      <c r="AH186" s="70"/>
    </row>
    <row r="187" ht="15.75" customHeight="1">
      <c r="Z187" s="70"/>
      <c r="AA187" s="70"/>
      <c r="AB187" s="70"/>
      <c r="AC187" s="70"/>
      <c r="AD187" s="70"/>
      <c r="AE187" s="70"/>
      <c r="AF187" s="70"/>
      <c r="AG187" s="70"/>
      <c r="AH187" s="70"/>
    </row>
    <row r="188" ht="15.75" customHeight="1">
      <c r="Z188" s="70"/>
      <c r="AA188" s="70"/>
      <c r="AB188" s="70"/>
      <c r="AC188" s="70"/>
      <c r="AD188" s="70"/>
      <c r="AE188" s="70"/>
      <c r="AF188" s="70"/>
      <c r="AG188" s="70"/>
      <c r="AH188" s="70"/>
    </row>
    <row r="189" ht="15.75" customHeight="1">
      <c r="Z189" s="70"/>
      <c r="AA189" s="70"/>
      <c r="AB189" s="70"/>
      <c r="AC189" s="70"/>
      <c r="AD189" s="70"/>
      <c r="AE189" s="70"/>
      <c r="AF189" s="70"/>
      <c r="AG189" s="70"/>
      <c r="AH189" s="70"/>
    </row>
    <row r="190" ht="15.75" customHeight="1">
      <c r="Z190" s="70"/>
      <c r="AA190" s="70"/>
      <c r="AB190" s="70"/>
      <c r="AC190" s="70"/>
      <c r="AD190" s="70"/>
      <c r="AE190" s="70"/>
      <c r="AF190" s="70"/>
      <c r="AG190" s="70"/>
      <c r="AH190" s="70"/>
    </row>
    <row r="191" ht="15.75" customHeight="1">
      <c r="Z191" s="70"/>
      <c r="AA191" s="70"/>
      <c r="AB191" s="70"/>
      <c r="AC191" s="70"/>
      <c r="AD191" s="70"/>
      <c r="AE191" s="70"/>
      <c r="AF191" s="70"/>
      <c r="AG191" s="70"/>
      <c r="AH191" s="70"/>
    </row>
    <row r="192" ht="15.75" customHeight="1">
      <c r="Z192" s="70"/>
      <c r="AA192" s="70"/>
      <c r="AB192" s="70"/>
      <c r="AC192" s="70"/>
      <c r="AD192" s="70"/>
      <c r="AE192" s="70"/>
      <c r="AF192" s="70"/>
      <c r="AG192" s="70"/>
      <c r="AH192" s="70"/>
    </row>
    <row r="193" ht="15.75" customHeight="1">
      <c r="Z193" s="70"/>
      <c r="AA193" s="70"/>
      <c r="AB193" s="70"/>
      <c r="AC193" s="70"/>
      <c r="AD193" s="70"/>
      <c r="AE193" s="70"/>
      <c r="AF193" s="70"/>
      <c r="AG193" s="70"/>
      <c r="AH193" s="70"/>
    </row>
    <row r="194" ht="15.75" customHeight="1">
      <c r="Z194" s="70"/>
      <c r="AA194" s="70"/>
      <c r="AB194" s="70"/>
      <c r="AC194" s="70"/>
      <c r="AD194" s="70"/>
      <c r="AE194" s="70"/>
      <c r="AF194" s="70"/>
      <c r="AG194" s="70"/>
      <c r="AH194" s="70"/>
    </row>
    <row r="195" ht="15.75" customHeight="1">
      <c r="Z195" s="70"/>
      <c r="AA195" s="70"/>
      <c r="AB195" s="70"/>
      <c r="AC195" s="70"/>
      <c r="AD195" s="70"/>
      <c r="AE195" s="70"/>
      <c r="AF195" s="70"/>
      <c r="AG195" s="70"/>
      <c r="AH195" s="70"/>
    </row>
    <row r="196" ht="15.75" customHeight="1">
      <c r="Z196" s="70"/>
      <c r="AA196" s="70"/>
      <c r="AB196" s="70"/>
      <c r="AC196" s="70"/>
      <c r="AD196" s="70"/>
      <c r="AE196" s="70"/>
      <c r="AF196" s="70"/>
      <c r="AG196" s="70"/>
      <c r="AH196" s="70"/>
    </row>
    <row r="197" ht="15.75" customHeight="1">
      <c r="Z197" s="70"/>
      <c r="AA197" s="70"/>
      <c r="AB197" s="70"/>
      <c r="AC197" s="70"/>
      <c r="AD197" s="70"/>
      <c r="AE197" s="70"/>
      <c r="AF197" s="70"/>
      <c r="AG197" s="70"/>
      <c r="AH197" s="70"/>
    </row>
    <row r="198" ht="15.75" customHeight="1">
      <c r="Z198" s="70"/>
      <c r="AA198" s="70"/>
      <c r="AB198" s="70"/>
      <c r="AC198" s="70"/>
      <c r="AD198" s="70"/>
      <c r="AE198" s="70"/>
      <c r="AF198" s="70"/>
      <c r="AG198" s="70"/>
      <c r="AH198" s="70"/>
    </row>
    <row r="199" ht="15.75" customHeight="1">
      <c r="Z199" s="70"/>
      <c r="AA199" s="70"/>
      <c r="AB199" s="70"/>
      <c r="AC199" s="70"/>
      <c r="AD199" s="70"/>
      <c r="AE199" s="70"/>
      <c r="AF199" s="70"/>
      <c r="AG199" s="70"/>
      <c r="AH199" s="70"/>
    </row>
    <row r="200" ht="15.75" customHeight="1">
      <c r="Z200" s="70"/>
      <c r="AA200" s="70"/>
      <c r="AB200" s="70"/>
      <c r="AC200" s="70"/>
      <c r="AD200" s="70"/>
      <c r="AE200" s="70"/>
      <c r="AF200" s="70"/>
      <c r="AG200" s="70"/>
      <c r="AH200" s="70"/>
    </row>
    <row r="201" ht="15.75" customHeight="1">
      <c r="Z201" s="70"/>
      <c r="AA201" s="70"/>
      <c r="AB201" s="70"/>
      <c r="AC201" s="70"/>
      <c r="AD201" s="70"/>
      <c r="AE201" s="70"/>
      <c r="AF201" s="70"/>
      <c r="AG201" s="70"/>
      <c r="AH201" s="70"/>
    </row>
    <row r="202" ht="15.75" customHeight="1">
      <c r="Z202" s="70"/>
      <c r="AA202" s="70"/>
      <c r="AB202" s="70"/>
      <c r="AC202" s="70"/>
      <c r="AD202" s="70"/>
      <c r="AE202" s="70"/>
      <c r="AF202" s="70"/>
      <c r="AG202" s="70"/>
      <c r="AH202" s="70"/>
    </row>
    <row r="203" ht="15.75" customHeight="1">
      <c r="Z203" s="70"/>
      <c r="AA203" s="70"/>
      <c r="AB203" s="70"/>
      <c r="AC203" s="70"/>
      <c r="AD203" s="70"/>
      <c r="AE203" s="70"/>
      <c r="AF203" s="70"/>
      <c r="AG203" s="70"/>
      <c r="AH203" s="70"/>
    </row>
    <row r="204" ht="15.75" customHeight="1">
      <c r="Z204" s="70"/>
      <c r="AA204" s="70"/>
      <c r="AB204" s="70"/>
      <c r="AC204" s="70"/>
      <c r="AD204" s="70"/>
      <c r="AE204" s="70"/>
      <c r="AF204" s="70"/>
      <c r="AG204" s="70"/>
      <c r="AH204" s="70"/>
    </row>
    <row r="205" ht="15.75" customHeight="1">
      <c r="Z205" s="70"/>
      <c r="AA205" s="70"/>
      <c r="AB205" s="70"/>
      <c r="AC205" s="70"/>
      <c r="AD205" s="70"/>
      <c r="AE205" s="70"/>
      <c r="AF205" s="70"/>
      <c r="AG205" s="70"/>
      <c r="AH205" s="70"/>
    </row>
    <row r="206" ht="15.75" customHeight="1">
      <c r="Z206" s="70"/>
      <c r="AA206" s="70"/>
      <c r="AB206" s="70"/>
      <c r="AC206" s="70"/>
      <c r="AD206" s="70"/>
      <c r="AE206" s="70"/>
      <c r="AF206" s="70"/>
      <c r="AG206" s="70"/>
      <c r="AH206" s="70"/>
    </row>
    <row r="207" ht="15.75" customHeight="1">
      <c r="Z207" s="70"/>
      <c r="AA207" s="70"/>
      <c r="AB207" s="70"/>
      <c r="AC207" s="70"/>
      <c r="AD207" s="70"/>
      <c r="AE207" s="70"/>
      <c r="AF207" s="70"/>
      <c r="AG207" s="70"/>
      <c r="AH207" s="70"/>
    </row>
    <row r="208" ht="15.75" customHeight="1">
      <c r="Z208" s="70"/>
      <c r="AA208" s="70"/>
      <c r="AB208" s="70"/>
      <c r="AC208" s="70"/>
      <c r="AD208" s="70"/>
      <c r="AE208" s="70"/>
      <c r="AF208" s="70"/>
      <c r="AG208" s="70"/>
      <c r="AH208" s="70"/>
    </row>
    <row r="209" ht="15.75" customHeight="1">
      <c r="Z209" s="70"/>
      <c r="AA209" s="70"/>
      <c r="AB209" s="70"/>
      <c r="AC209" s="70"/>
      <c r="AD209" s="70"/>
      <c r="AE209" s="70"/>
      <c r="AF209" s="70"/>
      <c r="AG209" s="70"/>
      <c r="AH209" s="70"/>
    </row>
    <row r="210" ht="15.75" customHeight="1">
      <c r="Z210" s="70"/>
      <c r="AA210" s="70"/>
      <c r="AB210" s="70"/>
      <c r="AC210" s="70"/>
      <c r="AD210" s="70"/>
      <c r="AE210" s="70"/>
      <c r="AF210" s="70"/>
      <c r="AG210" s="70"/>
      <c r="AH210" s="70"/>
    </row>
    <row r="211" ht="15.75" customHeight="1">
      <c r="Z211" s="70"/>
      <c r="AA211" s="70"/>
      <c r="AB211" s="70"/>
      <c r="AC211" s="70"/>
      <c r="AD211" s="70"/>
      <c r="AE211" s="70"/>
      <c r="AF211" s="70"/>
      <c r="AG211" s="70"/>
      <c r="AH211" s="70"/>
    </row>
    <row r="212" ht="15.75" customHeight="1">
      <c r="Z212" s="70"/>
      <c r="AA212" s="70"/>
      <c r="AB212" s="70"/>
      <c r="AC212" s="70"/>
      <c r="AD212" s="70"/>
      <c r="AE212" s="70"/>
      <c r="AF212" s="70"/>
      <c r="AG212" s="70"/>
      <c r="AH212" s="70"/>
    </row>
    <row r="213" ht="15.75" customHeight="1">
      <c r="Z213" s="70"/>
      <c r="AA213" s="70"/>
      <c r="AB213" s="70"/>
      <c r="AC213" s="70"/>
      <c r="AD213" s="70"/>
      <c r="AE213" s="70"/>
      <c r="AF213" s="70"/>
      <c r="AG213" s="70"/>
      <c r="AH213" s="70"/>
    </row>
    <row r="214" ht="15.75" customHeight="1">
      <c r="Z214" s="70"/>
      <c r="AA214" s="70"/>
      <c r="AB214" s="70"/>
      <c r="AC214" s="70"/>
      <c r="AD214" s="70"/>
      <c r="AE214" s="70"/>
      <c r="AF214" s="70"/>
      <c r="AG214" s="70"/>
      <c r="AH214" s="70"/>
    </row>
    <row r="215" ht="15.75" customHeight="1">
      <c r="Z215" s="70"/>
      <c r="AA215" s="70"/>
      <c r="AB215" s="70"/>
      <c r="AC215" s="70"/>
      <c r="AD215" s="70"/>
      <c r="AE215" s="70"/>
      <c r="AF215" s="70"/>
      <c r="AG215" s="70"/>
      <c r="AH215" s="70"/>
    </row>
    <row r="216" ht="15.75" customHeight="1">
      <c r="Z216" s="70"/>
      <c r="AA216" s="70"/>
      <c r="AB216" s="70"/>
      <c r="AC216" s="70"/>
      <c r="AD216" s="70"/>
      <c r="AE216" s="70"/>
      <c r="AF216" s="70"/>
      <c r="AG216" s="70"/>
      <c r="AH216" s="70"/>
    </row>
    <row r="217" ht="15.75" customHeight="1">
      <c r="Z217" s="70"/>
      <c r="AA217" s="70"/>
      <c r="AB217" s="70"/>
      <c r="AC217" s="70"/>
      <c r="AD217" s="70"/>
      <c r="AE217" s="70"/>
      <c r="AF217" s="70"/>
      <c r="AG217" s="70"/>
      <c r="AH217" s="70"/>
    </row>
    <row r="218" ht="15.75" customHeight="1">
      <c r="Z218" s="70"/>
      <c r="AA218" s="70"/>
      <c r="AB218" s="70"/>
      <c r="AC218" s="70"/>
      <c r="AD218" s="70"/>
      <c r="AE218" s="70"/>
      <c r="AF218" s="70"/>
      <c r="AG218" s="70"/>
      <c r="AH218" s="70"/>
    </row>
    <row r="219" ht="15.75" customHeight="1">
      <c r="Z219" s="70"/>
      <c r="AA219" s="70"/>
      <c r="AB219" s="70"/>
      <c r="AC219" s="70"/>
      <c r="AD219" s="70"/>
      <c r="AE219" s="70"/>
      <c r="AF219" s="70"/>
      <c r="AG219" s="70"/>
      <c r="AH219" s="70"/>
    </row>
    <row r="220" ht="15.75" customHeight="1">
      <c r="Z220" s="70"/>
      <c r="AA220" s="70"/>
      <c r="AB220" s="70"/>
      <c r="AC220" s="70"/>
      <c r="AD220" s="70"/>
      <c r="AE220" s="70"/>
      <c r="AF220" s="70"/>
      <c r="AG220" s="70"/>
      <c r="AH220" s="70"/>
    </row>
    <row r="221" ht="15.75" customHeight="1">
      <c r="Z221" s="70"/>
      <c r="AA221" s="70"/>
      <c r="AB221" s="70"/>
      <c r="AC221" s="70"/>
      <c r="AD221" s="70"/>
      <c r="AE221" s="70"/>
      <c r="AF221" s="70"/>
      <c r="AG221" s="70"/>
      <c r="AH221" s="70"/>
    </row>
    <row r="222" ht="15.75" customHeight="1">
      <c r="Z222" s="70"/>
      <c r="AA222" s="70"/>
      <c r="AB222" s="70"/>
      <c r="AC222" s="70"/>
      <c r="AD222" s="70"/>
      <c r="AE222" s="70"/>
      <c r="AF222" s="70"/>
      <c r="AG222" s="70"/>
      <c r="AH222" s="70"/>
    </row>
    <row r="223" ht="15.75" customHeight="1">
      <c r="Z223" s="70"/>
      <c r="AA223" s="70"/>
      <c r="AB223" s="70"/>
      <c r="AC223" s="70"/>
      <c r="AD223" s="70"/>
      <c r="AE223" s="70"/>
      <c r="AF223" s="70"/>
      <c r="AG223" s="70"/>
      <c r="AH223" s="70"/>
    </row>
    <row r="224" ht="15.75" customHeight="1">
      <c r="Z224" s="70"/>
      <c r="AA224" s="70"/>
      <c r="AB224" s="70"/>
      <c r="AC224" s="70"/>
      <c r="AD224" s="70"/>
      <c r="AE224" s="70"/>
      <c r="AF224" s="70"/>
      <c r="AG224" s="70"/>
      <c r="AH224" s="70"/>
    </row>
    <row r="225" ht="15.75" customHeight="1">
      <c r="Z225" s="70"/>
      <c r="AA225" s="70"/>
      <c r="AB225" s="70"/>
      <c r="AC225" s="70"/>
      <c r="AD225" s="70"/>
      <c r="AE225" s="70"/>
      <c r="AF225" s="70"/>
      <c r="AG225" s="70"/>
      <c r="AH225" s="70"/>
    </row>
    <row r="226" ht="15.75" customHeight="1">
      <c r="Z226" s="70"/>
      <c r="AA226" s="70"/>
      <c r="AB226" s="70"/>
      <c r="AC226" s="70"/>
      <c r="AD226" s="70"/>
      <c r="AE226" s="70"/>
      <c r="AF226" s="70"/>
      <c r="AG226" s="70"/>
      <c r="AH226" s="70"/>
    </row>
    <row r="227" ht="15.75" customHeight="1">
      <c r="Z227" s="70"/>
      <c r="AA227" s="70"/>
      <c r="AB227" s="70"/>
      <c r="AC227" s="70"/>
      <c r="AD227" s="70"/>
      <c r="AE227" s="70"/>
      <c r="AF227" s="70"/>
      <c r="AG227" s="70"/>
      <c r="AH227" s="70"/>
    </row>
    <row r="228" ht="15.75" customHeight="1">
      <c r="Z228" s="70"/>
      <c r="AA228" s="70"/>
      <c r="AB228" s="70"/>
      <c r="AC228" s="70"/>
      <c r="AD228" s="70"/>
      <c r="AE228" s="70"/>
      <c r="AF228" s="70"/>
      <c r="AG228" s="70"/>
      <c r="AH228" s="70"/>
    </row>
    <row r="229" ht="15.75" customHeight="1">
      <c r="Z229" s="70"/>
      <c r="AA229" s="70"/>
      <c r="AB229" s="70"/>
      <c r="AC229" s="70"/>
      <c r="AD229" s="70"/>
      <c r="AE229" s="70"/>
      <c r="AF229" s="70"/>
      <c r="AG229" s="70"/>
      <c r="AH229" s="70"/>
    </row>
    <row r="230" ht="15.75" customHeight="1">
      <c r="Z230" s="70"/>
      <c r="AA230" s="70"/>
      <c r="AB230" s="70"/>
      <c r="AC230" s="70"/>
      <c r="AD230" s="70"/>
      <c r="AE230" s="70"/>
      <c r="AF230" s="70"/>
      <c r="AG230" s="70"/>
      <c r="AH230" s="70"/>
    </row>
    <row r="231" ht="15.75" customHeight="1">
      <c r="Z231" s="70"/>
      <c r="AA231" s="70"/>
      <c r="AB231" s="70"/>
      <c r="AC231" s="70"/>
      <c r="AD231" s="70"/>
      <c r="AE231" s="70"/>
      <c r="AF231" s="70"/>
      <c r="AG231" s="70"/>
      <c r="AH231" s="70"/>
    </row>
    <row r="232" ht="15.75" customHeight="1">
      <c r="Z232" s="70"/>
      <c r="AA232" s="70"/>
      <c r="AB232" s="70"/>
      <c r="AC232" s="70"/>
      <c r="AD232" s="70"/>
      <c r="AE232" s="70"/>
      <c r="AF232" s="70"/>
      <c r="AG232" s="70"/>
      <c r="AH232" s="70"/>
    </row>
    <row r="233" ht="15.75" customHeight="1">
      <c r="Z233" s="70"/>
      <c r="AA233" s="70"/>
      <c r="AB233" s="70"/>
      <c r="AC233" s="70"/>
      <c r="AD233" s="70"/>
      <c r="AE233" s="70"/>
      <c r="AF233" s="70"/>
      <c r="AG233" s="70"/>
      <c r="AH233" s="70"/>
    </row>
    <row r="234" ht="15.75" customHeight="1">
      <c r="Z234" s="70"/>
      <c r="AA234" s="70"/>
      <c r="AB234" s="70"/>
      <c r="AC234" s="70"/>
      <c r="AD234" s="70"/>
      <c r="AE234" s="70"/>
      <c r="AF234" s="70"/>
      <c r="AG234" s="70"/>
      <c r="AH234" s="70"/>
    </row>
    <row r="235" ht="15.75" customHeight="1">
      <c r="Z235" s="70"/>
      <c r="AA235" s="70"/>
      <c r="AB235" s="70"/>
      <c r="AC235" s="70"/>
      <c r="AD235" s="70"/>
      <c r="AE235" s="70"/>
      <c r="AF235" s="70"/>
      <c r="AG235" s="70"/>
      <c r="AH235" s="70"/>
    </row>
    <row r="236" ht="15.75" customHeight="1">
      <c r="Z236" s="70"/>
      <c r="AA236" s="70"/>
      <c r="AB236" s="70"/>
      <c r="AC236" s="70"/>
      <c r="AD236" s="70"/>
      <c r="AE236" s="70"/>
      <c r="AF236" s="70"/>
      <c r="AG236" s="70"/>
      <c r="AH236" s="70"/>
    </row>
    <row r="237" ht="15.75" customHeight="1">
      <c r="Z237" s="70"/>
      <c r="AA237" s="70"/>
      <c r="AB237" s="70"/>
      <c r="AC237" s="70"/>
      <c r="AD237" s="70"/>
      <c r="AE237" s="70"/>
      <c r="AF237" s="70"/>
      <c r="AG237" s="70"/>
      <c r="AH237" s="70"/>
    </row>
    <row r="238" ht="15.75" customHeight="1">
      <c r="Z238" s="70"/>
      <c r="AA238" s="70"/>
      <c r="AB238" s="70"/>
      <c r="AC238" s="70"/>
      <c r="AD238" s="70"/>
      <c r="AE238" s="70"/>
      <c r="AF238" s="70"/>
      <c r="AG238" s="70"/>
      <c r="AH238" s="70"/>
    </row>
    <row r="239" ht="15.75" customHeight="1">
      <c r="Z239" s="70"/>
      <c r="AA239" s="70"/>
      <c r="AB239" s="70"/>
      <c r="AC239" s="70"/>
      <c r="AD239" s="70"/>
      <c r="AE239" s="70"/>
      <c r="AF239" s="70"/>
      <c r="AG239" s="70"/>
      <c r="AH239" s="70"/>
    </row>
    <row r="240" ht="15.75" customHeight="1">
      <c r="Z240" s="70"/>
      <c r="AA240" s="70"/>
      <c r="AB240" s="70"/>
      <c r="AC240" s="70"/>
      <c r="AD240" s="70"/>
      <c r="AE240" s="70"/>
      <c r="AF240" s="70"/>
      <c r="AG240" s="70"/>
      <c r="AH240" s="70"/>
    </row>
    <row r="241" ht="15.75" customHeight="1">
      <c r="Z241" s="70"/>
      <c r="AA241" s="70"/>
      <c r="AB241" s="70"/>
      <c r="AC241" s="70"/>
      <c r="AD241" s="70"/>
      <c r="AE241" s="70"/>
      <c r="AF241" s="70"/>
      <c r="AG241" s="70"/>
      <c r="AH241" s="70"/>
    </row>
    <row r="242" ht="15.75" customHeight="1">
      <c r="Z242" s="70"/>
      <c r="AA242" s="70"/>
      <c r="AB242" s="70"/>
      <c r="AC242" s="70"/>
      <c r="AD242" s="70"/>
      <c r="AE242" s="70"/>
      <c r="AF242" s="70"/>
      <c r="AG242" s="70"/>
      <c r="AH242" s="70"/>
    </row>
    <row r="243" ht="15.75" customHeight="1">
      <c r="Z243" s="70"/>
      <c r="AA243" s="70"/>
      <c r="AB243" s="70"/>
      <c r="AC243" s="70"/>
      <c r="AD243" s="70"/>
      <c r="AE243" s="70"/>
      <c r="AF243" s="70"/>
      <c r="AG243" s="70"/>
      <c r="AH243" s="70"/>
    </row>
    <row r="244" ht="15.75" customHeight="1">
      <c r="Z244" s="70"/>
      <c r="AA244" s="70"/>
      <c r="AB244" s="70"/>
      <c r="AC244" s="70"/>
      <c r="AD244" s="70"/>
      <c r="AE244" s="70"/>
      <c r="AF244" s="70"/>
      <c r="AG244" s="70"/>
      <c r="AH244" s="70"/>
    </row>
    <row r="245" ht="15.75" customHeight="1">
      <c r="Z245" s="70"/>
      <c r="AA245" s="70"/>
      <c r="AB245" s="70"/>
      <c r="AC245" s="70"/>
      <c r="AD245" s="70"/>
      <c r="AE245" s="70"/>
      <c r="AF245" s="70"/>
      <c r="AG245" s="70"/>
      <c r="AH245" s="70"/>
    </row>
    <row r="246" ht="15.75" customHeight="1">
      <c r="Z246" s="70"/>
      <c r="AA246" s="70"/>
      <c r="AB246" s="70"/>
      <c r="AC246" s="70"/>
      <c r="AD246" s="70"/>
      <c r="AE246" s="70"/>
      <c r="AF246" s="70"/>
      <c r="AG246" s="70"/>
      <c r="AH246" s="70"/>
    </row>
    <row r="247" ht="15.75" customHeight="1">
      <c r="Z247" s="70"/>
      <c r="AA247" s="70"/>
      <c r="AB247" s="70"/>
      <c r="AC247" s="70"/>
      <c r="AD247" s="70"/>
      <c r="AE247" s="70"/>
      <c r="AF247" s="70"/>
      <c r="AG247" s="70"/>
      <c r="AH247" s="70"/>
    </row>
    <row r="248" ht="15.75" customHeight="1">
      <c r="Z248" s="70"/>
      <c r="AA248" s="70"/>
      <c r="AB248" s="70"/>
      <c r="AC248" s="70"/>
      <c r="AD248" s="70"/>
      <c r="AE248" s="70"/>
      <c r="AF248" s="70"/>
      <c r="AG248" s="70"/>
      <c r="AH248" s="70"/>
    </row>
    <row r="249" ht="15.75" customHeight="1">
      <c r="Z249" s="70"/>
      <c r="AA249" s="70"/>
      <c r="AB249" s="70"/>
      <c r="AC249" s="70"/>
      <c r="AD249" s="70"/>
      <c r="AE249" s="70"/>
      <c r="AF249" s="70"/>
      <c r="AG249" s="70"/>
      <c r="AH249" s="70"/>
    </row>
    <row r="250" ht="15.75" customHeight="1">
      <c r="Z250" s="70"/>
      <c r="AA250" s="70"/>
      <c r="AB250" s="70"/>
      <c r="AC250" s="70"/>
      <c r="AD250" s="70"/>
      <c r="AE250" s="70"/>
      <c r="AF250" s="70"/>
      <c r="AG250" s="70"/>
      <c r="AH250" s="70"/>
    </row>
    <row r="251" ht="15.75" customHeight="1">
      <c r="Z251" s="70"/>
      <c r="AA251" s="70"/>
      <c r="AB251" s="70"/>
      <c r="AC251" s="70"/>
      <c r="AD251" s="70"/>
      <c r="AE251" s="70"/>
      <c r="AF251" s="70"/>
      <c r="AG251" s="70"/>
      <c r="AH251" s="70"/>
    </row>
    <row r="252" ht="15.75" customHeight="1">
      <c r="Z252" s="70"/>
      <c r="AA252" s="70"/>
      <c r="AB252" s="70"/>
      <c r="AC252" s="70"/>
      <c r="AD252" s="70"/>
      <c r="AE252" s="70"/>
      <c r="AF252" s="70"/>
      <c r="AG252" s="70"/>
      <c r="AH252" s="70"/>
    </row>
    <row r="253" ht="15.75" customHeight="1">
      <c r="Z253" s="70"/>
      <c r="AA253" s="70"/>
      <c r="AB253" s="70"/>
      <c r="AC253" s="70"/>
      <c r="AD253" s="70"/>
      <c r="AE253" s="70"/>
      <c r="AF253" s="70"/>
      <c r="AG253" s="70"/>
      <c r="AH253" s="70"/>
    </row>
    <row r="254" ht="15.75" customHeight="1">
      <c r="Z254" s="70"/>
      <c r="AA254" s="70"/>
      <c r="AB254" s="70"/>
      <c r="AC254" s="70"/>
      <c r="AD254" s="70"/>
      <c r="AE254" s="70"/>
      <c r="AF254" s="70"/>
      <c r="AG254" s="70"/>
      <c r="AH254" s="70"/>
    </row>
    <row r="255" ht="15.75" customHeight="1">
      <c r="Z255" s="70"/>
      <c r="AA255" s="70"/>
      <c r="AB255" s="70"/>
      <c r="AC255" s="70"/>
      <c r="AD255" s="70"/>
      <c r="AE255" s="70"/>
      <c r="AF255" s="70"/>
      <c r="AG255" s="70"/>
      <c r="AH255" s="70"/>
    </row>
    <row r="256" ht="15.75" customHeight="1">
      <c r="Z256" s="70"/>
      <c r="AA256" s="70"/>
      <c r="AB256" s="70"/>
      <c r="AC256" s="70"/>
      <c r="AD256" s="70"/>
      <c r="AE256" s="70"/>
      <c r="AF256" s="70"/>
      <c r="AG256" s="70"/>
      <c r="AH256" s="70"/>
    </row>
    <row r="257" ht="15.75" customHeight="1">
      <c r="Z257" s="70"/>
      <c r="AA257" s="70"/>
      <c r="AB257" s="70"/>
      <c r="AC257" s="70"/>
      <c r="AD257" s="70"/>
      <c r="AE257" s="70"/>
      <c r="AF257" s="70"/>
      <c r="AG257" s="70"/>
      <c r="AH257" s="70"/>
    </row>
    <row r="258" ht="15.75" customHeight="1">
      <c r="Z258" s="70"/>
      <c r="AA258" s="70"/>
      <c r="AB258" s="70"/>
      <c r="AC258" s="70"/>
      <c r="AD258" s="70"/>
      <c r="AE258" s="70"/>
      <c r="AF258" s="70"/>
      <c r="AG258" s="70"/>
      <c r="AH258" s="70"/>
    </row>
    <row r="259" ht="15.75" customHeight="1">
      <c r="Z259" s="70"/>
      <c r="AA259" s="70"/>
      <c r="AB259" s="70"/>
      <c r="AC259" s="70"/>
      <c r="AD259" s="70"/>
      <c r="AE259" s="70"/>
      <c r="AF259" s="70"/>
      <c r="AG259" s="70"/>
      <c r="AH259" s="70"/>
    </row>
    <row r="260" ht="15.75" customHeight="1">
      <c r="Z260" s="70"/>
      <c r="AA260" s="70"/>
      <c r="AB260" s="70"/>
      <c r="AC260" s="70"/>
      <c r="AD260" s="70"/>
      <c r="AE260" s="70"/>
      <c r="AF260" s="70"/>
      <c r="AG260" s="70"/>
      <c r="AH260" s="70"/>
    </row>
    <row r="261" ht="15.75" customHeight="1">
      <c r="Z261" s="70"/>
      <c r="AA261" s="70"/>
      <c r="AB261" s="70"/>
      <c r="AC261" s="70"/>
      <c r="AD261" s="70"/>
      <c r="AE261" s="70"/>
      <c r="AF261" s="70"/>
      <c r="AG261" s="70"/>
      <c r="AH261" s="70"/>
    </row>
    <row r="262" ht="15.75" customHeight="1">
      <c r="Z262" s="70"/>
      <c r="AA262" s="70"/>
      <c r="AB262" s="70"/>
      <c r="AC262" s="70"/>
      <c r="AD262" s="70"/>
      <c r="AE262" s="70"/>
      <c r="AF262" s="70"/>
      <c r="AG262" s="70"/>
      <c r="AH262" s="70"/>
    </row>
    <row r="263" ht="15.75" customHeight="1">
      <c r="Z263" s="70"/>
      <c r="AA263" s="70"/>
      <c r="AB263" s="70"/>
      <c r="AC263" s="70"/>
      <c r="AD263" s="70"/>
      <c r="AE263" s="70"/>
      <c r="AF263" s="70"/>
      <c r="AG263" s="70"/>
      <c r="AH263" s="70"/>
    </row>
    <row r="264" ht="15.75" customHeight="1">
      <c r="Z264" s="70"/>
      <c r="AA264" s="70"/>
      <c r="AB264" s="70"/>
      <c r="AC264" s="70"/>
      <c r="AD264" s="70"/>
      <c r="AE264" s="70"/>
      <c r="AF264" s="70"/>
      <c r="AG264" s="70"/>
      <c r="AH264" s="70"/>
    </row>
    <row r="265" ht="15.75" customHeight="1">
      <c r="Z265" s="70"/>
      <c r="AA265" s="70"/>
      <c r="AB265" s="70"/>
      <c r="AC265" s="70"/>
      <c r="AD265" s="70"/>
      <c r="AE265" s="70"/>
      <c r="AF265" s="70"/>
      <c r="AG265" s="70"/>
      <c r="AH265" s="70"/>
    </row>
    <row r="266" ht="15.75" customHeight="1">
      <c r="Z266" s="70"/>
      <c r="AA266" s="70"/>
      <c r="AB266" s="70"/>
      <c r="AC266" s="70"/>
      <c r="AD266" s="70"/>
      <c r="AE266" s="70"/>
      <c r="AF266" s="70"/>
      <c r="AG266" s="70"/>
      <c r="AH266" s="70"/>
    </row>
    <row r="267" ht="15.75" customHeight="1">
      <c r="Z267" s="70"/>
      <c r="AA267" s="70"/>
      <c r="AB267" s="70"/>
      <c r="AC267" s="70"/>
      <c r="AD267" s="70"/>
      <c r="AE267" s="70"/>
      <c r="AF267" s="70"/>
      <c r="AG267" s="70"/>
      <c r="AH267" s="70"/>
    </row>
    <row r="268" ht="15.75" customHeight="1">
      <c r="Z268" s="70"/>
      <c r="AA268" s="70"/>
      <c r="AB268" s="70"/>
      <c r="AC268" s="70"/>
      <c r="AD268" s="70"/>
      <c r="AE268" s="70"/>
      <c r="AF268" s="70"/>
      <c r="AG268" s="70"/>
      <c r="AH268" s="70"/>
    </row>
    <row r="269" ht="15.75" customHeight="1">
      <c r="Z269" s="70"/>
      <c r="AA269" s="70"/>
      <c r="AB269" s="70"/>
      <c r="AC269" s="70"/>
      <c r="AD269" s="70"/>
      <c r="AE269" s="70"/>
      <c r="AF269" s="70"/>
      <c r="AG269" s="70"/>
      <c r="AH269" s="70"/>
    </row>
    <row r="270" ht="15.75" customHeight="1">
      <c r="Z270" s="70"/>
      <c r="AA270" s="70"/>
      <c r="AB270" s="70"/>
      <c r="AC270" s="70"/>
      <c r="AD270" s="70"/>
      <c r="AE270" s="70"/>
      <c r="AF270" s="70"/>
      <c r="AG270" s="70"/>
      <c r="AH270" s="70"/>
    </row>
    <row r="271" ht="15.75" customHeight="1">
      <c r="Z271" s="70"/>
      <c r="AA271" s="70"/>
      <c r="AB271" s="70"/>
      <c r="AC271" s="70"/>
      <c r="AD271" s="70"/>
      <c r="AE271" s="70"/>
      <c r="AF271" s="70"/>
      <c r="AG271" s="70"/>
      <c r="AH271" s="70"/>
    </row>
    <row r="272" ht="15.75" customHeight="1">
      <c r="Z272" s="70"/>
      <c r="AA272" s="70"/>
      <c r="AB272" s="70"/>
      <c r="AC272" s="70"/>
      <c r="AD272" s="70"/>
      <c r="AE272" s="70"/>
      <c r="AF272" s="70"/>
      <c r="AG272" s="70"/>
      <c r="AH272" s="70"/>
    </row>
    <row r="273" ht="15.75" customHeight="1">
      <c r="Z273" s="70"/>
      <c r="AA273" s="70"/>
      <c r="AB273" s="70"/>
      <c r="AC273" s="70"/>
      <c r="AD273" s="70"/>
      <c r="AE273" s="70"/>
      <c r="AF273" s="70"/>
      <c r="AG273" s="70"/>
      <c r="AH273" s="70"/>
    </row>
    <row r="274" ht="15.75" customHeight="1">
      <c r="Z274" s="70"/>
      <c r="AA274" s="70"/>
      <c r="AB274" s="70"/>
      <c r="AC274" s="70"/>
      <c r="AD274" s="70"/>
      <c r="AE274" s="70"/>
      <c r="AF274" s="70"/>
      <c r="AG274" s="70"/>
      <c r="AH274" s="70"/>
    </row>
    <row r="275" ht="15.75" customHeight="1">
      <c r="Z275" s="70"/>
      <c r="AA275" s="70"/>
      <c r="AB275" s="70"/>
      <c r="AC275" s="70"/>
      <c r="AD275" s="70"/>
      <c r="AE275" s="70"/>
      <c r="AF275" s="70"/>
      <c r="AG275" s="70"/>
      <c r="AH275" s="70"/>
    </row>
    <row r="276" ht="15.75" customHeight="1">
      <c r="Z276" s="70"/>
      <c r="AA276" s="70"/>
      <c r="AB276" s="70"/>
      <c r="AC276" s="70"/>
      <c r="AD276" s="70"/>
      <c r="AE276" s="70"/>
      <c r="AF276" s="70"/>
      <c r="AG276" s="70"/>
      <c r="AH276" s="70"/>
    </row>
    <row r="277" ht="15.75" customHeight="1">
      <c r="Z277" s="70"/>
      <c r="AA277" s="70"/>
      <c r="AB277" s="70"/>
      <c r="AC277" s="70"/>
      <c r="AD277" s="70"/>
      <c r="AE277" s="70"/>
      <c r="AF277" s="70"/>
      <c r="AG277" s="70"/>
      <c r="AH277" s="70"/>
    </row>
    <row r="278" ht="15.75" customHeight="1">
      <c r="Z278" s="70"/>
      <c r="AA278" s="70"/>
      <c r="AB278" s="70"/>
      <c r="AC278" s="70"/>
      <c r="AD278" s="70"/>
      <c r="AE278" s="70"/>
      <c r="AF278" s="70"/>
      <c r="AG278" s="70"/>
      <c r="AH278" s="70"/>
    </row>
    <row r="279" ht="15.75" customHeight="1">
      <c r="Z279" s="70"/>
      <c r="AA279" s="70"/>
      <c r="AB279" s="70"/>
      <c r="AC279" s="70"/>
      <c r="AD279" s="70"/>
      <c r="AE279" s="70"/>
      <c r="AF279" s="70"/>
      <c r="AG279" s="70"/>
      <c r="AH279" s="70"/>
    </row>
    <row r="280" ht="15.75" customHeight="1">
      <c r="Z280" s="70"/>
      <c r="AA280" s="70"/>
      <c r="AB280" s="70"/>
      <c r="AC280" s="70"/>
      <c r="AD280" s="70"/>
      <c r="AE280" s="70"/>
      <c r="AF280" s="70"/>
      <c r="AG280" s="70"/>
      <c r="AH280" s="70"/>
    </row>
    <row r="281" ht="15.75" customHeight="1">
      <c r="Z281" s="70"/>
      <c r="AA281" s="70"/>
      <c r="AB281" s="70"/>
      <c r="AC281" s="70"/>
      <c r="AD281" s="70"/>
      <c r="AE281" s="70"/>
      <c r="AF281" s="70"/>
      <c r="AG281" s="70"/>
      <c r="AH281" s="70"/>
    </row>
    <row r="282" ht="15.75" customHeight="1">
      <c r="Z282" s="70"/>
      <c r="AA282" s="70"/>
      <c r="AB282" s="70"/>
      <c r="AC282" s="70"/>
      <c r="AD282" s="70"/>
      <c r="AE282" s="70"/>
      <c r="AF282" s="70"/>
      <c r="AG282" s="70"/>
      <c r="AH282" s="70"/>
    </row>
    <row r="283" ht="15.75" customHeight="1">
      <c r="Z283" s="70"/>
      <c r="AA283" s="70"/>
      <c r="AB283" s="70"/>
      <c r="AC283" s="70"/>
      <c r="AD283" s="70"/>
      <c r="AE283" s="70"/>
      <c r="AF283" s="70"/>
      <c r="AG283" s="70"/>
      <c r="AH283" s="70"/>
    </row>
    <row r="284" ht="15.75" customHeight="1">
      <c r="Z284" s="70"/>
      <c r="AA284" s="70"/>
      <c r="AB284" s="70"/>
      <c r="AC284" s="70"/>
      <c r="AD284" s="70"/>
      <c r="AE284" s="70"/>
      <c r="AF284" s="70"/>
      <c r="AG284" s="70"/>
      <c r="AH284" s="70"/>
    </row>
    <row r="285" ht="15.75" customHeight="1">
      <c r="Z285" s="70"/>
      <c r="AA285" s="70"/>
      <c r="AB285" s="70"/>
      <c r="AC285" s="70"/>
      <c r="AD285" s="70"/>
      <c r="AE285" s="70"/>
      <c r="AF285" s="70"/>
      <c r="AG285" s="70"/>
      <c r="AH285" s="70"/>
    </row>
    <row r="286" ht="15.75" customHeight="1">
      <c r="Z286" s="70"/>
      <c r="AA286" s="70"/>
      <c r="AB286" s="70"/>
      <c r="AC286" s="70"/>
      <c r="AD286" s="70"/>
      <c r="AE286" s="70"/>
      <c r="AF286" s="70"/>
      <c r="AG286" s="70"/>
      <c r="AH286" s="70"/>
    </row>
    <row r="287" ht="15.75" customHeight="1">
      <c r="Z287" s="70"/>
      <c r="AA287" s="70"/>
      <c r="AB287" s="70"/>
      <c r="AC287" s="70"/>
      <c r="AD287" s="70"/>
      <c r="AE287" s="70"/>
      <c r="AF287" s="70"/>
      <c r="AG287" s="70"/>
      <c r="AH287" s="70"/>
    </row>
    <row r="288" ht="15.75" customHeight="1">
      <c r="Z288" s="70"/>
      <c r="AA288" s="70"/>
      <c r="AB288" s="70"/>
      <c r="AC288" s="70"/>
      <c r="AD288" s="70"/>
      <c r="AE288" s="70"/>
      <c r="AF288" s="70"/>
      <c r="AG288" s="70"/>
      <c r="AH288" s="70"/>
    </row>
    <row r="289" ht="15.75" customHeight="1">
      <c r="Z289" s="70"/>
      <c r="AA289" s="70"/>
      <c r="AB289" s="70"/>
      <c r="AC289" s="70"/>
      <c r="AD289" s="70"/>
      <c r="AE289" s="70"/>
      <c r="AF289" s="70"/>
      <c r="AG289" s="70"/>
      <c r="AH289" s="70"/>
    </row>
    <row r="290" ht="15.75" customHeight="1">
      <c r="Z290" s="70"/>
      <c r="AA290" s="70"/>
      <c r="AB290" s="70"/>
      <c r="AC290" s="70"/>
      <c r="AD290" s="70"/>
      <c r="AE290" s="70"/>
      <c r="AF290" s="70"/>
      <c r="AG290" s="70"/>
      <c r="AH290" s="70"/>
    </row>
    <row r="291" ht="15.75" customHeight="1">
      <c r="Z291" s="70"/>
      <c r="AA291" s="70"/>
      <c r="AB291" s="70"/>
      <c r="AC291" s="70"/>
      <c r="AD291" s="70"/>
      <c r="AE291" s="70"/>
      <c r="AF291" s="70"/>
      <c r="AG291" s="70"/>
      <c r="AH291" s="70"/>
    </row>
    <row r="292" ht="15.75" customHeight="1">
      <c r="Z292" s="70"/>
      <c r="AA292" s="70"/>
      <c r="AB292" s="70"/>
      <c r="AC292" s="70"/>
      <c r="AD292" s="70"/>
      <c r="AE292" s="70"/>
      <c r="AF292" s="70"/>
      <c r="AG292" s="70"/>
      <c r="AH292" s="70"/>
    </row>
    <row r="293" ht="15.75" customHeight="1">
      <c r="Z293" s="70"/>
      <c r="AA293" s="70"/>
      <c r="AB293" s="70"/>
      <c r="AC293" s="70"/>
      <c r="AD293" s="70"/>
      <c r="AE293" s="70"/>
      <c r="AF293" s="70"/>
      <c r="AG293" s="70"/>
      <c r="AH293" s="70"/>
    </row>
    <row r="294" ht="15.75" customHeight="1">
      <c r="Z294" s="70"/>
      <c r="AA294" s="70"/>
      <c r="AB294" s="70"/>
      <c r="AC294" s="70"/>
      <c r="AD294" s="70"/>
      <c r="AE294" s="70"/>
      <c r="AF294" s="70"/>
      <c r="AG294" s="70"/>
      <c r="AH294" s="70"/>
    </row>
    <row r="295" ht="15.75" customHeight="1">
      <c r="Z295" s="70"/>
      <c r="AA295" s="70"/>
      <c r="AB295" s="70"/>
      <c r="AC295" s="70"/>
      <c r="AD295" s="70"/>
      <c r="AE295" s="70"/>
      <c r="AF295" s="70"/>
      <c r="AG295" s="70"/>
      <c r="AH295" s="70"/>
    </row>
    <row r="296" ht="15.75" customHeight="1">
      <c r="Z296" s="70"/>
      <c r="AA296" s="70"/>
      <c r="AB296" s="70"/>
      <c r="AC296" s="70"/>
      <c r="AD296" s="70"/>
      <c r="AE296" s="70"/>
      <c r="AF296" s="70"/>
      <c r="AG296" s="70"/>
      <c r="AH296" s="70"/>
    </row>
    <row r="297" ht="15.75" customHeight="1">
      <c r="Z297" s="70"/>
      <c r="AA297" s="70"/>
      <c r="AB297" s="70"/>
      <c r="AC297" s="70"/>
      <c r="AD297" s="70"/>
      <c r="AE297" s="70"/>
      <c r="AF297" s="70"/>
      <c r="AG297" s="70"/>
      <c r="AH297" s="70"/>
    </row>
    <row r="298" ht="15.75" customHeight="1">
      <c r="Z298" s="70"/>
      <c r="AA298" s="70"/>
      <c r="AB298" s="70"/>
      <c r="AC298" s="70"/>
      <c r="AD298" s="70"/>
      <c r="AE298" s="70"/>
      <c r="AF298" s="70"/>
      <c r="AG298" s="70"/>
      <c r="AH298" s="70"/>
    </row>
    <row r="299" ht="15.75" customHeight="1">
      <c r="Z299" s="70"/>
      <c r="AA299" s="70"/>
      <c r="AB299" s="70"/>
      <c r="AC299" s="70"/>
      <c r="AD299" s="70"/>
      <c r="AE299" s="70"/>
      <c r="AF299" s="70"/>
      <c r="AG299" s="70"/>
      <c r="AH299" s="70"/>
    </row>
    <row r="300" ht="15.75" customHeight="1">
      <c r="Z300" s="70"/>
      <c r="AA300" s="70"/>
      <c r="AB300" s="70"/>
      <c r="AC300" s="70"/>
      <c r="AD300" s="70"/>
      <c r="AE300" s="70"/>
      <c r="AF300" s="70"/>
      <c r="AG300" s="70"/>
      <c r="AH300" s="70"/>
    </row>
    <row r="301" ht="15.75" customHeight="1">
      <c r="Z301" s="70"/>
      <c r="AA301" s="70"/>
      <c r="AB301" s="70"/>
      <c r="AC301" s="70"/>
      <c r="AD301" s="70"/>
      <c r="AE301" s="70"/>
      <c r="AF301" s="70"/>
      <c r="AG301" s="70"/>
      <c r="AH301" s="70"/>
    </row>
    <row r="302" ht="15.75" customHeight="1">
      <c r="Z302" s="70"/>
      <c r="AA302" s="70"/>
      <c r="AB302" s="70"/>
      <c r="AC302" s="70"/>
      <c r="AD302" s="70"/>
      <c r="AE302" s="70"/>
      <c r="AF302" s="70"/>
      <c r="AG302" s="70"/>
      <c r="AH302" s="70"/>
    </row>
    <row r="303" ht="15.75" customHeight="1">
      <c r="Z303" s="70"/>
      <c r="AA303" s="70"/>
      <c r="AB303" s="70"/>
      <c r="AC303" s="70"/>
      <c r="AD303" s="70"/>
      <c r="AE303" s="70"/>
      <c r="AF303" s="70"/>
      <c r="AG303" s="70"/>
      <c r="AH303" s="70"/>
    </row>
    <row r="304" ht="15.75" customHeight="1">
      <c r="Z304" s="70"/>
      <c r="AA304" s="70"/>
      <c r="AB304" s="70"/>
      <c r="AC304" s="70"/>
      <c r="AD304" s="70"/>
      <c r="AE304" s="70"/>
      <c r="AF304" s="70"/>
      <c r="AG304" s="70"/>
      <c r="AH304" s="70"/>
    </row>
    <row r="305" ht="15.75" customHeight="1">
      <c r="Z305" s="70"/>
      <c r="AA305" s="70"/>
      <c r="AB305" s="70"/>
      <c r="AC305" s="70"/>
      <c r="AD305" s="70"/>
      <c r="AE305" s="70"/>
      <c r="AF305" s="70"/>
      <c r="AG305" s="70"/>
      <c r="AH305" s="70"/>
    </row>
    <row r="306" ht="15.75" customHeight="1">
      <c r="Z306" s="70"/>
      <c r="AA306" s="70"/>
      <c r="AB306" s="70"/>
      <c r="AC306" s="70"/>
      <c r="AD306" s="70"/>
      <c r="AE306" s="70"/>
      <c r="AF306" s="70"/>
      <c r="AG306" s="70"/>
      <c r="AH306" s="70"/>
    </row>
    <row r="307" ht="15.75" customHeight="1">
      <c r="Z307" s="70"/>
      <c r="AA307" s="70"/>
      <c r="AB307" s="70"/>
      <c r="AC307" s="70"/>
      <c r="AD307" s="70"/>
      <c r="AE307" s="70"/>
      <c r="AF307" s="70"/>
      <c r="AG307" s="70"/>
      <c r="AH307" s="70"/>
    </row>
    <row r="308" ht="15.75" customHeight="1">
      <c r="Z308" s="70"/>
      <c r="AA308" s="70"/>
      <c r="AB308" s="70"/>
      <c r="AC308" s="70"/>
      <c r="AD308" s="70"/>
      <c r="AE308" s="70"/>
      <c r="AF308" s="70"/>
      <c r="AG308" s="70"/>
      <c r="AH308" s="70"/>
    </row>
    <row r="309" ht="15.75" customHeight="1">
      <c r="Z309" s="70"/>
      <c r="AA309" s="70"/>
      <c r="AB309" s="70"/>
      <c r="AC309" s="70"/>
      <c r="AD309" s="70"/>
      <c r="AE309" s="70"/>
      <c r="AF309" s="70"/>
      <c r="AG309" s="70"/>
      <c r="AH309" s="70"/>
    </row>
    <row r="310" ht="15.75" customHeight="1">
      <c r="Z310" s="70"/>
      <c r="AA310" s="70"/>
      <c r="AB310" s="70"/>
      <c r="AC310" s="70"/>
      <c r="AD310" s="70"/>
      <c r="AE310" s="70"/>
      <c r="AF310" s="70"/>
      <c r="AG310" s="70"/>
      <c r="AH310" s="70"/>
    </row>
    <row r="311" ht="15.75" customHeight="1">
      <c r="Z311" s="70"/>
      <c r="AA311" s="70"/>
      <c r="AB311" s="70"/>
      <c r="AC311" s="70"/>
      <c r="AD311" s="70"/>
      <c r="AE311" s="70"/>
      <c r="AF311" s="70"/>
      <c r="AG311" s="70"/>
      <c r="AH311" s="70"/>
    </row>
    <row r="312" ht="15.75" customHeight="1">
      <c r="Z312" s="70"/>
      <c r="AA312" s="70"/>
      <c r="AB312" s="70"/>
      <c r="AC312" s="70"/>
      <c r="AD312" s="70"/>
      <c r="AE312" s="70"/>
      <c r="AF312" s="70"/>
      <c r="AG312" s="70"/>
      <c r="AH312" s="70"/>
    </row>
    <row r="313" ht="15.75" customHeight="1">
      <c r="Z313" s="70"/>
      <c r="AA313" s="70"/>
      <c r="AB313" s="70"/>
      <c r="AC313" s="70"/>
      <c r="AD313" s="70"/>
      <c r="AE313" s="70"/>
      <c r="AF313" s="70"/>
      <c r="AG313" s="70"/>
      <c r="AH313" s="70"/>
    </row>
    <row r="314" ht="15.75" customHeight="1">
      <c r="Z314" s="70"/>
      <c r="AA314" s="70"/>
      <c r="AB314" s="70"/>
      <c r="AC314" s="70"/>
      <c r="AD314" s="70"/>
      <c r="AE314" s="70"/>
      <c r="AF314" s="70"/>
      <c r="AG314" s="70"/>
      <c r="AH314" s="70"/>
    </row>
    <row r="315" ht="15.75" customHeight="1">
      <c r="Z315" s="70"/>
      <c r="AA315" s="70"/>
      <c r="AB315" s="70"/>
      <c r="AC315" s="70"/>
      <c r="AD315" s="70"/>
      <c r="AE315" s="70"/>
      <c r="AF315" s="70"/>
      <c r="AG315" s="70"/>
      <c r="AH315" s="70"/>
    </row>
    <row r="316" ht="15.75" customHeight="1">
      <c r="Z316" s="70"/>
      <c r="AA316" s="70"/>
      <c r="AB316" s="70"/>
      <c r="AC316" s="70"/>
      <c r="AD316" s="70"/>
      <c r="AE316" s="70"/>
      <c r="AF316" s="70"/>
      <c r="AG316" s="70"/>
      <c r="AH316" s="70"/>
    </row>
    <row r="317" ht="15.75" customHeight="1">
      <c r="Z317" s="70"/>
      <c r="AA317" s="70"/>
      <c r="AB317" s="70"/>
      <c r="AC317" s="70"/>
      <c r="AD317" s="70"/>
      <c r="AE317" s="70"/>
      <c r="AF317" s="70"/>
      <c r="AG317" s="70"/>
      <c r="AH317" s="70"/>
    </row>
    <row r="318" ht="15.75" customHeight="1">
      <c r="Z318" s="70"/>
      <c r="AA318" s="70"/>
      <c r="AB318" s="70"/>
      <c r="AC318" s="70"/>
      <c r="AD318" s="70"/>
      <c r="AE318" s="70"/>
      <c r="AF318" s="70"/>
      <c r="AG318" s="70"/>
      <c r="AH318" s="70"/>
    </row>
    <row r="319" ht="15.75" customHeight="1">
      <c r="Z319" s="70"/>
      <c r="AA319" s="70"/>
      <c r="AB319" s="70"/>
      <c r="AC319" s="70"/>
      <c r="AD319" s="70"/>
      <c r="AE319" s="70"/>
      <c r="AF319" s="70"/>
      <c r="AG319" s="70"/>
      <c r="AH319" s="70"/>
    </row>
    <row r="320" ht="15.75" customHeight="1">
      <c r="Z320" s="70"/>
      <c r="AA320" s="70"/>
      <c r="AB320" s="70"/>
      <c r="AC320" s="70"/>
      <c r="AD320" s="70"/>
      <c r="AE320" s="70"/>
      <c r="AF320" s="70"/>
      <c r="AG320" s="70"/>
      <c r="AH320" s="70"/>
    </row>
    <row r="321" ht="15.75" customHeight="1">
      <c r="Z321" s="70"/>
      <c r="AA321" s="70"/>
      <c r="AB321" s="70"/>
      <c r="AC321" s="70"/>
      <c r="AD321" s="70"/>
      <c r="AE321" s="70"/>
      <c r="AF321" s="70"/>
      <c r="AG321" s="70"/>
      <c r="AH321" s="70"/>
    </row>
    <row r="322" ht="15.75" customHeight="1">
      <c r="Z322" s="70"/>
      <c r="AA322" s="70"/>
      <c r="AB322" s="70"/>
      <c r="AC322" s="70"/>
      <c r="AD322" s="70"/>
      <c r="AE322" s="70"/>
      <c r="AF322" s="70"/>
      <c r="AG322" s="70"/>
      <c r="AH322" s="70"/>
    </row>
    <row r="323" ht="15.75" customHeight="1">
      <c r="Z323" s="70"/>
      <c r="AA323" s="70"/>
      <c r="AB323" s="70"/>
      <c r="AC323" s="70"/>
      <c r="AD323" s="70"/>
      <c r="AE323" s="70"/>
      <c r="AF323" s="70"/>
      <c r="AG323" s="70"/>
      <c r="AH323" s="70"/>
    </row>
    <row r="324" ht="15.75" customHeight="1">
      <c r="Z324" s="70"/>
      <c r="AA324" s="70"/>
      <c r="AB324" s="70"/>
      <c r="AC324" s="70"/>
      <c r="AD324" s="70"/>
      <c r="AE324" s="70"/>
      <c r="AF324" s="70"/>
      <c r="AG324" s="70"/>
      <c r="AH324" s="70"/>
    </row>
    <row r="325" ht="15.75" customHeight="1">
      <c r="Z325" s="70"/>
      <c r="AA325" s="70"/>
      <c r="AB325" s="70"/>
      <c r="AC325" s="70"/>
      <c r="AD325" s="70"/>
      <c r="AE325" s="70"/>
      <c r="AF325" s="70"/>
      <c r="AG325" s="70"/>
      <c r="AH325" s="70"/>
    </row>
    <row r="326" ht="15.75" customHeight="1">
      <c r="Z326" s="70"/>
      <c r="AA326" s="70"/>
      <c r="AB326" s="70"/>
      <c r="AC326" s="70"/>
      <c r="AD326" s="70"/>
      <c r="AE326" s="70"/>
      <c r="AF326" s="70"/>
      <c r="AG326" s="70"/>
      <c r="AH326" s="70"/>
    </row>
    <row r="327" ht="15.75" customHeight="1">
      <c r="Z327" s="70"/>
      <c r="AA327" s="70"/>
      <c r="AB327" s="70"/>
      <c r="AC327" s="70"/>
      <c r="AD327" s="70"/>
      <c r="AE327" s="70"/>
      <c r="AF327" s="70"/>
      <c r="AG327" s="70"/>
      <c r="AH327" s="70"/>
    </row>
    <row r="328" ht="15.75" customHeight="1">
      <c r="Z328" s="70"/>
      <c r="AA328" s="70"/>
      <c r="AB328" s="70"/>
      <c r="AC328" s="70"/>
      <c r="AD328" s="70"/>
      <c r="AE328" s="70"/>
      <c r="AF328" s="70"/>
      <c r="AG328" s="70"/>
      <c r="AH328" s="70"/>
    </row>
    <row r="329" ht="15.75" customHeight="1">
      <c r="Z329" s="70"/>
      <c r="AA329" s="70"/>
      <c r="AB329" s="70"/>
      <c r="AC329" s="70"/>
      <c r="AD329" s="70"/>
      <c r="AE329" s="70"/>
      <c r="AF329" s="70"/>
      <c r="AG329" s="70"/>
      <c r="AH329" s="70"/>
    </row>
    <row r="330" ht="15.75" customHeight="1">
      <c r="Z330" s="70"/>
      <c r="AA330" s="70"/>
      <c r="AB330" s="70"/>
      <c r="AC330" s="70"/>
      <c r="AD330" s="70"/>
      <c r="AE330" s="70"/>
      <c r="AF330" s="70"/>
      <c r="AG330" s="70"/>
      <c r="AH330" s="70"/>
    </row>
    <row r="331" ht="15.75" customHeight="1">
      <c r="Z331" s="70"/>
      <c r="AA331" s="70"/>
      <c r="AB331" s="70"/>
      <c r="AC331" s="70"/>
      <c r="AD331" s="70"/>
      <c r="AE331" s="70"/>
      <c r="AF331" s="70"/>
      <c r="AG331" s="70"/>
      <c r="AH331" s="70"/>
    </row>
    <row r="332" ht="15.75" customHeight="1">
      <c r="Z332" s="70"/>
      <c r="AA332" s="70"/>
      <c r="AB332" s="70"/>
      <c r="AC332" s="70"/>
      <c r="AD332" s="70"/>
      <c r="AE332" s="70"/>
      <c r="AF332" s="70"/>
      <c r="AG332" s="70"/>
      <c r="AH332" s="70"/>
    </row>
    <row r="333" ht="15.75" customHeight="1">
      <c r="Z333" s="70"/>
      <c r="AA333" s="70"/>
      <c r="AB333" s="70"/>
      <c r="AC333" s="70"/>
      <c r="AD333" s="70"/>
      <c r="AE333" s="70"/>
      <c r="AF333" s="70"/>
      <c r="AG333" s="70"/>
      <c r="AH333" s="70"/>
    </row>
    <row r="334" ht="15.75" customHeight="1">
      <c r="Z334" s="70"/>
      <c r="AA334" s="70"/>
      <c r="AB334" s="70"/>
      <c r="AC334" s="70"/>
      <c r="AD334" s="70"/>
      <c r="AE334" s="70"/>
      <c r="AF334" s="70"/>
      <c r="AG334" s="70"/>
      <c r="AH334" s="70"/>
    </row>
    <row r="335" ht="15.75" customHeight="1">
      <c r="Z335" s="70"/>
      <c r="AA335" s="70"/>
      <c r="AB335" s="70"/>
      <c r="AC335" s="70"/>
      <c r="AD335" s="70"/>
      <c r="AE335" s="70"/>
      <c r="AF335" s="70"/>
      <c r="AG335" s="70"/>
      <c r="AH335" s="70"/>
    </row>
    <row r="336" ht="15.75" customHeight="1">
      <c r="Z336" s="70"/>
      <c r="AA336" s="70"/>
      <c r="AB336" s="70"/>
      <c r="AC336" s="70"/>
      <c r="AD336" s="70"/>
      <c r="AE336" s="70"/>
      <c r="AF336" s="70"/>
      <c r="AG336" s="70"/>
      <c r="AH336" s="70"/>
    </row>
    <row r="337" ht="15.75" customHeight="1">
      <c r="Z337" s="70"/>
      <c r="AA337" s="70"/>
      <c r="AB337" s="70"/>
      <c r="AC337" s="70"/>
      <c r="AD337" s="70"/>
      <c r="AE337" s="70"/>
      <c r="AF337" s="70"/>
      <c r="AG337" s="70"/>
      <c r="AH337" s="70"/>
    </row>
    <row r="338" ht="15.75" customHeight="1">
      <c r="Z338" s="70"/>
      <c r="AA338" s="70"/>
      <c r="AB338" s="70"/>
      <c r="AC338" s="70"/>
      <c r="AD338" s="70"/>
      <c r="AE338" s="70"/>
      <c r="AF338" s="70"/>
      <c r="AG338" s="70"/>
      <c r="AH338" s="70"/>
    </row>
    <row r="339" ht="15.75" customHeight="1">
      <c r="Z339" s="70"/>
      <c r="AA339" s="70"/>
      <c r="AB339" s="70"/>
      <c r="AC339" s="70"/>
      <c r="AD339" s="70"/>
      <c r="AE339" s="70"/>
      <c r="AF339" s="70"/>
      <c r="AG339" s="70"/>
      <c r="AH339" s="70"/>
    </row>
    <row r="340" ht="15.75" customHeight="1">
      <c r="Z340" s="70"/>
      <c r="AA340" s="70"/>
      <c r="AB340" s="70"/>
      <c r="AC340" s="70"/>
      <c r="AD340" s="70"/>
      <c r="AE340" s="70"/>
      <c r="AF340" s="70"/>
      <c r="AG340" s="70"/>
      <c r="AH340" s="70"/>
    </row>
    <row r="341" ht="15.75" customHeight="1">
      <c r="Z341" s="70"/>
      <c r="AA341" s="70"/>
      <c r="AB341" s="70"/>
      <c r="AC341" s="70"/>
      <c r="AD341" s="70"/>
      <c r="AE341" s="70"/>
      <c r="AF341" s="70"/>
      <c r="AG341" s="70"/>
      <c r="AH341" s="70"/>
    </row>
    <row r="342" ht="15.75" customHeight="1">
      <c r="Z342" s="70"/>
      <c r="AA342" s="70"/>
      <c r="AB342" s="70"/>
      <c r="AC342" s="70"/>
      <c r="AD342" s="70"/>
      <c r="AE342" s="70"/>
      <c r="AF342" s="70"/>
      <c r="AG342" s="70"/>
      <c r="AH342" s="70"/>
    </row>
    <row r="343" ht="15.75" customHeight="1">
      <c r="Z343" s="70"/>
      <c r="AA343" s="70"/>
      <c r="AB343" s="70"/>
      <c r="AC343" s="70"/>
      <c r="AD343" s="70"/>
      <c r="AE343" s="70"/>
      <c r="AF343" s="70"/>
      <c r="AG343" s="70"/>
      <c r="AH343" s="70"/>
    </row>
    <row r="344" ht="15.75" customHeight="1">
      <c r="Z344" s="70"/>
      <c r="AA344" s="70"/>
      <c r="AB344" s="70"/>
      <c r="AC344" s="70"/>
      <c r="AD344" s="70"/>
      <c r="AE344" s="70"/>
      <c r="AF344" s="70"/>
      <c r="AG344" s="70"/>
      <c r="AH344" s="70"/>
    </row>
    <row r="345" ht="15.75" customHeight="1">
      <c r="Z345" s="70"/>
      <c r="AA345" s="70"/>
      <c r="AB345" s="70"/>
      <c r="AC345" s="70"/>
      <c r="AD345" s="70"/>
      <c r="AE345" s="70"/>
      <c r="AF345" s="70"/>
      <c r="AG345" s="70"/>
      <c r="AH345" s="70"/>
    </row>
    <row r="346" ht="15.75" customHeight="1">
      <c r="Z346" s="70"/>
      <c r="AA346" s="70"/>
      <c r="AB346" s="70"/>
      <c r="AC346" s="70"/>
      <c r="AD346" s="70"/>
      <c r="AE346" s="70"/>
      <c r="AF346" s="70"/>
      <c r="AG346" s="70"/>
      <c r="AH346" s="70"/>
    </row>
    <row r="347" ht="15.75" customHeight="1">
      <c r="Z347" s="70"/>
      <c r="AA347" s="70"/>
      <c r="AB347" s="70"/>
      <c r="AC347" s="70"/>
      <c r="AD347" s="70"/>
      <c r="AE347" s="70"/>
      <c r="AF347" s="70"/>
      <c r="AG347" s="70"/>
      <c r="AH347" s="70"/>
    </row>
    <row r="348" ht="15.75" customHeight="1">
      <c r="Z348" s="70"/>
      <c r="AA348" s="70"/>
      <c r="AB348" s="70"/>
      <c r="AC348" s="70"/>
      <c r="AD348" s="70"/>
      <c r="AE348" s="70"/>
      <c r="AF348" s="70"/>
      <c r="AG348" s="70"/>
      <c r="AH348" s="70"/>
    </row>
    <row r="349" ht="15.75" customHeight="1">
      <c r="Z349" s="70"/>
      <c r="AA349" s="70"/>
      <c r="AB349" s="70"/>
      <c r="AC349" s="70"/>
      <c r="AD349" s="70"/>
      <c r="AE349" s="70"/>
      <c r="AF349" s="70"/>
      <c r="AG349" s="70"/>
      <c r="AH349" s="70"/>
    </row>
    <row r="350" ht="15.75" customHeight="1">
      <c r="Z350" s="70"/>
      <c r="AA350" s="70"/>
      <c r="AB350" s="70"/>
      <c r="AC350" s="70"/>
      <c r="AD350" s="70"/>
      <c r="AE350" s="70"/>
      <c r="AF350" s="70"/>
      <c r="AG350" s="70"/>
      <c r="AH350" s="70"/>
    </row>
    <row r="351" ht="15.75" customHeight="1">
      <c r="Z351" s="70"/>
      <c r="AA351" s="70"/>
      <c r="AB351" s="70"/>
      <c r="AC351" s="70"/>
      <c r="AD351" s="70"/>
      <c r="AE351" s="70"/>
      <c r="AF351" s="70"/>
      <c r="AG351" s="70"/>
      <c r="AH351" s="70"/>
    </row>
    <row r="352" ht="15.75" customHeight="1">
      <c r="Z352" s="70"/>
      <c r="AA352" s="70"/>
      <c r="AB352" s="70"/>
      <c r="AC352" s="70"/>
      <c r="AD352" s="70"/>
      <c r="AE352" s="70"/>
      <c r="AF352" s="70"/>
      <c r="AG352" s="70"/>
      <c r="AH352" s="70"/>
    </row>
    <row r="353" ht="15.75" customHeight="1">
      <c r="Z353" s="70"/>
      <c r="AA353" s="70"/>
      <c r="AB353" s="70"/>
      <c r="AC353" s="70"/>
      <c r="AD353" s="70"/>
      <c r="AE353" s="70"/>
      <c r="AF353" s="70"/>
      <c r="AG353" s="70"/>
      <c r="AH353" s="70"/>
    </row>
    <row r="354" ht="15.75" customHeight="1">
      <c r="Z354" s="70"/>
      <c r="AA354" s="70"/>
      <c r="AB354" s="70"/>
      <c r="AC354" s="70"/>
      <c r="AD354" s="70"/>
      <c r="AE354" s="70"/>
      <c r="AF354" s="70"/>
      <c r="AG354" s="70"/>
      <c r="AH354" s="70"/>
    </row>
    <row r="355" ht="15.75" customHeight="1">
      <c r="Z355" s="70"/>
      <c r="AA355" s="70"/>
      <c r="AB355" s="70"/>
      <c r="AC355" s="70"/>
      <c r="AD355" s="70"/>
      <c r="AE355" s="70"/>
      <c r="AF355" s="70"/>
      <c r="AG355" s="70"/>
      <c r="AH355" s="70"/>
    </row>
    <row r="356" ht="15.75" customHeight="1">
      <c r="Z356" s="70"/>
      <c r="AA356" s="70"/>
      <c r="AB356" s="70"/>
      <c r="AC356" s="70"/>
      <c r="AD356" s="70"/>
      <c r="AE356" s="70"/>
      <c r="AF356" s="70"/>
      <c r="AG356" s="70"/>
      <c r="AH356" s="70"/>
    </row>
    <row r="357" ht="15.75" customHeight="1">
      <c r="Z357" s="70"/>
      <c r="AA357" s="70"/>
      <c r="AB357" s="70"/>
      <c r="AC357" s="70"/>
      <c r="AD357" s="70"/>
      <c r="AE357" s="70"/>
      <c r="AF357" s="70"/>
      <c r="AG357" s="70"/>
      <c r="AH357" s="70"/>
    </row>
    <row r="358" ht="15.75" customHeight="1">
      <c r="Z358" s="70"/>
      <c r="AA358" s="70"/>
      <c r="AB358" s="70"/>
      <c r="AC358" s="70"/>
      <c r="AD358" s="70"/>
      <c r="AE358" s="70"/>
      <c r="AF358" s="70"/>
      <c r="AG358" s="70"/>
      <c r="AH358" s="70"/>
    </row>
    <row r="359" ht="15.75" customHeight="1">
      <c r="Z359" s="70"/>
      <c r="AA359" s="70"/>
      <c r="AB359" s="70"/>
      <c r="AC359" s="70"/>
      <c r="AD359" s="70"/>
      <c r="AE359" s="70"/>
      <c r="AF359" s="70"/>
      <c r="AG359" s="70"/>
      <c r="AH359" s="70"/>
    </row>
    <row r="360" ht="15.75" customHeight="1">
      <c r="Z360" s="70"/>
      <c r="AA360" s="70"/>
      <c r="AB360" s="70"/>
      <c r="AC360" s="70"/>
      <c r="AD360" s="70"/>
      <c r="AE360" s="70"/>
      <c r="AF360" s="70"/>
      <c r="AG360" s="70"/>
      <c r="AH360" s="70"/>
    </row>
    <row r="361" ht="15.75" customHeight="1">
      <c r="Z361" s="70"/>
      <c r="AA361" s="70"/>
      <c r="AB361" s="70"/>
      <c r="AC361" s="70"/>
      <c r="AD361" s="70"/>
      <c r="AE361" s="70"/>
      <c r="AF361" s="70"/>
      <c r="AG361" s="70"/>
      <c r="AH361" s="70"/>
    </row>
    <row r="362" ht="15.75" customHeight="1">
      <c r="Z362" s="70"/>
      <c r="AA362" s="70"/>
      <c r="AB362" s="70"/>
      <c r="AC362" s="70"/>
      <c r="AD362" s="70"/>
      <c r="AE362" s="70"/>
      <c r="AF362" s="70"/>
      <c r="AG362" s="70"/>
      <c r="AH362" s="70"/>
    </row>
    <row r="363" ht="15.75" customHeight="1">
      <c r="Z363" s="70"/>
      <c r="AA363" s="70"/>
      <c r="AB363" s="70"/>
      <c r="AC363" s="70"/>
      <c r="AD363" s="70"/>
      <c r="AE363" s="70"/>
      <c r="AF363" s="70"/>
      <c r="AG363" s="70"/>
      <c r="AH363" s="70"/>
    </row>
    <row r="364" ht="15.75" customHeight="1">
      <c r="Z364" s="70"/>
      <c r="AA364" s="70"/>
      <c r="AB364" s="70"/>
      <c r="AC364" s="70"/>
      <c r="AD364" s="70"/>
      <c r="AE364" s="70"/>
      <c r="AF364" s="70"/>
      <c r="AG364" s="70"/>
      <c r="AH364" s="70"/>
    </row>
    <row r="365" ht="15.75" customHeight="1">
      <c r="Z365" s="70"/>
      <c r="AA365" s="70"/>
      <c r="AB365" s="70"/>
      <c r="AC365" s="70"/>
      <c r="AD365" s="70"/>
      <c r="AE365" s="70"/>
      <c r="AF365" s="70"/>
      <c r="AG365" s="70"/>
      <c r="AH365" s="70"/>
    </row>
    <row r="366" ht="15.75" customHeight="1">
      <c r="Z366" s="70"/>
      <c r="AA366" s="70"/>
      <c r="AB366" s="70"/>
      <c r="AC366" s="70"/>
      <c r="AD366" s="70"/>
      <c r="AE366" s="70"/>
      <c r="AF366" s="70"/>
      <c r="AG366" s="70"/>
      <c r="AH366" s="70"/>
    </row>
    <row r="367" ht="15.75" customHeight="1">
      <c r="Z367" s="70"/>
      <c r="AA367" s="70"/>
      <c r="AB367" s="70"/>
      <c r="AC367" s="70"/>
      <c r="AD367" s="70"/>
      <c r="AE367" s="70"/>
      <c r="AF367" s="70"/>
      <c r="AG367" s="70"/>
      <c r="AH367" s="70"/>
    </row>
    <row r="368" ht="15.75" customHeight="1">
      <c r="Z368" s="70"/>
      <c r="AA368" s="70"/>
      <c r="AB368" s="70"/>
      <c r="AC368" s="70"/>
      <c r="AD368" s="70"/>
      <c r="AE368" s="70"/>
      <c r="AF368" s="70"/>
      <c r="AG368" s="70"/>
      <c r="AH368" s="70"/>
    </row>
    <row r="369" ht="15.75" customHeight="1">
      <c r="Z369" s="70"/>
      <c r="AA369" s="70"/>
      <c r="AB369" s="70"/>
      <c r="AC369" s="70"/>
      <c r="AD369" s="70"/>
      <c r="AE369" s="70"/>
      <c r="AF369" s="70"/>
      <c r="AG369" s="70"/>
      <c r="AH369" s="70"/>
    </row>
    <row r="370" ht="15.75" customHeight="1">
      <c r="Z370" s="70"/>
      <c r="AA370" s="70"/>
      <c r="AB370" s="70"/>
      <c r="AC370" s="70"/>
      <c r="AD370" s="70"/>
      <c r="AE370" s="70"/>
      <c r="AF370" s="70"/>
      <c r="AG370" s="70"/>
      <c r="AH370" s="70"/>
    </row>
    <row r="371" ht="15.75" customHeight="1">
      <c r="Z371" s="70"/>
      <c r="AA371" s="70"/>
      <c r="AB371" s="70"/>
      <c r="AC371" s="70"/>
      <c r="AD371" s="70"/>
      <c r="AE371" s="70"/>
      <c r="AF371" s="70"/>
      <c r="AG371" s="70"/>
      <c r="AH371" s="70"/>
    </row>
    <row r="372" ht="15.75" customHeight="1">
      <c r="Z372" s="70"/>
      <c r="AA372" s="70"/>
      <c r="AB372" s="70"/>
      <c r="AC372" s="70"/>
      <c r="AD372" s="70"/>
      <c r="AE372" s="70"/>
      <c r="AF372" s="70"/>
      <c r="AG372" s="70"/>
      <c r="AH372" s="70"/>
    </row>
    <row r="373" ht="15.75" customHeight="1">
      <c r="Z373" s="70"/>
      <c r="AA373" s="70"/>
      <c r="AB373" s="70"/>
      <c r="AC373" s="70"/>
      <c r="AD373" s="70"/>
      <c r="AE373" s="70"/>
      <c r="AF373" s="70"/>
      <c r="AG373" s="70"/>
      <c r="AH373" s="70"/>
    </row>
    <row r="374" ht="15.75" customHeight="1">
      <c r="Z374" s="70"/>
      <c r="AA374" s="70"/>
      <c r="AB374" s="70"/>
      <c r="AC374" s="70"/>
      <c r="AD374" s="70"/>
      <c r="AE374" s="70"/>
      <c r="AF374" s="70"/>
      <c r="AG374" s="70"/>
      <c r="AH374" s="70"/>
    </row>
    <row r="375" ht="15.75" customHeight="1">
      <c r="Z375" s="70"/>
      <c r="AA375" s="70"/>
      <c r="AB375" s="70"/>
      <c r="AC375" s="70"/>
      <c r="AD375" s="70"/>
      <c r="AE375" s="70"/>
      <c r="AF375" s="70"/>
      <c r="AG375" s="70"/>
      <c r="AH375" s="70"/>
    </row>
    <row r="376" ht="15.75" customHeight="1">
      <c r="Z376" s="70"/>
      <c r="AA376" s="70"/>
      <c r="AB376" s="70"/>
      <c r="AC376" s="70"/>
      <c r="AD376" s="70"/>
      <c r="AE376" s="70"/>
      <c r="AF376" s="70"/>
      <c r="AG376" s="70"/>
      <c r="AH376" s="70"/>
    </row>
    <row r="377" ht="15.75" customHeight="1">
      <c r="Z377" s="70"/>
      <c r="AA377" s="70"/>
      <c r="AB377" s="70"/>
      <c r="AC377" s="70"/>
      <c r="AD377" s="70"/>
      <c r="AE377" s="70"/>
      <c r="AF377" s="70"/>
      <c r="AG377" s="70"/>
      <c r="AH377" s="70"/>
    </row>
    <row r="378" ht="15.75" customHeight="1">
      <c r="Z378" s="70"/>
      <c r="AA378" s="70"/>
      <c r="AB378" s="70"/>
      <c r="AC378" s="70"/>
      <c r="AD378" s="70"/>
      <c r="AE378" s="70"/>
      <c r="AF378" s="70"/>
      <c r="AG378" s="70"/>
      <c r="AH378" s="70"/>
    </row>
    <row r="379" ht="15.75" customHeight="1">
      <c r="Z379" s="70"/>
      <c r="AA379" s="70"/>
      <c r="AB379" s="70"/>
      <c r="AC379" s="70"/>
      <c r="AD379" s="70"/>
      <c r="AE379" s="70"/>
      <c r="AF379" s="70"/>
      <c r="AG379" s="70"/>
      <c r="AH379" s="70"/>
    </row>
    <row r="380" ht="15.75" customHeight="1">
      <c r="Z380" s="70"/>
      <c r="AA380" s="70"/>
      <c r="AB380" s="70"/>
      <c r="AC380" s="70"/>
      <c r="AD380" s="70"/>
      <c r="AE380" s="70"/>
      <c r="AF380" s="70"/>
      <c r="AG380" s="70"/>
      <c r="AH380" s="70"/>
    </row>
    <row r="381" ht="15.75" customHeight="1">
      <c r="Z381" s="70"/>
      <c r="AA381" s="70"/>
      <c r="AB381" s="70"/>
      <c r="AC381" s="70"/>
      <c r="AD381" s="70"/>
      <c r="AE381" s="70"/>
      <c r="AF381" s="70"/>
      <c r="AG381" s="70"/>
      <c r="AH381" s="70"/>
    </row>
    <row r="382" ht="15.75" customHeight="1">
      <c r="Z382" s="70"/>
      <c r="AA382" s="70"/>
      <c r="AB382" s="70"/>
      <c r="AC382" s="70"/>
      <c r="AD382" s="70"/>
      <c r="AE382" s="70"/>
      <c r="AF382" s="70"/>
      <c r="AG382" s="70"/>
      <c r="AH382" s="70"/>
    </row>
    <row r="383" ht="15.75" customHeight="1">
      <c r="Z383" s="70"/>
      <c r="AA383" s="70"/>
      <c r="AB383" s="70"/>
      <c r="AC383" s="70"/>
      <c r="AD383" s="70"/>
      <c r="AE383" s="70"/>
      <c r="AF383" s="70"/>
      <c r="AG383" s="70"/>
      <c r="AH383" s="70"/>
    </row>
    <row r="384" ht="15.75" customHeight="1">
      <c r="Z384" s="70"/>
      <c r="AA384" s="70"/>
      <c r="AB384" s="70"/>
      <c r="AC384" s="70"/>
      <c r="AD384" s="70"/>
      <c r="AE384" s="70"/>
      <c r="AF384" s="70"/>
      <c r="AG384" s="70"/>
      <c r="AH384" s="70"/>
    </row>
    <row r="385" ht="15.75" customHeight="1">
      <c r="Z385" s="70"/>
      <c r="AA385" s="70"/>
      <c r="AB385" s="70"/>
      <c r="AC385" s="70"/>
      <c r="AD385" s="70"/>
      <c r="AE385" s="70"/>
      <c r="AF385" s="70"/>
      <c r="AG385" s="70"/>
      <c r="AH385" s="70"/>
    </row>
    <row r="386" ht="15.75" customHeight="1">
      <c r="Z386" s="70"/>
      <c r="AA386" s="70"/>
      <c r="AB386" s="70"/>
      <c r="AC386" s="70"/>
      <c r="AD386" s="70"/>
      <c r="AE386" s="70"/>
      <c r="AF386" s="70"/>
      <c r="AG386" s="70"/>
      <c r="AH386" s="70"/>
    </row>
    <row r="387" ht="15.75" customHeight="1">
      <c r="Z387" s="70"/>
      <c r="AA387" s="70"/>
      <c r="AB387" s="70"/>
      <c r="AC387" s="70"/>
      <c r="AD387" s="70"/>
      <c r="AE387" s="70"/>
      <c r="AF387" s="70"/>
      <c r="AG387" s="70"/>
      <c r="AH387" s="70"/>
    </row>
    <row r="388" ht="15.75" customHeight="1">
      <c r="Z388" s="70"/>
      <c r="AA388" s="70"/>
      <c r="AB388" s="70"/>
      <c r="AC388" s="70"/>
      <c r="AD388" s="70"/>
      <c r="AE388" s="70"/>
      <c r="AF388" s="70"/>
      <c r="AG388" s="70"/>
      <c r="AH388" s="70"/>
    </row>
    <row r="389" ht="15.75" customHeight="1">
      <c r="Z389" s="70"/>
      <c r="AA389" s="70"/>
      <c r="AB389" s="70"/>
      <c r="AC389" s="70"/>
      <c r="AD389" s="70"/>
      <c r="AE389" s="70"/>
      <c r="AF389" s="70"/>
      <c r="AG389" s="70"/>
      <c r="AH389" s="70"/>
    </row>
    <row r="390" ht="15.75" customHeight="1">
      <c r="Z390" s="70"/>
      <c r="AA390" s="70"/>
      <c r="AB390" s="70"/>
      <c r="AC390" s="70"/>
      <c r="AD390" s="70"/>
      <c r="AE390" s="70"/>
      <c r="AF390" s="70"/>
      <c r="AG390" s="70"/>
      <c r="AH390" s="70"/>
    </row>
    <row r="391" ht="15.75" customHeight="1">
      <c r="Z391" s="70"/>
      <c r="AA391" s="70"/>
      <c r="AB391" s="70"/>
      <c r="AC391" s="70"/>
      <c r="AD391" s="70"/>
      <c r="AE391" s="70"/>
      <c r="AF391" s="70"/>
      <c r="AG391" s="70"/>
      <c r="AH391" s="70"/>
    </row>
    <row r="392" ht="15.75" customHeight="1">
      <c r="Z392" s="70"/>
      <c r="AA392" s="70"/>
      <c r="AB392" s="70"/>
      <c r="AC392" s="70"/>
      <c r="AD392" s="70"/>
      <c r="AE392" s="70"/>
      <c r="AF392" s="70"/>
      <c r="AG392" s="70"/>
      <c r="AH392" s="70"/>
    </row>
    <row r="393" ht="15.75" customHeight="1">
      <c r="Z393" s="70"/>
      <c r="AA393" s="70"/>
      <c r="AB393" s="70"/>
      <c r="AC393" s="70"/>
      <c r="AD393" s="70"/>
      <c r="AE393" s="70"/>
      <c r="AF393" s="70"/>
      <c r="AG393" s="70"/>
      <c r="AH393" s="70"/>
    </row>
    <row r="394" ht="15.75" customHeight="1">
      <c r="Z394" s="70"/>
      <c r="AA394" s="70"/>
      <c r="AB394" s="70"/>
      <c r="AC394" s="70"/>
      <c r="AD394" s="70"/>
      <c r="AE394" s="70"/>
      <c r="AF394" s="70"/>
      <c r="AG394" s="70"/>
      <c r="AH394" s="70"/>
    </row>
    <row r="395" ht="15.75" customHeight="1">
      <c r="Z395" s="70"/>
      <c r="AA395" s="70"/>
      <c r="AB395" s="70"/>
      <c r="AC395" s="70"/>
      <c r="AD395" s="70"/>
      <c r="AE395" s="70"/>
      <c r="AF395" s="70"/>
      <c r="AG395" s="70"/>
      <c r="AH395" s="70"/>
    </row>
    <row r="396" ht="15.75" customHeight="1">
      <c r="Z396" s="70"/>
      <c r="AA396" s="70"/>
      <c r="AB396" s="70"/>
      <c r="AC396" s="70"/>
      <c r="AD396" s="70"/>
      <c r="AE396" s="70"/>
      <c r="AF396" s="70"/>
      <c r="AG396" s="70"/>
      <c r="AH396" s="70"/>
    </row>
    <row r="397" ht="15.75" customHeight="1">
      <c r="Z397" s="70"/>
      <c r="AA397" s="70"/>
      <c r="AB397" s="70"/>
      <c r="AC397" s="70"/>
      <c r="AD397" s="70"/>
      <c r="AE397" s="70"/>
      <c r="AF397" s="70"/>
      <c r="AG397" s="70"/>
      <c r="AH397" s="70"/>
    </row>
    <row r="398" ht="15.75" customHeight="1">
      <c r="Z398" s="70"/>
      <c r="AA398" s="70"/>
      <c r="AB398" s="70"/>
      <c r="AC398" s="70"/>
      <c r="AD398" s="70"/>
      <c r="AE398" s="70"/>
      <c r="AF398" s="70"/>
      <c r="AG398" s="70"/>
      <c r="AH398" s="70"/>
    </row>
    <row r="399" ht="15.75" customHeight="1">
      <c r="Z399" s="70"/>
      <c r="AA399" s="70"/>
      <c r="AB399" s="70"/>
      <c r="AC399" s="70"/>
      <c r="AD399" s="70"/>
      <c r="AE399" s="70"/>
      <c r="AF399" s="70"/>
      <c r="AG399" s="70"/>
      <c r="AH399" s="70"/>
    </row>
    <row r="400" ht="15.75" customHeight="1">
      <c r="Z400" s="70"/>
      <c r="AA400" s="70"/>
      <c r="AB400" s="70"/>
      <c r="AC400" s="70"/>
      <c r="AD400" s="70"/>
      <c r="AE400" s="70"/>
      <c r="AF400" s="70"/>
      <c r="AG400" s="70"/>
      <c r="AH400" s="70"/>
    </row>
    <row r="401" ht="15.75" customHeight="1">
      <c r="Z401" s="70"/>
      <c r="AA401" s="70"/>
      <c r="AB401" s="70"/>
      <c r="AC401" s="70"/>
      <c r="AD401" s="70"/>
      <c r="AE401" s="70"/>
      <c r="AF401" s="70"/>
      <c r="AG401" s="70"/>
      <c r="AH401" s="70"/>
    </row>
    <row r="402" ht="15.75" customHeight="1">
      <c r="Z402" s="70"/>
      <c r="AA402" s="70"/>
      <c r="AB402" s="70"/>
      <c r="AC402" s="70"/>
      <c r="AD402" s="70"/>
      <c r="AE402" s="70"/>
      <c r="AF402" s="70"/>
      <c r="AG402" s="70"/>
      <c r="AH402" s="70"/>
    </row>
    <row r="403" ht="15.75" customHeight="1">
      <c r="Z403" s="70"/>
      <c r="AA403" s="70"/>
      <c r="AB403" s="70"/>
      <c r="AC403" s="70"/>
      <c r="AD403" s="70"/>
      <c r="AE403" s="70"/>
      <c r="AF403" s="70"/>
      <c r="AG403" s="70"/>
      <c r="AH403" s="70"/>
    </row>
    <row r="404" ht="15.75" customHeight="1">
      <c r="Z404" s="70"/>
      <c r="AA404" s="70"/>
      <c r="AB404" s="70"/>
      <c r="AC404" s="70"/>
      <c r="AD404" s="70"/>
      <c r="AE404" s="70"/>
      <c r="AF404" s="70"/>
      <c r="AG404" s="70"/>
      <c r="AH404" s="70"/>
    </row>
    <row r="405" ht="15.75" customHeight="1">
      <c r="Z405" s="70"/>
      <c r="AA405" s="70"/>
      <c r="AB405" s="70"/>
      <c r="AC405" s="70"/>
      <c r="AD405" s="70"/>
      <c r="AE405" s="70"/>
      <c r="AF405" s="70"/>
      <c r="AG405" s="70"/>
      <c r="AH405" s="70"/>
    </row>
    <row r="406" ht="15.75" customHeight="1">
      <c r="Z406" s="70"/>
      <c r="AA406" s="70"/>
      <c r="AB406" s="70"/>
      <c r="AC406" s="70"/>
      <c r="AD406" s="70"/>
      <c r="AE406" s="70"/>
      <c r="AF406" s="70"/>
      <c r="AG406" s="70"/>
      <c r="AH406" s="70"/>
    </row>
    <row r="407" ht="15.75" customHeight="1">
      <c r="Z407" s="70"/>
      <c r="AA407" s="70"/>
      <c r="AB407" s="70"/>
      <c r="AC407" s="70"/>
      <c r="AD407" s="70"/>
      <c r="AE407" s="70"/>
      <c r="AF407" s="70"/>
      <c r="AG407" s="70"/>
      <c r="AH407" s="70"/>
    </row>
    <row r="408" ht="15.75" customHeight="1">
      <c r="Z408" s="70"/>
      <c r="AA408" s="70"/>
      <c r="AB408" s="70"/>
      <c r="AC408" s="70"/>
      <c r="AD408" s="70"/>
      <c r="AE408" s="70"/>
      <c r="AF408" s="70"/>
      <c r="AG408" s="70"/>
      <c r="AH408" s="70"/>
    </row>
    <row r="409" ht="15.75" customHeight="1">
      <c r="Z409" s="70"/>
      <c r="AA409" s="70"/>
      <c r="AB409" s="70"/>
      <c r="AC409" s="70"/>
      <c r="AD409" s="70"/>
      <c r="AE409" s="70"/>
      <c r="AF409" s="70"/>
      <c r="AG409" s="70"/>
      <c r="AH409" s="70"/>
    </row>
    <row r="410" ht="15.75" customHeight="1">
      <c r="Z410" s="70"/>
      <c r="AA410" s="70"/>
      <c r="AB410" s="70"/>
      <c r="AC410" s="70"/>
      <c r="AD410" s="70"/>
      <c r="AE410" s="70"/>
      <c r="AF410" s="70"/>
      <c r="AG410" s="70"/>
      <c r="AH410" s="70"/>
    </row>
    <row r="411" ht="15.75" customHeight="1">
      <c r="Z411" s="70"/>
      <c r="AA411" s="70"/>
      <c r="AB411" s="70"/>
      <c r="AC411" s="70"/>
      <c r="AD411" s="70"/>
      <c r="AE411" s="70"/>
      <c r="AF411" s="70"/>
      <c r="AG411" s="70"/>
      <c r="AH411" s="70"/>
    </row>
    <row r="412" ht="15.75" customHeight="1">
      <c r="Z412" s="70"/>
      <c r="AA412" s="70"/>
      <c r="AB412" s="70"/>
      <c r="AC412" s="70"/>
      <c r="AD412" s="70"/>
      <c r="AE412" s="70"/>
      <c r="AF412" s="70"/>
      <c r="AG412" s="70"/>
      <c r="AH412" s="70"/>
    </row>
    <row r="413" ht="15.75" customHeight="1">
      <c r="Z413" s="70"/>
      <c r="AA413" s="70"/>
      <c r="AB413" s="70"/>
      <c r="AC413" s="70"/>
      <c r="AD413" s="70"/>
      <c r="AE413" s="70"/>
      <c r="AF413" s="70"/>
      <c r="AG413" s="70"/>
      <c r="AH413" s="70"/>
    </row>
    <row r="414" ht="15.75" customHeight="1">
      <c r="Z414" s="70"/>
      <c r="AA414" s="70"/>
      <c r="AB414" s="70"/>
      <c r="AC414" s="70"/>
      <c r="AD414" s="70"/>
      <c r="AE414" s="70"/>
      <c r="AF414" s="70"/>
      <c r="AG414" s="70"/>
      <c r="AH414" s="70"/>
    </row>
    <row r="415" ht="15.75" customHeight="1">
      <c r="Z415" s="70"/>
      <c r="AA415" s="70"/>
      <c r="AB415" s="70"/>
      <c r="AC415" s="70"/>
      <c r="AD415" s="70"/>
      <c r="AE415" s="70"/>
      <c r="AF415" s="70"/>
      <c r="AG415" s="70"/>
      <c r="AH415" s="70"/>
    </row>
    <row r="416" ht="15.75" customHeight="1">
      <c r="Z416" s="70"/>
      <c r="AA416" s="70"/>
      <c r="AB416" s="70"/>
      <c r="AC416" s="70"/>
      <c r="AD416" s="70"/>
      <c r="AE416" s="70"/>
      <c r="AF416" s="70"/>
      <c r="AG416" s="70"/>
      <c r="AH416" s="70"/>
    </row>
    <row r="417" ht="15.75" customHeight="1">
      <c r="Z417" s="70"/>
      <c r="AA417" s="70"/>
      <c r="AB417" s="70"/>
      <c r="AC417" s="70"/>
      <c r="AD417" s="70"/>
      <c r="AE417" s="70"/>
      <c r="AF417" s="70"/>
      <c r="AG417" s="70"/>
      <c r="AH417" s="70"/>
    </row>
    <row r="418" ht="15.75" customHeight="1">
      <c r="Z418" s="70"/>
      <c r="AA418" s="70"/>
      <c r="AB418" s="70"/>
      <c r="AC418" s="70"/>
      <c r="AD418" s="70"/>
      <c r="AE418" s="70"/>
      <c r="AF418" s="70"/>
      <c r="AG418" s="70"/>
      <c r="AH418" s="70"/>
    </row>
    <row r="419" ht="15.75" customHeight="1">
      <c r="Z419" s="70"/>
      <c r="AA419" s="70"/>
      <c r="AB419" s="70"/>
      <c r="AC419" s="70"/>
      <c r="AD419" s="70"/>
      <c r="AE419" s="70"/>
      <c r="AF419" s="70"/>
      <c r="AG419" s="70"/>
      <c r="AH419" s="70"/>
    </row>
    <row r="420" ht="15.75" customHeight="1">
      <c r="Z420" s="70"/>
      <c r="AA420" s="70"/>
      <c r="AB420" s="70"/>
      <c r="AC420" s="70"/>
      <c r="AD420" s="70"/>
      <c r="AE420" s="70"/>
      <c r="AF420" s="70"/>
      <c r="AG420" s="70"/>
      <c r="AH420" s="70"/>
    </row>
    <row r="421" ht="15.75" customHeight="1">
      <c r="Z421" s="70"/>
      <c r="AA421" s="70"/>
      <c r="AB421" s="70"/>
      <c r="AC421" s="70"/>
      <c r="AD421" s="70"/>
      <c r="AE421" s="70"/>
      <c r="AF421" s="70"/>
      <c r="AG421" s="70"/>
      <c r="AH421" s="70"/>
    </row>
    <row r="422" ht="15.75" customHeight="1">
      <c r="Z422" s="70"/>
      <c r="AA422" s="70"/>
      <c r="AB422" s="70"/>
      <c r="AC422" s="70"/>
      <c r="AD422" s="70"/>
      <c r="AE422" s="70"/>
      <c r="AF422" s="70"/>
      <c r="AG422" s="70"/>
      <c r="AH422" s="70"/>
    </row>
    <row r="423" ht="15.75" customHeight="1">
      <c r="Z423" s="70"/>
      <c r="AA423" s="70"/>
      <c r="AB423" s="70"/>
      <c r="AC423" s="70"/>
      <c r="AD423" s="70"/>
      <c r="AE423" s="70"/>
      <c r="AF423" s="70"/>
      <c r="AG423" s="70"/>
      <c r="AH423" s="70"/>
    </row>
    <row r="424" ht="15.75" customHeight="1">
      <c r="Z424" s="70"/>
      <c r="AA424" s="70"/>
      <c r="AB424" s="70"/>
      <c r="AC424" s="70"/>
      <c r="AD424" s="70"/>
      <c r="AE424" s="70"/>
      <c r="AF424" s="70"/>
      <c r="AG424" s="70"/>
      <c r="AH424" s="70"/>
    </row>
    <row r="425" ht="15.75" customHeight="1">
      <c r="Z425" s="70"/>
      <c r="AA425" s="70"/>
      <c r="AB425" s="70"/>
      <c r="AC425" s="70"/>
      <c r="AD425" s="70"/>
      <c r="AE425" s="70"/>
      <c r="AF425" s="70"/>
      <c r="AG425" s="70"/>
      <c r="AH425" s="70"/>
    </row>
    <row r="426" ht="15.75" customHeight="1">
      <c r="Z426" s="70"/>
      <c r="AA426" s="70"/>
      <c r="AB426" s="70"/>
      <c r="AC426" s="70"/>
      <c r="AD426" s="70"/>
      <c r="AE426" s="70"/>
      <c r="AF426" s="70"/>
      <c r="AG426" s="70"/>
      <c r="AH426" s="70"/>
    </row>
    <row r="427" ht="15.75" customHeight="1">
      <c r="Z427" s="70"/>
      <c r="AA427" s="70"/>
      <c r="AB427" s="70"/>
      <c r="AC427" s="70"/>
      <c r="AD427" s="70"/>
      <c r="AE427" s="70"/>
      <c r="AF427" s="70"/>
      <c r="AG427" s="70"/>
      <c r="AH427" s="70"/>
    </row>
    <row r="428" ht="15.75" customHeight="1">
      <c r="Z428" s="70"/>
      <c r="AA428" s="70"/>
      <c r="AB428" s="70"/>
      <c r="AC428" s="70"/>
      <c r="AD428" s="70"/>
      <c r="AE428" s="70"/>
      <c r="AF428" s="70"/>
      <c r="AG428" s="70"/>
      <c r="AH428" s="70"/>
    </row>
    <row r="429" ht="15.75" customHeight="1">
      <c r="Z429" s="70"/>
      <c r="AA429" s="70"/>
      <c r="AB429" s="70"/>
      <c r="AC429" s="70"/>
      <c r="AD429" s="70"/>
      <c r="AE429" s="70"/>
      <c r="AF429" s="70"/>
      <c r="AG429" s="70"/>
      <c r="AH429" s="70"/>
    </row>
    <row r="430" ht="15.75" customHeight="1">
      <c r="Z430" s="70"/>
      <c r="AA430" s="70"/>
      <c r="AB430" s="70"/>
      <c r="AC430" s="70"/>
      <c r="AD430" s="70"/>
      <c r="AE430" s="70"/>
      <c r="AF430" s="70"/>
      <c r="AG430" s="70"/>
      <c r="AH430" s="70"/>
    </row>
    <row r="431" ht="15.75" customHeight="1">
      <c r="Z431" s="70"/>
      <c r="AA431" s="70"/>
      <c r="AB431" s="70"/>
      <c r="AC431" s="70"/>
      <c r="AD431" s="70"/>
      <c r="AE431" s="70"/>
      <c r="AF431" s="70"/>
      <c r="AG431" s="70"/>
      <c r="AH431" s="70"/>
    </row>
    <row r="432" ht="15.75" customHeight="1">
      <c r="Z432" s="70"/>
      <c r="AA432" s="70"/>
      <c r="AB432" s="70"/>
      <c r="AC432" s="70"/>
      <c r="AD432" s="70"/>
      <c r="AE432" s="70"/>
      <c r="AF432" s="70"/>
      <c r="AG432" s="70"/>
      <c r="AH432" s="70"/>
    </row>
    <row r="433" ht="15.75" customHeight="1">
      <c r="Z433" s="70"/>
      <c r="AA433" s="70"/>
      <c r="AB433" s="70"/>
      <c r="AC433" s="70"/>
      <c r="AD433" s="70"/>
      <c r="AE433" s="70"/>
      <c r="AF433" s="70"/>
      <c r="AG433" s="70"/>
      <c r="AH433" s="70"/>
    </row>
    <row r="434" ht="15.75" customHeight="1">
      <c r="Z434" s="70"/>
      <c r="AA434" s="70"/>
      <c r="AB434" s="70"/>
      <c r="AC434" s="70"/>
      <c r="AD434" s="70"/>
      <c r="AE434" s="70"/>
      <c r="AF434" s="70"/>
      <c r="AG434" s="70"/>
      <c r="AH434" s="70"/>
    </row>
    <row r="435" ht="15.75" customHeight="1">
      <c r="Z435" s="70"/>
      <c r="AA435" s="70"/>
      <c r="AB435" s="70"/>
      <c r="AC435" s="70"/>
      <c r="AD435" s="70"/>
      <c r="AE435" s="70"/>
      <c r="AF435" s="70"/>
      <c r="AG435" s="70"/>
      <c r="AH435" s="70"/>
    </row>
    <row r="436" ht="15.75" customHeight="1">
      <c r="Z436" s="70"/>
      <c r="AA436" s="70"/>
      <c r="AB436" s="70"/>
      <c r="AC436" s="70"/>
      <c r="AD436" s="70"/>
      <c r="AE436" s="70"/>
      <c r="AF436" s="70"/>
      <c r="AG436" s="70"/>
      <c r="AH436" s="70"/>
    </row>
    <row r="437" ht="15.75" customHeight="1">
      <c r="Z437" s="70"/>
      <c r="AA437" s="70"/>
      <c r="AB437" s="70"/>
      <c r="AC437" s="70"/>
      <c r="AD437" s="70"/>
      <c r="AE437" s="70"/>
      <c r="AF437" s="70"/>
      <c r="AG437" s="70"/>
      <c r="AH437" s="70"/>
    </row>
    <row r="438" ht="15.75" customHeight="1">
      <c r="Z438" s="70"/>
      <c r="AA438" s="70"/>
      <c r="AB438" s="70"/>
      <c r="AC438" s="70"/>
      <c r="AD438" s="70"/>
      <c r="AE438" s="70"/>
      <c r="AF438" s="70"/>
      <c r="AG438" s="70"/>
      <c r="AH438" s="70"/>
    </row>
    <row r="439" ht="15.75" customHeight="1">
      <c r="Z439" s="70"/>
      <c r="AA439" s="70"/>
      <c r="AB439" s="70"/>
      <c r="AC439" s="70"/>
      <c r="AD439" s="70"/>
      <c r="AE439" s="70"/>
      <c r="AF439" s="70"/>
      <c r="AG439" s="70"/>
      <c r="AH439" s="70"/>
    </row>
    <row r="440" ht="15.75" customHeight="1">
      <c r="Z440" s="70"/>
      <c r="AA440" s="70"/>
      <c r="AB440" s="70"/>
      <c r="AC440" s="70"/>
      <c r="AD440" s="70"/>
      <c r="AE440" s="70"/>
      <c r="AF440" s="70"/>
      <c r="AG440" s="70"/>
      <c r="AH440" s="70"/>
    </row>
    <row r="441" ht="15.75" customHeight="1">
      <c r="Z441" s="70"/>
      <c r="AA441" s="70"/>
      <c r="AB441" s="70"/>
      <c r="AC441" s="70"/>
      <c r="AD441" s="70"/>
      <c r="AE441" s="70"/>
      <c r="AF441" s="70"/>
      <c r="AG441" s="70"/>
      <c r="AH441" s="70"/>
    </row>
    <row r="442" ht="15.75" customHeight="1">
      <c r="Z442" s="70"/>
      <c r="AA442" s="70"/>
      <c r="AB442" s="70"/>
      <c r="AC442" s="70"/>
      <c r="AD442" s="70"/>
      <c r="AE442" s="70"/>
      <c r="AF442" s="70"/>
      <c r="AG442" s="70"/>
      <c r="AH442" s="70"/>
    </row>
    <row r="443" ht="15.75" customHeight="1">
      <c r="Z443" s="70"/>
      <c r="AA443" s="70"/>
      <c r="AB443" s="70"/>
      <c r="AC443" s="70"/>
      <c r="AD443" s="70"/>
      <c r="AE443" s="70"/>
      <c r="AF443" s="70"/>
      <c r="AG443" s="70"/>
      <c r="AH443" s="70"/>
    </row>
    <row r="444" ht="15.75" customHeight="1">
      <c r="Z444" s="70"/>
      <c r="AA444" s="70"/>
      <c r="AB444" s="70"/>
      <c r="AC444" s="70"/>
      <c r="AD444" s="70"/>
      <c r="AE444" s="70"/>
      <c r="AF444" s="70"/>
      <c r="AG444" s="70"/>
      <c r="AH444" s="70"/>
    </row>
    <row r="445" ht="15.75" customHeight="1">
      <c r="Z445" s="70"/>
      <c r="AA445" s="70"/>
      <c r="AB445" s="70"/>
      <c r="AC445" s="70"/>
      <c r="AD445" s="70"/>
      <c r="AE445" s="70"/>
      <c r="AF445" s="70"/>
      <c r="AG445" s="70"/>
      <c r="AH445" s="70"/>
    </row>
    <row r="446" ht="15.75" customHeight="1">
      <c r="Z446" s="70"/>
      <c r="AA446" s="70"/>
      <c r="AB446" s="70"/>
      <c r="AC446" s="70"/>
      <c r="AD446" s="70"/>
      <c r="AE446" s="70"/>
      <c r="AF446" s="70"/>
      <c r="AG446" s="70"/>
      <c r="AH446" s="70"/>
    </row>
    <row r="447" ht="15.75" customHeight="1">
      <c r="Z447" s="70"/>
      <c r="AA447" s="70"/>
      <c r="AB447" s="70"/>
      <c r="AC447" s="70"/>
      <c r="AD447" s="70"/>
      <c r="AE447" s="70"/>
      <c r="AF447" s="70"/>
      <c r="AG447" s="70"/>
      <c r="AH447" s="70"/>
    </row>
    <row r="448" ht="15.75" customHeight="1">
      <c r="Z448" s="70"/>
      <c r="AA448" s="70"/>
      <c r="AB448" s="70"/>
      <c r="AC448" s="70"/>
      <c r="AD448" s="70"/>
      <c r="AE448" s="70"/>
      <c r="AF448" s="70"/>
      <c r="AG448" s="70"/>
      <c r="AH448" s="70"/>
    </row>
    <row r="449" ht="15.75" customHeight="1">
      <c r="Z449" s="70"/>
      <c r="AA449" s="70"/>
      <c r="AB449" s="70"/>
      <c r="AC449" s="70"/>
      <c r="AD449" s="70"/>
      <c r="AE449" s="70"/>
      <c r="AF449" s="70"/>
      <c r="AG449" s="70"/>
      <c r="AH449" s="70"/>
    </row>
    <row r="450" ht="15.75" customHeight="1">
      <c r="Z450" s="70"/>
      <c r="AA450" s="70"/>
      <c r="AB450" s="70"/>
      <c r="AC450" s="70"/>
      <c r="AD450" s="70"/>
      <c r="AE450" s="70"/>
      <c r="AF450" s="70"/>
      <c r="AG450" s="70"/>
      <c r="AH450" s="70"/>
    </row>
    <row r="451" ht="15.75" customHeight="1">
      <c r="Z451" s="70"/>
      <c r="AA451" s="70"/>
      <c r="AB451" s="70"/>
      <c r="AC451" s="70"/>
      <c r="AD451" s="70"/>
      <c r="AE451" s="70"/>
      <c r="AF451" s="70"/>
      <c r="AG451" s="70"/>
      <c r="AH451" s="70"/>
    </row>
    <row r="452" ht="15.75" customHeight="1">
      <c r="Z452" s="70"/>
      <c r="AA452" s="70"/>
      <c r="AB452" s="70"/>
      <c r="AC452" s="70"/>
      <c r="AD452" s="70"/>
      <c r="AE452" s="70"/>
      <c r="AF452" s="70"/>
      <c r="AG452" s="70"/>
      <c r="AH452" s="70"/>
    </row>
    <row r="453" ht="15.75" customHeight="1">
      <c r="Z453" s="70"/>
      <c r="AA453" s="70"/>
      <c r="AB453" s="70"/>
      <c r="AC453" s="70"/>
      <c r="AD453" s="70"/>
      <c r="AE453" s="70"/>
      <c r="AF453" s="70"/>
      <c r="AG453" s="70"/>
      <c r="AH453" s="70"/>
    </row>
    <row r="454" ht="15.75" customHeight="1">
      <c r="Z454" s="70"/>
      <c r="AA454" s="70"/>
      <c r="AB454" s="70"/>
      <c r="AC454" s="70"/>
      <c r="AD454" s="70"/>
      <c r="AE454" s="70"/>
      <c r="AF454" s="70"/>
      <c r="AG454" s="70"/>
      <c r="AH454" s="70"/>
    </row>
    <row r="455" ht="15.75" customHeight="1">
      <c r="Z455" s="70"/>
      <c r="AA455" s="70"/>
      <c r="AB455" s="70"/>
      <c r="AC455" s="70"/>
      <c r="AD455" s="70"/>
      <c r="AE455" s="70"/>
      <c r="AF455" s="70"/>
      <c r="AG455" s="70"/>
      <c r="AH455" s="70"/>
    </row>
    <row r="456" ht="15.75" customHeight="1">
      <c r="Z456" s="70"/>
      <c r="AA456" s="70"/>
      <c r="AB456" s="70"/>
      <c r="AC456" s="70"/>
      <c r="AD456" s="70"/>
      <c r="AE456" s="70"/>
      <c r="AF456" s="70"/>
      <c r="AG456" s="70"/>
      <c r="AH456" s="70"/>
    </row>
    <row r="457" ht="15.75" customHeight="1">
      <c r="Z457" s="70"/>
      <c r="AA457" s="70"/>
      <c r="AB457" s="70"/>
      <c r="AC457" s="70"/>
      <c r="AD457" s="70"/>
      <c r="AE457" s="70"/>
      <c r="AF457" s="70"/>
      <c r="AG457" s="70"/>
      <c r="AH457" s="70"/>
    </row>
    <row r="458" ht="15.75" customHeight="1">
      <c r="Z458" s="70"/>
      <c r="AA458" s="70"/>
      <c r="AB458" s="70"/>
      <c r="AC458" s="70"/>
      <c r="AD458" s="70"/>
      <c r="AE458" s="70"/>
      <c r="AF458" s="70"/>
      <c r="AG458" s="70"/>
      <c r="AH458" s="70"/>
    </row>
    <row r="459" ht="15.75" customHeight="1">
      <c r="Z459" s="70"/>
      <c r="AA459" s="70"/>
      <c r="AB459" s="70"/>
      <c r="AC459" s="70"/>
      <c r="AD459" s="70"/>
      <c r="AE459" s="70"/>
      <c r="AF459" s="70"/>
      <c r="AG459" s="70"/>
      <c r="AH459" s="70"/>
    </row>
    <row r="460" ht="15.75" customHeight="1">
      <c r="Z460" s="70"/>
      <c r="AA460" s="70"/>
      <c r="AB460" s="70"/>
      <c r="AC460" s="70"/>
      <c r="AD460" s="70"/>
      <c r="AE460" s="70"/>
      <c r="AF460" s="70"/>
      <c r="AG460" s="70"/>
      <c r="AH460" s="70"/>
    </row>
    <row r="461" ht="15.75" customHeight="1">
      <c r="Z461" s="70"/>
      <c r="AA461" s="70"/>
      <c r="AB461" s="70"/>
      <c r="AC461" s="70"/>
      <c r="AD461" s="70"/>
      <c r="AE461" s="70"/>
      <c r="AF461" s="70"/>
      <c r="AG461" s="70"/>
      <c r="AH461" s="70"/>
    </row>
    <row r="462" ht="15.75" customHeight="1">
      <c r="Z462" s="70"/>
      <c r="AA462" s="70"/>
      <c r="AB462" s="70"/>
      <c r="AC462" s="70"/>
      <c r="AD462" s="70"/>
      <c r="AE462" s="70"/>
      <c r="AF462" s="70"/>
      <c r="AG462" s="70"/>
      <c r="AH462" s="70"/>
    </row>
    <row r="463" ht="15.75" customHeight="1">
      <c r="Z463" s="70"/>
      <c r="AA463" s="70"/>
      <c r="AB463" s="70"/>
      <c r="AC463" s="70"/>
      <c r="AD463" s="70"/>
      <c r="AE463" s="70"/>
      <c r="AF463" s="70"/>
      <c r="AG463" s="70"/>
      <c r="AH463" s="70"/>
    </row>
    <row r="464" ht="15.75" customHeight="1">
      <c r="Z464" s="70"/>
      <c r="AA464" s="70"/>
      <c r="AB464" s="70"/>
      <c r="AC464" s="70"/>
      <c r="AD464" s="70"/>
      <c r="AE464" s="70"/>
      <c r="AF464" s="70"/>
      <c r="AG464" s="70"/>
      <c r="AH464" s="70"/>
    </row>
    <row r="465" ht="15.75" customHeight="1">
      <c r="Z465" s="70"/>
      <c r="AA465" s="70"/>
      <c r="AB465" s="70"/>
      <c r="AC465" s="70"/>
      <c r="AD465" s="70"/>
      <c r="AE465" s="70"/>
      <c r="AF465" s="70"/>
      <c r="AG465" s="70"/>
      <c r="AH465" s="70"/>
    </row>
    <row r="466" ht="15.75" customHeight="1">
      <c r="Z466" s="70"/>
      <c r="AA466" s="70"/>
      <c r="AB466" s="70"/>
      <c r="AC466" s="70"/>
      <c r="AD466" s="70"/>
      <c r="AE466" s="70"/>
      <c r="AF466" s="70"/>
      <c r="AG466" s="70"/>
      <c r="AH466" s="70"/>
    </row>
    <row r="467" ht="15.75" customHeight="1">
      <c r="Z467" s="70"/>
      <c r="AA467" s="70"/>
      <c r="AB467" s="70"/>
      <c r="AC467" s="70"/>
      <c r="AD467" s="70"/>
      <c r="AE467" s="70"/>
      <c r="AF467" s="70"/>
      <c r="AG467" s="70"/>
      <c r="AH467" s="70"/>
    </row>
    <row r="468" ht="15.75" customHeight="1">
      <c r="Z468" s="70"/>
      <c r="AA468" s="70"/>
      <c r="AB468" s="70"/>
      <c r="AC468" s="70"/>
      <c r="AD468" s="70"/>
      <c r="AE468" s="70"/>
      <c r="AF468" s="70"/>
      <c r="AG468" s="70"/>
      <c r="AH468" s="70"/>
    </row>
    <row r="469" ht="15.75" customHeight="1">
      <c r="Z469" s="70"/>
      <c r="AA469" s="70"/>
      <c r="AB469" s="70"/>
      <c r="AC469" s="70"/>
      <c r="AD469" s="70"/>
      <c r="AE469" s="70"/>
      <c r="AF469" s="70"/>
      <c r="AG469" s="70"/>
      <c r="AH469" s="70"/>
    </row>
    <row r="470" ht="15.75" customHeight="1">
      <c r="Z470" s="70"/>
      <c r="AA470" s="70"/>
      <c r="AB470" s="70"/>
      <c r="AC470" s="70"/>
      <c r="AD470" s="70"/>
      <c r="AE470" s="70"/>
      <c r="AF470" s="70"/>
      <c r="AG470" s="70"/>
      <c r="AH470" s="70"/>
    </row>
    <row r="471" ht="15.75" customHeight="1">
      <c r="Z471" s="70"/>
      <c r="AA471" s="70"/>
      <c r="AB471" s="70"/>
      <c r="AC471" s="70"/>
      <c r="AD471" s="70"/>
      <c r="AE471" s="70"/>
      <c r="AF471" s="70"/>
      <c r="AG471" s="70"/>
      <c r="AH471" s="70"/>
    </row>
    <row r="472" ht="15.75" customHeight="1">
      <c r="Z472" s="70"/>
      <c r="AA472" s="70"/>
      <c r="AB472" s="70"/>
      <c r="AC472" s="70"/>
      <c r="AD472" s="70"/>
      <c r="AE472" s="70"/>
      <c r="AF472" s="70"/>
      <c r="AG472" s="70"/>
      <c r="AH472" s="70"/>
    </row>
    <row r="473" ht="15.75" customHeight="1">
      <c r="Z473" s="70"/>
      <c r="AA473" s="70"/>
      <c r="AB473" s="70"/>
      <c r="AC473" s="70"/>
      <c r="AD473" s="70"/>
      <c r="AE473" s="70"/>
      <c r="AF473" s="70"/>
      <c r="AG473" s="70"/>
      <c r="AH473" s="70"/>
    </row>
    <row r="474" ht="15.75" customHeight="1">
      <c r="Z474" s="70"/>
      <c r="AA474" s="70"/>
      <c r="AB474" s="70"/>
      <c r="AC474" s="70"/>
      <c r="AD474" s="70"/>
      <c r="AE474" s="70"/>
      <c r="AF474" s="70"/>
      <c r="AG474" s="70"/>
      <c r="AH474" s="70"/>
    </row>
    <row r="475" ht="15.75" customHeight="1">
      <c r="Z475" s="70"/>
      <c r="AA475" s="70"/>
      <c r="AB475" s="70"/>
      <c r="AC475" s="70"/>
      <c r="AD475" s="70"/>
      <c r="AE475" s="70"/>
      <c r="AF475" s="70"/>
      <c r="AG475" s="70"/>
      <c r="AH475" s="70"/>
    </row>
    <row r="476" ht="15.75" customHeight="1">
      <c r="Z476" s="70"/>
      <c r="AA476" s="70"/>
      <c r="AB476" s="70"/>
      <c r="AC476" s="70"/>
      <c r="AD476" s="70"/>
      <c r="AE476" s="70"/>
      <c r="AF476" s="70"/>
      <c r="AG476" s="70"/>
      <c r="AH476" s="70"/>
    </row>
    <row r="477" ht="15.75" customHeight="1">
      <c r="Z477" s="70"/>
      <c r="AA477" s="70"/>
      <c r="AB477" s="70"/>
      <c r="AC477" s="70"/>
      <c r="AD477" s="70"/>
      <c r="AE477" s="70"/>
      <c r="AF477" s="70"/>
      <c r="AG477" s="70"/>
      <c r="AH477" s="70"/>
    </row>
    <row r="478" ht="15.75" customHeight="1">
      <c r="Z478" s="70"/>
      <c r="AA478" s="70"/>
      <c r="AB478" s="70"/>
      <c r="AC478" s="70"/>
      <c r="AD478" s="70"/>
      <c r="AE478" s="70"/>
      <c r="AF478" s="70"/>
      <c r="AG478" s="70"/>
      <c r="AH478" s="70"/>
    </row>
    <row r="479" ht="15.75" customHeight="1">
      <c r="Z479" s="70"/>
      <c r="AA479" s="70"/>
      <c r="AB479" s="70"/>
      <c r="AC479" s="70"/>
      <c r="AD479" s="70"/>
      <c r="AE479" s="70"/>
      <c r="AF479" s="70"/>
      <c r="AG479" s="70"/>
      <c r="AH479" s="70"/>
    </row>
    <row r="480" ht="15.75" customHeight="1">
      <c r="Z480" s="70"/>
      <c r="AA480" s="70"/>
      <c r="AB480" s="70"/>
      <c r="AC480" s="70"/>
      <c r="AD480" s="70"/>
      <c r="AE480" s="70"/>
      <c r="AF480" s="70"/>
      <c r="AG480" s="70"/>
      <c r="AH480" s="70"/>
    </row>
    <row r="481" ht="15.75" customHeight="1">
      <c r="Z481" s="70"/>
      <c r="AA481" s="70"/>
      <c r="AB481" s="70"/>
      <c r="AC481" s="70"/>
      <c r="AD481" s="70"/>
      <c r="AE481" s="70"/>
      <c r="AF481" s="70"/>
      <c r="AG481" s="70"/>
      <c r="AH481" s="70"/>
    </row>
    <row r="482" ht="15.75" customHeight="1">
      <c r="Z482" s="70"/>
      <c r="AA482" s="70"/>
      <c r="AB482" s="70"/>
      <c r="AC482" s="70"/>
      <c r="AD482" s="70"/>
      <c r="AE482" s="70"/>
      <c r="AF482" s="70"/>
      <c r="AG482" s="70"/>
      <c r="AH482" s="70"/>
    </row>
    <row r="483" ht="15.75" customHeight="1">
      <c r="Z483" s="70"/>
      <c r="AA483" s="70"/>
      <c r="AB483" s="70"/>
      <c r="AC483" s="70"/>
      <c r="AD483" s="70"/>
      <c r="AE483" s="70"/>
      <c r="AF483" s="70"/>
      <c r="AG483" s="70"/>
      <c r="AH483" s="70"/>
    </row>
    <row r="484" ht="15.75" customHeight="1">
      <c r="Z484" s="70"/>
      <c r="AA484" s="70"/>
      <c r="AB484" s="70"/>
      <c r="AC484" s="70"/>
      <c r="AD484" s="70"/>
      <c r="AE484" s="70"/>
      <c r="AF484" s="70"/>
      <c r="AG484" s="70"/>
      <c r="AH484" s="70"/>
    </row>
    <row r="485" ht="15.75" customHeight="1">
      <c r="Z485" s="70"/>
      <c r="AA485" s="70"/>
      <c r="AB485" s="70"/>
      <c r="AC485" s="70"/>
      <c r="AD485" s="70"/>
      <c r="AE485" s="70"/>
      <c r="AF485" s="70"/>
      <c r="AG485" s="70"/>
      <c r="AH485" s="70"/>
    </row>
    <row r="486" ht="15.75" customHeight="1">
      <c r="Z486" s="70"/>
      <c r="AA486" s="70"/>
      <c r="AB486" s="70"/>
      <c r="AC486" s="70"/>
      <c r="AD486" s="70"/>
      <c r="AE486" s="70"/>
      <c r="AF486" s="70"/>
      <c r="AG486" s="70"/>
      <c r="AH486" s="70"/>
    </row>
    <row r="487" ht="15.75" customHeight="1">
      <c r="Z487" s="70"/>
      <c r="AA487" s="70"/>
      <c r="AB487" s="70"/>
      <c r="AC487" s="70"/>
      <c r="AD487" s="70"/>
      <c r="AE487" s="70"/>
      <c r="AF487" s="70"/>
      <c r="AG487" s="70"/>
      <c r="AH487" s="70"/>
    </row>
    <row r="488" ht="15.75" customHeight="1">
      <c r="Z488" s="70"/>
      <c r="AA488" s="70"/>
      <c r="AB488" s="70"/>
      <c r="AC488" s="70"/>
      <c r="AD488" s="70"/>
      <c r="AE488" s="70"/>
      <c r="AF488" s="70"/>
      <c r="AG488" s="70"/>
      <c r="AH488" s="70"/>
    </row>
    <row r="489" ht="15.75" customHeight="1">
      <c r="Z489" s="70"/>
      <c r="AA489" s="70"/>
      <c r="AB489" s="70"/>
      <c r="AC489" s="70"/>
      <c r="AD489" s="70"/>
      <c r="AE489" s="70"/>
      <c r="AF489" s="70"/>
      <c r="AG489" s="70"/>
      <c r="AH489" s="70"/>
    </row>
    <row r="490" ht="15.75" customHeight="1">
      <c r="Z490" s="70"/>
      <c r="AA490" s="70"/>
      <c r="AB490" s="70"/>
      <c r="AC490" s="70"/>
      <c r="AD490" s="70"/>
      <c r="AE490" s="70"/>
      <c r="AF490" s="70"/>
      <c r="AG490" s="70"/>
      <c r="AH490" s="70"/>
    </row>
    <row r="491" ht="15.75" customHeight="1">
      <c r="Z491" s="70"/>
      <c r="AA491" s="70"/>
      <c r="AB491" s="70"/>
      <c r="AC491" s="70"/>
      <c r="AD491" s="70"/>
      <c r="AE491" s="70"/>
      <c r="AF491" s="70"/>
      <c r="AG491" s="70"/>
      <c r="AH491" s="70"/>
    </row>
    <row r="492" ht="15.75" customHeight="1">
      <c r="Z492" s="70"/>
      <c r="AA492" s="70"/>
      <c r="AB492" s="70"/>
      <c r="AC492" s="70"/>
      <c r="AD492" s="70"/>
      <c r="AE492" s="70"/>
      <c r="AF492" s="70"/>
      <c r="AG492" s="70"/>
      <c r="AH492" s="70"/>
    </row>
    <row r="493" ht="15.75" customHeight="1">
      <c r="Z493" s="70"/>
      <c r="AA493" s="70"/>
      <c r="AB493" s="70"/>
      <c r="AC493" s="70"/>
      <c r="AD493" s="70"/>
      <c r="AE493" s="70"/>
      <c r="AF493" s="70"/>
      <c r="AG493" s="70"/>
      <c r="AH493" s="70"/>
    </row>
    <row r="494" ht="15.75" customHeight="1">
      <c r="Z494" s="70"/>
      <c r="AA494" s="70"/>
      <c r="AB494" s="70"/>
      <c r="AC494" s="70"/>
      <c r="AD494" s="70"/>
      <c r="AE494" s="70"/>
      <c r="AF494" s="70"/>
      <c r="AG494" s="70"/>
      <c r="AH494" s="70"/>
    </row>
    <row r="495" ht="15.75" customHeight="1">
      <c r="Z495" s="70"/>
      <c r="AA495" s="70"/>
      <c r="AB495" s="70"/>
      <c r="AC495" s="70"/>
      <c r="AD495" s="70"/>
      <c r="AE495" s="70"/>
      <c r="AF495" s="70"/>
      <c r="AG495" s="70"/>
      <c r="AH495" s="70"/>
    </row>
    <row r="496" ht="15.75" customHeight="1">
      <c r="Z496" s="70"/>
      <c r="AA496" s="70"/>
      <c r="AB496" s="70"/>
      <c r="AC496" s="70"/>
      <c r="AD496" s="70"/>
      <c r="AE496" s="70"/>
      <c r="AF496" s="70"/>
      <c r="AG496" s="70"/>
      <c r="AH496" s="70"/>
    </row>
    <row r="497" ht="15.75" customHeight="1">
      <c r="Z497" s="70"/>
      <c r="AA497" s="70"/>
      <c r="AB497" s="70"/>
      <c r="AC497" s="70"/>
      <c r="AD497" s="70"/>
      <c r="AE497" s="70"/>
      <c r="AF497" s="70"/>
      <c r="AG497" s="70"/>
      <c r="AH497" s="70"/>
    </row>
    <row r="498" ht="15.75" customHeight="1">
      <c r="Z498" s="70"/>
      <c r="AA498" s="70"/>
      <c r="AB498" s="70"/>
      <c r="AC498" s="70"/>
      <c r="AD498" s="70"/>
      <c r="AE498" s="70"/>
      <c r="AF498" s="70"/>
      <c r="AG498" s="70"/>
      <c r="AH498" s="70"/>
    </row>
    <row r="499" ht="15.75" customHeight="1">
      <c r="Z499" s="70"/>
      <c r="AA499" s="70"/>
      <c r="AB499" s="70"/>
      <c r="AC499" s="70"/>
      <c r="AD499" s="70"/>
      <c r="AE499" s="70"/>
      <c r="AF499" s="70"/>
      <c r="AG499" s="70"/>
      <c r="AH499" s="70"/>
    </row>
    <row r="500" ht="15.75" customHeight="1">
      <c r="Z500" s="70"/>
      <c r="AA500" s="70"/>
      <c r="AB500" s="70"/>
      <c r="AC500" s="70"/>
      <c r="AD500" s="70"/>
      <c r="AE500" s="70"/>
      <c r="AF500" s="70"/>
      <c r="AG500" s="70"/>
      <c r="AH500" s="70"/>
    </row>
    <row r="501" ht="15.75" customHeight="1">
      <c r="Z501" s="70"/>
      <c r="AA501" s="70"/>
      <c r="AB501" s="70"/>
      <c r="AC501" s="70"/>
      <c r="AD501" s="70"/>
      <c r="AE501" s="70"/>
      <c r="AF501" s="70"/>
      <c r="AG501" s="70"/>
      <c r="AH501" s="70"/>
    </row>
    <row r="502" ht="15.75" customHeight="1">
      <c r="Z502" s="70"/>
      <c r="AA502" s="70"/>
      <c r="AB502" s="70"/>
      <c r="AC502" s="70"/>
      <c r="AD502" s="70"/>
      <c r="AE502" s="70"/>
      <c r="AF502" s="70"/>
      <c r="AG502" s="70"/>
      <c r="AH502" s="70"/>
    </row>
    <row r="503" ht="15.75" customHeight="1">
      <c r="Z503" s="70"/>
      <c r="AA503" s="70"/>
      <c r="AB503" s="70"/>
      <c r="AC503" s="70"/>
      <c r="AD503" s="70"/>
      <c r="AE503" s="70"/>
      <c r="AF503" s="70"/>
      <c r="AG503" s="70"/>
      <c r="AH503" s="70"/>
    </row>
    <row r="504" ht="15.75" customHeight="1">
      <c r="Z504" s="70"/>
      <c r="AA504" s="70"/>
      <c r="AB504" s="70"/>
      <c r="AC504" s="70"/>
      <c r="AD504" s="70"/>
      <c r="AE504" s="70"/>
      <c r="AF504" s="70"/>
      <c r="AG504" s="70"/>
      <c r="AH504" s="70"/>
    </row>
    <row r="505" ht="15.75" customHeight="1">
      <c r="Z505" s="70"/>
      <c r="AA505" s="70"/>
      <c r="AB505" s="70"/>
      <c r="AC505" s="70"/>
      <c r="AD505" s="70"/>
      <c r="AE505" s="70"/>
      <c r="AF505" s="70"/>
      <c r="AG505" s="70"/>
      <c r="AH505" s="70"/>
    </row>
    <row r="506" ht="15.75" customHeight="1">
      <c r="Z506" s="70"/>
      <c r="AA506" s="70"/>
      <c r="AB506" s="70"/>
      <c r="AC506" s="70"/>
      <c r="AD506" s="70"/>
      <c r="AE506" s="70"/>
      <c r="AF506" s="70"/>
      <c r="AG506" s="70"/>
      <c r="AH506" s="70"/>
    </row>
    <row r="507" ht="15.75" customHeight="1">
      <c r="Z507" s="70"/>
      <c r="AA507" s="70"/>
      <c r="AB507" s="70"/>
      <c r="AC507" s="70"/>
      <c r="AD507" s="70"/>
      <c r="AE507" s="70"/>
      <c r="AF507" s="70"/>
      <c r="AG507" s="70"/>
      <c r="AH507" s="70"/>
    </row>
    <row r="508" ht="15.75" customHeight="1">
      <c r="Z508" s="70"/>
      <c r="AA508" s="70"/>
      <c r="AB508" s="70"/>
      <c r="AC508" s="70"/>
      <c r="AD508" s="70"/>
      <c r="AE508" s="70"/>
      <c r="AF508" s="70"/>
      <c r="AG508" s="70"/>
      <c r="AH508" s="70"/>
    </row>
    <row r="509" ht="15.75" customHeight="1">
      <c r="Z509" s="70"/>
      <c r="AA509" s="70"/>
      <c r="AB509" s="70"/>
      <c r="AC509" s="70"/>
      <c r="AD509" s="70"/>
      <c r="AE509" s="70"/>
      <c r="AF509" s="70"/>
      <c r="AG509" s="70"/>
      <c r="AH509" s="70"/>
    </row>
    <row r="510" ht="15.75" customHeight="1">
      <c r="Z510" s="70"/>
      <c r="AA510" s="70"/>
      <c r="AB510" s="70"/>
      <c r="AC510" s="70"/>
      <c r="AD510" s="70"/>
      <c r="AE510" s="70"/>
      <c r="AF510" s="70"/>
      <c r="AG510" s="70"/>
      <c r="AH510" s="70"/>
    </row>
    <row r="511" ht="15.75" customHeight="1">
      <c r="Z511" s="70"/>
      <c r="AA511" s="70"/>
      <c r="AB511" s="70"/>
      <c r="AC511" s="70"/>
      <c r="AD511" s="70"/>
      <c r="AE511" s="70"/>
      <c r="AF511" s="70"/>
      <c r="AG511" s="70"/>
      <c r="AH511" s="70"/>
    </row>
    <row r="512" ht="15.75" customHeight="1">
      <c r="Z512" s="70"/>
      <c r="AA512" s="70"/>
      <c r="AB512" s="70"/>
      <c r="AC512" s="70"/>
      <c r="AD512" s="70"/>
      <c r="AE512" s="70"/>
      <c r="AF512" s="70"/>
      <c r="AG512" s="70"/>
      <c r="AH512" s="70"/>
    </row>
    <row r="513" ht="15.75" customHeight="1">
      <c r="Z513" s="70"/>
      <c r="AA513" s="70"/>
      <c r="AB513" s="70"/>
      <c r="AC513" s="70"/>
      <c r="AD513" s="70"/>
      <c r="AE513" s="70"/>
      <c r="AF513" s="70"/>
      <c r="AG513" s="70"/>
      <c r="AH513" s="70"/>
    </row>
    <row r="514" ht="15.75" customHeight="1">
      <c r="Z514" s="70"/>
      <c r="AA514" s="70"/>
      <c r="AB514" s="70"/>
      <c r="AC514" s="70"/>
      <c r="AD514" s="70"/>
      <c r="AE514" s="70"/>
      <c r="AF514" s="70"/>
      <c r="AG514" s="70"/>
      <c r="AH514" s="70"/>
    </row>
    <row r="515" ht="15.75" customHeight="1">
      <c r="Z515" s="70"/>
      <c r="AA515" s="70"/>
      <c r="AB515" s="70"/>
      <c r="AC515" s="70"/>
      <c r="AD515" s="70"/>
      <c r="AE515" s="70"/>
      <c r="AF515" s="70"/>
      <c r="AG515" s="70"/>
      <c r="AH515" s="70"/>
    </row>
    <row r="516" ht="15.75" customHeight="1">
      <c r="Z516" s="70"/>
      <c r="AA516" s="70"/>
      <c r="AB516" s="70"/>
      <c r="AC516" s="70"/>
      <c r="AD516" s="70"/>
      <c r="AE516" s="70"/>
      <c r="AF516" s="70"/>
      <c r="AG516" s="70"/>
      <c r="AH516" s="70"/>
    </row>
    <row r="517" ht="15.75" customHeight="1">
      <c r="Z517" s="70"/>
      <c r="AA517" s="70"/>
      <c r="AB517" s="70"/>
      <c r="AC517" s="70"/>
      <c r="AD517" s="70"/>
      <c r="AE517" s="70"/>
      <c r="AF517" s="70"/>
      <c r="AG517" s="70"/>
      <c r="AH517" s="70"/>
    </row>
    <row r="518" ht="15.75" customHeight="1">
      <c r="Z518" s="70"/>
      <c r="AA518" s="70"/>
      <c r="AB518" s="70"/>
      <c r="AC518" s="70"/>
      <c r="AD518" s="70"/>
      <c r="AE518" s="70"/>
      <c r="AF518" s="70"/>
      <c r="AG518" s="70"/>
      <c r="AH518" s="70"/>
    </row>
    <row r="519" ht="15.75" customHeight="1">
      <c r="Z519" s="70"/>
      <c r="AA519" s="70"/>
      <c r="AB519" s="70"/>
      <c r="AC519" s="70"/>
      <c r="AD519" s="70"/>
      <c r="AE519" s="70"/>
      <c r="AF519" s="70"/>
      <c r="AG519" s="70"/>
      <c r="AH519" s="70"/>
    </row>
    <row r="520" ht="15.75" customHeight="1">
      <c r="Z520" s="70"/>
      <c r="AA520" s="70"/>
      <c r="AB520" s="70"/>
      <c r="AC520" s="70"/>
      <c r="AD520" s="70"/>
      <c r="AE520" s="70"/>
      <c r="AF520" s="70"/>
      <c r="AG520" s="70"/>
      <c r="AH520" s="70"/>
    </row>
    <row r="521" ht="15.75" customHeight="1">
      <c r="Z521" s="70"/>
      <c r="AA521" s="70"/>
      <c r="AB521" s="70"/>
      <c r="AC521" s="70"/>
      <c r="AD521" s="70"/>
      <c r="AE521" s="70"/>
      <c r="AF521" s="70"/>
      <c r="AG521" s="70"/>
      <c r="AH521" s="70"/>
    </row>
    <row r="522" ht="15.75" customHeight="1">
      <c r="Z522" s="70"/>
      <c r="AA522" s="70"/>
      <c r="AB522" s="70"/>
      <c r="AC522" s="70"/>
      <c r="AD522" s="70"/>
      <c r="AE522" s="70"/>
      <c r="AF522" s="70"/>
      <c r="AG522" s="70"/>
      <c r="AH522" s="70"/>
    </row>
    <row r="523" ht="15.75" customHeight="1">
      <c r="Z523" s="70"/>
      <c r="AA523" s="70"/>
      <c r="AB523" s="70"/>
      <c r="AC523" s="70"/>
      <c r="AD523" s="70"/>
      <c r="AE523" s="70"/>
      <c r="AF523" s="70"/>
      <c r="AG523" s="70"/>
      <c r="AH523" s="70"/>
    </row>
    <row r="524" ht="15.75" customHeight="1">
      <c r="Z524" s="70"/>
      <c r="AA524" s="70"/>
      <c r="AB524" s="70"/>
      <c r="AC524" s="70"/>
      <c r="AD524" s="70"/>
      <c r="AE524" s="70"/>
      <c r="AF524" s="70"/>
      <c r="AG524" s="70"/>
      <c r="AH524" s="70"/>
    </row>
    <row r="525" ht="15.75" customHeight="1">
      <c r="Z525" s="70"/>
      <c r="AA525" s="70"/>
      <c r="AB525" s="70"/>
      <c r="AC525" s="70"/>
      <c r="AD525" s="70"/>
      <c r="AE525" s="70"/>
      <c r="AF525" s="70"/>
      <c r="AG525" s="70"/>
      <c r="AH525" s="70"/>
    </row>
    <row r="526" ht="15.75" customHeight="1">
      <c r="Z526" s="70"/>
      <c r="AA526" s="70"/>
      <c r="AB526" s="70"/>
      <c r="AC526" s="70"/>
      <c r="AD526" s="70"/>
      <c r="AE526" s="70"/>
      <c r="AF526" s="70"/>
      <c r="AG526" s="70"/>
      <c r="AH526" s="70"/>
    </row>
    <row r="527" ht="15.75" customHeight="1">
      <c r="Z527" s="70"/>
      <c r="AA527" s="70"/>
      <c r="AB527" s="70"/>
      <c r="AC527" s="70"/>
      <c r="AD527" s="70"/>
      <c r="AE527" s="70"/>
      <c r="AF527" s="70"/>
      <c r="AG527" s="70"/>
      <c r="AH527" s="70"/>
    </row>
    <row r="528" ht="15.75" customHeight="1">
      <c r="Z528" s="70"/>
      <c r="AA528" s="70"/>
      <c r="AB528" s="70"/>
      <c r="AC528" s="70"/>
      <c r="AD528" s="70"/>
      <c r="AE528" s="70"/>
      <c r="AF528" s="70"/>
      <c r="AG528" s="70"/>
      <c r="AH528" s="70"/>
    </row>
    <row r="529" ht="15.75" customHeight="1">
      <c r="Z529" s="70"/>
      <c r="AA529" s="70"/>
      <c r="AB529" s="70"/>
      <c r="AC529" s="70"/>
      <c r="AD529" s="70"/>
      <c r="AE529" s="70"/>
      <c r="AF529" s="70"/>
      <c r="AG529" s="70"/>
      <c r="AH529" s="70"/>
    </row>
    <row r="530" ht="15.75" customHeight="1">
      <c r="Z530" s="70"/>
      <c r="AA530" s="70"/>
      <c r="AB530" s="70"/>
      <c r="AC530" s="70"/>
      <c r="AD530" s="70"/>
      <c r="AE530" s="70"/>
      <c r="AF530" s="70"/>
      <c r="AG530" s="70"/>
      <c r="AH530" s="70"/>
    </row>
    <row r="531" ht="15.75" customHeight="1">
      <c r="Z531" s="70"/>
      <c r="AA531" s="70"/>
      <c r="AB531" s="70"/>
      <c r="AC531" s="70"/>
      <c r="AD531" s="70"/>
      <c r="AE531" s="70"/>
      <c r="AF531" s="70"/>
      <c r="AG531" s="70"/>
      <c r="AH531" s="70"/>
    </row>
    <row r="532" ht="15.75" customHeight="1">
      <c r="Z532" s="70"/>
      <c r="AA532" s="70"/>
      <c r="AB532" s="70"/>
      <c r="AC532" s="70"/>
      <c r="AD532" s="70"/>
      <c r="AE532" s="70"/>
      <c r="AF532" s="70"/>
      <c r="AG532" s="70"/>
      <c r="AH532" s="70"/>
    </row>
    <row r="533" ht="15.75" customHeight="1">
      <c r="Z533" s="70"/>
      <c r="AA533" s="70"/>
      <c r="AB533" s="70"/>
      <c r="AC533" s="70"/>
      <c r="AD533" s="70"/>
      <c r="AE533" s="70"/>
      <c r="AF533" s="70"/>
      <c r="AG533" s="70"/>
      <c r="AH533" s="70"/>
    </row>
    <row r="534" ht="15.75" customHeight="1">
      <c r="Z534" s="70"/>
      <c r="AA534" s="70"/>
      <c r="AB534" s="70"/>
      <c r="AC534" s="70"/>
      <c r="AD534" s="70"/>
      <c r="AE534" s="70"/>
      <c r="AF534" s="70"/>
      <c r="AG534" s="70"/>
      <c r="AH534" s="70"/>
    </row>
    <row r="535" ht="15.75" customHeight="1">
      <c r="Z535" s="70"/>
      <c r="AA535" s="70"/>
      <c r="AB535" s="70"/>
      <c r="AC535" s="70"/>
      <c r="AD535" s="70"/>
      <c r="AE535" s="70"/>
      <c r="AF535" s="70"/>
      <c r="AG535" s="70"/>
      <c r="AH535" s="70"/>
    </row>
    <row r="536" ht="15.75" customHeight="1">
      <c r="Z536" s="70"/>
      <c r="AA536" s="70"/>
      <c r="AB536" s="70"/>
      <c r="AC536" s="70"/>
      <c r="AD536" s="70"/>
      <c r="AE536" s="70"/>
      <c r="AF536" s="70"/>
      <c r="AG536" s="70"/>
      <c r="AH536" s="70"/>
    </row>
    <row r="537" ht="15.75" customHeight="1">
      <c r="Z537" s="70"/>
      <c r="AA537" s="70"/>
      <c r="AB537" s="70"/>
      <c r="AC537" s="70"/>
      <c r="AD537" s="70"/>
      <c r="AE537" s="70"/>
      <c r="AF537" s="70"/>
      <c r="AG537" s="70"/>
      <c r="AH537" s="70"/>
    </row>
    <row r="538" ht="15.75" customHeight="1">
      <c r="Z538" s="70"/>
      <c r="AA538" s="70"/>
      <c r="AB538" s="70"/>
      <c r="AC538" s="70"/>
      <c r="AD538" s="70"/>
      <c r="AE538" s="70"/>
      <c r="AF538" s="70"/>
      <c r="AG538" s="70"/>
      <c r="AH538" s="70"/>
    </row>
    <row r="539" ht="15.75" customHeight="1">
      <c r="Z539" s="70"/>
      <c r="AA539" s="70"/>
      <c r="AB539" s="70"/>
      <c r="AC539" s="70"/>
      <c r="AD539" s="70"/>
      <c r="AE539" s="70"/>
      <c r="AF539" s="70"/>
      <c r="AG539" s="70"/>
      <c r="AH539" s="70"/>
    </row>
    <row r="540" ht="15.75" customHeight="1">
      <c r="Z540" s="70"/>
      <c r="AA540" s="70"/>
      <c r="AB540" s="70"/>
      <c r="AC540" s="70"/>
      <c r="AD540" s="70"/>
      <c r="AE540" s="70"/>
      <c r="AF540" s="70"/>
      <c r="AG540" s="70"/>
      <c r="AH540" s="70"/>
    </row>
    <row r="541" ht="15.75" customHeight="1">
      <c r="Z541" s="70"/>
      <c r="AA541" s="70"/>
      <c r="AB541" s="70"/>
      <c r="AC541" s="70"/>
      <c r="AD541" s="70"/>
      <c r="AE541" s="70"/>
      <c r="AF541" s="70"/>
      <c r="AG541" s="70"/>
      <c r="AH541" s="70"/>
    </row>
    <row r="542" ht="15.75" customHeight="1">
      <c r="Z542" s="70"/>
      <c r="AA542" s="70"/>
      <c r="AB542" s="70"/>
      <c r="AC542" s="70"/>
      <c r="AD542" s="70"/>
      <c r="AE542" s="70"/>
      <c r="AF542" s="70"/>
      <c r="AG542" s="70"/>
      <c r="AH542" s="70"/>
    </row>
    <row r="543" ht="15.75" customHeight="1">
      <c r="Z543" s="70"/>
      <c r="AA543" s="70"/>
      <c r="AB543" s="70"/>
      <c r="AC543" s="70"/>
      <c r="AD543" s="70"/>
      <c r="AE543" s="70"/>
      <c r="AF543" s="70"/>
      <c r="AG543" s="70"/>
      <c r="AH543" s="70"/>
    </row>
    <row r="544" ht="15.75" customHeight="1">
      <c r="Z544" s="70"/>
      <c r="AA544" s="70"/>
      <c r="AB544" s="70"/>
      <c r="AC544" s="70"/>
      <c r="AD544" s="70"/>
      <c r="AE544" s="70"/>
      <c r="AF544" s="70"/>
      <c r="AG544" s="70"/>
      <c r="AH544" s="70"/>
    </row>
    <row r="545" ht="15.75" customHeight="1">
      <c r="Z545" s="70"/>
      <c r="AA545" s="70"/>
      <c r="AB545" s="70"/>
      <c r="AC545" s="70"/>
      <c r="AD545" s="70"/>
      <c r="AE545" s="70"/>
      <c r="AF545" s="70"/>
      <c r="AG545" s="70"/>
      <c r="AH545" s="70"/>
    </row>
    <row r="546" ht="15.75" customHeight="1">
      <c r="Z546" s="70"/>
      <c r="AA546" s="70"/>
      <c r="AB546" s="70"/>
      <c r="AC546" s="70"/>
      <c r="AD546" s="70"/>
      <c r="AE546" s="70"/>
      <c r="AF546" s="70"/>
      <c r="AG546" s="70"/>
      <c r="AH546" s="70"/>
    </row>
    <row r="547" ht="15.75" customHeight="1">
      <c r="Z547" s="70"/>
      <c r="AA547" s="70"/>
      <c r="AB547" s="70"/>
      <c r="AC547" s="70"/>
      <c r="AD547" s="70"/>
      <c r="AE547" s="70"/>
      <c r="AF547" s="70"/>
      <c r="AG547" s="70"/>
      <c r="AH547" s="70"/>
    </row>
    <row r="548" ht="15.75" customHeight="1">
      <c r="Z548" s="70"/>
      <c r="AA548" s="70"/>
      <c r="AB548" s="70"/>
      <c r="AC548" s="70"/>
      <c r="AD548" s="70"/>
      <c r="AE548" s="70"/>
      <c r="AF548" s="70"/>
      <c r="AG548" s="70"/>
      <c r="AH548" s="70"/>
    </row>
    <row r="549" ht="15.75" customHeight="1">
      <c r="Z549" s="70"/>
      <c r="AA549" s="70"/>
      <c r="AB549" s="70"/>
      <c r="AC549" s="70"/>
      <c r="AD549" s="70"/>
      <c r="AE549" s="70"/>
      <c r="AF549" s="70"/>
      <c r="AG549" s="70"/>
      <c r="AH549" s="70"/>
    </row>
    <row r="550" ht="15.75" customHeight="1">
      <c r="Z550" s="70"/>
      <c r="AA550" s="70"/>
      <c r="AB550" s="70"/>
      <c r="AC550" s="70"/>
      <c r="AD550" s="70"/>
      <c r="AE550" s="70"/>
      <c r="AF550" s="70"/>
      <c r="AG550" s="70"/>
      <c r="AH550" s="70"/>
    </row>
    <row r="551" ht="15.75" customHeight="1">
      <c r="Z551" s="70"/>
      <c r="AA551" s="70"/>
      <c r="AB551" s="70"/>
      <c r="AC551" s="70"/>
      <c r="AD551" s="70"/>
      <c r="AE551" s="70"/>
      <c r="AF551" s="70"/>
      <c r="AG551" s="70"/>
      <c r="AH551" s="70"/>
    </row>
    <row r="552" ht="15.75" customHeight="1">
      <c r="Z552" s="70"/>
      <c r="AA552" s="70"/>
      <c r="AB552" s="70"/>
      <c r="AC552" s="70"/>
      <c r="AD552" s="70"/>
      <c r="AE552" s="70"/>
      <c r="AF552" s="70"/>
      <c r="AG552" s="70"/>
      <c r="AH552" s="70"/>
    </row>
    <row r="553" ht="15.75" customHeight="1">
      <c r="Z553" s="70"/>
      <c r="AA553" s="70"/>
      <c r="AB553" s="70"/>
      <c r="AC553" s="70"/>
      <c r="AD553" s="70"/>
      <c r="AE553" s="70"/>
      <c r="AF553" s="70"/>
      <c r="AG553" s="70"/>
      <c r="AH553" s="70"/>
    </row>
    <row r="554" ht="15.75" customHeight="1">
      <c r="Z554" s="70"/>
      <c r="AA554" s="70"/>
      <c r="AB554" s="70"/>
      <c r="AC554" s="70"/>
      <c r="AD554" s="70"/>
      <c r="AE554" s="70"/>
      <c r="AF554" s="70"/>
      <c r="AG554" s="70"/>
      <c r="AH554" s="70"/>
    </row>
    <row r="555" ht="15.75" customHeight="1">
      <c r="Z555" s="70"/>
      <c r="AA555" s="70"/>
      <c r="AB555" s="70"/>
      <c r="AC555" s="70"/>
      <c r="AD555" s="70"/>
      <c r="AE555" s="70"/>
      <c r="AF555" s="70"/>
      <c r="AG555" s="70"/>
      <c r="AH555" s="70"/>
    </row>
    <row r="556" ht="15.75" customHeight="1">
      <c r="Z556" s="70"/>
      <c r="AA556" s="70"/>
      <c r="AB556" s="70"/>
      <c r="AC556" s="70"/>
      <c r="AD556" s="70"/>
      <c r="AE556" s="70"/>
      <c r="AF556" s="70"/>
      <c r="AG556" s="70"/>
      <c r="AH556" s="70"/>
    </row>
    <row r="557" ht="15.75" customHeight="1">
      <c r="Z557" s="70"/>
      <c r="AA557" s="70"/>
      <c r="AB557" s="70"/>
      <c r="AC557" s="70"/>
      <c r="AD557" s="70"/>
      <c r="AE557" s="70"/>
      <c r="AF557" s="70"/>
      <c r="AG557" s="70"/>
      <c r="AH557" s="70"/>
    </row>
    <row r="558" ht="15.75" customHeight="1">
      <c r="Z558" s="70"/>
      <c r="AA558" s="70"/>
      <c r="AB558" s="70"/>
      <c r="AC558" s="70"/>
      <c r="AD558" s="70"/>
      <c r="AE558" s="70"/>
      <c r="AF558" s="70"/>
      <c r="AG558" s="70"/>
      <c r="AH558" s="70"/>
    </row>
    <row r="559" ht="15.75" customHeight="1">
      <c r="Z559" s="70"/>
      <c r="AA559" s="70"/>
      <c r="AB559" s="70"/>
      <c r="AC559" s="70"/>
      <c r="AD559" s="70"/>
      <c r="AE559" s="70"/>
      <c r="AF559" s="70"/>
      <c r="AG559" s="70"/>
      <c r="AH559" s="70"/>
    </row>
    <row r="560" ht="15.75" customHeight="1">
      <c r="Z560" s="70"/>
      <c r="AA560" s="70"/>
      <c r="AB560" s="70"/>
      <c r="AC560" s="70"/>
      <c r="AD560" s="70"/>
      <c r="AE560" s="70"/>
      <c r="AF560" s="70"/>
      <c r="AG560" s="70"/>
      <c r="AH560" s="70"/>
    </row>
    <row r="561" ht="15.75" customHeight="1">
      <c r="Z561" s="70"/>
      <c r="AA561" s="70"/>
      <c r="AB561" s="70"/>
      <c r="AC561" s="70"/>
      <c r="AD561" s="70"/>
      <c r="AE561" s="70"/>
      <c r="AF561" s="70"/>
      <c r="AG561" s="70"/>
      <c r="AH561" s="70"/>
    </row>
    <row r="562" ht="15.75" customHeight="1">
      <c r="Z562" s="70"/>
      <c r="AA562" s="70"/>
      <c r="AB562" s="70"/>
      <c r="AC562" s="70"/>
      <c r="AD562" s="70"/>
      <c r="AE562" s="70"/>
      <c r="AF562" s="70"/>
      <c r="AG562" s="70"/>
      <c r="AH562" s="70"/>
    </row>
    <row r="563" ht="15.75" customHeight="1">
      <c r="Z563" s="70"/>
      <c r="AA563" s="70"/>
      <c r="AB563" s="70"/>
      <c r="AC563" s="70"/>
      <c r="AD563" s="70"/>
      <c r="AE563" s="70"/>
      <c r="AF563" s="70"/>
      <c r="AG563" s="70"/>
      <c r="AH563" s="70"/>
    </row>
    <row r="564" ht="15.75" customHeight="1">
      <c r="Z564" s="70"/>
      <c r="AA564" s="70"/>
      <c r="AB564" s="70"/>
      <c r="AC564" s="70"/>
      <c r="AD564" s="70"/>
      <c r="AE564" s="70"/>
      <c r="AF564" s="70"/>
      <c r="AG564" s="70"/>
      <c r="AH564" s="70"/>
    </row>
    <row r="565" ht="15.75" customHeight="1">
      <c r="Z565" s="70"/>
      <c r="AA565" s="70"/>
      <c r="AB565" s="70"/>
      <c r="AC565" s="70"/>
      <c r="AD565" s="70"/>
      <c r="AE565" s="70"/>
      <c r="AF565" s="70"/>
      <c r="AG565" s="70"/>
      <c r="AH565" s="70"/>
    </row>
    <row r="566" ht="15.75" customHeight="1">
      <c r="Z566" s="70"/>
      <c r="AA566" s="70"/>
      <c r="AB566" s="70"/>
      <c r="AC566" s="70"/>
      <c r="AD566" s="70"/>
      <c r="AE566" s="70"/>
      <c r="AF566" s="70"/>
      <c r="AG566" s="70"/>
      <c r="AH566" s="70"/>
    </row>
    <row r="567" ht="15.75" customHeight="1">
      <c r="Z567" s="70"/>
      <c r="AA567" s="70"/>
      <c r="AB567" s="70"/>
      <c r="AC567" s="70"/>
      <c r="AD567" s="70"/>
      <c r="AE567" s="70"/>
      <c r="AF567" s="70"/>
      <c r="AG567" s="70"/>
      <c r="AH567" s="70"/>
    </row>
    <row r="568" ht="15.75" customHeight="1">
      <c r="Z568" s="70"/>
      <c r="AA568" s="70"/>
      <c r="AB568" s="70"/>
      <c r="AC568" s="70"/>
      <c r="AD568" s="70"/>
      <c r="AE568" s="70"/>
      <c r="AF568" s="70"/>
      <c r="AG568" s="70"/>
      <c r="AH568" s="70"/>
    </row>
    <row r="569" ht="15.75" customHeight="1">
      <c r="Z569" s="70"/>
      <c r="AA569" s="70"/>
      <c r="AB569" s="70"/>
      <c r="AC569" s="70"/>
      <c r="AD569" s="70"/>
      <c r="AE569" s="70"/>
      <c r="AF569" s="70"/>
      <c r="AG569" s="70"/>
      <c r="AH569" s="70"/>
    </row>
    <row r="570" ht="15.75" customHeight="1">
      <c r="Z570" s="70"/>
      <c r="AA570" s="70"/>
      <c r="AB570" s="70"/>
      <c r="AC570" s="70"/>
      <c r="AD570" s="70"/>
      <c r="AE570" s="70"/>
      <c r="AF570" s="70"/>
      <c r="AG570" s="70"/>
      <c r="AH570" s="70"/>
    </row>
    <row r="571" ht="15.75" customHeight="1">
      <c r="Z571" s="70"/>
      <c r="AA571" s="70"/>
      <c r="AB571" s="70"/>
      <c r="AC571" s="70"/>
      <c r="AD571" s="70"/>
      <c r="AE571" s="70"/>
      <c r="AF571" s="70"/>
      <c r="AG571" s="70"/>
      <c r="AH571" s="70"/>
    </row>
    <row r="572" ht="15.75" customHeight="1">
      <c r="Z572" s="70"/>
      <c r="AA572" s="70"/>
      <c r="AB572" s="70"/>
      <c r="AC572" s="70"/>
      <c r="AD572" s="70"/>
      <c r="AE572" s="70"/>
      <c r="AF572" s="70"/>
      <c r="AG572" s="70"/>
      <c r="AH572" s="70"/>
    </row>
    <row r="573" ht="15.75" customHeight="1">
      <c r="Z573" s="70"/>
      <c r="AA573" s="70"/>
      <c r="AB573" s="70"/>
      <c r="AC573" s="70"/>
      <c r="AD573" s="70"/>
      <c r="AE573" s="70"/>
      <c r="AF573" s="70"/>
      <c r="AG573" s="70"/>
      <c r="AH573" s="70"/>
    </row>
    <row r="574" ht="15.75" customHeight="1">
      <c r="Z574" s="70"/>
      <c r="AA574" s="70"/>
      <c r="AB574" s="70"/>
      <c r="AC574" s="70"/>
      <c r="AD574" s="70"/>
      <c r="AE574" s="70"/>
      <c r="AF574" s="70"/>
      <c r="AG574" s="70"/>
      <c r="AH574" s="70"/>
    </row>
    <row r="575" ht="15.75" customHeight="1">
      <c r="Z575" s="70"/>
      <c r="AA575" s="70"/>
      <c r="AB575" s="70"/>
      <c r="AC575" s="70"/>
      <c r="AD575" s="70"/>
      <c r="AE575" s="70"/>
      <c r="AF575" s="70"/>
      <c r="AG575" s="70"/>
      <c r="AH575" s="70"/>
    </row>
    <row r="576" ht="15.75" customHeight="1">
      <c r="Z576" s="70"/>
      <c r="AA576" s="70"/>
      <c r="AB576" s="70"/>
      <c r="AC576" s="70"/>
      <c r="AD576" s="70"/>
      <c r="AE576" s="70"/>
      <c r="AF576" s="70"/>
      <c r="AG576" s="70"/>
      <c r="AH576" s="70"/>
    </row>
    <row r="577" ht="15.75" customHeight="1">
      <c r="Z577" s="70"/>
      <c r="AA577" s="70"/>
      <c r="AB577" s="70"/>
      <c r="AC577" s="70"/>
      <c r="AD577" s="70"/>
      <c r="AE577" s="70"/>
      <c r="AF577" s="70"/>
      <c r="AG577" s="70"/>
      <c r="AH577" s="70"/>
    </row>
    <row r="578" ht="15.75" customHeight="1">
      <c r="Z578" s="70"/>
      <c r="AA578" s="70"/>
      <c r="AB578" s="70"/>
      <c r="AC578" s="70"/>
      <c r="AD578" s="70"/>
      <c r="AE578" s="70"/>
      <c r="AF578" s="70"/>
      <c r="AG578" s="70"/>
      <c r="AH578" s="70"/>
    </row>
    <row r="579" ht="15.75" customHeight="1">
      <c r="Z579" s="70"/>
      <c r="AA579" s="70"/>
      <c r="AB579" s="70"/>
      <c r="AC579" s="70"/>
      <c r="AD579" s="70"/>
      <c r="AE579" s="70"/>
      <c r="AF579" s="70"/>
      <c r="AG579" s="70"/>
      <c r="AH579" s="70"/>
    </row>
    <row r="580" ht="15.75" customHeight="1">
      <c r="Z580" s="70"/>
      <c r="AA580" s="70"/>
      <c r="AB580" s="70"/>
      <c r="AC580" s="70"/>
      <c r="AD580" s="70"/>
      <c r="AE580" s="70"/>
      <c r="AF580" s="70"/>
      <c r="AG580" s="70"/>
      <c r="AH580" s="70"/>
    </row>
    <row r="581" ht="15.75" customHeight="1">
      <c r="Z581" s="70"/>
      <c r="AA581" s="70"/>
      <c r="AB581" s="70"/>
      <c r="AC581" s="70"/>
      <c r="AD581" s="70"/>
      <c r="AE581" s="70"/>
      <c r="AF581" s="70"/>
      <c r="AG581" s="70"/>
      <c r="AH581" s="70"/>
    </row>
    <row r="582" ht="15.75" customHeight="1">
      <c r="Z582" s="70"/>
      <c r="AA582" s="70"/>
      <c r="AB582" s="70"/>
      <c r="AC582" s="70"/>
      <c r="AD582" s="70"/>
      <c r="AE582" s="70"/>
      <c r="AF582" s="70"/>
      <c r="AG582" s="70"/>
      <c r="AH582" s="70"/>
    </row>
    <row r="583" ht="15.75" customHeight="1">
      <c r="Z583" s="70"/>
      <c r="AA583" s="70"/>
      <c r="AB583" s="70"/>
      <c r="AC583" s="70"/>
      <c r="AD583" s="70"/>
      <c r="AE583" s="70"/>
      <c r="AF583" s="70"/>
      <c r="AG583" s="70"/>
      <c r="AH583" s="70"/>
    </row>
    <row r="584" ht="15.75" customHeight="1">
      <c r="Z584" s="70"/>
      <c r="AA584" s="70"/>
      <c r="AB584" s="70"/>
      <c r="AC584" s="70"/>
      <c r="AD584" s="70"/>
      <c r="AE584" s="70"/>
      <c r="AF584" s="70"/>
      <c r="AG584" s="70"/>
      <c r="AH584" s="70"/>
    </row>
    <row r="585" ht="15.75" customHeight="1">
      <c r="Z585" s="70"/>
      <c r="AA585" s="70"/>
      <c r="AB585" s="70"/>
      <c r="AC585" s="70"/>
      <c r="AD585" s="70"/>
      <c r="AE585" s="70"/>
      <c r="AF585" s="70"/>
      <c r="AG585" s="70"/>
      <c r="AH585" s="70"/>
    </row>
    <row r="586" ht="15.75" customHeight="1">
      <c r="Z586" s="70"/>
      <c r="AA586" s="70"/>
      <c r="AB586" s="70"/>
      <c r="AC586" s="70"/>
      <c r="AD586" s="70"/>
      <c r="AE586" s="70"/>
      <c r="AF586" s="70"/>
      <c r="AG586" s="70"/>
      <c r="AH586" s="70"/>
    </row>
    <row r="587" ht="15.75" customHeight="1">
      <c r="Z587" s="70"/>
      <c r="AA587" s="70"/>
      <c r="AB587" s="70"/>
      <c r="AC587" s="70"/>
      <c r="AD587" s="70"/>
      <c r="AE587" s="70"/>
      <c r="AF587" s="70"/>
      <c r="AG587" s="70"/>
      <c r="AH587" s="70"/>
    </row>
    <row r="588" ht="15.75" customHeight="1">
      <c r="Z588" s="70"/>
      <c r="AA588" s="70"/>
      <c r="AB588" s="70"/>
      <c r="AC588" s="70"/>
      <c r="AD588" s="70"/>
      <c r="AE588" s="70"/>
      <c r="AF588" s="70"/>
      <c r="AG588" s="70"/>
      <c r="AH588" s="70"/>
    </row>
    <row r="589" ht="15.75" customHeight="1">
      <c r="Z589" s="70"/>
      <c r="AA589" s="70"/>
      <c r="AB589" s="70"/>
      <c r="AC589" s="70"/>
      <c r="AD589" s="70"/>
      <c r="AE589" s="70"/>
      <c r="AF589" s="70"/>
      <c r="AG589" s="70"/>
      <c r="AH589" s="70"/>
    </row>
    <row r="590" ht="15.75" customHeight="1">
      <c r="Z590" s="70"/>
      <c r="AA590" s="70"/>
      <c r="AB590" s="70"/>
      <c r="AC590" s="70"/>
      <c r="AD590" s="70"/>
      <c r="AE590" s="70"/>
      <c r="AF590" s="70"/>
      <c r="AG590" s="70"/>
      <c r="AH590" s="70"/>
    </row>
    <row r="591" ht="15.75" customHeight="1">
      <c r="Z591" s="70"/>
      <c r="AA591" s="70"/>
      <c r="AB591" s="70"/>
      <c r="AC591" s="70"/>
      <c r="AD591" s="70"/>
      <c r="AE591" s="70"/>
      <c r="AF591" s="70"/>
      <c r="AG591" s="70"/>
      <c r="AH591" s="70"/>
    </row>
    <row r="592" ht="15.75" customHeight="1">
      <c r="Z592" s="70"/>
      <c r="AA592" s="70"/>
      <c r="AB592" s="70"/>
      <c r="AC592" s="70"/>
      <c r="AD592" s="70"/>
      <c r="AE592" s="70"/>
      <c r="AF592" s="70"/>
      <c r="AG592" s="70"/>
      <c r="AH592" s="70"/>
    </row>
    <row r="593" ht="15.75" customHeight="1">
      <c r="Z593" s="70"/>
      <c r="AA593" s="70"/>
      <c r="AB593" s="70"/>
      <c r="AC593" s="70"/>
      <c r="AD593" s="70"/>
      <c r="AE593" s="70"/>
      <c r="AF593" s="70"/>
      <c r="AG593" s="70"/>
      <c r="AH593" s="70"/>
    </row>
    <row r="594" ht="15.75" customHeight="1">
      <c r="Z594" s="70"/>
      <c r="AA594" s="70"/>
      <c r="AB594" s="70"/>
      <c r="AC594" s="70"/>
      <c r="AD594" s="70"/>
      <c r="AE594" s="70"/>
      <c r="AF594" s="70"/>
      <c r="AG594" s="70"/>
      <c r="AH594" s="70"/>
    </row>
    <row r="595" ht="15.75" customHeight="1">
      <c r="Z595" s="70"/>
      <c r="AA595" s="70"/>
      <c r="AB595" s="70"/>
      <c r="AC595" s="70"/>
      <c r="AD595" s="70"/>
      <c r="AE595" s="70"/>
      <c r="AF595" s="70"/>
      <c r="AG595" s="70"/>
      <c r="AH595" s="70"/>
    </row>
    <row r="596" ht="15.75" customHeight="1">
      <c r="Z596" s="70"/>
      <c r="AA596" s="70"/>
      <c r="AB596" s="70"/>
      <c r="AC596" s="70"/>
      <c r="AD596" s="70"/>
      <c r="AE596" s="70"/>
      <c r="AF596" s="70"/>
      <c r="AG596" s="70"/>
      <c r="AH596" s="70"/>
    </row>
    <row r="597" ht="15.75" customHeight="1">
      <c r="Z597" s="70"/>
      <c r="AA597" s="70"/>
      <c r="AB597" s="70"/>
      <c r="AC597" s="70"/>
      <c r="AD597" s="70"/>
      <c r="AE597" s="70"/>
      <c r="AF597" s="70"/>
      <c r="AG597" s="70"/>
      <c r="AH597" s="70"/>
    </row>
    <row r="598" ht="15.75" customHeight="1">
      <c r="Z598" s="70"/>
      <c r="AA598" s="70"/>
      <c r="AB598" s="70"/>
      <c r="AC598" s="70"/>
      <c r="AD598" s="70"/>
      <c r="AE598" s="70"/>
      <c r="AF598" s="70"/>
      <c r="AG598" s="70"/>
      <c r="AH598" s="70"/>
    </row>
    <row r="599" ht="15.75" customHeight="1">
      <c r="Z599" s="70"/>
      <c r="AA599" s="70"/>
      <c r="AB599" s="70"/>
      <c r="AC599" s="70"/>
      <c r="AD599" s="70"/>
      <c r="AE599" s="70"/>
      <c r="AF599" s="70"/>
      <c r="AG599" s="70"/>
      <c r="AH599" s="70"/>
    </row>
    <row r="600" ht="15.75" customHeight="1">
      <c r="Z600" s="70"/>
      <c r="AA600" s="70"/>
      <c r="AB600" s="70"/>
      <c r="AC600" s="70"/>
      <c r="AD600" s="70"/>
      <c r="AE600" s="70"/>
      <c r="AF600" s="70"/>
      <c r="AG600" s="70"/>
      <c r="AH600" s="70"/>
    </row>
    <row r="601" ht="15.75" customHeight="1">
      <c r="Z601" s="70"/>
      <c r="AA601" s="70"/>
      <c r="AB601" s="70"/>
      <c r="AC601" s="70"/>
      <c r="AD601" s="70"/>
      <c r="AE601" s="70"/>
      <c r="AF601" s="70"/>
      <c r="AG601" s="70"/>
      <c r="AH601" s="70"/>
    </row>
    <row r="602" ht="15.75" customHeight="1">
      <c r="Z602" s="70"/>
      <c r="AA602" s="70"/>
      <c r="AB602" s="70"/>
      <c r="AC602" s="70"/>
      <c r="AD602" s="70"/>
      <c r="AE602" s="70"/>
      <c r="AF602" s="70"/>
      <c r="AG602" s="70"/>
      <c r="AH602" s="70"/>
    </row>
    <row r="603" ht="15.75" customHeight="1">
      <c r="Z603" s="70"/>
      <c r="AA603" s="70"/>
      <c r="AB603" s="70"/>
      <c r="AC603" s="70"/>
      <c r="AD603" s="70"/>
      <c r="AE603" s="70"/>
      <c r="AF603" s="70"/>
      <c r="AG603" s="70"/>
      <c r="AH603" s="70"/>
    </row>
    <row r="604" ht="15.75" customHeight="1">
      <c r="Z604" s="70"/>
      <c r="AA604" s="70"/>
      <c r="AB604" s="70"/>
      <c r="AC604" s="70"/>
      <c r="AD604" s="70"/>
      <c r="AE604" s="70"/>
      <c r="AF604" s="70"/>
      <c r="AG604" s="70"/>
      <c r="AH604" s="70"/>
    </row>
    <row r="605" ht="15.75" customHeight="1">
      <c r="Z605" s="70"/>
      <c r="AA605" s="70"/>
      <c r="AB605" s="70"/>
      <c r="AC605" s="70"/>
      <c r="AD605" s="70"/>
      <c r="AE605" s="70"/>
      <c r="AF605" s="70"/>
      <c r="AG605" s="70"/>
      <c r="AH605" s="70"/>
    </row>
    <row r="606" ht="15.75" customHeight="1">
      <c r="Z606" s="70"/>
      <c r="AA606" s="70"/>
      <c r="AB606" s="70"/>
      <c r="AC606" s="70"/>
      <c r="AD606" s="70"/>
      <c r="AE606" s="70"/>
      <c r="AF606" s="70"/>
      <c r="AG606" s="70"/>
      <c r="AH606" s="70"/>
    </row>
    <row r="607" ht="15.75" customHeight="1">
      <c r="Z607" s="70"/>
      <c r="AA607" s="70"/>
      <c r="AB607" s="70"/>
      <c r="AC607" s="70"/>
      <c r="AD607" s="70"/>
      <c r="AE607" s="70"/>
      <c r="AF607" s="70"/>
      <c r="AG607" s="70"/>
      <c r="AH607" s="70"/>
    </row>
    <row r="608" ht="15.75" customHeight="1">
      <c r="Z608" s="70"/>
      <c r="AA608" s="70"/>
      <c r="AB608" s="70"/>
      <c r="AC608" s="70"/>
      <c r="AD608" s="70"/>
      <c r="AE608" s="70"/>
      <c r="AF608" s="70"/>
      <c r="AG608" s="70"/>
      <c r="AH608" s="70"/>
    </row>
    <row r="609" ht="15.75" customHeight="1">
      <c r="Z609" s="70"/>
      <c r="AA609" s="70"/>
      <c r="AB609" s="70"/>
      <c r="AC609" s="70"/>
      <c r="AD609" s="70"/>
      <c r="AE609" s="70"/>
      <c r="AF609" s="70"/>
      <c r="AG609" s="70"/>
      <c r="AH609" s="70"/>
    </row>
    <row r="610" ht="15.75" customHeight="1">
      <c r="Z610" s="70"/>
      <c r="AA610" s="70"/>
      <c r="AB610" s="70"/>
      <c r="AC610" s="70"/>
      <c r="AD610" s="70"/>
      <c r="AE610" s="70"/>
      <c r="AF610" s="70"/>
      <c r="AG610" s="70"/>
      <c r="AH610" s="70"/>
    </row>
    <row r="611" ht="15.75" customHeight="1">
      <c r="Z611" s="70"/>
      <c r="AA611" s="70"/>
      <c r="AB611" s="70"/>
      <c r="AC611" s="70"/>
      <c r="AD611" s="70"/>
      <c r="AE611" s="70"/>
      <c r="AF611" s="70"/>
      <c r="AG611" s="70"/>
      <c r="AH611" s="70"/>
    </row>
    <row r="612" ht="15.75" customHeight="1">
      <c r="Z612" s="70"/>
      <c r="AA612" s="70"/>
      <c r="AB612" s="70"/>
      <c r="AC612" s="70"/>
      <c r="AD612" s="70"/>
      <c r="AE612" s="70"/>
      <c r="AF612" s="70"/>
      <c r="AG612" s="70"/>
      <c r="AH612" s="70"/>
    </row>
    <row r="613" ht="15.75" customHeight="1">
      <c r="Z613" s="70"/>
      <c r="AA613" s="70"/>
      <c r="AB613" s="70"/>
      <c r="AC613" s="70"/>
      <c r="AD613" s="70"/>
      <c r="AE613" s="70"/>
      <c r="AF613" s="70"/>
      <c r="AG613" s="70"/>
      <c r="AH613" s="70"/>
    </row>
    <row r="614" ht="15.75" customHeight="1">
      <c r="Z614" s="70"/>
      <c r="AA614" s="70"/>
      <c r="AB614" s="70"/>
      <c r="AC614" s="70"/>
      <c r="AD614" s="70"/>
      <c r="AE614" s="70"/>
      <c r="AF614" s="70"/>
      <c r="AG614" s="70"/>
      <c r="AH614" s="70"/>
    </row>
    <row r="615" ht="15.75" customHeight="1">
      <c r="Z615" s="70"/>
      <c r="AA615" s="70"/>
      <c r="AB615" s="70"/>
      <c r="AC615" s="70"/>
      <c r="AD615" s="70"/>
      <c r="AE615" s="70"/>
      <c r="AF615" s="70"/>
      <c r="AG615" s="70"/>
      <c r="AH615" s="70"/>
    </row>
    <row r="616" ht="15.75" customHeight="1">
      <c r="Z616" s="70"/>
      <c r="AA616" s="70"/>
      <c r="AB616" s="70"/>
      <c r="AC616" s="70"/>
      <c r="AD616" s="70"/>
      <c r="AE616" s="70"/>
      <c r="AF616" s="70"/>
      <c r="AG616" s="70"/>
      <c r="AH616" s="70"/>
    </row>
    <row r="617" ht="15.75" customHeight="1">
      <c r="Z617" s="70"/>
      <c r="AA617" s="70"/>
      <c r="AB617" s="70"/>
      <c r="AC617" s="70"/>
      <c r="AD617" s="70"/>
      <c r="AE617" s="70"/>
      <c r="AF617" s="70"/>
      <c r="AG617" s="70"/>
      <c r="AH617" s="70"/>
    </row>
    <row r="618" ht="15.75" customHeight="1">
      <c r="Z618" s="70"/>
      <c r="AA618" s="70"/>
      <c r="AB618" s="70"/>
      <c r="AC618" s="70"/>
      <c r="AD618" s="70"/>
      <c r="AE618" s="70"/>
      <c r="AF618" s="70"/>
      <c r="AG618" s="70"/>
      <c r="AH618" s="70"/>
    </row>
    <row r="619" ht="15.75" customHeight="1">
      <c r="Z619" s="70"/>
      <c r="AA619" s="70"/>
      <c r="AB619" s="70"/>
      <c r="AC619" s="70"/>
      <c r="AD619" s="70"/>
      <c r="AE619" s="70"/>
      <c r="AF619" s="70"/>
      <c r="AG619" s="70"/>
      <c r="AH619" s="70"/>
    </row>
    <row r="620" ht="15.75" customHeight="1">
      <c r="Z620" s="70"/>
      <c r="AA620" s="70"/>
      <c r="AB620" s="70"/>
      <c r="AC620" s="70"/>
      <c r="AD620" s="70"/>
      <c r="AE620" s="70"/>
      <c r="AF620" s="70"/>
      <c r="AG620" s="70"/>
      <c r="AH620" s="70"/>
    </row>
    <row r="621" ht="15.75" customHeight="1">
      <c r="Z621" s="70"/>
      <c r="AA621" s="70"/>
      <c r="AB621" s="70"/>
      <c r="AC621" s="70"/>
      <c r="AD621" s="70"/>
      <c r="AE621" s="70"/>
      <c r="AF621" s="70"/>
      <c r="AG621" s="70"/>
      <c r="AH621" s="70"/>
    </row>
    <row r="622" ht="15.75" customHeight="1">
      <c r="Z622" s="70"/>
      <c r="AA622" s="70"/>
      <c r="AB622" s="70"/>
      <c r="AC622" s="70"/>
      <c r="AD622" s="70"/>
      <c r="AE622" s="70"/>
      <c r="AF622" s="70"/>
      <c r="AG622" s="70"/>
      <c r="AH622" s="70"/>
    </row>
    <row r="623" ht="15.75" customHeight="1">
      <c r="Z623" s="70"/>
      <c r="AA623" s="70"/>
      <c r="AB623" s="70"/>
      <c r="AC623" s="70"/>
      <c r="AD623" s="70"/>
      <c r="AE623" s="70"/>
      <c r="AF623" s="70"/>
      <c r="AG623" s="70"/>
      <c r="AH623" s="70"/>
    </row>
    <row r="624" ht="15.75" customHeight="1">
      <c r="Z624" s="70"/>
      <c r="AA624" s="70"/>
      <c r="AB624" s="70"/>
      <c r="AC624" s="70"/>
      <c r="AD624" s="70"/>
      <c r="AE624" s="70"/>
      <c r="AF624" s="70"/>
      <c r="AG624" s="70"/>
      <c r="AH624" s="70"/>
    </row>
    <row r="625" ht="15.75" customHeight="1">
      <c r="Z625" s="70"/>
      <c r="AA625" s="70"/>
      <c r="AB625" s="70"/>
      <c r="AC625" s="70"/>
      <c r="AD625" s="70"/>
      <c r="AE625" s="70"/>
      <c r="AF625" s="70"/>
      <c r="AG625" s="70"/>
      <c r="AH625" s="70"/>
    </row>
    <row r="626" ht="15.75" customHeight="1">
      <c r="Z626" s="70"/>
      <c r="AA626" s="70"/>
      <c r="AB626" s="70"/>
      <c r="AC626" s="70"/>
      <c r="AD626" s="70"/>
      <c r="AE626" s="70"/>
      <c r="AF626" s="70"/>
      <c r="AG626" s="70"/>
      <c r="AH626" s="70"/>
    </row>
    <row r="627" ht="15.75" customHeight="1">
      <c r="Z627" s="70"/>
      <c r="AA627" s="70"/>
      <c r="AB627" s="70"/>
      <c r="AC627" s="70"/>
      <c r="AD627" s="70"/>
      <c r="AE627" s="70"/>
      <c r="AF627" s="70"/>
      <c r="AG627" s="70"/>
      <c r="AH627" s="70"/>
    </row>
    <row r="628" ht="15.75" customHeight="1">
      <c r="Z628" s="70"/>
      <c r="AA628" s="70"/>
      <c r="AB628" s="70"/>
      <c r="AC628" s="70"/>
      <c r="AD628" s="70"/>
      <c r="AE628" s="70"/>
      <c r="AF628" s="70"/>
      <c r="AG628" s="70"/>
      <c r="AH628" s="70"/>
    </row>
    <row r="629" ht="15.75" customHeight="1">
      <c r="Z629" s="70"/>
      <c r="AA629" s="70"/>
      <c r="AB629" s="70"/>
      <c r="AC629" s="70"/>
      <c r="AD629" s="70"/>
      <c r="AE629" s="70"/>
      <c r="AF629" s="70"/>
      <c r="AG629" s="70"/>
      <c r="AH629" s="70"/>
    </row>
    <row r="630" ht="15.75" customHeight="1">
      <c r="Z630" s="70"/>
      <c r="AA630" s="70"/>
      <c r="AB630" s="70"/>
      <c r="AC630" s="70"/>
      <c r="AD630" s="70"/>
      <c r="AE630" s="70"/>
      <c r="AF630" s="70"/>
      <c r="AG630" s="70"/>
      <c r="AH630" s="70"/>
    </row>
    <row r="631" ht="15.75" customHeight="1">
      <c r="Z631" s="70"/>
      <c r="AA631" s="70"/>
      <c r="AB631" s="70"/>
      <c r="AC631" s="70"/>
      <c r="AD631" s="70"/>
      <c r="AE631" s="70"/>
      <c r="AF631" s="70"/>
      <c r="AG631" s="70"/>
      <c r="AH631" s="70"/>
    </row>
    <row r="632" ht="15.75" customHeight="1">
      <c r="Z632" s="70"/>
      <c r="AA632" s="70"/>
      <c r="AB632" s="70"/>
      <c r="AC632" s="70"/>
      <c r="AD632" s="70"/>
      <c r="AE632" s="70"/>
      <c r="AF632" s="70"/>
      <c r="AG632" s="70"/>
      <c r="AH632" s="70"/>
    </row>
    <row r="633" ht="15.75" customHeight="1">
      <c r="Z633" s="70"/>
      <c r="AA633" s="70"/>
      <c r="AB633" s="70"/>
      <c r="AC633" s="70"/>
      <c r="AD633" s="70"/>
      <c r="AE633" s="70"/>
      <c r="AF633" s="70"/>
      <c r="AG633" s="70"/>
      <c r="AH633" s="70"/>
    </row>
    <row r="634" ht="15.75" customHeight="1">
      <c r="Z634" s="70"/>
      <c r="AA634" s="70"/>
      <c r="AB634" s="70"/>
      <c r="AC634" s="70"/>
      <c r="AD634" s="70"/>
      <c r="AE634" s="70"/>
      <c r="AF634" s="70"/>
      <c r="AG634" s="70"/>
      <c r="AH634" s="70"/>
    </row>
    <row r="635" ht="15.75" customHeight="1">
      <c r="Z635" s="70"/>
      <c r="AA635" s="70"/>
      <c r="AB635" s="70"/>
      <c r="AC635" s="70"/>
      <c r="AD635" s="70"/>
      <c r="AE635" s="70"/>
      <c r="AF635" s="70"/>
      <c r="AG635" s="70"/>
      <c r="AH635" s="70"/>
    </row>
    <row r="636" ht="15.75" customHeight="1">
      <c r="Z636" s="70"/>
      <c r="AA636" s="70"/>
      <c r="AB636" s="70"/>
      <c r="AC636" s="70"/>
      <c r="AD636" s="70"/>
      <c r="AE636" s="70"/>
      <c r="AF636" s="70"/>
      <c r="AG636" s="70"/>
      <c r="AH636" s="70"/>
    </row>
    <row r="637" ht="15.75" customHeight="1">
      <c r="Z637" s="70"/>
      <c r="AA637" s="70"/>
      <c r="AB637" s="70"/>
      <c r="AC637" s="70"/>
      <c r="AD637" s="70"/>
      <c r="AE637" s="70"/>
      <c r="AF637" s="70"/>
      <c r="AG637" s="70"/>
      <c r="AH637" s="70"/>
    </row>
    <row r="638" ht="15.75" customHeight="1">
      <c r="Z638" s="70"/>
      <c r="AA638" s="70"/>
      <c r="AB638" s="70"/>
      <c r="AC638" s="70"/>
      <c r="AD638" s="70"/>
      <c r="AE638" s="70"/>
      <c r="AF638" s="70"/>
      <c r="AG638" s="70"/>
      <c r="AH638" s="70"/>
    </row>
    <row r="639" ht="15.75" customHeight="1">
      <c r="Z639" s="70"/>
      <c r="AA639" s="70"/>
      <c r="AB639" s="70"/>
      <c r="AC639" s="70"/>
      <c r="AD639" s="70"/>
      <c r="AE639" s="70"/>
      <c r="AF639" s="70"/>
      <c r="AG639" s="70"/>
      <c r="AH639" s="70"/>
    </row>
    <row r="640" ht="15.75" customHeight="1">
      <c r="Z640" s="70"/>
      <c r="AA640" s="70"/>
      <c r="AB640" s="70"/>
      <c r="AC640" s="70"/>
      <c r="AD640" s="70"/>
      <c r="AE640" s="70"/>
      <c r="AF640" s="70"/>
      <c r="AG640" s="70"/>
      <c r="AH640" s="70"/>
    </row>
    <row r="641" ht="15.75" customHeight="1">
      <c r="Z641" s="70"/>
      <c r="AA641" s="70"/>
      <c r="AB641" s="70"/>
      <c r="AC641" s="70"/>
      <c r="AD641" s="70"/>
      <c r="AE641" s="70"/>
      <c r="AF641" s="70"/>
      <c r="AG641" s="70"/>
      <c r="AH641" s="70"/>
    </row>
    <row r="642" ht="15.75" customHeight="1">
      <c r="Z642" s="70"/>
      <c r="AA642" s="70"/>
      <c r="AB642" s="70"/>
      <c r="AC642" s="70"/>
      <c r="AD642" s="70"/>
      <c r="AE642" s="70"/>
      <c r="AF642" s="70"/>
      <c r="AG642" s="70"/>
      <c r="AH642" s="70"/>
    </row>
    <row r="643" ht="15.75" customHeight="1">
      <c r="Z643" s="70"/>
      <c r="AA643" s="70"/>
      <c r="AB643" s="70"/>
      <c r="AC643" s="70"/>
      <c r="AD643" s="70"/>
      <c r="AE643" s="70"/>
      <c r="AF643" s="70"/>
      <c r="AG643" s="70"/>
      <c r="AH643" s="70"/>
    </row>
    <row r="644" ht="15.75" customHeight="1">
      <c r="Z644" s="70"/>
      <c r="AA644" s="70"/>
      <c r="AB644" s="70"/>
      <c r="AC644" s="70"/>
      <c r="AD644" s="70"/>
      <c r="AE644" s="70"/>
      <c r="AF644" s="70"/>
      <c r="AG644" s="70"/>
      <c r="AH644" s="70"/>
    </row>
    <row r="645" ht="15.75" customHeight="1">
      <c r="Z645" s="70"/>
      <c r="AA645" s="70"/>
      <c r="AB645" s="70"/>
      <c r="AC645" s="70"/>
      <c r="AD645" s="70"/>
      <c r="AE645" s="70"/>
      <c r="AF645" s="70"/>
      <c r="AG645" s="70"/>
      <c r="AH645" s="70"/>
    </row>
    <row r="646" ht="15.75" customHeight="1">
      <c r="Z646" s="70"/>
      <c r="AA646" s="70"/>
      <c r="AB646" s="70"/>
      <c r="AC646" s="70"/>
      <c r="AD646" s="70"/>
      <c r="AE646" s="70"/>
      <c r="AF646" s="70"/>
      <c r="AG646" s="70"/>
      <c r="AH646" s="70"/>
    </row>
    <row r="647" ht="15.75" customHeight="1">
      <c r="Z647" s="70"/>
      <c r="AA647" s="70"/>
      <c r="AB647" s="70"/>
      <c r="AC647" s="70"/>
      <c r="AD647" s="70"/>
      <c r="AE647" s="70"/>
      <c r="AF647" s="70"/>
      <c r="AG647" s="70"/>
      <c r="AH647" s="70"/>
    </row>
    <row r="648" ht="15.75" customHeight="1">
      <c r="Z648" s="70"/>
      <c r="AA648" s="70"/>
      <c r="AB648" s="70"/>
      <c r="AC648" s="70"/>
      <c r="AD648" s="70"/>
      <c r="AE648" s="70"/>
      <c r="AF648" s="70"/>
      <c r="AG648" s="70"/>
      <c r="AH648" s="70"/>
    </row>
    <row r="649" ht="15.75" customHeight="1">
      <c r="Z649" s="70"/>
      <c r="AA649" s="70"/>
      <c r="AB649" s="70"/>
      <c r="AC649" s="70"/>
      <c r="AD649" s="70"/>
      <c r="AE649" s="70"/>
      <c r="AF649" s="70"/>
      <c r="AG649" s="70"/>
      <c r="AH649" s="70"/>
    </row>
    <row r="650" ht="15.75" customHeight="1">
      <c r="Z650" s="70"/>
      <c r="AA650" s="70"/>
      <c r="AB650" s="70"/>
      <c r="AC650" s="70"/>
      <c r="AD650" s="70"/>
      <c r="AE650" s="70"/>
      <c r="AF650" s="70"/>
      <c r="AG650" s="70"/>
      <c r="AH650" s="70"/>
    </row>
    <row r="651" ht="15.75" customHeight="1">
      <c r="Z651" s="70"/>
      <c r="AA651" s="70"/>
      <c r="AB651" s="70"/>
      <c r="AC651" s="70"/>
      <c r="AD651" s="70"/>
      <c r="AE651" s="70"/>
      <c r="AF651" s="70"/>
      <c r="AG651" s="70"/>
      <c r="AH651" s="70"/>
    </row>
    <row r="652" ht="15.75" customHeight="1">
      <c r="Z652" s="70"/>
      <c r="AA652" s="70"/>
      <c r="AB652" s="70"/>
      <c r="AC652" s="70"/>
      <c r="AD652" s="70"/>
      <c r="AE652" s="70"/>
      <c r="AF652" s="70"/>
      <c r="AG652" s="70"/>
      <c r="AH652" s="70"/>
    </row>
    <row r="653" ht="15.75" customHeight="1">
      <c r="Z653" s="70"/>
      <c r="AA653" s="70"/>
      <c r="AB653" s="70"/>
      <c r="AC653" s="70"/>
      <c r="AD653" s="70"/>
      <c r="AE653" s="70"/>
      <c r="AF653" s="70"/>
      <c r="AG653" s="70"/>
      <c r="AH653" s="70"/>
    </row>
    <row r="654" ht="15.75" customHeight="1">
      <c r="Z654" s="70"/>
      <c r="AA654" s="70"/>
      <c r="AB654" s="70"/>
      <c r="AC654" s="70"/>
      <c r="AD654" s="70"/>
      <c r="AE654" s="70"/>
      <c r="AF654" s="70"/>
      <c r="AG654" s="70"/>
      <c r="AH654" s="70"/>
    </row>
    <row r="655" ht="15.75" customHeight="1">
      <c r="Z655" s="70"/>
      <c r="AA655" s="70"/>
      <c r="AB655" s="70"/>
      <c r="AC655" s="70"/>
      <c r="AD655" s="70"/>
      <c r="AE655" s="70"/>
      <c r="AF655" s="70"/>
      <c r="AG655" s="70"/>
      <c r="AH655" s="70"/>
    </row>
    <row r="656" ht="15.75" customHeight="1">
      <c r="Z656" s="70"/>
      <c r="AA656" s="70"/>
      <c r="AB656" s="70"/>
      <c r="AC656" s="70"/>
      <c r="AD656" s="70"/>
      <c r="AE656" s="70"/>
      <c r="AF656" s="70"/>
      <c r="AG656" s="70"/>
      <c r="AH656" s="70"/>
    </row>
    <row r="657" ht="15.75" customHeight="1">
      <c r="Z657" s="70"/>
      <c r="AA657" s="70"/>
      <c r="AB657" s="70"/>
      <c r="AC657" s="70"/>
      <c r="AD657" s="70"/>
      <c r="AE657" s="70"/>
      <c r="AF657" s="70"/>
      <c r="AG657" s="70"/>
      <c r="AH657" s="70"/>
    </row>
    <row r="658" ht="15.75" customHeight="1">
      <c r="Z658" s="70"/>
      <c r="AA658" s="70"/>
      <c r="AB658" s="70"/>
      <c r="AC658" s="70"/>
      <c r="AD658" s="70"/>
      <c r="AE658" s="70"/>
      <c r="AF658" s="70"/>
      <c r="AG658" s="70"/>
      <c r="AH658" s="70"/>
    </row>
    <row r="659" ht="15.75" customHeight="1">
      <c r="Z659" s="70"/>
      <c r="AA659" s="70"/>
      <c r="AB659" s="70"/>
      <c r="AC659" s="70"/>
      <c r="AD659" s="70"/>
      <c r="AE659" s="70"/>
      <c r="AF659" s="70"/>
      <c r="AG659" s="70"/>
      <c r="AH659" s="70"/>
    </row>
    <row r="660" ht="15.75" customHeight="1">
      <c r="Z660" s="70"/>
      <c r="AA660" s="70"/>
      <c r="AB660" s="70"/>
      <c r="AC660" s="70"/>
      <c r="AD660" s="70"/>
      <c r="AE660" s="70"/>
      <c r="AF660" s="70"/>
      <c r="AG660" s="70"/>
      <c r="AH660" s="70"/>
    </row>
    <row r="661" ht="15.75" customHeight="1">
      <c r="Z661" s="70"/>
      <c r="AA661" s="70"/>
      <c r="AB661" s="70"/>
      <c r="AC661" s="70"/>
      <c r="AD661" s="70"/>
      <c r="AE661" s="70"/>
      <c r="AF661" s="70"/>
      <c r="AG661" s="70"/>
      <c r="AH661" s="70"/>
    </row>
    <row r="662" ht="15.75" customHeight="1">
      <c r="Z662" s="70"/>
      <c r="AA662" s="70"/>
      <c r="AB662" s="70"/>
      <c r="AC662" s="70"/>
      <c r="AD662" s="70"/>
      <c r="AE662" s="70"/>
      <c r="AF662" s="70"/>
      <c r="AG662" s="70"/>
      <c r="AH662" s="70"/>
    </row>
    <row r="663" ht="15.75" customHeight="1">
      <c r="Z663" s="70"/>
      <c r="AA663" s="70"/>
      <c r="AB663" s="70"/>
      <c r="AC663" s="70"/>
      <c r="AD663" s="70"/>
      <c r="AE663" s="70"/>
      <c r="AF663" s="70"/>
      <c r="AG663" s="70"/>
      <c r="AH663" s="70"/>
    </row>
    <row r="664" ht="15.75" customHeight="1">
      <c r="Z664" s="70"/>
      <c r="AA664" s="70"/>
      <c r="AB664" s="70"/>
      <c r="AC664" s="70"/>
      <c r="AD664" s="70"/>
      <c r="AE664" s="70"/>
      <c r="AF664" s="70"/>
      <c r="AG664" s="70"/>
      <c r="AH664" s="70"/>
    </row>
    <row r="665" ht="15.75" customHeight="1">
      <c r="Z665" s="70"/>
      <c r="AA665" s="70"/>
      <c r="AB665" s="70"/>
      <c r="AC665" s="70"/>
      <c r="AD665" s="70"/>
      <c r="AE665" s="70"/>
      <c r="AF665" s="70"/>
      <c r="AG665" s="70"/>
      <c r="AH665" s="70"/>
    </row>
    <row r="666" ht="15.75" customHeight="1">
      <c r="Z666" s="70"/>
      <c r="AA666" s="70"/>
      <c r="AB666" s="70"/>
      <c r="AC666" s="70"/>
      <c r="AD666" s="70"/>
      <c r="AE666" s="70"/>
      <c r="AF666" s="70"/>
      <c r="AG666" s="70"/>
      <c r="AH666" s="70"/>
    </row>
    <row r="667" ht="15.75" customHeight="1">
      <c r="Z667" s="70"/>
      <c r="AA667" s="70"/>
      <c r="AB667" s="70"/>
      <c r="AC667" s="70"/>
      <c r="AD667" s="70"/>
      <c r="AE667" s="70"/>
      <c r="AF667" s="70"/>
      <c r="AG667" s="70"/>
      <c r="AH667" s="70"/>
    </row>
    <row r="668" ht="15.75" customHeight="1">
      <c r="Z668" s="70"/>
      <c r="AA668" s="70"/>
      <c r="AB668" s="70"/>
      <c r="AC668" s="70"/>
      <c r="AD668" s="70"/>
      <c r="AE668" s="70"/>
      <c r="AF668" s="70"/>
      <c r="AG668" s="70"/>
      <c r="AH668" s="70"/>
    </row>
    <row r="669" ht="15.75" customHeight="1">
      <c r="Z669" s="70"/>
      <c r="AA669" s="70"/>
      <c r="AB669" s="70"/>
      <c r="AC669" s="70"/>
      <c r="AD669" s="70"/>
      <c r="AE669" s="70"/>
      <c r="AF669" s="70"/>
      <c r="AG669" s="70"/>
      <c r="AH669" s="70"/>
    </row>
    <row r="670" ht="15.75" customHeight="1">
      <c r="Z670" s="70"/>
      <c r="AA670" s="70"/>
      <c r="AB670" s="70"/>
      <c r="AC670" s="70"/>
      <c r="AD670" s="70"/>
      <c r="AE670" s="70"/>
      <c r="AF670" s="70"/>
      <c r="AG670" s="70"/>
      <c r="AH670" s="70"/>
    </row>
    <row r="671" ht="15.75" customHeight="1">
      <c r="Z671" s="70"/>
      <c r="AA671" s="70"/>
      <c r="AB671" s="70"/>
      <c r="AC671" s="70"/>
      <c r="AD671" s="70"/>
      <c r="AE671" s="70"/>
      <c r="AF671" s="70"/>
      <c r="AG671" s="70"/>
      <c r="AH671" s="70"/>
    </row>
    <row r="672" ht="15.75" customHeight="1">
      <c r="Z672" s="70"/>
      <c r="AA672" s="70"/>
      <c r="AB672" s="70"/>
      <c r="AC672" s="70"/>
      <c r="AD672" s="70"/>
      <c r="AE672" s="70"/>
      <c r="AF672" s="70"/>
      <c r="AG672" s="70"/>
      <c r="AH672" s="70"/>
    </row>
    <row r="673" ht="15.75" customHeight="1">
      <c r="Z673" s="70"/>
      <c r="AA673" s="70"/>
      <c r="AB673" s="70"/>
      <c r="AC673" s="70"/>
      <c r="AD673" s="70"/>
      <c r="AE673" s="70"/>
      <c r="AF673" s="70"/>
      <c r="AG673" s="70"/>
      <c r="AH673" s="70"/>
    </row>
    <row r="674" ht="15.75" customHeight="1">
      <c r="Z674" s="70"/>
      <c r="AA674" s="70"/>
      <c r="AB674" s="70"/>
      <c r="AC674" s="70"/>
      <c r="AD674" s="70"/>
      <c r="AE674" s="70"/>
      <c r="AF674" s="70"/>
      <c r="AG674" s="70"/>
      <c r="AH674" s="70"/>
    </row>
    <row r="675" ht="15.75" customHeight="1">
      <c r="Z675" s="70"/>
      <c r="AA675" s="70"/>
      <c r="AB675" s="70"/>
      <c r="AC675" s="70"/>
      <c r="AD675" s="70"/>
      <c r="AE675" s="70"/>
      <c r="AF675" s="70"/>
      <c r="AG675" s="70"/>
      <c r="AH675" s="70"/>
    </row>
    <row r="676" ht="15.75" customHeight="1">
      <c r="Z676" s="70"/>
      <c r="AA676" s="70"/>
      <c r="AB676" s="70"/>
      <c r="AC676" s="70"/>
      <c r="AD676" s="70"/>
      <c r="AE676" s="70"/>
      <c r="AF676" s="70"/>
      <c r="AG676" s="70"/>
      <c r="AH676" s="70"/>
    </row>
    <row r="677" ht="15.75" customHeight="1">
      <c r="Z677" s="70"/>
      <c r="AA677" s="70"/>
      <c r="AB677" s="70"/>
      <c r="AC677" s="70"/>
      <c r="AD677" s="70"/>
      <c r="AE677" s="70"/>
      <c r="AF677" s="70"/>
      <c r="AG677" s="70"/>
      <c r="AH677" s="70"/>
    </row>
    <row r="678" ht="15.75" customHeight="1">
      <c r="Z678" s="70"/>
      <c r="AA678" s="70"/>
      <c r="AB678" s="70"/>
      <c r="AC678" s="70"/>
      <c r="AD678" s="70"/>
      <c r="AE678" s="70"/>
      <c r="AF678" s="70"/>
      <c r="AG678" s="70"/>
      <c r="AH678" s="70"/>
    </row>
    <row r="679" ht="15.75" customHeight="1">
      <c r="Z679" s="70"/>
      <c r="AA679" s="70"/>
      <c r="AB679" s="70"/>
      <c r="AC679" s="70"/>
      <c r="AD679" s="70"/>
      <c r="AE679" s="70"/>
      <c r="AF679" s="70"/>
      <c r="AG679" s="70"/>
      <c r="AH679" s="70"/>
    </row>
    <row r="680" ht="15.75" customHeight="1">
      <c r="Z680" s="70"/>
      <c r="AA680" s="70"/>
      <c r="AB680" s="70"/>
      <c r="AC680" s="70"/>
      <c r="AD680" s="70"/>
      <c r="AE680" s="70"/>
      <c r="AF680" s="70"/>
      <c r="AG680" s="70"/>
      <c r="AH680" s="70"/>
    </row>
    <row r="681" ht="15.75" customHeight="1">
      <c r="Z681" s="70"/>
      <c r="AA681" s="70"/>
      <c r="AB681" s="70"/>
      <c r="AC681" s="70"/>
      <c r="AD681" s="70"/>
      <c r="AE681" s="70"/>
      <c r="AF681" s="70"/>
      <c r="AG681" s="70"/>
      <c r="AH681" s="70"/>
    </row>
    <row r="682" ht="15.75" customHeight="1">
      <c r="Z682" s="70"/>
      <c r="AA682" s="70"/>
      <c r="AB682" s="70"/>
      <c r="AC682" s="70"/>
      <c r="AD682" s="70"/>
      <c r="AE682" s="70"/>
      <c r="AF682" s="70"/>
      <c r="AG682" s="70"/>
      <c r="AH682" s="70"/>
    </row>
    <row r="683" ht="15.75" customHeight="1">
      <c r="Z683" s="70"/>
      <c r="AA683" s="70"/>
      <c r="AB683" s="70"/>
      <c r="AC683" s="70"/>
      <c r="AD683" s="70"/>
      <c r="AE683" s="70"/>
      <c r="AF683" s="70"/>
      <c r="AG683" s="70"/>
      <c r="AH683" s="70"/>
    </row>
    <row r="684" ht="15.75" customHeight="1">
      <c r="Z684" s="70"/>
      <c r="AA684" s="70"/>
      <c r="AB684" s="70"/>
      <c r="AC684" s="70"/>
      <c r="AD684" s="70"/>
      <c r="AE684" s="70"/>
      <c r="AF684" s="70"/>
      <c r="AG684" s="70"/>
      <c r="AH684" s="70"/>
    </row>
    <row r="685" ht="15.75" customHeight="1">
      <c r="Z685" s="70"/>
      <c r="AA685" s="70"/>
      <c r="AB685" s="70"/>
      <c r="AC685" s="70"/>
      <c r="AD685" s="70"/>
      <c r="AE685" s="70"/>
      <c r="AF685" s="70"/>
      <c r="AG685" s="70"/>
      <c r="AH685" s="70"/>
    </row>
    <row r="686" ht="15.75" customHeight="1">
      <c r="Z686" s="70"/>
      <c r="AA686" s="70"/>
      <c r="AB686" s="70"/>
      <c r="AC686" s="70"/>
      <c r="AD686" s="70"/>
      <c r="AE686" s="70"/>
      <c r="AF686" s="70"/>
      <c r="AG686" s="70"/>
      <c r="AH686" s="70"/>
    </row>
    <row r="687" ht="15.75" customHeight="1">
      <c r="Z687" s="70"/>
      <c r="AA687" s="70"/>
      <c r="AB687" s="70"/>
      <c r="AC687" s="70"/>
      <c r="AD687" s="70"/>
      <c r="AE687" s="70"/>
      <c r="AF687" s="70"/>
      <c r="AG687" s="70"/>
      <c r="AH687" s="70"/>
    </row>
    <row r="688" ht="15.75" customHeight="1">
      <c r="Z688" s="70"/>
      <c r="AA688" s="70"/>
      <c r="AB688" s="70"/>
      <c r="AC688" s="70"/>
      <c r="AD688" s="70"/>
      <c r="AE688" s="70"/>
      <c r="AF688" s="70"/>
      <c r="AG688" s="70"/>
      <c r="AH688" s="70"/>
    </row>
    <row r="689" ht="15.75" customHeight="1">
      <c r="Z689" s="70"/>
      <c r="AA689" s="70"/>
      <c r="AB689" s="70"/>
      <c r="AC689" s="70"/>
      <c r="AD689" s="70"/>
      <c r="AE689" s="70"/>
      <c r="AF689" s="70"/>
      <c r="AG689" s="70"/>
      <c r="AH689" s="70"/>
    </row>
    <row r="690" ht="15.75" customHeight="1">
      <c r="Z690" s="70"/>
      <c r="AA690" s="70"/>
      <c r="AB690" s="70"/>
      <c r="AC690" s="70"/>
      <c r="AD690" s="70"/>
      <c r="AE690" s="70"/>
      <c r="AF690" s="70"/>
      <c r="AG690" s="70"/>
      <c r="AH690" s="70"/>
    </row>
    <row r="691" ht="15.75" customHeight="1">
      <c r="Z691" s="70"/>
      <c r="AA691" s="70"/>
      <c r="AB691" s="70"/>
      <c r="AC691" s="70"/>
      <c r="AD691" s="70"/>
      <c r="AE691" s="70"/>
      <c r="AF691" s="70"/>
      <c r="AG691" s="70"/>
      <c r="AH691" s="70"/>
    </row>
    <row r="692" ht="15.75" customHeight="1">
      <c r="Z692" s="70"/>
      <c r="AA692" s="70"/>
      <c r="AB692" s="70"/>
      <c r="AC692" s="70"/>
      <c r="AD692" s="70"/>
      <c r="AE692" s="70"/>
      <c r="AF692" s="70"/>
      <c r="AG692" s="70"/>
      <c r="AH692" s="70"/>
    </row>
    <row r="693" ht="15.75" customHeight="1">
      <c r="Z693" s="70"/>
      <c r="AA693" s="70"/>
      <c r="AB693" s="70"/>
      <c r="AC693" s="70"/>
      <c r="AD693" s="70"/>
      <c r="AE693" s="70"/>
      <c r="AF693" s="70"/>
      <c r="AG693" s="70"/>
      <c r="AH693" s="70"/>
    </row>
    <row r="694" ht="15.75" customHeight="1">
      <c r="Z694" s="70"/>
      <c r="AA694" s="70"/>
      <c r="AB694" s="70"/>
      <c r="AC694" s="70"/>
      <c r="AD694" s="70"/>
      <c r="AE694" s="70"/>
      <c r="AF694" s="70"/>
      <c r="AG694" s="70"/>
      <c r="AH694" s="70"/>
    </row>
    <row r="695" ht="15.75" customHeight="1">
      <c r="Z695" s="70"/>
      <c r="AA695" s="70"/>
      <c r="AB695" s="70"/>
      <c r="AC695" s="70"/>
      <c r="AD695" s="70"/>
      <c r="AE695" s="70"/>
      <c r="AF695" s="70"/>
      <c r="AG695" s="70"/>
      <c r="AH695" s="70"/>
    </row>
    <row r="696" ht="15.75" customHeight="1">
      <c r="Z696" s="70"/>
      <c r="AA696" s="70"/>
      <c r="AB696" s="70"/>
      <c r="AC696" s="70"/>
      <c r="AD696" s="70"/>
      <c r="AE696" s="70"/>
      <c r="AF696" s="70"/>
      <c r="AG696" s="70"/>
      <c r="AH696" s="70"/>
    </row>
    <row r="697" ht="15.75" customHeight="1">
      <c r="Z697" s="70"/>
      <c r="AA697" s="70"/>
      <c r="AB697" s="70"/>
      <c r="AC697" s="70"/>
      <c r="AD697" s="70"/>
      <c r="AE697" s="70"/>
      <c r="AF697" s="70"/>
      <c r="AG697" s="70"/>
      <c r="AH697" s="70"/>
    </row>
    <row r="698" ht="15.75" customHeight="1">
      <c r="Z698" s="70"/>
      <c r="AA698" s="70"/>
      <c r="AB698" s="70"/>
      <c r="AC698" s="70"/>
      <c r="AD698" s="70"/>
      <c r="AE698" s="70"/>
      <c r="AF698" s="70"/>
      <c r="AG698" s="70"/>
      <c r="AH698" s="70"/>
    </row>
    <row r="699" ht="15.75" customHeight="1">
      <c r="Z699" s="70"/>
      <c r="AA699" s="70"/>
      <c r="AB699" s="70"/>
      <c r="AC699" s="70"/>
      <c r="AD699" s="70"/>
      <c r="AE699" s="70"/>
      <c r="AF699" s="70"/>
      <c r="AG699" s="70"/>
      <c r="AH699" s="70"/>
    </row>
    <row r="700" ht="15.75" customHeight="1">
      <c r="Z700" s="70"/>
      <c r="AA700" s="70"/>
      <c r="AB700" s="70"/>
      <c r="AC700" s="70"/>
      <c r="AD700" s="70"/>
      <c r="AE700" s="70"/>
      <c r="AF700" s="70"/>
      <c r="AG700" s="70"/>
      <c r="AH700" s="70"/>
    </row>
    <row r="701" ht="15.75" customHeight="1">
      <c r="Z701" s="70"/>
      <c r="AA701" s="70"/>
      <c r="AB701" s="70"/>
      <c r="AC701" s="70"/>
      <c r="AD701" s="70"/>
      <c r="AE701" s="70"/>
      <c r="AF701" s="70"/>
      <c r="AG701" s="70"/>
      <c r="AH701" s="70"/>
    </row>
    <row r="702" ht="15.75" customHeight="1">
      <c r="Z702" s="70"/>
      <c r="AA702" s="70"/>
      <c r="AB702" s="70"/>
      <c r="AC702" s="70"/>
      <c r="AD702" s="70"/>
      <c r="AE702" s="70"/>
      <c r="AF702" s="70"/>
      <c r="AG702" s="70"/>
      <c r="AH702" s="70"/>
    </row>
    <row r="703" ht="15.75" customHeight="1">
      <c r="Z703" s="70"/>
      <c r="AA703" s="70"/>
      <c r="AB703" s="70"/>
      <c r="AC703" s="70"/>
      <c r="AD703" s="70"/>
      <c r="AE703" s="70"/>
      <c r="AF703" s="70"/>
      <c r="AG703" s="70"/>
      <c r="AH703" s="70"/>
    </row>
    <row r="704" ht="15.75" customHeight="1">
      <c r="Z704" s="70"/>
      <c r="AA704" s="70"/>
      <c r="AB704" s="70"/>
      <c r="AC704" s="70"/>
      <c r="AD704" s="70"/>
      <c r="AE704" s="70"/>
      <c r="AF704" s="70"/>
      <c r="AG704" s="70"/>
      <c r="AH704" s="70"/>
    </row>
    <row r="705" ht="15.75" customHeight="1">
      <c r="Z705" s="70"/>
      <c r="AA705" s="70"/>
      <c r="AB705" s="70"/>
      <c r="AC705" s="70"/>
      <c r="AD705" s="70"/>
      <c r="AE705" s="70"/>
      <c r="AF705" s="70"/>
      <c r="AG705" s="70"/>
      <c r="AH705" s="70"/>
    </row>
    <row r="706" ht="15.75" customHeight="1">
      <c r="Z706" s="70"/>
      <c r="AA706" s="70"/>
      <c r="AB706" s="70"/>
      <c r="AC706" s="70"/>
      <c r="AD706" s="70"/>
      <c r="AE706" s="70"/>
      <c r="AF706" s="70"/>
      <c r="AG706" s="70"/>
      <c r="AH706" s="70"/>
    </row>
    <row r="707" ht="15.75" customHeight="1">
      <c r="Z707" s="70"/>
      <c r="AA707" s="70"/>
      <c r="AB707" s="70"/>
      <c r="AC707" s="70"/>
      <c r="AD707" s="70"/>
      <c r="AE707" s="70"/>
      <c r="AF707" s="70"/>
      <c r="AG707" s="70"/>
      <c r="AH707" s="70"/>
    </row>
    <row r="708" ht="15.75" customHeight="1">
      <c r="Z708" s="70"/>
      <c r="AA708" s="70"/>
      <c r="AB708" s="70"/>
      <c r="AC708" s="70"/>
      <c r="AD708" s="70"/>
      <c r="AE708" s="70"/>
      <c r="AF708" s="70"/>
      <c r="AG708" s="70"/>
      <c r="AH708" s="70"/>
    </row>
    <row r="709" ht="15.75" customHeight="1">
      <c r="Z709" s="70"/>
      <c r="AA709" s="70"/>
      <c r="AB709" s="70"/>
      <c r="AC709" s="70"/>
      <c r="AD709" s="70"/>
      <c r="AE709" s="70"/>
      <c r="AF709" s="70"/>
      <c r="AG709" s="70"/>
      <c r="AH709" s="70"/>
    </row>
    <row r="710" ht="15.75" customHeight="1">
      <c r="Z710" s="70"/>
      <c r="AA710" s="70"/>
      <c r="AB710" s="70"/>
      <c r="AC710" s="70"/>
      <c r="AD710" s="70"/>
      <c r="AE710" s="70"/>
      <c r="AF710" s="70"/>
      <c r="AG710" s="70"/>
      <c r="AH710" s="70"/>
    </row>
    <row r="711" ht="15.75" customHeight="1">
      <c r="Z711" s="70"/>
      <c r="AA711" s="70"/>
      <c r="AB711" s="70"/>
      <c r="AC711" s="70"/>
      <c r="AD711" s="70"/>
      <c r="AE711" s="70"/>
      <c r="AF711" s="70"/>
      <c r="AG711" s="70"/>
      <c r="AH711" s="70"/>
    </row>
    <row r="712" ht="15.75" customHeight="1">
      <c r="Z712" s="70"/>
      <c r="AA712" s="70"/>
      <c r="AB712" s="70"/>
      <c r="AC712" s="70"/>
      <c r="AD712" s="70"/>
      <c r="AE712" s="70"/>
      <c r="AF712" s="70"/>
      <c r="AG712" s="70"/>
      <c r="AH712" s="70"/>
    </row>
    <row r="713" ht="15.75" customHeight="1">
      <c r="Z713" s="70"/>
      <c r="AA713" s="70"/>
      <c r="AB713" s="70"/>
      <c r="AC713" s="70"/>
      <c r="AD713" s="70"/>
      <c r="AE713" s="70"/>
      <c r="AF713" s="70"/>
      <c r="AG713" s="70"/>
      <c r="AH713" s="70"/>
    </row>
    <row r="714" ht="15.75" customHeight="1">
      <c r="Z714" s="70"/>
      <c r="AA714" s="70"/>
      <c r="AB714" s="70"/>
      <c r="AC714" s="70"/>
      <c r="AD714" s="70"/>
      <c r="AE714" s="70"/>
      <c r="AF714" s="70"/>
      <c r="AG714" s="70"/>
      <c r="AH714" s="70"/>
    </row>
    <row r="715" ht="15.75" customHeight="1">
      <c r="Z715" s="70"/>
      <c r="AA715" s="70"/>
      <c r="AB715" s="70"/>
      <c r="AC715" s="70"/>
      <c r="AD715" s="70"/>
      <c r="AE715" s="70"/>
      <c r="AF715" s="70"/>
      <c r="AG715" s="70"/>
      <c r="AH715" s="70"/>
    </row>
    <row r="716" ht="15.75" customHeight="1">
      <c r="Z716" s="70"/>
      <c r="AA716" s="70"/>
      <c r="AB716" s="70"/>
      <c r="AC716" s="70"/>
      <c r="AD716" s="70"/>
      <c r="AE716" s="70"/>
      <c r="AF716" s="70"/>
      <c r="AG716" s="70"/>
      <c r="AH716" s="70"/>
    </row>
    <row r="717" ht="15.75" customHeight="1">
      <c r="Z717" s="70"/>
      <c r="AA717" s="70"/>
      <c r="AB717" s="70"/>
      <c r="AC717" s="70"/>
      <c r="AD717" s="70"/>
      <c r="AE717" s="70"/>
      <c r="AF717" s="70"/>
      <c r="AG717" s="70"/>
      <c r="AH717" s="70"/>
    </row>
    <row r="718" ht="15.75" customHeight="1">
      <c r="Z718" s="70"/>
      <c r="AA718" s="70"/>
      <c r="AB718" s="70"/>
      <c r="AC718" s="70"/>
      <c r="AD718" s="70"/>
      <c r="AE718" s="70"/>
      <c r="AF718" s="70"/>
      <c r="AG718" s="70"/>
      <c r="AH718" s="70"/>
    </row>
    <row r="719" ht="15.75" customHeight="1">
      <c r="Z719" s="70"/>
      <c r="AA719" s="70"/>
      <c r="AB719" s="70"/>
      <c r="AC719" s="70"/>
      <c r="AD719" s="70"/>
      <c r="AE719" s="70"/>
      <c r="AF719" s="70"/>
      <c r="AG719" s="70"/>
      <c r="AH719" s="70"/>
    </row>
    <row r="720" ht="15.75" customHeight="1">
      <c r="Z720" s="70"/>
      <c r="AA720" s="70"/>
      <c r="AB720" s="70"/>
      <c r="AC720" s="70"/>
      <c r="AD720" s="70"/>
      <c r="AE720" s="70"/>
      <c r="AF720" s="70"/>
      <c r="AG720" s="70"/>
      <c r="AH720" s="70"/>
    </row>
    <row r="721" ht="15.75" customHeight="1">
      <c r="Z721" s="70"/>
      <c r="AA721" s="70"/>
      <c r="AB721" s="70"/>
      <c r="AC721" s="70"/>
      <c r="AD721" s="70"/>
      <c r="AE721" s="70"/>
      <c r="AF721" s="70"/>
      <c r="AG721" s="70"/>
      <c r="AH721" s="70"/>
    </row>
    <row r="722" ht="15.75" customHeight="1">
      <c r="Z722" s="70"/>
      <c r="AA722" s="70"/>
      <c r="AB722" s="70"/>
      <c r="AC722" s="70"/>
      <c r="AD722" s="70"/>
      <c r="AE722" s="70"/>
      <c r="AF722" s="70"/>
      <c r="AG722" s="70"/>
      <c r="AH722" s="70"/>
    </row>
    <row r="723" ht="15.75" customHeight="1">
      <c r="Z723" s="70"/>
      <c r="AA723" s="70"/>
      <c r="AB723" s="70"/>
      <c r="AC723" s="70"/>
      <c r="AD723" s="70"/>
      <c r="AE723" s="70"/>
      <c r="AF723" s="70"/>
      <c r="AG723" s="70"/>
      <c r="AH723" s="70"/>
    </row>
    <row r="724" ht="15.75" customHeight="1">
      <c r="Z724" s="70"/>
      <c r="AA724" s="70"/>
      <c r="AB724" s="70"/>
      <c r="AC724" s="70"/>
      <c r="AD724" s="70"/>
      <c r="AE724" s="70"/>
      <c r="AF724" s="70"/>
      <c r="AG724" s="70"/>
      <c r="AH724" s="70"/>
    </row>
    <row r="725" ht="15.75" customHeight="1">
      <c r="Z725" s="70"/>
      <c r="AA725" s="70"/>
      <c r="AB725" s="70"/>
      <c r="AC725" s="70"/>
      <c r="AD725" s="70"/>
      <c r="AE725" s="70"/>
      <c r="AF725" s="70"/>
      <c r="AG725" s="70"/>
      <c r="AH725" s="70"/>
    </row>
    <row r="726" ht="15.75" customHeight="1">
      <c r="Z726" s="70"/>
      <c r="AA726" s="70"/>
      <c r="AB726" s="70"/>
      <c r="AC726" s="70"/>
      <c r="AD726" s="70"/>
      <c r="AE726" s="70"/>
      <c r="AF726" s="70"/>
      <c r="AG726" s="70"/>
      <c r="AH726" s="70"/>
    </row>
    <row r="727" ht="15.75" customHeight="1">
      <c r="Z727" s="70"/>
      <c r="AA727" s="70"/>
      <c r="AB727" s="70"/>
      <c r="AC727" s="70"/>
      <c r="AD727" s="70"/>
      <c r="AE727" s="70"/>
      <c r="AF727" s="70"/>
      <c r="AG727" s="70"/>
      <c r="AH727" s="70"/>
    </row>
    <row r="728" ht="15.75" customHeight="1">
      <c r="Z728" s="70"/>
      <c r="AA728" s="70"/>
      <c r="AB728" s="70"/>
      <c r="AC728" s="70"/>
      <c r="AD728" s="70"/>
      <c r="AE728" s="70"/>
      <c r="AF728" s="70"/>
      <c r="AG728" s="70"/>
      <c r="AH728" s="70"/>
    </row>
    <row r="729" ht="15.75" customHeight="1">
      <c r="Z729" s="70"/>
      <c r="AA729" s="70"/>
      <c r="AB729" s="70"/>
      <c r="AC729" s="70"/>
      <c r="AD729" s="70"/>
      <c r="AE729" s="70"/>
      <c r="AF729" s="70"/>
      <c r="AG729" s="70"/>
      <c r="AH729" s="70"/>
    </row>
    <row r="730" ht="15.75" customHeight="1">
      <c r="Z730" s="70"/>
      <c r="AA730" s="70"/>
      <c r="AB730" s="70"/>
      <c r="AC730" s="70"/>
      <c r="AD730" s="70"/>
      <c r="AE730" s="70"/>
      <c r="AF730" s="70"/>
      <c r="AG730" s="70"/>
      <c r="AH730" s="70"/>
    </row>
    <row r="731" ht="15.75" customHeight="1">
      <c r="Z731" s="70"/>
      <c r="AA731" s="70"/>
      <c r="AB731" s="70"/>
      <c r="AC731" s="70"/>
      <c r="AD731" s="70"/>
      <c r="AE731" s="70"/>
      <c r="AF731" s="70"/>
      <c r="AG731" s="70"/>
      <c r="AH731" s="70"/>
    </row>
    <row r="732" ht="15.75" customHeight="1">
      <c r="Z732" s="70"/>
      <c r="AA732" s="70"/>
      <c r="AB732" s="70"/>
      <c r="AC732" s="70"/>
      <c r="AD732" s="70"/>
      <c r="AE732" s="70"/>
      <c r="AF732" s="70"/>
      <c r="AG732" s="70"/>
      <c r="AH732" s="70"/>
    </row>
    <row r="733" ht="15.75" customHeight="1">
      <c r="Z733" s="70"/>
      <c r="AA733" s="70"/>
      <c r="AB733" s="70"/>
      <c r="AC733" s="70"/>
      <c r="AD733" s="70"/>
      <c r="AE733" s="70"/>
      <c r="AF733" s="70"/>
      <c r="AG733" s="70"/>
      <c r="AH733" s="70"/>
    </row>
    <row r="734" ht="15.75" customHeight="1">
      <c r="Z734" s="70"/>
      <c r="AA734" s="70"/>
      <c r="AB734" s="70"/>
      <c r="AC734" s="70"/>
      <c r="AD734" s="70"/>
      <c r="AE734" s="70"/>
      <c r="AF734" s="70"/>
      <c r="AG734" s="70"/>
      <c r="AH734" s="70"/>
    </row>
    <row r="735" ht="15.75" customHeight="1">
      <c r="Z735" s="70"/>
      <c r="AA735" s="70"/>
      <c r="AB735" s="70"/>
      <c r="AC735" s="70"/>
      <c r="AD735" s="70"/>
      <c r="AE735" s="70"/>
      <c r="AF735" s="70"/>
      <c r="AG735" s="70"/>
      <c r="AH735" s="70"/>
    </row>
    <row r="736" ht="15.75" customHeight="1">
      <c r="Z736" s="70"/>
      <c r="AA736" s="70"/>
      <c r="AB736" s="70"/>
      <c r="AC736" s="70"/>
      <c r="AD736" s="70"/>
      <c r="AE736" s="70"/>
      <c r="AF736" s="70"/>
      <c r="AG736" s="70"/>
      <c r="AH736" s="70"/>
    </row>
    <row r="737" ht="15.75" customHeight="1">
      <c r="Z737" s="70"/>
      <c r="AA737" s="70"/>
      <c r="AB737" s="70"/>
      <c r="AC737" s="70"/>
      <c r="AD737" s="70"/>
      <c r="AE737" s="70"/>
      <c r="AF737" s="70"/>
      <c r="AG737" s="70"/>
      <c r="AH737" s="70"/>
    </row>
    <row r="738" ht="15.75" customHeight="1">
      <c r="Z738" s="70"/>
      <c r="AA738" s="70"/>
      <c r="AB738" s="70"/>
      <c r="AC738" s="70"/>
      <c r="AD738" s="70"/>
      <c r="AE738" s="70"/>
      <c r="AF738" s="70"/>
      <c r="AG738" s="70"/>
      <c r="AH738" s="70"/>
    </row>
    <row r="739" ht="15.75" customHeight="1">
      <c r="Z739" s="70"/>
      <c r="AA739" s="70"/>
      <c r="AB739" s="70"/>
      <c r="AC739" s="70"/>
      <c r="AD739" s="70"/>
      <c r="AE739" s="70"/>
      <c r="AF739" s="70"/>
      <c r="AG739" s="70"/>
      <c r="AH739" s="70"/>
    </row>
    <row r="740" ht="15.75" customHeight="1">
      <c r="Z740" s="70"/>
      <c r="AA740" s="70"/>
      <c r="AB740" s="70"/>
      <c r="AC740" s="70"/>
      <c r="AD740" s="70"/>
      <c r="AE740" s="70"/>
      <c r="AF740" s="70"/>
      <c r="AG740" s="70"/>
      <c r="AH740" s="70"/>
    </row>
    <row r="741" ht="15.75" customHeight="1">
      <c r="Z741" s="70"/>
      <c r="AA741" s="70"/>
      <c r="AB741" s="70"/>
      <c r="AC741" s="70"/>
      <c r="AD741" s="70"/>
      <c r="AE741" s="70"/>
      <c r="AF741" s="70"/>
      <c r="AG741" s="70"/>
      <c r="AH741" s="70"/>
    </row>
    <row r="742" ht="15.75" customHeight="1">
      <c r="Z742" s="70"/>
      <c r="AA742" s="70"/>
      <c r="AB742" s="70"/>
      <c r="AC742" s="70"/>
      <c r="AD742" s="70"/>
      <c r="AE742" s="70"/>
      <c r="AF742" s="70"/>
      <c r="AG742" s="70"/>
      <c r="AH742" s="70"/>
    </row>
    <row r="743" ht="15.75" customHeight="1">
      <c r="Z743" s="70"/>
      <c r="AA743" s="70"/>
      <c r="AB743" s="70"/>
      <c r="AC743" s="70"/>
      <c r="AD743" s="70"/>
      <c r="AE743" s="70"/>
      <c r="AF743" s="70"/>
      <c r="AG743" s="70"/>
      <c r="AH743" s="70"/>
    </row>
    <row r="744" ht="15.75" customHeight="1">
      <c r="Z744" s="70"/>
      <c r="AA744" s="70"/>
      <c r="AB744" s="70"/>
      <c r="AC744" s="70"/>
      <c r="AD744" s="70"/>
      <c r="AE744" s="70"/>
      <c r="AF744" s="70"/>
      <c r="AG744" s="70"/>
      <c r="AH744" s="70"/>
    </row>
    <row r="745" ht="15.75" customHeight="1">
      <c r="Z745" s="70"/>
      <c r="AA745" s="70"/>
      <c r="AB745" s="70"/>
      <c r="AC745" s="70"/>
      <c r="AD745" s="70"/>
      <c r="AE745" s="70"/>
      <c r="AF745" s="70"/>
      <c r="AG745" s="70"/>
      <c r="AH745" s="70"/>
    </row>
    <row r="746" ht="15.75" customHeight="1">
      <c r="Z746" s="70"/>
      <c r="AA746" s="70"/>
      <c r="AB746" s="70"/>
      <c r="AC746" s="70"/>
      <c r="AD746" s="70"/>
      <c r="AE746" s="70"/>
      <c r="AF746" s="70"/>
      <c r="AG746" s="70"/>
      <c r="AH746" s="70"/>
    </row>
    <row r="747" ht="15.75" customHeight="1">
      <c r="Z747" s="70"/>
      <c r="AA747" s="70"/>
      <c r="AB747" s="70"/>
      <c r="AC747" s="70"/>
      <c r="AD747" s="70"/>
      <c r="AE747" s="70"/>
      <c r="AF747" s="70"/>
      <c r="AG747" s="70"/>
      <c r="AH747" s="70"/>
    </row>
    <row r="748" ht="15.75" customHeight="1">
      <c r="Z748" s="70"/>
      <c r="AA748" s="70"/>
      <c r="AB748" s="70"/>
      <c r="AC748" s="70"/>
      <c r="AD748" s="70"/>
      <c r="AE748" s="70"/>
      <c r="AF748" s="70"/>
      <c r="AG748" s="70"/>
      <c r="AH748" s="70"/>
    </row>
    <row r="749" ht="15.75" customHeight="1">
      <c r="Z749" s="70"/>
      <c r="AA749" s="70"/>
      <c r="AB749" s="70"/>
      <c r="AC749" s="70"/>
      <c r="AD749" s="70"/>
      <c r="AE749" s="70"/>
      <c r="AF749" s="70"/>
      <c r="AG749" s="70"/>
      <c r="AH749" s="70"/>
    </row>
    <row r="750" ht="15.75" customHeight="1">
      <c r="Z750" s="70"/>
      <c r="AA750" s="70"/>
      <c r="AB750" s="70"/>
      <c r="AC750" s="70"/>
      <c r="AD750" s="70"/>
      <c r="AE750" s="70"/>
      <c r="AF750" s="70"/>
      <c r="AG750" s="70"/>
      <c r="AH750" s="70"/>
    </row>
    <row r="751" ht="15.75" customHeight="1">
      <c r="Z751" s="70"/>
      <c r="AA751" s="70"/>
      <c r="AB751" s="70"/>
      <c r="AC751" s="70"/>
      <c r="AD751" s="70"/>
      <c r="AE751" s="70"/>
      <c r="AF751" s="70"/>
      <c r="AG751" s="70"/>
      <c r="AH751" s="70"/>
    </row>
    <row r="752" ht="15.75" customHeight="1">
      <c r="Z752" s="70"/>
      <c r="AA752" s="70"/>
      <c r="AB752" s="70"/>
      <c r="AC752" s="70"/>
      <c r="AD752" s="70"/>
      <c r="AE752" s="70"/>
      <c r="AF752" s="70"/>
      <c r="AG752" s="70"/>
      <c r="AH752" s="70"/>
    </row>
    <row r="753" ht="15.75" customHeight="1">
      <c r="Z753" s="70"/>
      <c r="AA753" s="70"/>
      <c r="AB753" s="70"/>
      <c r="AC753" s="70"/>
      <c r="AD753" s="70"/>
      <c r="AE753" s="70"/>
      <c r="AF753" s="70"/>
      <c r="AG753" s="70"/>
      <c r="AH753" s="70"/>
    </row>
    <row r="754" ht="15.75" customHeight="1">
      <c r="Z754" s="70"/>
      <c r="AA754" s="70"/>
      <c r="AB754" s="70"/>
      <c r="AC754" s="70"/>
      <c r="AD754" s="70"/>
      <c r="AE754" s="70"/>
      <c r="AF754" s="70"/>
      <c r="AG754" s="70"/>
      <c r="AH754" s="70"/>
    </row>
    <row r="755" ht="15.75" customHeight="1">
      <c r="Z755" s="70"/>
      <c r="AA755" s="70"/>
      <c r="AB755" s="70"/>
      <c r="AC755" s="70"/>
      <c r="AD755" s="70"/>
      <c r="AE755" s="70"/>
      <c r="AF755" s="70"/>
      <c r="AG755" s="70"/>
      <c r="AH755" s="70"/>
    </row>
    <row r="756" ht="15.75" customHeight="1">
      <c r="Z756" s="70"/>
      <c r="AA756" s="70"/>
      <c r="AB756" s="70"/>
      <c r="AC756" s="70"/>
      <c r="AD756" s="70"/>
      <c r="AE756" s="70"/>
      <c r="AF756" s="70"/>
      <c r="AG756" s="70"/>
      <c r="AH756" s="70"/>
    </row>
    <row r="757" ht="15.75" customHeight="1">
      <c r="Z757" s="70"/>
      <c r="AA757" s="70"/>
      <c r="AB757" s="70"/>
      <c r="AC757" s="70"/>
      <c r="AD757" s="70"/>
      <c r="AE757" s="70"/>
      <c r="AF757" s="70"/>
      <c r="AG757" s="70"/>
      <c r="AH757" s="70"/>
    </row>
    <row r="758" ht="15.75" customHeight="1">
      <c r="Z758" s="70"/>
      <c r="AA758" s="70"/>
      <c r="AB758" s="70"/>
      <c r="AC758" s="70"/>
      <c r="AD758" s="70"/>
      <c r="AE758" s="70"/>
      <c r="AF758" s="70"/>
      <c r="AG758" s="70"/>
      <c r="AH758" s="70"/>
    </row>
    <row r="759" ht="15.75" customHeight="1">
      <c r="Z759" s="70"/>
      <c r="AA759" s="70"/>
      <c r="AB759" s="70"/>
      <c r="AC759" s="70"/>
      <c r="AD759" s="70"/>
      <c r="AE759" s="70"/>
      <c r="AF759" s="70"/>
      <c r="AG759" s="70"/>
      <c r="AH759" s="70"/>
    </row>
    <row r="760" ht="15.75" customHeight="1">
      <c r="Z760" s="70"/>
      <c r="AA760" s="70"/>
      <c r="AB760" s="70"/>
      <c r="AC760" s="70"/>
      <c r="AD760" s="70"/>
      <c r="AE760" s="70"/>
      <c r="AF760" s="70"/>
      <c r="AG760" s="70"/>
      <c r="AH760" s="70"/>
    </row>
    <row r="761" ht="15.75" customHeight="1">
      <c r="Z761" s="70"/>
      <c r="AA761" s="70"/>
      <c r="AB761" s="70"/>
      <c r="AC761" s="70"/>
      <c r="AD761" s="70"/>
      <c r="AE761" s="70"/>
      <c r="AF761" s="70"/>
      <c r="AG761" s="70"/>
      <c r="AH761" s="70"/>
    </row>
    <row r="762" ht="15.75" customHeight="1">
      <c r="Z762" s="70"/>
      <c r="AA762" s="70"/>
      <c r="AB762" s="70"/>
      <c r="AC762" s="70"/>
      <c r="AD762" s="70"/>
      <c r="AE762" s="70"/>
      <c r="AF762" s="70"/>
      <c r="AG762" s="70"/>
      <c r="AH762" s="70"/>
    </row>
    <row r="763" ht="15.75" customHeight="1">
      <c r="Z763" s="70"/>
      <c r="AA763" s="70"/>
      <c r="AB763" s="70"/>
      <c r="AC763" s="70"/>
      <c r="AD763" s="70"/>
      <c r="AE763" s="70"/>
      <c r="AF763" s="70"/>
      <c r="AG763" s="70"/>
      <c r="AH763" s="70"/>
    </row>
    <row r="764" ht="15.75" customHeight="1">
      <c r="Z764" s="70"/>
      <c r="AA764" s="70"/>
      <c r="AB764" s="70"/>
      <c r="AC764" s="70"/>
      <c r="AD764" s="70"/>
      <c r="AE764" s="70"/>
      <c r="AF764" s="70"/>
      <c r="AG764" s="70"/>
      <c r="AH764" s="70"/>
    </row>
    <row r="765" ht="15.75" customHeight="1">
      <c r="Z765" s="70"/>
      <c r="AA765" s="70"/>
      <c r="AB765" s="70"/>
      <c r="AC765" s="70"/>
      <c r="AD765" s="70"/>
      <c r="AE765" s="70"/>
      <c r="AF765" s="70"/>
      <c r="AG765" s="70"/>
      <c r="AH765" s="70"/>
    </row>
    <row r="766" ht="15.75" customHeight="1">
      <c r="Z766" s="70"/>
      <c r="AA766" s="70"/>
      <c r="AB766" s="70"/>
      <c r="AC766" s="70"/>
      <c r="AD766" s="70"/>
      <c r="AE766" s="70"/>
      <c r="AF766" s="70"/>
      <c r="AG766" s="70"/>
      <c r="AH766" s="70"/>
    </row>
    <row r="767" ht="15.75" customHeight="1">
      <c r="Z767" s="70"/>
      <c r="AA767" s="70"/>
      <c r="AB767" s="70"/>
      <c r="AC767" s="70"/>
      <c r="AD767" s="70"/>
      <c r="AE767" s="70"/>
      <c r="AF767" s="70"/>
      <c r="AG767" s="70"/>
      <c r="AH767" s="70"/>
    </row>
    <row r="768" ht="15.75" customHeight="1">
      <c r="Z768" s="70"/>
      <c r="AA768" s="70"/>
      <c r="AB768" s="70"/>
      <c r="AC768" s="70"/>
      <c r="AD768" s="70"/>
      <c r="AE768" s="70"/>
      <c r="AF768" s="70"/>
      <c r="AG768" s="70"/>
      <c r="AH768" s="70"/>
    </row>
    <row r="769" ht="15.75" customHeight="1">
      <c r="Z769" s="70"/>
      <c r="AA769" s="70"/>
      <c r="AB769" s="70"/>
      <c r="AC769" s="70"/>
      <c r="AD769" s="70"/>
      <c r="AE769" s="70"/>
      <c r="AF769" s="70"/>
      <c r="AG769" s="70"/>
      <c r="AH769" s="70"/>
    </row>
    <row r="770" ht="15.75" customHeight="1">
      <c r="Z770" s="70"/>
      <c r="AA770" s="70"/>
      <c r="AB770" s="70"/>
      <c r="AC770" s="70"/>
      <c r="AD770" s="70"/>
      <c r="AE770" s="70"/>
      <c r="AF770" s="70"/>
      <c r="AG770" s="70"/>
      <c r="AH770" s="70"/>
    </row>
    <row r="771" ht="15.75" customHeight="1">
      <c r="Z771" s="70"/>
      <c r="AA771" s="70"/>
      <c r="AB771" s="70"/>
      <c r="AC771" s="70"/>
      <c r="AD771" s="70"/>
      <c r="AE771" s="70"/>
      <c r="AF771" s="70"/>
      <c r="AG771" s="70"/>
      <c r="AH771" s="70"/>
    </row>
    <row r="772" ht="15.75" customHeight="1">
      <c r="Z772" s="70"/>
      <c r="AA772" s="70"/>
      <c r="AB772" s="70"/>
      <c r="AC772" s="70"/>
      <c r="AD772" s="70"/>
      <c r="AE772" s="70"/>
      <c r="AF772" s="70"/>
      <c r="AG772" s="70"/>
      <c r="AH772" s="70"/>
    </row>
    <row r="773" ht="15.75" customHeight="1">
      <c r="Z773" s="70"/>
      <c r="AA773" s="70"/>
      <c r="AB773" s="70"/>
      <c r="AC773" s="70"/>
      <c r="AD773" s="70"/>
      <c r="AE773" s="70"/>
      <c r="AF773" s="70"/>
      <c r="AG773" s="70"/>
      <c r="AH773" s="70"/>
    </row>
    <row r="774" ht="15.75" customHeight="1">
      <c r="Z774" s="70"/>
      <c r="AA774" s="70"/>
      <c r="AB774" s="70"/>
      <c r="AC774" s="70"/>
      <c r="AD774" s="70"/>
      <c r="AE774" s="70"/>
      <c r="AF774" s="70"/>
      <c r="AG774" s="70"/>
      <c r="AH774" s="70"/>
    </row>
    <row r="775" ht="15.75" customHeight="1">
      <c r="Z775" s="70"/>
      <c r="AA775" s="70"/>
      <c r="AB775" s="70"/>
      <c r="AC775" s="70"/>
      <c r="AD775" s="70"/>
      <c r="AE775" s="70"/>
      <c r="AF775" s="70"/>
      <c r="AG775" s="70"/>
      <c r="AH775" s="70"/>
    </row>
    <row r="776" ht="15.75" customHeight="1">
      <c r="Z776" s="70"/>
      <c r="AA776" s="70"/>
      <c r="AB776" s="70"/>
      <c r="AC776" s="70"/>
      <c r="AD776" s="70"/>
      <c r="AE776" s="70"/>
      <c r="AF776" s="70"/>
      <c r="AG776" s="70"/>
      <c r="AH776" s="70"/>
    </row>
    <row r="777" ht="15.75" customHeight="1">
      <c r="Z777" s="70"/>
      <c r="AA777" s="70"/>
      <c r="AB777" s="70"/>
      <c r="AC777" s="70"/>
      <c r="AD777" s="70"/>
      <c r="AE777" s="70"/>
      <c r="AF777" s="70"/>
      <c r="AG777" s="70"/>
      <c r="AH777" s="70"/>
    </row>
    <row r="778" ht="15.75" customHeight="1">
      <c r="Z778" s="70"/>
      <c r="AA778" s="70"/>
      <c r="AB778" s="70"/>
      <c r="AC778" s="70"/>
      <c r="AD778" s="70"/>
      <c r="AE778" s="70"/>
      <c r="AF778" s="70"/>
      <c r="AG778" s="70"/>
      <c r="AH778" s="70"/>
    </row>
    <row r="779" ht="15.75" customHeight="1">
      <c r="Z779" s="70"/>
      <c r="AA779" s="70"/>
      <c r="AB779" s="70"/>
      <c r="AC779" s="70"/>
      <c r="AD779" s="70"/>
      <c r="AE779" s="70"/>
      <c r="AF779" s="70"/>
      <c r="AG779" s="70"/>
      <c r="AH779" s="70"/>
    </row>
    <row r="780" ht="15.75" customHeight="1">
      <c r="Z780" s="70"/>
      <c r="AA780" s="70"/>
      <c r="AB780" s="70"/>
      <c r="AC780" s="70"/>
      <c r="AD780" s="70"/>
      <c r="AE780" s="70"/>
      <c r="AF780" s="70"/>
      <c r="AG780" s="70"/>
      <c r="AH780" s="70"/>
    </row>
    <row r="781" ht="15.75" customHeight="1">
      <c r="Z781" s="70"/>
      <c r="AA781" s="70"/>
      <c r="AB781" s="70"/>
      <c r="AC781" s="70"/>
      <c r="AD781" s="70"/>
      <c r="AE781" s="70"/>
      <c r="AF781" s="70"/>
      <c r="AG781" s="70"/>
      <c r="AH781" s="70"/>
    </row>
    <row r="782" ht="15.75" customHeight="1">
      <c r="Z782" s="70"/>
      <c r="AA782" s="70"/>
      <c r="AB782" s="70"/>
      <c r="AC782" s="70"/>
      <c r="AD782" s="70"/>
      <c r="AE782" s="70"/>
      <c r="AF782" s="70"/>
      <c r="AG782" s="70"/>
      <c r="AH782" s="70"/>
    </row>
    <row r="783" ht="15.75" customHeight="1">
      <c r="Z783" s="70"/>
      <c r="AA783" s="70"/>
      <c r="AB783" s="70"/>
      <c r="AC783" s="70"/>
      <c r="AD783" s="70"/>
      <c r="AE783" s="70"/>
      <c r="AF783" s="70"/>
      <c r="AG783" s="70"/>
      <c r="AH783" s="70"/>
    </row>
    <row r="784" ht="15.75" customHeight="1">
      <c r="Z784" s="70"/>
      <c r="AA784" s="70"/>
      <c r="AB784" s="70"/>
      <c r="AC784" s="70"/>
      <c r="AD784" s="70"/>
      <c r="AE784" s="70"/>
      <c r="AF784" s="70"/>
      <c r="AG784" s="70"/>
      <c r="AH784" s="70"/>
    </row>
    <row r="785" ht="15.75" customHeight="1">
      <c r="Z785" s="70"/>
      <c r="AA785" s="70"/>
      <c r="AB785" s="70"/>
      <c r="AC785" s="70"/>
      <c r="AD785" s="70"/>
      <c r="AE785" s="70"/>
      <c r="AF785" s="70"/>
      <c r="AG785" s="70"/>
      <c r="AH785" s="70"/>
    </row>
    <row r="786" ht="15.75" customHeight="1">
      <c r="Z786" s="70"/>
      <c r="AA786" s="70"/>
      <c r="AB786" s="70"/>
      <c r="AC786" s="70"/>
      <c r="AD786" s="70"/>
      <c r="AE786" s="70"/>
      <c r="AF786" s="70"/>
      <c r="AG786" s="70"/>
      <c r="AH786" s="70"/>
    </row>
    <row r="787" ht="15.75" customHeight="1">
      <c r="Z787" s="70"/>
      <c r="AA787" s="70"/>
      <c r="AB787" s="70"/>
      <c r="AC787" s="70"/>
      <c r="AD787" s="70"/>
      <c r="AE787" s="70"/>
      <c r="AF787" s="70"/>
      <c r="AG787" s="70"/>
      <c r="AH787" s="70"/>
    </row>
    <row r="788" ht="15.75" customHeight="1">
      <c r="Z788" s="70"/>
      <c r="AA788" s="70"/>
      <c r="AB788" s="70"/>
      <c r="AC788" s="70"/>
      <c r="AD788" s="70"/>
      <c r="AE788" s="70"/>
      <c r="AF788" s="70"/>
      <c r="AG788" s="70"/>
      <c r="AH788" s="70"/>
    </row>
    <row r="789" ht="15.75" customHeight="1">
      <c r="Z789" s="70"/>
      <c r="AA789" s="70"/>
      <c r="AB789" s="70"/>
      <c r="AC789" s="70"/>
      <c r="AD789" s="70"/>
      <c r="AE789" s="70"/>
      <c r="AF789" s="70"/>
      <c r="AG789" s="70"/>
      <c r="AH789" s="70"/>
    </row>
    <row r="790" ht="15.75" customHeight="1">
      <c r="Z790" s="70"/>
      <c r="AA790" s="70"/>
      <c r="AB790" s="70"/>
      <c r="AC790" s="70"/>
      <c r="AD790" s="70"/>
      <c r="AE790" s="70"/>
      <c r="AF790" s="70"/>
      <c r="AG790" s="70"/>
      <c r="AH790" s="70"/>
    </row>
    <row r="791" ht="15.75" customHeight="1">
      <c r="Z791" s="70"/>
      <c r="AA791" s="70"/>
      <c r="AB791" s="70"/>
      <c r="AC791" s="70"/>
      <c r="AD791" s="70"/>
      <c r="AE791" s="70"/>
      <c r="AF791" s="70"/>
      <c r="AG791" s="70"/>
      <c r="AH791" s="70"/>
    </row>
    <row r="792" ht="15.75" customHeight="1">
      <c r="Z792" s="70"/>
      <c r="AA792" s="70"/>
      <c r="AB792" s="70"/>
      <c r="AC792" s="70"/>
      <c r="AD792" s="70"/>
      <c r="AE792" s="70"/>
      <c r="AF792" s="70"/>
      <c r="AG792" s="70"/>
      <c r="AH792" s="70"/>
    </row>
    <row r="793" ht="15.75" customHeight="1">
      <c r="Z793" s="70"/>
      <c r="AA793" s="70"/>
      <c r="AB793" s="70"/>
      <c r="AC793" s="70"/>
      <c r="AD793" s="70"/>
      <c r="AE793" s="70"/>
      <c r="AF793" s="70"/>
      <c r="AG793" s="70"/>
      <c r="AH793" s="70"/>
    </row>
    <row r="794" ht="15.75" customHeight="1">
      <c r="Z794" s="70"/>
      <c r="AA794" s="70"/>
      <c r="AB794" s="70"/>
      <c r="AC794" s="70"/>
      <c r="AD794" s="70"/>
      <c r="AE794" s="70"/>
      <c r="AF794" s="70"/>
      <c r="AG794" s="70"/>
      <c r="AH794" s="70"/>
    </row>
    <row r="795" ht="15.75" customHeight="1">
      <c r="Z795" s="70"/>
      <c r="AA795" s="70"/>
      <c r="AB795" s="70"/>
      <c r="AC795" s="70"/>
      <c r="AD795" s="70"/>
      <c r="AE795" s="70"/>
      <c r="AF795" s="70"/>
      <c r="AG795" s="70"/>
      <c r="AH795" s="70"/>
    </row>
    <row r="796" ht="15.75" customHeight="1">
      <c r="Z796" s="70"/>
      <c r="AA796" s="70"/>
      <c r="AB796" s="70"/>
      <c r="AC796" s="70"/>
      <c r="AD796" s="70"/>
      <c r="AE796" s="70"/>
      <c r="AF796" s="70"/>
      <c r="AG796" s="70"/>
      <c r="AH796" s="70"/>
    </row>
    <row r="797" ht="15.75" customHeight="1">
      <c r="Z797" s="70"/>
      <c r="AA797" s="70"/>
      <c r="AB797" s="70"/>
      <c r="AC797" s="70"/>
      <c r="AD797" s="70"/>
      <c r="AE797" s="70"/>
      <c r="AF797" s="70"/>
      <c r="AG797" s="70"/>
      <c r="AH797" s="70"/>
    </row>
    <row r="798" ht="15.75" customHeight="1">
      <c r="Z798" s="70"/>
      <c r="AA798" s="70"/>
      <c r="AB798" s="70"/>
      <c r="AC798" s="70"/>
      <c r="AD798" s="70"/>
      <c r="AE798" s="70"/>
      <c r="AF798" s="70"/>
      <c r="AG798" s="70"/>
      <c r="AH798" s="70"/>
    </row>
    <row r="799" ht="15.75" customHeight="1">
      <c r="Z799" s="70"/>
      <c r="AA799" s="70"/>
      <c r="AB799" s="70"/>
      <c r="AC799" s="70"/>
      <c r="AD799" s="70"/>
      <c r="AE799" s="70"/>
      <c r="AF799" s="70"/>
      <c r="AG799" s="70"/>
      <c r="AH799" s="70"/>
    </row>
    <row r="800" ht="15.75" customHeight="1">
      <c r="Z800" s="70"/>
      <c r="AA800" s="70"/>
      <c r="AB800" s="70"/>
      <c r="AC800" s="70"/>
      <c r="AD800" s="70"/>
      <c r="AE800" s="70"/>
      <c r="AF800" s="70"/>
      <c r="AG800" s="70"/>
      <c r="AH800" s="70"/>
    </row>
    <row r="801" ht="15.75" customHeight="1">
      <c r="Z801" s="70"/>
      <c r="AA801" s="70"/>
      <c r="AB801" s="70"/>
      <c r="AC801" s="70"/>
      <c r="AD801" s="70"/>
      <c r="AE801" s="70"/>
      <c r="AF801" s="70"/>
      <c r="AG801" s="70"/>
      <c r="AH801" s="70"/>
    </row>
    <row r="802" ht="15.75" customHeight="1">
      <c r="Z802" s="70"/>
      <c r="AA802" s="70"/>
      <c r="AB802" s="70"/>
      <c r="AC802" s="70"/>
      <c r="AD802" s="70"/>
      <c r="AE802" s="70"/>
      <c r="AF802" s="70"/>
      <c r="AG802" s="70"/>
      <c r="AH802" s="70"/>
    </row>
    <row r="803" ht="15.75" customHeight="1">
      <c r="Z803" s="70"/>
      <c r="AA803" s="70"/>
      <c r="AB803" s="70"/>
      <c r="AC803" s="70"/>
      <c r="AD803" s="70"/>
      <c r="AE803" s="70"/>
      <c r="AF803" s="70"/>
      <c r="AG803" s="70"/>
      <c r="AH803" s="70"/>
    </row>
    <row r="804" ht="15.75" customHeight="1">
      <c r="Z804" s="70"/>
      <c r="AA804" s="70"/>
      <c r="AB804" s="70"/>
      <c r="AC804" s="70"/>
      <c r="AD804" s="70"/>
      <c r="AE804" s="70"/>
      <c r="AF804" s="70"/>
      <c r="AG804" s="70"/>
      <c r="AH804" s="70"/>
    </row>
    <row r="805" ht="15.75" customHeight="1">
      <c r="Z805" s="70"/>
      <c r="AA805" s="70"/>
      <c r="AB805" s="70"/>
      <c r="AC805" s="70"/>
      <c r="AD805" s="70"/>
      <c r="AE805" s="70"/>
      <c r="AF805" s="70"/>
      <c r="AG805" s="70"/>
      <c r="AH805" s="70"/>
    </row>
    <row r="806" ht="15.75" customHeight="1">
      <c r="Z806" s="70"/>
      <c r="AA806" s="70"/>
      <c r="AB806" s="70"/>
      <c r="AC806" s="70"/>
      <c r="AD806" s="70"/>
      <c r="AE806" s="70"/>
      <c r="AF806" s="70"/>
      <c r="AG806" s="70"/>
      <c r="AH806" s="70"/>
    </row>
    <row r="807" ht="15.75" customHeight="1">
      <c r="Z807" s="70"/>
      <c r="AA807" s="70"/>
      <c r="AB807" s="70"/>
      <c r="AC807" s="70"/>
      <c r="AD807" s="70"/>
      <c r="AE807" s="70"/>
      <c r="AF807" s="70"/>
      <c r="AG807" s="70"/>
      <c r="AH807" s="70"/>
    </row>
    <row r="808" ht="15.75" customHeight="1">
      <c r="Z808" s="70"/>
      <c r="AA808" s="70"/>
      <c r="AB808" s="70"/>
      <c r="AC808" s="70"/>
      <c r="AD808" s="70"/>
      <c r="AE808" s="70"/>
      <c r="AF808" s="70"/>
      <c r="AG808" s="70"/>
      <c r="AH808" s="70"/>
    </row>
    <row r="809" ht="15.75" customHeight="1">
      <c r="Z809" s="70"/>
      <c r="AA809" s="70"/>
      <c r="AB809" s="70"/>
      <c r="AC809" s="70"/>
      <c r="AD809" s="70"/>
      <c r="AE809" s="70"/>
      <c r="AF809" s="70"/>
      <c r="AG809" s="70"/>
      <c r="AH809" s="70"/>
    </row>
    <row r="810" ht="15.75" customHeight="1">
      <c r="Z810" s="70"/>
      <c r="AA810" s="70"/>
      <c r="AB810" s="70"/>
      <c r="AC810" s="70"/>
      <c r="AD810" s="70"/>
      <c r="AE810" s="70"/>
      <c r="AF810" s="70"/>
      <c r="AG810" s="70"/>
      <c r="AH810" s="70"/>
    </row>
    <row r="811" ht="15.75" customHeight="1">
      <c r="Z811" s="70"/>
      <c r="AA811" s="70"/>
      <c r="AB811" s="70"/>
      <c r="AC811" s="70"/>
      <c r="AD811" s="70"/>
      <c r="AE811" s="70"/>
      <c r="AF811" s="70"/>
      <c r="AG811" s="70"/>
      <c r="AH811" s="70"/>
    </row>
    <row r="812" ht="15.75" customHeight="1">
      <c r="Z812" s="70"/>
      <c r="AA812" s="70"/>
      <c r="AB812" s="70"/>
      <c r="AC812" s="70"/>
      <c r="AD812" s="70"/>
      <c r="AE812" s="70"/>
      <c r="AF812" s="70"/>
      <c r="AG812" s="70"/>
      <c r="AH812" s="70"/>
    </row>
    <row r="813" ht="15.75" customHeight="1">
      <c r="Z813" s="70"/>
      <c r="AA813" s="70"/>
      <c r="AB813" s="70"/>
      <c r="AC813" s="70"/>
      <c r="AD813" s="70"/>
      <c r="AE813" s="70"/>
      <c r="AF813" s="70"/>
      <c r="AG813" s="70"/>
      <c r="AH813" s="70"/>
    </row>
    <row r="814" ht="15.75" customHeight="1">
      <c r="Z814" s="70"/>
      <c r="AA814" s="70"/>
      <c r="AB814" s="70"/>
      <c r="AC814" s="70"/>
      <c r="AD814" s="70"/>
      <c r="AE814" s="70"/>
      <c r="AF814" s="70"/>
      <c r="AG814" s="70"/>
      <c r="AH814" s="70"/>
    </row>
    <row r="815" ht="15.75" customHeight="1">
      <c r="Z815" s="70"/>
      <c r="AA815" s="70"/>
      <c r="AB815" s="70"/>
      <c r="AC815" s="70"/>
      <c r="AD815" s="70"/>
      <c r="AE815" s="70"/>
      <c r="AF815" s="70"/>
      <c r="AG815" s="70"/>
      <c r="AH815" s="70"/>
    </row>
    <row r="816" ht="15.75" customHeight="1">
      <c r="Z816" s="70"/>
      <c r="AA816" s="70"/>
      <c r="AB816" s="70"/>
      <c r="AC816" s="70"/>
      <c r="AD816" s="70"/>
      <c r="AE816" s="70"/>
      <c r="AF816" s="70"/>
      <c r="AG816" s="70"/>
      <c r="AH816" s="70"/>
    </row>
    <row r="817" ht="15.75" customHeight="1">
      <c r="Z817" s="70"/>
      <c r="AA817" s="70"/>
      <c r="AB817" s="70"/>
      <c r="AC817" s="70"/>
      <c r="AD817" s="70"/>
      <c r="AE817" s="70"/>
      <c r="AF817" s="70"/>
      <c r="AG817" s="70"/>
      <c r="AH817" s="70"/>
    </row>
    <row r="818" ht="15.75" customHeight="1">
      <c r="Z818" s="70"/>
      <c r="AA818" s="70"/>
      <c r="AB818" s="70"/>
      <c r="AC818" s="70"/>
      <c r="AD818" s="70"/>
      <c r="AE818" s="70"/>
      <c r="AF818" s="70"/>
      <c r="AG818" s="70"/>
      <c r="AH818" s="70"/>
    </row>
    <row r="819" ht="15.75" customHeight="1">
      <c r="Z819" s="70"/>
      <c r="AA819" s="70"/>
      <c r="AB819" s="70"/>
      <c r="AC819" s="70"/>
      <c r="AD819" s="70"/>
      <c r="AE819" s="70"/>
      <c r="AF819" s="70"/>
      <c r="AG819" s="70"/>
      <c r="AH819" s="70"/>
    </row>
    <row r="820" ht="15.75" customHeight="1">
      <c r="Z820" s="70"/>
      <c r="AA820" s="70"/>
      <c r="AB820" s="70"/>
      <c r="AC820" s="70"/>
      <c r="AD820" s="70"/>
      <c r="AE820" s="70"/>
      <c r="AF820" s="70"/>
      <c r="AG820" s="70"/>
      <c r="AH820" s="70"/>
    </row>
    <row r="821" ht="15.75" customHeight="1">
      <c r="Z821" s="70"/>
      <c r="AA821" s="70"/>
      <c r="AB821" s="70"/>
      <c r="AC821" s="70"/>
      <c r="AD821" s="70"/>
      <c r="AE821" s="70"/>
      <c r="AF821" s="70"/>
      <c r="AG821" s="70"/>
      <c r="AH821" s="70"/>
    </row>
    <row r="822" ht="15.75" customHeight="1">
      <c r="Z822" s="70"/>
      <c r="AA822" s="70"/>
      <c r="AB822" s="70"/>
      <c r="AC822" s="70"/>
      <c r="AD822" s="70"/>
      <c r="AE822" s="70"/>
      <c r="AF822" s="70"/>
      <c r="AG822" s="70"/>
      <c r="AH822" s="70"/>
    </row>
    <row r="823" ht="15.75" customHeight="1">
      <c r="Z823" s="70"/>
      <c r="AA823" s="70"/>
      <c r="AB823" s="70"/>
      <c r="AC823" s="70"/>
      <c r="AD823" s="70"/>
      <c r="AE823" s="70"/>
      <c r="AF823" s="70"/>
      <c r="AG823" s="70"/>
      <c r="AH823" s="70"/>
    </row>
    <row r="824" ht="15.75" customHeight="1">
      <c r="Z824" s="70"/>
      <c r="AA824" s="70"/>
      <c r="AB824" s="70"/>
      <c r="AC824" s="70"/>
      <c r="AD824" s="70"/>
      <c r="AE824" s="70"/>
      <c r="AF824" s="70"/>
      <c r="AG824" s="70"/>
      <c r="AH824" s="70"/>
    </row>
    <row r="825" ht="15.75" customHeight="1">
      <c r="Z825" s="70"/>
      <c r="AA825" s="70"/>
      <c r="AB825" s="70"/>
      <c r="AC825" s="70"/>
      <c r="AD825" s="70"/>
      <c r="AE825" s="70"/>
      <c r="AF825" s="70"/>
      <c r="AG825" s="70"/>
      <c r="AH825" s="70"/>
    </row>
    <row r="826" ht="15.75" customHeight="1">
      <c r="Z826" s="70"/>
      <c r="AA826" s="70"/>
      <c r="AB826" s="70"/>
      <c r="AC826" s="70"/>
      <c r="AD826" s="70"/>
      <c r="AE826" s="70"/>
      <c r="AF826" s="70"/>
      <c r="AG826" s="70"/>
      <c r="AH826" s="70"/>
    </row>
    <row r="827" ht="15.75" customHeight="1">
      <c r="Z827" s="70"/>
      <c r="AA827" s="70"/>
      <c r="AB827" s="70"/>
      <c r="AC827" s="70"/>
      <c r="AD827" s="70"/>
      <c r="AE827" s="70"/>
      <c r="AF827" s="70"/>
      <c r="AG827" s="70"/>
      <c r="AH827" s="70"/>
    </row>
    <row r="828" ht="15.75" customHeight="1">
      <c r="Z828" s="70"/>
      <c r="AA828" s="70"/>
      <c r="AB828" s="70"/>
      <c r="AC828" s="70"/>
      <c r="AD828" s="70"/>
      <c r="AE828" s="70"/>
      <c r="AF828" s="70"/>
      <c r="AG828" s="70"/>
      <c r="AH828" s="70"/>
    </row>
    <row r="829" ht="15.75" customHeight="1">
      <c r="Z829" s="70"/>
      <c r="AA829" s="70"/>
      <c r="AB829" s="70"/>
      <c r="AC829" s="70"/>
      <c r="AD829" s="70"/>
      <c r="AE829" s="70"/>
      <c r="AF829" s="70"/>
      <c r="AG829" s="70"/>
      <c r="AH829" s="70"/>
    </row>
    <row r="830" ht="15.75" customHeight="1">
      <c r="Z830" s="70"/>
      <c r="AA830" s="70"/>
      <c r="AB830" s="70"/>
      <c r="AC830" s="70"/>
      <c r="AD830" s="70"/>
      <c r="AE830" s="70"/>
      <c r="AF830" s="70"/>
      <c r="AG830" s="70"/>
      <c r="AH830" s="70"/>
    </row>
    <row r="831" ht="15.75" customHeight="1">
      <c r="Z831" s="70"/>
      <c r="AA831" s="70"/>
      <c r="AB831" s="70"/>
      <c r="AC831" s="70"/>
      <c r="AD831" s="70"/>
      <c r="AE831" s="70"/>
      <c r="AF831" s="70"/>
      <c r="AG831" s="70"/>
      <c r="AH831" s="70"/>
    </row>
    <row r="832" ht="15.75" customHeight="1">
      <c r="Z832" s="70"/>
      <c r="AA832" s="70"/>
      <c r="AB832" s="70"/>
      <c r="AC832" s="70"/>
      <c r="AD832" s="70"/>
      <c r="AE832" s="70"/>
      <c r="AF832" s="70"/>
      <c r="AG832" s="70"/>
      <c r="AH832" s="70"/>
    </row>
    <row r="833" ht="15.75" customHeight="1">
      <c r="Z833" s="70"/>
      <c r="AA833" s="70"/>
      <c r="AB833" s="70"/>
      <c r="AC833" s="70"/>
      <c r="AD833" s="70"/>
      <c r="AE833" s="70"/>
      <c r="AF833" s="70"/>
      <c r="AG833" s="70"/>
      <c r="AH833" s="70"/>
    </row>
    <row r="834" ht="15.75" customHeight="1">
      <c r="Z834" s="70"/>
      <c r="AA834" s="70"/>
      <c r="AB834" s="70"/>
      <c r="AC834" s="70"/>
      <c r="AD834" s="70"/>
      <c r="AE834" s="70"/>
      <c r="AF834" s="70"/>
      <c r="AG834" s="70"/>
      <c r="AH834" s="70"/>
    </row>
    <row r="835" ht="15.75" customHeight="1">
      <c r="Z835" s="70"/>
      <c r="AA835" s="70"/>
      <c r="AB835" s="70"/>
      <c r="AC835" s="70"/>
      <c r="AD835" s="70"/>
      <c r="AE835" s="70"/>
      <c r="AF835" s="70"/>
      <c r="AG835" s="70"/>
      <c r="AH835" s="70"/>
    </row>
    <row r="836" ht="15.75" customHeight="1">
      <c r="Z836" s="70"/>
      <c r="AA836" s="70"/>
      <c r="AB836" s="70"/>
      <c r="AC836" s="70"/>
      <c r="AD836" s="70"/>
      <c r="AE836" s="70"/>
      <c r="AF836" s="70"/>
      <c r="AG836" s="70"/>
      <c r="AH836" s="70"/>
    </row>
    <row r="837" ht="15.75" customHeight="1">
      <c r="Z837" s="70"/>
      <c r="AA837" s="70"/>
      <c r="AB837" s="70"/>
      <c r="AC837" s="70"/>
      <c r="AD837" s="70"/>
      <c r="AE837" s="70"/>
      <c r="AF837" s="70"/>
      <c r="AG837" s="70"/>
      <c r="AH837" s="70"/>
    </row>
    <row r="838" ht="15.75" customHeight="1">
      <c r="Z838" s="70"/>
      <c r="AA838" s="70"/>
      <c r="AB838" s="70"/>
      <c r="AC838" s="70"/>
      <c r="AD838" s="70"/>
      <c r="AE838" s="70"/>
      <c r="AF838" s="70"/>
      <c r="AG838" s="70"/>
      <c r="AH838" s="70"/>
    </row>
    <row r="839" ht="15.75" customHeight="1">
      <c r="Z839" s="70"/>
      <c r="AA839" s="70"/>
      <c r="AB839" s="70"/>
      <c r="AC839" s="70"/>
      <c r="AD839" s="70"/>
      <c r="AE839" s="70"/>
      <c r="AF839" s="70"/>
      <c r="AG839" s="70"/>
      <c r="AH839" s="70"/>
    </row>
    <row r="840" ht="15.75" customHeight="1">
      <c r="Z840" s="70"/>
      <c r="AA840" s="70"/>
      <c r="AB840" s="70"/>
      <c r="AC840" s="70"/>
      <c r="AD840" s="70"/>
      <c r="AE840" s="70"/>
      <c r="AF840" s="70"/>
      <c r="AG840" s="70"/>
      <c r="AH840" s="70"/>
    </row>
    <row r="841" ht="15.75" customHeight="1">
      <c r="Z841" s="70"/>
      <c r="AA841" s="70"/>
      <c r="AB841" s="70"/>
      <c r="AC841" s="70"/>
      <c r="AD841" s="70"/>
      <c r="AE841" s="70"/>
      <c r="AF841" s="70"/>
      <c r="AG841" s="70"/>
      <c r="AH841" s="70"/>
    </row>
    <row r="842" ht="15.75" customHeight="1">
      <c r="Z842" s="70"/>
      <c r="AA842" s="70"/>
      <c r="AB842" s="70"/>
      <c r="AC842" s="70"/>
      <c r="AD842" s="70"/>
      <c r="AE842" s="70"/>
      <c r="AF842" s="70"/>
      <c r="AG842" s="70"/>
      <c r="AH842" s="70"/>
    </row>
    <row r="843" ht="15.75" customHeight="1">
      <c r="Z843" s="70"/>
      <c r="AA843" s="70"/>
      <c r="AB843" s="70"/>
      <c r="AC843" s="70"/>
      <c r="AD843" s="70"/>
      <c r="AE843" s="70"/>
      <c r="AF843" s="70"/>
      <c r="AG843" s="70"/>
      <c r="AH843" s="70"/>
    </row>
    <row r="844" ht="15.75" customHeight="1">
      <c r="Z844" s="70"/>
      <c r="AA844" s="70"/>
      <c r="AB844" s="70"/>
      <c r="AC844" s="70"/>
      <c r="AD844" s="70"/>
      <c r="AE844" s="70"/>
      <c r="AF844" s="70"/>
      <c r="AG844" s="70"/>
      <c r="AH844" s="70"/>
    </row>
    <row r="845" ht="15.75" customHeight="1">
      <c r="Z845" s="70"/>
      <c r="AA845" s="70"/>
      <c r="AB845" s="70"/>
      <c r="AC845" s="70"/>
      <c r="AD845" s="70"/>
      <c r="AE845" s="70"/>
      <c r="AF845" s="70"/>
      <c r="AG845" s="70"/>
      <c r="AH845" s="70"/>
    </row>
    <row r="846" ht="15.75" customHeight="1">
      <c r="Z846" s="70"/>
      <c r="AA846" s="70"/>
      <c r="AB846" s="70"/>
      <c r="AC846" s="70"/>
      <c r="AD846" s="70"/>
      <c r="AE846" s="70"/>
      <c r="AF846" s="70"/>
      <c r="AG846" s="70"/>
      <c r="AH846" s="70"/>
    </row>
    <row r="847" ht="15.75" customHeight="1">
      <c r="Z847" s="70"/>
      <c r="AA847" s="70"/>
      <c r="AB847" s="70"/>
      <c r="AC847" s="70"/>
      <c r="AD847" s="70"/>
      <c r="AE847" s="70"/>
      <c r="AF847" s="70"/>
      <c r="AG847" s="70"/>
      <c r="AH847" s="70"/>
    </row>
    <row r="848" ht="15.75" customHeight="1">
      <c r="Z848" s="70"/>
      <c r="AA848" s="70"/>
      <c r="AB848" s="70"/>
      <c r="AC848" s="70"/>
      <c r="AD848" s="70"/>
      <c r="AE848" s="70"/>
      <c r="AF848" s="70"/>
      <c r="AG848" s="70"/>
      <c r="AH848" s="70"/>
    </row>
    <row r="849" ht="15.75" customHeight="1">
      <c r="Z849" s="70"/>
      <c r="AA849" s="70"/>
      <c r="AB849" s="70"/>
      <c r="AC849" s="70"/>
      <c r="AD849" s="70"/>
      <c r="AE849" s="70"/>
      <c r="AF849" s="70"/>
      <c r="AG849" s="70"/>
      <c r="AH849" s="70"/>
    </row>
    <row r="850" ht="15.75" customHeight="1">
      <c r="Z850" s="70"/>
      <c r="AA850" s="70"/>
      <c r="AB850" s="70"/>
      <c r="AC850" s="70"/>
      <c r="AD850" s="70"/>
      <c r="AE850" s="70"/>
      <c r="AF850" s="70"/>
      <c r="AG850" s="70"/>
      <c r="AH850" s="70"/>
    </row>
    <row r="851" ht="15.75" customHeight="1">
      <c r="Z851" s="70"/>
      <c r="AA851" s="70"/>
      <c r="AB851" s="70"/>
      <c r="AC851" s="70"/>
      <c r="AD851" s="70"/>
      <c r="AE851" s="70"/>
      <c r="AF851" s="70"/>
      <c r="AG851" s="70"/>
      <c r="AH851" s="70"/>
    </row>
    <row r="852" ht="15.75" customHeight="1">
      <c r="Z852" s="70"/>
      <c r="AA852" s="70"/>
      <c r="AB852" s="70"/>
      <c r="AC852" s="70"/>
      <c r="AD852" s="70"/>
      <c r="AE852" s="70"/>
      <c r="AF852" s="70"/>
      <c r="AG852" s="70"/>
      <c r="AH852" s="70"/>
    </row>
    <row r="853" ht="15.75" customHeight="1">
      <c r="Z853" s="70"/>
      <c r="AA853" s="70"/>
      <c r="AB853" s="70"/>
      <c r="AC853" s="70"/>
      <c r="AD853" s="70"/>
      <c r="AE853" s="70"/>
      <c r="AF853" s="70"/>
      <c r="AG853" s="70"/>
      <c r="AH853" s="70"/>
    </row>
    <row r="854" ht="15.75" customHeight="1">
      <c r="Z854" s="70"/>
      <c r="AA854" s="70"/>
      <c r="AB854" s="70"/>
      <c r="AC854" s="70"/>
      <c r="AD854" s="70"/>
      <c r="AE854" s="70"/>
      <c r="AF854" s="70"/>
      <c r="AG854" s="70"/>
      <c r="AH854" s="70"/>
    </row>
    <row r="855" ht="15.75" customHeight="1">
      <c r="Z855" s="70"/>
      <c r="AA855" s="70"/>
      <c r="AB855" s="70"/>
      <c r="AC855" s="70"/>
      <c r="AD855" s="70"/>
      <c r="AE855" s="70"/>
      <c r="AF855" s="70"/>
      <c r="AG855" s="70"/>
      <c r="AH855" s="70"/>
    </row>
    <row r="856" ht="15.75" customHeight="1">
      <c r="Z856" s="70"/>
      <c r="AA856" s="70"/>
      <c r="AB856" s="70"/>
      <c r="AC856" s="70"/>
      <c r="AD856" s="70"/>
      <c r="AE856" s="70"/>
      <c r="AF856" s="70"/>
      <c r="AG856" s="70"/>
      <c r="AH856" s="70"/>
    </row>
    <row r="857" ht="15.75" customHeight="1">
      <c r="Z857" s="70"/>
      <c r="AA857" s="70"/>
      <c r="AB857" s="70"/>
      <c r="AC857" s="70"/>
      <c r="AD857" s="70"/>
      <c r="AE857" s="70"/>
      <c r="AF857" s="70"/>
      <c r="AG857" s="70"/>
      <c r="AH857" s="70"/>
    </row>
    <row r="858" ht="15.75" customHeight="1">
      <c r="Z858" s="70"/>
      <c r="AA858" s="70"/>
      <c r="AB858" s="70"/>
      <c r="AC858" s="70"/>
      <c r="AD858" s="70"/>
      <c r="AE858" s="70"/>
      <c r="AF858" s="70"/>
      <c r="AG858" s="70"/>
      <c r="AH858" s="70"/>
    </row>
    <row r="859" ht="15.75" customHeight="1">
      <c r="Z859" s="70"/>
      <c r="AA859" s="70"/>
      <c r="AB859" s="70"/>
      <c r="AC859" s="70"/>
      <c r="AD859" s="70"/>
      <c r="AE859" s="70"/>
      <c r="AF859" s="70"/>
      <c r="AG859" s="70"/>
      <c r="AH859" s="70"/>
    </row>
    <row r="860" ht="15.75" customHeight="1">
      <c r="Z860" s="70"/>
      <c r="AA860" s="70"/>
      <c r="AB860" s="70"/>
      <c r="AC860" s="70"/>
      <c r="AD860" s="70"/>
      <c r="AE860" s="70"/>
      <c r="AF860" s="70"/>
      <c r="AG860" s="70"/>
      <c r="AH860" s="70"/>
    </row>
    <row r="861" ht="15.75" customHeight="1">
      <c r="Z861" s="70"/>
      <c r="AA861" s="70"/>
      <c r="AB861" s="70"/>
      <c r="AC861" s="70"/>
      <c r="AD861" s="70"/>
      <c r="AE861" s="70"/>
      <c r="AF861" s="70"/>
      <c r="AG861" s="70"/>
      <c r="AH861" s="70"/>
    </row>
    <row r="862" ht="15.75" customHeight="1">
      <c r="Z862" s="70"/>
      <c r="AA862" s="70"/>
      <c r="AB862" s="70"/>
      <c r="AC862" s="70"/>
      <c r="AD862" s="70"/>
      <c r="AE862" s="70"/>
      <c r="AF862" s="70"/>
      <c r="AG862" s="70"/>
      <c r="AH862" s="70"/>
    </row>
    <row r="863" ht="15.75" customHeight="1">
      <c r="Z863" s="70"/>
      <c r="AA863" s="70"/>
      <c r="AB863" s="70"/>
      <c r="AC863" s="70"/>
      <c r="AD863" s="70"/>
      <c r="AE863" s="70"/>
      <c r="AF863" s="70"/>
      <c r="AG863" s="70"/>
      <c r="AH863" s="70"/>
    </row>
    <row r="864" ht="15.75" customHeight="1">
      <c r="Z864" s="70"/>
      <c r="AA864" s="70"/>
      <c r="AB864" s="70"/>
      <c r="AC864" s="70"/>
      <c r="AD864" s="70"/>
      <c r="AE864" s="70"/>
      <c r="AF864" s="70"/>
      <c r="AG864" s="70"/>
      <c r="AH864" s="70"/>
    </row>
    <row r="865" ht="15.75" customHeight="1">
      <c r="Z865" s="70"/>
      <c r="AA865" s="70"/>
      <c r="AB865" s="70"/>
      <c r="AC865" s="70"/>
      <c r="AD865" s="70"/>
      <c r="AE865" s="70"/>
      <c r="AF865" s="70"/>
      <c r="AG865" s="70"/>
      <c r="AH865" s="70"/>
    </row>
    <row r="866" ht="15.75" customHeight="1">
      <c r="Z866" s="70"/>
      <c r="AA866" s="70"/>
      <c r="AB866" s="70"/>
      <c r="AC866" s="70"/>
      <c r="AD866" s="70"/>
      <c r="AE866" s="70"/>
      <c r="AF866" s="70"/>
      <c r="AG866" s="70"/>
      <c r="AH866" s="70"/>
    </row>
    <row r="867" ht="15.75" customHeight="1">
      <c r="Z867" s="70"/>
      <c r="AA867" s="70"/>
      <c r="AB867" s="70"/>
      <c r="AC867" s="70"/>
      <c r="AD867" s="70"/>
      <c r="AE867" s="70"/>
      <c r="AF867" s="70"/>
      <c r="AG867" s="70"/>
      <c r="AH867" s="70"/>
    </row>
    <row r="868" ht="15.75" customHeight="1">
      <c r="Z868" s="70"/>
      <c r="AA868" s="70"/>
      <c r="AB868" s="70"/>
      <c r="AC868" s="70"/>
      <c r="AD868" s="70"/>
      <c r="AE868" s="70"/>
      <c r="AF868" s="70"/>
      <c r="AG868" s="70"/>
      <c r="AH868" s="70"/>
    </row>
    <row r="869" ht="15.75" customHeight="1">
      <c r="Z869" s="70"/>
      <c r="AA869" s="70"/>
      <c r="AB869" s="70"/>
      <c r="AC869" s="70"/>
      <c r="AD869" s="70"/>
      <c r="AE869" s="70"/>
      <c r="AF869" s="70"/>
      <c r="AG869" s="70"/>
      <c r="AH869" s="70"/>
    </row>
    <row r="870" ht="15.75" customHeight="1">
      <c r="Z870" s="70"/>
      <c r="AA870" s="70"/>
      <c r="AB870" s="70"/>
      <c r="AC870" s="70"/>
      <c r="AD870" s="70"/>
      <c r="AE870" s="70"/>
      <c r="AF870" s="70"/>
      <c r="AG870" s="70"/>
      <c r="AH870" s="70"/>
    </row>
    <row r="871" ht="15.75" customHeight="1">
      <c r="Z871" s="70"/>
      <c r="AA871" s="70"/>
      <c r="AB871" s="70"/>
      <c r="AC871" s="70"/>
      <c r="AD871" s="70"/>
      <c r="AE871" s="70"/>
      <c r="AF871" s="70"/>
      <c r="AG871" s="70"/>
      <c r="AH871" s="70"/>
    </row>
    <row r="872" ht="15.75" customHeight="1">
      <c r="Z872" s="70"/>
      <c r="AA872" s="70"/>
      <c r="AB872" s="70"/>
      <c r="AC872" s="70"/>
      <c r="AD872" s="70"/>
      <c r="AE872" s="70"/>
      <c r="AF872" s="70"/>
      <c r="AG872" s="70"/>
      <c r="AH872" s="70"/>
    </row>
    <row r="873" ht="15.75" customHeight="1">
      <c r="Z873" s="70"/>
      <c r="AA873" s="70"/>
      <c r="AB873" s="70"/>
      <c r="AC873" s="70"/>
      <c r="AD873" s="70"/>
      <c r="AE873" s="70"/>
      <c r="AF873" s="70"/>
      <c r="AG873" s="70"/>
      <c r="AH873" s="70"/>
    </row>
    <row r="874" ht="15.75" customHeight="1">
      <c r="Z874" s="70"/>
      <c r="AA874" s="70"/>
      <c r="AB874" s="70"/>
      <c r="AC874" s="70"/>
      <c r="AD874" s="70"/>
      <c r="AE874" s="70"/>
      <c r="AF874" s="70"/>
      <c r="AG874" s="70"/>
      <c r="AH874" s="70"/>
    </row>
    <row r="875" ht="15.75" customHeight="1">
      <c r="Z875" s="70"/>
      <c r="AA875" s="70"/>
      <c r="AB875" s="70"/>
      <c r="AC875" s="70"/>
      <c r="AD875" s="70"/>
      <c r="AE875" s="70"/>
      <c r="AF875" s="70"/>
      <c r="AG875" s="70"/>
      <c r="AH875" s="70"/>
    </row>
    <row r="876" ht="15.75" customHeight="1">
      <c r="Z876" s="70"/>
      <c r="AA876" s="70"/>
      <c r="AB876" s="70"/>
      <c r="AC876" s="70"/>
      <c r="AD876" s="70"/>
      <c r="AE876" s="70"/>
      <c r="AF876" s="70"/>
      <c r="AG876" s="70"/>
      <c r="AH876" s="70"/>
    </row>
    <row r="877" ht="15.75" customHeight="1">
      <c r="Z877" s="70"/>
      <c r="AA877" s="70"/>
      <c r="AB877" s="70"/>
      <c r="AC877" s="70"/>
      <c r="AD877" s="70"/>
      <c r="AE877" s="70"/>
      <c r="AF877" s="70"/>
      <c r="AG877" s="70"/>
      <c r="AH877" s="70"/>
    </row>
    <row r="878" ht="15.75" customHeight="1">
      <c r="Z878" s="70"/>
      <c r="AA878" s="70"/>
      <c r="AB878" s="70"/>
      <c r="AC878" s="70"/>
      <c r="AD878" s="70"/>
      <c r="AE878" s="70"/>
      <c r="AF878" s="70"/>
      <c r="AG878" s="70"/>
      <c r="AH878" s="70"/>
    </row>
    <row r="879" ht="15.75" customHeight="1">
      <c r="Z879" s="70"/>
      <c r="AA879" s="70"/>
      <c r="AB879" s="70"/>
      <c r="AC879" s="70"/>
      <c r="AD879" s="70"/>
      <c r="AE879" s="70"/>
      <c r="AF879" s="70"/>
      <c r="AG879" s="70"/>
      <c r="AH879" s="70"/>
    </row>
    <row r="880" ht="15.75" customHeight="1">
      <c r="Z880" s="70"/>
      <c r="AA880" s="70"/>
      <c r="AB880" s="70"/>
      <c r="AC880" s="70"/>
      <c r="AD880" s="70"/>
      <c r="AE880" s="70"/>
      <c r="AF880" s="70"/>
      <c r="AG880" s="70"/>
      <c r="AH880" s="70"/>
    </row>
    <row r="881" ht="15.75" customHeight="1">
      <c r="Z881" s="70"/>
      <c r="AA881" s="70"/>
      <c r="AB881" s="70"/>
      <c r="AC881" s="70"/>
      <c r="AD881" s="70"/>
      <c r="AE881" s="70"/>
      <c r="AF881" s="70"/>
      <c r="AG881" s="70"/>
      <c r="AH881" s="70"/>
    </row>
    <row r="882" ht="15.75" customHeight="1">
      <c r="Z882" s="70"/>
      <c r="AA882" s="70"/>
      <c r="AB882" s="70"/>
      <c r="AC882" s="70"/>
      <c r="AD882" s="70"/>
      <c r="AE882" s="70"/>
      <c r="AF882" s="70"/>
      <c r="AG882" s="70"/>
      <c r="AH882" s="70"/>
    </row>
    <row r="883" ht="15.75" customHeight="1">
      <c r="Z883" s="70"/>
      <c r="AA883" s="70"/>
      <c r="AB883" s="70"/>
      <c r="AC883" s="70"/>
      <c r="AD883" s="70"/>
      <c r="AE883" s="70"/>
      <c r="AF883" s="70"/>
      <c r="AG883" s="70"/>
      <c r="AH883" s="70"/>
    </row>
    <row r="884" ht="15.75" customHeight="1">
      <c r="Z884" s="70"/>
      <c r="AA884" s="70"/>
      <c r="AB884" s="70"/>
      <c r="AC884" s="70"/>
      <c r="AD884" s="70"/>
      <c r="AE884" s="70"/>
      <c r="AF884" s="70"/>
      <c r="AG884" s="70"/>
      <c r="AH884" s="70"/>
    </row>
    <row r="885" ht="15.75" customHeight="1">
      <c r="Z885" s="70"/>
      <c r="AA885" s="70"/>
      <c r="AB885" s="70"/>
      <c r="AC885" s="70"/>
      <c r="AD885" s="70"/>
      <c r="AE885" s="70"/>
      <c r="AF885" s="70"/>
      <c r="AG885" s="70"/>
      <c r="AH885" s="70"/>
    </row>
    <row r="886" ht="15.75" customHeight="1">
      <c r="Z886" s="70"/>
      <c r="AA886" s="70"/>
      <c r="AB886" s="70"/>
      <c r="AC886" s="70"/>
      <c r="AD886" s="70"/>
      <c r="AE886" s="70"/>
      <c r="AF886" s="70"/>
      <c r="AG886" s="70"/>
      <c r="AH886" s="70"/>
    </row>
    <row r="887" ht="15.75" customHeight="1">
      <c r="Z887" s="70"/>
      <c r="AA887" s="70"/>
      <c r="AB887" s="70"/>
      <c r="AC887" s="70"/>
      <c r="AD887" s="70"/>
      <c r="AE887" s="70"/>
      <c r="AF887" s="70"/>
      <c r="AG887" s="70"/>
      <c r="AH887" s="70"/>
    </row>
    <row r="888" ht="15.75" customHeight="1">
      <c r="Z888" s="70"/>
      <c r="AA888" s="70"/>
      <c r="AB888" s="70"/>
      <c r="AC888" s="70"/>
      <c r="AD888" s="70"/>
      <c r="AE888" s="70"/>
      <c r="AF888" s="70"/>
      <c r="AG888" s="70"/>
      <c r="AH888" s="70"/>
    </row>
    <row r="889" ht="15.75" customHeight="1">
      <c r="Z889" s="70"/>
      <c r="AA889" s="70"/>
      <c r="AB889" s="70"/>
      <c r="AC889" s="70"/>
      <c r="AD889" s="70"/>
      <c r="AE889" s="70"/>
      <c r="AF889" s="70"/>
      <c r="AG889" s="70"/>
      <c r="AH889" s="70"/>
    </row>
    <row r="890" ht="15.75" customHeight="1">
      <c r="Z890" s="70"/>
      <c r="AA890" s="70"/>
      <c r="AB890" s="70"/>
      <c r="AC890" s="70"/>
      <c r="AD890" s="70"/>
      <c r="AE890" s="70"/>
      <c r="AF890" s="70"/>
      <c r="AG890" s="70"/>
      <c r="AH890" s="70"/>
    </row>
    <row r="891" ht="15.75" customHeight="1">
      <c r="Z891" s="70"/>
      <c r="AA891" s="70"/>
      <c r="AB891" s="70"/>
      <c r="AC891" s="70"/>
      <c r="AD891" s="70"/>
      <c r="AE891" s="70"/>
      <c r="AF891" s="70"/>
      <c r="AG891" s="70"/>
      <c r="AH891" s="70"/>
    </row>
    <row r="892" ht="15.75" customHeight="1">
      <c r="Z892" s="70"/>
      <c r="AA892" s="70"/>
      <c r="AB892" s="70"/>
      <c r="AC892" s="70"/>
      <c r="AD892" s="70"/>
      <c r="AE892" s="70"/>
      <c r="AF892" s="70"/>
      <c r="AG892" s="70"/>
      <c r="AH892" s="70"/>
    </row>
    <row r="893" ht="15.75" customHeight="1">
      <c r="Z893" s="70"/>
      <c r="AA893" s="70"/>
      <c r="AB893" s="70"/>
      <c r="AC893" s="70"/>
      <c r="AD893" s="70"/>
      <c r="AE893" s="70"/>
      <c r="AF893" s="70"/>
      <c r="AG893" s="70"/>
      <c r="AH893" s="70"/>
    </row>
    <row r="894" ht="15.75" customHeight="1">
      <c r="Z894" s="70"/>
      <c r="AA894" s="70"/>
      <c r="AB894" s="70"/>
      <c r="AC894" s="70"/>
      <c r="AD894" s="70"/>
      <c r="AE894" s="70"/>
      <c r="AF894" s="70"/>
      <c r="AG894" s="70"/>
      <c r="AH894" s="70"/>
    </row>
    <row r="895" ht="15.75" customHeight="1">
      <c r="Z895" s="70"/>
      <c r="AA895" s="70"/>
      <c r="AB895" s="70"/>
      <c r="AC895" s="70"/>
      <c r="AD895" s="70"/>
      <c r="AE895" s="70"/>
      <c r="AF895" s="70"/>
      <c r="AG895" s="70"/>
      <c r="AH895" s="70"/>
    </row>
    <row r="896" ht="15.75" customHeight="1">
      <c r="Z896" s="70"/>
      <c r="AA896" s="70"/>
      <c r="AB896" s="70"/>
      <c r="AC896" s="70"/>
      <c r="AD896" s="70"/>
      <c r="AE896" s="70"/>
      <c r="AF896" s="70"/>
      <c r="AG896" s="70"/>
      <c r="AH896" s="70"/>
    </row>
    <row r="897" ht="15.75" customHeight="1">
      <c r="Z897" s="70"/>
      <c r="AA897" s="70"/>
      <c r="AB897" s="70"/>
      <c r="AC897" s="70"/>
      <c r="AD897" s="70"/>
      <c r="AE897" s="70"/>
      <c r="AF897" s="70"/>
      <c r="AG897" s="70"/>
      <c r="AH897" s="70"/>
    </row>
    <row r="898" ht="15.75" customHeight="1">
      <c r="Z898" s="70"/>
      <c r="AA898" s="70"/>
      <c r="AB898" s="70"/>
      <c r="AC898" s="70"/>
      <c r="AD898" s="70"/>
      <c r="AE898" s="70"/>
      <c r="AF898" s="70"/>
      <c r="AG898" s="70"/>
      <c r="AH898" s="70"/>
    </row>
    <row r="899" ht="15.75" customHeight="1">
      <c r="Z899" s="70"/>
      <c r="AA899" s="70"/>
      <c r="AB899" s="70"/>
      <c r="AC899" s="70"/>
      <c r="AD899" s="70"/>
      <c r="AE899" s="70"/>
      <c r="AF899" s="70"/>
      <c r="AG899" s="70"/>
      <c r="AH899" s="70"/>
    </row>
    <row r="900" ht="15.75" customHeight="1">
      <c r="Z900" s="70"/>
      <c r="AA900" s="70"/>
      <c r="AB900" s="70"/>
      <c r="AC900" s="70"/>
      <c r="AD900" s="70"/>
      <c r="AE900" s="70"/>
      <c r="AF900" s="70"/>
      <c r="AG900" s="70"/>
      <c r="AH900" s="70"/>
    </row>
    <row r="901" ht="15.75" customHeight="1">
      <c r="Z901" s="70"/>
      <c r="AA901" s="70"/>
      <c r="AB901" s="70"/>
      <c r="AC901" s="70"/>
      <c r="AD901" s="70"/>
      <c r="AE901" s="70"/>
      <c r="AF901" s="70"/>
      <c r="AG901" s="70"/>
      <c r="AH901" s="70"/>
    </row>
    <row r="902" ht="15.75" customHeight="1">
      <c r="Z902" s="70"/>
      <c r="AA902" s="70"/>
      <c r="AB902" s="70"/>
      <c r="AC902" s="70"/>
      <c r="AD902" s="70"/>
      <c r="AE902" s="70"/>
      <c r="AF902" s="70"/>
      <c r="AG902" s="70"/>
      <c r="AH902" s="70"/>
    </row>
    <row r="903" ht="15.75" customHeight="1">
      <c r="Z903" s="70"/>
      <c r="AA903" s="70"/>
      <c r="AB903" s="70"/>
      <c r="AC903" s="70"/>
      <c r="AD903" s="70"/>
      <c r="AE903" s="70"/>
      <c r="AF903" s="70"/>
      <c r="AG903" s="70"/>
      <c r="AH903" s="70"/>
    </row>
    <row r="904" ht="15.75" customHeight="1">
      <c r="Z904" s="70"/>
      <c r="AA904" s="70"/>
      <c r="AB904" s="70"/>
      <c r="AC904" s="70"/>
      <c r="AD904" s="70"/>
      <c r="AE904" s="70"/>
      <c r="AF904" s="70"/>
      <c r="AG904" s="70"/>
      <c r="AH904" s="70"/>
    </row>
    <row r="905" ht="15.75" customHeight="1">
      <c r="Z905" s="70"/>
      <c r="AA905" s="70"/>
      <c r="AB905" s="70"/>
      <c r="AC905" s="70"/>
      <c r="AD905" s="70"/>
      <c r="AE905" s="70"/>
      <c r="AF905" s="70"/>
      <c r="AG905" s="70"/>
      <c r="AH905" s="70"/>
    </row>
    <row r="906" ht="15.75" customHeight="1">
      <c r="Z906" s="70"/>
      <c r="AA906" s="70"/>
      <c r="AB906" s="70"/>
      <c r="AC906" s="70"/>
      <c r="AD906" s="70"/>
      <c r="AE906" s="70"/>
      <c r="AF906" s="70"/>
      <c r="AG906" s="70"/>
      <c r="AH906" s="70"/>
    </row>
    <row r="907" ht="15.75" customHeight="1">
      <c r="Z907" s="70"/>
      <c r="AA907" s="70"/>
      <c r="AB907" s="70"/>
      <c r="AC907" s="70"/>
      <c r="AD907" s="70"/>
      <c r="AE907" s="70"/>
      <c r="AF907" s="70"/>
      <c r="AG907" s="70"/>
      <c r="AH907" s="70"/>
    </row>
    <row r="908" ht="15.75" customHeight="1">
      <c r="Z908" s="70"/>
      <c r="AA908" s="70"/>
      <c r="AB908" s="70"/>
      <c r="AC908" s="70"/>
      <c r="AD908" s="70"/>
      <c r="AE908" s="70"/>
      <c r="AF908" s="70"/>
      <c r="AG908" s="70"/>
      <c r="AH908" s="70"/>
    </row>
    <row r="909" ht="15.75" customHeight="1">
      <c r="Z909" s="70"/>
      <c r="AA909" s="70"/>
      <c r="AB909" s="70"/>
      <c r="AC909" s="70"/>
      <c r="AD909" s="70"/>
      <c r="AE909" s="70"/>
      <c r="AF909" s="70"/>
      <c r="AG909" s="70"/>
      <c r="AH909" s="70"/>
    </row>
    <row r="910" ht="15.75" customHeight="1">
      <c r="Z910" s="70"/>
      <c r="AA910" s="70"/>
      <c r="AB910" s="70"/>
      <c r="AC910" s="70"/>
      <c r="AD910" s="70"/>
      <c r="AE910" s="70"/>
      <c r="AF910" s="70"/>
      <c r="AG910" s="70"/>
      <c r="AH910" s="70"/>
    </row>
    <row r="911" ht="15.75" customHeight="1">
      <c r="Z911" s="70"/>
      <c r="AA911" s="70"/>
      <c r="AB911" s="70"/>
      <c r="AC911" s="70"/>
      <c r="AD911" s="70"/>
      <c r="AE911" s="70"/>
      <c r="AF911" s="70"/>
      <c r="AG911" s="70"/>
      <c r="AH911" s="70"/>
    </row>
    <row r="912" ht="15.75" customHeight="1">
      <c r="Z912" s="70"/>
      <c r="AA912" s="70"/>
      <c r="AB912" s="70"/>
      <c r="AC912" s="70"/>
      <c r="AD912" s="70"/>
      <c r="AE912" s="70"/>
      <c r="AF912" s="70"/>
      <c r="AG912" s="70"/>
      <c r="AH912" s="70"/>
    </row>
    <row r="913" ht="15.75" customHeight="1">
      <c r="Z913" s="70"/>
      <c r="AA913" s="70"/>
      <c r="AB913" s="70"/>
      <c r="AC913" s="70"/>
      <c r="AD913" s="70"/>
      <c r="AE913" s="70"/>
      <c r="AF913" s="70"/>
      <c r="AG913" s="70"/>
      <c r="AH913" s="70"/>
    </row>
    <row r="914" ht="15.75" customHeight="1">
      <c r="Z914" s="70"/>
      <c r="AA914" s="70"/>
      <c r="AB914" s="70"/>
      <c r="AC914" s="70"/>
      <c r="AD914" s="70"/>
      <c r="AE914" s="70"/>
      <c r="AF914" s="70"/>
      <c r="AG914" s="70"/>
      <c r="AH914" s="70"/>
    </row>
    <row r="915" ht="15.75" customHeight="1">
      <c r="Z915" s="70"/>
      <c r="AA915" s="70"/>
      <c r="AB915" s="70"/>
      <c r="AC915" s="70"/>
      <c r="AD915" s="70"/>
      <c r="AE915" s="70"/>
      <c r="AF915" s="70"/>
      <c r="AG915" s="70"/>
      <c r="AH915" s="70"/>
    </row>
    <row r="916" ht="15.75" customHeight="1">
      <c r="Z916" s="70"/>
      <c r="AA916" s="70"/>
      <c r="AB916" s="70"/>
      <c r="AC916" s="70"/>
      <c r="AD916" s="70"/>
      <c r="AE916" s="70"/>
      <c r="AF916" s="70"/>
      <c r="AG916" s="70"/>
      <c r="AH916" s="70"/>
    </row>
    <row r="917" ht="15.75" customHeight="1">
      <c r="Z917" s="70"/>
      <c r="AA917" s="70"/>
      <c r="AB917" s="70"/>
      <c r="AC917" s="70"/>
      <c r="AD917" s="70"/>
      <c r="AE917" s="70"/>
      <c r="AF917" s="70"/>
      <c r="AG917" s="70"/>
      <c r="AH917" s="70"/>
    </row>
    <row r="918" ht="15.75" customHeight="1">
      <c r="Z918" s="70"/>
      <c r="AA918" s="70"/>
      <c r="AB918" s="70"/>
      <c r="AC918" s="70"/>
      <c r="AD918" s="70"/>
      <c r="AE918" s="70"/>
      <c r="AF918" s="70"/>
      <c r="AG918" s="70"/>
      <c r="AH918" s="70"/>
    </row>
    <row r="919" ht="15.75" customHeight="1">
      <c r="Z919" s="70"/>
      <c r="AA919" s="70"/>
      <c r="AB919" s="70"/>
      <c r="AC919" s="70"/>
      <c r="AD919" s="70"/>
      <c r="AE919" s="70"/>
      <c r="AF919" s="70"/>
      <c r="AG919" s="70"/>
      <c r="AH919" s="70"/>
    </row>
    <row r="920" ht="15.75" customHeight="1">
      <c r="Z920" s="70"/>
      <c r="AA920" s="70"/>
      <c r="AB920" s="70"/>
      <c r="AC920" s="70"/>
      <c r="AD920" s="70"/>
      <c r="AE920" s="70"/>
      <c r="AF920" s="70"/>
      <c r="AG920" s="70"/>
      <c r="AH920" s="70"/>
    </row>
    <row r="921" ht="15.75" customHeight="1">
      <c r="Z921" s="70"/>
      <c r="AA921" s="70"/>
      <c r="AB921" s="70"/>
      <c r="AC921" s="70"/>
      <c r="AD921" s="70"/>
      <c r="AE921" s="70"/>
      <c r="AF921" s="70"/>
      <c r="AG921" s="70"/>
      <c r="AH921" s="70"/>
    </row>
    <row r="922" ht="15.75" customHeight="1">
      <c r="Z922" s="70"/>
      <c r="AA922" s="70"/>
      <c r="AB922" s="70"/>
      <c r="AC922" s="70"/>
      <c r="AD922" s="70"/>
      <c r="AE922" s="70"/>
      <c r="AF922" s="70"/>
      <c r="AG922" s="70"/>
      <c r="AH922" s="70"/>
    </row>
    <row r="923" ht="15.75" customHeight="1">
      <c r="Z923" s="70"/>
      <c r="AA923" s="70"/>
      <c r="AB923" s="70"/>
      <c r="AC923" s="70"/>
      <c r="AD923" s="70"/>
      <c r="AE923" s="70"/>
      <c r="AF923" s="70"/>
      <c r="AG923" s="70"/>
      <c r="AH923" s="70"/>
    </row>
    <row r="924" ht="15.75" customHeight="1">
      <c r="Z924" s="70"/>
      <c r="AA924" s="70"/>
      <c r="AB924" s="70"/>
      <c r="AC924" s="70"/>
      <c r="AD924" s="70"/>
      <c r="AE924" s="70"/>
      <c r="AF924" s="70"/>
      <c r="AG924" s="70"/>
      <c r="AH924" s="70"/>
    </row>
    <row r="925" ht="15.75" customHeight="1">
      <c r="Z925" s="70"/>
      <c r="AA925" s="70"/>
      <c r="AB925" s="70"/>
      <c r="AC925" s="70"/>
      <c r="AD925" s="70"/>
      <c r="AE925" s="70"/>
      <c r="AF925" s="70"/>
      <c r="AG925" s="70"/>
      <c r="AH925" s="70"/>
    </row>
    <row r="926" ht="15.75" customHeight="1">
      <c r="Z926" s="70"/>
      <c r="AA926" s="70"/>
      <c r="AB926" s="70"/>
      <c r="AC926" s="70"/>
      <c r="AD926" s="70"/>
      <c r="AE926" s="70"/>
      <c r="AF926" s="70"/>
      <c r="AG926" s="70"/>
      <c r="AH926" s="70"/>
    </row>
    <row r="927" ht="15.75" customHeight="1">
      <c r="Z927" s="70"/>
      <c r="AA927" s="70"/>
      <c r="AB927" s="70"/>
      <c r="AC927" s="70"/>
      <c r="AD927" s="70"/>
      <c r="AE927" s="70"/>
      <c r="AF927" s="70"/>
      <c r="AG927" s="70"/>
      <c r="AH927" s="70"/>
    </row>
    <row r="928" ht="15.75" customHeight="1">
      <c r="Z928" s="70"/>
      <c r="AA928" s="70"/>
      <c r="AB928" s="70"/>
      <c r="AC928" s="70"/>
      <c r="AD928" s="70"/>
      <c r="AE928" s="70"/>
      <c r="AF928" s="70"/>
      <c r="AG928" s="70"/>
      <c r="AH928" s="70"/>
    </row>
    <row r="929" ht="15.75" customHeight="1">
      <c r="Z929" s="70"/>
      <c r="AA929" s="70"/>
      <c r="AB929" s="70"/>
      <c r="AC929" s="70"/>
      <c r="AD929" s="70"/>
      <c r="AE929" s="70"/>
      <c r="AF929" s="70"/>
      <c r="AG929" s="70"/>
      <c r="AH929" s="70"/>
    </row>
    <row r="930" ht="15.75" customHeight="1">
      <c r="Z930" s="70"/>
      <c r="AA930" s="70"/>
      <c r="AB930" s="70"/>
      <c r="AC930" s="70"/>
      <c r="AD930" s="70"/>
      <c r="AE930" s="70"/>
      <c r="AF930" s="70"/>
      <c r="AG930" s="70"/>
      <c r="AH930" s="70"/>
    </row>
    <row r="931" ht="15.75" customHeight="1">
      <c r="Z931" s="70"/>
      <c r="AA931" s="70"/>
      <c r="AB931" s="70"/>
      <c r="AC931" s="70"/>
      <c r="AD931" s="70"/>
      <c r="AE931" s="70"/>
      <c r="AF931" s="70"/>
      <c r="AG931" s="70"/>
      <c r="AH931" s="70"/>
    </row>
    <row r="932" ht="15.75" customHeight="1">
      <c r="Z932" s="70"/>
      <c r="AA932" s="70"/>
      <c r="AB932" s="70"/>
      <c r="AC932" s="70"/>
      <c r="AD932" s="70"/>
      <c r="AE932" s="70"/>
      <c r="AF932" s="70"/>
      <c r="AG932" s="70"/>
      <c r="AH932" s="70"/>
    </row>
    <row r="933" ht="15.75" customHeight="1">
      <c r="Z933" s="70"/>
      <c r="AA933" s="70"/>
      <c r="AB933" s="70"/>
      <c r="AC933" s="70"/>
      <c r="AD933" s="70"/>
      <c r="AE933" s="70"/>
      <c r="AF933" s="70"/>
      <c r="AG933" s="70"/>
      <c r="AH933" s="70"/>
    </row>
    <row r="934" ht="15.75" customHeight="1">
      <c r="Z934" s="70"/>
      <c r="AA934" s="70"/>
      <c r="AB934" s="70"/>
      <c r="AC934" s="70"/>
      <c r="AD934" s="70"/>
      <c r="AE934" s="70"/>
      <c r="AF934" s="70"/>
      <c r="AG934" s="70"/>
      <c r="AH934" s="70"/>
    </row>
    <row r="935" ht="15.75" customHeight="1">
      <c r="Z935" s="70"/>
      <c r="AA935" s="70"/>
      <c r="AB935" s="70"/>
      <c r="AC935" s="70"/>
      <c r="AD935" s="70"/>
      <c r="AE935" s="70"/>
      <c r="AF935" s="70"/>
      <c r="AG935" s="70"/>
      <c r="AH935" s="70"/>
    </row>
    <row r="936" ht="15.75" customHeight="1">
      <c r="Z936" s="70"/>
      <c r="AA936" s="70"/>
      <c r="AB936" s="70"/>
      <c r="AC936" s="70"/>
      <c r="AD936" s="70"/>
      <c r="AE936" s="70"/>
      <c r="AF936" s="70"/>
      <c r="AG936" s="70"/>
      <c r="AH936" s="70"/>
    </row>
    <row r="937" ht="15.75" customHeight="1">
      <c r="Z937" s="70"/>
      <c r="AA937" s="70"/>
      <c r="AB937" s="70"/>
      <c r="AC937" s="70"/>
      <c r="AD937" s="70"/>
      <c r="AE937" s="70"/>
      <c r="AF937" s="70"/>
      <c r="AG937" s="70"/>
      <c r="AH937" s="70"/>
    </row>
    <row r="938" ht="15.75" customHeight="1">
      <c r="Z938" s="70"/>
      <c r="AA938" s="70"/>
      <c r="AB938" s="70"/>
      <c r="AC938" s="70"/>
      <c r="AD938" s="70"/>
      <c r="AE938" s="70"/>
      <c r="AF938" s="70"/>
      <c r="AG938" s="70"/>
      <c r="AH938" s="70"/>
    </row>
    <row r="939" ht="15.75" customHeight="1">
      <c r="Z939" s="70"/>
      <c r="AA939" s="70"/>
      <c r="AB939" s="70"/>
      <c r="AC939" s="70"/>
      <c r="AD939" s="70"/>
      <c r="AE939" s="70"/>
      <c r="AF939" s="70"/>
      <c r="AG939" s="70"/>
      <c r="AH939" s="70"/>
    </row>
    <row r="940" ht="15.75" customHeight="1">
      <c r="Z940" s="70"/>
      <c r="AA940" s="70"/>
      <c r="AB940" s="70"/>
      <c r="AC940" s="70"/>
      <c r="AD940" s="70"/>
      <c r="AE940" s="70"/>
      <c r="AF940" s="70"/>
      <c r="AG940" s="70"/>
      <c r="AH940" s="70"/>
    </row>
    <row r="941" ht="15.75" customHeight="1">
      <c r="Z941" s="70"/>
      <c r="AA941" s="70"/>
      <c r="AB941" s="70"/>
      <c r="AC941" s="70"/>
      <c r="AD941" s="70"/>
      <c r="AE941" s="70"/>
      <c r="AF941" s="70"/>
      <c r="AG941" s="70"/>
      <c r="AH941" s="70"/>
    </row>
    <row r="942" ht="15.75" customHeight="1">
      <c r="Z942" s="70"/>
      <c r="AA942" s="70"/>
      <c r="AB942" s="70"/>
      <c r="AC942" s="70"/>
      <c r="AD942" s="70"/>
      <c r="AE942" s="70"/>
      <c r="AF942" s="70"/>
      <c r="AG942" s="70"/>
      <c r="AH942" s="70"/>
    </row>
    <row r="943" ht="15.75" customHeight="1">
      <c r="Z943" s="70"/>
      <c r="AA943" s="70"/>
      <c r="AB943" s="70"/>
      <c r="AC943" s="70"/>
      <c r="AD943" s="70"/>
      <c r="AE943" s="70"/>
      <c r="AF943" s="70"/>
      <c r="AG943" s="70"/>
      <c r="AH943" s="70"/>
    </row>
    <row r="944" ht="15.75" customHeight="1">
      <c r="Z944" s="70"/>
      <c r="AA944" s="70"/>
      <c r="AB944" s="70"/>
      <c r="AC944" s="70"/>
      <c r="AD944" s="70"/>
      <c r="AE944" s="70"/>
      <c r="AF944" s="70"/>
      <c r="AG944" s="70"/>
      <c r="AH944" s="70"/>
    </row>
    <row r="945" ht="15.75" customHeight="1">
      <c r="Z945" s="70"/>
      <c r="AA945" s="70"/>
      <c r="AB945" s="70"/>
      <c r="AC945" s="70"/>
      <c r="AD945" s="70"/>
      <c r="AE945" s="70"/>
      <c r="AF945" s="70"/>
      <c r="AG945" s="70"/>
      <c r="AH945" s="70"/>
    </row>
    <row r="946" ht="15.75" customHeight="1">
      <c r="Z946" s="70"/>
      <c r="AA946" s="70"/>
      <c r="AB946" s="70"/>
      <c r="AC946" s="70"/>
      <c r="AD946" s="70"/>
      <c r="AE946" s="70"/>
      <c r="AF946" s="70"/>
      <c r="AG946" s="70"/>
      <c r="AH946" s="70"/>
    </row>
    <row r="947" ht="15.75" customHeight="1">
      <c r="Z947" s="70"/>
      <c r="AA947" s="70"/>
      <c r="AB947" s="70"/>
      <c r="AC947" s="70"/>
      <c r="AD947" s="70"/>
      <c r="AE947" s="70"/>
      <c r="AF947" s="70"/>
      <c r="AG947" s="70"/>
      <c r="AH947" s="70"/>
    </row>
    <row r="948" ht="15.75" customHeight="1">
      <c r="Z948" s="70"/>
      <c r="AA948" s="70"/>
      <c r="AB948" s="70"/>
      <c r="AC948" s="70"/>
      <c r="AD948" s="70"/>
      <c r="AE948" s="70"/>
      <c r="AF948" s="70"/>
      <c r="AG948" s="70"/>
      <c r="AH948" s="70"/>
    </row>
    <row r="949" ht="15.75" customHeight="1">
      <c r="Z949" s="70"/>
      <c r="AA949" s="70"/>
      <c r="AB949" s="70"/>
      <c r="AC949" s="70"/>
      <c r="AD949" s="70"/>
      <c r="AE949" s="70"/>
      <c r="AF949" s="70"/>
      <c r="AG949" s="70"/>
      <c r="AH949" s="70"/>
    </row>
    <row r="950" ht="15.75" customHeight="1">
      <c r="Z950" s="70"/>
      <c r="AA950" s="70"/>
      <c r="AB950" s="70"/>
      <c r="AC950" s="70"/>
      <c r="AD950" s="70"/>
      <c r="AE950" s="70"/>
      <c r="AF950" s="70"/>
      <c r="AG950" s="70"/>
      <c r="AH950" s="70"/>
    </row>
    <row r="951" ht="15.75" customHeight="1">
      <c r="Z951" s="70"/>
      <c r="AA951" s="70"/>
      <c r="AB951" s="70"/>
      <c r="AC951" s="70"/>
      <c r="AD951" s="70"/>
      <c r="AE951" s="70"/>
      <c r="AF951" s="70"/>
      <c r="AG951" s="70"/>
      <c r="AH951" s="70"/>
    </row>
    <row r="952" ht="15.75" customHeight="1">
      <c r="Z952" s="70"/>
      <c r="AA952" s="70"/>
      <c r="AB952" s="70"/>
      <c r="AC952" s="70"/>
      <c r="AD952" s="70"/>
      <c r="AE952" s="70"/>
      <c r="AF952" s="70"/>
      <c r="AG952" s="70"/>
      <c r="AH952" s="70"/>
    </row>
    <row r="953" ht="15.75" customHeight="1">
      <c r="Z953" s="70"/>
      <c r="AA953" s="70"/>
      <c r="AB953" s="70"/>
      <c r="AC953" s="70"/>
      <c r="AD953" s="70"/>
      <c r="AE953" s="70"/>
      <c r="AF953" s="70"/>
      <c r="AG953" s="70"/>
      <c r="AH953" s="70"/>
    </row>
    <row r="954" ht="15.75" customHeight="1">
      <c r="Z954" s="70"/>
      <c r="AA954" s="70"/>
      <c r="AB954" s="70"/>
      <c r="AC954" s="70"/>
      <c r="AD954" s="70"/>
      <c r="AE954" s="70"/>
      <c r="AF954" s="70"/>
      <c r="AG954" s="70"/>
      <c r="AH954" s="70"/>
    </row>
    <row r="955" ht="15.75" customHeight="1">
      <c r="Z955" s="70"/>
      <c r="AA955" s="70"/>
      <c r="AB955" s="70"/>
      <c r="AC955" s="70"/>
      <c r="AD955" s="70"/>
      <c r="AE955" s="70"/>
      <c r="AF955" s="70"/>
      <c r="AG955" s="70"/>
      <c r="AH955" s="70"/>
    </row>
    <row r="956" ht="15.75" customHeight="1">
      <c r="Z956" s="70"/>
      <c r="AA956" s="70"/>
      <c r="AB956" s="70"/>
      <c r="AC956" s="70"/>
      <c r="AD956" s="70"/>
      <c r="AE956" s="70"/>
      <c r="AF956" s="70"/>
      <c r="AG956" s="70"/>
      <c r="AH956" s="70"/>
    </row>
    <row r="957" ht="15.75" customHeight="1">
      <c r="Z957" s="70"/>
      <c r="AA957" s="70"/>
      <c r="AB957" s="70"/>
      <c r="AC957" s="70"/>
      <c r="AD957" s="70"/>
      <c r="AE957" s="70"/>
      <c r="AF957" s="70"/>
      <c r="AG957" s="70"/>
      <c r="AH957" s="70"/>
    </row>
    <row r="958" ht="15.75" customHeight="1">
      <c r="Z958" s="70"/>
      <c r="AA958" s="70"/>
      <c r="AB958" s="70"/>
      <c r="AC958" s="70"/>
      <c r="AD958" s="70"/>
      <c r="AE958" s="70"/>
      <c r="AF958" s="70"/>
      <c r="AG958" s="70"/>
      <c r="AH958" s="70"/>
    </row>
    <row r="959" ht="15.75" customHeight="1">
      <c r="Z959" s="70"/>
      <c r="AA959" s="70"/>
      <c r="AB959" s="70"/>
      <c r="AC959" s="70"/>
      <c r="AD959" s="70"/>
      <c r="AE959" s="70"/>
      <c r="AF959" s="70"/>
      <c r="AG959" s="70"/>
      <c r="AH959" s="70"/>
    </row>
    <row r="960" ht="15.75" customHeight="1">
      <c r="Z960" s="70"/>
      <c r="AA960" s="70"/>
      <c r="AB960" s="70"/>
      <c r="AC960" s="70"/>
      <c r="AD960" s="70"/>
      <c r="AE960" s="70"/>
      <c r="AF960" s="70"/>
      <c r="AG960" s="70"/>
      <c r="AH960" s="70"/>
    </row>
    <row r="961" ht="15.75" customHeight="1">
      <c r="Z961" s="70"/>
      <c r="AA961" s="70"/>
      <c r="AB961" s="70"/>
      <c r="AC961" s="70"/>
      <c r="AD961" s="70"/>
      <c r="AE961" s="70"/>
      <c r="AF961" s="70"/>
      <c r="AG961" s="70"/>
      <c r="AH961" s="70"/>
    </row>
    <row r="962" ht="15.75" customHeight="1">
      <c r="Z962" s="70"/>
      <c r="AA962" s="70"/>
      <c r="AB962" s="70"/>
      <c r="AC962" s="70"/>
      <c r="AD962" s="70"/>
      <c r="AE962" s="70"/>
      <c r="AF962" s="70"/>
      <c r="AG962" s="70"/>
      <c r="AH962" s="70"/>
    </row>
    <row r="963" ht="15.75" customHeight="1">
      <c r="Z963" s="70"/>
      <c r="AA963" s="70"/>
      <c r="AB963" s="70"/>
      <c r="AC963" s="70"/>
      <c r="AD963" s="70"/>
      <c r="AE963" s="70"/>
      <c r="AF963" s="70"/>
      <c r="AG963" s="70"/>
      <c r="AH963" s="70"/>
    </row>
    <row r="964" ht="15.75" customHeight="1">
      <c r="Z964" s="70"/>
      <c r="AA964" s="70"/>
      <c r="AB964" s="70"/>
      <c r="AC964" s="70"/>
      <c r="AD964" s="70"/>
      <c r="AE964" s="70"/>
      <c r="AF964" s="70"/>
      <c r="AG964" s="70"/>
      <c r="AH964" s="70"/>
    </row>
    <row r="965" ht="15.75" customHeight="1">
      <c r="Z965" s="70"/>
      <c r="AA965" s="70"/>
      <c r="AB965" s="70"/>
      <c r="AC965" s="70"/>
      <c r="AD965" s="70"/>
      <c r="AE965" s="70"/>
      <c r="AF965" s="70"/>
      <c r="AG965" s="70"/>
      <c r="AH965" s="70"/>
    </row>
    <row r="966" ht="15.75" customHeight="1">
      <c r="Z966" s="70"/>
      <c r="AA966" s="70"/>
      <c r="AB966" s="70"/>
      <c r="AC966" s="70"/>
      <c r="AD966" s="70"/>
      <c r="AE966" s="70"/>
      <c r="AF966" s="70"/>
      <c r="AG966" s="70"/>
      <c r="AH966" s="70"/>
    </row>
    <row r="967" ht="15.75" customHeight="1">
      <c r="Z967" s="70"/>
      <c r="AA967" s="70"/>
      <c r="AB967" s="70"/>
      <c r="AC967" s="70"/>
      <c r="AD967" s="70"/>
      <c r="AE967" s="70"/>
      <c r="AF967" s="70"/>
      <c r="AG967" s="70"/>
      <c r="AH967" s="70"/>
    </row>
    <row r="968" ht="15.75" customHeight="1">
      <c r="Z968" s="70"/>
      <c r="AA968" s="70"/>
      <c r="AB968" s="70"/>
      <c r="AC968" s="70"/>
      <c r="AD968" s="70"/>
      <c r="AE968" s="70"/>
      <c r="AF968" s="70"/>
      <c r="AG968" s="70"/>
      <c r="AH968" s="70"/>
    </row>
    <row r="969" ht="15.75" customHeight="1">
      <c r="Z969" s="70"/>
      <c r="AA969" s="70"/>
      <c r="AB969" s="70"/>
      <c r="AC969" s="70"/>
      <c r="AD969" s="70"/>
      <c r="AE969" s="70"/>
      <c r="AF969" s="70"/>
      <c r="AG969" s="70"/>
      <c r="AH969" s="70"/>
    </row>
    <row r="970" ht="15.75" customHeight="1">
      <c r="Z970" s="70"/>
      <c r="AA970" s="70"/>
      <c r="AB970" s="70"/>
      <c r="AC970" s="70"/>
      <c r="AD970" s="70"/>
      <c r="AE970" s="70"/>
      <c r="AF970" s="70"/>
      <c r="AG970" s="70"/>
      <c r="AH970" s="70"/>
    </row>
    <row r="971" ht="15.75" customHeight="1">
      <c r="Z971" s="70"/>
      <c r="AA971" s="70"/>
      <c r="AB971" s="70"/>
      <c r="AC971" s="70"/>
      <c r="AD971" s="70"/>
      <c r="AE971" s="70"/>
      <c r="AF971" s="70"/>
      <c r="AG971" s="70"/>
      <c r="AH971" s="70"/>
    </row>
    <row r="972" ht="15.75" customHeight="1">
      <c r="Z972" s="70"/>
      <c r="AA972" s="70"/>
      <c r="AB972" s="70"/>
      <c r="AC972" s="70"/>
      <c r="AD972" s="70"/>
      <c r="AE972" s="70"/>
      <c r="AF972" s="70"/>
      <c r="AG972" s="70"/>
      <c r="AH972" s="70"/>
    </row>
    <row r="973" ht="15.75" customHeight="1">
      <c r="Z973" s="70"/>
      <c r="AA973" s="70"/>
      <c r="AB973" s="70"/>
      <c r="AC973" s="70"/>
      <c r="AD973" s="70"/>
      <c r="AE973" s="70"/>
      <c r="AF973" s="70"/>
      <c r="AG973" s="70"/>
      <c r="AH973" s="70"/>
    </row>
    <row r="974" ht="15.75" customHeight="1">
      <c r="Z974" s="70"/>
      <c r="AA974" s="70"/>
      <c r="AB974" s="70"/>
      <c r="AC974" s="70"/>
      <c r="AD974" s="70"/>
      <c r="AE974" s="70"/>
      <c r="AF974" s="70"/>
      <c r="AG974" s="70"/>
      <c r="AH974" s="70"/>
    </row>
    <row r="975" ht="15.75" customHeight="1">
      <c r="Z975" s="70"/>
      <c r="AA975" s="70"/>
      <c r="AB975" s="70"/>
      <c r="AC975" s="70"/>
      <c r="AD975" s="70"/>
      <c r="AE975" s="70"/>
      <c r="AF975" s="70"/>
      <c r="AG975" s="70"/>
      <c r="AH975" s="70"/>
    </row>
    <row r="976" ht="15.75" customHeight="1">
      <c r="Z976" s="70"/>
      <c r="AA976" s="70"/>
      <c r="AB976" s="70"/>
      <c r="AC976" s="70"/>
      <c r="AD976" s="70"/>
      <c r="AE976" s="70"/>
      <c r="AF976" s="70"/>
      <c r="AG976" s="70"/>
      <c r="AH976" s="70"/>
    </row>
    <row r="977" ht="15.75" customHeight="1">
      <c r="Z977" s="70"/>
      <c r="AA977" s="70"/>
      <c r="AB977" s="70"/>
      <c r="AC977" s="70"/>
      <c r="AD977" s="70"/>
      <c r="AE977" s="70"/>
      <c r="AF977" s="70"/>
      <c r="AG977" s="70"/>
      <c r="AH977" s="70"/>
    </row>
    <row r="978" ht="15.75" customHeight="1">
      <c r="Z978" s="70"/>
      <c r="AA978" s="70"/>
      <c r="AB978" s="70"/>
      <c r="AC978" s="70"/>
      <c r="AD978" s="70"/>
      <c r="AE978" s="70"/>
      <c r="AF978" s="70"/>
      <c r="AG978" s="70"/>
      <c r="AH978" s="70"/>
    </row>
    <row r="979" ht="15.75" customHeight="1">
      <c r="Z979" s="70"/>
      <c r="AA979" s="70"/>
      <c r="AB979" s="70"/>
      <c r="AC979" s="70"/>
      <c r="AD979" s="70"/>
      <c r="AE979" s="70"/>
      <c r="AF979" s="70"/>
      <c r="AG979" s="70"/>
      <c r="AH979" s="70"/>
    </row>
    <row r="980" ht="15.75" customHeight="1">
      <c r="Z980" s="70"/>
      <c r="AA980" s="70"/>
      <c r="AB980" s="70"/>
      <c r="AC980" s="70"/>
      <c r="AD980" s="70"/>
      <c r="AE980" s="70"/>
      <c r="AF980" s="70"/>
      <c r="AG980" s="70"/>
      <c r="AH980" s="70"/>
    </row>
    <row r="981" ht="15.75" customHeight="1">
      <c r="Z981" s="70"/>
      <c r="AA981" s="70"/>
      <c r="AB981" s="70"/>
      <c r="AC981" s="70"/>
      <c r="AD981" s="70"/>
      <c r="AE981" s="70"/>
      <c r="AF981" s="70"/>
      <c r="AG981" s="70"/>
      <c r="AH981" s="70"/>
    </row>
    <row r="982" ht="15.75" customHeight="1">
      <c r="Z982" s="70"/>
      <c r="AA982" s="70"/>
      <c r="AB982" s="70"/>
      <c r="AC982" s="70"/>
      <c r="AD982" s="70"/>
      <c r="AE982" s="70"/>
      <c r="AF982" s="70"/>
      <c r="AG982" s="70"/>
      <c r="AH982" s="70"/>
    </row>
    <row r="983" ht="15.75" customHeight="1">
      <c r="Z983" s="70"/>
      <c r="AA983" s="70"/>
      <c r="AB983" s="70"/>
      <c r="AC983" s="70"/>
      <c r="AD983" s="70"/>
      <c r="AE983" s="70"/>
      <c r="AF983" s="70"/>
      <c r="AG983" s="70"/>
      <c r="AH983" s="70"/>
    </row>
    <row r="984" ht="15.75" customHeight="1">
      <c r="Z984" s="70"/>
      <c r="AA984" s="70"/>
      <c r="AB984" s="70"/>
      <c r="AC984" s="70"/>
      <c r="AD984" s="70"/>
      <c r="AE984" s="70"/>
      <c r="AF984" s="70"/>
      <c r="AG984" s="70"/>
      <c r="AH984" s="70"/>
    </row>
    <row r="985" ht="15.75" customHeight="1">
      <c r="Z985" s="70"/>
      <c r="AA985" s="70"/>
      <c r="AB985" s="70"/>
      <c r="AC985" s="70"/>
      <c r="AD985" s="70"/>
      <c r="AE985" s="70"/>
      <c r="AF985" s="70"/>
      <c r="AG985" s="70"/>
      <c r="AH985" s="70"/>
    </row>
    <row r="986" ht="15.75" customHeight="1">
      <c r="Z986" s="70"/>
      <c r="AA986" s="70"/>
      <c r="AB986" s="70"/>
      <c r="AC986" s="70"/>
      <c r="AD986" s="70"/>
      <c r="AE986" s="70"/>
      <c r="AF986" s="70"/>
      <c r="AG986" s="70"/>
      <c r="AH986" s="70"/>
    </row>
    <row r="987" ht="15.75" customHeight="1">
      <c r="Z987" s="70"/>
      <c r="AA987" s="70"/>
      <c r="AB987" s="70"/>
      <c r="AC987" s="70"/>
      <c r="AD987" s="70"/>
      <c r="AE987" s="70"/>
      <c r="AF987" s="70"/>
      <c r="AG987" s="70"/>
      <c r="AH987" s="70"/>
    </row>
    <row r="988" ht="15.75" customHeight="1">
      <c r="Z988" s="70"/>
      <c r="AA988" s="70"/>
      <c r="AB988" s="70"/>
      <c r="AC988" s="70"/>
      <c r="AD988" s="70"/>
      <c r="AE988" s="70"/>
      <c r="AF988" s="70"/>
      <c r="AG988" s="70"/>
      <c r="AH988" s="70"/>
    </row>
    <row r="989" ht="15.75" customHeight="1">
      <c r="Z989" s="70"/>
      <c r="AA989" s="70"/>
      <c r="AB989" s="70"/>
      <c r="AC989" s="70"/>
      <c r="AD989" s="70"/>
      <c r="AE989" s="70"/>
      <c r="AF989" s="70"/>
      <c r="AG989" s="70"/>
      <c r="AH989" s="70"/>
    </row>
    <row r="990" ht="15.75" customHeight="1">
      <c r="Z990" s="70"/>
      <c r="AA990" s="70"/>
      <c r="AB990" s="70"/>
      <c r="AC990" s="70"/>
      <c r="AD990" s="70"/>
      <c r="AE990" s="70"/>
      <c r="AF990" s="70"/>
      <c r="AG990" s="70"/>
      <c r="AH990" s="70"/>
    </row>
    <row r="991" ht="15.75" customHeight="1">
      <c r="Z991" s="70"/>
      <c r="AA991" s="70"/>
      <c r="AB991" s="70"/>
      <c r="AC991" s="70"/>
      <c r="AD991" s="70"/>
      <c r="AE991" s="70"/>
      <c r="AF991" s="70"/>
      <c r="AG991" s="70"/>
      <c r="AH991" s="70"/>
    </row>
    <row r="992" ht="15.75" customHeight="1">
      <c r="Z992" s="70"/>
      <c r="AA992" s="70"/>
      <c r="AB992" s="70"/>
      <c r="AC992" s="70"/>
      <c r="AD992" s="70"/>
      <c r="AE992" s="70"/>
      <c r="AF992" s="70"/>
      <c r="AG992" s="70"/>
      <c r="AH992" s="70"/>
    </row>
    <row r="993" ht="15.75" customHeight="1">
      <c r="Z993" s="70"/>
      <c r="AA993" s="70"/>
      <c r="AB993" s="70"/>
      <c r="AC993" s="70"/>
      <c r="AD993" s="70"/>
      <c r="AE993" s="70"/>
      <c r="AF993" s="70"/>
      <c r="AG993" s="70"/>
      <c r="AH993" s="70"/>
    </row>
    <row r="994" ht="15.75" customHeight="1">
      <c r="Z994" s="70"/>
      <c r="AA994" s="70"/>
      <c r="AB994" s="70"/>
      <c r="AC994" s="70"/>
      <c r="AD994" s="70"/>
      <c r="AE994" s="70"/>
      <c r="AF994" s="70"/>
      <c r="AG994" s="70"/>
      <c r="AH994" s="70"/>
    </row>
    <row r="995" ht="15.75" customHeight="1">
      <c r="Z995" s="70"/>
      <c r="AA995" s="70"/>
      <c r="AB995" s="70"/>
      <c r="AC995" s="70"/>
      <c r="AD995" s="70"/>
      <c r="AE995" s="70"/>
      <c r="AF995" s="70"/>
      <c r="AG995" s="70"/>
      <c r="AH995" s="70"/>
    </row>
    <row r="996" ht="15.75" customHeight="1">
      <c r="Z996" s="70"/>
      <c r="AA996" s="70"/>
      <c r="AB996" s="70"/>
      <c r="AC996" s="70"/>
      <c r="AD996" s="70"/>
      <c r="AE996" s="70"/>
      <c r="AF996" s="70"/>
      <c r="AG996" s="70"/>
      <c r="AH996" s="70"/>
    </row>
    <row r="997" ht="15.75" customHeight="1">
      <c r="Z997" s="70"/>
      <c r="AA997" s="70"/>
      <c r="AB997" s="70"/>
      <c r="AC997" s="70"/>
      <c r="AD997" s="70"/>
      <c r="AE997" s="70"/>
      <c r="AF997" s="70"/>
      <c r="AG997" s="70"/>
      <c r="AH997" s="70"/>
    </row>
    <row r="998" ht="15.75" customHeight="1">
      <c r="Z998" s="70"/>
      <c r="AA998" s="70"/>
      <c r="AB998" s="70"/>
      <c r="AC998" s="70"/>
      <c r="AD998" s="70"/>
      <c r="AE998" s="70"/>
      <c r="AF998" s="70"/>
      <c r="AG998" s="70"/>
      <c r="AH998" s="70"/>
    </row>
    <row r="999" ht="15.75" customHeight="1">
      <c r="Z999" s="70"/>
      <c r="AA999" s="70"/>
      <c r="AB999" s="70"/>
      <c r="AC999" s="70"/>
      <c r="AD999" s="70"/>
      <c r="AE999" s="70"/>
      <c r="AF999" s="70"/>
      <c r="AG999" s="70"/>
      <c r="AH999" s="70"/>
    </row>
    <row r="1000" ht="15.75" customHeight="1">
      <c r="Z1000" s="70"/>
      <c r="AA1000" s="70"/>
      <c r="AB1000" s="70"/>
      <c r="AC1000" s="70"/>
      <c r="AD1000" s="70"/>
      <c r="AE1000" s="70"/>
      <c r="AF1000" s="70"/>
      <c r="AG1000" s="70"/>
      <c r="AH1000" s="70"/>
    </row>
  </sheetData>
  <mergeCells count="60">
    <mergeCell ref="B18:B19"/>
    <mergeCell ref="B28:B29"/>
    <mergeCell ref="C28:C29"/>
    <mergeCell ref="D28:D29"/>
    <mergeCell ref="B30:B31"/>
    <mergeCell ref="C30:C31"/>
    <mergeCell ref="D30:D31"/>
    <mergeCell ref="C36:C37"/>
    <mergeCell ref="D36:D37"/>
    <mergeCell ref="B38:B39"/>
    <mergeCell ref="C38:C39"/>
    <mergeCell ref="D38:D39"/>
    <mergeCell ref="B32:B33"/>
    <mergeCell ref="C32:C33"/>
    <mergeCell ref="D32:D33"/>
    <mergeCell ref="B34:B35"/>
    <mergeCell ref="C34:C35"/>
    <mergeCell ref="D34:D35"/>
    <mergeCell ref="B36:B37"/>
    <mergeCell ref="F6:I6"/>
    <mergeCell ref="J6:M6"/>
    <mergeCell ref="B1:E1"/>
    <mergeCell ref="I3:J3"/>
    <mergeCell ref="K3:M3"/>
    <mergeCell ref="I4:J4"/>
    <mergeCell ref="K4:M4"/>
    <mergeCell ref="B5:E6"/>
    <mergeCell ref="J5:M5"/>
    <mergeCell ref="D7:E7"/>
    <mergeCell ref="B8:B9"/>
    <mergeCell ref="C8:C9"/>
    <mergeCell ref="D8:E8"/>
    <mergeCell ref="D9:E9"/>
    <mergeCell ref="B10:B11"/>
    <mergeCell ref="C10:C11"/>
    <mergeCell ref="D10:E10"/>
    <mergeCell ref="D11:E11"/>
    <mergeCell ref="D12:E12"/>
    <mergeCell ref="D13:E13"/>
    <mergeCell ref="D14:E14"/>
    <mergeCell ref="D15:E15"/>
    <mergeCell ref="D16:E16"/>
    <mergeCell ref="B26:E26"/>
    <mergeCell ref="F26:I26"/>
    <mergeCell ref="J26:M26"/>
    <mergeCell ref="E27:M27"/>
    <mergeCell ref="D17:E17"/>
    <mergeCell ref="D18:E18"/>
    <mergeCell ref="D19:E19"/>
    <mergeCell ref="B23:E24"/>
    <mergeCell ref="F23:I23"/>
    <mergeCell ref="J23:M23"/>
    <mergeCell ref="B25:E25"/>
    <mergeCell ref="B12:B13"/>
    <mergeCell ref="C12:C13"/>
    <mergeCell ref="B14:B15"/>
    <mergeCell ref="C14:C15"/>
    <mergeCell ref="B16:B17"/>
    <mergeCell ref="C16:C17"/>
    <mergeCell ref="C18:C19"/>
  </mergeCells>
  <dataValidations>
    <dataValidation type="list" allowBlank="1" showErrorMessage="1" sqref="J5">
      <formula1>$AA$5:$AA$7</formula1>
    </dataValidation>
  </dataValidations>
  <hyperlinks>
    <hyperlink display="содержание" location="'Содержание'!A1" ref="F1"/>
  </hyperlinks>
  <printOptions/>
  <pageMargins bottom="0.7480314960629921" footer="0.0" header="0.0" left="0.7086614173228347" right="0.7086614173228347" top="0.7480314960629921"/>
  <pageSetup paperSize="9" orientation="portrait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7.0" topLeftCell="A8" activePane="bottomLeft" state="frozen"/>
      <selection activeCell="B9" sqref="B9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7.14"/>
    <col customWidth="1" min="4" max="4" width="11.86"/>
    <col customWidth="1" min="5" max="5" width="13.43"/>
    <col customWidth="1" min="6" max="13" width="8.71"/>
    <col customWidth="1" min="14" max="15" width="8.29"/>
    <col customWidth="1" min="16" max="26" width="8.71"/>
    <col customWidth="1" hidden="1" min="27" max="34" width="8.71"/>
    <col customWidth="1" min="35" max="36" width="8.71"/>
  </cols>
  <sheetData>
    <row r="1" ht="51.0" customHeight="1">
      <c r="B1" s="67"/>
      <c r="F1" s="68" t="s">
        <v>96</v>
      </c>
      <c r="H1" s="69" t="s">
        <v>97</v>
      </c>
      <c r="N1" s="8"/>
      <c r="O1" s="8"/>
      <c r="P1" s="8"/>
      <c r="Q1" s="8"/>
      <c r="R1" s="8"/>
      <c r="S1" s="8"/>
      <c r="T1" s="8"/>
      <c r="U1" s="8"/>
      <c r="V1" s="8"/>
    </row>
    <row r="2" ht="25.5" customHeight="1">
      <c r="B2" s="169" t="s">
        <v>262</v>
      </c>
      <c r="C2" s="8"/>
      <c r="D2" s="8"/>
      <c r="E2" s="8"/>
      <c r="F2" s="8"/>
      <c r="G2" s="175"/>
      <c r="I2" s="412" t="s">
        <v>263</v>
      </c>
      <c r="J2" s="412"/>
      <c r="K2" s="412"/>
      <c r="L2" s="412"/>
      <c r="M2" s="80"/>
      <c r="N2" s="80"/>
      <c r="O2" s="74"/>
      <c r="U2" s="8"/>
      <c r="V2" s="8"/>
    </row>
    <row r="3" ht="25.5" customHeight="1">
      <c r="A3" s="8"/>
      <c r="B3" s="75" t="s">
        <v>99</v>
      </c>
      <c r="C3" s="76"/>
      <c r="D3" s="77"/>
      <c r="E3" s="77"/>
      <c r="F3" s="46"/>
      <c r="G3" s="46"/>
      <c r="H3" s="8"/>
      <c r="I3" s="78" t="s">
        <v>258</v>
      </c>
      <c r="J3" s="79"/>
      <c r="K3" s="78" t="s">
        <v>259</v>
      </c>
      <c r="L3" s="48"/>
      <c r="M3" s="79"/>
      <c r="N3" s="80"/>
      <c r="O3" s="74"/>
      <c r="P3" s="74"/>
      <c r="Q3" s="74"/>
      <c r="R3" s="74"/>
      <c r="S3" s="74"/>
      <c r="T3" s="74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</row>
    <row r="4" ht="25.5" customHeight="1">
      <c r="B4" s="81" t="s">
        <v>103</v>
      </c>
      <c r="C4" s="81"/>
      <c r="D4" s="82"/>
      <c r="E4" s="82"/>
      <c r="F4" s="8"/>
      <c r="G4" s="8"/>
      <c r="H4" s="8"/>
      <c r="I4" s="73"/>
      <c r="K4" s="73"/>
      <c r="N4" s="80"/>
      <c r="O4" s="80"/>
      <c r="P4" s="80"/>
      <c r="Q4" s="73"/>
      <c r="R4" s="73"/>
      <c r="S4" s="8"/>
      <c r="T4" s="8"/>
      <c r="U4" s="8"/>
      <c r="V4" s="8"/>
    </row>
    <row r="5" ht="27.0" customHeight="1">
      <c r="B5" s="364" t="s">
        <v>264</v>
      </c>
      <c r="C5" s="196"/>
      <c r="D5" s="196"/>
      <c r="E5" s="181"/>
      <c r="F5" s="86"/>
      <c r="G5" s="87"/>
      <c r="H5" s="365" t="s">
        <v>107</v>
      </c>
      <c r="I5" s="89">
        <v>0.0</v>
      </c>
      <c r="J5" s="86" t="s">
        <v>102</v>
      </c>
      <c r="K5" s="84"/>
      <c r="L5" s="84"/>
      <c r="M5" s="185"/>
      <c r="N5" s="163"/>
      <c r="O5" s="163"/>
      <c r="P5" s="163"/>
      <c r="Q5" s="163"/>
      <c r="R5" s="116"/>
      <c r="S5" s="116"/>
      <c r="T5" s="116"/>
      <c r="U5" s="8"/>
      <c r="V5" s="8"/>
      <c r="AA5" s="70" t="s">
        <v>102</v>
      </c>
      <c r="AB5" s="413"/>
      <c r="AC5" s="70"/>
      <c r="AD5" s="70"/>
      <c r="AE5" s="70"/>
      <c r="AF5" s="70"/>
      <c r="AG5" s="70"/>
      <c r="AH5" s="70"/>
    </row>
    <row r="6" ht="27.0" customHeight="1">
      <c r="B6" s="186"/>
      <c r="C6" s="26"/>
      <c r="D6" s="26"/>
      <c r="E6" s="148"/>
      <c r="F6" s="366" t="s">
        <v>90</v>
      </c>
      <c r="G6" s="84"/>
      <c r="H6" s="84"/>
      <c r="I6" s="185"/>
      <c r="J6" s="367" t="s">
        <v>91</v>
      </c>
      <c r="K6" s="84"/>
      <c r="L6" s="84"/>
      <c r="M6" s="185"/>
      <c r="N6" s="163"/>
      <c r="O6" s="163"/>
      <c r="P6" s="163"/>
      <c r="Q6" s="163"/>
      <c r="R6" s="116"/>
      <c r="S6" s="116"/>
      <c r="T6" s="116"/>
      <c r="U6" s="8"/>
      <c r="V6" s="8"/>
      <c r="W6" s="8"/>
      <c r="X6" s="8"/>
      <c r="Y6" s="8"/>
      <c r="Z6" s="8"/>
      <c r="AA6" s="161" t="s">
        <v>108</v>
      </c>
      <c r="AB6" s="161"/>
      <c r="AC6" s="70"/>
      <c r="AD6" s="70"/>
      <c r="AE6" s="70"/>
      <c r="AF6" s="70"/>
      <c r="AG6" s="70"/>
      <c r="AH6" s="70"/>
      <c r="AI6" s="8"/>
      <c r="AJ6" s="8"/>
    </row>
    <row r="7" ht="28.5" customHeight="1">
      <c r="B7" s="91" t="s">
        <v>7</v>
      </c>
      <c r="C7" s="92" t="s">
        <v>109</v>
      </c>
      <c r="D7" s="93" t="s">
        <v>110</v>
      </c>
      <c r="E7" s="85"/>
      <c r="F7" s="336">
        <v>1750.0</v>
      </c>
      <c r="G7" s="336">
        <v>2000.0</v>
      </c>
      <c r="H7" s="336">
        <v>2250.0</v>
      </c>
      <c r="I7" s="190">
        <v>2500.0</v>
      </c>
      <c r="J7" s="368">
        <v>1750.0</v>
      </c>
      <c r="K7" s="336">
        <v>2000.0</v>
      </c>
      <c r="L7" s="336">
        <v>2250.0</v>
      </c>
      <c r="M7" s="369">
        <v>2500.0</v>
      </c>
      <c r="N7" s="116"/>
      <c r="O7" s="116"/>
      <c r="P7" s="116"/>
      <c r="Q7" s="116"/>
      <c r="R7" s="116"/>
      <c r="S7" s="116"/>
      <c r="T7" s="116"/>
      <c r="U7" s="8"/>
      <c r="V7" s="8"/>
      <c r="W7" s="8"/>
      <c r="X7" s="8"/>
      <c r="Y7" s="8"/>
      <c r="Z7" s="8"/>
      <c r="AA7" s="161" t="s">
        <v>111</v>
      </c>
      <c r="AB7" s="161"/>
      <c r="AC7" s="70"/>
      <c r="AD7" s="70"/>
      <c r="AE7" s="70"/>
      <c r="AF7" s="70"/>
      <c r="AG7" s="70"/>
      <c r="AH7" s="70"/>
      <c r="AI7" s="8"/>
      <c r="AJ7" s="8"/>
    </row>
    <row r="8" ht="15.0" customHeight="1">
      <c r="B8" s="132">
        <v>4.0</v>
      </c>
      <c r="C8" s="98">
        <v>210.0</v>
      </c>
      <c r="D8" s="99" t="s">
        <v>112</v>
      </c>
      <c r="E8" s="100"/>
      <c r="F8" s="101">
        <f t="shared" ref="F8:M8" si="1">ROUND(AA8-(AA8*$I$5),0)</f>
        <v>19454</v>
      </c>
      <c r="G8" s="101">
        <f t="shared" si="1"/>
        <v>22208</v>
      </c>
      <c r="H8" s="101">
        <f t="shared" si="1"/>
        <v>24991</v>
      </c>
      <c r="I8" s="370">
        <f t="shared" si="1"/>
        <v>27774</v>
      </c>
      <c r="J8" s="371">
        <f t="shared" si="1"/>
        <v>38886</v>
      </c>
      <c r="K8" s="101">
        <f t="shared" si="1"/>
        <v>44432</v>
      </c>
      <c r="L8" s="101">
        <f t="shared" si="1"/>
        <v>49976</v>
      </c>
      <c r="M8" s="102">
        <f t="shared" si="1"/>
        <v>55524</v>
      </c>
      <c r="N8" s="372"/>
      <c r="O8" s="372"/>
      <c r="P8" s="372"/>
      <c r="Q8" s="372"/>
      <c r="R8" s="8"/>
      <c r="S8" s="8"/>
      <c r="T8" s="8"/>
      <c r="U8" s="8"/>
      <c r="V8" s="8"/>
      <c r="W8" s="8"/>
      <c r="X8" s="8"/>
      <c r="Y8" s="8"/>
      <c r="Z8" s="8"/>
      <c r="AA8" s="103">
        <f>ROUND(VLOOKUP(CONCATENATE("RT1W ",F$7," V",$B8),'Основа'!$A$1:$Q3561,15,FALSE),0)</f>
        <v>19454</v>
      </c>
      <c r="AB8" s="103">
        <f>ROUND(VLOOKUP(CONCATENATE("RT1W ",G$7," V",$B8),'Основа'!$A$1:$Q3561,15,FALSE),0)</f>
        <v>22208</v>
      </c>
      <c r="AC8" s="103">
        <f>ROUND(VLOOKUP(CONCATENATE("RT1W ",H$7," V",$B8),'Основа'!$A$1:$Q3561,15,FALSE),0)</f>
        <v>24991</v>
      </c>
      <c r="AD8" s="103">
        <f>ROUND(VLOOKUP(CONCATENATE("RT1W ",I$7," V",$B8),'Основа'!$A$1:$Q3561,15,FALSE),0)</f>
        <v>27774</v>
      </c>
      <c r="AE8" s="103">
        <f>ROUND(VLOOKUP(CONCATENATE("RT2W ",J$7," V",$B8),'Основа'!$A$1:$Q3561,15,FALSE),0)</f>
        <v>38886</v>
      </c>
      <c r="AF8" s="103">
        <f>ROUND(VLOOKUP(CONCATENATE("RT2W ",K$7," V",$B8),'Основа'!$A$1:$Q3561,15,FALSE),0)</f>
        <v>44432</v>
      </c>
      <c r="AG8" s="103">
        <f>ROUND(VLOOKUP(CONCATENATE("RT2W ",L$7," V",$B8),'Основа'!$A$1:$Q3561,15,FALSE),0)</f>
        <v>49976</v>
      </c>
      <c r="AH8" s="103">
        <f>ROUND(VLOOKUP(CONCATENATE("RT2W ",M$7," V",$B8),'Основа'!$A$1:$Q3561,15,FALSE),0)</f>
        <v>55524</v>
      </c>
      <c r="AI8" s="8"/>
      <c r="AJ8" s="8"/>
    </row>
    <row r="9" ht="15.0" customHeight="1">
      <c r="B9" s="104"/>
      <c r="C9" s="105"/>
      <c r="D9" s="106" t="str">
        <f>RIGHT($J$5,21)</f>
        <v>ΔТ=70⁰С (95/85/20) Вт</v>
      </c>
      <c r="E9" s="107"/>
      <c r="F9" s="108">
        <f t="shared" ref="F9:M9" si="2">ROUND(IF($D9="ΔТ=70⁰С (95/85/20) Вт",AA9,(IF($D9="ΔТ=60⁰С (90/70/20) Вт",AA9*0.818,AA9*0.646))),0)</f>
        <v>699</v>
      </c>
      <c r="G9" s="108">
        <f t="shared" si="2"/>
        <v>798</v>
      </c>
      <c r="H9" s="108">
        <f t="shared" si="2"/>
        <v>898</v>
      </c>
      <c r="I9" s="109">
        <f t="shared" si="2"/>
        <v>998</v>
      </c>
      <c r="J9" s="373">
        <f t="shared" si="2"/>
        <v>1397</v>
      </c>
      <c r="K9" s="108">
        <f t="shared" si="2"/>
        <v>1597</v>
      </c>
      <c r="L9" s="108">
        <f t="shared" si="2"/>
        <v>1796</v>
      </c>
      <c r="M9" s="109">
        <f t="shared" si="2"/>
        <v>1995</v>
      </c>
      <c r="N9" s="372"/>
      <c r="O9" s="372"/>
      <c r="P9" s="372"/>
      <c r="Q9" s="372"/>
      <c r="R9" s="8"/>
      <c r="S9" s="8"/>
      <c r="T9" s="8"/>
      <c r="U9" s="8"/>
      <c r="V9" s="8"/>
      <c r="W9" s="8"/>
      <c r="X9" s="8"/>
      <c r="Y9" s="8"/>
      <c r="Z9" s="8"/>
      <c r="AA9" s="103">
        <f>VLOOKUP(CONCATENATE("RT1W ",F$7," V",$B8),'Основа'!$A$1:$Q3561,8,FALSE)</f>
        <v>699</v>
      </c>
      <c r="AB9" s="103">
        <f>VLOOKUP(CONCATENATE("RT1W ",G$7," V",$B8),'Основа'!$A$1:$Q3561,8,FALSE)</f>
        <v>798</v>
      </c>
      <c r="AC9" s="103">
        <f>VLOOKUP(CONCATENATE("RT1W ",H$7," V",$B8),'Основа'!$A$1:$Q3561,8,FALSE)</f>
        <v>898</v>
      </c>
      <c r="AD9" s="103">
        <f>VLOOKUP(CONCATENATE("RT1W ",I$7," V",$B8),'Основа'!$A$1:$Q3561,8,FALSE)</f>
        <v>998</v>
      </c>
      <c r="AE9" s="103">
        <f>VLOOKUP(CONCATENATE("RT2W ",J$7," V",$B8),'Основа'!$A$1:$Q3561,8,FALSE)</f>
        <v>1397.28</v>
      </c>
      <c r="AF9" s="103">
        <f>VLOOKUP(CONCATENATE("RT2W ",K$7," V",$B8),'Основа'!$A$1:$Q3561,8,FALSE)</f>
        <v>1596.54</v>
      </c>
      <c r="AG9" s="103">
        <f>VLOOKUP(CONCATENATE("RT2W ",L$7," V",$B8),'Основа'!$A$1:$Q3561,8,FALSE)</f>
        <v>1795.8</v>
      </c>
      <c r="AH9" s="103">
        <f>VLOOKUP(CONCATENATE("RT2W ",M$7," V",$B8),'Основа'!$A$1:$Q3561,8,FALSE)</f>
        <v>1995.06</v>
      </c>
      <c r="AI9" s="8"/>
      <c r="AJ9" s="8"/>
    </row>
    <row r="10" ht="15.75" customHeight="1">
      <c r="B10" s="132">
        <v>6.0</v>
      </c>
      <c r="C10" s="98">
        <v>314.0</v>
      </c>
      <c r="D10" s="99" t="s">
        <v>112</v>
      </c>
      <c r="E10" s="100"/>
      <c r="F10" s="101">
        <f t="shared" ref="F10:M10" si="3">ROUND(AA10-(AA10*$I$5),0)</f>
        <v>30226</v>
      </c>
      <c r="G10" s="101">
        <f t="shared" si="3"/>
        <v>34573</v>
      </c>
      <c r="H10" s="101">
        <f t="shared" si="3"/>
        <v>38886</v>
      </c>
      <c r="I10" s="370">
        <f t="shared" si="3"/>
        <v>43200</v>
      </c>
      <c r="J10" s="371">
        <f t="shared" si="3"/>
        <v>60451</v>
      </c>
      <c r="K10" s="101">
        <f t="shared" si="3"/>
        <v>69147</v>
      </c>
      <c r="L10" s="101">
        <f t="shared" si="3"/>
        <v>77772</v>
      </c>
      <c r="M10" s="102">
        <f t="shared" si="3"/>
        <v>86400</v>
      </c>
      <c r="N10" s="115"/>
      <c r="O10" s="115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103">
        <f>ROUND(VLOOKUP(CONCATENATE("RT1W ",F$7," V",$B10),'Основа'!$A$1:$Q3563,15,FALSE),0)</f>
        <v>30226</v>
      </c>
      <c r="AB10" s="103">
        <f>ROUND(VLOOKUP(CONCATENATE("RT1W ",G$7," V",$B10),'Основа'!$A$1:$Q3563,15,FALSE),0)</f>
        <v>34573</v>
      </c>
      <c r="AC10" s="103">
        <f>ROUND(VLOOKUP(CONCATENATE("RT1W ",H$7," V",$B10),'Основа'!$A$1:$Q3563,15,FALSE),0)</f>
        <v>38886</v>
      </c>
      <c r="AD10" s="103">
        <f>ROUND(VLOOKUP(CONCATENATE("RT1W ",I$7," V",$B10),'Основа'!$A$1:$Q3563,15,FALSE),0)</f>
        <v>43200</v>
      </c>
      <c r="AE10" s="103">
        <f>ROUND(VLOOKUP(CONCATENATE("RT2W ",J$7," V",$B10),'Основа'!$A$1:$Q3563,15,FALSE),0)</f>
        <v>60451</v>
      </c>
      <c r="AF10" s="103">
        <f>ROUND(VLOOKUP(CONCATENATE("RT2W ",K$7," V",$B10),'Основа'!$A$1:$Q3563,15,FALSE),0)</f>
        <v>69147</v>
      </c>
      <c r="AG10" s="103">
        <f>ROUND(VLOOKUP(CONCATENATE("RT2W ",L$7," V",$B10),'Основа'!$A$1:$Q3563,15,FALSE),0)</f>
        <v>77772</v>
      </c>
      <c r="AH10" s="103">
        <f>ROUND(VLOOKUP(CONCATENATE("RT2W ",M$7," V",$B10),'Основа'!$A$1:$Q3563,15,FALSE),0)</f>
        <v>86400</v>
      </c>
      <c r="AI10" s="8"/>
      <c r="AJ10" s="8"/>
    </row>
    <row r="11" ht="15.75" customHeight="1">
      <c r="B11" s="104"/>
      <c r="C11" s="105"/>
      <c r="D11" s="106" t="str">
        <f>RIGHT($J$5,21)</f>
        <v>ΔТ=70⁰С (95/85/20) Вт</v>
      </c>
      <c r="E11" s="107"/>
      <c r="F11" s="108">
        <f t="shared" ref="F11:M11" si="4">ROUND(IF($D11="ΔТ=70⁰С (95/85/20) Вт",AA11,(IF($D11="ΔТ=60⁰С (90/70/20) Вт",AA11*0.818,AA11*0.646))),0)</f>
        <v>1086</v>
      </c>
      <c r="G11" s="108">
        <f t="shared" si="4"/>
        <v>1242</v>
      </c>
      <c r="H11" s="108">
        <f t="shared" si="4"/>
        <v>1397</v>
      </c>
      <c r="I11" s="109">
        <f t="shared" si="4"/>
        <v>1552</v>
      </c>
      <c r="J11" s="373">
        <f t="shared" si="4"/>
        <v>2172</v>
      </c>
      <c r="K11" s="108">
        <f t="shared" si="4"/>
        <v>2485</v>
      </c>
      <c r="L11" s="108">
        <f t="shared" si="4"/>
        <v>2795</v>
      </c>
      <c r="M11" s="109">
        <f t="shared" si="4"/>
        <v>3105</v>
      </c>
      <c r="N11" s="115"/>
      <c r="O11" s="115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103">
        <f>VLOOKUP(CONCATENATE("RT1W ",F$7," V",$B10),'Основа'!$A$1:$Q3563,8,FALSE)</f>
        <v>1086.09</v>
      </c>
      <c r="AB11" s="103">
        <f>VLOOKUP(CONCATENATE("RT1W ",G$7," V",$B10),'Основа'!$A$1:$Q3563,8,FALSE)</f>
        <v>1242.3</v>
      </c>
      <c r="AC11" s="103">
        <f>VLOOKUP(CONCATENATE("RT1W ",H$7," V",$B10),'Основа'!$A$1:$Q3563,8,FALSE)</f>
        <v>1397.28</v>
      </c>
      <c r="AD11" s="103">
        <f>VLOOKUP(CONCATENATE("RT1W ",I$7," V",$B10),'Основа'!$A$1:$Q3563,8,FALSE)</f>
        <v>1552.26</v>
      </c>
      <c r="AE11" s="103">
        <f>VLOOKUP(CONCATENATE("RT2W ",J$7," V",$B10),'Основа'!$A$1:$Q3563,8,FALSE)</f>
        <v>2172.18</v>
      </c>
      <c r="AF11" s="103">
        <f>VLOOKUP(CONCATENATE("RT2W ",K$7," V",$B10),'Основа'!$A$1:$Q3563,8,FALSE)</f>
        <v>2484.6</v>
      </c>
      <c r="AG11" s="103">
        <f>VLOOKUP(CONCATENATE("RT2W ",L$7," V",$B10),'Основа'!$A$1:$Q3563,8,FALSE)</f>
        <v>2794.56</v>
      </c>
      <c r="AH11" s="103">
        <f>VLOOKUP(CONCATENATE("RT2W ",M$7," V",$B10),'Основа'!$A$1:$Q3563,8,FALSE)</f>
        <v>3104.52</v>
      </c>
      <c r="AI11" s="8"/>
      <c r="AJ11" s="8"/>
    </row>
    <row r="12" ht="15.75" customHeight="1">
      <c r="B12" s="132">
        <v>8.0</v>
      </c>
      <c r="C12" s="98">
        <v>418.0</v>
      </c>
      <c r="D12" s="99" t="s">
        <v>112</v>
      </c>
      <c r="E12" s="100"/>
      <c r="F12" s="101">
        <f t="shared" ref="F12:M12" si="5">ROUND(AA12-(AA12*$I$5),0)</f>
        <v>41043</v>
      </c>
      <c r="G12" s="101">
        <f t="shared" si="5"/>
        <v>46930</v>
      </c>
      <c r="H12" s="101">
        <f t="shared" si="5"/>
        <v>52785</v>
      </c>
      <c r="I12" s="370">
        <f t="shared" si="5"/>
        <v>58638</v>
      </c>
      <c r="J12" s="371">
        <f t="shared" si="5"/>
        <v>82086</v>
      </c>
      <c r="K12" s="101">
        <f t="shared" si="5"/>
        <v>93862</v>
      </c>
      <c r="L12" s="101">
        <f t="shared" si="5"/>
        <v>105568</v>
      </c>
      <c r="M12" s="102">
        <f t="shared" si="5"/>
        <v>117275</v>
      </c>
      <c r="N12" s="115"/>
      <c r="O12" s="115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103">
        <f>ROUND(VLOOKUP(CONCATENATE("RT1W ",F$7," V",$B12),'Основа'!$A$1:$Q3565,15,FALSE),0)</f>
        <v>41043</v>
      </c>
      <c r="AB12" s="103">
        <f>ROUND(VLOOKUP(CONCATENATE("RT1W ",G$7," V",$B12),'Основа'!$A$1:$Q3565,15,FALSE),0)</f>
        <v>46930</v>
      </c>
      <c r="AC12" s="103">
        <f>ROUND(VLOOKUP(CONCATENATE("RT1W ",H$7," V",$B12),'Основа'!$A$1:$Q3565,15,FALSE),0)</f>
        <v>52785</v>
      </c>
      <c r="AD12" s="103">
        <f>ROUND(VLOOKUP(CONCATENATE("RT1W ",I$7," V",$B12),'Основа'!$A$1:$Q3565,15,FALSE),0)</f>
        <v>58638</v>
      </c>
      <c r="AE12" s="103">
        <f>ROUND(VLOOKUP(CONCATENATE("RT2W ",J$7," V",$B12),'Основа'!$A$1:$Q3565,15,FALSE),0)</f>
        <v>82086</v>
      </c>
      <c r="AF12" s="103">
        <f>ROUND(VLOOKUP(CONCATENATE("RT2W ",K$7," V",$B12),'Основа'!$A$1:$Q3565,15,FALSE),0)</f>
        <v>93862</v>
      </c>
      <c r="AG12" s="103">
        <f>ROUND(VLOOKUP(CONCATENATE("RT2W ",L$7," V",$B12),'Основа'!$A$1:$Q3565,15,FALSE),0)</f>
        <v>105568</v>
      </c>
      <c r="AH12" s="103">
        <f>ROUND(VLOOKUP(CONCATENATE("RT2W ",M$7," V",$B12),'Основа'!$A$1:$Q3565,15,FALSE),0)</f>
        <v>117275</v>
      </c>
      <c r="AI12" s="8"/>
      <c r="AJ12" s="8"/>
    </row>
    <row r="13" ht="15.75" customHeight="1">
      <c r="B13" s="104"/>
      <c r="C13" s="105"/>
      <c r="D13" s="106" t="str">
        <f>RIGHT($J$5,21)</f>
        <v>ΔТ=70⁰С (95/85/20) Вт</v>
      </c>
      <c r="E13" s="107"/>
      <c r="F13" s="108">
        <f t="shared" ref="F13:M13" si="6">ROUND(IF($D13="ΔТ=70⁰С (95/85/20) Вт",AA13,(IF($D13="ΔТ=60⁰С (90/70/20) Вт",AA13*0.818,AA13*0.646))),0)</f>
        <v>1475</v>
      </c>
      <c r="G13" s="108">
        <f t="shared" si="6"/>
        <v>1686</v>
      </c>
      <c r="H13" s="108">
        <f t="shared" si="6"/>
        <v>1897</v>
      </c>
      <c r="I13" s="109">
        <f t="shared" si="6"/>
        <v>2107</v>
      </c>
      <c r="J13" s="373">
        <f t="shared" si="6"/>
        <v>2950</v>
      </c>
      <c r="K13" s="108">
        <f t="shared" si="6"/>
        <v>3373</v>
      </c>
      <c r="L13" s="108">
        <f t="shared" si="6"/>
        <v>3793</v>
      </c>
      <c r="M13" s="109">
        <f t="shared" si="6"/>
        <v>4214</v>
      </c>
      <c r="N13" s="115"/>
      <c r="O13" s="115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103">
        <f>VLOOKUP(CONCATENATE("RT1W ",F$7," V",$B12),'Основа'!$A$1:$Q3565,8,FALSE)</f>
        <v>1474.77</v>
      </c>
      <c r="AB13" s="103">
        <f>VLOOKUP(CONCATENATE("RT1W ",G$7," V",$B12),'Основа'!$A$1:$Q3565,8,FALSE)</f>
        <v>1686.33</v>
      </c>
      <c r="AC13" s="103">
        <f>VLOOKUP(CONCATENATE("RT1W ",H$7," V",$B12),'Основа'!$A$1:$Q3565,8,FALSE)</f>
        <v>1896.66</v>
      </c>
      <c r="AD13" s="103">
        <f>VLOOKUP(CONCATENATE("RT1W ",I$7," V",$B12),'Основа'!$A$1:$Q3565,8,FALSE)</f>
        <v>2106.99</v>
      </c>
      <c r="AE13" s="103">
        <f>VLOOKUP(CONCATENATE("RT2W ",J$7," V",$B12),'Основа'!$A$1:$Q3565,8,FALSE)</f>
        <v>2949.54</v>
      </c>
      <c r="AF13" s="103">
        <f>VLOOKUP(CONCATENATE("RT2W ",K$7," V",$B12),'Основа'!$A$1:$Q3565,8,FALSE)</f>
        <v>3372.66</v>
      </c>
      <c r="AG13" s="103">
        <f>VLOOKUP(CONCATENATE("RT2W ",L$7," V",$B12),'Основа'!$A$1:$Q3565,8,FALSE)</f>
        <v>3793.32</v>
      </c>
      <c r="AH13" s="103">
        <f>VLOOKUP(CONCATENATE("RT2W ",M$7," V",$B12),'Основа'!$A$1:$Q3565,8,FALSE)</f>
        <v>4213.98</v>
      </c>
      <c r="AI13" s="8"/>
      <c r="AJ13" s="8"/>
    </row>
    <row r="14" ht="15.75" customHeight="1">
      <c r="B14" s="132">
        <v>10.0</v>
      </c>
      <c r="C14" s="98">
        <v>522.0</v>
      </c>
      <c r="D14" s="99" t="s">
        <v>112</v>
      </c>
      <c r="E14" s="100"/>
      <c r="F14" s="101">
        <f t="shared" ref="F14:M14" si="7">ROUND(AA14-(AA14*$I$5),0)</f>
        <v>51860</v>
      </c>
      <c r="G14" s="101">
        <f t="shared" si="7"/>
        <v>59288</v>
      </c>
      <c r="H14" s="101">
        <f t="shared" si="7"/>
        <v>66682</v>
      </c>
      <c r="I14" s="370">
        <f t="shared" si="7"/>
        <v>74110</v>
      </c>
      <c r="J14" s="371">
        <f t="shared" si="7"/>
        <v>103720</v>
      </c>
      <c r="K14" s="101">
        <f t="shared" si="7"/>
        <v>118576</v>
      </c>
      <c r="L14" s="101">
        <f t="shared" si="7"/>
        <v>133364</v>
      </c>
      <c r="M14" s="102">
        <f t="shared" si="7"/>
        <v>148221</v>
      </c>
      <c r="N14" s="115"/>
      <c r="O14" s="115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103">
        <f>ROUND(VLOOKUP(CONCATENATE("RT1W ",F$7," V",$B14),'Основа'!$A$1:$Q3567,15,FALSE),0)</f>
        <v>51860</v>
      </c>
      <c r="AB14" s="103">
        <f>ROUND(VLOOKUP(CONCATENATE("RT1W ",G$7," V",$B14),'Основа'!$A$1:$Q3567,15,FALSE),0)</f>
        <v>59288</v>
      </c>
      <c r="AC14" s="103">
        <f>ROUND(VLOOKUP(CONCATENATE("RT1W ",H$7," V",$B14),'Основа'!$A$1:$Q3567,15,FALSE),0)</f>
        <v>66682</v>
      </c>
      <c r="AD14" s="103">
        <f>ROUND(VLOOKUP(CONCATENATE("RT1W ",I$7," V",$B14),'Основа'!$A$1:$Q3567,15,FALSE),0)</f>
        <v>74110</v>
      </c>
      <c r="AE14" s="103">
        <f>ROUND(VLOOKUP(CONCATENATE("RT2W ",J$7," V",$B14),'Основа'!$A$1:$Q3567,15,FALSE),0)</f>
        <v>103720</v>
      </c>
      <c r="AF14" s="103">
        <f>ROUND(VLOOKUP(CONCATENATE("RT2W ",K$7," V",$B14),'Основа'!$A$1:$Q3567,15,FALSE),0)</f>
        <v>118576</v>
      </c>
      <c r="AG14" s="103">
        <f>ROUND(VLOOKUP(CONCATENATE("RT2W ",L$7," V",$B14),'Основа'!$A$1:$Q3567,15,FALSE),0)</f>
        <v>133364</v>
      </c>
      <c r="AH14" s="103">
        <f>ROUND(VLOOKUP(CONCATENATE("RT2W ",M$7," V",$B14),'Основа'!$A$1:$Q3567,15,FALSE),0)</f>
        <v>148221</v>
      </c>
      <c r="AI14" s="8"/>
      <c r="AJ14" s="8"/>
    </row>
    <row r="15" ht="15.75" customHeight="1">
      <c r="B15" s="104"/>
      <c r="C15" s="105"/>
      <c r="D15" s="106" t="str">
        <f>RIGHT($J$5,21)</f>
        <v>ΔТ=70⁰С (95/85/20) Вт</v>
      </c>
      <c r="E15" s="107"/>
      <c r="F15" s="108">
        <f t="shared" ref="F15:M15" si="8">ROUND(IF($D15="ΔТ=70⁰С (95/85/20) Вт",AA15,(IF($D15="ΔТ=60⁰С (90/70/20) Вт",AA15*0.818,AA15*0.646))),0)</f>
        <v>1863</v>
      </c>
      <c r="G15" s="108">
        <f t="shared" si="8"/>
        <v>2130</v>
      </c>
      <c r="H15" s="108">
        <f t="shared" si="8"/>
        <v>2396</v>
      </c>
      <c r="I15" s="109">
        <f t="shared" si="8"/>
        <v>2663</v>
      </c>
      <c r="J15" s="373">
        <f t="shared" si="8"/>
        <v>3727</v>
      </c>
      <c r="K15" s="108">
        <f t="shared" si="8"/>
        <v>4261</v>
      </c>
      <c r="L15" s="108">
        <f t="shared" si="8"/>
        <v>4792</v>
      </c>
      <c r="M15" s="109">
        <f t="shared" si="8"/>
        <v>5326</v>
      </c>
      <c r="N15" s="115"/>
      <c r="O15" s="115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103">
        <f>VLOOKUP(CONCATENATE("RT1W ",F$7," V",$B14),'Основа'!$A$1:$Q3567,8,FALSE)</f>
        <v>1863.45</v>
      </c>
      <c r="AB15" s="103">
        <f>VLOOKUP(CONCATENATE("RT1W ",G$7," V",$B14),'Основа'!$A$1:$Q3567,8,FALSE)</f>
        <v>2130.36</v>
      </c>
      <c r="AC15" s="103">
        <f>VLOOKUP(CONCATENATE("RT1W ",H$7," V",$B14),'Основа'!$A$1:$Q3567,8,FALSE)</f>
        <v>2396.04</v>
      </c>
      <c r="AD15" s="103">
        <f>VLOOKUP(CONCATENATE("RT1W ",I$7," V",$B14),'Основа'!$A$1:$Q3567,8,FALSE)</f>
        <v>2662.95</v>
      </c>
      <c r="AE15" s="103">
        <f>VLOOKUP(CONCATENATE("RT2W ",J$7," V",$B14),'Основа'!$A$1:$Q3567,8,FALSE)</f>
        <v>3726.9</v>
      </c>
      <c r="AF15" s="103">
        <f>VLOOKUP(CONCATENATE("RT2W ",K$7," V",$B14),'Основа'!$A$1:$Q3567,8,FALSE)</f>
        <v>4260.72</v>
      </c>
      <c r="AG15" s="103">
        <f>VLOOKUP(CONCATENATE("RT2W ",L$7," V",$B14),'Основа'!$A$1:$Q3567,8,FALSE)</f>
        <v>4792.08</v>
      </c>
      <c r="AH15" s="103">
        <f>VLOOKUP(CONCATENATE("RT2W ",M$7," V",$B14),'Основа'!$A$1:$Q3567,8,FALSE)</f>
        <v>5325.9</v>
      </c>
      <c r="AI15" s="8"/>
      <c r="AJ15" s="8"/>
    </row>
    <row r="16" ht="15.75" customHeight="1">
      <c r="B16" s="132">
        <v>12.0</v>
      </c>
      <c r="C16" s="98">
        <v>626.0</v>
      </c>
      <c r="D16" s="99" t="s">
        <v>112</v>
      </c>
      <c r="E16" s="100"/>
      <c r="F16" s="101">
        <f t="shared" ref="F16:I16" si="9">ROUND(AA16-(AA16*$I$5),0)</f>
        <v>62643</v>
      </c>
      <c r="G16" s="101">
        <f t="shared" si="9"/>
        <v>71612</v>
      </c>
      <c r="H16" s="101">
        <f t="shared" si="9"/>
        <v>80545</v>
      </c>
      <c r="I16" s="370">
        <f t="shared" si="9"/>
        <v>89548</v>
      </c>
      <c r="J16" s="374"/>
      <c r="K16" s="374"/>
      <c r="L16" s="374"/>
      <c r="M16" s="375"/>
      <c r="N16" s="113"/>
      <c r="O16" s="113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103">
        <f>ROUND(VLOOKUP(CONCATENATE("RT1W ",F$7," V",$B16),'Основа'!$A$1:$Q3569,15,FALSE),0)</f>
        <v>62643</v>
      </c>
      <c r="AB16" s="103">
        <f>ROUND(VLOOKUP(CONCATENATE("RT1W ",G$7," V",$B16),'Основа'!$A$1:$Q3569,15,FALSE),0)</f>
        <v>71612</v>
      </c>
      <c r="AC16" s="103">
        <f>ROUND(VLOOKUP(CONCATENATE("RT1W ",H$7," V",$B16),'Основа'!$A$1:$Q3569,15,FALSE),0)</f>
        <v>80545</v>
      </c>
      <c r="AD16" s="103">
        <f>ROUND(VLOOKUP(CONCATENATE("RT1W ",I$7," V",$B16),'Основа'!$A$1:$Q3569,15,FALSE),0)</f>
        <v>89548</v>
      </c>
      <c r="AE16" s="70"/>
      <c r="AF16" s="70"/>
      <c r="AG16" s="70"/>
      <c r="AH16" s="70"/>
      <c r="AI16" s="8"/>
      <c r="AJ16" s="8"/>
    </row>
    <row r="17" ht="15.75" customHeight="1">
      <c r="B17" s="104"/>
      <c r="C17" s="105"/>
      <c r="D17" s="106" t="str">
        <f>RIGHT($J$5,21)</f>
        <v>ΔТ=70⁰С (95/85/20) Вт</v>
      </c>
      <c r="E17" s="107"/>
      <c r="F17" s="108">
        <f t="shared" ref="F17:I17" si="10">ROUND(IF($D17="ΔТ=70⁰С (95/85/20) Вт",AA17,(IF($D17="ΔТ=60⁰С (90/70/20) Вт",AA17*0.818,AA17*0.646))),0)</f>
        <v>2251</v>
      </c>
      <c r="G17" s="108">
        <f t="shared" si="10"/>
        <v>2573</v>
      </c>
      <c r="H17" s="108">
        <f t="shared" si="10"/>
        <v>2894</v>
      </c>
      <c r="I17" s="109">
        <f t="shared" si="10"/>
        <v>3218</v>
      </c>
      <c r="J17" s="287"/>
      <c r="K17" s="287"/>
      <c r="L17" s="287"/>
      <c r="M17" s="288"/>
      <c r="N17" s="113"/>
      <c r="O17" s="113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103">
        <f>VLOOKUP(CONCATENATE("RT1W ",F$7," V",$B16),'Основа'!$A$1:$Q3569,8,FALSE)</f>
        <v>2250.9</v>
      </c>
      <c r="AB17" s="103">
        <f>VLOOKUP(CONCATENATE("RT1W ",G$7," V",$B16),'Основа'!$A$1:$Q3569,8,FALSE)</f>
        <v>2573.16</v>
      </c>
      <c r="AC17" s="103">
        <f>VLOOKUP(CONCATENATE("RT1W ",H$7," V",$B16),'Основа'!$A$1:$Q3569,8,FALSE)</f>
        <v>2894.19</v>
      </c>
      <c r="AD17" s="103">
        <f>VLOOKUP(CONCATENATE("RT1W ",I$7," V",$B16),'Основа'!$A$1:$Q3569,8,FALSE)</f>
        <v>3217.68</v>
      </c>
      <c r="AE17" s="70"/>
      <c r="AF17" s="70"/>
      <c r="AG17" s="70"/>
      <c r="AH17" s="70"/>
      <c r="AI17" s="8"/>
      <c r="AJ17" s="8"/>
    </row>
    <row r="18" ht="15.75" customHeight="1">
      <c r="B18" s="132">
        <v>14.0</v>
      </c>
      <c r="C18" s="98">
        <v>730.0</v>
      </c>
      <c r="D18" s="99" t="s">
        <v>112</v>
      </c>
      <c r="E18" s="100"/>
      <c r="F18" s="101">
        <f t="shared" ref="F18:I18" si="11">ROUND(AA18-(AA18*$I$5),0)</f>
        <v>73471</v>
      </c>
      <c r="G18" s="101">
        <f t="shared" si="11"/>
        <v>83963</v>
      </c>
      <c r="H18" s="101">
        <f t="shared" si="11"/>
        <v>94455</v>
      </c>
      <c r="I18" s="370">
        <f t="shared" si="11"/>
        <v>104975</v>
      </c>
      <c r="J18" s="287"/>
      <c r="K18" s="287"/>
      <c r="L18" s="287"/>
      <c r="M18" s="288"/>
      <c r="N18" s="115"/>
      <c r="O18" s="115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103">
        <f>ROUND(VLOOKUP(CONCATENATE("RT1W ",F$7," V",$B18),'Основа'!$A$1:$Q3572,15,FALSE),0)</f>
        <v>73471</v>
      </c>
      <c r="AB18" s="103">
        <f>ROUND(VLOOKUP(CONCATENATE("RT1W ",G$7," V",$B18),'Основа'!$A$1:$Q3572,15,FALSE),0)</f>
        <v>83963</v>
      </c>
      <c r="AC18" s="103">
        <f>ROUND(VLOOKUP(CONCATENATE("RT1W ",H$7," V",$B18),'Основа'!$A$1:$Q3572,15,FALSE),0)</f>
        <v>94455</v>
      </c>
      <c r="AD18" s="103">
        <f>ROUND(VLOOKUP(CONCATENATE("RT1W ",I$7," V",$B18),'Основа'!$A$1:$Q3572,15,FALSE),0)</f>
        <v>104975</v>
      </c>
      <c r="AE18" s="70"/>
      <c r="AF18" s="70"/>
      <c r="AG18" s="70"/>
      <c r="AH18" s="70"/>
      <c r="AI18" s="8"/>
      <c r="AJ18" s="8"/>
    </row>
    <row r="19" ht="15.75" customHeight="1">
      <c r="B19" s="110"/>
      <c r="C19" s="111"/>
      <c r="D19" s="106" t="str">
        <f>RIGHT($J$5,21)</f>
        <v>ΔТ=70⁰С (95/85/20) Вт</v>
      </c>
      <c r="E19" s="107"/>
      <c r="F19" s="108">
        <f t="shared" ref="F19:I19" si="12">ROUND(IF($D19="ΔТ=70⁰С (95/85/20) Вт",AA19,(IF($D19="ΔТ=60⁰С (90/70/20) Вт",AA19*0.818,AA19*0.646))),0)</f>
        <v>2640</v>
      </c>
      <c r="G19" s="108">
        <f t="shared" si="12"/>
        <v>3017</v>
      </c>
      <c r="H19" s="108">
        <f t="shared" si="12"/>
        <v>3394</v>
      </c>
      <c r="I19" s="109">
        <f t="shared" si="12"/>
        <v>3772</v>
      </c>
      <c r="J19" s="280"/>
      <c r="K19" s="280"/>
      <c r="L19" s="280"/>
      <c r="M19" s="281"/>
      <c r="N19" s="115"/>
      <c r="O19" s="115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103">
        <f>VLOOKUP(CONCATENATE("RT1W ",F$7," V",$B18),'Основа'!$A$1:$Q3572,8,FALSE)</f>
        <v>2640</v>
      </c>
      <c r="AB19" s="103">
        <f>VLOOKUP(CONCATENATE("RT1W ",G$7," V",$B18),'Основа'!$A$1:$Q3572,8,FALSE)</f>
        <v>3017</v>
      </c>
      <c r="AC19" s="103">
        <f>VLOOKUP(CONCATENATE("RT1W ",H$7," V",$B18),'Основа'!$A$1:$Q3572,8,FALSE)</f>
        <v>3394</v>
      </c>
      <c r="AD19" s="103">
        <f>VLOOKUP(CONCATENATE("RT1W ",I$7," V",$B18),'Основа'!$A$1:$Q3572,8,FALSE)</f>
        <v>3772</v>
      </c>
      <c r="AE19" s="70"/>
      <c r="AF19" s="70"/>
      <c r="AG19" s="70"/>
      <c r="AH19" s="70"/>
      <c r="AI19" s="8"/>
      <c r="AJ19" s="8"/>
    </row>
    <row r="20" ht="15.75" customHeight="1">
      <c r="B20" s="163"/>
      <c r="C20" s="153"/>
      <c r="D20" s="153"/>
      <c r="E20" s="153"/>
      <c r="F20" s="115"/>
      <c r="G20" s="115"/>
      <c r="H20" s="115"/>
      <c r="I20" s="115"/>
      <c r="J20" s="115"/>
      <c r="K20" s="115"/>
      <c r="L20" s="115"/>
      <c r="M20" s="115"/>
      <c r="N20" s="115"/>
      <c r="O20" s="115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8"/>
      <c r="AJ20" s="8"/>
    </row>
    <row r="21" ht="20.25" customHeight="1">
      <c r="B21" s="163"/>
      <c r="C21" s="153"/>
      <c r="D21" s="8"/>
      <c r="E21" s="118" t="s">
        <v>113</v>
      </c>
      <c r="F21" s="115"/>
      <c r="G21" s="115"/>
      <c r="H21" s="115"/>
      <c r="I21" s="115"/>
      <c r="J21" s="115"/>
      <c r="K21" s="115"/>
      <c r="L21" s="115"/>
      <c r="M21" s="115"/>
      <c r="N21" s="115"/>
      <c r="O21" s="115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  <c r="AC21" s="8"/>
      <c r="AD21" s="8"/>
      <c r="AE21" s="8"/>
      <c r="AF21" s="8"/>
      <c r="AG21" s="8"/>
      <c r="AH21" s="8"/>
      <c r="AI21" s="8"/>
      <c r="AJ21" s="8"/>
    </row>
    <row r="22" ht="15.0" customHeight="1">
      <c r="B22" s="163"/>
      <c r="C22" s="153"/>
      <c r="D22" s="163"/>
      <c r="E22" s="163"/>
      <c r="F22" s="113"/>
      <c r="G22" s="113"/>
      <c r="H22" s="113"/>
      <c r="I22" s="113"/>
      <c r="J22" s="113"/>
      <c r="K22" s="113"/>
      <c r="L22" s="113"/>
      <c r="M22" s="113"/>
      <c r="N22" s="113"/>
      <c r="O22" s="113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  <c r="AC22" s="8"/>
      <c r="AD22" s="8"/>
      <c r="AE22" s="8"/>
      <c r="AF22" s="8"/>
      <c r="AG22" s="8"/>
      <c r="AH22" s="8"/>
      <c r="AI22" s="8"/>
      <c r="AJ22" s="8"/>
    </row>
    <row r="23" ht="15.75" customHeight="1">
      <c r="B23" s="180" t="s">
        <v>110</v>
      </c>
      <c r="C23" s="196"/>
      <c r="D23" s="196"/>
      <c r="E23" s="202"/>
      <c r="F23" s="376" t="s">
        <v>90</v>
      </c>
      <c r="G23" s="84"/>
      <c r="H23" s="84"/>
      <c r="I23" s="185"/>
      <c r="J23" s="376" t="s">
        <v>91</v>
      </c>
      <c r="K23" s="84"/>
      <c r="L23" s="84"/>
      <c r="M23" s="185"/>
      <c r="N23" s="115"/>
      <c r="O23" s="115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8"/>
      <c r="AJ23" s="8"/>
    </row>
    <row r="24" ht="15.75" customHeight="1">
      <c r="B24" s="377"/>
      <c r="C24" s="378"/>
      <c r="D24" s="378"/>
      <c r="E24" s="379"/>
      <c r="F24" s="380">
        <v>1750.0</v>
      </c>
      <c r="G24" s="121">
        <v>2000.0</v>
      </c>
      <c r="H24" s="121">
        <v>2250.0</v>
      </c>
      <c r="I24" s="381">
        <v>2500.0</v>
      </c>
      <c r="J24" s="121">
        <v>1750.0</v>
      </c>
      <c r="K24" s="121">
        <v>2000.0</v>
      </c>
      <c r="L24" s="121">
        <v>2250.0</v>
      </c>
      <c r="M24" s="381">
        <v>2500.0</v>
      </c>
      <c r="N24" s="115"/>
      <c r="O24" s="115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8"/>
      <c r="AJ24" s="8"/>
    </row>
    <row r="25" ht="15.75" customHeight="1">
      <c r="B25" s="307" t="s">
        <v>114</v>
      </c>
      <c r="C25" s="130"/>
      <c r="D25" s="130"/>
      <c r="E25" s="131"/>
      <c r="F25" s="382">
        <f t="shared" ref="F25:M25" si="13">F24-42</f>
        <v>1708</v>
      </c>
      <c r="G25" s="61">
        <f t="shared" si="13"/>
        <v>1958</v>
      </c>
      <c r="H25" s="61">
        <f t="shared" si="13"/>
        <v>2208</v>
      </c>
      <c r="I25" s="124">
        <f t="shared" si="13"/>
        <v>2458</v>
      </c>
      <c r="J25" s="382">
        <f t="shared" si="13"/>
        <v>1708</v>
      </c>
      <c r="K25" s="61">
        <f t="shared" si="13"/>
        <v>1958</v>
      </c>
      <c r="L25" s="61">
        <f t="shared" si="13"/>
        <v>2208</v>
      </c>
      <c r="M25" s="124">
        <f t="shared" si="13"/>
        <v>2458</v>
      </c>
      <c r="N25" s="115"/>
      <c r="O25" s="115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  <c r="AC25" s="8"/>
      <c r="AD25" s="8"/>
      <c r="AE25" s="8"/>
      <c r="AF25" s="8"/>
      <c r="AG25" s="8"/>
      <c r="AH25" s="8"/>
      <c r="AI25" s="8"/>
      <c r="AJ25" s="8"/>
    </row>
    <row r="26" ht="15.75" customHeight="1">
      <c r="B26" s="383" t="s">
        <v>265</v>
      </c>
      <c r="C26" s="26"/>
      <c r="D26" s="26"/>
      <c r="E26" s="26"/>
      <c r="F26" s="383">
        <v>75.0</v>
      </c>
      <c r="G26" s="26"/>
      <c r="H26" s="26"/>
      <c r="I26" s="209"/>
      <c r="J26" s="384">
        <v>129.0</v>
      </c>
      <c r="K26" s="26"/>
      <c r="L26" s="26"/>
      <c r="M26" s="209"/>
      <c r="N26" s="115"/>
      <c r="O26" s="115"/>
      <c r="P26" s="8"/>
      <c r="Q26" s="8"/>
      <c r="R26" s="8"/>
      <c r="S26" s="8"/>
      <c r="T26" s="8"/>
      <c r="U26" s="8"/>
      <c r="V26" s="8"/>
    </row>
    <row r="27" ht="35.25" customHeight="1">
      <c r="B27" s="249" t="s">
        <v>7</v>
      </c>
      <c r="C27" s="385" t="s">
        <v>116</v>
      </c>
      <c r="D27" s="385" t="s">
        <v>117</v>
      </c>
      <c r="E27" s="386" t="s">
        <v>118</v>
      </c>
      <c r="F27" s="84"/>
      <c r="G27" s="84"/>
      <c r="H27" s="84"/>
      <c r="I27" s="84"/>
      <c r="J27" s="84"/>
      <c r="K27" s="84"/>
      <c r="L27" s="84"/>
      <c r="M27" s="185"/>
      <c r="N27" s="113"/>
      <c r="O27" s="113"/>
      <c r="P27" s="8"/>
      <c r="Q27" s="8"/>
      <c r="R27" s="8"/>
      <c r="S27" s="8"/>
      <c r="T27" s="8"/>
      <c r="U27" s="8"/>
      <c r="V27" s="8"/>
    </row>
    <row r="28" ht="15.75" customHeight="1">
      <c r="B28" s="132">
        <v>4.0</v>
      </c>
      <c r="C28" s="133">
        <v>162.0</v>
      </c>
      <c r="D28" s="133">
        <v>80.0</v>
      </c>
      <c r="E28" s="134" t="s">
        <v>119</v>
      </c>
      <c r="F28" s="205">
        <v>15.2</v>
      </c>
      <c r="G28" s="205">
        <v>17.0</v>
      </c>
      <c r="H28" s="205">
        <v>18.8</v>
      </c>
      <c r="I28" s="387">
        <v>20.7</v>
      </c>
      <c r="J28" s="388">
        <v>27.9</v>
      </c>
      <c r="K28" s="205">
        <v>31.5</v>
      </c>
      <c r="L28" s="205">
        <v>35.2</v>
      </c>
      <c r="M28" s="206">
        <v>38.8</v>
      </c>
      <c r="N28" s="115"/>
      <c r="O28" s="115"/>
      <c r="P28" s="8"/>
      <c r="Q28" s="8"/>
      <c r="R28" s="8"/>
      <c r="S28" s="8"/>
      <c r="T28" s="8"/>
      <c r="U28" s="8"/>
      <c r="V28" s="8"/>
    </row>
    <row r="29" ht="15.75" customHeight="1">
      <c r="B29" s="110"/>
      <c r="C29" s="111"/>
      <c r="D29" s="111"/>
      <c r="E29" s="137" t="s">
        <v>120</v>
      </c>
      <c r="F29" s="389">
        <v>4.5</v>
      </c>
      <c r="G29" s="390">
        <v>5.0</v>
      </c>
      <c r="H29" s="390">
        <v>5.6</v>
      </c>
      <c r="I29" s="391">
        <v>6.1</v>
      </c>
      <c r="J29" s="392">
        <v>9.0</v>
      </c>
      <c r="K29" s="390">
        <v>10.1</v>
      </c>
      <c r="L29" s="390">
        <v>11.2</v>
      </c>
      <c r="M29" s="393">
        <v>12.3</v>
      </c>
      <c r="N29" s="115"/>
      <c r="O29" s="115"/>
      <c r="P29" s="8"/>
      <c r="Q29" s="8"/>
      <c r="R29" s="8"/>
      <c r="S29" s="8"/>
      <c r="T29" s="8"/>
      <c r="U29" s="8"/>
      <c r="V29" s="8"/>
    </row>
    <row r="30" ht="15.75" customHeight="1">
      <c r="B30" s="141">
        <v>6.0</v>
      </c>
      <c r="C30" s="142">
        <v>266.0</v>
      </c>
      <c r="D30" s="142">
        <v>132.0</v>
      </c>
      <c r="E30" s="143" t="s">
        <v>119</v>
      </c>
      <c r="F30" s="244">
        <v>21.8</v>
      </c>
      <c r="G30" s="244">
        <v>24.6</v>
      </c>
      <c r="H30" s="244">
        <v>27.3</v>
      </c>
      <c r="I30" s="394">
        <v>30.1</v>
      </c>
      <c r="J30" s="395">
        <v>41.6</v>
      </c>
      <c r="K30" s="244">
        <v>47.1</v>
      </c>
      <c r="L30" s="244">
        <v>52.6</v>
      </c>
      <c r="M30" s="245">
        <v>58.1</v>
      </c>
      <c r="N30" s="115"/>
      <c r="O30" s="115"/>
      <c r="P30" s="8"/>
      <c r="Q30" s="8"/>
      <c r="R30" s="8"/>
      <c r="S30" s="8"/>
      <c r="T30" s="8"/>
      <c r="U30" s="8"/>
      <c r="V30" s="8"/>
    </row>
    <row r="31" ht="15.75" customHeight="1">
      <c r="B31" s="110"/>
      <c r="C31" s="111"/>
      <c r="D31" s="111"/>
      <c r="E31" s="137" t="s">
        <v>120</v>
      </c>
      <c r="F31" s="389">
        <v>6.7</v>
      </c>
      <c r="G31" s="390">
        <v>7.5</v>
      </c>
      <c r="H31" s="390">
        <v>8.4</v>
      </c>
      <c r="I31" s="391">
        <v>9.2</v>
      </c>
      <c r="J31" s="396">
        <v>13.5</v>
      </c>
      <c r="K31" s="390">
        <v>15.1</v>
      </c>
      <c r="L31" s="390">
        <v>16.8</v>
      </c>
      <c r="M31" s="393">
        <v>18.4</v>
      </c>
      <c r="N31" s="113"/>
      <c r="O31" s="113"/>
      <c r="P31" s="8"/>
      <c r="Q31" s="8"/>
      <c r="R31" s="8"/>
      <c r="S31" s="8"/>
      <c r="T31" s="8"/>
      <c r="U31" s="8"/>
      <c r="V31" s="8"/>
    </row>
    <row r="32" ht="15.75" customHeight="1">
      <c r="B32" s="132">
        <v>8.0</v>
      </c>
      <c r="C32" s="133">
        <f>C30+104</f>
        <v>370</v>
      </c>
      <c r="D32" s="133">
        <v>184.0</v>
      </c>
      <c r="E32" s="134" t="s">
        <v>119</v>
      </c>
      <c r="F32" s="205">
        <v>28.5</v>
      </c>
      <c r="G32" s="205">
        <v>32.2</v>
      </c>
      <c r="H32" s="205">
        <v>35.8</v>
      </c>
      <c r="I32" s="387">
        <v>39.5</v>
      </c>
      <c r="J32" s="388">
        <v>55.4</v>
      </c>
      <c r="K32" s="205">
        <v>62.7</v>
      </c>
      <c r="L32" s="205">
        <v>70.1</v>
      </c>
      <c r="M32" s="206">
        <v>77.4</v>
      </c>
      <c r="N32" s="115"/>
      <c r="O32" s="115"/>
      <c r="P32" s="8"/>
      <c r="Q32" s="8"/>
      <c r="R32" s="8"/>
      <c r="S32" s="8"/>
      <c r="T32" s="8"/>
      <c r="U32" s="8"/>
      <c r="V32" s="8"/>
    </row>
    <row r="33" ht="15.75" customHeight="1">
      <c r="B33" s="110"/>
      <c r="C33" s="111"/>
      <c r="D33" s="111"/>
      <c r="E33" s="137" t="s">
        <v>120</v>
      </c>
      <c r="F33" s="390">
        <v>9.0</v>
      </c>
      <c r="G33" s="390">
        <v>10.1</v>
      </c>
      <c r="H33" s="390">
        <v>11.2</v>
      </c>
      <c r="I33" s="391">
        <v>12.3</v>
      </c>
      <c r="J33" s="392">
        <v>18.0</v>
      </c>
      <c r="K33" s="390">
        <v>20.2</v>
      </c>
      <c r="L33" s="390">
        <v>22.3</v>
      </c>
      <c r="M33" s="393">
        <v>24.6</v>
      </c>
      <c r="N33" s="115"/>
      <c r="O33" s="115"/>
      <c r="P33" s="8"/>
      <c r="Q33" s="8"/>
      <c r="R33" s="8"/>
      <c r="S33" s="8"/>
      <c r="T33" s="8"/>
      <c r="U33" s="8"/>
      <c r="V33" s="8"/>
    </row>
    <row r="34" ht="15.75" customHeight="1">
      <c r="B34" s="132">
        <v>10.0</v>
      </c>
      <c r="C34" s="133">
        <f>C32+104</f>
        <v>474</v>
      </c>
      <c r="D34" s="133">
        <v>236.0</v>
      </c>
      <c r="E34" s="134" t="s">
        <v>119</v>
      </c>
      <c r="F34" s="205">
        <v>35.1</v>
      </c>
      <c r="G34" s="205">
        <v>39.8</v>
      </c>
      <c r="H34" s="205">
        <v>44.3</v>
      </c>
      <c r="I34" s="387">
        <v>48.9</v>
      </c>
      <c r="J34" s="388">
        <v>69.2</v>
      </c>
      <c r="K34" s="205">
        <v>78.3</v>
      </c>
      <c r="L34" s="205">
        <v>87.5</v>
      </c>
      <c r="M34" s="206">
        <v>96.6</v>
      </c>
      <c r="N34" s="115"/>
      <c r="O34" s="115"/>
      <c r="P34" s="8"/>
      <c r="Q34" s="8"/>
      <c r="R34" s="8"/>
      <c r="S34" s="8"/>
      <c r="T34" s="8"/>
      <c r="U34" s="8"/>
      <c r="V34" s="8"/>
    </row>
    <row r="35" ht="15.75" customHeight="1">
      <c r="B35" s="110"/>
      <c r="C35" s="111"/>
      <c r="D35" s="111"/>
      <c r="E35" s="137" t="s">
        <v>120</v>
      </c>
      <c r="F35" s="390">
        <v>11.3</v>
      </c>
      <c r="G35" s="390">
        <v>12.6</v>
      </c>
      <c r="H35" s="390">
        <v>14.0</v>
      </c>
      <c r="I35" s="391">
        <v>15.3</v>
      </c>
      <c r="J35" s="397">
        <v>22.6</v>
      </c>
      <c r="K35" s="398">
        <v>25.2</v>
      </c>
      <c r="L35" s="398">
        <v>28.0</v>
      </c>
      <c r="M35" s="399">
        <v>30.6</v>
      </c>
      <c r="N35" s="113"/>
      <c r="O35" s="113"/>
      <c r="P35" s="8"/>
      <c r="Q35" s="8"/>
      <c r="R35" s="8"/>
      <c r="S35" s="8"/>
      <c r="T35" s="8"/>
      <c r="U35" s="8"/>
      <c r="V35" s="8"/>
    </row>
    <row r="36" ht="15.75" customHeight="1">
      <c r="B36" s="141">
        <v>12.0</v>
      </c>
      <c r="C36" s="133">
        <f>C34+104</f>
        <v>578</v>
      </c>
      <c r="D36" s="133">
        <v>288.0</v>
      </c>
      <c r="E36" s="143" t="s">
        <v>119</v>
      </c>
      <c r="F36" s="244">
        <v>41.9</v>
      </c>
      <c r="G36" s="244">
        <v>43.7</v>
      </c>
      <c r="H36" s="244">
        <v>52.8</v>
      </c>
      <c r="I36" s="394">
        <v>58.3</v>
      </c>
      <c r="J36" s="400"/>
      <c r="K36" s="401"/>
      <c r="L36" s="401"/>
      <c r="M36" s="402"/>
      <c r="N36" s="115"/>
      <c r="O36" s="115"/>
      <c r="P36" s="8"/>
      <c r="Q36" s="8"/>
      <c r="R36" s="8"/>
      <c r="S36" s="8"/>
      <c r="T36" s="8"/>
      <c r="U36" s="8"/>
      <c r="V36" s="8"/>
    </row>
    <row r="37" ht="15.75" customHeight="1">
      <c r="B37" s="104"/>
      <c r="C37" s="111"/>
      <c r="D37" s="111"/>
      <c r="E37" s="144" t="s">
        <v>120</v>
      </c>
      <c r="F37" s="398">
        <v>13.5</v>
      </c>
      <c r="G37" s="398">
        <v>15.1</v>
      </c>
      <c r="H37" s="398">
        <v>16.8</v>
      </c>
      <c r="I37" s="403">
        <v>18.4</v>
      </c>
      <c r="J37" s="404"/>
      <c r="K37" s="405"/>
      <c r="L37" s="405"/>
      <c r="M37" s="406"/>
      <c r="N37" s="115"/>
      <c r="O37" s="115"/>
      <c r="P37" s="8"/>
      <c r="Q37" s="8"/>
      <c r="R37" s="8"/>
      <c r="S37" s="8"/>
      <c r="T37" s="8"/>
      <c r="U37" s="8"/>
      <c r="V37" s="8"/>
    </row>
    <row r="38" ht="15.75" customHeight="1">
      <c r="B38" s="132">
        <v>14.0</v>
      </c>
      <c r="C38" s="133">
        <f>C36+104</f>
        <v>682</v>
      </c>
      <c r="D38" s="133">
        <v>340.0</v>
      </c>
      <c r="E38" s="134" t="s">
        <v>119</v>
      </c>
      <c r="F38" s="205">
        <v>48.5</v>
      </c>
      <c r="G38" s="205">
        <v>54.9</v>
      </c>
      <c r="H38" s="205">
        <v>61.3</v>
      </c>
      <c r="I38" s="387">
        <v>67.7</v>
      </c>
      <c r="J38" s="404"/>
      <c r="K38" s="405"/>
      <c r="L38" s="405"/>
      <c r="M38" s="406"/>
      <c r="N38" s="115"/>
      <c r="O38" s="115"/>
      <c r="P38" s="8"/>
      <c r="Q38" s="8"/>
      <c r="R38" s="8"/>
      <c r="S38" s="8"/>
      <c r="T38" s="8"/>
      <c r="U38" s="8"/>
      <c r="V38" s="8"/>
    </row>
    <row r="39" ht="15.75" customHeight="1">
      <c r="B39" s="110"/>
      <c r="C39" s="111"/>
      <c r="D39" s="111"/>
      <c r="E39" s="137" t="s">
        <v>120</v>
      </c>
      <c r="F39" s="390">
        <v>15.7</v>
      </c>
      <c r="G39" s="390">
        <v>17.7</v>
      </c>
      <c r="H39" s="390">
        <v>19.6</v>
      </c>
      <c r="I39" s="391">
        <v>21.5</v>
      </c>
      <c r="J39" s="407"/>
      <c r="K39" s="408"/>
      <c r="L39" s="408"/>
      <c r="M39" s="409"/>
      <c r="N39" s="113"/>
      <c r="O39" s="113"/>
      <c r="P39" s="8"/>
      <c r="Q39" s="8"/>
      <c r="R39" s="8"/>
      <c r="S39" s="8"/>
      <c r="T39" s="8"/>
      <c r="U39" s="8"/>
      <c r="V39" s="8"/>
    </row>
    <row r="40" ht="15.75" customHeight="1">
      <c r="B40" s="163"/>
      <c r="C40" s="153"/>
      <c r="D40" s="153"/>
      <c r="E40" s="153"/>
      <c r="F40" s="115"/>
      <c r="G40" s="115"/>
      <c r="H40" s="115"/>
      <c r="I40" s="115"/>
      <c r="J40" s="115"/>
      <c r="K40" s="115"/>
      <c r="L40" s="115"/>
      <c r="M40" s="115"/>
      <c r="N40" s="115"/>
      <c r="O40" s="115"/>
    </row>
    <row r="41" ht="15.75" customHeight="1">
      <c r="B41" s="163"/>
      <c r="C41" s="153"/>
      <c r="D41" s="153"/>
      <c r="E41" s="153"/>
      <c r="F41" s="115"/>
      <c r="G41" s="115"/>
      <c r="H41" s="115"/>
      <c r="I41" s="115"/>
      <c r="J41" s="115"/>
      <c r="K41" s="115"/>
      <c r="L41" s="115"/>
      <c r="M41" s="115"/>
      <c r="N41" s="115"/>
      <c r="O41" s="115"/>
    </row>
    <row r="42" ht="15.75" customHeight="1">
      <c r="B42" s="163"/>
      <c r="C42" s="153"/>
      <c r="D42" s="153"/>
      <c r="E42" s="153"/>
      <c r="F42" s="115"/>
      <c r="G42" s="115"/>
      <c r="H42" s="115"/>
      <c r="I42" s="115"/>
      <c r="J42" s="115"/>
      <c r="K42" s="115"/>
      <c r="L42" s="115"/>
      <c r="M42" s="115"/>
      <c r="N42" s="115"/>
      <c r="O42" s="115"/>
    </row>
    <row r="43" ht="15.75" customHeight="1">
      <c r="B43" s="163"/>
      <c r="C43" s="153"/>
      <c r="D43" s="163"/>
      <c r="E43" s="163"/>
      <c r="F43" s="113"/>
      <c r="G43" s="113"/>
      <c r="H43" s="113"/>
      <c r="I43" s="113"/>
      <c r="J43" s="113"/>
      <c r="K43" s="113"/>
      <c r="L43" s="113"/>
      <c r="M43" s="113"/>
      <c r="N43" s="113"/>
      <c r="O43" s="113"/>
    </row>
    <row r="44" ht="15.75" customHeight="1">
      <c r="B44" s="163"/>
      <c r="C44" s="153"/>
      <c r="D44" s="153"/>
      <c r="E44" s="153"/>
      <c r="F44" s="115"/>
      <c r="G44" s="115"/>
      <c r="H44" s="115"/>
      <c r="I44" s="115"/>
      <c r="J44" s="115"/>
      <c r="K44" s="115"/>
      <c r="L44" s="115"/>
      <c r="M44" s="115"/>
      <c r="N44" s="115"/>
      <c r="O44" s="115"/>
    </row>
    <row r="45" ht="15.75" customHeight="1">
      <c r="B45" s="163"/>
      <c r="C45" s="153"/>
      <c r="D45" s="153"/>
      <c r="E45" s="153"/>
      <c r="F45" s="115"/>
      <c r="G45" s="115"/>
      <c r="H45" s="115"/>
      <c r="I45" s="115"/>
      <c r="J45" s="115"/>
      <c r="K45" s="115"/>
      <c r="L45" s="115"/>
      <c r="M45" s="115"/>
      <c r="N45" s="115"/>
      <c r="O45" s="115"/>
    </row>
    <row r="46" ht="15.75" customHeight="1">
      <c r="B46" s="163"/>
      <c r="C46" s="153"/>
      <c r="D46" s="153"/>
      <c r="E46" s="153"/>
      <c r="F46" s="115"/>
      <c r="G46" s="115"/>
      <c r="H46" s="115"/>
      <c r="I46" s="115"/>
      <c r="J46" s="115"/>
      <c r="K46" s="115"/>
      <c r="L46" s="115"/>
      <c r="M46" s="115"/>
      <c r="N46" s="115"/>
      <c r="O46" s="115"/>
    </row>
    <row r="47" ht="15.75" customHeight="1">
      <c r="B47" s="163"/>
      <c r="C47" s="153"/>
      <c r="D47" s="163"/>
      <c r="E47" s="163"/>
      <c r="F47" s="113"/>
      <c r="G47" s="113"/>
      <c r="H47" s="113"/>
      <c r="I47" s="113"/>
      <c r="J47" s="113"/>
      <c r="K47" s="113"/>
      <c r="L47" s="113"/>
      <c r="M47" s="113"/>
      <c r="N47" s="113"/>
      <c r="O47" s="113"/>
    </row>
    <row r="48" ht="15.75" customHeight="1">
      <c r="B48" s="163"/>
      <c r="C48" s="153"/>
      <c r="D48" s="153"/>
      <c r="E48" s="153"/>
      <c r="F48" s="115"/>
      <c r="G48" s="115"/>
      <c r="H48" s="115"/>
      <c r="I48" s="115"/>
      <c r="J48" s="115"/>
      <c r="K48" s="115"/>
      <c r="L48" s="115"/>
      <c r="M48" s="115"/>
      <c r="N48" s="115"/>
      <c r="O48" s="115"/>
    </row>
    <row r="49" ht="15.75" customHeight="1">
      <c r="B49" s="163"/>
      <c r="C49" s="153"/>
      <c r="D49" s="153"/>
      <c r="E49" s="153"/>
      <c r="F49" s="115"/>
      <c r="G49" s="115"/>
      <c r="H49" s="115"/>
      <c r="I49" s="115"/>
      <c r="J49" s="115"/>
      <c r="K49" s="115"/>
      <c r="L49" s="115"/>
      <c r="M49" s="115"/>
      <c r="N49" s="115"/>
      <c r="O49" s="115"/>
    </row>
    <row r="50" ht="15.75" customHeight="1">
      <c r="B50" s="163"/>
      <c r="C50" s="153"/>
      <c r="D50" s="153"/>
      <c r="E50" s="153"/>
      <c r="F50" s="115"/>
      <c r="G50" s="115"/>
      <c r="H50" s="115"/>
      <c r="I50" s="115"/>
      <c r="J50" s="115"/>
      <c r="K50" s="115"/>
      <c r="L50" s="115"/>
      <c r="M50" s="115"/>
      <c r="N50" s="115"/>
      <c r="O50" s="115"/>
    </row>
    <row r="51" ht="15.75" customHeight="1">
      <c r="B51" s="163"/>
      <c r="C51" s="153"/>
      <c r="D51" s="163"/>
      <c r="E51" s="163"/>
      <c r="F51" s="113"/>
      <c r="G51" s="113"/>
      <c r="H51" s="113"/>
      <c r="I51" s="113"/>
      <c r="J51" s="113"/>
      <c r="K51" s="113"/>
      <c r="L51" s="113"/>
      <c r="M51" s="113"/>
      <c r="N51" s="113"/>
      <c r="O51" s="113"/>
    </row>
    <row r="52" ht="15.75" customHeight="1">
      <c r="B52" s="163"/>
      <c r="C52" s="153"/>
      <c r="D52" s="153"/>
      <c r="E52" s="153"/>
      <c r="F52" s="115"/>
      <c r="G52" s="115"/>
      <c r="H52" s="115"/>
      <c r="I52" s="115"/>
      <c r="J52" s="115"/>
      <c r="K52" s="115"/>
      <c r="L52" s="115"/>
      <c r="M52" s="115"/>
      <c r="N52" s="115"/>
      <c r="O52" s="115"/>
    </row>
    <row r="53" ht="15.75" customHeight="1">
      <c r="B53" s="163"/>
      <c r="C53" s="153"/>
      <c r="D53" s="153"/>
      <c r="E53" s="153"/>
      <c r="F53" s="115"/>
      <c r="G53" s="115"/>
      <c r="H53" s="115"/>
      <c r="I53" s="115"/>
      <c r="J53" s="115"/>
      <c r="K53" s="115"/>
      <c r="L53" s="115"/>
      <c r="M53" s="115"/>
      <c r="N53" s="115"/>
      <c r="O53" s="115"/>
    </row>
    <row r="54" ht="15.75" customHeight="1">
      <c r="B54" s="163"/>
      <c r="C54" s="153"/>
      <c r="D54" s="153"/>
      <c r="E54" s="153"/>
      <c r="F54" s="115"/>
      <c r="G54" s="115"/>
      <c r="H54" s="115"/>
      <c r="I54" s="115"/>
      <c r="J54" s="115"/>
      <c r="K54" s="115"/>
      <c r="L54" s="115"/>
      <c r="M54" s="115"/>
      <c r="N54" s="115"/>
      <c r="O54" s="115"/>
    </row>
    <row r="55" ht="15.75" customHeight="1">
      <c r="B55" s="8"/>
      <c r="C55" s="8"/>
      <c r="D55" s="8"/>
      <c r="E55" s="8"/>
      <c r="F55" s="8"/>
      <c r="G55" s="8"/>
      <c r="H55" s="8"/>
      <c r="I55" s="118"/>
      <c r="J55" s="8"/>
      <c r="K55" s="8"/>
      <c r="L55" s="8"/>
      <c r="M55" s="8"/>
      <c r="N55" s="8"/>
      <c r="O55" s="8"/>
    </row>
    <row r="56" ht="15.0" customHeight="1">
      <c r="B56" s="153"/>
      <c r="C56" s="153"/>
      <c r="D56" s="153"/>
      <c r="E56" s="153"/>
      <c r="F56" s="117"/>
      <c r="G56" s="117"/>
      <c r="H56" s="117"/>
      <c r="I56" s="117"/>
      <c r="J56" s="117"/>
      <c r="K56" s="117"/>
      <c r="L56" s="117"/>
      <c r="M56" s="117"/>
      <c r="N56" s="117"/>
      <c r="O56" s="117"/>
    </row>
    <row r="57" ht="15.0" customHeight="1">
      <c r="B57" s="153"/>
      <c r="C57" s="153"/>
      <c r="D57" s="153"/>
      <c r="E57" s="153"/>
      <c r="F57" s="67"/>
      <c r="G57" s="67"/>
      <c r="H57" s="67"/>
      <c r="I57" s="67"/>
      <c r="J57" s="67"/>
      <c r="K57" s="67"/>
      <c r="L57" s="67"/>
      <c r="M57" s="67"/>
      <c r="N57" s="67"/>
      <c r="O57" s="67"/>
    </row>
    <row r="58" ht="15.75" customHeight="1">
      <c r="B58" s="117"/>
      <c r="C58" s="410"/>
      <c r="D58" s="411"/>
      <c r="E58" s="410"/>
      <c r="F58" s="410"/>
      <c r="G58" s="410"/>
      <c r="H58" s="410"/>
      <c r="I58" s="410"/>
      <c r="J58" s="410"/>
      <c r="K58" s="410"/>
      <c r="L58" s="410"/>
      <c r="M58" s="410"/>
      <c r="N58" s="410"/>
      <c r="O58" s="410"/>
    </row>
    <row r="59" ht="15.75" customHeight="1">
      <c r="B59" s="153"/>
      <c r="C59" s="198"/>
      <c r="D59" s="198"/>
      <c r="E59" s="199"/>
      <c r="F59" s="200"/>
      <c r="G59" s="200"/>
      <c r="H59" s="200"/>
      <c r="I59" s="200"/>
      <c r="J59" s="200"/>
      <c r="K59" s="200"/>
      <c r="L59" s="200"/>
      <c r="M59" s="200"/>
      <c r="N59" s="200"/>
      <c r="O59" s="200"/>
    </row>
    <row r="60" ht="15.75" customHeight="1">
      <c r="B60" s="153"/>
      <c r="C60" s="198"/>
      <c r="D60" s="198"/>
      <c r="E60" s="199"/>
      <c r="F60" s="200"/>
      <c r="G60" s="200"/>
      <c r="H60" s="200"/>
      <c r="I60" s="200"/>
      <c r="J60" s="200"/>
      <c r="K60" s="200"/>
      <c r="L60" s="200"/>
      <c r="M60" s="200"/>
      <c r="N60" s="200"/>
      <c r="O60" s="200"/>
    </row>
    <row r="61" ht="15.75" customHeight="1">
      <c r="B61" s="153"/>
      <c r="C61" s="198"/>
      <c r="D61" s="198"/>
      <c r="E61" s="199"/>
      <c r="F61" s="200"/>
      <c r="G61" s="200"/>
      <c r="H61" s="200"/>
      <c r="I61" s="200"/>
      <c r="J61" s="200"/>
      <c r="K61" s="200"/>
      <c r="L61" s="200"/>
      <c r="M61" s="200"/>
      <c r="N61" s="200"/>
      <c r="O61" s="200"/>
    </row>
    <row r="62" ht="15.75" customHeight="1">
      <c r="B62" s="153"/>
      <c r="C62" s="198"/>
      <c r="D62" s="198"/>
      <c r="E62" s="199"/>
      <c r="F62" s="200"/>
      <c r="G62" s="200"/>
      <c r="H62" s="200"/>
      <c r="I62" s="200"/>
      <c r="J62" s="200"/>
      <c r="K62" s="200"/>
      <c r="L62" s="200"/>
      <c r="M62" s="200"/>
      <c r="N62" s="200"/>
      <c r="O62" s="200"/>
    </row>
    <row r="63" ht="15.75" customHeight="1">
      <c r="B63" s="153"/>
      <c r="C63" s="198"/>
      <c r="D63" s="198"/>
      <c r="E63" s="199"/>
      <c r="F63" s="200"/>
      <c r="G63" s="200"/>
      <c r="H63" s="200"/>
      <c r="I63" s="200"/>
      <c r="J63" s="200"/>
      <c r="K63" s="200"/>
      <c r="L63" s="200"/>
      <c r="M63" s="200"/>
      <c r="N63" s="200"/>
      <c r="O63" s="200"/>
    </row>
    <row r="64" ht="15.75" customHeight="1">
      <c r="B64" s="153"/>
      <c r="C64" s="198"/>
      <c r="D64" s="198"/>
      <c r="E64" s="199"/>
      <c r="F64" s="200"/>
      <c r="G64" s="200"/>
      <c r="H64" s="200"/>
      <c r="I64" s="200"/>
      <c r="J64" s="200"/>
      <c r="K64" s="200"/>
      <c r="L64" s="200"/>
      <c r="M64" s="200"/>
      <c r="N64" s="200"/>
      <c r="O64" s="200"/>
    </row>
    <row r="65" ht="15.75" customHeight="1">
      <c r="B65" s="153"/>
      <c r="C65" s="198"/>
      <c r="D65" s="198"/>
      <c r="E65" s="199"/>
      <c r="F65" s="200"/>
      <c r="G65" s="200"/>
      <c r="H65" s="200"/>
      <c r="I65" s="200"/>
      <c r="J65" s="200"/>
      <c r="K65" s="200"/>
      <c r="L65" s="200"/>
      <c r="M65" s="200"/>
      <c r="N65" s="200"/>
      <c r="O65" s="200"/>
    </row>
    <row r="66" ht="15.75" customHeight="1">
      <c r="B66" s="153"/>
      <c r="C66" s="198"/>
      <c r="D66" s="198"/>
      <c r="E66" s="199"/>
      <c r="F66" s="200"/>
      <c r="G66" s="200"/>
      <c r="H66" s="200"/>
      <c r="I66" s="200"/>
      <c r="J66" s="200"/>
      <c r="K66" s="200"/>
      <c r="L66" s="200"/>
      <c r="M66" s="200"/>
      <c r="N66" s="200"/>
      <c r="O66" s="200"/>
    </row>
    <row r="67" ht="15.75" customHeight="1">
      <c r="B67" s="153"/>
      <c r="C67" s="198"/>
      <c r="D67" s="198"/>
      <c r="E67" s="199"/>
      <c r="F67" s="200"/>
      <c r="G67" s="200"/>
      <c r="H67" s="200"/>
      <c r="I67" s="200"/>
      <c r="J67" s="200"/>
      <c r="K67" s="200"/>
      <c r="L67" s="200"/>
      <c r="M67" s="200"/>
      <c r="N67" s="200"/>
      <c r="O67" s="200"/>
    </row>
    <row r="68" ht="15.75" customHeight="1">
      <c r="B68" s="153"/>
      <c r="C68" s="198"/>
      <c r="D68" s="198"/>
      <c r="E68" s="199"/>
      <c r="F68" s="200"/>
      <c r="G68" s="200"/>
      <c r="H68" s="200"/>
      <c r="I68" s="200"/>
      <c r="J68" s="200"/>
      <c r="K68" s="200"/>
      <c r="L68" s="200"/>
      <c r="M68" s="200"/>
      <c r="N68" s="200"/>
      <c r="O68" s="200"/>
    </row>
    <row r="69" ht="15.75" customHeight="1">
      <c r="B69" s="153"/>
      <c r="C69" s="198"/>
      <c r="D69" s="198"/>
      <c r="E69" s="199"/>
      <c r="F69" s="200"/>
      <c r="G69" s="200"/>
      <c r="H69" s="200"/>
      <c r="I69" s="200"/>
      <c r="J69" s="200"/>
      <c r="K69" s="200"/>
      <c r="L69" s="200"/>
      <c r="M69" s="200"/>
      <c r="N69" s="200"/>
      <c r="O69" s="200"/>
    </row>
    <row r="70" ht="15.75" customHeight="1">
      <c r="B70" s="153"/>
      <c r="C70" s="198"/>
      <c r="D70" s="198"/>
      <c r="E70" s="199"/>
      <c r="F70" s="200"/>
      <c r="G70" s="200"/>
      <c r="H70" s="200"/>
      <c r="I70" s="200"/>
      <c r="J70" s="200"/>
      <c r="K70" s="200"/>
      <c r="L70" s="200"/>
      <c r="M70" s="200"/>
      <c r="N70" s="200"/>
      <c r="O70" s="200"/>
    </row>
    <row r="71" ht="15.75" customHeight="1">
      <c r="B71" s="153"/>
      <c r="C71" s="198"/>
      <c r="D71" s="198"/>
      <c r="E71" s="199"/>
      <c r="F71" s="200"/>
      <c r="G71" s="200"/>
      <c r="H71" s="200"/>
      <c r="I71" s="200"/>
      <c r="J71" s="200"/>
      <c r="K71" s="200"/>
      <c r="L71" s="200"/>
      <c r="M71" s="200"/>
      <c r="N71" s="200"/>
      <c r="O71" s="200"/>
    </row>
    <row r="72" ht="15.75" customHeight="1">
      <c r="B72" s="153"/>
      <c r="C72" s="198"/>
      <c r="D72" s="198"/>
      <c r="E72" s="199"/>
      <c r="F72" s="200"/>
      <c r="G72" s="200"/>
      <c r="H72" s="200"/>
      <c r="I72" s="200"/>
      <c r="J72" s="200"/>
      <c r="K72" s="200"/>
      <c r="L72" s="200"/>
      <c r="M72" s="200"/>
      <c r="N72" s="200"/>
      <c r="O72" s="200"/>
    </row>
    <row r="73" ht="15.75" customHeight="1">
      <c r="B73" s="153"/>
      <c r="C73" s="198"/>
      <c r="D73" s="198"/>
      <c r="E73" s="199"/>
      <c r="F73" s="200"/>
      <c r="G73" s="200"/>
      <c r="H73" s="200"/>
      <c r="I73" s="200"/>
      <c r="J73" s="200"/>
      <c r="K73" s="200"/>
      <c r="L73" s="200"/>
      <c r="M73" s="200"/>
      <c r="N73" s="200"/>
      <c r="O73" s="200"/>
    </row>
    <row r="74" ht="15.75" customHeight="1">
      <c r="B74" s="153"/>
      <c r="C74" s="198"/>
      <c r="D74" s="198"/>
      <c r="E74" s="199"/>
      <c r="F74" s="200"/>
      <c r="G74" s="200"/>
      <c r="H74" s="200"/>
      <c r="I74" s="200"/>
      <c r="J74" s="200"/>
      <c r="K74" s="200"/>
      <c r="L74" s="200"/>
      <c r="M74" s="200"/>
      <c r="N74" s="200"/>
      <c r="O74" s="200"/>
    </row>
    <row r="75" ht="15.75" customHeight="1">
      <c r="B75" s="153"/>
      <c r="C75" s="198"/>
      <c r="D75" s="198"/>
      <c r="E75" s="199"/>
      <c r="F75" s="200"/>
      <c r="G75" s="200"/>
      <c r="H75" s="200"/>
      <c r="I75" s="200"/>
      <c r="J75" s="200"/>
      <c r="K75" s="200"/>
      <c r="L75" s="200"/>
      <c r="M75" s="200"/>
      <c r="N75" s="200"/>
      <c r="O75" s="200"/>
    </row>
    <row r="76" ht="15.75" customHeight="1">
      <c r="B76" s="153"/>
      <c r="C76" s="198"/>
      <c r="D76" s="198"/>
      <c r="E76" s="199"/>
      <c r="F76" s="200"/>
      <c r="G76" s="200"/>
      <c r="H76" s="200"/>
      <c r="I76" s="200"/>
      <c r="J76" s="200"/>
      <c r="K76" s="200"/>
      <c r="L76" s="200"/>
      <c r="M76" s="200"/>
      <c r="N76" s="200"/>
      <c r="O76" s="200"/>
    </row>
    <row r="77" ht="15.75" customHeight="1">
      <c r="B77" s="153"/>
      <c r="C77" s="198"/>
      <c r="D77" s="198"/>
      <c r="E77" s="199"/>
      <c r="F77" s="200"/>
      <c r="G77" s="200"/>
      <c r="H77" s="200"/>
      <c r="I77" s="200"/>
      <c r="J77" s="200"/>
      <c r="K77" s="200"/>
      <c r="L77" s="200"/>
      <c r="M77" s="200"/>
      <c r="N77" s="200"/>
      <c r="O77" s="200"/>
    </row>
    <row r="78" ht="15.75" customHeight="1">
      <c r="B78" s="153"/>
      <c r="C78" s="198"/>
      <c r="D78" s="198"/>
      <c r="E78" s="199"/>
      <c r="F78" s="200"/>
      <c r="G78" s="200"/>
      <c r="H78" s="200"/>
      <c r="I78" s="200"/>
      <c r="J78" s="200"/>
      <c r="K78" s="200"/>
      <c r="L78" s="200"/>
      <c r="M78" s="200"/>
      <c r="N78" s="200"/>
      <c r="O78" s="200"/>
    </row>
    <row r="79" ht="15.75" customHeight="1">
      <c r="B79" s="153"/>
      <c r="C79" s="198"/>
      <c r="D79" s="198"/>
      <c r="E79" s="199"/>
      <c r="F79" s="200"/>
      <c r="G79" s="200"/>
      <c r="H79" s="200"/>
      <c r="I79" s="200"/>
      <c r="J79" s="200"/>
      <c r="K79" s="200"/>
      <c r="L79" s="200"/>
      <c r="M79" s="200"/>
      <c r="N79" s="200"/>
      <c r="O79" s="200"/>
    </row>
    <row r="80" ht="15.75" customHeight="1">
      <c r="B80" s="153"/>
      <c r="C80" s="198"/>
      <c r="D80" s="198"/>
      <c r="E80" s="199"/>
      <c r="F80" s="200"/>
      <c r="G80" s="200"/>
      <c r="H80" s="200"/>
      <c r="I80" s="200"/>
      <c r="J80" s="200"/>
      <c r="K80" s="200"/>
      <c r="L80" s="200"/>
      <c r="M80" s="200"/>
      <c r="N80" s="200"/>
      <c r="O80" s="200"/>
    </row>
    <row r="81" ht="15.75" customHeight="1">
      <c r="B81" s="153"/>
      <c r="C81" s="198"/>
      <c r="D81" s="198"/>
      <c r="E81" s="199"/>
      <c r="F81" s="200"/>
      <c r="G81" s="200"/>
      <c r="H81" s="200"/>
      <c r="I81" s="200"/>
      <c r="J81" s="200"/>
      <c r="K81" s="200"/>
      <c r="L81" s="200"/>
      <c r="M81" s="200"/>
      <c r="N81" s="200"/>
      <c r="O81" s="200"/>
    </row>
    <row r="82" ht="15.75" customHeight="1">
      <c r="B82" s="153"/>
      <c r="C82" s="198"/>
      <c r="D82" s="198"/>
      <c r="E82" s="199"/>
      <c r="F82" s="200"/>
      <c r="G82" s="200"/>
      <c r="H82" s="200"/>
      <c r="I82" s="200"/>
      <c r="J82" s="200"/>
      <c r="K82" s="200"/>
      <c r="L82" s="200"/>
      <c r="M82" s="200"/>
      <c r="N82" s="200"/>
      <c r="O82" s="200"/>
    </row>
    <row r="83" ht="15.75" customHeight="1">
      <c r="B83" s="153"/>
      <c r="C83" s="198"/>
      <c r="D83" s="198"/>
      <c r="E83" s="199"/>
      <c r="F83" s="200"/>
      <c r="G83" s="200"/>
      <c r="H83" s="200"/>
      <c r="I83" s="200"/>
      <c r="J83" s="200"/>
      <c r="K83" s="200"/>
      <c r="L83" s="200"/>
      <c r="M83" s="200"/>
      <c r="N83" s="200"/>
      <c r="O83" s="200"/>
    </row>
    <row r="84" ht="15.75" customHeight="1">
      <c r="B84" s="153"/>
      <c r="C84" s="198"/>
      <c r="D84" s="198"/>
      <c r="E84" s="199"/>
      <c r="F84" s="200"/>
      <c r="G84" s="200"/>
      <c r="H84" s="200"/>
      <c r="I84" s="200"/>
      <c r="J84" s="200"/>
      <c r="K84" s="200"/>
      <c r="L84" s="200"/>
      <c r="M84" s="200"/>
      <c r="N84" s="200"/>
      <c r="O84" s="200"/>
    </row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61">
    <mergeCell ref="C32:C33"/>
    <mergeCell ref="D32:D33"/>
    <mergeCell ref="B28:B29"/>
    <mergeCell ref="C28:C29"/>
    <mergeCell ref="D28:D29"/>
    <mergeCell ref="B30:B31"/>
    <mergeCell ref="C30:C31"/>
    <mergeCell ref="D30:D31"/>
    <mergeCell ref="B32:B33"/>
    <mergeCell ref="C38:C39"/>
    <mergeCell ref="D38:D39"/>
    <mergeCell ref="B34:B35"/>
    <mergeCell ref="C34:C35"/>
    <mergeCell ref="D34:D35"/>
    <mergeCell ref="B36:B37"/>
    <mergeCell ref="C36:C37"/>
    <mergeCell ref="D36:D37"/>
    <mergeCell ref="B38:B39"/>
    <mergeCell ref="B1:E1"/>
    <mergeCell ref="O2:T2"/>
    <mergeCell ref="I3:J3"/>
    <mergeCell ref="K3:M3"/>
    <mergeCell ref="I4:J4"/>
    <mergeCell ref="K4:M4"/>
    <mergeCell ref="J5:M5"/>
    <mergeCell ref="B5:E6"/>
    <mergeCell ref="F6:I6"/>
    <mergeCell ref="J6:M6"/>
    <mergeCell ref="D7:E7"/>
    <mergeCell ref="C8:C9"/>
    <mergeCell ref="D8:E8"/>
    <mergeCell ref="D9:E9"/>
    <mergeCell ref="D12:E12"/>
    <mergeCell ref="D13:E13"/>
    <mergeCell ref="D14:E14"/>
    <mergeCell ref="D15:E15"/>
    <mergeCell ref="D16:E16"/>
    <mergeCell ref="D17:E17"/>
    <mergeCell ref="D18:E18"/>
    <mergeCell ref="D19:E19"/>
    <mergeCell ref="B8:B9"/>
    <mergeCell ref="B10:B11"/>
    <mergeCell ref="C10:C11"/>
    <mergeCell ref="D10:E10"/>
    <mergeCell ref="D11:E11"/>
    <mergeCell ref="B12:B13"/>
    <mergeCell ref="C12:C13"/>
    <mergeCell ref="F23:I23"/>
    <mergeCell ref="J23:M23"/>
    <mergeCell ref="B25:E25"/>
    <mergeCell ref="B26:E26"/>
    <mergeCell ref="F26:I26"/>
    <mergeCell ref="J26:M26"/>
    <mergeCell ref="E27:M27"/>
    <mergeCell ref="B14:B15"/>
    <mergeCell ref="C14:C15"/>
    <mergeCell ref="B16:B17"/>
    <mergeCell ref="C16:C17"/>
    <mergeCell ref="B18:B19"/>
    <mergeCell ref="C18:C19"/>
    <mergeCell ref="B23:E24"/>
  </mergeCells>
  <dataValidations>
    <dataValidation type="list" allowBlank="1" showErrorMessage="1" sqref="J5">
      <formula1>$AA$5:$AA$7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>
      <pane ySplit="7.0" topLeftCell="A8" activePane="bottomLeft" state="frozen"/>
      <selection activeCell="B9" sqref="B9" pane="bottomLeft"/>
    </sheetView>
  </sheetViews>
  <sheetFormatPr customHeight="1" defaultColWidth="14.43" defaultRowHeight="15.0"/>
  <cols>
    <col customWidth="1" min="1" max="1" width="4.86"/>
    <col customWidth="1" min="2" max="2" width="7.14"/>
    <col customWidth="1" min="3" max="3" width="12.14"/>
    <col customWidth="1" min="4" max="4" width="11.0"/>
    <col customWidth="1" min="5" max="5" width="13.43"/>
    <col customWidth="1" min="6" max="13" width="9.71"/>
    <col customWidth="1" min="14" max="22" width="8.71"/>
    <col customWidth="1" min="23" max="25" width="9.14"/>
    <col customWidth="1" hidden="1" min="26" max="33" width="9.14"/>
    <col customWidth="1" hidden="1" min="34" max="34" width="8.71"/>
    <col customWidth="1" min="35" max="36" width="8.71"/>
  </cols>
  <sheetData>
    <row r="1" ht="48.75" customHeight="1">
      <c r="B1" s="67"/>
      <c r="F1" s="68" t="s">
        <v>96</v>
      </c>
      <c r="I1" s="69" t="s">
        <v>97</v>
      </c>
      <c r="S1" s="8"/>
      <c r="T1" s="8"/>
      <c r="U1" s="8"/>
      <c r="V1" s="8"/>
    </row>
    <row r="2">
      <c r="B2" s="37" t="s">
        <v>266</v>
      </c>
      <c r="C2" s="8"/>
      <c r="D2" s="8"/>
      <c r="E2" s="8"/>
      <c r="G2" s="175"/>
      <c r="H2" s="175" t="s">
        <v>267</v>
      </c>
      <c r="I2" s="175"/>
      <c r="S2" s="8"/>
      <c r="T2" s="8"/>
      <c r="U2" s="8"/>
      <c r="V2" s="8"/>
    </row>
    <row r="3" ht="28.5" customHeight="1">
      <c r="A3" s="8"/>
      <c r="B3" s="75" t="s">
        <v>99</v>
      </c>
      <c r="C3" s="76"/>
      <c r="D3" s="77"/>
      <c r="E3" s="77"/>
      <c r="F3" s="46"/>
      <c r="G3" s="46"/>
      <c r="H3" s="8"/>
      <c r="I3" s="78" t="s">
        <v>258</v>
      </c>
      <c r="J3" s="79"/>
      <c r="K3" s="78" t="s">
        <v>259</v>
      </c>
      <c r="L3" s="48"/>
      <c r="M3" s="79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</row>
    <row r="4" ht="39.0" customHeight="1">
      <c r="A4" s="8"/>
      <c r="B4" s="81" t="s">
        <v>103</v>
      </c>
      <c r="C4" s="81"/>
      <c r="D4" s="82"/>
      <c r="E4" s="82"/>
      <c r="F4" s="8"/>
      <c r="G4" s="8"/>
      <c r="H4" s="8"/>
      <c r="I4" s="73"/>
      <c r="K4" s="73"/>
      <c r="N4" s="8"/>
      <c r="S4" s="8"/>
      <c r="T4" s="8"/>
      <c r="U4" s="8"/>
      <c r="V4" s="8"/>
      <c r="AA4" s="8"/>
      <c r="AB4" s="8"/>
      <c r="AC4" s="8"/>
      <c r="AD4" s="8"/>
      <c r="AE4" s="8"/>
      <c r="AF4" s="8"/>
      <c r="AG4" s="8"/>
      <c r="AH4" s="8"/>
      <c r="AI4" s="8"/>
      <c r="AJ4" s="8"/>
    </row>
    <row r="5" ht="27.0" customHeight="1">
      <c r="B5" s="364" t="s">
        <v>268</v>
      </c>
      <c r="C5" s="196"/>
      <c r="D5" s="196"/>
      <c r="E5" s="181"/>
      <c r="F5" s="86"/>
      <c r="G5" s="87"/>
      <c r="H5" s="365" t="s">
        <v>107</v>
      </c>
      <c r="I5" s="89">
        <v>0.0</v>
      </c>
      <c r="J5" s="86" t="s">
        <v>102</v>
      </c>
      <c r="K5" s="84"/>
      <c r="L5" s="84"/>
      <c r="M5" s="185"/>
      <c r="N5" s="116"/>
      <c r="O5" s="116"/>
      <c r="P5" s="116"/>
      <c r="S5" s="8"/>
      <c r="T5" s="8"/>
      <c r="U5" s="8"/>
      <c r="V5" s="8"/>
      <c r="AA5" s="70" t="s">
        <v>102</v>
      </c>
      <c r="AB5" s="161"/>
      <c r="AC5" s="70"/>
      <c r="AD5" s="70"/>
      <c r="AE5" s="70"/>
      <c r="AF5" s="70"/>
      <c r="AG5" s="70"/>
      <c r="AH5" s="70"/>
      <c r="AI5" s="8"/>
      <c r="AJ5" s="8"/>
    </row>
    <row r="6" ht="27.0" customHeight="1">
      <c r="B6" s="186"/>
      <c r="C6" s="26"/>
      <c r="D6" s="26"/>
      <c r="E6" s="148"/>
      <c r="F6" s="366" t="s">
        <v>92</v>
      </c>
      <c r="G6" s="84"/>
      <c r="H6" s="84"/>
      <c r="I6" s="185"/>
      <c r="J6" s="367" t="s">
        <v>93</v>
      </c>
      <c r="K6" s="84"/>
      <c r="L6" s="84"/>
      <c r="M6" s="185"/>
      <c r="N6" s="116"/>
      <c r="O6" s="116"/>
      <c r="P6" s="116"/>
      <c r="S6" s="8"/>
      <c r="T6" s="8"/>
      <c r="U6" s="8"/>
      <c r="V6" s="8"/>
      <c r="AA6" s="161" t="s">
        <v>108</v>
      </c>
      <c r="AB6" s="161"/>
      <c r="AC6" s="70"/>
      <c r="AD6" s="70"/>
      <c r="AE6" s="70"/>
      <c r="AF6" s="70"/>
      <c r="AG6" s="70"/>
      <c r="AH6" s="70"/>
      <c r="AI6" s="8"/>
      <c r="AJ6" s="8"/>
    </row>
    <row r="7" ht="28.5" customHeight="1">
      <c r="B7" s="91" t="s">
        <v>7</v>
      </c>
      <c r="C7" s="92" t="s">
        <v>109</v>
      </c>
      <c r="D7" s="93" t="s">
        <v>110</v>
      </c>
      <c r="E7" s="84"/>
      <c r="F7" s="414">
        <v>1750.0</v>
      </c>
      <c r="G7" s="336">
        <v>2000.0</v>
      </c>
      <c r="H7" s="336">
        <v>2250.0</v>
      </c>
      <c r="I7" s="190">
        <v>2500.0</v>
      </c>
      <c r="J7" s="414">
        <v>1750.0</v>
      </c>
      <c r="K7" s="336">
        <v>2000.0</v>
      </c>
      <c r="L7" s="336">
        <v>2250.0</v>
      </c>
      <c r="M7" s="190">
        <v>2500.0</v>
      </c>
      <c r="N7" s="116"/>
      <c r="O7" s="116"/>
      <c r="P7" s="116"/>
      <c r="Q7" s="116"/>
      <c r="R7" s="116"/>
      <c r="S7" s="116"/>
      <c r="T7" s="116"/>
      <c r="U7" s="116"/>
      <c r="V7" s="116"/>
      <c r="W7" s="116"/>
      <c r="X7" s="116"/>
      <c r="AA7" s="161" t="s">
        <v>111</v>
      </c>
      <c r="AB7" s="161"/>
      <c r="AC7" s="70"/>
      <c r="AD7" s="70"/>
      <c r="AE7" s="70"/>
      <c r="AF7" s="70"/>
      <c r="AG7" s="70"/>
      <c r="AH7" s="70"/>
      <c r="AI7" s="8"/>
      <c r="AJ7" s="8"/>
    </row>
    <row r="8" ht="15.0" customHeight="1">
      <c r="B8" s="132">
        <v>4.0</v>
      </c>
      <c r="C8" s="98">
        <v>244.0</v>
      </c>
      <c r="D8" s="99" t="s">
        <v>112</v>
      </c>
      <c r="E8" s="5"/>
      <c r="F8" s="371">
        <f t="shared" ref="F8:M8" si="1">ROUND(AA8-(AA8*$I$5),0)</f>
        <v>28403</v>
      </c>
      <c r="G8" s="101">
        <f t="shared" si="1"/>
        <v>31446</v>
      </c>
      <c r="H8" s="101">
        <f t="shared" si="1"/>
        <v>38548</v>
      </c>
      <c r="I8" s="370">
        <f t="shared" si="1"/>
        <v>47429</v>
      </c>
      <c r="J8" s="371">
        <f t="shared" si="1"/>
        <v>56806</v>
      </c>
      <c r="K8" s="101">
        <f t="shared" si="1"/>
        <v>62890</v>
      </c>
      <c r="L8" s="101">
        <f t="shared" si="1"/>
        <v>77097</v>
      </c>
      <c r="M8" s="370">
        <f t="shared" si="1"/>
        <v>94857</v>
      </c>
      <c r="N8" s="113"/>
      <c r="AA8" s="103">
        <f>ROUND(VLOOKUP(CONCATENATE("QT1 ",F$7," V",$B8),'Основа'!$A$1:$Q3561,15,FALSE),0)</f>
        <v>28403</v>
      </c>
      <c r="AB8" s="103">
        <f>ROUND(VLOOKUP(CONCATENATE("QT1 ",G$7," V",$B8),'Основа'!$A$1:$Q3561,15,FALSE),0)</f>
        <v>31446</v>
      </c>
      <c r="AC8" s="103">
        <f>ROUND(VLOOKUP(CONCATENATE("QT1 ",H$7," V",$B8),'Основа'!$A$1:$Q3561,15,FALSE),0)</f>
        <v>38548</v>
      </c>
      <c r="AD8" s="103">
        <f>ROUND(VLOOKUP(CONCATENATE("QT1 ",I$7," V",$B8),'Основа'!$A$1:$Q3561,15,FALSE),0)</f>
        <v>47429</v>
      </c>
      <c r="AE8" s="103">
        <f>ROUND(VLOOKUP(CONCATENATE("QT2 ",J$7," V",$B8),'Основа'!$A$1:$Q3561,15,FALSE),0)</f>
        <v>56806</v>
      </c>
      <c r="AF8" s="103">
        <f>ROUND(VLOOKUP(CONCATENATE("QT2 ",K$7," V",$B8),'Основа'!$A$1:$Q3561,15,FALSE),0)</f>
        <v>62890</v>
      </c>
      <c r="AG8" s="103">
        <f>ROUND(VLOOKUP(CONCATENATE("QT2 ",L$7," V",$B8),'Основа'!$A$1:$Q3561,15,FALSE),0)</f>
        <v>77097</v>
      </c>
      <c r="AH8" s="103">
        <f>ROUND(VLOOKUP(CONCATENATE("QT2 ",M$7," V",$B8),'Основа'!$A$1:$Q3561,15,FALSE),0)</f>
        <v>94857</v>
      </c>
      <c r="AI8" s="8"/>
      <c r="AJ8" s="8"/>
    </row>
    <row r="9" ht="15.0" customHeight="1">
      <c r="B9" s="104"/>
      <c r="C9" s="105"/>
      <c r="D9" s="106" t="str">
        <f>RIGHT($J$5,21)</f>
        <v>ΔТ=70⁰С (95/85/20) Вт</v>
      </c>
      <c r="E9" s="415"/>
      <c r="F9" s="373">
        <f t="shared" ref="F9:M9" si="2">ROUND(IF($D9="ΔТ=70⁰С (95/85/20) Вт",AA9,(IF($D9="ΔТ=60⁰С (90/70/20) Вт",AA9*0.818,AA9*0.646))),0)</f>
        <v>823</v>
      </c>
      <c r="G9" s="108">
        <f t="shared" si="2"/>
        <v>950</v>
      </c>
      <c r="H9" s="108">
        <f t="shared" si="2"/>
        <v>1061</v>
      </c>
      <c r="I9" s="109">
        <f t="shared" si="2"/>
        <v>1188</v>
      </c>
      <c r="J9" s="373">
        <f t="shared" si="2"/>
        <v>1643</v>
      </c>
      <c r="K9" s="108">
        <f t="shared" si="2"/>
        <v>1894</v>
      </c>
      <c r="L9" s="108">
        <f t="shared" si="2"/>
        <v>2110</v>
      </c>
      <c r="M9" s="109">
        <f t="shared" si="2"/>
        <v>2366</v>
      </c>
      <c r="N9" s="113"/>
      <c r="AA9" s="103">
        <f>VLOOKUP(CONCATENATE("QT1 ",F$7," V",$B8),'Основа'!$A$1:$Q3561,8,FALSE)</f>
        <v>823.2144</v>
      </c>
      <c r="AB9" s="103">
        <f>VLOOKUP(CONCATENATE("QT1 ",G$7," V",$B8),'Основа'!$A$1:$Q3561,8,FALSE)</f>
        <v>950.1996</v>
      </c>
      <c r="AC9" s="103">
        <f>VLOOKUP(CONCATENATE("QT1 ",H$7," V",$B8),'Основа'!$A$1:$Q3561,8,FALSE)</f>
        <v>1060.7643</v>
      </c>
      <c r="AD9" s="103">
        <f>VLOOKUP(CONCATENATE("QT1 ",I$7," V",$B8),'Основа'!$A$1:$Q3561,8,FALSE)</f>
        <v>1187.7495</v>
      </c>
      <c r="AE9" s="103">
        <f>VLOOKUP(CONCATENATE("QT2 ",J$7," V",$B8),'Основа'!$A$1:$Q3561,8,FALSE)</f>
        <v>1643</v>
      </c>
      <c r="AF9" s="103">
        <f>VLOOKUP(CONCATENATE("QT2 ",K$7," V",$B8),'Основа'!$A$1:$Q3561,8,FALSE)</f>
        <v>1894</v>
      </c>
      <c r="AG9" s="103">
        <f>VLOOKUP(CONCATENATE("QT2 ",L$7," V",$B8),'Основа'!$A$1:$Q3561,8,FALSE)</f>
        <v>2110</v>
      </c>
      <c r="AH9" s="103">
        <f>VLOOKUP(CONCATENATE("QT2 ",M$7," V",$B8),'Основа'!$A$1:$Q3561,8,FALSE)</f>
        <v>2366</v>
      </c>
      <c r="AI9" s="8"/>
      <c r="AJ9" s="8"/>
    </row>
    <row r="10" ht="15.75" customHeight="1">
      <c r="B10" s="132">
        <v>6.0</v>
      </c>
      <c r="C10" s="98">
        <v>364.0</v>
      </c>
      <c r="D10" s="99" t="s">
        <v>112</v>
      </c>
      <c r="E10" s="5"/>
      <c r="F10" s="371">
        <f t="shared" ref="F10:M10" si="3">ROUND(AA10-(AA10*$I$5),0)</f>
        <v>38323</v>
      </c>
      <c r="G10" s="101">
        <f t="shared" si="3"/>
        <v>42887</v>
      </c>
      <c r="H10" s="101">
        <f t="shared" si="3"/>
        <v>52852</v>
      </c>
      <c r="I10" s="370">
        <f t="shared" si="3"/>
        <v>65307</v>
      </c>
      <c r="J10" s="371">
        <f t="shared" si="3"/>
        <v>76647</v>
      </c>
      <c r="K10" s="101">
        <f t="shared" si="3"/>
        <v>85775</v>
      </c>
      <c r="L10" s="101">
        <f t="shared" si="3"/>
        <v>105703</v>
      </c>
      <c r="M10" s="370">
        <f t="shared" si="3"/>
        <v>130614</v>
      </c>
      <c r="N10" s="115"/>
      <c r="AA10" s="103">
        <f>ROUND(VLOOKUP(CONCATENATE("QT1 ",F$7," V",$B10),'Основа'!$A$1:$Q3563,15,FALSE),0)</f>
        <v>38323</v>
      </c>
      <c r="AB10" s="103">
        <f>ROUND(VLOOKUP(CONCATENATE("QT1 ",G$7," V",$B10),'Основа'!$A$1:$Q3563,15,FALSE),0)</f>
        <v>42887</v>
      </c>
      <c r="AC10" s="103">
        <f>ROUND(VLOOKUP(CONCATENATE("QT1 ",H$7," V",$B10),'Основа'!$A$1:$Q3563,15,FALSE),0)</f>
        <v>52852</v>
      </c>
      <c r="AD10" s="103">
        <f>ROUND(VLOOKUP(CONCATENATE("QT1 ",I$7," V",$B10),'Основа'!$A$1:$Q3563,15,FALSE),0)</f>
        <v>65307</v>
      </c>
      <c r="AE10" s="103">
        <f>ROUND(VLOOKUP(CONCATENATE("QT2 ",J$7," V",$B10),'Основа'!$A$1:$Q3563,15,FALSE),0)</f>
        <v>76647</v>
      </c>
      <c r="AF10" s="103">
        <f>ROUND(VLOOKUP(CONCATENATE("QT2 ",K$7," V",$B10),'Основа'!$A$1:$Q3563,15,FALSE),0)</f>
        <v>85775</v>
      </c>
      <c r="AG10" s="103">
        <f>ROUND(VLOOKUP(CONCATENATE("QT2 ",L$7," V",$B10),'Основа'!$A$1:$Q3563,15,FALSE),0)</f>
        <v>105703</v>
      </c>
      <c r="AH10" s="103">
        <f>ROUND(VLOOKUP(CONCATENATE("QT2 ",M$7," V",$B10),'Основа'!$A$1:$Q3563,15,FALSE),0)</f>
        <v>130614</v>
      </c>
      <c r="AI10" s="8"/>
      <c r="AJ10" s="8"/>
    </row>
    <row r="11" ht="15.75" customHeight="1">
      <c r="B11" s="104"/>
      <c r="C11" s="105"/>
      <c r="D11" s="106" t="str">
        <f>RIGHT($J$5,21)</f>
        <v>ΔТ=70⁰С (95/85/20) Вт</v>
      </c>
      <c r="E11" s="415"/>
      <c r="F11" s="373">
        <f t="shared" ref="F11:M11" si="4">ROUND(IF($D11="ΔТ=70⁰С (95/85/20) Вт",AA11,(IF($D11="ΔТ=60⁰С (90/70/20) Вт",AA11*0.818,AA11*0.646))),0)</f>
        <v>1235</v>
      </c>
      <c r="G11" s="108">
        <f t="shared" si="4"/>
        <v>1425</v>
      </c>
      <c r="H11" s="108">
        <f t="shared" si="4"/>
        <v>1592</v>
      </c>
      <c r="I11" s="109">
        <f t="shared" si="4"/>
        <v>1781</v>
      </c>
      <c r="J11" s="373">
        <f t="shared" si="4"/>
        <v>2462</v>
      </c>
      <c r="K11" s="108">
        <f t="shared" si="4"/>
        <v>2836</v>
      </c>
      <c r="L11" s="108">
        <f t="shared" si="4"/>
        <v>3160</v>
      </c>
      <c r="M11" s="109">
        <f t="shared" si="4"/>
        <v>3544</v>
      </c>
      <c r="N11" s="115"/>
      <c r="AA11" s="103">
        <f>VLOOKUP(CONCATENATE("QT1 ",F$7," V",$B10),'Основа'!$A$1:$Q3563,8,FALSE)</f>
        <v>1234.8216</v>
      </c>
      <c r="AB11" s="103">
        <f>VLOOKUP(CONCATENATE("QT1 ",G$7," V",$B10),'Основа'!$A$1:$Q3563,8,FALSE)</f>
        <v>1425.2994</v>
      </c>
      <c r="AC11" s="103">
        <f>VLOOKUP(CONCATENATE("QT1 ",H$7," V",$B10),'Основа'!$A$1:$Q3563,8,FALSE)</f>
        <v>1591.6938</v>
      </c>
      <c r="AD11" s="103">
        <f>VLOOKUP(CONCATENATE("QT1 ",I$7," V",$B10),'Основа'!$A$1:$Q3563,8,FALSE)</f>
        <v>1781.0769</v>
      </c>
      <c r="AE11" s="103">
        <f>VLOOKUP(CONCATENATE("QT2 ",J$7," V",$B10),'Основа'!$A$1:$Q3563,8,FALSE)</f>
        <v>2462</v>
      </c>
      <c r="AF11" s="103">
        <f>VLOOKUP(CONCATENATE("QT2 ",K$7," V",$B10),'Основа'!$A$1:$Q3563,8,FALSE)</f>
        <v>2836</v>
      </c>
      <c r="AG11" s="103">
        <f>VLOOKUP(CONCATENATE("QT2 ",L$7," V",$B10),'Основа'!$A$1:$Q3563,8,FALSE)</f>
        <v>3160</v>
      </c>
      <c r="AH11" s="103">
        <f>VLOOKUP(CONCATENATE("QT2 ",M$7," V",$B10),'Основа'!$A$1:$Q3563,8,FALSE)</f>
        <v>3544</v>
      </c>
      <c r="AI11" s="8"/>
      <c r="AJ11" s="8"/>
    </row>
    <row r="12" ht="15.75" customHeight="1">
      <c r="B12" s="132">
        <v>8.0</v>
      </c>
      <c r="C12" s="98">
        <v>484.0</v>
      </c>
      <c r="D12" s="99" t="s">
        <v>112</v>
      </c>
      <c r="E12" s="5"/>
      <c r="F12" s="371">
        <f t="shared" ref="F12:M12" si="5">ROUND(AA12-(AA12*$I$5),0)</f>
        <v>48279</v>
      </c>
      <c r="G12" s="101">
        <f t="shared" si="5"/>
        <v>54379</v>
      </c>
      <c r="H12" s="101">
        <f t="shared" si="5"/>
        <v>67216</v>
      </c>
      <c r="I12" s="370">
        <f t="shared" si="5"/>
        <v>83262</v>
      </c>
      <c r="J12" s="371">
        <f t="shared" si="5"/>
        <v>96558</v>
      </c>
      <c r="K12" s="101">
        <f t="shared" si="5"/>
        <v>108757</v>
      </c>
      <c r="L12" s="101">
        <f t="shared" si="5"/>
        <v>134432</v>
      </c>
      <c r="M12" s="370">
        <f t="shared" si="5"/>
        <v>166525</v>
      </c>
      <c r="N12" s="115"/>
      <c r="AA12" s="103">
        <f>ROUND(VLOOKUP(CONCATENATE("QT1 ",F$7," V",$B12),'Основа'!$A$1:$Q3565,15,FALSE),0)</f>
        <v>48279</v>
      </c>
      <c r="AB12" s="103">
        <f>ROUND(VLOOKUP(CONCATENATE("QT1 ",G$7," V",$B12),'Основа'!$A$1:$Q3565,15,FALSE),0)</f>
        <v>54379</v>
      </c>
      <c r="AC12" s="103">
        <f>ROUND(VLOOKUP(CONCATENATE("QT1 ",H$7," V",$B12),'Основа'!$A$1:$Q3565,15,FALSE),0)</f>
        <v>67216</v>
      </c>
      <c r="AD12" s="103">
        <f>ROUND(VLOOKUP(CONCATENATE("QT1 ",I$7," V",$B12),'Основа'!$A$1:$Q3565,15,FALSE),0)</f>
        <v>83262</v>
      </c>
      <c r="AE12" s="103">
        <f>ROUND(VLOOKUP(CONCATENATE("QT2 ",J$7," V",$B12),'Основа'!$A$1:$Q3565,15,FALSE),0)</f>
        <v>96558</v>
      </c>
      <c r="AF12" s="103">
        <f>ROUND(VLOOKUP(CONCATENATE("QT2 ",K$7," V",$B12),'Основа'!$A$1:$Q3565,15,FALSE),0)</f>
        <v>108757</v>
      </c>
      <c r="AG12" s="103">
        <f>ROUND(VLOOKUP(CONCATENATE("QT2 ",L$7," V",$B12),'Основа'!$A$1:$Q3565,15,FALSE),0)</f>
        <v>134432</v>
      </c>
      <c r="AH12" s="103">
        <f>ROUND(VLOOKUP(CONCATENATE("QT2 ",M$7," V",$B12),'Основа'!$A$1:$Q3565,15,FALSE),0)</f>
        <v>166525</v>
      </c>
      <c r="AI12" s="8"/>
      <c r="AJ12" s="8"/>
    </row>
    <row r="13" ht="15.75" customHeight="1">
      <c r="B13" s="104"/>
      <c r="C13" s="105"/>
      <c r="D13" s="106" t="str">
        <f>RIGHT($J$5,21)</f>
        <v>ΔТ=70⁰С (95/85/20) Вт</v>
      </c>
      <c r="E13" s="415"/>
      <c r="F13" s="373">
        <f t="shared" ref="F13:M13" si="6">ROUND(IF($D13="ΔТ=70⁰С (95/85/20) Вт",AA13,(IF($D13="ΔТ=60⁰С (90/70/20) Вт",AA13*0.818,AA13*0.646))),0)</f>
        <v>1648</v>
      </c>
      <c r="G13" s="108">
        <f t="shared" si="6"/>
        <v>1900</v>
      </c>
      <c r="H13" s="108">
        <f t="shared" si="6"/>
        <v>2123</v>
      </c>
      <c r="I13" s="109">
        <f t="shared" si="6"/>
        <v>2375</v>
      </c>
      <c r="J13" s="373">
        <f t="shared" si="6"/>
        <v>3281</v>
      </c>
      <c r="K13" s="108">
        <f t="shared" si="6"/>
        <v>3778</v>
      </c>
      <c r="L13" s="108">
        <f t="shared" si="6"/>
        <v>4210</v>
      </c>
      <c r="M13" s="109">
        <f t="shared" si="6"/>
        <v>4722</v>
      </c>
      <c r="N13" s="115"/>
      <c r="AA13" s="103">
        <f>VLOOKUP(CONCATENATE("QT1 ",F$7," V",$B12),'Основа'!$A$1:$Q3565,8,FALSE)</f>
        <v>1647.5235</v>
      </c>
      <c r="AB13" s="103">
        <f>VLOOKUP(CONCATENATE("QT1 ",G$7," V",$B12),'Основа'!$A$1:$Q3565,8,FALSE)</f>
        <v>1900.3992</v>
      </c>
      <c r="AC13" s="103">
        <f>VLOOKUP(CONCATENATE("QT1 ",H$7," V",$B12),'Основа'!$A$1:$Q3565,8,FALSE)</f>
        <v>2122.6233</v>
      </c>
      <c r="AD13" s="103">
        <f>VLOOKUP(CONCATENATE("QT1 ",I$7," V",$B12),'Основа'!$A$1:$Q3565,8,FALSE)</f>
        <v>2375.499</v>
      </c>
      <c r="AE13" s="103">
        <f>VLOOKUP(CONCATENATE("QT2 ",J$7," V",$B12),'Основа'!$A$1:$Q3565,8,FALSE)</f>
        <v>3281</v>
      </c>
      <c r="AF13" s="103">
        <f>VLOOKUP(CONCATENATE("QT2 ",K$7," V",$B12),'Основа'!$A$1:$Q3565,8,FALSE)</f>
        <v>3778</v>
      </c>
      <c r="AG13" s="103">
        <f>VLOOKUP(CONCATENATE("QT2 ",L$7," V",$B12),'Основа'!$A$1:$Q3565,8,FALSE)</f>
        <v>4210</v>
      </c>
      <c r="AH13" s="103">
        <f>VLOOKUP(CONCATENATE("QT2 ",M$7," V",$B12),'Основа'!$A$1:$Q3565,8,FALSE)</f>
        <v>4722</v>
      </c>
      <c r="AI13" s="8"/>
      <c r="AJ13" s="8"/>
    </row>
    <row r="14" ht="15.75" customHeight="1">
      <c r="B14" s="132">
        <v>10.0</v>
      </c>
      <c r="C14" s="98">
        <v>604.0</v>
      </c>
      <c r="D14" s="99" t="s">
        <v>112</v>
      </c>
      <c r="E14" s="5"/>
      <c r="F14" s="371">
        <f t="shared" ref="F14:M14" si="7">ROUND(AA14-(AA14*$I$5),0)</f>
        <v>58279</v>
      </c>
      <c r="G14" s="101">
        <f t="shared" si="7"/>
        <v>65921</v>
      </c>
      <c r="H14" s="101">
        <f t="shared" si="7"/>
        <v>81643</v>
      </c>
      <c r="I14" s="370">
        <f t="shared" si="7"/>
        <v>101296</v>
      </c>
      <c r="J14" s="371">
        <f t="shared" si="7"/>
        <v>116557</v>
      </c>
      <c r="K14" s="101">
        <f t="shared" si="7"/>
        <v>131841</v>
      </c>
      <c r="L14" s="101">
        <f t="shared" si="7"/>
        <v>163286</v>
      </c>
      <c r="M14" s="370">
        <f t="shared" si="7"/>
        <v>202593</v>
      </c>
      <c r="N14" s="115"/>
      <c r="AA14" s="103">
        <f>ROUND(VLOOKUP(CONCATENATE("QT1 ",F$7," V",$B14),'Основа'!$A$1:$Q3567,15,FALSE),0)</f>
        <v>58279</v>
      </c>
      <c r="AB14" s="103">
        <f>ROUND(VLOOKUP(CONCATENATE("QT1 ",G$7," V",$B14),'Основа'!$A$1:$Q3567,15,FALSE),0)</f>
        <v>65921</v>
      </c>
      <c r="AC14" s="103">
        <f>ROUND(VLOOKUP(CONCATENATE("QT1 ",H$7," V",$B14),'Основа'!$A$1:$Q3567,15,FALSE),0)</f>
        <v>81643</v>
      </c>
      <c r="AD14" s="103">
        <f>ROUND(VLOOKUP(CONCATENATE("QT1 ",I$7," V",$B14),'Основа'!$A$1:$Q3567,15,FALSE),0)</f>
        <v>101296</v>
      </c>
      <c r="AE14" s="103">
        <f>ROUND(VLOOKUP(CONCATENATE("QT2 ",J$7," V",$B14),'Основа'!$A$1:$Q3567,15,FALSE),0)</f>
        <v>116557</v>
      </c>
      <c r="AF14" s="103">
        <f>ROUND(VLOOKUP(CONCATENATE("QT2 ",K$7," V",$B14),'Основа'!$A$1:$Q3567,15,FALSE),0)</f>
        <v>131841</v>
      </c>
      <c r="AG14" s="103">
        <f>ROUND(VLOOKUP(CONCATENATE("QT2 ",L$7," V",$B14),'Основа'!$A$1:$Q3567,15,FALSE),0)</f>
        <v>163286</v>
      </c>
      <c r="AH14" s="103">
        <f>ROUND(VLOOKUP(CONCATENATE("QT2 ",M$7," V",$B14),'Основа'!$A$1:$Q3567,15,FALSE),0)</f>
        <v>202593</v>
      </c>
      <c r="AI14" s="8"/>
      <c r="AJ14" s="8"/>
    </row>
    <row r="15" ht="15.75" customHeight="1">
      <c r="B15" s="104"/>
      <c r="C15" s="105"/>
      <c r="D15" s="106" t="str">
        <f>RIGHT($J$5,21)</f>
        <v>ΔТ=70⁰С (95/85/20) Вт</v>
      </c>
      <c r="E15" s="415"/>
      <c r="F15" s="373">
        <f t="shared" ref="F15:M15" si="8">ROUND(IF($D15="ΔТ=70⁰С (95/85/20) Вт",AA15,(IF($D15="ΔТ=60⁰С (90/70/20) Вт",AA15*0.818,AA15*0.646))),0)</f>
        <v>2059</v>
      </c>
      <c r="G15" s="108">
        <f t="shared" si="8"/>
        <v>2375</v>
      </c>
      <c r="H15" s="108">
        <f t="shared" si="8"/>
        <v>2652</v>
      </c>
      <c r="I15" s="109">
        <f t="shared" si="8"/>
        <v>2970</v>
      </c>
      <c r="J15" s="373">
        <f t="shared" si="8"/>
        <v>4100</v>
      </c>
      <c r="K15" s="108">
        <f t="shared" si="8"/>
        <v>4720</v>
      </c>
      <c r="L15" s="108">
        <f t="shared" si="8"/>
        <v>5260</v>
      </c>
      <c r="M15" s="109">
        <f t="shared" si="8"/>
        <v>5900</v>
      </c>
      <c r="N15" s="115"/>
      <c r="AA15" s="103">
        <f>VLOOKUP(CONCATENATE("QT1 ",F$7," V",$B14),'Основа'!$A$1:$Q3567,8,FALSE)</f>
        <v>2059.1307</v>
      </c>
      <c r="AB15" s="103">
        <f>VLOOKUP(CONCATENATE("QT1 ",G$7," V",$B14),'Основа'!$A$1:$Q3567,8,FALSE)</f>
        <v>2375.499</v>
      </c>
      <c r="AC15" s="103">
        <f>VLOOKUP(CONCATENATE("QT1 ",H$7," V",$B14),'Основа'!$A$1:$Q3567,8,FALSE)</f>
        <v>2652.4581</v>
      </c>
      <c r="AD15" s="103">
        <f>VLOOKUP(CONCATENATE("QT1 ",I$7," V",$B14),'Основа'!$A$1:$Q3567,8,FALSE)</f>
        <v>2969.9211</v>
      </c>
      <c r="AE15" s="103">
        <f>VLOOKUP(CONCATENATE("QT2 ",J$7," V",$B14),'Основа'!$A$1:$Q3567,8,FALSE)</f>
        <v>4100</v>
      </c>
      <c r="AF15" s="103">
        <f>VLOOKUP(CONCATENATE("QT2 ",K$7," V",$B14),'Основа'!$A$1:$Q3567,8,FALSE)</f>
        <v>4720</v>
      </c>
      <c r="AG15" s="103">
        <f>VLOOKUP(CONCATENATE("QT2 ",L$7," V",$B14),'Основа'!$A$1:$Q3567,8,FALSE)</f>
        <v>5260</v>
      </c>
      <c r="AH15" s="103">
        <f>VLOOKUP(CONCATENATE("QT2 ",M$7," V",$B14),'Основа'!$A$1:$Q3567,8,FALSE)</f>
        <v>5900</v>
      </c>
      <c r="AI15" s="8"/>
      <c r="AJ15" s="8"/>
    </row>
    <row r="16" ht="15.75" customHeight="1">
      <c r="B16" s="132">
        <v>12.0</v>
      </c>
      <c r="C16" s="98">
        <v>724.0</v>
      </c>
      <c r="D16" s="99" t="s">
        <v>112</v>
      </c>
      <c r="E16" s="5"/>
      <c r="F16" s="371">
        <f t="shared" ref="F16:I16" si="9">ROUND(AA16-(AA16*$I$5),0)</f>
        <v>68251</v>
      </c>
      <c r="G16" s="101">
        <f t="shared" si="9"/>
        <v>77428</v>
      </c>
      <c r="H16" s="101">
        <f t="shared" si="9"/>
        <v>96028</v>
      </c>
      <c r="I16" s="370">
        <f t="shared" si="9"/>
        <v>119277</v>
      </c>
      <c r="J16" s="374"/>
      <c r="K16" s="374"/>
      <c r="L16" s="374"/>
      <c r="M16" s="375"/>
      <c r="N16" s="113"/>
      <c r="AA16" s="103">
        <f>ROUND(VLOOKUP(CONCATENATE("QT1 ",F$7," V",$B16),'Основа'!$A$1:$Q3569,15,FALSE),0)</f>
        <v>68251</v>
      </c>
      <c r="AB16" s="103">
        <f>ROUND(VLOOKUP(CONCATENATE("QT1 ",G$7," V",$B16),'Основа'!$A$1:$Q3569,15,FALSE),0)</f>
        <v>77428</v>
      </c>
      <c r="AC16" s="103">
        <f>ROUND(VLOOKUP(CONCATENATE("QT1 ",H$7," V",$B16),'Основа'!$A$1:$Q3569,15,FALSE),0)</f>
        <v>96028</v>
      </c>
      <c r="AD16" s="103">
        <f>ROUND(VLOOKUP(CONCATENATE("QT1 ",I$7," V",$B16),'Основа'!$A$1:$Q3569,15,FALSE),0)</f>
        <v>119277</v>
      </c>
      <c r="AE16" s="70"/>
      <c r="AF16" s="70"/>
      <c r="AG16" s="70"/>
      <c r="AH16" s="70"/>
      <c r="AI16" s="8"/>
      <c r="AJ16" s="8"/>
    </row>
    <row r="17" ht="15.75" customHeight="1">
      <c r="B17" s="104"/>
      <c r="C17" s="105"/>
      <c r="D17" s="106" t="str">
        <f>RIGHT($J$5,21)</f>
        <v>ΔТ=70⁰С (95/85/20) Вт</v>
      </c>
      <c r="E17" s="415"/>
      <c r="F17" s="373">
        <f t="shared" ref="F17:I17" si="10">ROUND(IF($D17="ΔТ=70⁰С (95/85/20) Вт",AA17,(IF($D17="ΔТ=60⁰С (90/70/20) Вт",AA17*0.818,AA17*0.646))),0)</f>
        <v>2471</v>
      </c>
      <c r="G17" s="108">
        <f t="shared" si="10"/>
        <v>2851</v>
      </c>
      <c r="H17" s="108">
        <f t="shared" si="10"/>
        <v>3183</v>
      </c>
      <c r="I17" s="109">
        <f t="shared" si="10"/>
        <v>3563</v>
      </c>
      <c r="J17" s="287"/>
      <c r="K17" s="287"/>
      <c r="L17" s="287"/>
      <c r="M17" s="288"/>
      <c r="N17" s="113"/>
      <c r="AA17" s="103">
        <f>VLOOKUP(CONCATENATE("QT1 ",F$7," V",$B16),'Основа'!$A$1:$Q3569,8,FALSE)</f>
        <v>2470.7379</v>
      </c>
      <c r="AB17" s="103">
        <f>VLOOKUP(CONCATENATE("QT1 ",G$7," V",$B16),'Основа'!$A$1:$Q3569,8,FALSE)</f>
        <v>2850.5988</v>
      </c>
      <c r="AC17" s="103">
        <f>VLOOKUP(CONCATENATE("QT1 ",H$7," V",$B16),'Основа'!$A$1:$Q3569,8,FALSE)</f>
        <v>3183.3876</v>
      </c>
      <c r="AD17" s="103">
        <f>VLOOKUP(CONCATENATE("QT1 ",I$7," V",$B16),'Основа'!$A$1:$Q3569,8,FALSE)</f>
        <v>3563.2485</v>
      </c>
      <c r="AE17" s="70"/>
      <c r="AF17" s="70"/>
      <c r="AG17" s="70"/>
      <c r="AH17" s="70"/>
      <c r="AI17" s="8"/>
      <c r="AJ17" s="8"/>
    </row>
    <row r="18" ht="15.75" customHeight="1">
      <c r="B18" s="132">
        <v>14.0</v>
      </c>
      <c r="C18" s="98">
        <v>844.0</v>
      </c>
      <c r="D18" s="99" t="s">
        <v>112</v>
      </c>
      <c r="E18" s="5"/>
      <c r="F18" s="371">
        <f t="shared" ref="F18:I18" si="11">ROUND(AA18-(AA18*$I$5),0)</f>
        <v>78167</v>
      </c>
      <c r="G18" s="101">
        <f t="shared" si="11"/>
        <v>88870</v>
      </c>
      <c r="H18" s="101">
        <f t="shared" si="11"/>
        <v>110331</v>
      </c>
      <c r="I18" s="370">
        <f t="shared" si="11"/>
        <v>137155</v>
      </c>
      <c r="J18" s="287"/>
      <c r="K18" s="287"/>
      <c r="L18" s="287"/>
      <c r="M18" s="288"/>
      <c r="N18" s="115"/>
      <c r="AA18" s="103">
        <f>ROUND(VLOOKUP(CONCATENATE("QT1 ",F$7," V",$B18),'Основа'!$A$1:$Q3572,15,FALSE),0)</f>
        <v>78167</v>
      </c>
      <c r="AB18" s="103">
        <f>ROUND(VLOOKUP(CONCATENATE("QT1 ",G$7," V",$B18),'Основа'!$A$1:$Q3572,15,FALSE),0)</f>
        <v>88870</v>
      </c>
      <c r="AC18" s="103">
        <f>ROUND(VLOOKUP(CONCATENATE("QT1 ",H$7," V",$B18),'Основа'!$A$1:$Q3572,15,FALSE),0)</f>
        <v>110331</v>
      </c>
      <c r="AD18" s="103">
        <f>ROUND(VLOOKUP(CONCATENATE("QT1 ",I$7," V",$B18),'Основа'!$A$1:$Q3572,15,FALSE),0)</f>
        <v>137155</v>
      </c>
      <c r="AE18" s="70"/>
      <c r="AF18" s="70"/>
      <c r="AG18" s="70"/>
      <c r="AH18" s="70"/>
      <c r="AI18" s="8"/>
      <c r="AJ18" s="8"/>
    </row>
    <row r="19" ht="15.75" customHeight="1">
      <c r="B19" s="110"/>
      <c r="C19" s="111"/>
      <c r="D19" s="106" t="str">
        <f>RIGHT($J$5,21)</f>
        <v>ΔТ=70⁰С (95/85/20) Вт</v>
      </c>
      <c r="E19" s="415"/>
      <c r="F19" s="373">
        <f t="shared" ref="F19:I19" si="12">ROUND(IF($D19="ΔТ=70⁰С (95/85/20) Вт",AA19,(IF($D19="ΔТ=60⁰С (90/70/20) Вт",AA19*0.818,AA19*0.646))),0)</f>
        <v>2882</v>
      </c>
      <c r="G19" s="108">
        <f t="shared" si="12"/>
        <v>3326</v>
      </c>
      <c r="H19" s="108">
        <f t="shared" si="12"/>
        <v>3714</v>
      </c>
      <c r="I19" s="109">
        <f t="shared" si="12"/>
        <v>4158</v>
      </c>
      <c r="J19" s="280"/>
      <c r="K19" s="280"/>
      <c r="L19" s="280"/>
      <c r="M19" s="281"/>
      <c r="N19" s="115"/>
      <c r="AA19" s="103">
        <f>VLOOKUP(CONCATENATE("QT1 ",F$7," V",$B18),'Основа'!$A$1:$Q3572,8,FALSE)</f>
        <v>2882.3451</v>
      </c>
      <c r="AB19" s="103">
        <f>VLOOKUP(CONCATENATE("QT1 ",G$7," V",$B18),'Основа'!$A$1:$Q3572,8,FALSE)</f>
        <v>3325.6986</v>
      </c>
      <c r="AC19" s="103">
        <f>VLOOKUP(CONCATENATE("QT1 ",H$7," V",$B18),'Основа'!$A$1:$Q3572,8,FALSE)</f>
        <v>3714.3171</v>
      </c>
      <c r="AD19" s="103">
        <f>VLOOKUP(CONCATENATE("QT1 ",I$7," V",$B18),'Основа'!$A$1:$Q3572,8,FALSE)</f>
        <v>4157.6706</v>
      </c>
      <c r="AE19" s="70"/>
      <c r="AF19" s="70"/>
      <c r="AG19" s="70"/>
      <c r="AH19" s="70"/>
      <c r="AI19" s="8"/>
      <c r="AJ19" s="8"/>
    </row>
    <row r="20" ht="15.75" customHeight="1">
      <c r="B20" s="163"/>
      <c r="C20" s="153"/>
      <c r="D20" s="153"/>
      <c r="E20" s="153"/>
      <c r="F20" s="115"/>
      <c r="G20" s="115"/>
      <c r="H20" s="115"/>
      <c r="I20" s="115"/>
      <c r="J20" s="115"/>
      <c r="W20" s="8"/>
      <c r="X20" s="8"/>
      <c r="Y20" s="8"/>
      <c r="Z20" s="8"/>
      <c r="AA20" s="8"/>
      <c r="AB20" s="8"/>
      <c r="AC20" s="8"/>
      <c r="AD20" s="8"/>
      <c r="AE20" s="8"/>
      <c r="AF20" s="8"/>
    </row>
    <row r="21" ht="20.25" customHeight="1">
      <c r="B21" s="163"/>
      <c r="C21" s="153"/>
      <c r="D21" s="8"/>
      <c r="E21" s="118" t="s">
        <v>113</v>
      </c>
      <c r="F21" s="115"/>
      <c r="G21" s="115"/>
      <c r="H21" s="115"/>
      <c r="I21" s="115"/>
      <c r="J21" s="115"/>
      <c r="W21" s="8"/>
      <c r="X21" s="8"/>
      <c r="Y21" s="8"/>
      <c r="Z21" s="8"/>
      <c r="AA21" s="8"/>
      <c r="AB21" s="8"/>
      <c r="AC21" s="8"/>
      <c r="AD21" s="8"/>
      <c r="AE21" s="8"/>
      <c r="AF21" s="8"/>
    </row>
    <row r="22" ht="15.0" customHeight="1">
      <c r="B22" s="163"/>
      <c r="C22" s="153"/>
      <c r="D22" s="163"/>
      <c r="E22" s="163"/>
      <c r="F22" s="113"/>
      <c r="G22" s="113"/>
      <c r="H22" s="113"/>
      <c r="I22" s="113"/>
      <c r="J22" s="113"/>
      <c r="W22" s="8"/>
      <c r="X22" s="8"/>
      <c r="Y22" s="8"/>
      <c r="Z22" s="8"/>
      <c r="AA22" s="8"/>
      <c r="AB22" s="8"/>
      <c r="AC22" s="8"/>
      <c r="AD22" s="8"/>
      <c r="AE22" s="8"/>
      <c r="AF22" s="8"/>
    </row>
    <row r="23" ht="15.75" customHeight="1">
      <c r="B23" s="180" t="s">
        <v>110</v>
      </c>
      <c r="C23" s="196"/>
      <c r="D23" s="196"/>
      <c r="E23" s="202"/>
      <c r="F23" s="376" t="s">
        <v>92</v>
      </c>
      <c r="G23" s="84"/>
      <c r="H23" s="84"/>
      <c r="I23" s="185"/>
      <c r="J23" s="376" t="s">
        <v>93</v>
      </c>
      <c r="K23" s="84"/>
      <c r="L23" s="84"/>
      <c r="M23" s="185"/>
      <c r="W23" s="8"/>
      <c r="X23" s="8"/>
      <c r="Y23" s="8"/>
      <c r="Z23" s="8"/>
      <c r="AA23" s="8"/>
      <c r="AB23" s="8"/>
      <c r="AC23" s="8"/>
      <c r="AD23" s="8"/>
      <c r="AE23" s="8"/>
      <c r="AF23" s="8"/>
    </row>
    <row r="24" ht="15.75" customHeight="1">
      <c r="B24" s="377"/>
      <c r="C24" s="378"/>
      <c r="D24" s="378"/>
      <c r="E24" s="379"/>
      <c r="F24" s="380">
        <v>1750.0</v>
      </c>
      <c r="G24" s="121">
        <v>2000.0</v>
      </c>
      <c r="H24" s="121">
        <v>2250.0</v>
      </c>
      <c r="I24" s="381">
        <v>2500.0</v>
      </c>
      <c r="J24" s="120">
        <v>1750.0</v>
      </c>
      <c r="K24" s="121">
        <v>2000.0</v>
      </c>
      <c r="L24" s="121">
        <v>2250.0</v>
      </c>
      <c r="M24" s="381">
        <v>2500.0</v>
      </c>
      <c r="W24" s="8"/>
      <c r="X24" s="8"/>
      <c r="Y24" s="8"/>
      <c r="Z24" s="8"/>
      <c r="AA24" s="8"/>
      <c r="AB24" s="8"/>
      <c r="AC24" s="8"/>
      <c r="AD24" s="8"/>
      <c r="AE24" s="8"/>
      <c r="AF24" s="8"/>
    </row>
    <row r="25" ht="15.75" customHeight="1">
      <c r="B25" s="123" t="s">
        <v>114</v>
      </c>
      <c r="C25" s="48"/>
      <c r="D25" s="48"/>
      <c r="E25" s="126"/>
      <c r="F25" s="382">
        <v>1711.0</v>
      </c>
      <c r="G25" s="416">
        <v>1961.0</v>
      </c>
      <c r="H25" s="416">
        <v>2211.0</v>
      </c>
      <c r="I25" s="417">
        <v>2461.0</v>
      </c>
      <c r="J25" s="416">
        <v>1711.0</v>
      </c>
      <c r="K25" s="416">
        <v>1961.0</v>
      </c>
      <c r="L25" s="416">
        <v>2211.0</v>
      </c>
      <c r="M25" s="417">
        <v>2461.0</v>
      </c>
      <c r="W25" s="8"/>
      <c r="X25" s="8"/>
      <c r="Y25" s="8"/>
      <c r="Z25" s="8"/>
      <c r="AA25" s="8"/>
      <c r="AB25" s="8"/>
      <c r="AC25" s="8"/>
      <c r="AD25" s="8"/>
    </row>
    <row r="26" ht="15.75" customHeight="1">
      <c r="B26" s="383" t="s">
        <v>265</v>
      </c>
      <c r="C26" s="26"/>
      <c r="D26" s="26"/>
      <c r="E26" s="26"/>
      <c r="F26" s="383">
        <v>86.0</v>
      </c>
      <c r="G26" s="26"/>
      <c r="H26" s="26"/>
      <c r="I26" s="209"/>
      <c r="J26" s="384">
        <v>137.0</v>
      </c>
      <c r="K26" s="26"/>
      <c r="L26" s="26"/>
      <c r="M26" s="209"/>
      <c r="W26" s="8"/>
      <c r="X26" s="8"/>
      <c r="Y26" s="8"/>
      <c r="Z26" s="8"/>
      <c r="AA26" s="8"/>
      <c r="AB26" s="8"/>
      <c r="AC26" s="8"/>
      <c r="AD26" s="8"/>
    </row>
    <row r="27" ht="15.75" customHeight="1">
      <c r="B27" s="249" t="s">
        <v>7</v>
      </c>
      <c r="C27" s="385" t="s">
        <v>116</v>
      </c>
      <c r="D27" s="385" t="s">
        <v>117</v>
      </c>
      <c r="E27" s="386" t="s">
        <v>118</v>
      </c>
      <c r="F27" s="84"/>
      <c r="G27" s="84"/>
      <c r="H27" s="84"/>
      <c r="I27" s="84"/>
      <c r="J27" s="84"/>
      <c r="K27" s="84"/>
      <c r="L27" s="84"/>
      <c r="M27" s="185"/>
      <c r="W27" s="8"/>
      <c r="X27" s="8"/>
      <c r="Y27" s="8"/>
      <c r="Z27" s="8"/>
      <c r="AA27" s="8"/>
      <c r="AB27" s="8"/>
      <c r="AC27" s="8"/>
      <c r="AD27" s="8"/>
    </row>
    <row r="28" ht="15.75" customHeight="1">
      <c r="B28" s="132">
        <v>4.0</v>
      </c>
      <c r="C28" s="133">
        <v>194.0</v>
      </c>
      <c r="D28" s="133">
        <v>97.0</v>
      </c>
      <c r="E28" s="134" t="s">
        <v>119</v>
      </c>
      <c r="F28" s="205">
        <v>30.5</v>
      </c>
      <c r="G28" s="205">
        <v>34.25</v>
      </c>
      <c r="H28" s="205">
        <v>37.5</v>
      </c>
      <c r="I28" s="387">
        <v>42.75</v>
      </c>
      <c r="J28" s="388">
        <v>61.0</v>
      </c>
      <c r="K28" s="205">
        <v>68.5</v>
      </c>
      <c r="L28" s="205">
        <v>75.0</v>
      </c>
      <c r="M28" s="206">
        <v>85.5</v>
      </c>
      <c r="W28" s="8"/>
      <c r="X28" s="8"/>
      <c r="Y28" s="8"/>
      <c r="Z28" s="8"/>
      <c r="AA28" s="8"/>
      <c r="AB28" s="8"/>
      <c r="AC28" s="8"/>
      <c r="AD28" s="8"/>
    </row>
    <row r="29" ht="15.75" customHeight="1">
      <c r="B29" s="110"/>
      <c r="C29" s="111"/>
      <c r="D29" s="111"/>
      <c r="E29" s="137" t="s">
        <v>120</v>
      </c>
      <c r="F29" s="389">
        <v>9.0</v>
      </c>
      <c r="G29" s="390">
        <v>10.2</v>
      </c>
      <c r="H29" s="390">
        <v>11.4</v>
      </c>
      <c r="I29" s="391">
        <v>12.7</v>
      </c>
      <c r="J29" s="392">
        <v>17.900000000000002</v>
      </c>
      <c r="K29" s="390">
        <v>20.400000000000002</v>
      </c>
      <c r="L29" s="390">
        <v>22.8</v>
      </c>
      <c r="M29" s="393">
        <v>25.3</v>
      </c>
      <c r="W29" s="8"/>
      <c r="X29" s="8"/>
      <c r="Y29" s="8"/>
      <c r="Z29" s="8"/>
      <c r="AA29" s="8"/>
      <c r="AB29" s="8"/>
      <c r="AC29" s="8"/>
      <c r="AD29" s="8"/>
    </row>
    <row r="30" ht="15.75" customHeight="1">
      <c r="B30" s="141">
        <v>6.0</v>
      </c>
      <c r="C30" s="142">
        <v>314.0</v>
      </c>
      <c r="D30" s="133">
        <v>157.0</v>
      </c>
      <c r="E30" s="143" t="s">
        <v>119</v>
      </c>
      <c r="F30" s="244">
        <v>36.5</v>
      </c>
      <c r="G30" s="244">
        <v>41.5</v>
      </c>
      <c r="H30" s="244">
        <v>46.5</v>
      </c>
      <c r="I30" s="394">
        <v>51.5</v>
      </c>
      <c r="J30" s="395">
        <v>73.0</v>
      </c>
      <c r="K30" s="244">
        <v>83.0</v>
      </c>
      <c r="L30" s="244">
        <v>93.0</v>
      </c>
      <c r="M30" s="245">
        <v>103.0</v>
      </c>
      <c r="W30" s="8"/>
      <c r="X30" s="8"/>
      <c r="Y30" s="8"/>
      <c r="Z30" s="8"/>
      <c r="AA30" s="8"/>
      <c r="AB30" s="8"/>
      <c r="AC30" s="8"/>
      <c r="AD30" s="8"/>
    </row>
    <row r="31" ht="15.75" customHeight="1">
      <c r="B31" s="110"/>
      <c r="C31" s="111"/>
      <c r="D31" s="111"/>
      <c r="E31" s="137" t="s">
        <v>120</v>
      </c>
      <c r="F31" s="389">
        <v>13.5</v>
      </c>
      <c r="G31" s="390">
        <v>15.299999999999999</v>
      </c>
      <c r="H31" s="390">
        <v>17.1</v>
      </c>
      <c r="I31" s="391">
        <v>19.0</v>
      </c>
      <c r="J31" s="396">
        <v>26.8</v>
      </c>
      <c r="K31" s="390">
        <v>30.5</v>
      </c>
      <c r="L31" s="390">
        <v>34.2</v>
      </c>
      <c r="M31" s="393">
        <v>37.9</v>
      </c>
      <c r="W31" s="8"/>
      <c r="X31" s="8"/>
      <c r="Y31" s="8"/>
      <c r="Z31" s="8"/>
      <c r="AA31" s="8"/>
      <c r="AB31" s="8"/>
      <c r="AC31" s="8"/>
      <c r="AD31" s="8"/>
    </row>
    <row r="32" ht="15.75" customHeight="1">
      <c r="B32" s="132">
        <v>8.0</v>
      </c>
      <c r="C32" s="142">
        <v>434.0</v>
      </c>
      <c r="D32" s="133">
        <v>217.0</v>
      </c>
      <c r="E32" s="134" t="s">
        <v>119</v>
      </c>
      <c r="F32" s="205">
        <v>51.84</v>
      </c>
      <c r="G32" s="205">
        <v>48.75</v>
      </c>
      <c r="H32" s="205">
        <v>53.5</v>
      </c>
      <c r="I32" s="387">
        <v>60.25</v>
      </c>
      <c r="J32" s="388">
        <v>86.0</v>
      </c>
      <c r="K32" s="205">
        <v>97.5</v>
      </c>
      <c r="L32" s="205">
        <v>107.0</v>
      </c>
      <c r="M32" s="206">
        <v>120.5</v>
      </c>
      <c r="W32" s="8"/>
      <c r="X32" s="8"/>
      <c r="Y32" s="8"/>
      <c r="Z32" s="8"/>
      <c r="AA32" s="8"/>
      <c r="AB32" s="8"/>
      <c r="AC32" s="8"/>
      <c r="AD32" s="8"/>
    </row>
    <row r="33" ht="15.75" customHeight="1">
      <c r="B33" s="110"/>
      <c r="C33" s="111"/>
      <c r="D33" s="111"/>
      <c r="E33" s="137" t="s">
        <v>120</v>
      </c>
      <c r="F33" s="390">
        <v>17.900000000000002</v>
      </c>
      <c r="G33" s="390">
        <v>20.400000000000002</v>
      </c>
      <c r="H33" s="390">
        <v>22.8</v>
      </c>
      <c r="I33" s="391">
        <v>25.3</v>
      </c>
      <c r="J33" s="392">
        <v>35.800000000000004</v>
      </c>
      <c r="K33" s="418">
        <v>40.800000000000004</v>
      </c>
      <c r="L33" s="390">
        <v>45.6</v>
      </c>
      <c r="M33" s="419">
        <v>50.6</v>
      </c>
    </row>
    <row r="34" ht="15.75" customHeight="1">
      <c r="B34" s="132">
        <v>10.0</v>
      </c>
      <c r="C34" s="142">
        <v>554.0</v>
      </c>
      <c r="D34" s="133">
        <v>277.0</v>
      </c>
      <c r="E34" s="134" t="s">
        <v>119</v>
      </c>
      <c r="F34" s="205">
        <v>49.5</v>
      </c>
      <c r="G34" s="205">
        <v>56.0</v>
      </c>
      <c r="H34" s="205">
        <v>61.5</v>
      </c>
      <c r="I34" s="387">
        <v>69.0</v>
      </c>
      <c r="J34" s="388">
        <v>99.0</v>
      </c>
      <c r="K34" s="205">
        <v>112.0</v>
      </c>
      <c r="L34" s="205">
        <v>123.0</v>
      </c>
      <c r="M34" s="206">
        <v>138.0</v>
      </c>
    </row>
    <row r="35" ht="15.75" customHeight="1">
      <c r="B35" s="110"/>
      <c r="C35" s="111"/>
      <c r="D35" s="111"/>
      <c r="E35" s="137" t="s">
        <v>120</v>
      </c>
      <c r="F35" s="390">
        <v>22.400000000000002</v>
      </c>
      <c r="G35" s="390">
        <v>25.400000000000002</v>
      </c>
      <c r="H35" s="390">
        <v>28.5</v>
      </c>
      <c r="I35" s="391">
        <v>31.6</v>
      </c>
      <c r="J35" s="392">
        <v>44.800000000000004</v>
      </c>
      <c r="K35" s="390">
        <v>50.800000000000004</v>
      </c>
      <c r="L35" s="390">
        <v>57.0</v>
      </c>
      <c r="M35" s="420">
        <v>63.2</v>
      </c>
    </row>
    <row r="36" ht="15.75" customHeight="1">
      <c r="B36" s="141">
        <v>12.0</v>
      </c>
      <c r="C36" s="142">
        <v>674.0</v>
      </c>
      <c r="D36" s="133">
        <v>337.0</v>
      </c>
      <c r="E36" s="143" t="s">
        <v>119</v>
      </c>
      <c r="F36" s="244">
        <v>55.75</v>
      </c>
      <c r="G36" s="244">
        <v>63.25</v>
      </c>
      <c r="H36" s="244">
        <v>69.5</v>
      </c>
      <c r="I36" s="394">
        <v>77.75</v>
      </c>
      <c r="J36" s="421"/>
      <c r="K36" s="422"/>
      <c r="L36" s="422"/>
      <c r="M36" s="423"/>
    </row>
    <row r="37" ht="15.75" customHeight="1">
      <c r="B37" s="104"/>
      <c r="C37" s="111"/>
      <c r="D37" s="111"/>
      <c r="E37" s="144" t="s">
        <v>120</v>
      </c>
      <c r="F37" s="398">
        <v>26.8</v>
      </c>
      <c r="G37" s="398">
        <v>30.5</v>
      </c>
      <c r="H37" s="398">
        <v>34.2</v>
      </c>
      <c r="I37" s="403">
        <v>37.9</v>
      </c>
      <c r="J37" s="424"/>
      <c r="K37" s="425"/>
      <c r="L37" s="425"/>
      <c r="M37" s="426"/>
    </row>
    <row r="38" ht="15.75" customHeight="1">
      <c r="B38" s="132">
        <v>14.0</v>
      </c>
      <c r="C38" s="142">
        <v>794.0</v>
      </c>
      <c r="D38" s="133">
        <v>397.0</v>
      </c>
      <c r="E38" s="134" t="s">
        <v>119</v>
      </c>
      <c r="F38" s="205">
        <v>62.1</v>
      </c>
      <c r="G38" s="205">
        <v>70.5</v>
      </c>
      <c r="H38" s="205">
        <v>77.4</v>
      </c>
      <c r="I38" s="387">
        <v>86.5</v>
      </c>
      <c r="J38" s="424"/>
      <c r="K38" s="425"/>
      <c r="L38" s="425"/>
      <c r="M38" s="426"/>
    </row>
    <row r="39" ht="15.75" customHeight="1">
      <c r="B39" s="110"/>
      <c r="C39" s="111"/>
      <c r="D39" s="111"/>
      <c r="E39" s="137" t="s">
        <v>120</v>
      </c>
      <c r="F39" s="390">
        <v>31.3</v>
      </c>
      <c r="G39" s="390">
        <v>35.6</v>
      </c>
      <c r="H39" s="390">
        <v>39.9</v>
      </c>
      <c r="I39" s="391">
        <v>44.2</v>
      </c>
      <c r="J39" s="427"/>
      <c r="K39" s="428"/>
      <c r="L39" s="428"/>
      <c r="M39" s="429"/>
    </row>
    <row r="40" ht="15.0" customHeight="1">
      <c r="B40" s="153"/>
      <c r="C40" s="153"/>
      <c r="D40" s="153"/>
      <c r="E40" s="153"/>
      <c r="F40" s="117"/>
      <c r="G40" s="117"/>
      <c r="H40" s="117"/>
      <c r="I40" s="117"/>
      <c r="J40" s="117"/>
    </row>
    <row r="41" ht="15.0" customHeight="1">
      <c r="B41" s="153"/>
      <c r="C41" s="153"/>
      <c r="D41" s="153"/>
      <c r="E41" s="153"/>
      <c r="F41" s="67"/>
      <c r="G41" s="67"/>
      <c r="H41" s="67"/>
      <c r="I41" s="67"/>
      <c r="J41" s="67"/>
    </row>
    <row r="42" ht="15.75" customHeight="1">
      <c r="B42" s="117"/>
      <c r="C42" s="410"/>
      <c r="D42" s="411"/>
      <c r="E42" s="410"/>
      <c r="F42" s="410"/>
      <c r="G42" s="410"/>
      <c r="H42" s="410"/>
      <c r="I42" s="410"/>
      <c r="J42" s="410"/>
    </row>
    <row r="43" ht="15.75" customHeight="1">
      <c r="B43" s="153"/>
      <c r="C43" s="198"/>
      <c r="D43" s="198"/>
      <c r="E43" s="199"/>
      <c r="F43" s="200"/>
      <c r="G43" s="200"/>
      <c r="H43" s="200"/>
      <c r="I43" s="200"/>
      <c r="J43" s="200"/>
    </row>
    <row r="44" ht="15.75" customHeight="1">
      <c r="B44" s="153"/>
      <c r="C44" s="198"/>
      <c r="D44" s="198"/>
      <c r="E44" s="199"/>
      <c r="F44" s="200"/>
      <c r="G44" s="200"/>
      <c r="H44" s="200"/>
      <c r="I44" s="200"/>
      <c r="J44" s="200"/>
    </row>
    <row r="45" ht="15.75" customHeight="1">
      <c r="B45" s="153"/>
      <c r="C45" s="198"/>
      <c r="D45" s="198"/>
      <c r="E45" s="199"/>
      <c r="F45" s="200"/>
      <c r="G45" s="200"/>
      <c r="H45" s="200"/>
      <c r="I45" s="200"/>
      <c r="J45" s="200"/>
    </row>
    <row r="46" ht="15.75" customHeight="1">
      <c r="B46" s="153"/>
      <c r="C46" s="198"/>
      <c r="D46" s="198"/>
      <c r="E46" s="199"/>
      <c r="F46" s="200"/>
      <c r="G46" s="200"/>
      <c r="H46" s="200"/>
      <c r="I46" s="200"/>
      <c r="J46" s="200"/>
    </row>
    <row r="47" ht="15.75" customHeight="1">
      <c r="B47" s="153"/>
      <c r="C47" s="198"/>
      <c r="D47" s="198"/>
      <c r="E47" s="199"/>
      <c r="F47" s="200"/>
      <c r="G47" s="200"/>
      <c r="H47" s="200"/>
      <c r="I47" s="200"/>
      <c r="J47" s="200"/>
    </row>
    <row r="48" ht="15.75" customHeight="1">
      <c r="B48" s="153"/>
      <c r="C48" s="198"/>
      <c r="D48" s="198"/>
      <c r="E48" s="199"/>
      <c r="F48" s="200"/>
      <c r="G48" s="200"/>
      <c r="H48" s="200"/>
      <c r="I48" s="200"/>
      <c r="J48" s="200"/>
    </row>
    <row r="49" ht="15.75" customHeight="1">
      <c r="B49" s="153"/>
      <c r="C49" s="198"/>
      <c r="D49" s="198"/>
      <c r="E49" s="199"/>
      <c r="F49" s="200"/>
      <c r="G49" s="200"/>
      <c r="H49" s="200"/>
      <c r="I49" s="200"/>
      <c r="J49" s="200"/>
    </row>
    <row r="50" ht="15.75" customHeight="1">
      <c r="B50" s="153"/>
      <c r="C50" s="198"/>
      <c r="D50" s="198"/>
      <c r="E50" s="199"/>
      <c r="F50" s="200"/>
      <c r="G50" s="200"/>
      <c r="H50" s="200"/>
      <c r="I50" s="200"/>
      <c r="J50" s="200"/>
    </row>
    <row r="51" ht="15.75" customHeight="1">
      <c r="B51" s="153"/>
      <c r="C51" s="198"/>
      <c r="D51" s="198"/>
      <c r="E51" s="199"/>
      <c r="F51" s="200"/>
      <c r="G51" s="200"/>
      <c r="H51" s="200"/>
      <c r="I51" s="200"/>
      <c r="J51" s="200"/>
    </row>
    <row r="52" ht="15.75" customHeight="1">
      <c r="B52" s="153"/>
      <c r="C52" s="198"/>
      <c r="D52" s="198"/>
      <c r="E52" s="199"/>
      <c r="F52" s="200"/>
      <c r="G52" s="200"/>
      <c r="H52" s="200"/>
      <c r="I52" s="200"/>
      <c r="J52" s="200"/>
    </row>
    <row r="53" ht="15.75" customHeight="1">
      <c r="B53" s="153"/>
      <c r="C53" s="198"/>
      <c r="D53" s="198"/>
      <c r="E53" s="199"/>
      <c r="F53" s="200"/>
      <c r="G53" s="200"/>
      <c r="H53" s="200"/>
      <c r="I53" s="200"/>
      <c r="J53" s="200"/>
    </row>
    <row r="54" ht="15.75" customHeight="1">
      <c r="B54" s="153"/>
      <c r="C54" s="198"/>
      <c r="D54" s="198"/>
      <c r="E54" s="199"/>
      <c r="F54" s="200"/>
      <c r="G54" s="200"/>
      <c r="H54" s="200"/>
      <c r="I54" s="200"/>
      <c r="J54" s="200"/>
    </row>
    <row r="55" ht="15.75" customHeight="1">
      <c r="B55" s="153"/>
      <c r="C55" s="198"/>
      <c r="D55" s="198"/>
      <c r="E55" s="199"/>
      <c r="F55" s="200"/>
      <c r="G55" s="200"/>
      <c r="H55" s="200"/>
      <c r="I55" s="200"/>
      <c r="J55" s="200"/>
    </row>
    <row r="56" ht="15.75" customHeight="1">
      <c r="B56" s="153"/>
      <c r="C56" s="198"/>
      <c r="D56" s="198"/>
      <c r="E56" s="199"/>
      <c r="F56" s="200"/>
      <c r="G56" s="200"/>
      <c r="H56" s="200"/>
      <c r="I56" s="200"/>
      <c r="J56" s="200"/>
    </row>
    <row r="57" ht="15.75" customHeight="1">
      <c r="B57" s="153"/>
      <c r="C57" s="198"/>
      <c r="D57" s="198"/>
      <c r="E57" s="199"/>
      <c r="F57" s="200"/>
      <c r="G57" s="200"/>
      <c r="H57" s="200"/>
      <c r="I57" s="200"/>
      <c r="J57" s="200"/>
    </row>
    <row r="58" ht="15.75" customHeight="1">
      <c r="B58" s="153"/>
      <c r="C58" s="198"/>
      <c r="D58" s="198"/>
      <c r="E58" s="199"/>
      <c r="F58" s="200"/>
      <c r="G58" s="200"/>
      <c r="H58" s="200"/>
      <c r="I58" s="200"/>
      <c r="J58" s="200"/>
    </row>
    <row r="59" ht="15.75" customHeight="1">
      <c r="B59" s="153"/>
      <c r="C59" s="198"/>
      <c r="D59" s="198"/>
      <c r="E59" s="199"/>
      <c r="F59" s="200"/>
      <c r="G59" s="200"/>
      <c r="H59" s="200"/>
      <c r="I59" s="200"/>
      <c r="J59" s="200"/>
    </row>
    <row r="60" ht="15.75" customHeight="1">
      <c r="B60" s="153"/>
      <c r="C60" s="198"/>
      <c r="D60" s="198"/>
      <c r="E60" s="199"/>
      <c r="F60" s="200"/>
      <c r="G60" s="200"/>
      <c r="H60" s="200"/>
      <c r="I60" s="200"/>
      <c r="J60" s="200"/>
    </row>
    <row r="61" ht="15.75" customHeight="1">
      <c r="B61" s="153"/>
      <c r="C61" s="198"/>
      <c r="D61" s="198"/>
      <c r="E61" s="199"/>
      <c r="F61" s="200"/>
      <c r="G61" s="200"/>
      <c r="H61" s="200"/>
      <c r="I61" s="200"/>
      <c r="J61" s="200"/>
    </row>
    <row r="62" ht="15.75" customHeight="1">
      <c r="B62" s="153"/>
      <c r="C62" s="198"/>
      <c r="D62" s="198"/>
      <c r="E62" s="199"/>
      <c r="F62" s="200"/>
      <c r="G62" s="200"/>
      <c r="H62" s="200"/>
      <c r="I62" s="200"/>
      <c r="J62" s="200"/>
    </row>
    <row r="63" ht="15.75" customHeight="1">
      <c r="B63" s="153"/>
      <c r="C63" s="198"/>
      <c r="D63" s="198"/>
      <c r="E63" s="199"/>
      <c r="F63" s="200"/>
      <c r="G63" s="200"/>
      <c r="H63" s="200"/>
      <c r="I63" s="200"/>
      <c r="J63" s="200"/>
    </row>
    <row r="64" ht="15.75" customHeight="1">
      <c r="B64" s="153"/>
      <c r="C64" s="198"/>
      <c r="D64" s="198"/>
      <c r="E64" s="199"/>
      <c r="F64" s="200"/>
      <c r="G64" s="200"/>
      <c r="H64" s="200"/>
      <c r="I64" s="200"/>
      <c r="J64" s="200"/>
    </row>
    <row r="65" ht="15.75" customHeight="1">
      <c r="B65" s="153"/>
      <c r="C65" s="198"/>
      <c r="D65" s="198"/>
      <c r="E65" s="199"/>
      <c r="F65" s="200"/>
      <c r="G65" s="200"/>
      <c r="H65" s="200"/>
      <c r="I65" s="200"/>
      <c r="J65" s="200"/>
    </row>
    <row r="66" ht="15.75" customHeight="1">
      <c r="B66" s="153"/>
      <c r="C66" s="198"/>
      <c r="D66" s="198"/>
      <c r="E66" s="199"/>
      <c r="F66" s="200"/>
      <c r="G66" s="200"/>
      <c r="H66" s="200"/>
      <c r="I66" s="200"/>
      <c r="J66" s="200"/>
    </row>
    <row r="67" ht="15.75" customHeight="1">
      <c r="B67" s="153"/>
      <c r="C67" s="198"/>
      <c r="D67" s="198"/>
      <c r="E67" s="199"/>
      <c r="F67" s="200"/>
      <c r="G67" s="200"/>
      <c r="H67" s="200"/>
      <c r="I67" s="200"/>
      <c r="J67" s="200"/>
    </row>
    <row r="68" ht="15.75" customHeight="1">
      <c r="B68" s="153"/>
      <c r="C68" s="198"/>
      <c r="D68" s="198"/>
      <c r="E68" s="199"/>
      <c r="F68" s="200"/>
      <c r="G68" s="200"/>
      <c r="H68" s="200"/>
      <c r="I68" s="200"/>
      <c r="J68" s="200"/>
    </row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60">
    <mergeCell ref="B18:B19"/>
    <mergeCell ref="B28:B29"/>
    <mergeCell ref="C28:C29"/>
    <mergeCell ref="D28:D29"/>
    <mergeCell ref="B30:B31"/>
    <mergeCell ref="C30:C31"/>
    <mergeCell ref="D30:D31"/>
    <mergeCell ref="C36:C37"/>
    <mergeCell ref="D36:D37"/>
    <mergeCell ref="B38:B39"/>
    <mergeCell ref="C38:C39"/>
    <mergeCell ref="D38:D39"/>
    <mergeCell ref="B32:B33"/>
    <mergeCell ref="C32:C33"/>
    <mergeCell ref="D32:D33"/>
    <mergeCell ref="B34:B35"/>
    <mergeCell ref="C34:C35"/>
    <mergeCell ref="D34:D35"/>
    <mergeCell ref="B36:B37"/>
    <mergeCell ref="F6:I6"/>
    <mergeCell ref="J6:M6"/>
    <mergeCell ref="B1:E1"/>
    <mergeCell ref="I3:J3"/>
    <mergeCell ref="K3:M3"/>
    <mergeCell ref="I4:J4"/>
    <mergeCell ref="K4:M4"/>
    <mergeCell ref="B5:E6"/>
    <mergeCell ref="J5:M5"/>
    <mergeCell ref="D7:E7"/>
    <mergeCell ref="B8:B9"/>
    <mergeCell ref="C8:C9"/>
    <mergeCell ref="D8:E8"/>
    <mergeCell ref="D9:E9"/>
    <mergeCell ref="B10:B11"/>
    <mergeCell ref="C10:C11"/>
    <mergeCell ref="D10:E10"/>
    <mergeCell ref="D11:E11"/>
    <mergeCell ref="D12:E12"/>
    <mergeCell ref="D13:E13"/>
    <mergeCell ref="D14:E14"/>
    <mergeCell ref="D15:E15"/>
    <mergeCell ref="D16:E16"/>
    <mergeCell ref="B26:E26"/>
    <mergeCell ref="F26:I26"/>
    <mergeCell ref="J26:M26"/>
    <mergeCell ref="E27:M27"/>
    <mergeCell ref="D17:E17"/>
    <mergeCell ref="D18:E18"/>
    <mergeCell ref="D19:E19"/>
    <mergeCell ref="B23:E24"/>
    <mergeCell ref="F23:I23"/>
    <mergeCell ref="J23:M23"/>
    <mergeCell ref="B25:E25"/>
    <mergeCell ref="B12:B13"/>
    <mergeCell ref="C12:C13"/>
    <mergeCell ref="B14:B15"/>
    <mergeCell ref="C14:C15"/>
    <mergeCell ref="B16:B17"/>
    <mergeCell ref="C16:C17"/>
    <mergeCell ref="C18:C19"/>
  </mergeCells>
  <dataValidations>
    <dataValidation type="list" allowBlank="1" showErrorMessage="1" sqref="J5">
      <formula1>$AA$5:$AA$7</formula1>
    </dataValidation>
  </dataValidations>
  <hyperlinks>
    <hyperlink display="содержание" location="'Содержание'!A1" ref="F1"/>
  </hyperlinks>
  <printOptions/>
  <pageMargins bottom="0.7480314960629921" footer="0.0" header="0.0" left="0.7086614173228347" right="0.7086614173228347" top="0.7480314960629921"/>
  <pageSetup paperSize="9" orientation="portrait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>
      <pane ySplit="10.0" topLeftCell="A11" activePane="bottomLeft" state="frozen"/>
      <selection activeCell="B12" sqref="B12" pane="bottomLeft"/>
    </sheetView>
  </sheetViews>
  <sheetFormatPr customHeight="1" defaultColWidth="14.43" defaultRowHeight="15.0"/>
  <cols>
    <col customWidth="1" min="1" max="1" width="4.86"/>
    <col customWidth="1" min="2" max="2" width="10.0"/>
    <col customWidth="1" min="3" max="3" width="10.57"/>
    <col customWidth="1" min="4" max="4" width="8.71"/>
    <col customWidth="1" min="5" max="5" width="9.43"/>
    <col customWidth="1" min="6" max="6" width="20.86"/>
    <col customWidth="1" min="7" max="13" width="9.71"/>
    <col customWidth="1" min="14" max="15" width="8.29"/>
    <col customWidth="1" min="16" max="26" width="8.71"/>
    <col customWidth="1" hidden="1" min="27" max="35" width="9.14"/>
    <col customWidth="1" min="36" max="36" width="9.14"/>
    <col customWidth="1" min="37" max="44" width="8.71"/>
  </cols>
  <sheetData>
    <row r="1" ht="55.5" customHeight="1">
      <c r="B1" s="67"/>
      <c r="F1" s="68" t="s">
        <v>96</v>
      </c>
      <c r="J1" s="69" t="s">
        <v>97</v>
      </c>
    </row>
    <row r="2" ht="12.75" customHeight="1">
      <c r="A2" s="8"/>
      <c r="B2" s="67"/>
      <c r="C2" s="67"/>
      <c r="D2" s="67"/>
      <c r="E2" s="67"/>
      <c r="F2" s="68"/>
      <c r="G2" s="8"/>
      <c r="H2" s="8"/>
      <c r="I2" s="169" t="s">
        <v>269</v>
      </c>
      <c r="J2" s="69"/>
      <c r="K2" s="8"/>
      <c r="L2" s="8"/>
      <c r="M2" s="8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  <c r="AA2" s="8"/>
      <c r="AB2" s="8"/>
      <c r="AC2" s="8"/>
      <c r="AD2" s="8"/>
      <c r="AE2" s="8"/>
      <c r="AF2" s="8"/>
      <c r="AG2" s="8"/>
      <c r="AH2" s="8"/>
      <c r="AI2" s="8"/>
      <c r="AJ2" s="8"/>
      <c r="AK2" s="8"/>
      <c r="AL2" s="8"/>
      <c r="AM2" s="8"/>
      <c r="AN2" s="8"/>
      <c r="AO2" s="8"/>
      <c r="AP2" s="8"/>
      <c r="AQ2" s="8"/>
      <c r="AR2" s="8"/>
    </row>
    <row r="3" ht="15.0" customHeight="1">
      <c r="B3" s="37" t="s">
        <v>270</v>
      </c>
      <c r="C3" s="38" t="s">
        <v>271</v>
      </c>
      <c r="D3" s="38"/>
      <c r="E3" s="37"/>
      <c r="F3" s="37"/>
      <c r="G3" s="174"/>
      <c r="H3" s="174"/>
      <c r="I3" s="430" t="s">
        <v>272</v>
      </c>
      <c r="J3" s="175"/>
      <c r="K3" s="175"/>
      <c r="L3" s="8"/>
      <c r="M3" s="80"/>
      <c r="N3" s="8"/>
    </row>
    <row r="4" ht="15.0" customHeight="1">
      <c r="B4" s="37" t="s">
        <v>273</v>
      </c>
      <c r="C4" s="38" t="s">
        <v>274</v>
      </c>
      <c r="D4" s="38"/>
      <c r="E4" s="176"/>
      <c r="F4" s="37"/>
      <c r="G4" s="37"/>
      <c r="H4" s="37"/>
      <c r="I4" s="430" t="s">
        <v>275</v>
      </c>
      <c r="J4" s="80"/>
      <c r="K4" s="80"/>
      <c r="L4" s="80"/>
      <c r="M4" s="80"/>
      <c r="N4" s="8"/>
    </row>
    <row r="5" ht="15.0" customHeight="1">
      <c r="B5" s="37" t="s">
        <v>276</v>
      </c>
      <c r="C5" s="38" t="s">
        <v>277</v>
      </c>
      <c r="D5" s="38"/>
      <c r="E5" s="37"/>
      <c r="F5" s="37"/>
      <c r="G5" s="37"/>
      <c r="H5" s="37"/>
      <c r="I5" s="430" t="s">
        <v>275</v>
      </c>
      <c r="J5" s="8"/>
      <c r="K5" s="8"/>
      <c r="L5" s="8"/>
      <c r="M5" s="8"/>
      <c r="N5" s="8"/>
      <c r="AA5" s="8"/>
      <c r="AB5" s="8"/>
      <c r="AC5" s="8"/>
      <c r="AD5" s="8"/>
      <c r="AE5" s="8"/>
      <c r="AF5" s="8"/>
      <c r="AG5" s="8"/>
      <c r="AH5" s="8"/>
    </row>
    <row r="6" ht="21.75" customHeight="1">
      <c r="A6" s="8"/>
      <c r="B6" s="75" t="s">
        <v>99</v>
      </c>
      <c r="C6" s="76"/>
      <c r="D6" s="77"/>
      <c r="E6" s="77"/>
      <c r="F6" s="46"/>
      <c r="G6" s="46"/>
      <c r="H6" s="37"/>
      <c r="I6" s="430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  <c r="AJ6" s="8"/>
      <c r="AK6" s="8"/>
      <c r="AL6" s="8"/>
      <c r="AM6" s="8"/>
      <c r="AN6" s="8"/>
      <c r="AO6" s="8"/>
      <c r="AP6" s="8"/>
      <c r="AQ6" s="8"/>
      <c r="AR6" s="8"/>
    </row>
    <row r="7" ht="27.75" customHeight="1">
      <c r="B7" s="81" t="s">
        <v>103</v>
      </c>
      <c r="C7" s="81"/>
      <c r="D7" s="82"/>
      <c r="E7" s="82"/>
      <c r="F7" s="8"/>
      <c r="G7" s="8"/>
      <c r="H7" s="8"/>
      <c r="I7" s="431" t="s">
        <v>278</v>
      </c>
      <c r="Y7" s="8"/>
      <c r="Z7" s="8"/>
      <c r="AA7" s="8" t="s">
        <v>102</v>
      </c>
      <c r="AB7" s="8"/>
      <c r="AC7" s="8"/>
      <c r="AD7" s="8"/>
      <c r="AE7" s="8"/>
      <c r="AF7" s="8"/>
      <c r="AG7" s="8"/>
      <c r="AH7" s="8"/>
      <c r="AI7" s="8"/>
      <c r="AJ7" s="8"/>
      <c r="AK7" s="8"/>
      <c r="AL7" s="8"/>
      <c r="AM7" s="8"/>
      <c r="AN7" s="8"/>
      <c r="AO7" s="8"/>
      <c r="AP7" s="8"/>
      <c r="AQ7" s="8"/>
      <c r="AR7" s="8"/>
    </row>
    <row r="8">
      <c r="B8" s="179" t="s">
        <v>279</v>
      </c>
      <c r="C8" s="32"/>
      <c r="D8" s="32"/>
      <c r="E8" s="8"/>
      <c r="F8" s="8"/>
      <c r="G8" s="8"/>
      <c r="H8" s="8"/>
      <c r="I8" s="8"/>
      <c r="J8" s="8"/>
      <c r="K8" s="8"/>
      <c r="L8" s="8"/>
      <c r="M8" s="8"/>
      <c r="N8" s="8"/>
      <c r="Y8" s="8"/>
      <c r="Z8" s="8"/>
      <c r="AA8" s="8" t="s">
        <v>108</v>
      </c>
      <c r="AB8" s="8"/>
      <c r="AC8" s="8"/>
      <c r="AD8" s="8"/>
      <c r="AE8" s="8"/>
      <c r="AF8" s="8"/>
      <c r="AG8" s="8"/>
      <c r="AH8" s="8"/>
      <c r="AI8" s="8"/>
      <c r="AJ8" s="8"/>
      <c r="AK8" s="8"/>
      <c r="AL8" s="8"/>
      <c r="AM8" s="8"/>
      <c r="AN8" s="8"/>
      <c r="AO8" s="8"/>
      <c r="AP8" s="8"/>
      <c r="AQ8" s="8"/>
      <c r="AR8" s="8"/>
    </row>
    <row r="9" ht="25.5" customHeight="1">
      <c r="B9" s="180" t="s">
        <v>140</v>
      </c>
      <c r="C9" s="181"/>
      <c r="D9" s="98" t="s">
        <v>141</v>
      </c>
      <c r="E9" s="182" t="s">
        <v>115</v>
      </c>
      <c r="F9" s="432" t="s">
        <v>107</v>
      </c>
      <c r="G9" s="84"/>
      <c r="H9" s="84"/>
      <c r="I9" s="84"/>
      <c r="J9" s="184">
        <v>0.0</v>
      </c>
      <c r="K9" s="433" t="s">
        <v>102</v>
      </c>
      <c r="L9" s="84"/>
      <c r="M9" s="84"/>
      <c r="N9" s="185"/>
      <c r="O9" s="116"/>
      <c r="Y9" s="8"/>
      <c r="Z9" s="8"/>
      <c r="AA9" s="8" t="s">
        <v>111</v>
      </c>
      <c r="AB9" s="8"/>
      <c r="AC9" s="8"/>
      <c r="AD9" s="8"/>
      <c r="AE9" s="8"/>
      <c r="AF9" s="8"/>
      <c r="AG9" s="8"/>
      <c r="AH9" s="8"/>
      <c r="AI9" s="8"/>
      <c r="AJ9" s="8"/>
      <c r="AK9" s="8"/>
      <c r="AL9" s="8"/>
      <c r="AM9" s="8"/>
      <c r="AN9" s="8"/>
      <c r="AO9" s="8"/>
      <c r="AP9" s="8"/>
      <c r="AQ9" s="8"/>
      <c r="AR9" s="8"/>
    </row>
    <row r="10" ht="21.0" customHeight="1">
      <c r="B10" s="186"/>
      <c r="C10" s="148"/>
      <c r="D10" s="111"/>
      <c r="E10" s="187"/>
      <c r="F10" s="434" t="s">
        <v>109</v>
      </c>
      <c r="G10" s="189">
        <v>750.0</v>
      </c>
      <c r="H10" s="189">
        <v>1000.0</v>
      </c>
      <c r="I10" s="189">
        <v>1250.0</v>
      </c>
      <c r="J10" s="189">
        <v>1500.0</v>
      </c>
      <c r="K10" s="189">
        <v>1750.0</v>
      </c>
      <c r="L10" s="189">
        <v>2000.0</v>
      </c>
      <c r="M10" s="189">
        <v>2250.0</v>
      </c>
      <c r="N10" s="190">
        <v>2500.0</v>
      </c>
      <c r="O10" s="116"/>
      <c r="Y10" s="8"/>
      <c r="Z10" s="8"/>
      <c r="AA10" s="8"/>
      <c r="AB10" s="8"/>
      <c r="AC10" s="8"/>
      <c r="AD10" s="8"/>
      <c r="AE10" s="8"/>
      <c r="AF10" s="8"/>
      <c r="AG10" s="8"/>
      <c r="AH10" s="8"/>
      <c r="AI10" s="8"/>
      <c r="AJ10" s="8"/>
      <c r="AK10" s="8"/>
      <c r="AL10" s="8"/>
      <c r="AM10" s="8"/>
      <c r="AN10" s="8"/>
      <c r="AO10" s="8"/>
      <c r="AP10" s="8"/>
      <c r="AQ10" s="8"/>
      <c r="AR10" s="8"/>
    </row>
    <row r="11" ht="15.0" customHeight="1">
      <c r="B11" s="97" t="s">
        <v>270</v>
      </c>
      <c r="C11" s="435" t="s">
        <v>280</v>
      </c>
      <c r="D11" s="98">
        <v>191.0</v>
      </c>
      <c r="E11" s="182">
        <v>168.0</v>
      </c>
      <c r="F11" s="192" t="s">
        <v>112</v>
      </c>
      <c r="G11" s="101">
        <f t="shared" ref="G11:N11" si="1">ROUND(AA11-(AA11*$J$9),0)</f>
        <v>17710</v>
      </c>
      <c r="H11" s="101">
        <f t="shared" si="1"/>
        <v>19608</v>
      </c>
      <c r="I11" s="101">
        <f t="shared" si="1"/>
        <v>22770</v>
      </c>
      <c r="J11" s="101">
        <f t="shared" si="1"/>
        <v>24668</v>
      </c>
      <c r="K11" s="101">
        <f t="shared" si="1"/>
        <v>27198</v>
      </c>
      <c r="L11" s="101">
        <f t="shared" si="1"/>
        <v>29095</v>
      </c>
      <c r="M11" s="101">
        <f t="shared" si="1"/>
        <v>32258</v>
      </c>
      <c r="N11" s="102">
        <f t="shared" si="1"/>
        <v>33270</v>
      </c>
      <c r="O11" s="116"/>
      <c r="Y11" s="8"/>
      <c r="Z11" s="8"/>
      <c r="AA11" s="63">
        <f>ROUND(VLOOKUP(CONCATENATE($B11," ",G$10,),'Основа'!$A$1:$Q3563,15,FALSE),0)</f>
        <v>17710</v>
      </c>
      <c r="AB11" s="63">
        <f>ROUND(VLOOKUP(CONCATENATE($B11," ",H$10,),'Основа'!$A$1:$Q3563,15,FALSE),0)</f>
        <v>19608</v>
      </c>
      <c r="AC11" s="63">
        <f>ROUND(VLOOKUP(CONCATENATE($B11," ",I$10,),'Основа'!$A$1:$Q3563,15,FALSE),0)</f>
        <v>22770</v>
      </c>
      <c r="AD11" s="63">
        <f>ROUND(VLOOKUP(CONCATENATE($B11," ",J$10,),'Основа'!$A$1:$Q3563,15,FALSE),0)</f>
        <v>24668</v>
      </c>
      <c r="AE11" s="63">
        <f>ROUND(VLOOKUP(CONCATENATE($B11," ",K$10,),'Основа'!$A$1:$Q3563,15,FALSE),0)</f>
        <v>27198</v>
      </c>
      <c r="AF11" s="63">
        <f>ROUND(VLOOKUP(CONCATENATE($B11," ",L$10,),'Основа'!$A$1:$Q3563,15,FALSE),0)</f>
        <v>29095</v>
      </c>
      <c r="AG11" s="63">
        <f>ROUND(VLOOKUP(CONCATENATE($B11," ",M$10,),'Основа'!$A$1:$Q3563,15,FALSE),0)</f>
        <v>32258</v>
      </c>
      <c r="AH11" s="63">
        <f>ROUND(VLOOKUP(CONCATENATE($B11," ",N$10,),'Основа'!$A$1:$Q3563,15,FALSE),0)</f>
        <v>33270</v>
      </c>
      <c r="AI11" s="8"/>
      <c r="AJ11" s="8"/>
      <c r="AK11" s="8"/>
      <c r="AL11" s="8"/>
      <c r="AM11" s="8"/>
      <c r="AN11" s="8"/>
      <c r="AO11" s="8"/>
      <c r="AP11" s="8"/>
      <c r="AQ11" s="8"/>
      <c r="AR11" s="8"/>
    </row>
    <row r="12" ht="15.0" customHeight="1">
      <c r="B12" s="110"/>
      <c r="C12" s="148"/>
      <c r="D12" s="111"/>
      <c r="E12" s="187"/>
      <c r="F12" s="165" t="str">
        <f>RIGHT($K$9,21)</f>
        <v>ΔТ=70⁰С (95/85/20) Вт</v>
      </c>
      <c r="G12" s="166">
        <f t="shared" ref="G12:N12" si="2">ROUND(IF($F12="ΔТ=70⁰С (95/85/20) Вт",AA12,(IF($F12="ΔТ=60⁰С (90/70/20) Вт",AA12*0.818,AA12*0.646))),0)</f>
        <v>435</v>
      </c>
      <c r="H12" s="166">
        <f t="shared" si="2"/>
        <v>587</v>
      </c>
      <c r="I12" s="166">
        <f t="shared" si="2"/>
        <v>729</v>
      </c>
      <c r="J12" s="166">
        <f t="shared" si="2"/>
        <v>875</v>
      </c>
      <c r="K12" s="166">
        <f t="shared" si="2"/>
        <v>1017</v>
      </c>
      <c r="L12" s="166">
        <f t="shared" si="2"/>
        <v>1175</v>
      </c>
      <c r="M12" s="166">
        <f t="shared" si="2"/>
        <v>1311</v>
      </c>
      <c r="N12" s="167">
        <f t="shared" si="2"/>
        <v>1468</v>
      </c>
      <c r="O12" s="153"/>
      <c r="Y12" s="8"/>
      <c r="Z12" s="8"/>
      <c r="AA12" s="436">
        <f>VLOOKUP(CONCATENATE($B11," ",G$10,),'Основа'!$A$1:$Q3563,8,FALSE)</f>
        <v>435</v>
      </c>
      <c r="AB12" s="436">
        <f>VLOOKUP(CONCATENATE($B11," ",H$10,),'Основа'!$A$1:$Q3563,8,FALSE)</f>
        <v>587</v>
      </c>
      <c r="AC12" s="436">
        <f>VLOOKUP(CONCATENATE($B11," ",I$10,),'Основа'!$A$1:$Q3563,8,FALSE)</f>
        <v>729</v>
      </c>
      <c r="AD12" s="436">
        <f>VLOOKUP(CONCATENATE($B11," ",J$10,),'Основа'!$A$1:$Q3563,8,FALSE)</f>
        <v>875</v>
      </c>
      <c r="AE12" s="436">
        <f>VLOOKUP(CONCATENATE($B11," ",K$10,),'Основа'!$A$1:$Q3563,8,FALSE)</f>
        <v>1017</v>
      </c>
      <c r="AF12" s="436">
        <f>VLOOKUP(CONCATENATE($B11," ",L$10,),'Основа'!$A$1:$Q3563,8,FALSE)</f>
        <v>1175</v>
      </c>
      <c r="AG12" s="436">
        <f>VLOOKUP(CONCATENATE($B11," ",M$10,),'Основа'!$A$1:$Q3563,8,FALSE)</f>
        <v>1311</v>
      </c>
      <c r="AH12" s="436">
        <f>VLOOKUP(CONCATENATE($B11," ",N$10,),'Основа'!$A$1:$Q3563,8,FALSE)</f>
        <v>1468</v>
      </c>
      <c r="AI12" s="8"/>
      <c r="AJ12" s="8"/>
      <c r="AK12" s="8"/>
      <c r="AL12" s="8"/>
      <c r="AM12" s="8"/>
      <c r="AN12" s="8"/>
      <c r="AO12" s="8"/>
      <c r="AP12" s="8"/>
      <c r="AQ12" s="8"/>
      <c r="AR12" s="8"/>
    </row>
    <row r="13" ht="15.0" customHeight="1">
      <c r="B13" s="243" t="s">
        <v>273</v>
      </c>
      <c r="C13" s="437" t="s">
        <v>281</v>
      </c>
      <c r="D13" s="168">
        <v>275.0</v>
      </c>
      <c r="E13" s="194">
        <v>253.0</v>
      </c>
      <c r="F13" s="192" t="s">
        <v>112</v>
      </c>
      <c r="G13" s="101">
        <f t="shared" ref="G13:N13" si="3">ROUND(AA13-(AA13*$J$9),0)</f>
        <v>36053</v>
      </c>
      <c r="H13" s="101">
        <f t="shared" si="3"/>
        <v>39848</v>
      </c>
      <c r="I13" s="101">
        <f t="shared" si="3"/>
        <v>45540</v>
      </c>
      <c r="J13" s="101">
        <f t="shared" si="3"/>
        <v>49335</v>
      </c>
      <c r="K13" s="101">
        <f t="shared" si="3"/>
        <v>53763</v>
      </c>
      <c r="L13" s="101">
        <f t="shared" si="3"/>
        <v>58190</v>
      </c>
      <c r="M13" s="101">
        <f t="shared" si="3"/>
        <v>64515</v>
      </c>
      <c r="N13" s="102">
        <f t="shared" si="3"/>
        <v>66539</v>
      </c>
      <c r="O13" s="153"/>
      <c r="Y13" s="8"/>
      <c r="Z13" s="8"/>
      <c r="AA13" s="63">
        <f>ROUND(VLOOKUP(CONCATENATE($B13," ",G$10,),'Основа'!$A$1:$Q3565,15,FALSE),0)</f>
        <v>36053</v>
      </c>
      <c r="AB13" s="63">
        <f>ROUND(VLOOKUP(CONCATENATE($B13," ",H$10,),'Основа'!$A$1:$Q3565,15,FALSE),0)</f>
        <v>39848</v>
      </c>
      <c r="AC13" s="63">
        <f>ROUND(VLOOKUP(CONCATENATE($B13," ",I$10,),'Основа'!$A$1:$Q3565,15,FALSE),0)</f>
        <v>45540</v>
      </c>
      <c r="AD13" s="63">
        <f>ROUND(VLOOKUP(CONCATENATE($B13," ",J$10,),'Основа'!$A$1:$Q3565,15,FALSE),0)</f>
        <v>49335</v>
      </c>
      <c r="AE13" s="63">
        <f>ROUND(VLOOKUP(CONCATENATE($B13," ",K$10,),'Основа'!$A$1:$Q3565,15,FALSE),0)</f>
        <v>53763</v>
      </c>
      <c r="AF13" s="63">
        <f>ROUND(VLOOKUP(CONCATENATE($B13," ",L$10,),'Основа'!$A$1:$Q3565,15,FALSE),0)</f>
        <v>58190</v>
      </c>
      <c r="AG13" s="63">
        <f>ROUND(VLOOKUP(CONCATENATE($B13," ",M$10,),'Основа'!$A$1:$Q3565,15,FALSE),0)</f>
        <v>64515</v>
      </c>
      <c r="AH13" s="63">
        <f>ROUND(VLOOKUP(CONCATENATE($B13," ",N$10,),'Основа'!$A$1:$Q3565,15,FALSE),0)</f>
        <v>66539</v>
      </c>
      <c r="AI13" s="8"/>
      <c r="AJ13" s="8"/>
      <c r="AK13" s="8"/>
      <c r="AL13" s="8"/>
      <c r="AM13" s="8"/>
      <c r="AN13" s="8"/>
      <c r="AO13" s="8"/>
      <c r="AP13" s="8"/>
      <c r="AQ13" s="8"/>
      <c r="AR13" s="8"/>
    </row>
    <row r="14" ht="15.0" customHeight="1">
      <c r="B14" s="104"/>
      <c r="C14" s="218"/>
      <c r="D14" s="105"/>
      <c r="E14" s="438"/>
      <c r="F14" s="165" t="str">
        <f>RIGHT($K$9,21)</f>
        <v>ΔТ=70⁰С (95/85/20) Вт</v>
      </c>
      <c r="G14" s="166">
        <f t="shared" ref="G14:N14" si="4">ROUND(IF($F14="ΔТ=70⁰С (95/85/20) Вт",AA14,(IF($F14="ΔТ=60⁰С (90/70/20) Вт",AA14*0.818,AA14*0.646))),0)</f>
        <v>980</v>
      </c>
      <c r="H14" s="166">
        <f t="shared" si="4"/>
        <v>1322</v>
      </c>
      <c r="I14" s="166">
        <f t="shared" si="4"/>
        <v>1641</v>
      </c>
      <c r="J14" s="166">
        <f t="shared" si="4"/>
        <v>1971</v>
      </c>
      <c r="K14" s="166">
        <f t="shared" si="4"/>
        <v>2290</v>
      </c>
      <c r="L14" s="166">
        <f t="shared" si="4"/>
        <v>2642</v>
      </c>
      <c r="M14" s="166">
        <f t="shared" si="4"/>
        <v>2951</v>
      </c>
      <c r="N14" s="167">
        <f t="shared" si="4"/>
        <v>3302</v>
      </c>
      <c r="O14" s="113"/>
      <c r="Y14" s="8"/>
      <c r="Z14" s="8"/>
      <c r="AA14" s="436">
        <f>VLOOKUP(CONCATENATE($B13," ",G$10,),'Основа'!$A$1:$Q3565,8,FALSE)</f>
        <v>980</v>
      </c>
      <c r="AB14" s="436">
        <f>VLOOKUP(CONCATENATE($B13," ",H$10,),'Основа'!$A$1:$Q3565,8,FALSE)</f>
        <v>1322</v>
      </c>
      <c r="AC14" s="436">
        <f>VLOOKUP(CONCATENATE($B13," ",I$10,),'Основа'!$A$1:$Q3565,8,FALSE)</f>
        <v>1641</v>
      </c>
      <c r="AD14" s="436">
        <f>VLOOKUP(CONCATENATE($B13," ",J$10,),'Основа'!$A$1:$Q3565,8,FALSE)</f>
        <v>1971</v>
      </c>
      <c r="AE14" s="436">
        <f>VLOOKUP(CONCATENATE($B13," ",K$10,),'Основа'!$A$1:$Q3565,8,FALSE)</f>
        <v>2290</v>
      </c>
      <c r="AF14" s="436">
        <f>VLOOKUP(CONCATENATE($B13," ",L$10,),'Основа'!$A$1:$Q3565,8,FALSE)</f>
        <v>2642</v>
      </c>
      <c r="AG14" s="436">
        <f>VLOOKUP(CONCATENATE($B13," ",M$10,),'Основа'!$A$1:$Q3565,8,FALSE)</f>
        <v>2951</v>
      </c>
      <c r="AH14" s="436">
        <f>VLOOKUP(CONCATENATE($B13," ",N$10,),'Основа'!$A$1:$Q3565,8,FALSE)</f>
        <v>3302</v>
      </c>
      <c r="AI14" s="8"/>
      <c r="AJ14" s="8"/>
      <c r="AK14" s="8"/>
      <c r="AL14" s="8"/>
      <c r="AM14" s="8"/>
      <c r="AN14" s="8"/>
      <c r="AO14" s="8"/>
      <c r="AP14" s="8"/>
      <c r="AQ14" s="8"/>
      <c r="AR14" s="8"/>
    </row>
    <row r="15" ht="15.0" customHeight="1">
      <c r="B15" s="97" t="s">
        <v>276</v>
      </c>
      <c r="C15" s="435" t="s">
        <v>282</v>
      </c>
      <c r="D15" s="98">
        <v>500.0</v>
      </c>
      <c r="E15" s="182">
        <v>300.0</v>
      </c>
      <c r="F15" s="192" t="s">
        <v>112</v>
      </c>
      <c r="G15" s="101">
        <f t="shared" ref="G15:J15" si="5">ROUND(AA15-(AA15*$J$9),0)</f>
        <v>45540</v>
      </c>
      <c r="H15" s="101">
        <f t="shared" si="5"/>
        <v>63756</v>
      </c>
      <c r="I15" s="101">
        <f t="shared" si="5"/>
        <v>77418</v>
      </c>
      <c r="J15" s="101">
        <f t="shared" si="5"/>
        <v>91080</v>
      </c>
      <c r="K15" s="439"/>
      <c r="L15" s="439"/>
      <c r="M15" s="439"/>
      <c r="N15" s="440"/>
      <c r="O15" s="113"/>
      <c r="Y15" s="8"/>
      <c r="Z15" s="8"/>
      <c r="AA15" s="63">
        <f>ROUND(VLOOKUP(CONCATENATE($B15," ",G$10,),'Основа'!$A$1:$Q3567,15,FALSE),0)</f>
        <v>45540</v>
      </c>
      <c r="AB15" s="63">
        <f>ROUND(VLOOKUP(CONCATENATE($B15," ",H$10,),'Основа'!$A$1:$Q3567,15,FALSE),0)</f>
        <v>63756</v>
      </c>
      <c r="AC15" s="63">
        <f>ROUND(VLOOKUP(CONCATENATE($B15," ",I$10,),'Основа'!$A$1:$Q3567,15,FALSE),0)</f>
        <v>77418</v>
      </c>
      <c r="AD15" s="63">
        <f>ROUND(VLOOKUP(CONCATENATE($B15," ",J$10,),'Основа'!$A$1:$Q3567,15,FALSE),0)</f>
        <v>91080</v>
      </c>
      <c r="AE15" s="8"/>
      <c r="AF15" s="8"/>
      <c r="AG15" s="8"/>
      <c r="AH15" s="8"/>
      <c r="AI15" s="8"/>
      <c r="AJ15" s="8"/>
      <c r="AK15" s="8"/>
      <c r="AL15" s="8"/>
      <c r="AM15" s="8"/>
      <c r="AN15" s="8"/>
      <c r="AO15" s="8"/>
      <c r="AP15" s="8"/>
      <c r="AQ15" s="8"/>
      <c r="AR15" s="8"/>
    </row>
    <row r="16" ht="15.0" customHeight="1">
      <c r="B16" s="110"/>
      <c r="C16" s="148"/>
      <c r="D16" s="111"/>
      <c r="E16" s="187"/>
      <c r="F16" s="165" t="str">
        <f>RIGHT($K$9,21)</f>
        <v>ΔТ=70⁰С (95/85/20) Вт</v>
      </c>
      <c r="G16" s="166">
        <f t="shared" ref="G16:J16" si="6">ROUND(IF($F16="ΔТ=70⁰С (95/85/20) Вт",AA16,(IF($F16="ΔТ=60⁰С (90/70/20) Вт",AA16*0.818,AA16*0.646))),0)</f>
        <v>2000</v>
      </c>
      <c r="H16" s="166">
        <f t="shared" si="6"/>
        <v>2800</v>
      </c>
      <c r="I16" s="166">
        <f t="shared" si="6"/>
        <v>3400</v>
      </c>
      <c r="J16" s="166">
        <f t="shared" si="6"/>
        <v>4000</v>
      </c>
      <c r="K16" s="441"/>
      <c r="L16" s="441"/>
      <c r="M16" s="441"/>
      <c r="N16" s="442"/>
      <c r="O16" s="113"/>
      <c r="Y16" s="8"/>
      <c r="Z16" s="8"/>
      <c r="AA16" s="436">
        <f>VLOOKUP(CONCATENATE($B15," ",G$10,),'Основа'!$A$1:$Q3567,8,FALSE)</f>
        <v>2000</v>
      </c>
      <c r="AB16" s="436">
        <f>VLOOKUP(CONCATENATE($B15," ",H$10,),'Основа'!$A$1:$Q3567,8,FALSE)</f>
        <v>2800</v>
      </c>
      <c r="AC16" s="436">
        <f>VLOOKUP(CONCATENATE($B15," ",I$10,),'Основа'!$A$1:$Q3567,8,FALSE)</f>
        <v>3400</v>
      </c>
      <c r="AD16" s="436">
        <f>VLOOKUP(CONCATENATE($B15," ",J$10,),'Основа'!$A$1:$Q3567,8,FALSE)</f>
        <v>4000</v>
      </c>
      <c r="AE16" s="8"/>
      <c r="AF16" s="8"/>
      <c r="AG16" s="8"/>
      <c r="AH16" s="8"/>
      <c r="AI16" s="8"/>
      <c r="AJ16" s="8"/>
      <c r="AK16" s="8"/>
      <c r="AL16" s="8"/>
      <c r="AM16" s="8"/>
      <c r="AN16" s="8"/>
      <c r="AO16" s="8"/>
      <c r="AP16" s="8"/>
      <c r="AQ16" s="8"/>
      <c r="AR16" s="8"/>
    </row>
    <row r="17" ht="15.0" customHeight="1">
      <c r="B17" s="116"/>
      <c r="C17" s="117"/>
      <c r="D17" s="117"/>
      <c r="E17" s="117"/>
      <c r="F17" s="153"/>
      <c r="G17" s="115"/>
      <c r="H17" s="115"/>
      <c r="I17" s="115"/>
      <c r="J17" s="115"/>
      <c r="K17" s="115"/>
      <c r="L17" s="115"/>
      <c r="M17" s="115"/>
      <c r="N17" s="115"/>
      <c r="O17" s="113"/>
      <c r="Y17" s="8"/>
      <c r="Z17" s="8"/>
      <c r="AA17" s="8"/>
      <c r="AB17" s="8"/>
      <c r="AC17" s="8"/>
      <c r="AD17" s="8"/>
      <c r="AE17" s="8"/>
      <c r="AF17" s="8"/>
      <c r="AG17" s="8"/>
      <c r="AH17" s="8"/>
      <c r="AI17" s="8"/>
      <c r="AJ17" s="8"/>
      <c r="AK17" s="8"/>
      <c r="AL17" s="8"/>
      <c r="AM17" s="8"/>
      <c r="AN17" s="8"/>
      <c r="AO17" s="8"/>
      <c r="AP17" s="8"/>
      <c r="AQ17" s="8"/>
      <c r="AR17" s="8"/>
    </row>
    <row r="18" ht="15.0" customHeight="1">
      <c r="B18" s="116"/>
      <c r="C18" s="117"/>
      <c r="D18" s="117"/>
      <c r="E18" s="117"/>
      <c r="F18" s="117"/>
      <c r="G18" s="197"/>
      <c r="H18" s="197"/>
      <c r="I18" s="197"/>
      <c r="J18" s="197"/>
      <c r="K18" s="197"/>
      <c r="L18" s="197"/>
      <c r="M18" s="197"/>
      <c r="N18" s="197"/>
      <c r="O18" s="113"/>
      <c r="Y18" s="8"/>
      <c r="Z18" s="8"/>
      <c r="AA18" s="8"/>
      <c r="AB18" s="8"/>
      <c r="AC18" s="8"/>
      <c r="AD18" s="8"/>
      <c r="AE18" s="8"/>
      <c r="AF18" s="8"/>
      <c r="AG18" s="8"/>
      <c r="AH18" s="8"/>
      <c r="AI18" s="8"/>
      <c r="AJ18" s="8"/>
      <c r="AK18" s="8"/>
      <c r="AL18" s="8"/>
      <c r="AM18" s="8"/>
      <c r="AN18" s="8"/>
      <c r="AO18" s="8"/>
      <c r="AP18" s="8"/>
      <c r="AQ18" s="8"/>
      <c r="AR18" s="8"/>
    </row>
    <row r="19" ht="25.5" customHeight="1">
      <c r="B19" s="153"/>
      <c r="C19" s="198"/>
      <c r="D19" s="198"/>
      <c r="E19" s="199"/>
      <c r="F19" s="118" t="s">
        <v>113</v>
      </c>
      <c r="G19" s="200"/>
      <c r="H19" s="200"/>
      <c r="I19" s="200"/>
      <c r="J19" s="200"/>
      <c r="K19" s="200"/>
      <c r="L19" s="200"/>
      <c r="M19" s="200"/>
      <c r="N19" s="115"/>
      <c r="O19" s="115"/>
      <c r="Y19" s="8"/>
      <c r="Z19" s="8"/>
      <c r="AA19" s="8"/>
      <c r="AB19" s="8"/>
      <c r="AC19" s="8"/>
      <c r="AD19" s="8"/>
      <c r="AE19" s="8"/>
      <c r="AF19" s="8"/>
      <c r="AG19" s="8"/>
      <c r="AH19" s="8"/>
      <c r="AI19" s="8"/>
      <c r="AJ19" s="8"/>
      <c r="AK19" s="8"/>
      <c r="AL19" s="8"/>
      <c r="AM19" s="8"/>
      <c r="AN19" s="8"/>
      <c r="AO19" s="8"/>
      <c r="AP19" s="8"/>
      <c r="AQ19" s="8"/>
      <c r="AR19" s="8"/>
    </row>
    <row r="20" ht="25.5" customHeight="1">
      <c r="B20" s="180" t="s">
        <v>140</v>
      </c>
      <c r="C20" s="181"/>
      <c r="D20" s="201" t="s">
        <v>142</v>
      </c>
      <c r="E20" s="202"/>
      <c r="F20" s="443" t="s">
        <v>109</v>
      </c>
      <c r="G20" s="121">
        <v>750.0</v>
      </c>
      <c r="H20" s="121">
        <v>1000.0</v>
      </c>
      <c r="I20" s="121">
        <v>1250.0</v>
      </c>
      <c r="J20" s="121">
        <v>1500.0</v>
      </c>
      <c r="K20" s="121">
        <v>1750.0</v>
      </c>
      <c r="L20" s="121">
        <v>2000.0</v>
      </c>
      <c r="M20" s="121">
        <v>2250.0</v>
      </c>
      <c r="N20" s="381">
        <v>2500.0</v>
      </c>
      <c r="O20" s="115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8"/>
      <c r="AJ20" s="8"/>
      <c r="AK20" s="8"/>
      <c r="AL20" s="8"/>
      <c r="AM20" s="8"/>
      <c r="AN20" s="8"/>
      <c r="AO20" s="8"/>
      <c r="AP20" s="8"/>
      <c r="AQ20" s="8"/>
      <c r="AR20" s="8"/>
    </row>
    <row r="21" ht="25.5" customHeight="1">
      <c r="B21" s="186"/>
      <c r="C21" s="148"/>
      <c r="D21" s="215"/>
      <c r="E21" s="209"/>
      <c r="F21" s="444" t="s">
        <v>283</v>
      </c>
      <c r="G21" s="139">
        <f t="shared" ref="G21:N21" si="7">G20-130</f>
        <v>620</v>
      </c>
      <c r="H21" s="139">
        <f t="shared" si="7"/>
        <v>870</v>
      </c>
      <c r="I21" s="139">
        <f t="shared" si="7"/>
        <v>1120</v>
      </c>
      <c r="J21" s="139">
        <f t="shared" si="7"/>
        <v>1370</v>
      </c>
      <c r="K21" s="139">
        <f t="shared" si="7"/>
        <v>1620</v>
      </c>
      <c r="L21" s="139">
        <f t="shared" si="7"/>
        <v>1870</v>
      </c>
      <c r="M21" s="139">
        <f t="shared" si="7"/>
        <v>2120</v>
      </c>
      <c r="N21" s="140">
        <f t="shared" si="7"/>
        <v>2370</v>
      </c>
      <c r="O21" s="115"/>
      <c r="Y21" s="8"/>
      <c r="Z21" s="8"/>
      <c r="AA21" s="8"/>
      <c r="AB21" s="8"/>
      <c r="AC21" s="8"/>
      <c r="AD21" s="8"/>
      <c r="AE21" s="8"/>
      <c r="AF21" s="8"/>
      <c r="AG21" s="8"/>
      <c r="AH21" s="8"/>
      <c r="AI21" s="8"/>
      <c r="AJ21" s="8"/>
      <c r="AK21" s="8"/>
      <c r="AL21" s="8"/>
      <c r="AM21" s="8"/>
      <c r="AN21" s="8"/>
      <c r="AO21" s="8"/>
      <c r="AP21" s="8"/>
      <c r="AQ21" s="8"/>
      <c r="AR21" s="8"/>
    </row>
    <row r="22" ht="15.75" customHeight="1">
      <c r="B22" s="243" t="s">
        <v>270</v>
      </c>
      <c r="C22" s="168" t="s">
        <v>280</v>
      </c>
      <c r="D22" s="213">
        <v>50.0</v>
      </c>
      <c r="E22" s="214"/>
      <c r="F22" s="445" t="s">
        <v>119</v>
      </c>
      <c r="G22" s="244">
        <v>12.8</v>
      </c>
      <c r="H22" s="244">
        <v>15.8</v>
      </c>
      <c r="I22" s="244">
        <v>18.8</v>
      </c>
      <c r="J22" s="244">
        <v>21.8</v>
      </c>
      <c r="K22" s="244">
        <v>24.8</v>
      </c>
      <c r="L22" s="244">
        <v>27.8</v>
      </c>
      <c r="M22" s="244">
        <v>30.8</v>
      </c>
      <c r="N22" s="245">
        <v>33.8</v>
      </c>
      <c r="O22" s="113"/>
      <c r="Y22" s="8"/>
      <c r="Z22" s="8"/>
      <c r="AA22" s="8"/>
      <c r="AB22" s="8"/>
      <c r="AC22" s="8"/>
      <c r="AD22" s="8"/>
      <c r="AE22" s="8"/>
      <c r="AF22" s="8"/>
      <c r="AG22" s="8"/>
      <c r="AH22" s="8"/>
      <c r="AI22" s="8"/>
      <c r="AJ22" s="8"/>
      <c r="AK22" s="8"/>
      <c r="AL22" s="8"/>
      <c r="AM22" s="8"/>
      <c r="AN22" s="8"/>
      <c r="AO22" s="8"/>
      <c r="AP22" s="8"/>
      <c r="AQ22" s="8"/>
      <c r="AR22" s="8"/>
    </row>
    <row r="23" ht="15.75" customHeight="1">
      <c r="B23" s="446"/>
      <c r="C23" s="55"/>
      <c r="D23" s="447"/>
      <c r="E23" s="379"/>
      <c r="F23" s="448" t="s">
        <v>120</v>
      </c>
      <c r="G23" s="139">
        <v>4.5</v>
      </c>
      <c r="H23" s="139">
        <v>5.8999999999999995</v>
      </c>
      <c r="I23" s="139">
        <v>7.3</v>
      </c>
      <c r="J23" s="139">
        <v>8.7</v>
      </c>
      <c r="K23" s="139">
        <v>10.0</v>
      </c>
      <c r="L23" s="139">
        <v>11.4</v>
      </c>
      <c r="M23" s="139">
        <v>12.799999999999999</v>
      </c>
      <c r="N23" s="140">
        <v>14.2</v>
      </c>
      <c r="O23" s="115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8"/>
      <c r="AJ23" s="8"/>
      <c r="AK23" s="8"/>
      <c r="AL23" s="8"/>
      <c r="AM23" s="8"/>
      <c r="AN23" s="8"/>
      <c r="AO23" s="8"/>
      <c r="AP23" s="8"/>
      <c r="AQ23" s="8"/>
      <c r="AR23" s="8"/>
    </row>
    <row r="24" ht="15.75" customHeight="1">
      <c r="B24" s="449" t="s">
        <v>273</v>
      </c>
      <c r="C24" s="450" t="s">
        <v>281</v>
      </c>
      <c r="D24" s="451">
        <v>50.0</v>
      </c>
      <c r="E24" s="452"/>
      <c r="F24" s="453" t="s">
        <v>119</v>
      </c>
      <c r="G24" s="205">
        <v>26.5</v>
      </c>
      <c r="H24" s="205">
        <v>33.5</v>
      </c>
      <c r="I24" s="205">
        <v>40.5</v>
      </c>
      <c r="J24" s="205">
        <v>47.5</v>
      </c>
      <c r="K24" s="205">
        <v>54.5</v>
      </c>
      <c r="L24" s="205">
        <v>61.5</v>
      </c>
      <c r="M24" s="205">
        <v>68.5</v>
      </c>
      <c r="N24" s="206">
        <v>75.5</v>
      </c>
      <c r="O24" s="115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8"/>
      <c r="AJ24" s="8"/>
      <c r="AK24" s="8"/>
      <c r="AL24" s="8"/>
      <c r="AM24" s="8"/>
      <c r="AN24" s="8"/>
      <c r="AO24" s="8"/>
      <c r="AP24" s="8"/>
      <c r="AQ24" s="8"/>
      <c r="AR24" s="8"/>
    </row>
    <row r="25" ht="15.0" customHeight="1">
      <c r="B25" s="110"/>
      <c r="C25" s="111"/>
      <c r="D25" s="215"/>
      <c r="E25" s="209"/>
      <c r="F25" s="448" t="s">
        <v>120</v>
      </c>
      <c r="G25" s="139">
        <v>10.1</v>
      </c>
      <c r="H25" s="139">
        <v>13.2</v>
      </c>
      <c r="I25" s="139">
        <v>16.3</v>
      </c>
      <c r="J25" s="139">
        <v>19.400000000000002</v>
      </c>
      <c r="K25" s="139">
        <v>22.5</v>
      </c>
      <c r="L25" s="139">
        <v>25.6</v>
      </c>
      <c r="M25" s="139">
        <v>28.700000000000003</v>
      </c>
      <c r="N25" s="140">
        <v>31.8</v>
      </c>
      <c r="O25" s="115"/>
      <c r="Y25" s="8"/>
      <c r="Z25" s="8"/>
      <c r="AA25" s="8"/>
      <c r="AB25" s="8"/>
      <c r="AC25" s="8"/>
      <c r="AD25" s="8"/>
      <c r="AE25" s="8"/>
      <c r="AF25" s="8"/>
      <c r="AG25" s="8"/>
      <c r="AH25" s="8"/>
      <c r="AI25" s="8"/>
      <c r="AJ25" s="8"/>
      <c r="AK25" s="8"/>
      <c r="AL25" s="8"/>
      <c r="AM25" s="8"/>
      <c r="AN25" s="8"/>
      <c r="AO25" s="8"/>
      <c r="AP25" s="8"/>
      <c r="AQ25" s="8"/>
      <c r="AR25" s="8"/>
    </row>
    <row r="26" ht="15.0" customHeight="1">
      <c r="B26" s="97" t="s">
        <v>276</v>
      </c>
      <c r="C26" s="454" t="s">
        <v>282</v>
      </c>
      <c r="D26" s="180">
        <v>50.0</v>
      </c>
      <c r="E26" s="202"/>
      <c r="F26" s="455" t="s">
        <v>109</v>
      </c>
      <c r="G26" s="121">
        <v>750.0</v>
      </c>
      <c r="H26" s="121">
        <v>1000.0</v>
      </c>
      <c r="I26" s="121">
        <v>1250.0</v>
      </c>
      <c r="J26" s="381">
        <v>1500.0</v>
      </c>
      <c r="K26" s="67"/>
      <c r="L26" s="67"/>
      <c r="M26" s="67"/>
      <c r="N26" s="67"/>
      <c r="O26" s="115"/>
      <c r="Y26" s="8"/>
      <c r="Z26" s="8"/>
      <c r="AA26" s="8"/>
      <c r="AB26" s="8"/>
      <c r="AC26" s="8"/>
      <c r="AD26" s="8"/>
      <c r="AE26" s="8"/>
      <c r="AF26" s="8"/>
      <c r="AG26" s="8"/>
      <c r="AH26" s="8"/>
      <c r="AI26" s="8"/>
      <c r="AJ26" s="8"/>
      <c r="AK26" s="8"/>
      <c r="AL26" s="8"/>
      <c r="AM26" s="8"/>
      <c r="AN26" s="8"/>
      <c r="AO26" s="8"/>
      <c r="AP26" s="8"/>
      <c r="AQ26" s="8"/>
      <c r="AR26" s="8"/>
    </row>
    <row r="27" ht="27.0" customHeight="1">
      <c r="B27" s="104"/>
      <c r="C27" s="456"/>
      <c r="D27" s="18"/>
      <c r="E27" s="214"/>
      <c r="F27" s="457" t="s">
        <v>283</v>
      </c>
      <c r="G27" s="458">
        <f t="shared" ref="G27:J27" si="8">G20-160</f>
        <v>590</v>
      </c>
      <c r="H27" s="458">
        <f t="shared" si="8"/>
        <v>840</v>
      </c>
      <c r="I27" s="458">
        <f t="shared" si="8"/>
        <v>1090</v>
      </c>
      <c r="J27" s="459">
        <f t="shared" si="8"/>
        <v>1340</v>
      </c>
      <c r="K27" s="67"/>
      <c r="L27" s="67"/>
      <c r="M27" s="67"/>
      <c r="N27" s="67"/>
      <c r="O27" s="113"/>
      <c r="Y27" s="8"/>
      <c r="Z27" s="8"/>
      <c r="AA27" s="8"/>
      <c r="AB27" s="8"/>
      <c r="AC27" s="8"/>
      <c r="AD27" s="8"/>
      <c r="AE27" s="8"/>
      <c r="AF27" s="8"/>
      <c r="AG27" s="8"/>
      <c r="AH27" s="8"/>
      <c r="AI27" s="8"/>
      <c r="AJ27" s="8"/>
      <c r="AK27" s="8"/>
      <c r="AL27" s="8"/>
      <c r="AM27" s="8"/>
      <c r="AN27" s="8"/>
      <c r="AO27" s="8"/>
      <c r="AP27" s="8"/>
      <c r="AQ27" s="8"/>
      <c r="AR27" s="8"/>
    </row>
    <row r="28" ht="15.0" customHeight="1">
      <c r="B28" s="104"/>
      <c r="C28" s="456"/>
      <c r="D28" s="18"/>
      <c r="E28" s="214"/>
      <c r="F28" s="460" t="s">
        <v>119</v>
      </c>
      <c r="G28" s="246">
        <v>60.0</v>
      </c>
      <c r="H28" s="246">
        <v>74.0</v>
      </c>
      <c r="I28" s="246">
        <v>88.0</v>
      </c>
      <c r="J28" s="247">
        <v>102.0</v>
      </c>
      <c r="K28" s="113"/>
      <c r="L28" s="113"/>
      <c r="M28" s="113"/>
      <c r="N28" s="8"/>
      <c r="O28" s="113"/>
      <c r="Y28" s="8"/>
      <c r="Z28" s="8"/>
      <c r="AA28" s="8"/>
      <c r="AB28" s="8"/>
      <c r="AC28" s="8"/>
      <c r="AD28" s="8"/>
      <c r="AE28" s="8"/>
      <c r="AF28" s="8"/>
      <c r="AG28" s="8"/>
      <c r="AH28" s="8"/>
      <c r="AI28" s="8"/>
      <c r="AJ28" s="8"/>
      <c r="AK28" s="8"/>
      <c r="AL28" s="8"/>
      <c r="AM28" s="8"/>
      <c r="AN28" s="8"/>
      <c r="AO28" s="8"/>
      <c r="AP28" s="8"/>
      <c r="AQ28" s="8"/>
      <c r="AR28" s="8"/>
    </row>
    <row r="29" ht="15.0" customHeight="1">
      <c r="B29" s="110"/>
      <c r="C29" s="215"/>
      <c r="D29" s="186"/>
      <c r="E29" s="209"/>
      <c r="F29" s="210" t="s">
        <v>120</v>
      </c>
      <c r="G29" s="139">
        <v>13.0</v>
      </c>
      <c r="H29" s="139">
        <v>16.6</v>
      </c>
      <c r="I29" s="139">
        <v>20.4</v>
      </c>
      <c r="J29" s="140">
        <v>24.0</v>
      </c>
      <c r="K29" s="115"/>
      <c r="L29" s="115"/>
      <c r="M29" s="115"/>
      <c r="N29" s="8"/>
      <c r="Y29" s="8"/>
      <c r="Z29" s="8"/>
      <c r="AA29" s="8"/>
      <c r="AB29" s="8"/>
      <c r="AC29" s="8"/>
      <c r="AD29" s="8"/>
      <c r="AE29" s="8"/>
      <c r="AF29" s="8"/>
      <c r="AG29" s="8"/>
      <c r="AH29" s="8"/>
      <c r="AI29" s="8"/>
      <c r="AJ29" s="8"/>
      <c r="AK29" s="8"/>
      <c r="AL29" s="8"/>
      <c r="AM29" s="8"/>
      <c r="AN29" s="8"/>
      <c r="AO29" s="8"/>
      <c r="AP29" s="8"/>
      <c r="AQ29" s="8"/>
      <c r="AR29" s="8"/>
    </row>
    <row r="30" ht="15.75" customHeight="1">
      <c r="N30" s="115"/>
      <c r="Y30" s="8"/>
      <c r="Z30" s="8"/>
      <c r="AA30" s="8"/>
      <c r="AB30" s="8"/>
      <c r="AC30" s="8"/>
      <c r="AD30" s="8"/>
      <c r="AE30" s="8"/>
      <c r="AF30" s="8"/>
      <c r="AG30" s="8"/>
      <c r="AH30" s="8"/>
      <c r="AI30" s="8"/>
      <c r="AJ30" s="8"/>
      <c r="AK30" s="8"/>
      <c r="AL30" s="8"/>
      <c r="AM30" s="8"/>
      <c r="AN30" s="8"/>
      <c r="AO30" s="8"/>
      <c r="AP30" s="8"/>
      <c r="AQ30" s="8"/>
      <c r="AR30" s="8"/>
    </row>
    <row r="31" ht="15.75" customHeight="1">
      <c r="N31" s="115"/>
      <c r="O31" s="115"/>
      <c r="Y31" s="8"/>
      <c r="Z31" s="8"/>
      <c r="AA31" s="8"/>
      <c r="AB31" s="8"/>
      <c r="AC31" s="8"/>
      <c r="AD31" s="8"/>
      <c r="AE31" s="8"/>
      <c r="AF31" s="8"/>
      <c r="AG31" s="8"/>
      <c r="AH31" s="8"/>
      <c r="AI31" s="8"/>
      <c r="AJ31" s="8"/>
      <c r="AK31" s="8"/>
      <c r="AL31" s="8"/>
      <c r="AM31" s="8"/>
      <c r="AN31" s="8"/>
      <c r="AO31" s="8"/>
      <c r="AP31" s="8"/>
      <c r="AQ31" s="8"/>
      <c r="AR31" s="8"/>
    </row>
    <row r="32" ht="15.75" customHeight="1">
      <c r="N32" s="113"/>
      <c r="O32" s="115"/>
      <c r="AA32" s="8"/>
      <c r="AB32" s="8"/>
      <c r="AC32" s="8"/>
      <c r="AD32" s="8"/>
      <c r="AE32" s="8"/>
      <c r="AF32" s="8"/>
      <c r="AG32" s="8"/>
      <c r="AH32" s="8"/>
    </row>
    <row r="33" ht="15.75" customHeight="1">
      <c r="N33" s="115"/>
      <c r="O33" s="113"/>
    </row>
    <row r="34" ht="15.75" customHeight="1">
      <c r="N34" s="115"/>
      <c r="O34" s="115"/>
    </row>
    <row r="35" ht="15.75" customHeight="1">
      <c r="N35" s="115"/>
      <c r="O35" s="115"/>
    </row>
    <row r="36" ht="15.75" customHeight="1">
      <c r="N36" s="113"/>
      <c r="O36" s="115"/>
    </row>
    <row r="37" ht="15.75" customHeight="1">
      <c r="N37" s="115"/>
      <c r="O37" s="113"/>
    </row>
    <row r="38" ht="15.75" customHeight="1">
      <c r="N38" s="115"/>
      <c r="O38" s="115"/>
    </row>
    <row r="39" ht="15.75" customHeight="1">
      <c r="N39" s="115"/>
      <c r="O39" s="115"/>
    </row>
    <row r="40" ht="15.75" customHeight="1">
      <c r="N40" s="113"/>
      <c r="O40" s="115"/>
    </row>
    <row r="41" ht="15.75" customHeight="1">
      <c r="N41" s="115"/>
      <c r="O41" s="113"/>
    </row>
    <row r="42" ht="15.75" customHeight="1">
      <c r="N42" s="115"/>
      <c r="O42" s="115"/>
    </row>
    <row r="43" ht="15.75" customHeight="1">
      <c r="N43" s="115"/>
      <c r="O43" s="115"/>
    </row>
    <row r="44" ht="15.75" customHeight="1">
      <c r="N44" s="8"/>
      <c r="O44" s="115"/>
    </row>
    <row r="45" ht="15.75" customHeight="1">
      <c r="N45" s="117"/>
      <c r="O45" s="8"/>
    </row>
    <row r="46" ht="15.0" customHeight="1">
      <c r="N46" s="67"/>
      <c r="O46" s="117"/>
    </row>
    <row r="47" ht="15.0" customHeight="1">
      <c r="N47" s="410"/>
      <c r="O47" s="67"/>
    </row>
    <row r="48" ht="15.75" customHeight="1">
      <c r="N48" s="200"/>
      <c r="O48" s="410"/>
    </row>
    <row r="49" ht="15.75" customHeight="1">
      <c r="N49" s="200"/>
      <c r="O49" s="200"/>
    </row>
    <row r="50" ht="15.75" customHeight="1">
      <c r="N50" s="200"/>
      <c r="O50" s="200"/>
    </row>
    <row r="51" ht="15.75" customHeight="1">
      <c r="N51" s="200"/>
      <c r="O51" s="200"/>
    </row>
    <row r="52" ht="15.75" customHeight="1">
      <c r="N52" s="200"/>
      <c r="O52" s="200"/>
    </row>
    <row r="53" ht="15.75" customHeight="1">
      <c r="N53" s="200"/>
      <c r="O53" s="200"/>
    </row>
    <row r="54" ht="15.75" customHeight="1">
      <c r="N54" s="200"/>
      <c r="O54" s="200"/>
    </row>
    <row r="55" ht="15.75" customHeight="1">
      <c r="N55" s="200"/>
      <c r="O55" s="200"/>
    </row>
    <row r="56" ht="15.75" customHeight="1">
      <c r="N56" s="200"/>
      <c r="O56" s="200"/>
    </row>
    <row r="57" ht="15.75" customHeight="1">
      <c r="N57" s="200"/>
      <c r="O57" s="200"/>
    </row>
    <row r="58" ht="15.75" customHeight="1">
      <c r="N58" s="200"/>
      <c r="O58" s="200"/>
    </row>
    <row r="59" ht="15.75" customHeight="1">
      <c r="N59" s="200"/>
      <c r="O59" s="200"/>
    </row>
    <row r="60" ht="15.75" customHeight="1">
      <c r="N60" s="200"/>
      <c r="O60" s="200"/>
    </row>
    <row r="61" ht="15.75" customHeight="1">
      <c r="N61" s="200"/>
      <c r="O61" s="200"/>
    </row>
    <row r="62" ht="15.75" customHeight="1">
      <c r="N62" s="200"/>
      <c r="O62" s="200"/>
    </row>
    <row r="63" ht="15.75" customHeight="1">
      <c r="N63" s="200"/>
      <c r="O63" s="200"/>
    </row>
    <row r="64" ht="15.75" customHeight="1">
      <c r="N64" s="200"/>
      <c r="O64" s="200"/>
    </row>
    <row r="65" ht="15.75" customHeight="1">
      <c r="N65" s="200"/>
      <c r="O65" s="200"/>
    </row>
    <row r="66" ht="15.75" customHeight="1">
      <c r="N66" s="200"/>
      <c r="O66" s="200"/>
    </row>
    <row r="67" ht="15.75" customHeight="1">
      <c r="N67" s="200"/>
      <c r="O67" s="200"/>
    </row>
    <row r="68" ht="15.75" customHeight="1">
      <c r="N68" s="200"/>
      <c r="O68" s="200"/>
    </row>
    <row r="69" ht="15.75" customHeight="1">
      <c r="N69" s="200"/>
      <c r="O69" s="200"/>
    </row>
    <row r="70" ht="15.75" customHeight="1">
      <c r="N70" s="200"/>
      <c r="O70" s="200"/>
    </row>
    <row r="71" ht="15.75" customHeight="1">
      <c r="N71" s="200"/>
      <c r="O71" s="200"/>
    </row>
    <row r="72" ht="15.75" customHeight="1">
      <c r="N72" s="200"/>
      <c r="O72" s="200"/>
    </row>
    <row r="73" ht="15.75" customHeight="1">
      <c r="N73" s="200"/>
      <c r="O73" s="200"/>
    </row>
    <row r="74" ht="15.75" customHeight="1">
      <c r="O74" s="200"/>
    </row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30">
    <mergeCell ref="B1:E1"/>
    <mergeCell ref="I7:N7"/>
    <mergeCell ref="B9:C10"/>
    <mergeCell ref="D9:D10"/>
    <mergeCell ref="E9:E10"/>
    <mergeCell ref="F9:I9"/>
    <mergeCell ref="K9:N9"/>
    <mergeCell ref="B11:B12"/>
    <mergeCell ref="C11:C12"/>
    <mergeCell ref="D11:D12"/>
    <mergeCell ref="E11:E12"/>
    <mergeCell ref="C13:C14"/>
    <mergeCell ref="D13:D14"/>
    <mergeCell ref="E13:E14"/>
    <mergeCell ref="B13:B14"/>
    <mergeCell ref="B15:B16"/>
    <mergeCell ref="C15:C16"/>
    <mergeCell ref="D15:D16"/>
    <mergeCell ref="E15:E16"/>
    <mergeCell ref="B20:C21"/>
    <mergeCell ref="D20:E21"/>
    <mergeCell ref="C26:C29"/>
    <mergeCell ref="D26:E29"/>
    <mergeCell ref="B22:B23"/>
    <mergeCell ref="C22:C23"/>
    <mergeCell ref="D22:E23"/>
    <mergeCell ref="B24:B25"/>
    <mergeCell ref="C24:C25"/>
    <mergeCell ref="D24:E25"/>
    <mergeCell ref="B26:B29"/>
  </mergeCells>
  <dataValidations>
    <dataValidation type="list" allowBlank="1" showErrorMessage="1" sqref="K9">
      <formula1>$AA$7:$AA$9</formula1>
    </dataValidation>
  </dataValidations>
  <hyperlinks>
    <hyperlink display="содержание" location="'Содержание'!A1" ref="F1"/>
  </hyperlinks>
  <printOptions/>
  <pageMargins bottom="0.75" footer="0.0" header="0.0" left="0.7" right="0.7" top="0.75"/>
  <pageSetup paperSize="9" orientation="portrait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xSplit="1.0" ySplit="8.0" topLeftCell="B9" activePane="bottomRight" state="frozen"/>
      <selection activeCell="B1" sqref="B1" pane="topRight"/>
      <selection activeCell="A9" sqref="A9" pane="bottomLeft"/>
      <selection activeCell="B9" sqref="B9" pane="bottomRight"/>
    </sheetView>
  </sheetViews>
  <sheetFormatPr customHeight="1" defaultColWidth="14.43" defaultRowHeight="15.0"/>
  <cols>
    <col customWidth="1" min="1" max="1" width="0.14"/>
    <col customWidth="1" min="2" max="2" width="65.86"/>
    <col customWidth="1" min="3" max="3" width="12.14"/>
    <col customWidth="1" min="4" max="4" width="12.86"/>
    <col customWidth="1" min="5" max="5" width="6.86"/>
    <col customWidth="1" min="6" max="6" width="11.14"/>
    <col customWidth="1" min="7" max="7" width="13.57"/>
    <col customWidth="1" min="8" max="8" width="14.0"/>
    <col customWidth="1" min="9" max="9" width="18.14"/>
    <col customWidth="1" min="10" max="11" width="9.14"/>
    <col customWidth="1" min="12" max="12" width="22.43"/>
    <col customWidth="1" min="13" max="26" width="8.71"/>
  </cols>
  <sheetData>
    <row r="1" ht="15.0" customHeight="1">
      <c r="A1" s="461" t="s">
        <v>284</v>
      </c>
      <c r="I1" s="68" t="s">
        <v>96</v>
      </c>
      <c r="J1" s="8"/>
      <c r="K1" s="8"/>
      <c r="L1" s="8"/>
    </row>
    <row r="2">
      <c r="A2" s="456"/>
      <c r="I2" s="462" t="s">
        <v>285</v>
      </c>
      <c r="J2" s="48"/>
      <c r="K2" s="48"/>
      <c r="L2" s="79"/>
    </row>
    <row r="3" ht="22.5" customHeight="1">
      <c r="A3" s="456"/>
      <c r="I3" s="463" t="s">
        <v>286</v>
      </c>
      <c r="J3" s="464"/>
      <c r="K3" s="464"/>
      <c r="L3" s="465"/>
    </row>
    <row r="4">
      <c r="A4" s="466" t="s">
        <v>287</v>
      </c>
      <c r="B4" s="378"/>
      <c r="C4" s="378"/>
      <c r="D4" s="378"/>
      <c r="E4" s="378"/>
      <c r="F4" s="378"/>
      <c r="G4" s="378"/>
      <c r="H4" s="283"/>
      <c r="I4" s="456"/>
      <c r="L4" s="218"/>
    </row>
    <row r="5">
      <c r="A5" s="466"/>
      <c r="B5" s="467" t="s">
        <v>288</v>
      </c>
      <c r="C5" s="48"/>
      <c r="D5" s="48"/>
      <c r="E5" s="48"/>
      <c r="F5" s="48"/>
      <c r="G5" s="48"/>
      <c r="H5" s="79"/>
      <c r="I5" s="456"/>
      <c r="L5" s="21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</row>
    <row r="6" ht="34.5" customHeight="1">
      <c r="A6" s="468" t="s">
        <v>289</v>
      </c>
      <c r="B6" s="464"/>
      <c r="C6" s="465"/>
      <c r="D6" s="469" t="s">
        <v>290</v>
      </c>
      <c r="E6" s="130"/>
      <c r="F6" s="130"/>
      <c r="G6" s="130"/>
      <c r="H6" s="107"/>
      <c r="I6" s="456"/>
      <c r="L6" s="218"/>
    </row>
    <row r="7" ht="34.5" customHeight="1">
      <c r="A7" s="470"/>
      <c r="B7" s="471" t="s">
        <v>291</v>
      </c>
      <c r="C7" s="472" t="s">
        <v>292</v>
      </c>
      <c r="D7" s="473" t="s">
        <v>293</v>
      </c>
      <c r="E7" s="5"/>
      <c r="F7" s="6"/>
      <c r="G7" s="474" t="s">
        <v>294</v>
      </c>
      <c r="H7" s="6"/>
      <c r="I7" s="456"/>
      <c r="L7" s="21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</row>
    <row r="8" ht="57.0" customHeight="1">
      <c r="A8" s="475"/>
      <c r="B8" s="446"/>
      <c r="C8" s="476"/>
      <c r="D8" s="477" t="s">
        <v>295</v>
      </c>
      <c r="E8" s="478" t="s">
        <v>66</v>
      </c>
      <c r="F8" s="479" t="s">
        <v>296</v>
      </c>
      <c r="G8" s="480" t="s">
        <v>297</v>
      </c>
      <c r="H8" s="481" t="s">
        <v>298</v>
      </c>
      <c r="I8" s="456"/>
      <c r="L8" s="218"/>
      <c r="O8" s="482"/>
      <c r="P8" s="482"/>
    </row>
    <row r="9">
      <c r="A9" s="10"/>
      <c r="B9" s="483" t="s">
        <v>299</v>
      </c>
      <c r="C9" s="124" t="s">
        <v>300</v>
      </c>
      <c r="D9" s="237">
        <v>60.0</v>
      </c>
      <c r="E9" s="484" t="s">
        <v>301</v>
      </c>
      <c r="F9" s="485">
        <v>12400.0</v>
      </c>
      <c r="G9" s="486" t="s">
        <v>302</v>
      </c>
      <c r="H9" s="452"/>
      <c r="I9" s="8"/>
      <c r="J9" s="8"/>
      <c r="K9" s="8"/>
      <c r="L9" s="8"/>
    </row>
    <row r="10">
      <c r="A10" s="10"/>
      <c r="B10" s="483" t="s">
        <v>303</v>
      </c>
      <c r="C10" s="124" t="s">
        <v>304</v>
      </c>
      <c r="D10" s="237">
        <f t="shared" ref="D10:D13" si="1">D9+60</f>
        <v>120</v>
      </c>
      <c r="E10" s="105"/>
      <c r="F10" s="485">
        <v>17950.0</v>
      </c>
      <c r="H10" s="214"/>
      <c r="I10" s="8"/>
      <c r="J10" s="8"/>
      <c r="K10" s="8"/>
      <c r="L10" s="8"/>
    </row>
    <row r="11">
      <c r="A11" s="10"/>
      <c r="B11" s="483" t="s">
        <v>305</v>
      </c>
      <c r="C11" s="124" t="s">
        <v>306</v>
      </c>
      <c r="D11" s="237">
        <f t="shared" si="1"/>
        <v>180</v>
      </c>
      <c r="E11" s="105"/>
      <c r="F11" s="485">
        <v>22950.0</v>
      </c>
      <c r="H11" s="214"/>
      <c r="I11" s="8"/>
      <c r="J11" s="8"/>
      <c r="K11" s="8"/>
      <c r="L11" s="8"/>
    </row>
    <row r="12">
      <c r="A12" s="10"/>
      <c r="B12" s="483" t="s">
        <v>307</v>
      </c>
      <c r="C12" s="124" t="s">
        <v>308</v>
      </c>
      <c r="D12" s="237">
        <f t="shared" si="1"/>
        <v>240</v>
      </c>
      <c r="E12" s="105"/>
      <c r="F12" s="485">
        <v>27550.0</v>
      </c>
      <c r="H12" s="214"/>
      <c r="I12" s="8"/>
      <c r="J12" s="8"/>
      <c r="K12" s="8"/>
      <c r="L12" s="8"/>
    </row>
    <row r="13">
      <c r="A13" s="10"/>
      <c r="B13" s="483" t="s">
        <v>309</v>
      </c>
      <c r="C13" s="124" t="s">
        <v>310</v>
      </c>
      <c r="D13" s="237">
        <f t="shared" si="1"/>
        <v>300</v>
      </c>
      <c r="E13" s="105"/>
      <c r="F13" s="485">
        <v>32400.0</v>
      </c>
      <c r="G13" s="378"/>
      <c r="H13" s="379"/>
      <c r="I13" s="8"/>
      <c r="J13" s="8"/>
      <c r="K13" s="8"/>
      <c r="L13" s="8"/>
    </row>
    <row r="14">
      <c r="A14" s="10"/>
      <c r="B14" s="483" t="s">
        <v>311</v>
      </c>
      <c r="C14" s="124" t="s">
        <v>312</v>
      </c>
      <c r="D14" s="237">
        <v>60.0</v>
      </c>
      <c r="E14" s="105"/>
      <c r="F14" s="485">
        <v>14050.0</v>
      </c>
      <c r="G14" s="487">
        <v>15350.0</v>
      </c>
      <c r="H14" s="485">
        <v>11090.0</v>
      </c>
      <c r="I14" s="8"/>
      <c r="J14" s="8"/>
      <c r="K14" s="8"/>
    </row>
    <row r="15">
      <c r="A15" s="10"/>
      <c r="B15" s="483" t="s">
        <v>313</v>
      </c>
      <c r="C15" s="124" t="s">
        <v>314</v>
      </c>
      <c r="D15" s="237">
        <f t="shared" ref="D15:D18" si="2">D14+60</f>
        <v>120</v>
      </c>
      <c r="E15" s="105"/>
      <c r="F15" s="485">
        <v>20400.0</v>
      </c>
      <c r="G15" s="487">
        <v>20200.0</v>
      </c>
      <c r="H15" s="485">
        <v>13760.0</v>
      </c>
      <c r="I15" s="8"/>
      <c r="J15" s="8"/>
      <c r="K15" s="8"/>
    </row>
    <row r="16">
      <c r="A16" s="10"/>
      <c r="B16" s="483" t="s">
        <v>315</v>
      </c>
      <c r="C16" s="124" t="s">
        <v>316</v>
      </c>
      <c r="D16" s="237">
        <f t="shared" si="2"/>
        <v>180</v>
      </c>
      <c r="E16" s="105"/>
      <c r="F16" s="485">
        <v>25900.0</v>
      </c>
      <c r="G16" s="487">
        <v>24950.0</v>
      </c>
      <c r="H16" s="485">
        <v>15140.0</v>
      </c>
      <c r="I16" s="8"/>
      <c r="J16" s="8"/>
      <c r="K16" s="8"/>
    </row>
    <row r="17">
      <c r="A17" s="10"/>
      <c r="B17" s="483" t="s">
        <v>317</v>
      </c>
      <c r="C17" s="124" t="s">
        <v>318</v>
      </c>
      <c r="D17" s="237">
        <f t="shared" si="2"/>
        <v>240</v>
      </c>
      <c r="E17" s="105"/>
      <c r="F17" s="485">
        <v>30150.0</v>
      </c>
      <c r="G17" s="487">
        <v>29600.0</v>
      </c>
      <c r="H17" s="485">
        <v>17800.0</v>
      </c>
      <c r="I17" s="8"/>
      <c r="J17" s="8"/>
      <c r="K17" s="8"/>
    </row>
    <row r="18">
      <c r="A18" s="10"/>
      <c r="B18" s="483" t="s">
        <v>319</v>
      </c>
      <c r="C18" s="124" t="s">
        <v>320</v>
      </c>
      <c r="D18" s="237">
        <f t="shared" si="2"/>
        <v>300</v>
      </c>
      <c r="E18" s="55"/>
      <c r="F18" s="485">
        <v>37500.0</v>
      </c>
      <c r="G18" s="487">
        <v>34100.0</v>
      </c>
      <c r="H18" s="485">
        <v>19990.0</v>
      </c>
      <c r="I18" s="8"/>
      <c r="J18" s="8"/>
      <c r="K18" s="8"/>
    </row>
    <row r="19">
      <c r="A19" s="10"/>
      <c r="B19" s="483" t="s">
        <v>321</v>
      </c>
      <c r="C19" s="124" t="s">
        <v>322</v>
      </c>
      <c r="D19" s="488" t="s">
        <v>302</v>
      </c>
      <c r="E19" s="48"/>
      <c r="F19" s="126"/>
      <c r="G19" s="487">
        <v>11800.0</v>
      </c>
      <c r="H19" s="485">
        <v>9830.0</v>
      </c>
      <c r="I19" s="8"/>
      <c r="J19" s="8"/>
      <c r="K19" s="8"/>
    </row>
    <row r="20">
      <c r="A20" s="10"/>
      <c r="B20" s="483" t="s">
        <v>323</v>
      </c>
      <c r="C20" s="124" t="s">
        <v>324</v>
      </c>
      <c r="D20" s="237">
        <v>60.0</v>
      </c>
      <c r="E20" s="489" t="s">
        <v>301</v>
      </c>
      <c r="F20" s="485">
        <v>15650.0</v>
      </c>
      <c r="G20" s="487">
        <v>16750.0</v>
      </c>
      <c r="H20" s="485">
        <v>11900.0</v>
      </c>
      <c r="I20" s="8"/>
      <c r="J20" s="8"/>
      <c r="K20" s="8"/>
    </row>
    <row r="21" ht="15.75" customHeight="1">
      <c r="A21" s="10"/>
      <c r="B21" s="483" t="s">
        <v>325</v>
      </c>
      <c r="C21" s="124" t="s">
        <v>326</v>
      </c>
      <c r="D21" s="237">
        <f t="shared" ref="D21:D24" si="3">D20+60</f>
        <v>120</v>
      </c>
      <c r="E21" s="105"/>
      <c r="F21" s="485">
        <v>23000.0</v>
      </c>
      <c r="G21" s="487">
        <v>22350.0</v>
      </c>
      <c r="H21" s="485">
        <v>14450.0</v>
      </c>
      <c r="I21" s="8"/>
      <c r="J21" s="8"/>
      <c r="K21" s="8"/>
    </row>
    <row r="22" ht="15.75" customHeight="1">
      <c r="A22" s="10"/>
      <c r="B22" s="483" t="s">
        <v>327</v>
      </c>
      <c r="C22" s="124" t="s">
        <v>328</v>
      </c>
      <c r="D22" s="237">
        <f t="shared" si="3"/>
        <v>180</v>
      </c>
      <c r="E22" s="105"/>
      <c r="F22" s="485">
        <v>29150.0</v>
      </c>
      <c r="G22" s="487">
        <v>27750.0</v>
      </c>
      <c r="H22" s="485">
        <v>16410.0</v>
      </c>
      <c r="I22" s="8"/>
      <c r="J22" s="8"/>
      <c r="K22" s="8"/>
    </row>
    <row r="23" ht="15.75" customHeight="1">
      <c r="A23" s="10"/>
      <c r="B23" s="483" t="s">
        <v>329</v>
      </c>
      <c r="C23" s="124" t="s">
        <v>330</v>
      </c>
      <c r="D23" s="237">
        <f t="shared" si="3"/>
        <v>240</v>
      </c>
      <c r="E23" s="105"/>
      <c r="F23" s="485">
        <v>35950.0</v>
      </c>
      <c r="G23" s="487">
        <v>33050.0</v>
      </c>
      <c r="H23" s="485">
        <v>19070.0</v>
      </c>
      <c r="I23" s="8"/>
      <c r="J23" s="8"/>
      <c r="K23" s="8"/>
    </row>
    <row r="24" ht="15.75" customHeight="1">
      <c r="A24" s="10"/>
      <c r="B24" s="483" t="s">
        <v>331</v>
      </c>
      <c r="C24" s="124" t="s">
        <v>332</v>
      </c>
      <c r="D24" s="237">
        <f t="shared" si="3"/>
        <v>300</v>
      </c>
      <c r="E24" s="55"/>
      <c r="F24" s="485">
        <v>42650.0</v>
      </c>
      <c r="G24" s="487">
        <v>38500.0</v>
      </c>
      <c r="H24" s="485">
        <v>21280.0</v>
      </c>
      <c r="I24" s="8"/>
      <c r="J24" s="8"/>
      <c r="K24" s="8"/>
    </row>
    <row r="25" ht="15.75" customHeight="1">
      <c r="A25" s="10"/>
      <c r="B25" s="483" t="s">
        <v>333</v>
      </c>
      <c r="C25" s="124" t="s">
        <v>322</v>
      </c>
      <c r="D25" s="488" t="s">
        <v>302</v>
      </c>
      <c r="E25" s="48"/>
      <c r="F25" s="126"/>
      <c r="G25" s="487">
        <v>13300.0</v>
      </c>
      <c r="H25" s="485">
        <v>10170.0</v>
      </c>
      <c r="I25" s="8"/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</row>
    <row r="26" ht="15.75" customHeight="1">
      <c r="A26" s="10"/>
      <c r="B26" s="483" t="s">
        <v>334</v>
      </c>
      <c r="C26" s="124" t="s">
        <v>335</v>
      </c>
      <c r="D26" s="237">
        <v>60.0</v>
      </c>
      <c r="E26" s="489" t="s">
        <v>301</v>
      </c>
      <c r="F26" s="485">
        <v>18150.0</v>
      </c>
      <c r="G26" s="487">
        <v>18350.0</v>
      </c>
      <c r="H26" s="485">
        <v>12480.0</v>
      </c>
      <c r="I26" s="8"/>
      <c r="J26" s="8"/>
      <c r="K26" s="8"/>
    </row>
    <row r="27" ht="15.75" customHeight="1">
      <c r="A27" s="10"/>
      <c r="B27" s="483" t="s">
        <v>336</v>
      </c>
      <c r="C27" s="124" t="s">
        <v>337</v>
      </c>
      <c r="D27" s="237">
        <f t="shared" ref="D27:D30" si="4">D26+60</f>
        <v>120</v>
      </c>
      <c r="E27" s="105"/>
      <c r="F27" s="485">
        <v>25150.0</v>
      </c>
      <c r="G27" s="487">
        <v>24600.0</v>
      </c>
      <c r="H27" s="485">
        <v>15260.0</v>
      </c>
      <c r="I27" s="8"/>
      <c r="J27" s="8"/>
      <c r="K27" s="8"/>
    </row>
    <row r="28" ht="15.75" customHeight="1">
      <c r="A28" s="8"/>
      <c r="B28" s="483" t="s">
        <v>338</v>
      </c>
      <c r="C28" s="124" t="s">
        <v>339</v>
      </c>
      <c r="D28" s="237">
        <f t="shared" si="4"/>
        <v>180</v>
      </c>
      <c r="E28" s="105"/>
      <c r="F28" s="485">
        <v>32400.0</v>
      </c>
      <c r="G28" s="487">
        <v>30600.0</v>
      </c>
      <c r="H28" s="485">
        <v>18140.0</v>
      </c>
      <c r="I28" s="8"/>
      <c r="J28" s="8"/>
      <c r="K28" s="8"/>
    </row>
    <row r="29" ht="15.75" customHeight="1">
      <c r="A29" s="8"/>
      <c r="B29" s="483" t="s">
        <v>340</v>
      </c>
      <c r="C29" s="124" t="s">
        <v>341</v>
      </c>
      <c r="D29" s="237">
        <f t="shared" si="4"/>
        <v>240</v>
      </c>
      <c r="E29" s="105"/>
      <c r="F29" s="485">
        <v>39650.0</v>
      </c>
      <c r="G29" s="487">
        <v>36650.0</v>
      </c>
      <c r="H29" s="485">
        <v>20800.0</v>
      </c>
      <c r="I29" s="8"/>
      <c r="J29" s="8"/>
      <c r="K29" s="8"/>
    </row>
    <row r="30" ht="15.75" customHeight="1">
      <c r="A30" s="10"/>
      <c r="B30" s="483" t="s">
        <v>342</v>
      </c>
      <c r="C30" s="124" t="s">
        <v>343</v>
      </c>
      <c r="D30" s="237">
        <f t="shared" si="4"/>
        <v>300</v>
      </c>
      <c r="E30" s="55"/>
      <c r="F30" s="485">
        <v>45800.0</v>
      </c>
      <c r="G30" s="487">
        <v>42550.0</v>
      </c>
      <c r="H30" s="485">
        <v>23230.0</v>
      </c>
      <c r="I30" s="8"/>
      <c r="J30" s="8"/>
      <c r="K30" s="8"/>
    </row>
    <row r="31" ht="15.75" customHeight="1">
      <c r="A31" s="10"/>
      <c r="B31" s="483" t="s">
        <v>344</v>
      </c>
      <c r="C31" s="124" t="s">
        <v>345</v>
      </c>
      <c r="D31" s="488" t="s">
        <v>302</v>
      </c>
      <c r="E31" s="48"/>
      <c r="F31" s="126"/>
      <c r="G31" s="487">
        <v>14050.0</v>
      </c>
      <c r="H31" s="485">
        <v>11440.0</v>
      </c>
      <c r="I31" s="8"/>
      <c r="J31" s="8"/>
      <c r="K31" s="8"/>
    </row>
    <row r="32" ht="15.75" customHeight="1">
      <c r="A32" s="10"/>
      <c r="B32" s="483" t="s">
        <v>346</v>
      </c>
      <c r="C32" s="124" t="s">
        <v>347</v>
      </c>
      <c r="D32" s="237">
        <v>60.0</v>
      </c>
      <c r="E32" s="489" t="s">
        <v>301</v>
      </c>
      <c r="F32" s="485">
        <v>20500.0</v>
      </c>
      <c r="G32" s="487">
        <v>21150.0</v>
      </c>
      <c r="H32" s="485">
        <v>16060.0</v>
      </c>
      <c r="I32" s="8"/>
      <c r="J32" s="8"/>
      <c r="K32" s="8"/>
    </row>
    <row r="33" ht="15.75" customHeight="1">
      <c r="A33" s="8"/>
      <c r="B33" s="483" t="s">
        <v>348</v>
      </c>
      <c r="C33" s="124" t="s">
        <v>349</v>
      </c>
      <c r="D33" s="237">
        <f t="shared" ref="D33:D36" si="5">D32+60</f>
        <v>120</v>
      </c>
      <c r="E33" s="105"/>
      <c r="F33" s="485">
        <v>29150.0</v>
      </c>
      <c r="G33" s="487">
        <v>28900.0</v>
      </c>
      <c r="H33" s="485">
        <v>16880.0</v>
      </c>
      <c r="I33" s="8"/>
      <c r="J33" s="8"/>
      <c r="K33" s="8"/>
    </row>
    <row r="34" ht="15.75" customHeight="1">
      <c r="A34" s="8"/>
      <c r="B34" s="483" t="s">
        <v>350</v>
      </c>
      <c r="C34" s="124" t="s">
        <v>351</v>
      </c>
      <c r="D34" s="237">
        <f t="shared" si="5"/>
        <v>180</v>
      </c>
      <c r="E34" s="105"/>
      <c r="F34" s="485">
        <v>42100.0</v>
      </c>
      <c r="G34" s="487">
        <v>37000.0</v>
      </c>
      <c r="H34" s="485">
        <v>19650.0</v>
      </c>
      <c r="I34" s="8"/>
      <c r="J34" s="8"/>
      <c r="K34" s="8"/>
    </row>
    <row r="35" ht="15.75" customHeight="1">
      <c r="A35" s="8"/>
      <c r="B35" s="483" t="s">
        <v>352</v>
      </c>
      <c r="C35" s="124" t="s">
        <v>353</v>
      </c>
      <c r="D35" s="237">
        <f t="shared" si="5"/>
        <v>240</v>
      </c>
      <c r="E35" s="105"/>
      <c r="F35" s="485">
        <v>45900.0</v>
      </c>
      <c r="G35" s="487">
        <v>42750.0</v>
      </c>
      <c r="H35" s="485">
        <v>22250.0</v>
      </c>
      <c r="I35" s="8"/>
      <c r="J35" s="8"/>
      <c r="K35" s="8"/>
    </row>
    <row r="36" ht="15.75" customHeight="1">
      <c r="A36" s="8"/>
      <c r="B36" s="483" t="s">
        <v>354</v>
      </c>
      <c r="C36" s="124" t="s">
        <v>355</v>
      </c>
      <c r="D36" s="237">
        <f t="shared" si="5"/>
        <v>300</v>
      </c>
      <c r="E36" s="55"/>
      <c r="F36" s="485">
        <v>54650.0</v>
      </c>
      <c r="G36" s="490" t="s">
        <v>302</v>
      </c>
      <c r="H36" s="126"/>
      <c r="I36" s="8"/>
      <c r="J36" s="8"/>
      <c r="K36" s="8"/>
    </row>
    <row r="37" ht="15.75" customHeight="1">
      <c r="A37" s="8"/>
      <c r="B37" s="483" t="s">
        <v>356</v>
      </c>
      <c r="C37" s="124" t="s">
        <v>357</v>
      </c>
      <c r="D37" s="488" t="s">
        <v>302</v>
      </c>
      <c r="E37" s="48"/>
      <c r="F37" s="126"/>
      <c r="G37" s="487" t="s">
        <v>358</v>
      </c>
      <c r="H37" s="485">
        <v>11670.0</v>
      </c>
      <c r="I37" s="8"/>
      <c r="J37" s="8"/>
      <c r="K37" s="8"/>
    </row>
    <row r="38" ht="15.75" customHeight="1">
      <c r="A38" s="8"/>
      <c r="B38" s="483" t="s">
        <v>359</v>
      </c>
      <c r="C38" s="124" t="s">
        <v>360</v>
      </c>
      <c r="D38" s="237">
        <v>60.0</v>
      </c>
      <c r="E38" s="491" t="s">
        <v>361</v>
      </c>
      <c r="F38" s="485">
        <v>26150.0</v>
      </c>
      <c r="G38" s="416" t="s">
        <v>362</v>
      </c>
      <c r="H38" s="124">
        <v>17570.0</v>
      </c>
      <c r="I38" s="8"/>
      <c r="J38" s="8"/>
      <c r="K38" s="8"/>
    </row>
    <row r="39" ht="15.75" customHeight="1">
      <c r="A39" s="8"/>
      <c r="B39" s="483" t="s">
        <v>363</v>
      </c>
      <c r="C39" s="124" t="s">
        <v>364</v>
      </c>
      <c r="D39" s="237">
        <f t="shared" ref="D39:D42" si="6">D38+60</f>
        <v>120</v>
      </c>
      <c r="E39" s="105"/>
      <c r="F39" s="485">
        <v>35100.0</v>
      </c>
      <c r="G39" s="416" t="s">
        <v>365</v>
      </c>
      <c r="H39" s="124">
        <v>19330.0</v>
      </c>
      <c r="I39" s="8"/>
      <c r="J39" s="8"/>
      <c r="K39" s="8"/>
    </row>
    <row r="40" ht="15.75" customHeight="1">
      <c r="A40" s="8"/>
      <c r="B40" s="483" t="s">
        <v>366</v>
      </c>
      <c r="C40" s="124" t="s">
        <v>367</v>
      </c>
      <c r="D40" s="237">
        <f t="shared" si="6"/>
        <v>180</v>
      </c>
      <c r="E40" s="105"/>
      <c r="F40" s="485">
        <v>44800.0</v>
      </c>
      <c r="G40" s="492" t="s">
        <v>302</v>
      </c>
      <c r="H40" s="452"/>
      <c r="I40" s="8"/>
      <c r="J40" s="8"/>
      <c r="K40" s="8"/>
      <c r="L40" s="8"/>
    </row>
    <row r="41" ht="15.75" customHeight="1">
      <c r="A41" s="8"/>
      <c r="B41" s="483" t="s">
        <v>368</v>
      </c>
      <c r="C41" s="124" t="s">
        <v>369</v>
      </c>
      <c r="D41" s="237">
        <f t="shared" si="6"/>
        <v>240</v>
      </c>
      <c r="E41" s="105"/>
      <c r="F41" s="485">
        <v>53800.0</v>
      </c>
      <c r="H41" s="214"/>
      <c r="I41" s="8"/>
      <c r="J41" s="8"/>
      <c r="K41" s="8"/>
      <c r="L41" s="8"/>
    </row>
    <row r="42" ht="15.75" customHeight="1">
      <c r="A42" s="8"/>
      <c r="B42" s="493" t="s">
        <v>370</v>
      </c>
      <c r="C42" s="140" t="s">
        <v>371</v>
      </c>
      <c r="D42" s="494">
        <f t="shared" si="6"/>
        <v>300</v>
      </c>
      <c r="E42" s="111"/>
      <c r="F42" s="495">
        <v>62800.0</v>
      </c>
      <c r="G42" s="26"/>
      <c r="H42" s="209"/>
      <c r="I42" s="8"/>
      <c r="J42" s="8"/>
      <c r="K42" s="8"/>
      <c r="L42" s="8"/>
    </row>
    <row r="43" ht="15.75" customHeight="1">
      <c r="A43" s="8"/>
      <c r="B43" s="496" t="s">
        <v>372</v>
      </c>
      <c r="C43" s="8"/>
      <c r="D43" s="8"/>
      <c r="E43" s="8"/>
      <c r="F43" s="497"/>
      <c r="G43" s="63" t="s">
        <v>373</v>
      </c>
      <c r="H43" s="63"/>
      <c r="I43" s="8"/>
      <c r="J43" s="8"/>
      <c r="K43" s="8"/>
      <c r="L43" s="8"/>
    </row>
    <row r="44" ht="15.75" customHeight="1">
      <c r="A44" s="8"/>
      <c r="B44" s="498" t="s">
        <v>374</v>
      </c>
      <c r="C44" s="8"/>
      <c r="D44" s="8"/>
      <c r="E44" s="8"/>
      <c r="F44" s="61">
        <v>9100.0</v>
      </c>
      <c r="G44" s="63"/>
      <c r="H44" s="63"/>
      <c r="I44" s="8"/>
      <c r="J44" s="8"/>
      <c r="K44" s="8"/>
      <c r="L44" s="8"/>
    </row>
    <row r="45" ht="15.75" customHeight="1">
      <c r="A45" s="8"/>
      <c r="B45" s="499"/>
      <c r="C45" s="8"/>
      <c r="D45" s="8"/>
      <c r="E45" s="8"/>
      <c r="F45" s="61"/>
      <c r="G45" s="63"/>
      <c r="H45" s="63"/>
      <c r="I45" s="8"/>
      <c r="J45" s="8"/>
      <c r="K45" s="8"/>
      <c r="L45" s="8"/>
    </row>
    <row r="46" ht="15.75" customHeight="1">
      <c r="A46" s="8"/>
      <c r="B46" s="500" t="s">
        <v>375</v>
      </c>
      <c r="C46" s="8"/>
      <c r="D46" s="8"/>
      <c r="E46" s="8"/>
      <c r="F46" s="61">
        <v>5500.0</v>
      </c>
      <c r="G46" s="8"/>
      <c r="H46" s="8"/>
      <c r="I46" s="8"/>
      <c r="J46" s="8"/>
      <c r="K46" s="8"/>
      <c r="L46" s="8"/>
    </row>
    <row r="47" ht="15.75" customHeight="1">
      <c r="A47" s="8"/>
      <c r="B47" s="501"/>
      <c r="C47" s="8"/>
      <c r="D47" s="8"/>
      <c r="E47" s="8"/>
      <c r="F47" s="61"/>
      <c r="G47" s="8"/>
      <c r="H47" s="8"/>
      <c r="I47" s="8"/>
      <c r="J47" s="8"/>
      <c r="K47" s="8"/>
      <c r="L47" s="8"/>
    </row>
    <row r="48" ht="15.75" customHeight="1">
      <c r="A48" s="8"/>
      <c r="B48" s="498" t="s">
        <v>376</v>
      </c>
      <c r="C48" s="8"/>
      <c r="D48" s="8"/>
      <c r="E48" s="8"/>
      <c r="F48" s="61">
        <v>3500.0</v>
      </c>
      <c r="G48" s="8"/>
      <c r="H48" s="8"/>
      <c r="I48" s="8"/>
      <c r="J48" s="8"/>
      <c r="K48" s="8"/>
      <c r="L48" s="8"/>
    </row>
    <row r="49" ht="15.75" customHeight="1">
      <c r="A49" s="8"/>
      <c r="B49" s="501"/>
      <c r="C49" s="8"/>
      <c r="D49" s="8"/>
      <c r="E49" s="8"/>
      <c r="F49" s="8"/>
      <c r="G49" s="8"/>
      <c r="H49" s="8"/>
      <c r="I49" s="8"/>
      <c r="J49" s="8"/>
      <c r="K49" s="8"/>
      <c r="L49" s="8"/>
    </row>
    <row r="50" ht="15.75" customHeight="1">
      <c r="A50" s="8"/>
      <c r="B50" s="502"/>
      <c r="C50" s="8"/>
      <c r="D50" s="8"/>
      <c r="E50" s="8"/>
      <c r="F50" s="8"/>
      <c r="G50" s="8"/>
      <c r="H50" s="8"/>
      <c r="I50" s="8"/>
      <c r="J50" s="8"/>
      <c r="K50" s="8"/>
      <c r="L50" s="8"/>
    </row>
    <row r="51" ht="15.75" customHeight="1">
      <c r="A51" s="8"/>
      <c r="B51" s="67"/>
      <c r="C51" s="8"/>
      <c r="D51" s="8"/>
      <c r="E51" s="8"/>
      <c r="F51" s="8"/>
      <c r="G51" s="8"/>
      <c r="H51" s="8"/>
      <c r="I51" s="8"/>
      <c r="J51" s="8"/>
      <c r="K51" s="8"/>
      <c r="L51" s="8"/>
    </row>
    <row r="52" ht="15.75" customHeight="1">
      <c r="A52" s="8"/>
      <c r="B52" s="503" t="s">
        <v>377</v>
      </c>
      <c r="C52" s="8"/>
      <c r="D52" s="8"/>
      <c r="E52" s="8"/>
      <c r="F52" s="61">
        <v>575.0</v>
      </c>
      <c r="G52" s="8"/>
      <c r="H52" s="8"/>
      <c r="I52" s="8"/>
      <c r="J52" s="8"/>
      <c r="K52" s="8"/>
      <c r="L52" s="8"/>
    </row>
    <row r="53" ht="15.75" customHeight="1">
      <c r="A53" s="8"/>
      <c r="B53" s="67"/>
      <c r="C53" s="8"/>
      <c r="D53" s="8"/>
      <c r="E53" s="8"/>
      <c r="F53" s="8"/>
      <c r="G53" s="8"/>
      <c r="H53" s="8"/>
      <c r="I53" s="8"/>
      <c r="J53" s="8"/>
      <c r="K53" s="8"/>
      <c r="L53" s="8"/>
    </row>
    <row r="54" ht="15.75" customHeight="1">
      <c r="A54" s="8"/>
      <c r="B54" s="372" t="s">
        <v>378</v>
      </c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</row>
    <row r="55" ht="15.75" customHeight="1">
      <c r="A55" s="8"/>
      <c r="B55" s="372" t="s">
        <v>379</v>
      </c>
      <c r="C55" s="8"/>
      <c r="D55" s="8"/>
      <c r="E55" s="8"/>
      <c r="F55" s="67"/>
      <c r="G55" s="8"/>
      <c r="H55" s="8"/>
      <c r="I55" s="8"/>
      <c r="J55" s="8"/>
      <c r="K55" s="8"/>
      <c r="L55" s="8"/>
    </row>
    <row r="56" ht="15.75" customHeight="1">
      <c r="A56" s="8"/>
      <c r="B56" s="372" t="s">
        <v>380</v>
      </c>
      <c r="C56" s="8"/>
      <c r="D56" s="8"/>
      <c r="E56" s="8"/>
      <c r="F56" s="67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</row>
    <row r="57" ht="15.75" customHeight="1">
      <c r="A57" s="8"/>
      <c r="B57" s="372"/>
      <c r="C57" s="8"/>
      <c r="D57" s="8"/>
      <c r="E57" s="8"/>
      <c r="F57" s="67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</row>
    <row r="58" ht="15.75" customHeight="1">
      <c r="A58" s="8"/>
      <c r="B58" s="372" t="s">
        <v>381</v>
      </c>
      <c r="C58" s="8"/>
      <c r="D58" s="8"/>
      <c r="E58" s="8"/>
      <c r="F58" s="67"/>
      <c r="G58" s="8"/>
      <c r="H58" s="8"/>
      <c r="I58" s="8"/>
      <c r="J58" s="8"/>
      <c r="K58" s="8"/>
      <c r="L58" s="8"/>
    </row>
    <row r="59" ht="15.75" customHeight="1">
      <c r="A59" s="8"/>
      <c r="B59" s="372" t="s">
        <v>382</v>
      </c>
      <c r="C59" s="8"/>
      <c r="D59" s="8"/>
      <c r="E59" s="8"/>
      <c r="F59" s="67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</row>
    <row r="60" ht="15.75" customHeight="1">
      <c r="A60" s="8"/>
      <c r="B60" s="372" t="s">
        <v>383</v>
      </c>
      <c r="C60" s="8"/>
      <c r="D60" s="8"/>
      <c r="E60" s="8"/>
      <c r="F60" s="67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</row>
    <row r="61" ht="15.75" customHeight="1">
      <c r="A61" s="8"/>
      <c r="B61" s="372" t="s">
        <v>384</v>
      </c>
      <c r="C61" s="8"/>
      <c r="D61" s="8"/>
      <c r="E61" s="8"/>
      <c r="F61" s="67"/>
      <c r="G61" s="8"/>
      <c r="H61" s="8"/>
      <c r="I61" s="8"/>
      <c r="J61" s="8"/>
      <c r="K61" s="8"/>
      <c r="L61" s="8"/>
    </row>
    <row r="62" ht="15.75" customHeight="1">
      <c r="A62" s="8"/>
      <c r="B62" s="8"/>
      <c r="C62" s="8"/>
      <c r="D62" s="8"/>
      <c r="E62" s="8"/>
      <c r="F62" s="67"/>
      <c r="G62" s="8"/>
      <c r="H62" s="8"/>
      <c r="I62" s="8"/>
      <c r="J62" s="8"/>
      <c r="K62" s="8"/>
      <c r="L62" s="8"/>
    </row>
    <row r="63" ht="15.75" customHeight="1">
      <c r="A63" s="8"/>
      <c r="B63" s="8"/>
      <c r="C63" s="8"/>
      <c r="D63" s="8"/>
      <c r="E63" s="8"/>
      <c r="F63" s="67"/>
      <c r="G63" s="8"/>
      <c r="H63" s="8"/>
      <c r="I63" s="8"/>
      <c r="J63" s="8"/>
      <c r="K63" s="8"/>
      <c r="L63" s="8"/>
    </row>
    <row r="64" ht="15.75" customHeight="1">
      <c r="A64" s="8"/>
      <c r="B64" s="8"/>
      <c r="C64" s="8"/>
      <c r="D64" s="8"/>
      <c r="E64" s="8"/>
      <c r="F64" s="67"/>
      <c r="G64" s="8"/>
      <c r="H64" s="8"/>
      <c r="I64" s="8"/>
      <c r="J64" s="8"/>
      <c r="K64" s="8"/>
      <c r="L64" s="8"/>
    </row>
    <row r="65" ht="15.75" customHeight="1">
      <c r="A65" s="8"/>
      <c r="B65" s="8"/>
      <c r="C65" s="8"/>
      <c r="D65" s="8"/>
      <c r="E65" s="8"/>
      <c r="F65" s="67"/>
      <c r="G65" s="8"/>
      <c r="H65" s="8"/>
      <c r="I65" s="8"/>
      <c r="J65" s="8"/>
      <c r="K65" s="8"/>
      <c r="L65" s="8"/>
    </row>
    <row r="66" ht="15.75" customHeight="1">
      <c r="A66" s="8"/>
      <c r="B66" s="8"/>
      <c r="C66" s="8"/>
      <c r="D66" s="8"/>
      <c r="E66" s="8"/>
      <c r="F66" s="67"/>
      <c r="G66" s="8"/>
      <c r="H66" s="8"/>
      <c r="I66" s="8"/>
      <c r="J66" s="8"/>
      <c r="K66" s="8"/>
      <c r="L66" s="8"/>
    </row>
    <row r="67" ht="15.75" customHeight="1">
      <c r="A67" s="8"/>
      <c r="B67" s="8"/>
      <c r="C67" s="8"/>
      <c r="D67" s="8"/>
      <c r="E67" s="8"/>
      <c r="F67" s="67"/>
      <c r="G67" s="8"/>
      <c r="H67" s="8"/>
      <c r="I67" s="8"/>
      <c r="J67" s="8"/>
      <c r="K67" s="8"/>
      <c r="L67" s="8"/>
    </row>
    <row r="68" ht="15.75" customHeight="1">
      <c r="A68" s="8"/>
      <c r="B68" s="8"/>
      <c r="C68" s="8"/>
      <c r="D68" s="8"/>
      <c r="E68" s="8"/>
      <c r="F68" s="67"/>
      <c r="G68" s="8"/>
      <c r="H68" s="8"/>
      <c r="I68" s="8"/>
      <c r="J68" s="8"/>
      <c r="K68" s="8"/>
      <c r="L68" s="8"/>
    </row>
    <row r="69" ht="15.75" customHeight="1">
      <c r="A69" s="8"/>
      <c r="B69" s="8"/>
      <c r="C69" s="8"/>
      <c r="D69" s="8"/>
      <c r="E69" s="8"/>
      <c r="F69" s="67"/>
      <c r="G69" s="8"/>
      <c r="H69" s="8"/>
      <c r="I69" s="8"/>
      <c r="J69" s="8"/>
      <c r="K69" s="8"/>
      <c r="L69" s="8"/>
    </row>
    <row r="70" ht="15.75" customHeight="1">
      <c r="A70" s="8"/>
      <c r="B70" s="8"/>
      <c r="C70" s="8"/>
      <c r="D70" s="8"/>
      <c r="E70" s="8"/>
      <c r="F70" s="67"/>
      <c r="G70" s="8"/>
      <c r="H70" s="8"/>
      <c r="I70" s="8"/>
      <c r="J70" s="8"/>
      <c r="K70" s="8"/>
      <c r="L70" s="8"/>
    </row>
    <row r="71" ht="15.75" customHeight="1">
      <c r="A71" s="8"/>
      <c r="B71" s="8"/>
      <c r="C71" s="8"/>
      <c r="D71" s="8"/>
      <c r="E71" s="8"/>
      <c r="F71" s="67"/>
      <c r="G71" s="8"/>
      <c r="H71" s="8"/>
      <c r="I71" s="8"/>
      <c r="J71" s="8"/>
      <c r="K71" s="8"/>
      <c r="L71" s="8"/>
    </row>
    <row r="72" ht="15.75" customHeight="1">
      <c r="A72" s="8"/>
      <c r="B72" s="8"/>
      <c r="C72" s="8"/>
      <c r="D72" s="8"/>
      <c r="E72" s="8"/>
      <c r="F72" s="67"/>
      <c r="G72" s="8"/>
      <c r="H72" s="8"/>
      <c r="I72" s="8"/>
      <c r="J72" s="8"/>
      <c r="K72" s="8"/>
      <c r="L72" s="8"/>
    </row>
    <row r="73" ht="15.75" customHeight="1">
      <c r="A73" s="8"/>
      <c r="B73" s="8"/>
      <c r="C73" s="8"/>
      <c r="D73" s="8"/>
      <c r="E73" s="8"/>
      <c r="F73" s="67"/>
      <c r="G73" s="8"/>
      <c r="H73" s="8"/>
      <c r="I73" s="8"/>
      <c r="J73" s="8"/>
      <c r="K73" s="8"/>
      <c r="L73" s="8"/>
    </row>
    <row r="74" ht="15.75" customHeight="1">
      <c r="A74" s="8"/>
      <c r="B74" s="8"/>
      <c r="C74" s="8"/>
      <c r="D74" s="8"/>
      <c r="E74" s="8"/>
      <c r="F74" s="67"/>
      <c r="G74" s="8"/>
      <c r="H74" s="8"/>
      <c r="I74" s="8"/>
      <c r="J74" s="8"/>
      <c r="K74" s="8"/>
      <c r="L74" s="8"/>
    </row>
    <row r="75" ht="15.75" customHeight="1">
      <c r="A75" s="8"/>
      <c r="B75" s="8"/>
      <c r="C75" s="8"/>
      <c r="D75" s="8"/>
      <c r="E75" s="8"/>
      <c r="F75" s="67"/>
      <c r="G75" s="8"/>
      <c r="H75" s="8"/>
      <c r="I75" s="8"/>
      <c r="J75" s="8"/>
      <c r="K75" s="8"/>
      <c r="L75" s="8"/>
    </row>
    <row r="76" ht="15.75" customHeight="1">
      <c r="A76" s="8"/>
      <c r="B76" s="8"/>
      <c r="C76" s="8"/>
      <c r="D76" s="8"/>
      <c r="E76" s="8"/>
      <c r="F76" s="67"/>
      <c r="G76" s="8"/>
      <c r="H76" s="8"/>
      <c r="I76" s="8"/>
      <c r="J76" s="8"/>
      <c r="K76" s="8"/>
      <c r="L76" s="8"/>
    </row>
    <row r="77" ht="15.75" customHeight="1">
      <c r="A77" s="8"/>
      <c r="B77" s="8"/>
      <c r="C77" s="8"/>
      <c r="D77" s="8"/>
      <c r="E77" s="8"/>
      <c r="F77" s="67"/>
      <c r="G77" s="8"/>
      <c r="H77" s="8"/>
      <c r="I77" s="8"/>
      <c r="J77" s="8"/>
      <c r="K77" s="8"/>
      <c r="L77" s="8"/>
    </row>
    <row r="78" ht="15.75" customHeight="1">
      <c r="A78" s="8"/>
      <c r="B78" s="8"/>
      <c r="C78" s="8"/>
      <c r="D78" s="8"/>
      <c r="E78" s="8"/>
      <c r="F78" s="67"/>
      <c r="G78" s="8"/>
      <c r="H78" s="8"/>
      <c r="I78" s="8"/>
      <c r="J78" s="8"/>
      <c r="K78" s="8"/>
      <c r="L78" s="8"/>
    </row>
    <row r="79" ht="15.75" customHeight="1">
      <c r="A79" s="8"/>
      <c r="B79" s="8"/>
      <c r="C79" s="8"/>
      <c r="D79" s="8"/>
      <c r="E79" s="8"/>
      <c r="F79" s="67"/>
      <c r="G79" s="8"/>
      <c r="H79" s="8"/>
      <c r="I79" s="8"/>
      <c r="J79" s="8"/>
      <c r="K79" s="8"/>
      <c r="L79" s="8"/>
    </row>
    <row r="80" ht="15.75" customHeight="1">
      <c r="A80" s="8"/>
      <c r="B80" s="8"/>
      <c r="C80" s="8"/>
      <c r="D80" s="8"/>
      <c r="E80" s="8"/>
      <c r="F80" s="67"/>
      <c r="G80" s="8"/>
      <c r="H80" s="8"/>
      <c r="I80" s="8"/>
      <c r="J80" s="8"/>
      <c r="K80" s="8"/>
      <c r="L80" s="8"/>
    </row>
    <row r="81" ht="15.75" customHeight="1">
      <c r="A81" s="8"/>
      <c r="B81" s="8"/>
      <c r="C81" s="8"/>
      <c r="D81" s="8"/>
      <c r="E81" s="8"/>
      <c r="F81" s="67"/>
      <c r="G81" s="8"/>
      <c r="H81" s="8"/>
      <c r="I81" s="8"/>
      <c r="J81" s="8"/>
      <c r="K81" s="8"/>
      <c r="L81" s="8"/>
    </row>
    <row r="82" ht="15.75" customHeight="1">
      <c r="A82" s="8"/>
      <c r="B82" s="8"/>
      <c r="C82" s="8"/>
      <c r="D82" s="8"/>
      <c r="E82" s="8"/>
      <c r="F82" s="67"/>
      <c r="G82" s="8"/>
      <c r="H82" s="8"/>
      <c r="I82" s="8"/>
      <c r="J82" s="8"/>
      <c r="K82" s="8"/>
      <c r="L82" s="8"/>
    </row>
    <row r="83" ht="15.75" customHeight="1">
      <c r="A83" s="8"/>
      <c r="B83" s="8"/>
      <c r="C83" s="8"/>
      <c r="D83" s="8"/>
      <c r="E83" s="8"/>
      <c r="F83" s="67"/>
      <c r="G83" s="8"/>
      <c r="H83" s="8"/>
      <c r="I83" s="8"/>
      <c r="J83" s="8"/>
      <c r="K83" s="8"/>
      <c r="L83" s="8"/>
    </row>
    <row r="84" ht="15.75" customHeight="1">
      <c r="A84" s="8"/>
      <c r="B84" s="8"/>
      <c r="C84" s="8"/>
      <c r="D84" s="8"/>
      <c r="E84" s="8"/>
      <c r="F84" s="67"/>
      <c r="G84" s="8"/>
      <c r="H84" s="8"/>
      <c r="I84" s="8"/>
      <c r="J84" s="8"/>
      <c r="K84" s="8"/>
      <c r="L84" s="8"/>
    </row>
    <row r="85" ht="15.75" customHeight="1">
      <c r="A85" s="8"/>
      <c r="B85" s="8"/>
      <c r="C85" s="8"/>
      <c r="D85" s="8"/>
      <c r="E85" s="8"/>
      <c r="F85" s="67"/>
      <c r="G85" s="8"/>
      <c r="H85" s="8"/>
      <c r="I85" s="8"/>
      <c r="J85" s="8"/>
      <c r="K85" s="8"/>
      <c r="L85" s="8"/>
    </row>
    <row r="86" ht="15.75" customHeight="1">
      <c r="A86" s="8"/>
      <c r="B86" s="8"/>
      <c r="C86" s="8"/>
      <c r="D86" s="8"/>
      <c r="E86" s="8"/>
      <c r="F86" s="67"/>
      <c r="G86" s="8"/>
      <c r="H86" s="8"/>
      <c r="I86" s="8"/>
      <c r="J86" s="8"/>
      <c r="K86" s="8"/>
      <c r="L86" s="8"/>
    </row>
    <row r="87" ht="15.75" customHeight="1">
      <c r="A87" s="8"/>
      <c r="B87" s="8"/>
      <c r="C87" s="8"/>
      <c r="D87" s="8"/>
      <c r="E87" s="8"/>
      <c r="F87" s="67"/>
      <c r="G87" s="8"/>
      <c r="H87" s="8"/>
      <c r="I87" s="8"/>
      <c r="J87" s="8"/>
      <c r="K87" s="8"/>
      <c r="L87" s="8"/>
    </row>
    <row r="88" ht="15.75" customHeight="1">
      <c r="A88" s="8"/>
      <c r="B88" s="8"/>
      <c r="C88" s="8"/>
      <c r="D88" s="8"/>
      <c r="E88" s="8"/>
      <c r="F88" s="67"/>
      <c r="G88" s="8"/>
      <c r="H88" s="8"/>
      <c r="I88" s="8"/>
      <c r="J88" s="8"/>
      <c r="K88" s="8"/>
      <c r="L88" s="8"/>
    </row>
    <row r="89" ht="15.75" customHeight="1">
      <c r="A89" s="8"/>
      <c r="B89" s="8"/>
      <c r="C89" s="8"/>
      <c r="D89" s="8"/>
      <c r="E89" s="8"/>
      <c r="F89" s="67"/>
      <c r="G89" s="8"/>
      <c r="H89" s="8"/>
      <c r="I89" s="8"/>
      <c r="J89" s="8"/>
      <c r="K89" s="8"/>
      <c r="L89" s="8"/>
    </row>
    <row r="90" ht="15.75" customHeight="1">
      <c r="A90" s="8"/>
      <c r="B90" s="8"/>
      <c r="C90" s="8"/>
      <c r="D90" s="8"/>
      <c r="E90" s="8"/>
      <c r="F90" s="67"/>
      <c r="G90" s="8"/>
      <c r="H90" s="8"/>
      <c r="I90" s="8"/>
      <c r="J90" s="8"/>
      <c r="K90" s="8"/>
      <c r="L90" s="8"/>
    </row>
    <row r="91" ht="15.75" customHeight="1">
      <c r="A91" s="8"/>
      <c r="B91" s="8"/>
      <c r="C91" s="8"/>
      <c r="D91" s="8"/>
      <c r="E91" s="8"/>
      <c r="F91" s="67"/>
      <c r="G91" s="8"/>
      <c r="H91" s="8"/>
      <c r="I91" s="8"/>
      <c r="J91" s="8"/>
      <c r="K91" s="8"/>
      <c r="L91" s="8"/>
    </row>
    <row r="92" ht="15.75" customHeight="1">
      <c r="A92" s="8"/>
      <c r="B92" s="8"/>
      <c r="C92" s="8"/>
      <c r="D92" s="8"/>
      <c r="E92" s="8"/>
      <c r="F92" s="67"/>
      <c r="G92" s="8"/>
      <c r="H92" s="8"/>
      <c r="I92" s="8"/>
      <c r="J92" s="8"/>
      <c r="K92" s="8"/>
      <c r="L92" s="8"/>
    </row>
    <row r="93" ht="15.75" customHeight="1">
      <c r="A93" s="8"/>
      <c r="B93" s="8"/>
      <c r="C93" s="8"/>
      <c r="D93" s="8"/>
      <c r="E93" s="8"/>
      <c r="F93" s="67"/>
      <c r="G93" s="8"/>
      <c r="H93" s="8"/>
      <c r="I93" s="8"/>
      <c r="J93" s="8"/>
      <c r="K93" s="8"/>
      <c r="L93" s="8"/>
    </row>
    <row r="94" ht="15.75" customHeight="1">
      <c r="A94" s="8"/>
      <c r="B94" s="8"/>
      <c r="C94" s="8"/>
      <c r="D94" s="8"/>
      <c r="E94" s="8"/>
      <c r="F94" s="67"/>
      <c r="G94" s="8"/>
      <c r="H94" s="8"/>
      <c r="I94" s="8"/>
      <c r="J94" s="8"/>
      <c r="K94" s="8"/>
      <c r="L94" s="8"/>
    </row>
    <row r="95" ht="15.75" customHeight="1">
      <c r="A95" s="8"/>
      <c r="B95" s="8"/>
      <c r="C95" s="8"/>
      <c r="D95" s="8"/>
      <c r="E95" s="8"/>
      <c r="F95" s="67"/>
      <c r="G95" s="8"/>
      <c r="H95" s="8"/>
      <c r="I95" s="8"/>
      <c r="J95" s="8"/>
      <c r="K95" s="8"/>
      <c r="L95" s="8"/>
    </row>
    <row r="96" ht="15.75" customHeight="1">
      <c r="A96" s="8"/>
      <c r="B96" s="8"/>
      <c r="C96" s="8"/>
      <c r="D96" s="8"/>
      <c r="E96" s="8"/>
      <c r="F96" s="67"/>
      <c r="G96" s="8"/>
      <c r="H96" s="8"/>
      <c r="I96" s="8"/>
      <c r="J96" s="8"/>
      <c r="K96" s="8"/>
      <c r="L96" s="8"/>
    </row>
    <row r="97" ht="15.75" customHeight="1">
      <c r="A97" s="8"/>
      <c r="B97" s="8"/>
      <c r="C97" s="8"/>
      <c r="D97" s="8"/>
      <c r="E97" s="8"/>
      <c r="F97" s="67"/>
      <c r="G97" s="8"/>
      <c r="H97" s="8"/>
      <c r="I97" s="8"/>
      <c r="J97" s="8"/>
      <c r="K97" s="8"/>
      <c r="L97" s="8"/>
    </row>
    <row r="98" ht="15.75" customHeight="1">
      <c r="A98" s="8"/>
      <c r="B98" s="8"/>
      <c r="C98" s="8"/>
      <c r="D98" s="8"/>
      <c r="E98" s="8"/>
      <c r="F98" s="67"/>
      <c r="G98" s="8"/>
      <c r="H98" s="8"/>
      <c r="I98" s="8"/>
      <c r="J98" s="8"/>
      <c r="K98" s="8"/>
      <c r="L98" s="8"/>
    </row>
    <row r="99" ht="15.75" customHeight="1">
      <c r="A99" s="8"/>
      <c r="B99" s="8"/>
      <c r="C99" s="8"/>
      <c r="D99" s="8"/>
      <c r="E99" s="8"/>
      <c r="F99" s="67"/>
      <c r="G99" s="8"/>
      <c r="H99" s="8"/>
      <c r="I99" s="8"/>
      <c r="J99" s="8"/>
      <c r="K99" s="8"/>
      <c r="L99" s="8"/>
    </row>
    <row r="100" ht="15.75" customHeight="1">
      <c r="A100" s="8"/>
      <c r="B100" s="8"/>
      <c r="C100" s="8"/>
      <c r="D100" s="8"/>
      <c r="E100" s="8"/>
      <c r="F100" s="67"/>
      <c r="G100" s="8"/>
      <c r="H100" s="8"/>
      <c r="I100" s="8"/>
      <c r="J100" s="8"/>
      <c r="K100" s="8"/>
      <c r="L100" s="8"/>
    </row>
    <row r="101" ht="15.75" customHeight="1">
      <c r="A101" s="8"/>
      <c r="B101" s="8"/>
      <c r="C101" s="8"/>
      <c r="D101" s="8"/>
      <c r="E101" s="8"/>
      <c r="F101" s="67"/>
      <c r="G101" s="8"/>
      <c r="H101" s="8"/>
      <c r="I101" s="8"/>
      <c r="J101" s="8"/>
      <c r="K101" s="8"/>
      <c r="L101" s="8"/>
    </row>
    <row r="102" ht="15.75" customHeight="1">
      <c r="A102" s="8"/>
      <c r="B102" s="8"/>
      <c r="C102" s="8"/>
      <c r="D102" s="8"/>
      <c r="E102" s="8"/>
      <c r="F102" s="67"/>
      <c r="G102" s="8"/>
      <c r="H102" s="8"/>
      <c r="I102" s="8"/>
      <c r="J102" s="8"/>
      <c r="K102" s="8"/>
      <c r="L102" s="8"/>
    </row>
    <row r="103" ht="15.75" customHeight="1">
      <c r="A103" s="8"/>
      <c r="B103" s="8"/>
      <c r="C103" s="8"/>
      <c r="D103" s="8"/>
      <c r="E103" s="8"/>
      <c r="F103" s="67"/>
      <c r="G103" s="8"/>
      <c r="H103" s="8"/>
      <c r="I103" s="8"/>
      <c r="J103" s="8"/>
      <c r="K103" s="8"/>
      <c r="L103" s="8"/>
    </row>
    <row r="104" ht="15.75" customHeight="1">
      <c r="A104" s="8"/>
      <c r="B104" s="8"/>
      <c r="C104" s="8"/>
      <c r="D104" s="8"/>
      <c r="E104" s="8"/>
      <c r="F104" s="67"/>
      <c r="G104" s="8"/>
      <c r="H104" s="8"/>
      <c r="I104" s="8"/>
      <c r="J104" s="8"/>
      <c r="K104" s="8"/>
      <c r="L104" s="8"/>
    </row>
    <row r="105" ht="15.75" customHeight="1">
      <c r="A105" s="8"/>
      <c r="B105" s="8"/>
      <c r="C105" s="8"/>
      <c r="D105" s="8"/>
      <c r="E105" s="8"/>
      <c r="F105" s="67"/>
      <c r="G105" s="8"/>
      <c r="H105" s="8"/>
      <c r="I105" s="8"/>
      <c r="J105" s="8"/>
      <c r="K105" s="8"/>
      <c r="L105" s="8"/>
    </row>
    <row r="106" ht="15.75" customHeight="1">
      <c r="A106" s="8"/>
      <c r="B106" s="8"/>
      <c r="C106" s="8"/>
      <c r="D106" s="8"/>
      <c r="E106" s="8"/>
      <c r="F106" s="67"/>
      <c r="G106" s="8"/>
      <c r="H106" s="8"/>
      <c r="I106" s="8"/>
      <c r="J106" s="8"/>
      <c r="K106" s="8"/>
      <c r="L106" s="8"/>
    </row>
    <row r="107" ht="15.75" customHeight="1">
      <c r="A107" s="8"/>
      <c r="B107" s="8"/>
      <c r="C107" s="8"/>
      <c r="D107" s="8"/>
      <c r="E107" s="8"/>
      <c r="F107" s="67"/>
      <c r="G107" s="8"/>
      <c r="H107" s="8"/>
      <c r="I107" s="8"/>
      <c r="J107" s="8"/>
      <c r="K107" s="8"/>
      <c r="L107" s="8"/>
    </row>
    <row r="108" ht="15.75" customHeight="1">
      <c r="A108" s="8"/>
      <c r="B108" s="8"/>
      <c r="C108" s="8"/>
      <c r="D108" s="8"/>
      <c r="E108" s="8"/>
      <c r="F108" s="67"/>
      <c r="G108" s="8"/>
      <c r="H108" s="8"/>
      <c r="I108" s="8"/>
      <c r="J108" s="8"/>
      <c r="K108" s="8"/>
      <c r="L108" s="8"/>
    </row>
    <row r="109" ht="15.75" customHeight="1">
      <c r="A109" s="8"/>
      <c r="B109" s="8"/>
      <c r="C109" s="8"/>
      <c r="D109" s="8"/>
      <c r="E109" s="8"/>
      <c r="F109" s="67"/>
      <c r="G109" s="8"/>
      <c r="H109" s="8"/>
      <c r="I109" s="8"/>
      <c r="J109" s="8"/>
      <c r="K109" s="8"/>
      <c r="L109" s="8"/>
    </row>
    <row r="110" ht="15.75" customHeight="1">
      <c r="A110" s="8"/>
      <c r="B110" s="8"/>
      <c r="C110" s="8"/>
      <c r="D110" s="8"/>
      <c r="E110" s="8"/>
      <c r="F110" s="67"/>
      <c r="G110" s="8"/>
      <c r="H110" s="8"/>
      <c r="I110" s="8"/>
      <c r="J110" s="8"/>
      <c r="K110" s="8"/>
      <c r="L110" s="8"/>
    </row>
    <row r="111" ht="15.75" customHeight="1">
      <c r="A111" s="8"/>
      <c r="B111" s="8"/>
      <c r="C111" s="8"/>
      <c r="D111" s="8"/>
      <c r="E111" s="8"/>
      <c r="F111" s="67"/>
      <c r="G111" s="8"/>
      <c r="H111" s="8"/>
      <c r="I111" s="8"/>
      <c r="J111" s="8"/>
      <c r="K111" s="8"/>
      <c r="L111" s="8"/>
    </row>
    <row r="112" ht="15.75" customHeight="1">
      <c r="A112" s="8"/>
      <c r="B112" s="8"/>
      <c r="C112" s="8"/>
      <c r="D112" s="8"/>
      <c r="E112" s="8"/>
      <c r="F112" s="67"/>
      <c r="G112" s="8"/>
      <c r="H112" s="8"/>
      <c r="I112" s="8"/>
      <c r="J112" s="8"/>
      <c r="K112" s="8"/>
      <c r="L112" s="8"/>
    </row>
    <row r="113" ht="15.75" customHeight="1">
      <c r="A113" s="8"/>
      <c r="B113" s="8"/>
      <c r="C113" s="8"/>
      <c r="D113" s="8"/>
      <c r="E113" s="8"/>
      <c r="F113" s="67"/>
      <c r="G113" s="8"/>
      <c r="H113" s="8"/>
      <c r="I113" s="8"/>
      <c r="J113" s="8"/>
      <c r="K113" s="8"/>
      <c r="L113" s="8"/>
    </row>
    <row r="114" ht="15.75" customHeight="1">
      <c r="A114" s="8"/>
      <c r="B114" s="8"/>
      <c r="C114" s="8"/>
      <c r="D114" s="8"/>
      <c r="E114" s="8"/>
      <c r="F114" s="67"/>
      <c r="G114" s="8"/>
      <c r="H114" s="8"/>
      <c r="I114" s="8"/>
      <c r="J114" s="8"/>
      <c r="K114" s="8"/>
      <c r="L114" s="8"/>
    </row>
    <row r="115" ht="15.75" customHeight="1">
      <c r="A115" s="8"/>
      <c r="B115" s="8"/>
      <c r="C115" s="8"/>
      <c r="D115" s="8"/>
      <c r="E115" s="8"/>
      <c r="F115" s="67"/>
      <c r="G115" s="8"/>
      <c r="H115" s="8"/>
      <c r="I115" s="8"/>
      <c r="J115" s="8"/>
      <c r="K115" s="8"/>
      <c r="L115" s="8"/>
    </row>
    <row r="116" ht="15.75" customHeight="1">
      <c r="A116" s="8"/>
      <c r="B116" s="8"/>
      <c r="C116" s="8"/>
      <c r="D116" s="8"/>
      <c r="E116" s="8"/>
      <c r="F116" s="67"/>
      <c r="G116" s="8"/>
      <c r="H116" s="8"/>
      <c r="I116" s="8"/>
      <c r="J116" s="8"/>
      <c r="K116" s="8"/>
      <c r="L116" s="8"/>
    </row>
    <row r="117" ht="15.75" customHeight="1">
      <c r="A117" s="8"/>
      <c r="B117" s="8"/>
      <c r="C117" s="8"/>
      <c r="D117" s="8"/>
      <c r="E117" s="8"/>
      <c r="F117" s="67"/>
      <c r="G117" s="8"/>
      <c r="H117" s="8"/>
      <c r="I117" s="8"/>
      <c r="J117" s="8"/>
      <c r="K117" s="8"/>
      <c r="L117" s="8"/>
    </row>
    <row r="118" ht="15.75" customHeight="1">
      <c r="A118" s="8"/>
      <c r="B118" s="8"/>
      <c r="C118" s="8"/>
      <c r="D118" s="8"/>
      <c r="E118" s="8"/>
      <c r="F118" s="67"/>
      <c r="G118" s="8"/>
      <c r="H118" s="8"/>
      <c r="I118" s="8"/>
      <c r="J118" s="8"/>
      <c r="K118" s="8"/>
      <c r="L118" s="8"/>
    </row>
    <row r="119" ht="15.75" customHeight="1">
      <c r="A119" s="8"/>
      <c r="B119" s="8"/>
      <c r="C119" s="8"/>
      <c r="D119" s="8"/>
      <c r="E119" s="8"/>
      <c r="F119" s="67"/>
      <c r="G119" s="8"/>
      <c r="H119" s="8"/>
      <c r="I119" s="8"/>
      <c r="J119" s="8"/>
      <c r="K119" s="8"/>
      <c r="L119" s="8"/>
    </row>
    <row r="120" ht="15.75" customHeight="1">
      <c r="A120" s="8"/>
      <c r="B120" s="8"/>
      <c r="C120" s="8"/>
      <c r="D120" s="8"/>
      <c r="E120" s="8"/>
      <c r="F120" s="67"/>
      <c r="G120" s="8"/>
      <c r="H120" s="8"/>
      <c r="I120" s="8"/>
      <c r="J120" s="8"/>
      <c r="K120" s="8"/>
      <c r="L120" s="8"/>
    </row>
    <row r="121" ht="15.75" customHeight="1">
      <c r="A121" s="8"/>
      <c r="B121" s="8"/>
      <c r="C121" s="8"/>
      <c r="D121" s="8"/>
      <c r="E121" s="8"/>
      <c r="F121" s="67"/>
      <c r="G121" s="8"/>
      <c r="H121" s="8"/>
      <c r="I121" s="8"/>
      <c r="J121" s="8"/>
      <c r="K121" s="8"/>
      <c r="L121" s="8"/>
    </row>
    <row r="122" ht="15.75" customHeight="1">
      <c r="A122" s="8"/>
      <c r="B122" s="8"/>
      <c r="C122" s="8"/>
      <c r="D122" s="8"/>
      <c r="E122" s="8"/>
      <c r="F122" s="67"/>
      <c r="G122" s="8"/>
      <c r="H122" s="8"/>
      <c r="I122" s="8"/>
      <c r="J122" s="8"/>
      <c r="K122" s="8"/>
      <c r="L122" s="8"/>
    </row>
    <row r="123" ht="15.75" customHeight="1">
      <c r="A123" s="8"/>
      <c r="B123" s="8"/>
      <c r="C123" s="8"/>
      <c r="D123" s="8"/>
      <c r="E123" s="8"/>
      <c r="F123" s="67"/>
      <c r="G123" s="8"/>
      <c r="H123" s="8"/>
      <c r="I123" s="8"/>
      <c r="J123" s="8"/>
      <c r="K123" s="8"/>
      <c r="L123" s="8"/>
    </row>
    <row r="124" ht="15.75" customHeight="1">
      <c r="A124" s="8"/>
      <c r="B124" s="8"/>
      <c r="C124" s="8"/>
      <c r="D124" s="8"/>
      <c r="E124" s="8"/>
      <c r="F124" s="67"/>
      <c r="G124" s="8"/>
      <c r="H124" s="8"/>
      <c r="I124" s="8"/>
      <c r="J124" s="8"/>
      <c r="K124" s="8"/>
      <c r="L124" s="8"/>
    </row>
    <row r="125" ht="15.75" customHeight="1">
      <c r="A125" s="8"/>
      <c r="B125" s="8"/>
      <c r="C125" s="8"/>
      <c r="D125" s="8"/>
      <c r="E125" s="8"/>
      <c r="F125" s="67"/>
      <c r="G125" s="8"/>
      <c r="H125" s="8"/>
      <c r="I125" s="8"/>
      <c r="J125" s="8"/>
      <c r="K125" s="8"/>
      <c r="L125" s="8"/>
    </row>
    <row r="126" ht="15.75" customHeight="1">
      <c r="A126" s="8"/>
      <c r="B126" s="8"/>
      <c r="C126" s="8"/>
      <c r="D126" s="8"/>
      <c r="E126" s="8"/>
      <c r="F126" s="67"/>
      <c r="G126" s="8"/>
      <c r="H126" s="8"/>
      <c r="I126" s="8"/>
      <c r="J126" s="8"/>
      <c r="K126" s="8"/>
      <c r="L126" s="8"/>
    </row>
    <row r="127" ht="15.75" customHeight="1">
      <c r="A127" s="8"/>
      <c r="B127" s="8"/>
      <c r="C127" s="8"/>
      <c r="D127" s="8"/>
      <c r="E127" s="8"/>
      <c r="F127" s="67"/>
      <c r="G127" s="8"/>
      <c r="H127" s="8"/>
      <c r="I127" s="8"/>
      <c r="J127" s="8"/>
      <c r="K127" s="8"/>
      <c r="L127" s="8"/>
    </row>
    <row r="128" ht="15.75" customHeight="1">
      <c r="A128" s="8"/>
      <c r="B128" s="8"/>
      <c r="C128" s="8"/>
      <c r="D128" s="8"/>
      <c r="E128" s="8"/>
      <c r="F128" s="67"/>
      <c r="G128" s="8"/>
      <c r="H128" s="8"/>
      <c r="I128" s="8"/>
      <c r="J128" s="8"/>
      <c r="K128" s="8"/>
      <c r="L128" s="8"/>
    </row>
    <row r="129" ht="15.75" customHeight="1">
      <c r="A129" s="8"/>
      <c r="B129" s="8"/>
      <c r="C129" s="8"/>
      <c r="D129" s="8"/>
      <c r="E129" s="8"/>
      <c r="F129" s="67"/>
      <c r="G129" s="8"/>
      <c r="H129" s="8"/>
      <c r="I129" s="8"/>
      <c r="J129" s="8"/>
      <c r="K129" s="8"/>
      <c r="L129" s="8"/>
    </row>
    <row r="130" ht="15.75" customHeight="1">
      <c r="A130" s="8"/>
      <c r="B130" s="8"/>
      <c r="C130" s="8"/>
      <c r="D130" s="8"/>
      <c r="E130" s="8"/>
      <c r="F130" s="67"/>
      <c r="G130" s="8"/>
      <c r="H130" s="8"/>
      <c r="I130" s="8"/>
      <c r="J130" s="8"/>
      <c r="K130" s="8"/>
      <c r="L130" s="8"/>
    </row>
    <row r="131" ht="15.75" customHeight="1">
      <c r="A131" s="8"/>
      <c r="B131" s="8"/>
      <c r="C131" s="8"/>
      <c r="D131" s="8"/>
      <c r="E131" s="8"/>
      <c r="F131" s="67"/>
      <c r="G131" s="8"/>
      <c r="H131" s="8"/>
      <c r="I131" s="8"/>
      <c r="J131" s="8"/>
      <c r="K131" s="8"/>
      <c r="L131" s="8"/>
    </row>
    <row r="132" ht="15.75" customHeight="1">
      <c r="A132" s="8"/>
      <c r="B132" s="8"/>
      <c r="C132" s="8"/>
      <c r="D132" s="8"/>
      <c r="E132" s="8"/>
      <c r="F132" s="67"/>
      <c r="G132" s="8"/>
      <c r="H132" s="8"/>
      <c r="I132" s="8"/>
      <c r="J132" s="8"/>
      <c r="K132" s="8"/>
      <c r="L132" s="8"/>
    </row>
    <row r="133" ht="15.75" customHeight="1">
      <c r="A133" s="8"/>
      <c r="B133" s="8"/>
      <c r="C133" s="8"/>
      <c r="D133" s="8"/>
      <c r="E133" s="8"/>
      <c r="F133" s="67"/>
      <c r="G133" s="8"/>
      <c r="H133" s="8"/>
      <c r="I133" s="8"/>
      <c r="J133" s="8"/>
      <c r="K133" s="8"/>
      <c r="L133" s="8"/>
    </row>
    <row r="134" ht="15.75" customHeight="1">
      <c r="A134" s="8"/>
      <c r="B134" s="8"/>
      <c r="C134" s="8"/>
      <c r="D134" s="8"/>
      <c r="E134" s="8"/>
      <c r="F134" s="67"/>
      <c r="G134" s="8"/>
      <c r="H134" s="8"/>
      <c r="I134" s="8"/>
      <c r="J134" s="8"/>
      <c r="K134" s="8"/>
      <c r="L134" s="8"/>
    </row>
    <row r="135" ht="15.75" customHeight="1">
      <c r="A135" s="8"/>
      <c r="B135" s="8"/>
      <c r="C135" s="8"/>
      <c r="D135" s="8"/>
      <c r="E135" s="8"/>
      <c r="F135" s="67"/>
      <c r="G135" s="8"/>
      <c r="H135" s="8"/>
      <c r="I135" s="8"/>
      <c r="J135" s="8"/>
      <c r="K135" s="8"/>
      <c r="L135" s="8"/>
    </row>
    <row r="136" ht="15.75" customHeight="1">
      <c r="A136" s="8"/>
      <c r="B136" s="8"/>
      <c r="C136" s="8"/>
      <c r="D136" s="8"/>
      <c r="E136" s="8"/>
      <c r="F136" s="67"/>
      <c r="G136" s="8"/>
      <c r="H136" s="8"/>
      <c r="I136" s="8"/>
      <c r="J136" s="8"/>
      <c r="K136" s="8"/>
      <c r="L136" s="8"/>
    </row>
    <row r="137" ht="15.75" customHeight="1">
      <c r="A137" s="8"/>
      <c r="B137" s="8"/>
      <c r="C137" s="8"/>
      <c r="D137" s="8"/>
      <c r="E137" s="8"/>
      <c r="F137" s="67"/>
      <c r="G137" s="8"/>
      <c r="H137" s="8"/>
      <c r="I137" s="8"/>
      <c r="J137" s="8"/>
      <c r="K137" s="8"/>
      <c r="L137" s="8"/>
    </row>
    <row r="138" ht="15.75" customHeight="1">
      <c r="A138" s="8"/>
      <c r="B138" s="8"/>
      <c r="C138" s="8"/>
      <c r="D138" s="8"/>
      <c r="E138" s="8"/>
      <c r="F138" s="67"/>
      <c r="G138" s="8"/>
      <c r="H138" s="8"/>
      <c r="I138" s="8"/>
      <c r="J138" s="8"/>
      <c r="K138" s="8"/>
      <c r="L138" s="8"/>
    </row>
    <row r="139" ht="15.75" customHeight="1">
      <c r="A139" s="8"/>
      <c r="B139" s="8"/>
      <c r="C139" s="8"/>
      <c r="D139" s="8"/>
      <c r="E139" s="8"/>
      <c r="F139" s="67"/>
      <c r="G139" s="8"/>
      <c r="H139" s="8"/>
      <c r="I139" s="8"/>
      <c r="J139" s="8"/>
      <c r="K139" s="8"/>
      <c r="L139" s="8"/>
    </row>
    <row r="140" ht="15.75" customHeight="1">
      <c r="A140" s="8"/>
      <c r="B140" s="8"/>
      <c r="C140" s="8"/>
      <c r="D140" s="8"/>
      <c r="E140" s="8"/>
      <c r="F140" s="67"/>
      <c r="G140" s="8"/>
      <c r="H140" s="8"/>
      <c r="I140" s="8"/>
      <c r="J140" s="8"/>
      <c r="K140" s="8"/>
      <c r="L140" s="8"/>
    </row>
    <row r="141" ht="15.75" customHeight="1">
      <c r="A141" s="8"/>
      <c r="B141" s="8"/>
      <c r="C141" s="8"/>
      <c r="D141" s="8"/>
      <c r="E141" s="8"/>
      <c r="F141" s="67"/>
      <c r="G141" s="8"/>
      <c r="H141" s="8"/>
      <c r="I141" s="8"/>
      <c r="J141" s="8"/>
      <c r="K141" s="8"/>
      <c r="L141" s="8"/>
    </row>
    <row r="142" ht="15.75" customHeight="1">
      <c r="A142" s="8"/>
      <c r="B142" s="8"/>
      <c r="C142" s="8"/>
      <c r="D142" s="8"/>
      <c r="E142" s="8"/>
      <c r="F142" s="67"/>
      <c r="G142" s="8"/>
      <c r="H142" s="8"/>
      <c r="I142" s="8"/>
      <c r="J142" s="8"/>
      <c r="K142" s="8"/>
      <c r="L142" s="8"/>
    </row>
    <row r="143" ht="15.75" customHeight="1">
      <c r="A143" s="8"/>
      <c r="B143" s="8"/>
      <c r="C143" s="8"/>
      <c r="D143" s="8"/>
      <c r="E143" s="8"/>
      <c r="F143" s="67"/>
      <c r="G143" s="8"/>
      <c r="H143" s="8"/>
      <c r="I143" s="8"/>
      <c r="J143" s="8"/>
      <c r="K143" s="8"/>
      <c r="L143" s="8"/>
    </row>
    <row r="144" ht="15.75" customHeight="1">
      <c r="A144" s="8"/>
      <c r="B144" s="8"/>
      <c r="C144" s="8"/>
      <c r="D144" s="8"/>
      <c r="E144" s="8"/>
      <c r="F144" s="67"/>
      <c r="G144" s="8"/>
      <c r="H144" s="8"/>
      <c r="I144" s="8"/>
      <c r="J144" s="8"/>
      <c r="K144" s="8"/>
      <c r="L144" s="8"/>
    </row>
    <row r="145" ht="15.75" customHeight="1">
      <c r="A145" s="8"/>
      <c r="B145" s="8"/>
      <c r="C145" s="8"/>
      <c r="D145" s="8"/>
      <c r="E145" s="8"/>
      <c r="F145" s="67"/>
      <c r="G145" s="8"/>
      <c r="H145" s="8"/>
      <c r="I145" s="8"/>
      <c r="J145" s="8"/>
      <c r="K145" s="8"/>
      <c r="L145" s="8"/>
    </row>
    <row r="146" ht="15.75" customHeight="1">
      <c r="A146" s="8"/>
      <c r="B146" s="8"/>
      <c r="C146" s="8"/>
      <c r="D146" s="8"/>
      <c r="E146" s="8"/>
      <c r="F146" s="67"/>
      <c r="G146" s="8"/>
      <c r="H146" s="8"/>
      <c r="I146" s="8"/>
      <c r="J146" s="8"/>
      <c r="K146" s="8"/>
      <c r="L146" s="8"/>
    </row>
    <row r="147" ht="15.75" customHeight="1">
      <c r="A147" s="8"/>
      <c r="B147" s="8"/>
      <c r="C147" s="8"/>
      <c r="D147" s="8"/>
      <c r="E147" s="8"/>
      <c r="F147" s="67"/>
      <c r="G147" s="8"/>
      <c r="H147" s="8"/>
      <c r="I147" s="8"/>
      <c r="J147" s="8"/>
      <c r="K147" s="8"/>
      <c r="L147" s="8"/>
    </row>
    <row r="148" ht="15.75" customHeight="1">
      <c r="A148" s="8"/>
      <c r="B148" s="8"/>
      <c r="C148" s="8"/>
      <c r="D148" s="8"/>
      <c r="E148" s="8"/>
      <c r="F148" s="67"/>
      <c r="G148" s="8"/>
      <c r="H148" s="8"/>
      <c r="I148" s="8"/>
      <c r="J148" s="8"/>
      <c r="K148" s="8"/>
      <c r="L148" s="8"/>
    </row>
    <row r="149" ht="15.75" customHeight="1">
      <c r="A149" s="8"/>
      <c r="B149" s="8"/>
      <c r="C149" s="8"/>
      <c r="D149" s="8"/>
      <c r="E149" s="8"/>
      <c r="F149" s="67"/>
      <c r="G149" s="8"/>
      <c r="H149" s="8"/>
      <c r="I149" s="8"/>
      <c r="J149" s="8"/>
      <c r="K149" s="8"/>
      <c r="L149" s="8"/>
    </row>
    <row r="150" ht="15.75" customHeight="1">
      <c r="A150" s="8"/>
      <c r="B150" s="8"/>
      <c r="C150" s="8"/>
      <c r="D150" s="8"/>
      <c r="E150" s="8"/>
      <c r="F150" s="67"/>
      <c r="G150" s="8"/>
      <c r="H150" s="8"/>
      <c r="I150" s="8"/>
      <c r="J150" s="8"/>
      <c r="K150" s="8"/>
      <c r="L150" s="8"/>
    </row>
    <row r="151" ht="15.75" customHeight="1">
      <c r="A151" s="8"/>
      <c r="B151" s="8"/>
      <c r="C151" s="8"/>
      <c r="D151" s="8"/>
      <c r="E151" s="8"/>
      <c r="F151" s="67"/>
      <c r="G151" s="8"/>
      <c r="H151" s="8"/>
      <c r="I151" s="8"/>
      <c r="J151" s="8"/>
      <c r="K151" s="8"/>
      <c r="L151" s="8"/>
    </row>
    <row r="152" ht="15.75" customHeight="1">
      <c r="A152" s="8"/>
      <c r="B152" s="8"/>
      <c r="C152" s="8"/>
      <c r="D152" s="8"/>
      <c r="E152" s="8"/>
      <c r="F152" s="67"/>
      <c r="G152" s="8"/>
      <c r="H152" s="8"/>
      <c r="I152" s="8"/>
      <c r="J152" s="8"/>
      <c r="K152" s="8"/>
      <c r="L152" s="8"/>
    </row>
    <row r="153" ht="15.75" customHeight="1">
      <c r="A153" s="8"/>
      <c r="B153" s="8"/>
      <c r="C153" s="8"/>
      <c r="D153" s="8"/>
      <c r="E153" s="8"/>
      <c r="F153" s="67"/>
      <c r="G153" s="8"/>
      <c r="H153" s="8"/>
      <c r="I153" s="8"/>
      <c r="J153" s="8"/>
      <c r="K153" s="8"/>
      <c r="L153" s="8"/>
    </row>
    <row r="154" ht="15.75" customHeight="1">
      <c r="A154" s="8"/>
      <c r="B154" s="8"/>
      <c r="C154" s="8"/>
      <c r="D154" s="8"/>
      <c r="E154" s="8"/>
      <c r="F154" s="67"/>
      <c r="G154" s="8"/>
      <c r="H154" s="8"/>
      <c r="I154" s="8"/>
      <c r="J154" s="8"/>
      <c r="K154" s="8"/>
      <c r="L154" s="8"/>
    </row>
    <row r="155" ht="15.75" customHeight="1">
      <c r="A155" s="8"/>
      <c r="B155" s="8"/>
      <c r="C155" s="8"/>
      <c r="D155" s="8"/>
      <c r="E155" s="8"/>
      <c r="F155" s="67"/>
      <c r="G155" s="8"/>
      <c r="H155" s="8"/>
      <c r="I155" s="8"/>
      <c r="J155" s="8"/>
      <c r="K155" s="8"/>
      <c r="L155" s="8"/>
    </row>
    <row r="156" ht="15.75" customHeight="1">
      <c r="A156" s="8"/>
      <c r="B156" s="8"/>
      <c r="C156" s="8"/>
      <c r="D156" s="8"/>
      <c r="E156" s="8"/>
      <c r="F156" s="67"/>
      <c r="G156" s="8"/>
      <c r="H156" s="8"/>
      <c r="I156" s="8"/>
      <c r="J156" s="8"/>
      <c r="K156" s="8"/>
      <c r="L156" s="8"/>
    </row>
    <row r="157" ht="15.75" customHeight="1">
      <c r="A157" s="8"/>
      <c r="B157" s="8"/>
      <c r="C157" s="8"/>
      <c r="D157" s="8"/>
      <c r="E157" s="8"/>
      <c r="F157" s="67"/>
      <c r="G157" s="8"/>
      <c r="H157" s="8"/>
      <c r="I157" s="8"/>
      <c r="J157" s="8"/>
      <c r="K157" s="8"/>
      <c r="L157" s="8"/>
    </row>
    <row r="158" ht="15.75" customHeight="1">
      <c r="A158" s="8"/>
      <c r="B158" s="8"/>
      <c r="C158" s="8"/>
      <c r="D158" s="8"/>
      <c r="E158" s="8"/>
      <c r="F158" s="67"/>
      <c r="G158" s="8"/>
      <c r="H158" s="8"/>
      <c r="I158" s="8"/>
      <c r="J158" s="8"/>
      <c r="K158" s="8"/>
      <c r="L158" s="8"/>
    </row>
    <row r="159" ht="15.75" customHeight="1">
      <c r="A159" s="8"/>
      <c r="B159" s="8"/>
      <c r="C159" s="8"/>
      <c r="D159" s="8"/>
      <c r="E159" s="8"/>
      <c r="F159" s="67"/>
      <c r="G159" s="8"/>
      <c r="H159" s="8"/>
      <c r="I159" s="8"/>
      <c r="J159" s="8"/>
      <c r="K159" s="8"/>
      <c r="L159" s="8"/>
    </row>
    <row r="160" ht="15.75" customHeight="1">
      <c r="A160" s="8"/>
      <c r="B160" s="8"/>
      <c r="C160" s="8"/>
      <c r="D160" s="8"/>
      <c r="E160" s="8"/>
      <c r="F160" s="67"/>
      <c r="G160" s="8"/>
      <c r="H160" s="8"/>
      <c r="I160" s="8"/>
      <c r="J160" s="8"/>
      <c r="K160" s="8"/>
      <c r="L160" s="8"/>
    </row>
    <row r="161" ht="15.75" customHeight="1">
      <c r="A161" s="8"/>
      <c r="B161" s="8"/>
      <c r="C161" s="8"/>
      <c r="D161" s="8"/>
      <c r="E161" s="8"/>
      <c r="F161" s="67"/>
      <c r="G161" s="8"/>
      <c r="H161" s="8"/>
      <c r="I161" s="8"/>
      <c r="J161" s="8"/>
      <c r="K161" s="8"/>
      <c r="L161" s="8"/>
    </row>
    <row r="162" ht="15.75" customHeight="1">
      <c r="A162" s="8"/>
      <c r="B162" s="8"/>
      <c r="C162" s="8"/>
      <c r="D162" s="8"/>
      <c r="E162" s="8"/>
      <c r="F162" s="67"/>
      <c r="G162" s="8"/>
      <c r="H162" s="8"/>
      <c r="I162" s="8"/>
      <c r="J162" s="8"/>
      <c r="K162" s="8"/>
      <c r="L162" s="8"/>
    </row>
    <row r="163" ht="15.75" customHeight="1">
      <c r="A163" s="8"/>
      <c r="B163" s="8"/>
      <c r="C163" s="8"/>
      <c r="D163" s="8"/>
      <c r="E163" s="8"/>
      <c r="F163" s="67"/>
      <c r="G163" s="8"/>
      <c r="H163" s="8"/>
      <c r="I163" s="8"/>
      <c r="J163" s="8"/>
      <c r="K163" s="8"/>
      <c r="L163" s="8"/>
    </row>
    <row r="164" ht="15.75" customHeight="1">
      <c r="A164" s="8"/>
      <c r="B164" s="8"/>
      <c r="C164" s="8"/>
      <c r="D164" s="8"/>
      <c r="E164" s="8"/>
      <c r="F164" s="67"/>
      <c r="G164" s="8"/>
      <c r="H164" s="8"/>
      <c r="I164" s="8"/>
      <c r="J164" s="8"/>
      <c r="K164" s="8"/>
      <c r="L164" s="8"/>
    </row>
    <row r="165" ht="15.75" customHeight="1">
      <c r="A165" s="8"/>
      <c r="B165" s="8"/>
      <c r="C165" s="8"/>
      <c r="D165" s="8"/>
      <c r="E165" s="8"/>
      <c r="F165" s="67"/>
      <c r="G165" s="8"/>
      <c r="H165" s="8"/>
      <c r="I165" s="8"/>
      <c r="J165" s="8"/>
      <c r="K165" s="8"/>
      <c r="L165" s="8"/>
    </row>
    <row r="166" ht="15.75" customHeight="1">
      <c r="A166" s="8"/>
      <c r="B166" s="8"/>
      <c r="C166" s="8"/>
      <c r="D166" s="8"/>
      <c r="E166" s="8"/>
      <c r="F166" s="67"/>
      <c r="G166" s="8"/>
      <c r="H166" s="8"/>
      <c r="I166" s="8"/>
      <c r="J166" s="8"/>
      <c r="K166" s="8"/>
      <c r="L166" s="8"/>
    </row>
    <row r="167" ht="15.75" customHeight="1">
      <c r="A167" s="8"/>
      <c r="B167" s="8"/>
      <c r="C167" s="8"/>
      <c r="D167" s="8"/>
      <c r="E167" s="8"/>
      <c r="F167" s="67"/>
      <c r="G167" s="8"/>
      <c r="H167" s="8"/>
      <c r="I167" s="8"/>
      <c r="J167" s="8"/>
      <c r="K167" s="8"/>
      <c r="L167" s="8"/>
    </row>
    <row r="168" ht="15.75" customHeight="1">
      <c r="A168" s="8"/>
      <c r="B168" s="8"/>
      <c r="C168" s="8"/>
      <c r="D168" s="8"/>
      <c r="E168" s="8"/>
      <c r="F168" s="67"/>
      <c r="G168" s="8"/>
      <c r="H168" s="8"/>
      <c r="I168" s="8"/>
      <c r="J168" s="8"/>
      <c r="K168" s="8"/>
      <c r="L168" s="8"/>
    </row>
    <row r="169" ht="15.75" customHeight="1">
      <c r="A169" s="8"/>
      <c r="B169" s="8"/>
      <c r="C169" s="8"/>
      <c r="D169" s="8"/>
      <c r="E169" s="8"/>
      <c r="F169" s="67"/>
      <c r="G169" s="8"/>
      <c r="H169" s="8"/>
      <c r="I169" s="8"/>
      <c r="J169" s="8"/>
      <c r="K169" s="8"/>
      <c r="L169" s="8"/>
    </row>
    <row r="170" ht="15.75" customHeight="1">
      <c r="A170" s="8"/>
      <c r="B170" s="8"/>
      <c r="C170" s="8"/>
      <c r="D170" s="8"/>
      <c r="E170" s="8"/>
      <c r="F170" s="67"/>
      <c r="G170" s="8"/>
      <c r="H170" s="8"/>
      <c r="I170" s="8"/>
      <c r="J170" s="8"/>
      <c r="K170" s="8"/>
      <c r="L170" s="8"/>
    </row>
    <row r="171" ht="15.75" customHeight="1">
      <c r="A171" s="8"/>
      <c r="B171" s="8"/>
      <c r="C171" s="8"/>
      <c r="D171" s="8"/>
      <c r="E171" s="8"/>
      <c r="F171" s="67"/>
      <c r="G171" s="8"/>
      <c r="H171" s="8"/>
      <c r="I171" s="8"/>
      <c r="J171" s="8"/>
      <c r="K171" s="8"/>
      <c r="L171" s="8"/>
    </row>
    <row r="172" ht="15.75" customHeight="1">
      <c r="A172" s="8"/>
      <c r="B172" s="8"/>
      <c r="C172" s="8"/>
      <c r="D172" s="8"/>
      <c r="E172" s="8"/>
      <c r="F172" s="67"/>
      <c r="G172" s="8"/>
      <c r="H172" s="8"/>
      <c r="I172" s="8"/>
      <c r="J172" s="8"/>
      <c r="K172" s="8"/>
      <c r="L172" s="8"/>
    </row>
    <row r="173" ht="15.75" customHeight="1">
      <c r="A173" s="8"/>
      <c r="B173" s="8"/>
      <c r="C173" s="8"/>
      <c r="D173" s="8"/>
      <c r="E173" s="8"/>
      <c r="F173" s="67"/>
      <c r="G173" s="8"/>
      <c r="H173" s="8"/>
      <c r="I173" s="8"/>
      <c r="J173" s="8"/>
      <c r="K173" s="8"/>
      <c r="L173" s="8"/>
    </row>
    <row r="174" ht="15.75" customHeight="1">
      <c r="A174" s="8"/>
      <c r="B174" s="8"/>
      <c r="C174" s="8"/>
      <c r="D174" s="8"/>
      <c r="E174" s="8"/>
      <c r="F174" s="67"/>
      <c r="G174" s="8"/>
      <c r="H174" s="8"/>
      <c r="I174" s="8"/>
      <c r="J174" s="8"/>
      <c r="K174" s="8"/>
      <c r="L174" s="8"/>
    </row>
    <row r="175" ht="15.75" customHeight="1">
      <c r="A175" s="8"/>
      <c r="B175" s="8"/>
      <c r="C175" s="8"/>
      <c r="D175" s="8"/>
      <c r="E175" s="8"/>
      <c r="F175" s="67"/>
      <c r="G175" s="8"/>
      <c r="H175" s="8"/>
      <c r="I175" s="8"/>
      <c r="J175" s="8"/>
      <c r="K175" s="8"/>
      <c r="L175" s="8"/>
    </row>
    <row r="176" ht="15.75" customHeight="1">
      <c r="A176" s="8"/>
      <c r="B176" s="8"/>
      <c r="C176" s="8"/>
      <c r="D176" s="8"/>
      <c r="E176" s="8"/>
      <c r="F176" s="67"/>
      <c r="G176" s="8"/>
      <c r="H176" s="8"/>
      <c r="I176" s="8"/>
      <c r="J176" s="8"/>
      <c r="K176" s="8"/>
      <c r="L176" s="8"/>
    </row>
    <row r="177" ht="15.75" customHeight="1">
      <c r="A177" s="8"/>
      <c r="B177" s="8"/>
      <c r="C177" s="8"/>
      <c r="D177" s="8"/>
      <c r="E177" s="8"/>
      <c r="F177" s="67"/>
      <c r="G177" s="8"/>
      <c r="H177" s="8"/>
      <c r="I177" s="8"/>
      <c r="J177" s="8"/>
      <c r="K177" s="8"/>
      <c r="L177" s="8"/>
    </row>
    <row r="178" ht="15.75" customHeight="1">
      <c r="A178" s="8"/>
      <c r="B178" s="8"/>
      <c r="C178" s="8"/>
      <c r="D178" s="8"/>
      <c r="E178" s="8"/>
      <c r="F178" s="67"/>
      <c r="G178" s="8"/>
      <c r="H178" s="8"/>
      <c r="I178" s="8"/>
      <c r="J178" s="8"/>
      <c r="K178" s="8"/>
      <c r="L178" s="8"/>
    </row>
    <row r="179" ht="15.75" customHeight="1">
      <c r="A179" s="8"/>
      <c r="B179" s="8"/>
      <c r="C179" s="8"/>
      <c r="D179" s="8"/>
      <c r="E179" s="8"/>
      <c r="F179" s="67"/>
      <c r="G179" s="8"/>
      <c r="H179" s="8"/>
      <c r="I179" s="8"/>
      <c r="J179" s="8"/>
      <c r="K179" s="8"/>
      <c r="L179" s="8"/>
    </row>
    <row r="180" ht="15.75" customHeight="1">
      <c r="A180" s="8"/>
      <c r="B180" s="8"/>
      <c r="C180" s="8"/>
      <c r="D180" s="8"/>
      <c r="E180" s="8"/>
      <c r="F180" s="67"/>
      <c r="G180" s="8"/>
      <c r="H180" s="8"/>
      <c r="I180" s="8"/>
      <c r="J180" s="8"/>
      <c r="K180" s="8"/>
      <c r="L180" s="8"/>
    </row>
    <row r="181" ht="15.75" customHeight="1">
      <c r="A181" s="8"/>
      <c r="B181" s="8"/>
      <c r="C181" s="8"/>
      <c r="D181" s="8"/>
      <c r="E181" s="8"/>
      <c r="F181" s="67"/>
      <c r="G181" s="8"/>
      <c r="H181" s="8"/>
      <c r="I181" s="8"/>
      <c r="J181" s="8"/>
      <c r="K181" s="8"/>
      <c r="L181" s="8"/>
    </row>
    <row r="182" ht="15.75" customHeight="1">
      <c r="A182" s="8"/>
      <c r="B182" s="8"/>
      <c r="C182" s="8"/>
      <c r="D182" s="8"/>
      <c r="E182" s="8"/>
      <c r="F182" s="67"/>
      <c r="G182" s="8"/>
      <c r="H182" s="8"/>
      <c r="I182" s="8"/>
      <c r="J182" s="8"/>
      <c r="K182" s="8"/>
      <c r="L182" s="8"/>
    </row>
    <row r="183" ht="15.75" customHeight="1">
      <c r="A183" s="8"/>
      <c r="B183" s="8"/>
      <c r="C183" s="8"/>
      <c r="D183" s="8"/>
      <c r="E183" s="8"/>
      <c r="F183" s="67"/>
      <c r="G183" s="8"/>
      <c r="H183" s="8"/>
      <c r="I183" s="8"/>
      <c r="J183" s="8"/>
      <c r="K183" s="8"/>
      <c r="L183" s="8"/>
    </row>
    <row r="184" ht="15.75" customHeight="1">
      <c r="A184" s="8"/>
      <c r="B184" s="8"/>
      <c r="C184" s="8"/>
      <c r="D184" s="8"/>
      <c r="E184" s="8"/>
      <c r="F184" s="67"/>
      <c r="G184" s="8"/>
      <c r="H184" s="8"/>
      <c r="I184" s="8"/>
      <c r="J184" s="8"/>
      <c r="K184" s="8"/>
      <c r="L184" s="8"/>
    </row>
    <row r="185" ht="15.75" customHeight="1">
      <c r="A185" s="8"/>
      <c r="B185" s="8"/>
      <c r="C185" s="8"/>
      <c r="D185" s="8"/>
      <c r="E185" s="8"/>
      <c r="F185" s="67"/>
      <c r="G185" s="8"/>
      <c r="H185" s="8"/>
      <c r="I185" s="8"/>
      <c r="J185" s="8"/>
      <c r="K185" s="8"/>
      <c r="L185" s="8"/>
    </row>
    <row r="186" ht="15.75" customHeight="1">
      <c r="A186" s="8"/>
      <c r="B186" s="8"/>
      <c r="C186" s="8"/>
      <c r="D186" s="8"/>
      <c r="E186" s="8"/>
      <c r="F186" s="67"/>
      <c r="G186" s="8"/>
      <c r="H186" s="8"/>
      <c r="I186" s="8"/>
      <c r="J186" s="8"/>
      <c r="K186" s="8"/>
      <c r="L186" s="8"/>
    </row>
    <row r="187" ht="15.75" customHeight="1">
      <c r="A187" s="8"/>
      <c r="B187" s="8"/>
      <c r="C187" s="8"/>
      <c r="D187" s="8"/>
      <c r="E187" s="8"/>
      <c r="F187" s="67"/>
      <c r="G187" s="8"/>
      <c r="H187" s="8"/>
      <c r="I187" s="8"/>
      <c r="J187" s="8"/>
      <c r="K187" s="8"/>
      <c r="L187" s="8"/>
    </row>
    <row r="188" ht="15.75" customHeight="1">
      <c r="A188" s="8"/>
      <c r="B188" s="8"/>
      <c r="C188" s="8"/>
      <c r="D188" s="8"/>
      <c r="E188" s="8"/>
      <c r="F188" s="67"/>
      <c r="G188" s="8"/>
      <c r="H188" s="8"/>
      <c r="I188" s="8"/>
      <c r="J188" s="8"/>
      <c r="K188" s="8"/>
      <c r="L188" s="8"/>
    </row>
    <row r="189" ht="15.75" customHeight="1">
      <c r="A189" s="8"/>
      <c r="B189" s="8"/>
      <c r="C189" s="8"/>
      <c r="D189" s="8"/>
      <c r="E189" s="8"/>
      <c r="F189" s="67"/>
      <c r="G189" s="8"/>
      <c r="H189" s="8"/>
      <c r="I189" s="8"/>
      <c r="J189" s="8"/>
      <c r="K189" s="8"/>
      <c r="L189" s="8"/>
    </row>
    <row r="190" ht="15.75" customHeight="1">
      <c r="A190" s="8"/>
      <c r="B190" s="8"/>
      <c r="C190" s="8"/>
      <c r="D190" s="8"/>
      <c r="E190" s="8"/>
      <c r="F190" s="67"/>
      <c r="G190" s="8"/>
      <c r="H190" s="8"/>
      <c r="I190" s="8"/>
      <c r="J190" s="8"/>
      <c r="K190" s="8"/>
      <c r="L190" s="8"/>
    </row>
    <row r="191" ht="15.75" customHeight="1">
      <c r="A191" s="8"/>
      <c r="B191" s="8"/>
      <c r="C191" s="8"/>
      <c r="D191" s="8"/>
      <c r="E191" s="8"/>
      <c r="F191" s="67"/>
      <c r="G191" s="8"/>
      <c r="H191" s="8"/>
      <c r="I191" s="8"/>
      <c r="J191" s="8"/>
      <c r="K191" s="8"/>
      <c r="L191" s="8"/>
    </row>
    <row r="192" ht="15.75" customHeight="1">
      <c r="A192" s="8"/>
      <c r="B192" s="8"/>
      <c r="C192" s="8"/>
      <c r="D192" s="8"/>
      <c r="E192" s="8"/>
      <c r="F192" s="67"/>
      <c r="G192" s="8"/>
      <c r="H192" s="8"/>
      <c r="I192" s="8"/>
      <c r="J192" s="8"/>
      <c r="K192" s="8"/>
      <c r="L192" s="8"/>
    </row>
    <row r="193" ht="15.75" customHeight="1">
      <c r="A193" s="8"/>
      <c r="B193" s="8"/>
      <c r="C193" s="8"/>
      <c r="D193" s="8"/>
      <c r="E193" s="8"/>
      <c r="F193" s="67"/>
      <c r="G193" s="8"/>
      <c r="H193" s="8"/>
      <c r="I193" s="8"/>
      <c r="J193" s="8"/>
      <c r="K193" s="8"/>
      <c r="L193" s="8"/>
    </row>
    <row r="194" ht="15.75" customHeight="1">
      <c r="A194" s="8"/>
      <c r="B194" s="8"/>
      <c r="C194" s="8"/>
      <c r="D194" s="8"/>
      <c r="E194" s="8"/>
      <c r="F194" s="67"/>
      <c r="G194" s="8"/>
      <c r="H194" s="8"/>
      <c r="I194" s="8"/>
      <c r="J194" s="8"/>
      <c r="K194" s="8"/>
      <c r="L194" s="8"/>
    </row>
    <row r="195" ht="15.75" customHeight="1">
      <c r="A195" s="8"/>
      <c r="B195" s="8"/>
      <c r="C195" s="8"/>
      <c r="D195" s="8"/>
      <c r="E195" s="8"/>
      <c r="F195" s="67"/>
      <c r="G195" s="8"/>
      <c r="H195" s="8"/>
      <c r="I195" s="8"/>
      <c r="J195" s="8"/>
      <c r="K195" s="8"/>
      <c r="L195" s="8"/>
    </row>
    <row r="196" ht="15.75" customHeight="1">
      <c r="A196" s="8"/>
      <c r="B196" s="8"/>
      <c r="C196" s="8"/>
      <c r="D196" s="8"/>
      <c r="E196" s="8"/>
      <c r="F196" s="67"/>
      <c r="G196" s="8"/>
      <c r="H196" s="8"/>
      <c r="I196" s="8"/>
      <c r="J196" s="8"/>
      <c r="K196" s="8"/>
      <c r="L196" s="8"/>
    </row>
    <row r="197" ht="15.75" customHeight="1">
      <c r="A197" s="8"/>
      <c r="B197" s="8"/>
      <c r="C197" s="8"/>
      <c r="D197" s="8"/>
      <c r="E197" s="8"/>
      <c r="F197" s="67"/>
      <c r="G197" s="8"/>
      <c r="H197" s="8"/>
      <c r="I197" s="8"/>
      <c r="J197" s="8"/>
      <c r="K197" s="8"/>
      <c r="L197" s="8"/>
    </row>
    <row r="198" ht="15.75" customHeight="1">
      <c r="A198" s="8"/>
      <c r="B198" s="8"/>
      <c r="C198" s="8"/>
      <c r="D198" s="8"/>
      <c r="E198" s="8"/>
      <c r="F198" s="67"/>
      <c r="G198" s="8"/>
      <c r="H198" s="8"/>
      <c r="I198" s="8"/>
      <c r="J198" s="8"/>
      <c r="K198" s="8"/>
      <c r="L198" s="8"/>
    </row>
    <row r="199" ht="15.75" customHeight="1">
      <c r="A199" s="8"/>
      <c r="B199" s="8"/>
      <c r="C199" s="8"/>
      <c r="D199" s="8"/>
      <c r="E199" s="8"/>
      <c r="F199" s="67"/>
      <c r="G199" s="8"/>
      <c r="H199" s="8"/>
      <c r="I199" s="8"/>
      <c r="J199" s="8"/>
      <c r="K199" s="8"/>
      <c r="L199" s="8"/>
    </row>
    <row r="200" ht="15.75" customHeight="1">
      <c r="A200" s="8"/>
      <c r="B200" s="8"/>
      <c r="C200" s="8"/>
      <c r="D200" s="8"/>
      <c r="E200" s="8"/>
      <c r="F200" s="67"/>
      <c r="G200" s="8"/>
      <c r="H200" s="8"/>
      <c r="I200" s="8"/>
      <c r="J200" s="8"/>
      <c r="K200" s="8"/>
      <c r="L200" s="8"/>
    </row>
    <row r="201" ht="15.75" customHeight="1">
      <c r="A201" s="8"/>
      <c r="B201" s="8"/>
      <c r="C201" s="8"/>
      <c r="D201" s="8"/>
      <c r="E201" s="8"/>
      <c r="F201" s="67"/>
      <c r="G201" s="8"/>
      <c r="H201" s="8"/>
      <c r="I201" s="8"/>
      <c r="J201" s="8"/>
      <c r="K201" s="8"/>
      <c r="L201" s="8"/>
    </row>
    <row r="202" ht="15.75" customHeight="1">
      <c r="A202" s="8"/>
      <c r="B202" s="8"/>
      <c r="C202" s="8"/>
      <c r="D202" s="8"/>
      <c r="E202" s="8"/>
      <c r="F202" s="67"/>
      <c r="G202" s="8"/>
      <c r="H202" s="8"/>
      <c r="I202" s="8"/>
      <c r="J202" s="8"/>
      <c r="K202" s="8"/>
      <c r="L202" s="8"/>
    </row>
    <row r="203" ht="15.75" customHeight="1">
      <c r="A203" s="8"/>
      <c r="B203" s="8"/>
      <c r="C203" s="8"/>
      <c r="D203" s="8"/>
      <c r="E203" s="8"/>
      <c r="F203" s="67"/>
      <c r="G203" s="8"/>
      <c r="H203" s="8"/>
      <c r="I203" s="8"/>
      <c r="J203" s="8"/>
      <c r="K203" s="8"/>
      <c r="L203" s="8"/>
    </row>
    <row r="204" ht="15.75" customHeight="1">
      <c r="A204" s="8"/>
      <c r="B204" s="8"/>
      <c r="C204" s="8"/>
      <c r="D204" s="8"/>
      <c r="E204" s="8"/>
      <c r="F204" s="67"/>
      <c r="G204" s="8"/>
      <c r="H204" s="8"/>
      <c r="I204" s="8"/>
      <c r="J204" s="8"/>
      <c r="K204" s="8"/>
      <c r="L204" s="8"/>
    </row>
    <row r="205" ht="15.75" customHeight="1">
      <c r="A205" s="8"/>
      <c r="B205" s="8"/>
      <c r="C205" s="8"/>
      <c r="D205" s="8"/>
      <c r="E205" s="8"/>
      <c r="F205" s="67"/>
      <c r="G205" s="8"/>
      <c r="H205" s="8"/>
      <c r="I205" s="8"/>
      <c r="J205" s="8"/>
      <c r="K205" s="8"/>
      <c r="L205" s="8"/>
    </row>
    <row r="206" ht="15.75" customHeight="1">
      <c r="A206" s="8"/>
      <c r="B206" s="8"/>
      <c r="C206" s="8"/>
      <c r="D206" s="8"/>
      <c r="E206" s="8"/>
      <c r="F206" s="67"/>
      <c r="G206" s="8"/>
      <c r="H206" s="8"/>
      <c r="I206" s="8"/>
      <c r="J206" s="8"/>
      <c r="K206" s="8"/>
      <c r="L206" s="8"/>
    </row>
    <row r="207" ht="15.75" customHeight="1">
      <c r="A207" s="8"/>
      <c r="B207" s="8"/>
      <c r="C207" s="8"/>
      <c r="D207" s="8"/>
      <c r="E207" s="8"/>
      <c r="F207" s="67"/>
      <c r="G207" s="8"/>
      <c r="H207" s="8"/>
      <c r="I207" s="8"/>
      <c r="J207" s="8"/>
      <c r="K207" s="8"/>
      <c r="L207" s="8"/>
    </row>
    <row r="208" ht="15.75" customHeight="1">
      <c r="A208" s="8"/>
      <c r="B208" s="8"/>
      <c r="C208" s="8"/>
      <c r="D208" s="8"/>
      <c r="E208" s="8"/>
      <c r="F208" s="67"/>
      <c r="G208" s="8"/>
      <c r="H208" s="8"/>
      <c r="I208" s="8"/>
      <c r="J208" s="8"/>
      <c r="K208" s="8"/>
      <c r="L208" s="8"/>
    </row>
    <row r="209" ht="15.75" customHeight="1">
      <c r="A209" s="8"/>
      <c r="B209" s="8"/>
      <c r="C209" s="8"/>
      <c r="D209" s="8"/>
      <c r="E209" s="8"/>
      <c r="F209" s="67"/>
      <c r="G209" s="8"/>
      <c r="H209" s="8"/>
      <c r="I209" s="8"/>
      <c r="J209" s="8"/>
      <c r="K209" s="8"/>
      <c r="L209" s="8"/>
    </row>
    <row r="210" ht="15.75" customHeight="1">
      <c r="A210" s="8"/>
      <c r="B210" s="8"/>
      <c r="C210" s="8"/>
      <c r="D210" s="8"/>
      <c r="E210" s="8"/>
      <c r="F210" s="67"/>
      <c r="G210" s="8"/>
      <c r="H210" s="8"/>
      <c r="I210" s="8"/>
      <c r="J210" s="8"/>
      <c r="K210" s="8"/>
      <c r="L210" s="8"/>
    </row>
    <row r="211" ht="15.75" customHeight="1">
      <c r="A211" s="8"/>
      <c r="B211" s="8"/>
      <c r="C211" s="8"/>
      <c r="D211" s="8"/>
      <c r="E211" s="8"/>
      <c r="F211" s="67"/>
      <c r="G211" s="8"/>
      <c r="H211" s="8"/>
      <c r="I211" s="8"/>
      <c r="J211" s="8"/>
      <c r="K211" s="8"/>
      <c r="L211" s="8"/>
    </row>
    <row r="212" ht="15.75" customHeight="1">
      <c r="A212" s="8"/>
      <c r="B212" s="8"/>
      <c r="C212" s="8"/>
      <c r="D212" s="8"/>
      <c r="E212" s="8"/>
      <c r="F212" s="67"/>
      <c r="G212" s="8"/>
      <c r="H212" s="8"/>
      <c r="I212" s="8"/>
      <c r="J212" s="8"/>
      <c r="K212" s="8"/>
      <c r="L212" s="8"/>
    </row>
    <row r="213" ht="15.75" customHeight="1">
      <c r="A213" s="8"/>
      <c r="B213" s="8"/>
      <c r="C213" s="8"/>
      <c r="D213" s="8"/>
      <c r="E213" s="8"/>
      <c r="F213" s="67"/>
      <c r="G213" s="8"/>
      <c r="H213" s="8"/>
      <c r="I213" s="8"/>
      <c r="J213" s="8"/>
      <c r="K213" s="8"/>
      <c r="L213" s="8"/>
    </row>
    <row r="214" ht="15.75" customHeight="1">
      <c r="A214" s="8"/>
      <c r="B214" s="8"/>
      <c r="C214" s="8"/>
      <c r="D214" s="8"/>
      <c r="E214" s="8"/>
      <c r="F214" s="67"/>
      <c r="G214" s="8"/>
      <c r="H214" s="8"/>
      <c r="I214" s="8"/>
      <c r="J214" s="8"/>
      <c r="K214" s="8"/>
      <c r="L214" s="8"/>
    </row>
    <row r="215" ht="15.75" customHeight="1">
      <c r="A215" s="8"/>
      <c r="B215" s="8"/>
      <c r="C215" s="8"/>
      <c r="D215" s="8"/>
      <c r="E215" s="8"/>
      <c r="F215" s="67"/>
      <c r="G215" s="8"/>
      <c r="H215" s="8"/>
      <c r="I215" s="8"/>
      <c r="J215" s="8"/>
      <c r="K215" s="8"/>
      <c r="L215" s="8"/>
    </row>
    <row r="216" ht="15.75" customHeight="1">
      <c r="A216" s="8"/>
      <c r="B216" s="8"/>
      <c r="C216" s="8"/>
      <c r="D216" s="8"/>
      <c r="E216" s="8"/>
      <c r="F216" s="67"/>
      <c r="G216" s="8"/>
      <c r="H216" s="8"/>
      <c r="I216" s="8"/>
      <c r="J216" s="8"/>
      <c r="K216" s="8"/>
      <c r="L216" s="8"/>
    </row>
    <row r="217" ht="15.75" customHeight="1">
      <c r="A217" s="8"/>
      <c r="B217" s="8"/>
      <c r="C217" s="8"/>
      <c r="D217" s="8"/>
      <c r="E217" s="8"/>
      <c r="F217" s="67"/>
      <c r="G217" s="8"/>
      <c r="H217" s="8"/>
      <c r="I217" s="8"/>
      <c r="J217" s="8"/>
      <c r="K217" s="8"/>
      <c r="L217" s="8"/>
    </row>
    <row r="218" ht="15.75" customHeight="1">
      <c r="A218" s="8"/>
      <c r="B218" s="8"/>
      <c r="C218" s="8"/>
      <c r="D218" s="8"/>
      <c r="E218" s="8"/>
      <c r="F218" s="67"/>
      <c r="G218" s="8"/>
      <c r="H218" s="8"/>
      <c r="I218" s="8"/>
      <c r="J218" s="8"/>
      <c r="K218" s="8"/>
      <c r="L218" s="8"/>
    </row>
    <row r="219" ht="15.75" customHeight="1">
      <c r="A219" s="8"/>
      <c r="B219" s="8"/>
      <c r="C219" s="8"/>
      <c r="D219" s="8"/>
      <c r="E219" s="8"/>
      <c r="F219" s="67"/>
      <c r="G219" s="8"/>
      <c r="H219" s="8"/>
      <c r="I219" s="8"/>
      <c r="J219" s="8"/>
      <c r="K219" s="8"/>
      <c r="L219" s="8"/>
    </row>
    <row r="220" ht="15.75" customHeight="1">
      <c r="A220" s="8"/>
      <c r="B220" s="8"/>
      <c r="C220" s="8"/>
      <c r="D220" s="8"/>
      <c r="E220" s="8"/>
      <c r="F220" s="67"/>
      <c r="G220" s="8"/>
      <c r="H220" s="8"/>
      <c r="I220" s="8"/>
      <c r="J220" s="8"/>
      <c r="K220" s="8"/>
      <c r="L220" s="8"/>
    </row>
    <row r="221" ht="15.75" customHeight="1">
      <c r="A221" s="8"/>
      <c r="B221" s="8"/>
      <c r="C221" s="8"/>
      <c r="D221" s="8"/>
      <c r="E221" s="8"/>
      <c r="F221" s="67"/>
      <c r="G221" s="8"/>
      <c r="H221" s="8"/>
      <c r="I221" s="8"/>
      <c r="J221" s="8"/>
      <c r="K221" s="8"/>
      <c r="L221" s="8"/>
    </row>
    <row r="222" ht="15.75" customHeight="1">
      <c r="A222" s="8"/>
      <c r="B222" s="8"/>
      <c r="C222" s="8"/>
      <c r="D222" s="8"/>
      <c r="E222" s="8"/>
      <c r="F222" s="67"/>
      <c r="G222" s="8"/>
      <c r="H222" s="8"/>
      <c r="I222" s="8"/>
      <c r="J222" s="8"/>
      <c r="K222" s="8"/>
      <c r="L222" s="8"/>
    </row>
    <row r="223" ht="15.75" customHeight="1">
      <c r="A223" s="8"/>
      <c r="B223" s="8"/>
      <c r="C223" s="8"/>
      <c r="D223" s="8"/>
      <c r="E223" s="8"/>
      <c r="F223" s="67"/>
      <c r="G223" s="8"/>
      <c r="H223" s="8"/>
      <c r="I223" s="8"/>
      <c r="J223" s="8"/>
      <c r="K223" s="8"/>
      <c r="L223" s="8"/>
    </row>
    <row r="224" ht="15.75" customHeight="1">
      <c r="A224" s="8"/>
      <c r="B224" s="8"/>
      <c r="C224" s="8"/>
      <c r="D224" s="8"/>
      <c r="E224" s="8"/>
      <c r="F224" s="67"/>
      <c r="G224" s="8"/>
      <c r="H224" s="8"/>
      <c r="I224" s="8"/>
      <c r="J224" s="8"/>
      <c r="K224" s="8"/>
      <c r="L224" s="8"/>
    </row>
    <row r="225" ht="15.75" customHeight="1">
      <c r="A225" s="8"/>
      <c r="B225" s="8"/>
      <c r="C225" s="8"/>
      <c r="D225" s="8"/>
      <c r="E225" s="8"/>
      <c r="F225" s="67"/>
      <c r="G225" s="8"/>
      <c r="H225" s="8"/>
      <c r="I225" s="8"/>
      <c r="J225" s="8"/>
      <c r="K225" s="8"/>
      <c r="L225" s="8"/>
    </row>
    <row r="226" ht="15.75" customHeight="1">
      <c r="A226" s="8"/>
      <c r="B226" s="8"/>
      <c r="C226" s="8"/>
      <c r="D226" s="8"/>
      <c r="E226" s="8"/>
      <c r="F226" s="67"/>
      <c r="G226" s="8"/>
      <c r="H226" s="8"/>
      <c r="I226" s="8"/>
      <c r="J226" s="8"/>
      <c r="K226" s="8"/>
      <c r="L226" s="8"/>
    </row>
    <row r="227" ht="15.75" customHeight="1">
      <c r="A227" s="8"/>
      <c r="B227" s="8"/>
      <c r="C227" s="8"/>
      <c r="D227" s="8"/>
      <c r="E227" s="8"/>
      <c r="F227" s="67"/>
      <c r="G227" s="8"/>
      <c r="H227" s="8"/>
      <c r="I227" s="8"/>
      <c r="J227" s="8"/>
      <c r="K227" s="8"/>
      <c r="L227" s="8"/>
    </row>
    <row r="228" ht="15.75" customHeight="1">
      <c r="A228" s="8"/>
      <c r="B228" s="8"/>
      <c r="C228" s="8"/>
      <c r="D228" s="8"/>
      <c r="E228" s="8"/>
      <c r="F228" s="67"/>
      <c r="G228" s="8"/>
      <c r="H228" s="8"/>
      <c r="I228" s="8"/>
      <c r="J228" s="8"/>
      <c r="K228" s="8"/>
      <c r="L228" s="8"/>
    </row>
    <row r="229" ht="15.75" customHeight="1">
      <c r="A229" s="8"/>
      <c r="B229" s="8"/>
      <c r="C229" s="8"/>
      <c r="D229" s="8"/>
      <c r="E229" s="8"/>
      <c r="F229" s="67"/>
      <c r="G229" s="8"/>
      <c r="H229" s="8"/>
      <c r="I229" s="8"/>
      <c r="J229" s="8"/>
      <c r="K229" s="8"/>
      <c r="L229" s="8"/>
    </row>
    <row r="230" ht="15.75" customHeight="1">
      <c r="A230" s="8"/>
      <c r="B230" s="8"/>
      <c r="C230" s="8"/>
      <c r="D230" s="8"/>
      <c r="E230" s="8"/>
      <c r="F230" s="67"/>
      <c r="G230" s="8"/>
      <c r="H230" s="8"/>
      <c r="I230" s="8"/>
      <c r="J230" s="8"/>
      <c r="K230" s="8"/>
      <c r="L230" s="8"/>
    </row>
    <row r="231" ht="15.75" customHeight="1">
      <c r="A231" s="8"/>
      <c r="B231" s="8"/>
      <c r="C231" s="8"/>
      <c r="D231" s="8"/>
      <c r="E231" s="8"/>
      <c r="F231" s="67"/>
      <c r="G231" s="8"/>
      <c r="H231" s="8"/>
      <c r="I231" s="8"/>
      <c r="J231" s="8"/>
      <c r="K231" s="8"/>
      <c r="L231" s="8"/>
    </row>
    <row r="232" ht="15.75" customHeight="1">
      <c r="A232" s="8"/>
      <c r="B232" s="8"/>
      <c r="C232" s="8"/>
      <c r="D232" s="8"/>
      <c r="E232" s="8"/>
      <c r="F232" s="67"/>
      <c r="G232" s="8"/>
      <c r="H232" s="8"/>
      <c r="I232" s="8"/>
      <c r="J232" s="8"/>
      <c r="K232" s="8"/>
      <c r="L232" s="8"/>
    </row>
    <row r="233" ht="15.75" customHeight="1">
      <c r="A233" s="8"/>
      <c r="B233" s="8"/>
      <c r="C233" s="8"/>
      <c r="D233" s="8"/>
      <c r="E233" s="8"/>
      <c r="F233" s="67"/>
      <c r="G233" s="8"/>
      <c r="H233" s="8"/>
      <c r="I233" s="8"/>
      <c r="J233" s="8"/>
      <c r="K233" s="8"/>
      <c r="L233" s="8"/>
    </row>
    <row r="234" ht="15.75" customHeight="1">
      <c r="A234" s="8"/>
      <c r="B234" s="8"/>
      <c r="C234" s="8"/>
      <c r="D234" s="8"/>
      <c r="E234" s="8"/>
      <c r="F234" s="67"/>
      <c r="G234" s="8"/>
      <c r="H234" s="8"/>
      <c r="I234" s="8"/>
      <c r="J234" s="8"/>
      <c r="K234" s="8"/>
      <c r="L234" s="8"/>
    </row>
    <row r="235" ht="15.75" customHeight="1">
      <c r="A235" s="8"/>
      <c r="B235" s="8"/>
      <c r="C235" s="8"/>
      <c r="D235" s="8"/>
      <c r="E235" s="8"/>
      <c r="F235" s="67"/>
      <c r="G235" s="8"/>
      <c r="H235" s="8"/>
      <c r="I235" s="8"/>
      <c r="J235" s="8"/>
      <c r="K235" s="8"/>
      <c r="L235" s="8"/>
    </row>
    <row r="236" ht="15.75" customHeight="1">
      <c r="A236" s="8"/>
      <c r="B236" s="8"/>
      <c r="C236" s="8"/>
      <c r="D236" s="8"/>
      <c r="E236" s="8"/>
      <c r="F236" s="67"/>
      <c r="G236" s="8"/>
      <c r="H236" s="8"/>
      <c r="I236" s="8"/>
      <c r="J236" s="8"/>
      <c r="K236" s="8"/>
      <c r="L236" s="8"/>
    </row>
    <row r="237" ht="15.75" customHeight="1">
      <c r="A237" s="8"/>
      <c r="B237" s="8"/>
      <c r="C237" s="8"/>
      <c r="D237" s="8"/>
      <c r="E237" s="8"/>
      <c r="F237" s="67"/>
      <c r="G237" s="8"/>
      <c r="H237" s="8"/>
      <c r="I237" s="8"/>
      <c r="J237" s="8"/>
      <c r="K237" s="8"/>
      <c r="L237" s="8"/>
    </row>
    <row r="238" ht="15.75" customHeight="1">
      <c r="A238" s="8"/>
      <c r="B238" s="8"/>
      <c r="C238" s="8"/>
      <c r="D238" s="8"/>
      <c r="E238" s="8"/>
      <c r="F238" s="67"/>
      <c r="G238" s="8"/>
      <c r="H238" s="8"/>
      <c r="I238" s="8"/>
      <c r="J238" s="8"/>
      <c r="K238" s="8"/>
      <c r="L238" s="8"/>
    </row>
    <row r="239" ht="15.75" customHeight="1">
      <c r="A239" s="8"/>
      <c r="B239" s="8"/>
      <c r="C239" s="8"/>
      <c r="D239" s="8"/>
      <c r="E239" s="8"/>
      <c r="F239" s="67"/>
      <c r="G239" s="8"/>
      <c r="H239" s="8"/>
      <c r="I239" s="8"/>
      <c r="J239" s="8"/>
      <c r="K239" s="8"/>
      <c r="L239" s="8"/>
    </row>
    <row r="240" ht="15.75" customHeight="1">
      <c r="A240" s="8"/>
      <c r="B240" s="8"/>
      <c r="C240" s="8"/>
      <c r="D240" s="8"/>
      <c r="E240" s="8"/>
      <c r="F240" s="67"/>
      <c r="G240" s="8"/>
      <c r="H240" s="8"/>
      <c r="I240" s="8"/>
      <c r="J240" s="8"/>
      <c r="K240" s="8"/>
      <c r="L240" s="8"/>
    </row>
    <row r="241" ht="15.75" customHeight="1">
      <c r="A241" s="8"/>
      <c r="B241" s="8"/>
      <c r="C241" s="8"/>
      <c r="D241" s="8"/>
      <c r="E241" s="8"/>
      <c r="F241" s="67"/>
      <c r="G241" s="8"/>
      <c r="H241" s="8"/>
      <c r="I241" s="8"/>
      <c r="J241" s="8"/>
      <c r="K241" s="8"/>
      <c r="L241" s="8"/>
    </row>
    <row r="242" ht="15.75" customHeight="1">
      <c r="A242" s="8"/>
      <c r="B242" s="8"/>
      <c r="C242" s="8"/>
      <c r="D242" s="8"/>
      <c r="E242" s="8"/>
      <c r="F242" s="67"/>
      <c r="G242" s="8"/>
      <c r="H242" s="8"/>
      <c r="I242" s="8"/>
      <c r="J242" s="8"/>
      <c r="K242" s="8"/>
      <c r="L242" s="8"/>
    </row>
    <row r="243" ht="15.75" customHeight="1">
      <c r="A243" s="8"/>
      <c r="B243" s="8"/>
      <c r="C243" s="8"/>
      <c r="D243" s="8"/>
      <c r="E243" s="8"/>
      <c r="F243" s="67"/>
      <c r="G243" s="8"/>
      <c r="H243" s="8"/>
      <c r="I243" s="8"/>
      <c r="J243" s="8"/>
      <c r="K243" s="8"/>
      <c r="L243" s="8"/>
    </row>
    <row r="244" ht="15.75" customHeight="1">
      <c r="A244" s="8"/>
      <c r="B244" s="8"/>
      <c r="C244" s="8"/>
      <c r="D244" s="8"/>
      <c r="E244" s="8"/>
      <c r="F244" s="67"/>
      <c r="G244" s="8"/>
      <c r="H244" s="8"/>
      <c r="I244" s="8"/>
      <c r="J244" s="8"/>
      <c r="K244" s="8"/>
      <c r="L244" s="8"/>
    </row>
    <row r="245" ht="15.75" customHeight="1">
      <c r="A245" s="8"/>
      <c r="B245" s="8"/>
      <c r="C245" s="8"/>
      <c r="D245" s="8"/>
      <c r="E245" s="8"/>
      <c r="F245" s="67"/>
      <c r="G245" s="8"/>
      <c r="H245" s="8"/>
      <c r="I245" s="8"/>
      <c r="J245" s="8"/>
      <c r="K245" s="8"/>
      <c r="L245" s="8"/>
    </row>
    <row r="246" ht="15.75" customHeight="1">
      <c r="A246" s="8"/>
      <c r="B246" s="8"/>
      <c r="C246" s="8"/>
      <c r="D246" s="8"/>
      <c r="E246" s="8"/>
      <c r="F246" s="67"/>
      <c r="G246" s="8"/>
      <c r="H246" s="8"/>
      <c r="I246" s="8"/>
      <c r="J246" s="8"/>
      <c r="K246" s="8"/>
      <c r="L246" s="8"/>
    </row>
    <row r="247" ht="15.75" customHeight="1">
      <c r="A247" s="8"/>
      <c r="B247" s="8"/>
      <c r="C247" s="8"/>
      <c r="D247" s="8"/>
      <c r="E247" s="8"/>
      <c r="F247" s="67"/>
      <c r="G247" s="8"/>
      <c r="H247" s="8"/>
      <c r="I247" s="8"/>
      <c r="J247" s="8"/>
      <c r="K247" s="8"/>
      <c r="L247" s="8"/>
    </row>
    <row r="248" ht="15.75" customHeight="1">
      <c r="A248" s="8"/>
      <c r="B248" s="8"/>
      <c r="C248" s="8"/>
      <c r="D248" s="8"/>
      <c r="E248" s="8"/>
      <c r="F248" s="67"/>
      <c r="G248" s="8"/>
      <c r="H248" s="8"/>
      <c r="I248" s="8"/>
      <c r="J248" s="8"/>
      <c r="K248" s="8"/>
      <c r="L248" s="8"/>
    </row>
    <row r="249" ht="15.75" customHeight="1">
      <c r="A249" s="8"/>
      <c r="B249" s="8"/>
      <c r="C249" s="8"/>
      <c r="D249" s="8"/>
      <c r="E249" s="8"/>
      <c r="F249" s="67"/>
      <c r="G249" s="8"/>
      <c r="H249" s="8"/>
      <c r="I249" s="8"/>
      <c r="J249" s="8"/>
      <c r="K249" s="8"/>
      <c r="L249" s="8"/>
    </row>
    <row r="250" ht="15.75" customHeight="1">
      <c r="A250" s="8"/>
      <c r="B250" s="8"/>
      <c r="C250" s="8"/>
      <c r="D250" s="8"/>
      <c r="E250" s="8"/>
      <c r="F250" s="67"/>
      <c r="G250" s="8"/>
      <c r="H250" s="8"/>
      <c r="I250" s="8"/>
      <c r="J250" s="8"/>
      <c r="K250" s="8"/>
      <c r="L250" s="8"/>
    </row>
    <row r="251" ht="15.75" customHeight="1">
      <c r="A251" s="8"/>
      <c r="B251" s="8"/>
      <c r="C251" s="8"/>
      <c r="D251" s="8"/>
      <c r="E251" s="8"/>
      <c r="F251" s="67"/>
      <c r="G251" s="8"/>
      <c r="H251" s="8"/>
      <c r="I251" s="8"/>
      <c r="J251" s="8"/>
      <c r="K251" s="8"/>
      <c r="L251" s="8"/>
    </row>
    <row r="252" ht="15.75" customHeight="1">
      <c r="A252" s="8"/>
      <c r="B252" s="8"/>
      <c r="C252" s="8"/>
      <c r="D252" s="8"/>
      <c r="E252" s="8"/>
      <c r="F252" s="67"/>
      <c r="G252" s="8"/>
      <c r="H252" s="8"/>
      <c r="I252" s="8"/>
      <c r="J252" s="8"/>
      <c r="K252" s="8"/>
      <c r="L252" s="8"/>
    </row>
    <row r="253" ht="15.75" customHeight="1">
      <c r="A253" s="8"/>
      <c r="B253" s="8"/>
      <c r="C253" s="8"/>
      <c r="D253" s="8"/>
      <c r="E253" s="8"/>
      <c r="F253" s="67"/>
      <c r="G253" s="8"/>
      <c r="H253" s="8"/>
      <c r="I253" s="8"/>
      <c r="J253" s="8"/>
      <c r="K253" s="8"/>
      <c r="L253" s="8"/>
    </row>
    <row r="254" ht="15.75" customHeight="1">
      <c r="A254" s="8"/>
      <c r="B254" s="8"/>
      <c r="C254" s="8"/>
      <c r="D254" s="8"/>
      <c r="E254" s="8"/>
      <c r="F254" s="67"/>
      <c r="G254" s="8"/>
      <c r="H254" s="8"/>
      <c r="I254" s="8"/>
      <c r="J254" s="8"/>
      <c r="K254" s="8"/>
      <c r="L254" s="8"/>
    </row>
    <row r="255" ht="15.75" customHeight="1">
      <c r="A255" s="8"/>
      <c r="B255" s="8"/>
      <c r="C255" s="8"/>
      <c r="D255" s="8"/>
      <c r="E255" s="8"/>
      <c r="F255" s="67"/>
      <c r="G255" s="8"/>
      <c r="H255" s="8"/>
      <c r="I255" s="8"/>
      <c r="J255" s="8"/>
      <c r="K255" s="8"/>
      <c r="L255" s="8"/>
    </row>
    <row r="256" ht="15.75" customHeight="1">
      <c r="A256" s="8"/>
      <c r="B256" s="8"/>
      <c r="C256" s="8"/>
      <c r="D256" s="8"/>
      <c r="E256" s="8"/>
      <c r="F256" s="67"/>
      <c r="G256" s="8"/>
      <c r="H256" s="8"/>
      <c r="I256" s="8"/>
      <c r="J256" s="8"/>
      <c r="K256" s="8"/>
      <c r="L256" s="8"/>
    </row>
    <row r="257" ht="15.75" customHeight="1">
      <c r="A257" s="8"/>
      <c r="B257" s="8"/>
      <c r="C257" s="8"/>
      <c r="D257" s="8"/>
      <c r="E257" s="8"/>
      <c r="F257" s="67"/>
      <c r="G257" s="8"/>
      <c r="H257" s="8"/>
      <c r="I257" s="8"/>
      <c r="J257" s="8"/>
      <c r="K257" s="8"/>
      <c r="L257" s="8"/>
    </row>
    <row r="258" ht="15.75" customHeight="1">
      <c r="A258" s="8"/>
      <c r="B258" s="8"/>
      <c r="C258" s="8"/>
      <c r="D258" s="8"/>
      <c r="E258" s="8"/>
      <c r="F258" s="67"/>
      <c r="G258" s="8"/>
      <c r="H258" s="8"/>
      <c r="I258" s="8"/>
      <c r="J258" s="8"/>
      <c r="K258" s="8"/>
      <c r="L258" s="8"/>
    </row>
    <row r="259" ht="15.75" customHeight="1">
      <c r="A259" s="8"/>
      <c r="B259" s="8"/>
      <c r="C259" s="8"/>
      <c r="D259" s="8"/>
      <c r="E259" s="8"/>
      <c r="F259" s="67"/>
      <c r="G259" s="8"/>
      <c r="H259" s="8"/>
      <c r="I259" s="8"/>
      <c r="J259" s="8"/>
      <c r="K259" s="8"/>
      <c r="L259" s="8"/>
    </row>
    <row r="260" ht="15.75" customHeight="1">
      <c r="A260" s="8"/>
      <c r="B260" s="8"/>
      <c r="C260" s="8"/>
      <c r="D260" s="8"/>
      <c r="E260" s="8"/>
      <c r="F260" s="67"/>
      <c r="G260" s="8"/>
      <c r="H260" s="8"/>
      <c r="I260" s="8"/>
      <c r="J260" s="8"/>
      <c r="K260" s="8"/>
      <c r="L260" s="8"/>
    </row>
    <row r="261" ht="15.75" customHeight="1">
      <c r="A261" s="8"/>
      <c r="B261" s="8"/>
      <c r="C261" s="8"/>
      <c r="D261" s="8"/>
      <c r="E261" s="8"/>
      <c r="F261" s="67"/>
      <c r="G261" s="8"/>
      <c r="H261" s="8"/>
      <c r="I261" s="8"/>
      <c r="J261" s="8"/>
      <c r="K261" s="8"/>
      <c r="L261" s="8"/>
    </row>
    <row r="262" ht="15.75" customHeight="1">
      <c r="A262" s="8"/>
      <c r="B262" s="8"/>
      <c r="C262" s="8"/>
      <c r="D262" s="8"/>
      <c r="E262" s="8"/>
      <c r="F262" s="67"/>
      <c r="G262" s="8"/>
      <c r="H262" s="8"/>
      <c r="I262" s="8"/>
      <c r="J262" s="8"/>
      <c r="K262" s="8"/>
      <c r="L262" s="8"/>
    </row>
    <row r="263" ht="15.75" customHeight="1">
      <c r="A263" s="8"/>
      <c r="B263" s="8"/>
      <c r="C263" s="8"/>
      <c r="D263" s="8"/>
      <c r="E263" s="8"/>
      <c r="F263" s="67"/>
      <c r="G263" s="8"/>
      <c r="H263" s="8"/>
      <c r="I263" s="8"/>
      <c r="J263" s="8"/>
      <c r="K263" s="8"/>
      <c r="L263" s="8"/>
    </row>
    <row r="264" ht="15.75" customHeight="1">
      <c r="A264" s="8"/>
      <c r="B264" s="8"/>
      <c r="C264" s="8"/>
      <c r="D264" s="8"/>
      <c r="E264" s="8"/>
      <c r="F264" s="67"/>
      <c r="G264" s="8"/>
      <c r="H264" s="8"/>
      <c r="I264" s="8"/>
      <c r="J264" s="8"/>
      <c r="K264" s="8"/>
      <c r="L264" s="8"/>
    </row>
    <row r="265" ht="15.75" customHeight="1">
      <c r="A265" s="8"/>
      <c r="B265" s="8"/>
      <c r="C265" s="8"/>
      <c r="D265" s="8"/>
      <c r="E265" s="8"/>
      <c r="F265" s="67"/>
      <c r="G265" s="8"/>
      <c r="H265" s="8"/>
      <c r="I265" s="8"/>
      <c r="J265" s="8"/>
      <c r="K265" s="8"/>
      <c r="L265" s="8"/>
    </row>
    <row r="266" ht="15.75" customHeight="1">
      <c r="A266" s="8"/>
      <c r="B266" s="8"/>
      <c r="C266" s="8"/>
      <c r="D266" s="8"/>
      <c r="E266" s="8"/>
      <c r="F266" s="67"/>
      <c r="G266" s="8"/>
      <c r="H266" s="8"/>
      <c r="I266" s="8"/>
      <c r="J266" s="8"/>
      <c r="K266" s="8"/>
      <c r="L266" s="8"/>
    </row>
    <row r="267" ht="15.75" customHeight="1">
      <c r="A267" s="8"/>
      <c r="B267" s="8"/>
      <c r="C267" s="8"/>
      <c r="D267" s="8"/>
      <c r="E267" s="8"/>
      <c r="F267" s="67"/>
      <c r="G267" s="8"/>
      <c r="H267" s="8"/>
      <c r="I267" s="8"/>
      <c r="J267" s="8"/>
      <c r="K267" s="8"/>
      <c r="L267" s="8"/>
    </row>
    <row r="268" ht="15.75" customHeight="1">
      <c r="A268" s="8"/>
      <c r="B268" s="8"/>
      <c r="C268" s="8"/>
      <c r="D268" s="8"/>
      <c r="E268" s="8"/>
      <c r="F268" s="67"/>
      <c r="G268" s="8"/>
      <c r="H268" s="8"/>
      <c r="I268" s="8"/>
      <c r="J268" s="8"/>
      <c r="K268" s="8"/>
      <c r="L268" s="8"/>
    </row>
    <row r="269" ht="15.75" customHeight="1">
      <c r="A269" s="8"/>
      <c r="B269" s="8"/>
      <c r="C269" s="8"/>
      <c r="D269" s="8"/>
      <c r="E269" s="8"/>
      <c r="F269" s="67"/>
      <c r="G269" s="8"/>
      <c r="H269" s="8"/>
      <c r="I269" s="8"/>
      <c r="J269" s="8"/>
      <c r="K269" s="8"/>
      <c r="L269" s="8"/>
    </row>
    <row r="270" ht="15.75" customHeight="1">
      <c r="A270" s="8"/>
      <c r="B270" s="8"/>
      <c r="C270" s="8"/>
      <c r="D270" s="8"/>
      <c r="E270" s="8"/>
      <c r="F270" s="67"/>
      <c r="G270" s="8"/>
      <c r="H270" s="8"/>
      <c r="I270" s="8"/>
      <c r="J270" s="8"/>
      <c r="K270" s="8"/>
      <c r="L270" s="8"/>
    </row>
    <row r="271" ht="15.75" customHeight="1">
      <c r="A271" s="8"/>
      <c r="B271" s="8"/>
      <c r="C271" s="8"/>
      <c r="D271" s="8"/>
      <c r="E271" s="8"/>
      <c r="F271" s="67"/>
      <c r="G271" s="8"/>
      <c r="H271" s="8"/>
      <c r="I271" s="8"/>
      <c r="J271" s="8"/>
      <c r="K271" s="8"/>
      <c r="L271" s="8"/>
    </row>
    <row r="272" ht="15.75" customHeight="1">
      <c r="A272" s="8"/>
      <c r="B272" s="8"/>
      <c r="C272" s="8"/>
      <c r="D272" s="8"/>
      <c r="E272" s="8"/>
      <c r="F272" s="67"/>
      <c r="G272" s="8"/>
      <c r="H272" s="8"/>
      <c r="I272" s="8"/>
      <c r="J272" s="8"/>
      <c r="K272" s="8"/>
      <c r="L272" s="8"/>
    </row>
    <row r="273" ht="15.75" customHeight="1">
      <c r="A273" s="8"/>
      <c r="B273" s="8"/>
      <c r="C273" s="8"/>
      <c r="D273" s="8"/>
      <c r="E273" s="8"/>
      <c r="F273" s="67"/>
      <c r="G273" s="8"/>
      <c r="H273" s="8"/>
      <c r="I273" s="8"/>
      <c r="J273" s="8"/>
      <c r="K273" s="8"/>
      <c r="L273" s="8"/>
    </row>
    <row r="274" ht="15.75" customHeight="1">
      <c r="A274" s="8"/>
      <c r="B274" s="8"/>
      <c r="C274" s="8"/>
      <c r="D274" s="8"/>
      <c r="E274" s="8"/>
      <c r="F274" s="67"/>
      <c r="G274" s="8"/>
      <c r="H274" s="8"/>
      <c r="I274" s="8"/>
      <c r="J274" s="8"/>
      <c r="K274" s="8"/>
      <c r="L274" s="8"/>
    </row>
    <row r="275" ht="15.75" customHeight="1">
      <c r="A275" s="8"/>
      <c r="B275" s="8"/>
      <c r="C275" s="8"/>
      <c r="D275" s="8"/>
      <c r="E275" s="8"/>
      <c r="F275" s="67"/>
      <c r="G275" s="8"/>
      <c r="H275" s="8"/>
      <c r="I275" s="8"/>
      <c r="J275" s="8"/>
      <c r="K275" s="8"/>
      <c r="L275" s="8"/>
    </row>
    <row r="276" ht="15.75" customHeight="1">
      <c r="A276" s="8"/>
      <c r="B276" s="8"/>
      <c r="C276" s="8"/>
      <c r="D276" s="8"/>
      <c r="E276" s="8"/>
      <c r="F276" s="67"/>
      <c r="G276" s="8"/>
      <c r="H276" s="8"/>
      <c r="I276" s="8"/>
      <c r="J276" s="8"/>
      <c r="K276" s="8"/>
      <c r="L276" s="8"/>
    </row>
    <row r="277" ht="15.75" customHeight="1">
      <c r="A277" s="8"/>
      <c r="B277" s="8"/>
      <c r="C277" s="8"/>
      <c r="D277" s="8"/>
      <c r="E277" s="8"/>
      <c r="F277" s="67"/>
      <c r="G277" s="8"/>
      <c r="H277" s="8"/>
      <c r="I277" s="8"/>
      <c r="J277" s="8"/>
      <c r="K277" s="8"/>
      <c r="L277" s="8"/>
    </row>
    <row r="278" ht="15.75" customHeight="1">
      <c r="A278" s="8"/>
      <c r="B278" s="8"/>
      <c r="C278" s="8"/>
      <c r="D278" s="8"/>
      <c r="E278" s="8"/>
      <c r="F278" s="67"/>
      <c r="G278" s="8"/>
      <c r="H278" s="8"/>
      <c r="I278" s="8"/>
      <c r="J278" s="8"/>
      <c r="K278" s="8"/>
      <c r="L278" s="8"/>
    </row>
    <row r="279" ht="15.75" customHeight="1">
      <c r="A279" s="8"/>
      <c r="B279" s="8"/>
      <c r="C279" s="8"/>
      <c r="D279" s="8"/>
      <c r="E279" s="8"/>
      <c r="F279" s="67"/>
      <c r="G279" s="8"/>
      <c r="H279" s="8"/>
      <c r="I279" s="8"/>
      <c r="J279" s="8"/>
      <c r="K279" s="8"/>
      <c r="L279" s="8"/>
    </row>
    <row r="280" ht="15.75" customHeight="1">
      <c r="A280" s="8"/>
      <c r="B280" s="8"/>
      <c r="C280" s="8"/>
      <c r="D280" s="8"/>
      <c r="E280" s="8"/>
      <c r="F280" s="67"/>
      <c r="G280" s="8"/>
      <c r="H280" s="8"/>
      <c r="I280" s="8"/>
      <c r="J280" s="8"/>
      <c r="K280" s="8"/>
      <c r="L280" s="8"/>
    </row>
    <row r="281" ht="15.75" customHeight="1">
      <c r="A281" s="8"/>
      <c r="B281" s="8"/>
      <c r="C281" s="8"/>
      <c r="D281" s="8"/>
      <c r="E281" s="8"/>
      <c r="F281" s="67"/>
      <c r="G281" s="8"/>
      <c r="H281" s="8"/>
      <c r="I281" s="8"/>
      <c r="J281" s="8"/>
      <c r="K281" s="8"/>
      <c r="L281" s="8"/>
    </row>
    <row r="282" ht="15.75" customHeight="1">
      <c r="A282" s="8"/>
      <c r="B282" s="8"/>
      <c r="C282" s="8"/>
      <c r="D282" s="8"/>
      <c r="E282" s="8"/>
      <c r="F282" s="67"/>
      <c r="G282" s="8"/>
      <c r="H282" s="8"/>
      <c r="I282" s="8"/>
      <c r="J282" s="8"/>
      <c r="K282" s="8"/>
      <c r="L282" s="8"/>
    </row>
    <row r="283" ht="15.75" customHeight="1">
      <c r="A283" s="8"/>
      <c r="B283" s="8"/>
      <c r="C283" s="8"/>
      <c r="D283" s="8"/>
      <c r="E283" s="8"/>
      <c r="F283" s="67"/>
      <c r="G283" s="8"/>
      <c r="H283" s="8"/>
      <c r="I283" s="8"/>
      <c r="J283" s="8"/>
      <c r="K283" s="8"/>
      <c r="L283" s="8"/>
    </row>
    <row r="284" ht="15.75" customHeight="1">
      <c r="A284" s="8"/>
      <c r="B284" s="8"/>
      <c r="C284" s="8"/>
      <c r="D284" s="8"/>
      <c r="E284" s="8"/>
      <c r="F284" s="67"/>
      <c r="G284" s="8"/>
      <c r="H284" s="8"/>
      <c r="I284" s="8"/>
      <c r="J284" s="8"/>
      <c r="K284" s="8"/>
      <c r="L284" s="8"/>
    </row>
    <row r="285" ht="15.75" customHeight="1">
      <c r="A285" s="8"/>
      <c r="B285" s="8"/>
      <c r="C285" s="8"/>
      <c r="D285" s="8"/>
      <c r="E285" s="8"/>
      <c r="F285" s="67"/>
      <c r="G285" s="8"/>
      <c r="H285" s="8"/>
      <c r="I285" s="8"/>
      <c r="J285" s="8"/>
      <c r="K285" s="8"/>
      <c r="L285" s="8"/>
    </row>
    <row r="286" ht="15.75" customHeight="1">
      <c r="A286" s="8"/>
      <c r="B286" s="8"/>
      <c r="C286" s="8"/>
      <c r="D286" s="8"/>
      <c r="E286" s="8"/>
      <c r="F286" s="67"/>
      <c r="G286" s="8"/>
      <c r="H286" s="8"/>
      <c r="I286" s="8"/>
      <c r="J286" s="8"/>
      <c r="K286" s="8"/>
      <c r="L286" s="8"/>
    </row>
    <row r="287" ht="15.75" customHeight="1">
      <c r="A287" s="8"/>
      <c r="B287" s="8"/>
      <c r="C287" s="8"/>
      <c r="D287" s="8"/>
      <c r="E287" s="8"/>
      <c r="F287" s="67"/>
      <c r="G287" s="8"/>
      <c r="H287" s="8"/>
      <c r="I287" s="8"/>
      <c r="J287" s="8"/>
      <c r="K287" s="8"/>
      <c r="L287" s="8"/>
    </row>
    <row r="288" ht="15.75" customHeight="1">
      <c r="A288" s="8"/>
      <c r="B288" s="8"/>
      <c r="C288" s="8"/>
      <c r="D288" s="8"/>
      <c r="E288" s="8"/>
      <c r="F288" s="67"/>
      <c r="G288" s="8"/>
      <c r="H288" s="8"/>
      <c r="I288" s="8"/>
      <c r="J288" s="8"/>
      <c r="K288" s="8"/>
      <c r="L288" s="8"/>
    </row>
    <row r="289" ht="15.75" customHeight="1">
      <c r="A289" s="8"/>
      <c r="B289" s="8"/>
      <c r="C289" s="8"/>
      <c r="D289" s="8"/>
      <c r="E289" s="8"/>
      <c r="F289" s="67"/>
      <c r="G289" s="8"/>
      <c r="H289" s="8"/>
      <c r="I289" s="8"/>
      <c r="J289" s="8"/>
      <c r="K289" s="8"/>
      <c r="L289" s="8"/>
    </row>
    <row r="290" ht="15.75" customHeight="1">
      <c r="A290" s="8"/>
      <c r="B290" s="8"/>
      <c r="C290" s="8"/>
      <c r="D290" s="8"/>
      <c r="E290" s="8"/>
      <c r="F290" s="67"/>
      <c r="G290" s="8"/>
      <c r="H290" s="8"/>
      <c r="I290" s="8"/>
      <c r="J290" s="8"/>
      <c r="K290" s="8"/>
      <c r="L290" s="8"/>
    </row>
    <row r="291" ht="15.75" customHeight="1">
      <c r="A291" s="8"/>
      <c r="B291" s="8"/>
      <c r="C291" s="8"/>
      <c r="D291" s="8"/>
      <c r="E291" s="8"/>
      <c r="F291" s="67"/>
      <c r="G291" s="8"/>
      <c r="H291" s="8"/>
      <c r="I291" s="8"/>
      <c r="J291" s="8"/>
      <c r="K291" s="8"/>
      <c r="L291" s="8"/>
    </row>
    <row r="292" ht="15.75" customHeight="1">
      <c r="A292" s="8"/>
      <c r="B292" s="8"/>
      <c r="C292" s="8"/>
      <c r="D292" s="8"/>
      <c r="E292" s="8"/>
      <c r="F292" s="67"/>
      <c r="G292" s="8"/>
      <c r="H292" s="8"/>
      <c r="I292" s="8"/>
      <c r="J292" s="8"/>
      <c r="K292" s="8"/>
      <c r="L292" s="8"/>
    </row>
    <row r="293" ht="15.75" customHeight="1">
      <c r="A293" s="8"/>
      <c r="B293" s="8"/>
      <c r="C293" s="8"/>
      <c r="D293" s="8"/>
      <c r="E293" s="8"/>
      <c r="F293" s="67"/>
      <c r="G293" s="8"/>
      <c r="H293" s="8"/>
      <c r="I293" s="8"/>
      <c r="J293" s="8"/>
      <c r="K293" s="8"/>
      <c r="L293" s="8"/>
    </row>
    <row r="294" ht="15.75" customHeight="1">
      <c r="A294" s="8"/>
      <c r="B294" s="8"/>
      <c r="C294" s="8"/>
      <c r="D294" s="8"/>
      <c r="E294" s="8"/>
      <c r="F294" s="67"/>
      <c r="G294" s="8"/>
      <c r="H294" s="8"/>
      <c r="I294" s="8"/>
      <c r="J294" s="8"/>
      <c r="K294" s="8"/>
      <c r="L294" s="8"/>
    </row>
    <row r="295" ht="15.75" customHeight="1">
      <c r="A295" s="8"/>
      <c r="B295" s="8"/>
      <c r="C295" s="8"/>
      <c r="D295" s="8"/>
      <c r="E295" s="8"/>
      <c r="F295" s="67"/>
      <c r="G295" s="8"/>
      <c r="H295" s="8"/>
      <c r="I295" s="8"/>
      <c r="J295" s="8"/>
      <c r="K295" s="8"/>
      <c r="L295" s="8"/>
    </row>
    <row r="296" ht="15.75" customHeight="1">
      <c r="A296" s="8"/>
      <c r="B296" s="8"/>
      <c r="C296" s="8"/>
      <c r="D296" s="8"/>
      <c r="E296" s="8"/>
      <c r="F296" s="67"/>
      <c r="G296" s="8"/>
      <c r="H296" s="8"/>
      <c r="I296" s="8"/>
      <c r="J296" s="8"/>
      <c r="K296" s="8"/>
      <c r="L296" s="8"/>
    </row>
    <row r="297" ht="15.75" customHeight="1">
      <c r="A297" s="8"/>
      <c r="B297" s="8"/>
      <c r="C297" s="8"/>
      <c r="D297" s="8"/>
      <c r="E297" s="8"/>
      <c r="F297" s="67"/>
      <c r="G297" s="8"/>
      <c r="H297" s="8"/>
      <c r="I297" s="8"/>
      <c r="J297" s="8"/>
      <c r="K297" s="8"/>
      <c r="L297" s="8"/>
    </row>
    <row r="298" ht="15.75" customHeight="1">
      <c r="A298" s="8"/>
      <c r="B298" s="8"/>
      <c r="C298" s="8"/>
      <c r="D298" s="8"/>
      <c r="E298" s="8"/>
      <c r="F298" s="67"/>
      <c r="G298" s="8"/>
      <c r="H298" s="8"/>
      <c r="I298" s="8"/>
      <c r="J298" s="8"/>
      <c r="K298" s="8"/>
      <c r="L298" s="8"/>
    </row>
    <row r="299" ht="15.75" customHeight="1">
      <c r="A299" s="8"/>
      <c r="B299" s="8"/>
      <c r="C299" s="8"/>
      <c r="D299" s="8"/>
      <c r="E299" s="8"/>
      <c r="F299" s="67"/>
      <c r="G299" s="8"/>
      <c r="H299" s="8"/>
      <c r="I299" s="8"/>
      <c r="J299" s="8"/>
      <c r="K299" s="8"/>
      <c r="L299" s="8"/>
    </row>
    <row r="300" ht="15.75" customHeight="1">
      <c r="A300" s="8"/>
      <c r="B300" s="8"/>
      <c r="C300" s="8"/>
      <c r="D300" s="8"/>
      <c r="E300" s="8"/>
      <c r="F300" s="67"/>
      <c r="G300" s="8"/>
      <c r="H300" s="8"/>
      <c r="I300" s="8"/>
      <c r="J300" s="8"/>
      <c r="K300" s="8"/>
      <c r="L300" s="8"/>
    </row>
    <row r="301" ht="15.75" customHeight="1">
      <c r="A301" s="8"/>
      <c r="B301" s="8"/>
      <c r="C301" s="8"/>
      <c r="D301" s="8"/>
      <c r="E301" s="8"/>
      <c r="F301" s="67"/>
      <c r="G301" s="8"/>
      <c r="H301" s="8"/>
      <c r="I301" s="8"/>
      <c r="J301" s="8"/>
      <c r="K301" s="8"/>
      <c r="L301" s="8"/>
    </row>
    <row r="302" ht="15.75" customHeight="1">
      <c r="A302" s="8"/>
      <c r="B302" s="8"/>
      <c r="C302" s="8"/>
      <c r="D302" s="8"/>
      <c r="E302" s="8"/>
      <c r="F302" s="67"/>
      <c r="G302" s="8"/>
      <c r="H302" s="8"/>
      <c r="I302" s="8"/>
      <c r="J302" s="8"/>
      <c r="K302" s="8"/>
      <c r="L302" s="8"/>
    </row>
    <row r="303" ht="15.75" customHeight="1">
      <c r="A303" s="8"/>
      <c r="B303" s="8"/>
      <c r="C303" s="8"/>
      <c r="D303" s="8"/>
      <c r="E303" s="8"/>
      <c r="F303" s="67"/>
      <c r="G303" s="8"/>
      <c r="H303" s="8"/>
      <c r="I303" s="8"/>
      <c r="J303" s="8"/>
      <c r="K303" s="8"/>
      <c r="L303" s="8"/>
    </row>
    <row r="304" ht="15.75" customHeight="1">
      <c r="A304" s="8"/>
      <c r="B304" s="8"/>
      <c r="C304" s="8"/>
      <c r="D304" s="8"/>
      <c r="E304" s="8"/>
      <c r="F304" s="67"/>
      <c r="G304" s="8"/>
      <c r="H304" s="8"/>
      <c r="I304" s="8"/>
      <c r="J304" s="8"/>
      <c r="K304" s="8"/>
      <c r="L304" s="8"/>
    </row>
    <row r="305" ht="15.75" customHeight="1">
      <c r="A305" s="8"/>
      <c r="B305" s="8"/>
      <c r="C305" s="8"/>
      <c r="D305" s="8"/>
      <c r="E305" s="8"/>
      <c r="F305" s="67"/>
      <c r="G305" s="8"/>
      <c r="H305" s="8"/>
      <c r="I305" s="8"/>
      <c r="J305" s="8"/>
      <c r="K305" s="8"/>
      <c r="L305" s="8"/>
    </row>
    <row r="306" ht="15.75" customHeight="1">
      <c r="A306" s="8"/>
      <c r="B306" s="8"/>
      <c r="C306" s="8"/>
      <c r="D306" s="8"/>
      <c r="E306" s="8"/>
      <c r="F306" s="67"/>
      <c r="G306" s="8"/>
      <c r="H306" s="8"/>
      <c r="I306" s="8"/>
      <c r="J306" s="8"/>
      <c r="K306" s="8"/>
      <c r="L306" s="8"/>
    </row>
    <row r="307" ht="15.75" customHeight="1">
      <c r="A307" s="8"/>
      <c r="B307" s="8"/>
      <c r="C307" s="8"/>
      <c r="D307" s="8"/>
      <c r="E307" s="8"/>
      <c r="F307" s="67"/>
      <c r="G307" s="8"/>
      <c r="H307" s="8"/>
      <c r="I307" s="8"/>
      <c r="J307" s="8"/>
      <c r="K307" s="8"/>
      <c r="L307" s="8"/>
    </row>
    <row r="308" ht="15.75" customHeight="1">
      <c r="A308" s="8"/>
      <c r="B308" s="8"/>
      <c r="C308" s="8"/>
      <c r="D308" s="8"/>
      <c r="E308" s="8"/>
      <c r="F308" s="67"/>
      <c r="G308" s="8"/>
      <c r="H308" s="8"/>
      <c r="I308" s="8"/>
      <c r="J308" s="8"/>
      <c r="K308" s="8"/>
      <c r="L308" s="8"/>
    </row>
    <row r="309" ht="15.75" customHeight="1">
      <c r="A309" s="8"/>
      <c r="B309" s="8"/>
      <c r="C309" s="8"/>
      <c r="D309" s="8"/>
      <c r="E309" s="8"/>
      <c r="F309" s="67"/>
      <c r="G309" s="8"/>
      <c r="H309" s="8"/>
      <c r="I309" s="8"/>
      <c r="J309" s="8"/>
      <c r="K309" s="8"/>
      <c r="L309" s="8"/>
    </row>
    <row r="310" ht="15.75" customHeight="1">
      <c r="A310" s="8"/>
      <c r="B310" s="8"/>
      <c r="C310" s="8"/>
      <c r="D310" s="8"/>
      <c r="E310" s="8"/>
      <c r="F310" s="67"/>
      <c r="G310" s="8"/>
      <c r="H310" s="8"/>
      <c r="I310" s="8"/>
      <c r="J310" s="8"/>
      <c r="K310" s="8"/>
      <c r="L310" s="8"/>
    </row>
    <row r="311" ht="15.75" customHeight="1">
      <c r="A311" s="8"/>
      <c r="B311" s="8"/>
      <c r="C311" s="8"/>
      <c r="D311" s="8"/>
      <c r="E311" s="8"/>
      <c r="F311" s="67"/>
      <c r="G311" s="8"/>
      <c r="H311" s="8"/>
      <c r="I311" s="8"/>
      <c r="J311" s="8"/>
      <c r="K311" s="8"/>
      <c r="L311" s="8"/>
    </row>
    <row r="312" ht="15.75" customHeight="1">
      <c r="A312" s="8"/>
      <c r="B312" s="8"/>
      <c r="C312" s="8"/>
      <c r="D312" s="8"/>
      <c r="E312" s="8"/>
      <c r="F312" s="67"/>
      <c r="G312" s="8"/>
      <c r="H312" s="8"/>
      <c r="I312" s="8"/>
      <c r="J312" s="8"/>
      <c r="K312" s="8"/>
      <c r="L312" s="8"/>
    </row>
    <row r="313" ht="15.75" customHeight="1">
      <c r="A313" s="8"/>
      <c r="B313" s="8"/>
      <c r="C313" s="8"/>
      <c r="D313" s="8"/>
      <c r="E313" s="8"/>
      <c r="F313" s="67"/>
      <c r="G313" s="8"/>
      <c r="H313" s="8"/>
      <c r="I313" s="8"/>
      <c r="J313" s="8"/>
      <c r="K313" s="8"/>
      <c r="L313" s="8"/>
    </row>
    <row r="314" ht="15.75" customHeight="1">
      <c r="A314" s="8"/>
      <c r="B314" s="8"/>
      <c r="C314" s="8"/>
      <c r="D314" s="8"/>
      <c r="E314" s="8"/>
      <c r="F314" s="67"/>
      <c r="G314" s="8"/>
      <c r="H314" s="8"/>
      <c r="I314" s="8"/>
      <c r="J314" s="8"/>
      <c r="K314" s="8"/>
      <c r="L314" s="8"/>
    </row>
    <row r="315" ht="15.75" customHeight="1">
      <c r="A315" s="8"/>
      <c r="B315" s="8"/>
      <c r="C315" s="8"/>
      <c r="D315" s="8"/>
      <c r="E315" s="8"/>
      <c r="F315" s="67"/>
      <c r="G315" s="8"/>
      <c r="H315" s="8"/>
      <c r="I315" s="8"/>
      <c r="J315" s="8"/>
      <c r="K315" s="8"/>
      <c r="L315" s="8"/>
    </row>
    <row r="316" ht="15.75" customHeight="1">
      <c r="A316" s="8"/>
      <c r="B316" s="8"/>
      <c r="C316" s="8"/>
      <c r="D316" s="8"/>
      <c r="E316" s="8"/>
      <c r="F316" s="67"/>
      <c r="G316" s="8"/>
      <c r="H316" s="8"/>
      <c r="I316" s="8"/>
      <c r="J316" s="8"/>
      <c r="K316" s="8"/>
      <c r="L316" s="8"/>
    </row>
    <row r="317" ht="15.75" customHeight="1">
      <c r="A317" s="8"/>
      <c r="B317" s="8"/>
      <c r="C317" s="8"/>
      <c r="D317" s="8"/>
      <c r="E317" s="8"/>
      <c r="F317" s="67"/>
      <c r="G317" s="8"/>
      <c r="H317" s="8"/>
      <c r="I317" s="8"/>
      <c r="J317" s="8"/>
      <c r="K317" s="8"/>
      <c r="L317" s="8"/>
    </row>
    <row r="318" ht="15.75" customHeight="1">
      <c r="A318" s="8"/>
      <c r="B318" s="8"/>
      <c r="C318" s="8"/>
      <c r="D318" s="8"/>
      <c r="E318" s="8"/>
      <c r="F318" s="67"/>
      <c r="G318" s="8"/>
      <c r="H318" s="8"/>
      <c r="I318" s="8"/>
      <c r="J318" s="8"/>
      <c r="K318" s="8"/>
      <c r="L318" s="8"/>
    </row>
    <row r="319" ht="15.75" customHeight="1">
      <c r="A319" s="8"/>
      <c r="B319" s="8"/>
      <c r="C319" s="8"/>
      <c r="D319" s="8"/>
      <c r="E319" s="8"/>
      <c r="F319" s="67"/>
      <c r="G319" s="8"/>
      <c r="H319" s="8"/>
      <c r="I319" s="8"/>
      <c r="J319" s="8"/>
      <c r="K319" s="8"/>
      <c r="L319" s="8"/>
    </row>
    <row r="320" ht="15.75" customHeight="1">
      <c r="A320" s="8"/>
      <c r="B320" s="8"/>
      <c r="C320" s="8"/>
      <c r="D320" s="8"/>
      <c r="E320" s="8"/>
      <c r="F320" s="67"/>
      <c r="G320" s="8"/>
      <c r="H320" s="8"/>
      <c r="I320" s="8"/>
      <c r="J320" s="8"/>
      <c r="K320" s="8"/>
      <c r="L320" s="8"/>
    </row>
    <row r="321" ht="15.75" customHeight="1">
      <c r="A321" s="8"/>
      <c r="B321" s="8"/>
      <c r="C321" s="8"/>
      <c r="D321" s="8"/>
      <c r="E321" s="8"/>
      <c r="F321" s="67"/>
      <c r="G321" s="8"/>
      <c r="H321" s="8"/>
      <c r="I321" s="8"/>
      <c r="J321" s="8"/>
      <c r="K321" s="8"/>
      <c r="L321" s="8"/>
    </row>
    <row r="322" ht="15.75" customHeight="1">
      <c r="A322" s="8"/>
      <c r="B322" s="8"/>
      <c r="C322" s="8"/>
      <c r="D322" s="8"/>
      <c r="E322" s="8"/>
      <c r="F322" s="67"/>
      <c r="G322" s="8"/>
      <c r="H322" s="8"/>
      <c r="I322" s="8"/>
      <c r="J322" s="8"/>
      <c r="K322" s="8"/>
      <c r="L322" s="8"/>
    </row>
    <row r="323" ht="15.75" customHeight="1">
      <c r="A323" s="8"/>
      <c r="B323" s="8"/>
      <c r="C323" s="8"/>
      <c r="D323" s="8"/>
      <c r="E323" s="8"/>
      <c r="F323" s="67"/>
      <c r="G323" s="8"/>
      <c r="H323" s="8"/>
      <c r="I323" s="8"/>
      <c r="J323" s="8"/>
      <c r="K323" s="8"/>
      <c r="L323" s="8"/>
    </row>
    <row r="324" ht="15.75" customHeight="1">
      <c r="A324" s="8"/>
      <c r="B324" s="8"/>
      <c r="C324" s="8"/>
      <c r="D324" s="8"/>
      <c r="E324" s="8"/>
      <c r="F324" s="67"/>
      <c r="G324" s="8"/>
      <c r="H324" s="8"/>
      <c r="I324" s="8"/>
      <c r="J324" s="8"/>
      <c r="K324" s="8"/>
      <c r="L324" s="8"/>
    </row>
    <row r="325" ht="15.75" customHeight="1">
      <c r="A325" s="8"/>
      <c r="B325" s="8"/>
      <c r="C325" s="8"/>
      <c r="D325" s="8"/>
      <c r="E325" s="8"/>
      <c r="F325" s="67"/>
      <c r="G325" s="8"/>
      <c r="H325" s="8"/>
      <c r="I325" s="8"/>
      <c r="J325" s="8"/>
      <c r="K325" s="8"/>
      <c r="L325" s="8"/>
    </row>
    <row r="326" ht="15.75" customHeight="1">
      <c r="A326" s="8"/>
      <c r="B326" s="8"/>
      <c r="C326" s="8"/>
      <c r="D326" s="8"/>
      <c r="E326" s="8"/>
      <c r="F326" s="67"/>
      <c r="G326" s="8"/>
      <c r="H326" s="8"/>
      <c r="I326" s="8"/>
      <c r="J326" s="8"/>
      <c r="K326" s="8"/>
      <c r="L326" s="8"/>
    </row>
    <row r="327" ht="15.75" customHeight="1">
      <c r="A327" s="8"/>
      <c r="B327" s="8"/>
      <c r="C327" s="8"/>
      <c r="D327" s="8"/>
      <c r="E327" s="8"/>
      <c r="F327" s="67"/>
      <c r="G327" s="8"/>
      <c r="H327" s="8"/>
      <c r="I327" s="8"/>
      <c r="J327" s="8"/>
      <c r="K327" s="8"/>
      <c r="L327" s="8"/>
    </row>
    <row r="328" ht="15.75" customHeight="1">
      <c r="A328" s="8"/>
      <c r="B328" s="8"/>
      <c r="C328" s="8"/>
      <c r="D328" s="8"/>
      <c r="E328" s="8"/>
      <c r="F328" s="67"/>
      <c r="G328" s="8"/>
      <c r="H328" s="8"/>
      <c r="I328" s="8"/>
      <c r="J328" s="8"/>
      <c r="K328" s="8"/>
      <c r="L328" s="8"/>
    </row>
    <row r="329" ht="15.75" customHeight="1">
      <c r="A329" s="8"/>
      <c r="B329" s="8"/>
      <c r="C329" s="8"/>
      <c r="D329" s="8"/>
      <c r="E329" s="8"/>
      <c r="F329" s="67"/>
      <c r="G329" s="8"/>
      <c r="H329" s="8"/>
      <c r="I329" s="8"/>
      <c r="J329" s="8"/>
      <c r="K329" s="8"/>
      <c r="L329" s="8"/>
    </row>
    <row r="330" ht="15.75" customHeight="1">
      <c r="A330" s="8"/>
      <c r="B330" s="8"/>
      <c r="C330" s="8"/>
      <c r="D330" s="8"/>
      <c r="E330" s="8"/>
      <c r="F330" s="67"/>
      <c r="G330" s="8"/>
      <c r="H330" s="8"/>
      <c r="I330" s="8"/>
      <c r="J330" s="8"/>
      <c r="K330" s="8"/>
      <c r="L330" s="8"/>
    </row>
    <row r="331" ht="15.75" customHeight="1">
      <c r="A331" s="8"/>
      <c r="B331" s="8"/>
      <c r="C331" s="8"/>
      <c r="D331" s="8"/>
      <c r="E331" s="8"/>
      <c r="F331" s="67"/>
      <c r="G331" s="8"/>
      <c r="H331" s="8"/>
      <c r="I331" s="8"/>
      <c r="J331" s="8"/>
      <c r="K331" s="8"/>
      <c r="L331" s="8"/>
    </row>
    <row r="332" ht="15.75" customHeight="1">
      <c r="A332" s="8"/>
      <c r="B332" s="8"/>
      <c r="C332" s="8"/>
      <c r="D332" s="8"/>
      <c r="E332" s="8"/>
      <c r="F332" s="67"/>
      <c r="G332" s="8"/>
      <c r="H332" s="8"/>
      <c r="I332" s="8"/>
      <c r="J332" s="8"/>
      <c r="K332" s="8"/>
      <c r="L332" s="8"/>
    </row>
    <row r="333" ht="15.75" customHeight="1">
      <c r="A333" s="8"/>
      <c r="B333" s="8"/>
      <c r="C333" s="8"/>
      <c r="D333" s="8"/>
      <c r="E333" s="8"/>
      <c r="F333" s="67"/>
      <c r="G333" s="8"/>
      <c r="H333" s="8"/>
      <c r="I333" s="8"/>
      <c r="J333" s="8"/>
      <c r="K333" s="8"/>
      <c r="L333" s="8"/>
    </row>
    <row r="334" ht="15.75" customHeight="1">
      <c r="A334" s="8"/>
      <c r="B334" s="8"/>
      <c r="C334" s="8"/>
      <c r="D334" s="8"/>
      <c r="E334" s="8"/>
      <c r="F334" s="67"/>
      <c r="G334" s="8"/>
      <c r="H334" s="8"/>
      <c r="I334" s="8"/>
      <c r="J334" s="8"/>
      <c r="K334" s="8"/>
      <c r="L334" s="8"/>
    </row>
    <row r="335" ht="15.75" customHeight="1">
      <c r="A335" s="8"/>
      <c r="B335" s="8"/>
      <c r="C335" s="8"/>
      <c r="D335" s="8"/>
      <c r="E335" s="8"/>
      <c r="F335" s="67"/>
      <c r="G335" s="8"/>
      <c r="H335" s="8"/>
      <c r="I335" s="8"/>
      <c r="J335" s="8"/>
      <c r="K335" s="8"/>
      <c r="L335" s="8"/>
    </row>
    <row r="336" ht="15.75" customHeight="1">
      <c r="A336" s="8"/>
      <c r="B336" s="8"/>
      <c r="C336" s="8"/>
      <c r="D336" s="8"/>
      <c r="E336" s="8"/>
      <c r="F336" s="67"/>
      <c r="G336" s="8"/>
      <c r="H336" s="8"/>
      <c r="I336" s="8"/>
      <c r="J336" s="8"/>
      <c r="K336" s="8"/>
      <c r="L336" s="8"/>
    </row>
    <row r="337" ht="15.75" customHeight="1">
      <c r="A337" s="8"/>
      <c r="B337" s="8"/>
      <c r="C337" s="8"/>
      <c r="D337" s="8"/>
      <c r="E337" s="8"/>
      <c r="F337" s="67"/>
      <c r="G337" s="8"/>
      <c r="H337" s="8"/>
      <c r="I337" s="8"/>
      <c r="J337" s="8"/>
      <c r="K337" s="8"/>
      <c r="L337" s="8"/>
    </row>
    <row r="338" ht="15.75" customHeight="1">
      <c r="A338" s="8"/>
      <c r="B338" s="8"/>
      <c r="C338" s="8"/>
      <c r="D338" s="8"/>
      <c r="E338" s="8"/>
      <c r="F338" s="67"/>
      <c r="G338" s="8"/>
      <c r="H338" s="8"/>
      <c r="I338" s="8"/>
      <c r="J338" s="8"/>
      <c r="K338" s="8"/>
      <c r="L338" s="8"/>
    </row>
    <row r="339" ht="15.75" customHeight="1">
      <c r="A339" s="8"/>
      <c r="B339" s="8"/>
      <c r="C339" s="8"/>
      <c r="D339" s="8"/>
      <c r="E339" s="8"/>
      <c r="F339" s="67"/>
      <c r="G339" s="8"/>
      <c r="H339" s="8"/>
      <c r="I339" s="8"/>
      <c r="J339" s="8"/>
      <c r="K339" s="8"/>
      <c r="L339" s="8"/>
    </row>
    <row r="340" ht="15.75" customHeight="1">
      <c r="A340" s="8"/>
      <c r="B340" s="8"/>
      <c r="C340" s="8"/>
      <c r="D340" s="8"/>
      <c r="E340" s="8"/>
      <c r="F340" s="67"/>
      <c r="G340" s="8"/>
      <c r="H340" s="8"/>
      <c r="I340" s="8"/>
      <c r="J340" s="8"/>
      <c r="K340" s="8"/>
      <c r="L340" s="8"/>
    </row>
    <row r="341" ht="15.75" customHeight="1">
      <c r="A341" s="8"/>
      <c r="B341" s="8"/>
      <c r="C341" s="8"/>
      <c r="D341" s="8"/>
      <c r="E341" s="8"/>
      <c r="F341" s="67"/>
      <c r="G341" s="8"/>
      <c r="H341" s="8"/>
      <c r="I341" s="8"/>
      <c r="J341" s="8"/>
      <c r="K341" s="8"/>
      <c r="L341" s="8"/>
    </row>
    <row r="342" ht="15.75" customHeight="1">
      <c r="A342" s="8"/>
      <c r="B342" s="8"/>
      <c r="C342" s="8"/>
      <c r="D342" s="8"/>
      <c r="E342" s="8"/>
      <c r="F342" s="67"/>
      <c r="G342" s="8"/>
      <c r="H342" s="8"/>
      <c r="I342" s="8"/>
      <c r="J342" s="8"/>
      <c r="K342" s="8"/>
      <c r="L342" s="8"/>
    </row>
    <row r="343" ht="15.75" customHeight="1">
      <c r="A343" s="8"/>
      <c r="B343" s="8"/>
      <c r="C343" s="8"/>
      <c r="D343" s="8"/>
      <c r="E343" s="8"/>
      <c r="F343" s="67"/>
      <c r="G343" s="8"/>
      <c r="H343" s="8"/>
      <c r="I343" s="8"/>
      <c r="J343" s="8"/>
      <c r="K343" s="8"/>
      <c r="L343" s="8"/>
    </row>
    <row r="344" ht="15.75" customHeight="1">
      <c r="A344" s="8"/>
      <c r="B344" s="8"/>
      <c r="C344" s="8"/>
      <c r="D344" s="8"/>
      <c r="E344" s="8"/>
      <c r="F344" s="67"/>
      <c r="G344" s="8"/>
      <c r="H344" s="8"/>
      <c r="I344" s="8"/>
      <c r="J344" s="8"/>
      <c r="K344" s="8"/>
      <c r="L344" s="8"/>
    </row>
    <row r="345" ht="15.75" customHeight="1">
      <c r="A345" s="8"/>
      <c r="B345" s="8"/>
      <c r="C345" s="8"/>
      <c r="D345" s="8"/>
      <c r="E345" s="8"/>
      <c r="F345" s="67"/>
      <c r="G345" s="8"/>
      <c r="H345" s="8"/>
      <c r="I345" s="8"/>
      <c r="J345" s="8"/>
      <c r="K345" s="8"/>
      <c r="L345" s="8"/>
    </row>
    <row r="346" ht="15.75" customHeight="1">
      <c r="A346" s="8"/>
      <c r="B346" s="8"/>
      <c r="C346" s="8"/>
      <c r="D346" s="8"/>
      <c r="E346" s="8"/>
      <c r="F346" s="67"/>
      <c r="G346" s="8"/>
      <c r="H346" s="8"/>
      <c r="I346" s="8"/>
      <c r="J346" s="8"/>
      <c r="K346" s="8"/>
      <c r="L346" s="8"/>
    </row>
    <row r="347" ht="15.75" customHeight="1">
      <c r="A347" s="8"/>
      <c r="B347" s="8"/>
      <c r="C347" s="8"/>
      <c r="D347" s="8"/>
      <c r="E347" s="8"/>
      <c r="F347" s="67"/>
      <c r="G347" s="8"/>
      <c r="H347" s="8"/>
      <c r="I347" s="8"/>
      <c r="J347" s="8"/>
      <c r="K347" s="8"/>
      <c r="L347" s="8"/>
    </row>
    <row r="348" ht="15.75" customHeight="1">
      <c r="A348" s="8"/>
      <c r="B348" s="8"/>
      <c r="C348" s="8"/>
      <c r="D348" s="8"/>
      <c r="E348" s="8"/>
      <c r="F348" s="67"/>
      <c r="G348" s="8"/>
      <c r="H348" s="8"/>
      <c r="I348" s="8"/>
      <c r="J348" s="8"/>
      <c r="K348" s="8"/>
      <c r="L348" s="8"/>
    </row>
    <row r="349" ht="15.75" customHeight="1">
      <c r="A349" s="8"/>
      <c r="B349" s="8"/>
      <c r="C349" s="8"/>
      <c r="D349" s="8"/>
      <c r="E349" s="8"/>
      <c r="F349" s="67"/>
      <c r="G349" s="8"/>
      <c r="H349" s="8"/>
      <c r="I349" s="8"/>
      <c r="J349" s="8"/>
      <c r="K349" s="8"/>
      <c r="L349" s="8"/>
    </row>
    <row r="350" ht="15.75" customHeight="1">
      <c r="A350" s="8"/>
      <c r="B350" s="8"/>
      <c r="C350" s="8"/>
      <c r="D350" s="8"/>
      <c r="E350" s="8"/>
      <c r="F350" s="67"/>
      <c r="G350" s="8"/>
      <c r="H350" s="8"/>
      <c r="I350" s="8"/>
      <c r="J350" s="8"/>
      <c r="K350" s="8"/>
      <c r="L350" s="8"/>
    </row>
    <row r="351" ht="15.75" customHeight="1">
      <c r="A351" s="8"/>
      <c r="B351" s="8"/>
      <c r="C351" s="8"/>
      <c r="D351" s="8"/>
      <c r="E351" s="8"/>
      <c r="F351" s="67"/>
      <c r="G351" s="8"/>
      <c r="H351" s="8"/>
      <c r="I351" s="8"/>
      <c r="J351" s="8"/>
      <c r="K351" s="8"/>
      <c r="L351" s="8"/>
    </row>
    <row r="352" ht="15.75" customHeight="1">
      <c r="A352" s="8"/>
      <c r="B352" s="8"/>
      <c r="C352" s="8"/>
      <c r="D352" s="8"/>
      <c r="E352" s="8"/>
      <c r="F352" s="67"/>
      <c r="G352" s="8"/>
      <c r="H352" s="8"/>
      <c r="I352" s="8"/>
      <c r="J352" s="8"/>
      <c r="K352" s="8"/>
      <c r="L352" s="8"/>
    </row>
    <row r="353" ht="15.75" customHeight="1">
      <c r="A353" s="8"/>
      <c r="B353" s="8"/>
      <c r="C353" s="8"/>
      <c r="D353" s="8"/>
      <c r="E353" s="8"/>
      <c r="F353" s="67"/>
      <c r="G353" s="8"/>
      <c r="H353" s="8"/>
      <c r="I353" s="8"/>
      <c r="J353" s="8"/>
      <c r="K353" s="8"/>
      <c r="L353" s="8"/>
    </row>
    <row r="354" ht="15.75" customHeight="1">
      <c r="A354" s="8"/>
      <c r="B354" s="8"/>
      <c r="C354" s="8"/>
      <c r="D354" s="8"/>
      <c r="E354" s="8"/>
      <c r="F354" s="67"/>
      <c r="G354" s="8"/>
      <c r="H354" s="8"/>
      <c r="I354" s="8"/>
      <c r="J354" s="8"/>
      <c r="K354" s="8"/>
      <c r="L354" s="8"/>
    </row>
    <row r="355" ht="15.75" customHeight="1">
      <c r="A355" s="8"/>
      <c r="B355" s="8"/>
      <c r="C355" s="8"/>
      <c r="D355" s="8"/>
      <c r="E355" s="8"/>
      <c r="F355" s="67"/>
      <c r="G355" s="8"/>
      <c r="H355" s="8"/>
      <c r="I355" s="8"/>
      <c r="J355" s="8"/>
      <c r="K355" s="8"/>
      <c r="L355" s="8"/>
    </row>
    <row r="356" ht="15.75" customHeight="1">
      <c r="A356" s="8"/>
      <c r="B356" s="8"/>
      <c r="C356" s="8"/>
      <c r="D356" s="8"/>
      <c r="E356" s="8"/>
      <c r="F356" s="67"/>
      <c r="G356" s="8"/>
      <c r="H356" s="8"/>
      <c r="I356" s="8"/>
      <c r="J356" s="8"/>
      <c r="K356" s="8"/>
      <c r="L356" s="8"/>
    </row>
    <row r="357" ht="15.75" customHeight="1">
      <c r="A357" s="8"/>
      <c r="B357" s="8"/>
      <c r="C357" s="8"/>
      <c r="D357" s="8"/>
      <c r="E357" s="8"/>
      <c r="F357" s="67"/>
      <c r="G357" s="8"/>
      <c r="H357" s="8"/>
      <c r="I357" s="8"/>
      <c r="J357" s="8"/>
      <c r="K357" s="8"/>
      <c r="L357" s="8"/>
    </row>
    <row r="358" ht="15.75" customHeight="1">
      <c r="A358" s="8"/>
      <c r="B358" s="8"/>
      <c r="C358" s="8"/>
      <c r="D358" s="8"/>
      <c r="E358" s="8"/>
      <c r="F358" s="67"/>
      <c r="G358" s="8"/>
      <c r="H358" s="8"/>
      <c r="I358" s="8"/>
      <c r="J358" s="8"/>
      <c r="K358" s="8"/>
      <c r="L358" s="8"/>
    </row>
    <row r="359" ht="15.75" customHeight="1">
      <c r="A359" s="8"/>
      <c r="B359" s="8"/>
      <c r="C359" s="8"/>
      <c r="D359" s="8"/>
      <c r="E359" s="8"/>
      <c r="F359" s="67"/>
      <c r="G359" s="8"/>
      <c r="H359" s="8"/>
      <c r="I359" s="8"/>
      <c r="J359" s="8"/>
      <c r="K359" s="8"/>
      <c r="L359" s="8"/>
    </row>
    <row r="360" ht="15.75" customHeight="1">
      <c r="A360" s="8"/>
      <c r="B360" s="8"/>
      <c r="C360" s="8"/>
      <c r="D360" s="8"/>
      <c r="E360" s="8"/>
      <c r="F360" s="67"/>
      <c r="G360" s="8"/>
      <c r="H360" s="8"/>
      <c r="I360" s="8"/>
      <c r="J360" s="8"/>
      <c r="K360" s="8"/>
      <c r="L360" s="8"/>
    </row>
    <row r="361" ht="15.75" customHeight="1">
      <c r="A361" s="8"/>
      <c r="B361" s="8"/>
      <c r="C361" s="8"/>
      <c r="D361" s="8"/>
      <c r="E361" s="8"/>
      <c r="F361" s="67"/>
      <c r="G361" s="8"/>
      <c r="H361" s="8"/>
      <c r="I361" s="8"/>
      <c r="J361" s="8"/>
      <c r="K361" s="8"/>
      <c r="L361" s="8"/>
    </row>
    <row r="362" ht="15.75" customHeight="1">
      <c r="A362" s="8"/>
      <c r="B362" s="8"/>
      <c r="C362" s="8"/>
      <c r="D362" s="8"/>
      <c r="E362" s="8"/>
      <c r="F362" s="67"/>
      <c r="G362" s="8"/>
      <c r="H362" s="8"/>
      <c r="I362" s="8"/>
      <c r="J362" s="8"/>
      <c r="K362" s="8"/>
      <c r="L362" s="8"/>
    </row>
    <row r="363" ht="15.75" customHeight="1">
      <c r="A363" s="8"/>
      <c r="B363" s="8"/>
      <c r="C363" s="8"/>
      <c r="D363" s="8"/>
      <c r="E363" s="8"/>
      <c r="F363" s="67"/>
      <c r="G363" s="8"/>
      <c r="H363" s="8"/>
      <c r="I363" s="8"/>
      <c r="J363" s="8"/>
      <c r="K363" s="8"/>
      <c r="L363" s="8"/>
    </row>
    <row r="364" ht="15.75" customHeight="1">
      <c r="A364" s="8"/>
      <c r="B364" s="8"/>
      <c r="C364" s="8"/>
      <c r="D364" s="8"/>
      <c r="E364" s="8"/>
      <c r="F364" s="67"/>
      <c r="G364" s="8"/>
      <c r="H364" s="8"/>
      <c r="I364" s="8"/>
      <c r="J364" s="8"/>
      <c r="K364" s="8"/>
      <c r="L364" s="8"/>
    </row>
    <row r="365" ht="15.75" customHeight="1">
      <c r="A365" s="8"/>
      <c r="B365" s="8"/>
      <c r="C365" s="8"/>
      <c r="D365" s="8"/>
      <c r="E365" s="8"/>
      <c r="F365" s="67"/>
      <c r="G365" s="8"/>
      <c r="H365" s="8"/>
      <c r="I365" s="8"/>
      <c r="J365" s="8"/>
      <c r="K365" s="8"/>
      <c r="L365" s="8"/>
    </row>
    <row r="366" ht="15.75" customHeight="1">
      <c r="A366" s="8"/>
      <c r="B366" s="8"/>
      <c r="C366" s="8"/>
      <c r="D366" s="8"/>
      <c r="E366" s="8"/>
      <c r="F366" s="67"/>
      <c r="G366" s="8"/>
      <c r="H366" s="8"/>
      <c r="I366" s="8"/>
      <c r="J366" s="8"/>
      <c r="K366" s="8"/>
      <c r="L366" s="8"/>
    </row>
    <row r="367" ht="15.75" customHeight="1">
      <c r="A367" s="8"/>
      <c r="B367" s="8"/>
      <c r="C367" s="8"/>
      <c r="D367" s="8"/>
      <c r="E367" s="8"/>
      <c r="F367" s="67"/>
      <c r="G367" s="8"/>
      <c r="H367" s="8"/>
      <c r="I367" s="8"/>
      <c r="J367" s="8"/>
      <c r="K367" s="8"/>
      <c r="L367" s="8"/>
    </row>
    <row r="368" ht="15.75" customHeight="1">
      <c r="A368" s="8"/>
      <c r="B368" s="8"/>
      <c r="C368" s="8"/>
      <c r="D368" s="8"/>
      <c r="E368" s="8"/>
      <c r="F368" s="67"/>
      <c r="G368" s="8"/>
      <c r="H368" s="8"/>
      <c r="I368" s="8"/>
      <c r="J368" s="8"/>
      <c r="K368" s="8"/>
      <c r="L368" s="8"/>
    </row>
    <row r="369" ht="15.75" customHeight="1">
      <c r="A369" s="8"/>
      <c r="B369" s="8"/>
      <c r="C369" s="8"/>
      <c r="D369" s="8"/>
      <c r="E369" s="8"/>
      <c r="F369" s="67"/>
      <c r="G369" s="8"/>
      <c r="H369" s="8"/>
      <c r="I369" s="8"/>
      <c r="J369" s="8"/>
      <c r="K369" s="8"/>
      <c r="L369" s="8"/>
    </row>
    <row r="370" ht="15.75" customHeight="1">
      <c r="A370" s="8"/>
      <c r="B370" s="8"/>
      <c r="C370" s="8"/>
      <c r="D370" s="8"/>
      <c r="E370" s="8"/>
      <c r="F370" s="67"/>
      <c r="G370" s="8"/>
      <c r="H370" s="8"/>
      <c r="I370" s="8"/>
      <c r="J370" s="8"/>
      <c r="K370" s="8"/>
      <c r="L370" s="8"/>
    </row>
    <row r="371" ht="15.75" customHeight="1">
      <c r="A371" s="8"/>
      <c r="B371" s="8"/>
      <c r="C371" s="8"/>
      <c r="D371" s="8"/>
      <c r="E371" s="8"/>
      <c r="F371" s="67"/>
      <c r="G371" s="8"/>
      <c r="H371" s="8"/>
      <c r="I371" s="8"/>
      <c r="J371" s="8"/>
      <c r="K371" s="8"/>
      <c r="L371" s="8"/>
    </row>
    <row r="372" ht="15.75" customHeight="1">
      <c r="A372" s="8"/>
      <c r="B372" s="8"/>
      <c r="C372" s="8"/>
      <c r="D372" s="8"/>
      <c r="E372" s="8"/>
      <c r="F372" s="67"/>
      <c r="G372" s="8"/>
      <c r="H372" s="8"/>
      <c r="I372" s="8"/>
      <c r="J372" s="8"/>
      <c r="K372" s="8"/>
      <c r="L372" s="8"/>
    </row>
    <row r="373" ht="15.75" customHeight="1">
      <c r="A373" s="8"/>
      <c r="B373" s="8"/>
      <c r="C373" s="8"/>
      <c r="D373" s="8"/>
      <c r="E373" s="8"/>
      <c r="F373" s="67"/>
      <c r="G373" s="8"/>
      <c r="H373" s="8"/>
      <c r="I373" s="8"/>
      <c r="J373" s="8"/>
      <c r="K373" s="8"/>
      <c r="L373" s="8"/>
    </row>
    <row r="374" ht="15.75" customHeight="1">
      <c r="A374" s="8"/>
      <c r="B374" s="8"/>
      <c r="C374" s="8"/>
      <c r="D374" s="8"/>
      <c r="E374" s="8"/>
      <c r="F374" s="67"/>
      <c r="G374" s="8"/>
      <c r="H374" s="8"/>
      <c r="I374" s="8"/>
      <c r="J374" s="8"/>
      <c r="K374" s="8"/>
      <c r="L374" s="8"/>
    </row>
    <row r="375" ht="15.75" customHeight="1">
      <c r="A375" s="8"/>
      <c r="B375" s="8"/>
      <c r="C375" s="8"/>
      <c r="D375" s="8"/>
      <c r="E375" s="8"/>
      <c r="F375" s="67"/>
      <c r="G375" s="8"/>
      <c r="H375" s="8"/>
      <c r="I375" s="8"/>
      <c r="J375" s="8"/>
      <c r="K375" s="8"/>
      <c r="L375" s="8"/>
    </row>
    <row r="376" ht="15.75" customHeight="1">
      <c r="A376" s="8"/>
      <c r="B376" s="8"/>
      <c r="C376" s="8"/>
      <c r="D376" s="8"/>
      <c r="E376" s="8"/>
      <c r="F376" s="67"/>
      <c r="G376" s="8"/>
      <c r="H376" s="8"/>
      <c r="I376" s="8"/>
      <c r="J376" s="8"/>
      <c r="K376" s="8"/>
      <c r="L376" s="8"/>
    </row>
    <row r="377" ht="15.75" customHeight="1">
      <c r="A377" s="8"/>
      <c r="B377" s="8"/>
      <c r="C377" s="8"/>
      <c r="D377" s="8"/>
      <c r="E377" s="8"/>
      <c r="F377" s="67"/>
      <c r="G377" s="8"/>
      <c r="H377" s="8"/>
      <c r="I377" s="8"/>
      <c r="J377" s="8"/>
      <c r="K377" s="8"/>
      <c r="L377" s="8"/>
    </row>
    <row r="378" ht="15.75" customHeight="1">
      <c r="A378" s="8"/>
      <c r="B378" s="8"/>
      <c r="C378" s="8"/>
      <c r="D378" s="8"/>
      <c r="E378" s="8"/>
      <c r="F378" s="67"/>
      <c r="G378" s="8"/>
      <c r="H378" s="8"/>
      <c r="I378" s="8"/>
      <c r="J378" s="8"/>
      <c r="K378" s="8"/>
      <c r="L378" s="8"/>
    </row>
    <row r="379" ht="15.75" customHeight="1">
      <c r="A379" s="8"/>
      <c r="B379" s="8"/>
      <c r="C379" s="8"/>
      <c r="D379" s="8"/>
      <c r="E379" s="8"/>
      <c r="F379" s="67"/>
      <c r="G379" s="8"/>
      <c r="H379" s="8"/>
      <c r="I379" s="8"/>
      <c r="J379" s="8"/>
      <c r="K379" s="8"/>
      <c r="L379" s="8"/>
    </row>
    <row r="380" ht="15.75" customHeight="1">
      <c r="A380" s="8"/>
      <c r="B380" s="8"/>
      <c r="C380" s="8"/>
      <c r="D380" s="8"/>
      <c r="E380" s="8"/>
      <c r="F380" s="67"/>
      <c r="G380" s="8"/>
      <c r="H380" s="8"/>
      <c r="I380" s="8"/>
      <c r="J380" s="8"/>
      <c r="K380" s="8"/>
      <c r="L380" s="8"/>
    </row>
    <row r="381" ht="15.75" customHeight="1">
      <c r="A381" s="8"/>
      <c r="B381" s="8"/>
      <c r="C381" s="8"/>
      <c r="D381" s="8"/>
      <c r="E381" s="8"/>
      <c r="F381" s="67"/>
      <c r="G381" s="8"/>
      <c r="H381" s="8"/>
      <c r="I381" s="8"/>
      <c r="J381" s="8"/>
      <c r="K381" s="8"/>
      <c r="L381" s="8"/>
    </row>
    <row r="382" ht="15.75" customHeight="1">
      <c r="A382" s="8"/>
      <c r="B382" s="8"/>
      <c r="C382" s="8"/>
      <c r="D382" s="8"/>
      <c r="E382" s="8"/>
      <c r="F382" s="67"/>
      <c r="G382" s="8"/>
      <c r="H382" s="8"/>
      <c r="I382" s="8"/>
      <c r="J382" s="8"/>
      <c r="K382" s="8"/>
      <c r="L382" s="8"/>
    </row>
    <row r="383" ht="15.75" customHeight="1">
      <c r="A383" s="8"/>
      <c r="B383" s="8"/>
      <c r="C383" s="8"/>
      <c r="D383" s="8"/>
      <c r="E383" s="8"/>
      <c r="F383" s="67"/>
      <c r="G383" s="8"/>
      <c r="H383" s="8"/>
      <c r="I383" s="8"/>
      <c r="J383" s="8"/>
      <c r="K383" s="8"/>
      <c r="L383" s="8"/>
    </row>
    <row r="384" ht="15.75" customHeight="1">
      <c r="A384" s="8"/>
      <c r="B384" s="8"/>
      <c r="C384" s="8"/>
      <c r="D384" s="8"/>
      <c r="E384" s="8"/>
      <c r="F384" s="67"/>
      <c r="G384" s="8"/>
      <c r="H384" s="8"/>
      <c r="I384" s="8"/>
      <c r="J384" s="8"/>
      <c r="K384" s="8"/>
      <c r="L384" s="8"/>
    </row>
    <row r="385" ht="15.75" customHeight="1">
      <c r="A385" s="8"/>
      <c r="B385" s="8"/>
      <c r="C385" s="8"/>
      <c r="D385" s="8"/>
      <c r="E385" s="8"/>
      <c r="F385" s="67"/>
      <c r="G385" s="8"/>
      <c r="H385" s="8"/>
      <c r="I385" s="8"/>
      <c r="J385" s="8"/>
      <c r="K385" s="8"/>
      <c r="L385" s="8"/>
    </row>
    <row r="386" ht="15.75" customHeight="1">
      <c r="A386" s="8"/>
      <c r="B386" s="8"/>
      <c r="C386" s="8"/>
      <c r="D386" s="8"/>
      <c r="E386" s="8"/>
      <c r="F386" s="67"/>
      <c r="G386" s="8"/>
      <c r="H386" s="8"/>
      <c r="I386" s="8"/>
      <c r="J386" s="8"/>
      <c r="K386" s="8"/>
      <c r="L386" s="8"/>
    </row>
    <row r="387" ht="15.75" customHeight="1">
      <c r="A387" s="8"/>
      <c r="B387" s="8"/>
      <c r="C387" s="8"/>
      <c r="D387" s="8"/>
      <c r="E387" s="8"/>
      <c r="F387" s="67"/>
      <c r="G387" s="8"/>
      <c r="H387" s="8"/>
      <c r="I387" s="8"/>
      <c r="J387" s="8"/>
      <c r="K387" s="8"/>
      <c r="L387" s="8"/>
    </row>
    <row r="388" ht="15.75" customHeight="1">
      <c r="A388" s="8"/>
      <c r="B388" s="8"/>
      <c r="C388" s="8"/>
      <c r="D388" s="8"/>
      <c r="E388" s="8"/>
      <c r="F388" s="67"/>
      <c r="G388" s="8"/>
      <c r="H388" s="8"/>
      <c r="I388" s="8"/>
      <c r="J388" s="8"/>
      <c r="K388" s="8"/>
      <c r="L388" s="8"/>
    </row>
    <row r="389" ht="15.75" customHeight="1">
      <c r="A389" s="8"/>
      <c r="B389" s="8"/>
      <c r="C389" s="8"/>
      <c r="D389" s="8"/>
      <c r="E389" s="8"/>
      <c r="F389" s="67"/>
      <c r="G389" s="8"/>
      <c r="H389" s="8"/>
      <c r="I389" s="8"/>
      <c r="J389" s="8"/>
      <c r="K389" s="8"/>
      <c r="L389" s="8"/>
    </row>
    <row r="390" ht="15.75" customHeight="1">
      <c r="A390" s="8"/>
      <c r="B390" s="8"/>
      <c r="C390" s="8"/>
      <c r="D390" s="8"/>
      <c r="E390" s="8"/>
      <c r="F390" s="67"/>
      <c r="G390" s="8"/>
      <c r="H390" s="8"/>
      <c r="I390" s="8"/>
      <c r="J390" s="8"/>
      <c r="K390" s="8"/>
      <c r="L390" s="8"/>
    </row>
    <row r="391" ht="15.75" customHeight="1">
      <c r="A391" s="8"/>
      <c r="B391" s="8"/>
      <c r="C391" s="8"/>
      <c r="D391" s="8"/>
      <c r="E391" s="8"/>
      <c r="F391" s="67"/>
      <c r="G391" s="8"/>
      <c r="H391" s="8"/>
      <c r="I391" s="8"/>
      <c r="J391" s="8"/>
      <c r="K391" s="8"/>
      <c r="L391" s="8"/>
    </row>
    <row r="392" ht="15.75" customHeight="1">
      <c r="A392" s="8"/>
      <c r="B392" s="8"/>
      <c r="C392" s="8"/>
      <c r="D392" s="8"/>
      <c r="E392" s="8"/>
      <c r="F392" s="67"/>
      <c r="G392" s="8"/>
      <c r="H392" s="8"/>
      <c r="I392" s="8"/>
      <c r="J392" s="8"/>
      <c r="K392" s="8"/>
      <c r="L392" s="8"/>
    </row>
    <row r="393" ht="15.75" customHeight="1">
      <c r="A393" s="8"/>
      <c r="B393" s="8"/>
      <c r="C393" s="8"/>
      <c r="D393" s="8"/>
      <c r="E393" s="8"/>
      <c r="F393" s="67"/>
      <c r="G393" s="8"/>
      <c r="H393" s="8"/>
      <c r="I393" s="8"/>
      <c r="J393" s="8"/>
      <c r="K393" s="8"/>
      <c r="L393" s="8"/>
    </row>
    <row r="394" ht="15.75" customHeight="1">
      <c r="A394" s="8"/>
      <c r="B394" s="8"/>
      <c r="C394" s="8"/>
      <c r="D394" s="8"/>
      <c r="E394" s="8"/>
      <c r="F394" s="67"/>
      <c r="G394" s="8"/>
      <c r="H394" s="8"/>
      <c r="I394" s="8"/>
      <c r="J394" s="8"/>
      <c r="K394" s="8"/>
      <c r="L394" s="8"/>
    </row>
    <row r="395" ht="15.75" customHeight="1">
      <c r="A395" s="8"/>
      <c r="B395" s="8"/>
      <c r="C395" s="8"/>
      <c r="D395" s="8"/>
      <c r="E395" s="8"/>
      <c r="F395" s="67"/>
      <c r="G395" s="8"/>
      <c r="H395" s="8"/>
      <c r="I395" s="8"/>
      <c r="J395" s="8"/>
      <c r="K395" s="8"/>
      <c r="L395" s="8"/>
    </row>
    <row r="396" ht="15.75" customHeight="1">
      <c r="A396" s="8"/>
      <c r="B396" s="8"/>
      <c r="C396" s="8"/>
      <c r="D396" s="8"/>
      <c r="E396" s="8"/>
      <c r="F396" s="67"/>
      <c r="G396" s="8"/>
      <c r="H396" s="8"/>
      <c r="I396" s="8"/>
      <c r="J396" s="8"/>
      <c r="K396" s="8"/>
      <c r="L396" s="8"/>
    </row>
    <row r="397" ht="15.75" customHeight="1">
      <c r="A397" s="8"/>
      <c r="B397" s="8"/>
      <c r="C397" s="8"/>
      <c r="D397" s="8"/>
      <c r="E397" s="8"/>
      <c r="F397" s="67"/>
      <c r="G397" s="8"/>
      <c r="H397" s="8"/>
      <c r="I397" s="8"/>
      <c r="J397" s="8"/>
      <c r="K397" s="8"/>
      <c r="L397" s="8"/>
    </row>
    <row r="398" ht="15.75" customHeight="1">
      <c r="A398" s="8"/>
      <c r="B398" s="8"/>
      <c r="C398" s="8"/>
      <c r="D398" s="8"/>
      <c r="E398" s="8"/>
      <c r="F398" s="67"/>
      <c r="G398" s="8"/>
      <c r="H398" s="8"/>
      <c r="I398" s="8"/>
      <c r="J398" s="8"/>
      <c r="K398" s="8"/>
      <c r="L398" s="8"/>
    </row>
    <row r="399" ht="15.75" customHeight="1">
      <c r="A399" s="8"/>
      <c r="B399" s="8"/>
      <c r="C399" s="8"/>
      <c r="D399" s="8"/>
      <c r="E399" s="8"/>
      <c r="F399" s="67"/>
      <c r="G399" s="8"/>
      <c r="H399" s="8"/>
      <c r="I399" s="8"/>
      <c r="J399" s="8"/>
      <c r="K399" s="8"/>
      <c r="L399" s="8"/>
    </row>
    <row r="400" ht="15.75" customHeight="1">
      <c r="A400" s="8"/>
      <c r="B400" s="8"/>
      <c r="C400" s="8"/>
      <c r="D400" s="8"/>
      <c r="E400" s="8"/>
      <c r="F400" s="67"/>
      <c r="G400" s="8"/>
      <c r="H400" s="8"/>
      <c r="I400" s="8"/>
      <c r="J400" s="8"/>
      <c r="K400" s="8"/>
      <c r="L400" s="8"/>
    </row>
    <row r="401" ht="15.75" customHeight="1">
      <c r="A401" s="8"/>
      <c r="B401" s="8"/>
      <c r="C401" s="8"/>
      <c r="D401" s="8"/>
      <c r="E401" s="8"/>
      <c r="F401" s="67"/>
      <c r="G401" s="8"/>
      <c r="H401" s="8"/>
      <c r="I401" s="8"/>
      <c r="J401" s="8"/>
      <c r="K401" s="8"/>
      <c r="L401" s="8"/>
    </row>
    <row r="402" ht="15.75" customHeight="1">
      <c r="A402" s="8"/>
      <c r="B402" s="8"/>
      <c r="C402" s="8"/>
      <c r="D402" s="8"/>
      <c r="E402" s="8"/>
      <c r="F402" s="67"/>
      <c r="G402" s="8"/>
      <c r="H402" s="8"/>
      <c r="I402" s="8"/>
      <c r="J402" s="8"/>
      <c r="K402" s="8"/>
      <c r="L402" s="8"/>
    </row>
    <row r="403" ht="15.75" customHeight="1">
      <c r="A403" s="8"/>
      <c r="B403" s="8"/>
      <c r="C403" s="8"/>
      <c r="D403" s="8"/>
      <c r="E403" s="8"/>
      <c r="F403" s="67"/>
      <c r="G403" s="8"/>
      <c r="H403" s="8"/>
      <c r="I403" s="8"/>
      <c r="J403" s="8"/>
      <c r="K403" s="8"/>
      <c r="L403" s="8"/>
    </row>
    <row r="404" ht="15.75" customHeight="1">
      <c r="A404" s="8"/>
      <c r="B404" s="8"/>
      <c r="C404" s="8"/>
      <c r="D404" s="8"/>
      <c r="E404" s="8"/>
      <c r="F404" s="67"/>
      <c r="G404" s="8"/>
      <c r="H404" s="8"/>
      <c r="I404" s="8"/>
      <c r="J404" s="8"/>
      <c r="K404" s="8"/>
      <c r="L404" s="8"/>
    </row>
    <row r="405" ht="15.75" customHeight="1">
      <c r="A405" s="8"/>
      <c r="B405" s="8"/>
      <c r="C405" s="8"/>
      <c r="D405" s="8"/>
      <c r="E405" s="8"/>
      <c r="F405" s="67"/>
      <c r="G405" s="8"/>
      <c r="H405" s="8"/>
      <c r="I405" s="8"/>
      <c r="J405" s="8"/>
      <c r="K405" s="8"/>
      <c r="L405" s="8"/>
    </row>
    <row r="406" ht="15.75" customHeight="1">
      <c r="A406" s="8"/>
      <c r="B406" s="8"/>
      <c r="C406" s="8"/>
      <c r="D406" s="8"/>
      <c r="E406" s="8"/>
      <c r="F406" s="67"/>
      <c r="G406" s="8"/>
      <c r="H406" s="8"/>
      <c r="I406" s="8"/>
      <c r="J406" s="8"/>
      <c r="K406" s="8"/>
      <c r="L406" s="8"/>
    </row>
    <row r="407" ht="15.75" customHeight="1">
      <c r="A407" s="8"/>
      <c r="B407" s="8"/>
      <c r="C407" s="8"/>
      <c r="D407" s="8"/>
      <c r="E407" s="8"/>
      <c r="F407" s="67"/>
      <c r="G407" s="8"/>
      <c r="H407" s="8"/>
      <c r="I407" s="8"/>
      <c r="J407" s="8"/>
      <c r="K407" s="8"/>
      <c r="L407" s="8"/>
    </row>
    <row r="408" ht="15.75" customHeight="1">
      <c r="A408" s="8"/>
      <c r="B408" s="8"/>
      <c r="C408" s="8"/>
      <c r="D408" s="8"/>
      <c r="E408" s="8"/>
      <c r="F408" s="67"/>
      <c r="G408" s="8"/>
      <c r="H408" s="8"/>
      <c r="I408" s="8"/>
      <c r="J408" s="8"/>
      <c r="K408" s="8"/>
      <c r="L408" s="8"/>
    </row>
    <row r="409" ht="15.75" customHeight="1">
      <c r="A409" s="8"/>
      <c r="B409" s="8"/>
      <c r="C409" s="8"/>
      <c r="D409" s="8"/>
      <c r="E409" s="8"/>
      <c r="F409" s="67"/>
      <c r="G409" s="8"/>
      <c r="H409" s="8"/>
      <c r="I409" s="8"/>
      <c r="J409" s="8"/>
      <c r="K409" s="8"/>
      <c r="L409" s="8"/>
    </row>
    <row r="410" ht="15.75" customHeight="1">
      <c r="A410" s="8"/>
      <c r="B410" s="8"/>
      <c r="C410" s="8"/>
      <c r="D410" s="8"/>
      <c r="E410" s="8"/>
      <c r="F410" s="67"/>
      <c r="G410" s="8"/>
      <c r="H410" s="8"/>
      <c r="I410" s="8"/>
      <c r="J410" s="8"/>
      <c r="K410" s="8"/>
      <c r="L410" s="8"/>
    </row>
    <row r="411" ht="15.75" customHeight="1">
      <c r="A411" s="8"/>
      <c r="B411" s="8"/>
      <c r="C411" s="8"/>
      <c r="D411" s="8"/>
      <c r="E411" s="8"/>
      <c r="F411" s="67"/>
      <c r="G411" s="8"/>
      <c r="H411" s="8"/>
      <c r="I411" s="8"/>
      <c r="J411" s="8"/>
      <c r="K411" s="8"/>
      <c r="L411" s="8"/>
    </row>
    <row r="412" ht="15.75" customHeight="1">
      <c r="A412" s="8"/>
      <c r="B412" s="8"/>
      <c r="C412" s="8"/>
      <c r="D412" s="8"/>
      <c r="E412" s="8"/>
      <c r="F412" s="67"/>
      <c r="G412" s="8"/>
      <c r="H412" s="8"/>
      <c r="I412" s="8"/>
      <c r="J412" s="8"/>
      <c r="K412" s="8"/>
      <c r="L412" s="8"/>
    </row>
    <row r="413" ht="15.75" customHeight="1">
      <c r="A413" s="8"/>
      <c r="B413" s="8"/>
      <c r="C413" s="8"/>
      <c r="D413" s="8"/>
      <c r="E413" s="8"/>
      <c r="F413" s="67"/>
      <c r="G413" s="8"/>
      <c r="H413" s="8"/>
      <c r="I413" s="8"/>
      <c r="J413" s="8"/>
      <c r="K413" s="8"/>
      <c r="L413" s="8"/>
    </row>
    <row r="414" ht="15.75" customHeight="1">
      <c r="A414" s="8"/>
      <c r="B414" s="8"/>
      <c r="C414" s="8"/>
      <c r="D414" s="8"/>
      <c r="E414" s="8"/>
      <c r="F414" s="67"/>
      <c r="G414" s="8"/>
      <c r="H414" s="8"/>
      <c r="I414" s="8"/>
      <c r="J414" s="8"/>
      <c r="K414" s="8"/>
      <c r="L414" s="8"/>
    </row>
    <row r="415" ht="15.75" customHeight="1">
      <c r="A415" s="8"/>
      <c r="B415" s="8"/>
      <c r="C415" s="8"/>
      <c r="D415" s="8"/>
      <c r="E415" s="8"/>
      <c r="F415" s="67"/>
      <c r="G415" s="8"/>
      <c r="H415" s="8"/>
      <c r="I415" s="8"/>
      <c r="J415" s="8"/>
      <c r="K415" s="8"/>
      <c r="L415" s="8"/>
    </row>
    <row r="416" ht="15.75" customHeight="1">
      <c r="A416" s="8"/>
      <c r="B416" s="8"/>
      <c r="C416" s="8"/>
      <c r="D416" s="8"/>
      <c r="E416" s="8"/>
      <c r="F416" s="67"/>
      <c r="G416" s="8"/>
      <c r="H416" s="8"/>
      <c r="I416" s="8"/>
      <c r="J416" s="8"/>
      <c r="K416" s="8"/>
      <c r="L416" s="8"/>
    </row>
    <row r="417" ht="15.75" customHeight="1">
      <c r="A417" s="8"/>
      <c r="B417" s="8"/>
      <c r="C417" s="8"/>
      <c r="D417" s="8"/>
      <c r="E417" s="8"/>
      <c r="F417" s="67"/>
      <c r="G417" s="8"/>
      <c r="H417" s="8"/>
      <c r="I417" s="8"/>
      <c r="J417" s="8"/>
      <c r="K417" s="8"/>
      <c r="L417" s="8"/>
    </row>
    <row r="418" ht="15.75" customHeight="1">
      <c r="A418" s="8"/>
      <c r="B418" s="8"/>
      <c r="C418" s="8"/>
      <c r="D418" s="8"/>
      <c r="E418" s="8"/>
      <c r="F418" s="67"/>
      <c r="G418" s="8"/>
      <c r="H418" s="8"/>
      <c r="I418" s="8"/>
      <c r="J418" s="8"/>
      <c r="K418" s="8"/>
      <c r="L418" s="8"/>
    </row>
    <row r="419" ht="15.75" customHeight="1">
      <c r="A419" s="8"/>
      <c r="B419" s="8"/>
      <c r="C419" s="8"/>
      <c r="D419" s="8"/>
      <c r="E419" s="8"/>
      <c r="F419" s="67"/>
      <c r="G419" s="8"/>
      <c r="H419" s="8"/>
      <c r="I419" s="8"/>
      <c r="J419" s="8"/>
      <c r="K419" s="8"/>
      <c r="L419" s="8"/>
    </row>
    <row r="420" ht="15.75" customHeight="1">
      <c r="A420" s="8"/>
      <c r="B420" s="8"/>
      <c r="C420" s="8"/>
      <c r="D420" s="8"/>
      <c r="E420" s="8"/>
      <c r="F420" s="67"/>
      <c r="G420" s="8"/>
      <c r="H420" s="8"/>
      <c r="I420" s="8"/>
      <c r="J420" s="8"/>
      <c r="K420" s="8"/>
      <c r="L420" s="8"/>
    </row>
    <row r="421" ht="15.75" customHeight="1">
      <c r="A421" s="8"/>
      <c r="B421" s="8"/>
      <c r="C421" s="8"/>
      <c r="D421" s="8"/>
      <c r="E421" s="8"/>
      <c r="F421" s="67"/>
      <c r="G421" s="8"/>
      <c r="H421" s="8"/>
      <c r="I421" s="8"/>
      <c r="J421" s="8"/>
      <c r="K421" s="8"/>
      <c r="L421" s="8"/>
    </row>
    <row r="422" ht="15.75" customHeight="1">
      <c r="A422" s="8"/>
      <c r="B422" s="8"/>
      <c r="C422" s="8"/>
      <c r="D422" s="8"/>
      <c r="E422" s="8"/>
      <c r="F422" s="67"/>
      <c r="G422" s="8"/>
      <c r="H422" s="8"/>
      <c r="I422" s="8"/>
      <c r="J422" s="8"/>
      <c r="K422" s="8"/>
      <c r="L422" s="8"/>
    </row>
    <row r="423" ht="15.75" customHeight="1">
      <c r="A423" s="8"/>
      <c r="B423" s="8"/>
      <c r="C423" s="8"/>
      <c r="D423" s="8"/>
      <c r="E423" s="8"/>
      <c r="F423" s="67"/>
      <c r="G423" s="8"/>
      <c r="H423" s="8"/>
      <c r="I423" s="8"/>
      <c r="J423" s="8"/>
      <c r="K423" s="8"/>
      <c r="L423" s="8"/>
    </row>
    <row r="424" ht="15.75" customHeight="1">
      <c r="A424" s="8"/>
      <c r="B424" s="8"/>
      <c r="C424" s="8"/>
      <c r="D424" s="8"/>
      <c r="E424" s="8"/>
      <c r="F424" s="67"/>
      <c r="G424" s="8"/>
      <c r="H424" s="8"/>
      <c r="I424" s="8"/>
      <c r="J424" s="8"/>
      <c r="K424" s="8"/>
      <c r="L424" s="8"/>
    </row>
    <row r="425" ht="15.75" customHeight="1">
      <c r="A425" s="8"/>
      <c r="B425" s="8"/>
      <c r="C425" s="8"/>
      <c r="D425" s="8"/>
      <c r="E425" s="8"/>
      <c r="F425" s="67"/>
      <c r="G425" s="8"/>
      <c r="H425" s="8"/>
      <c r="I425" s="8"/>
      <c r="J425" s="8"/>
      <c r="K425" s="8"/>
      <c r="L425" s="8"/>
    </row>
    <row r="426" ht="15.75" customHeight="1">
      <c r="A426" s="8"/>
      <c r="B426" s="8"/>
      <c r="C426" s="8"/>
      <c r="D426" s="8"/>
      <c r="E426" s="8"/>
      <c r="F426" s="67"/>
      <c r="G426" s="8"/>
      <c r="H426" s="8"/>
      <c r="I426" s="8"/>
      <c r="J426" s="8"/>
      <c r="K426" s="8"/>
      <c r="L426" s="8"/>
    </row>
    <row r="427" ht="15.75" customHeight="1">
      <c r="A427" s="8"/>
      <c r="B427" s="8"/>
      <c r="C427" s="8"/>
      <c r="D427" s="8"/>
      <c r="E427" s="8"/>
      <c r="F427" s="67"/>
      <c r="G427" s="8"/>
      <c r="H427" s="8"/>
      <c r="I427" s="8"/>
      <c r="J427" s="8"/>
      <c r="K427" s="8"/>
      <c r="L427" s="8"/>
    </row>
    <row r="428" ht="15.75" customHeight="1">
      <c r="A428" s="8"/>
      <c r="B428" s="8"/>
      <c r="C428" s="8"/>
      <c r="D428" s="8"/>
      <c r="E428" s="8"/>
      <c r="F428" s="67"/>
      <c r="G428" s="8"/>
      <c r="H428" s="8"/>
      <c r="I428" s="8"/>
      <c r="J428" s="8"/>
      <c r="K428" s="8"/>
      <c r="L428" s="8"/>
    </row>
    <row r="429" ht="15.75" customHeight="1">
      <c r="A429" s="8"/>
      <c r="B429" s="8"/>
      <c r="C429" s="8"/>
      <c r="D429" s="8"/>
      <c r="E429" s="8"/>
      <c r="F429" s="67"/>
      <c r="G429" s="8"/>
      <c r="H429" s="8"/>
      <c r="I429" s="8"/>
      <c r="J429" s="8"/>
      <c r="K429" s="8"/>
      <c r="L429" s="8"/>
    </row>
    <row r="430" ht="15.75" customHeight="1">
      <c r="A430" s="8"/>
      <c r="B430" s="8"/>
      <c r="C430" s="8"/>
      <c r="D430" s="8"/>
      <c r="E430" s="8"/>
      <c r="F430" s="67"/>
      <c r="G430" s="8"/>
      <c r="H430" s="8"/>
      <c r="I430" s="8"/>
      <c r="J430" s="8"/>
      <c r="K430" s="8"/>
      <c r="L430" s="8"/>
    </row>
    <row r="431" ht="15.75" customHeight="1">
      <c r="A431" s="8"/>
      <c r="B431" s="8"/>
      <c r="C431" s="8"/>
      <c r="D431" s="8"/>
      <c r="E431" s="8"/>
      <c r="F431" s="67"/>
      <c r="G431" s="8"/>
      <c r="H431" s="8"/>
      <c r="I431" s="8"/>
      <c r="J431" s="8"/>
      <c r="K431" s="8"/>
      <c r="L431" s="8"/>
    </row>
    <row r="432" ht="15.75" customHeight="1">
      <c r="A432" s="8"/>
      <c r="B432" s="8"/>
      <c r="C432" s="8"/>
      <c r="D432" s="8"/>
      <c r="E432" s="8"/>
      <c r="F432" s="67"/>
      <c r="G432" s="8"/>
      <c r="H432" s="8"/>
      <c r="I432" s="8"/>
      <c r="J432" s="8"/>
      <c r="K432" s="8"/>
      <c r="L432" s="8"/>
    </row>
    <row r="433" ht="15.75" customHeight="1">
      <c r="A433" s="8"/>
      <c r="B433" s="8"/>
      <c r="C433" s="8"/>
      <c r="D433" s="8"/>
      <c r="E433" s="8"/>
      <c r="F433" s="67"/>
      <c r="G433" s="8"/>
      <c r="H433" s="8"/>
      <c r="I433" s="8"/>
      <c r="J433" s="8"/>
      <c r="K433" s="8"/>
      <c r="L433" s="8"/>
    </row>
    <row r="434" ht="15.75" customHeight="1">
      <c r="A434" s="8"/>
      <c r="B434" s="8"/>
      <c r="C434" s="8"/>
      <c r="D434" s="8"/>
      <c r="E434" s="8"/>
      <c r="F434" s="67"/>
      <c r="G434" s="8"/>
      <c r="H434" s="8"/>
      <c r="I434" s="8"/>
      <c r="J434" s="8"/>
      <c r="K434" s="8"/>
      <c r="L434" s="8"/>
    </row>
    <row r="435" ht="15.75" customHeight="1">
      <c r="A435" s="8"/>
      <c r="B435" s="8"/>
      <c r="C435" s="8"/>
      <c r="D435" s="8"/>
      <c r="E435" s="8"/>
      <c r="F435" s="67"/>
      <c r="G435" s="8"/>
      <c r="H435" s="8"/>
      <c r="I435" s="8"/>
      <c r="J435" s="8"/>
      <c r="K435" s="8"/>
      <c r="L435" s="8"/>
    </row>
    <row r="436" ht="15.75" customHeight="1">
      <c r="A436" s="8"/>
      <c r="B436" s="8"/>
      <c r="C436" s="8"/>
      <c r="D436" s="8"/>
      <c r="E436" s="8"/>
      <c r="F436" s="67"/>
      <c r="G436" s="8"/>
      <c r="H436" s="8"/>
      <c r="I436" s="8"/>
      <c r="J436" s="8"/>
      <c r="K436" s="8"/>
      <c r="L436" s="8"/>
    </row>
    <row r="437" ht="15.75" customHeight="1">
      <c r="A437" s="8"/>
      <c r="B437" s="8"/>
      <c r="C437" s="8"/>
      <c r="D437" s="8"/>
      <c r="E437" s="8"/>
      <c r="F437" s="67"/>
      <c r="G437" s="8"/>
      <c r="H437" s="8"/>
      <c r="I437" s="8"/>
      <c r="J437" s="8"/>
      <c r="K437" s="8"/>
      <c r="L437" s="8"/>
    </row>
    <row r="438" ht="15.75" customHeight="1">
      <c r="A438" s="8"/>
      <c r="B438" s="8"/>
      <c r="C438" s="8"/>
      <c r="D438" s="8"/>
      <c r="E438" s="8"/>
      <c r="F438" s="67"/>
      <c r="G438" s="8"/>
      <c r="H438" s="8"/>
      <c r="I438" s="8"/>
      <c r="J438" s="8"/>
      <c r="K438" s="8"/>
      <c r="L438" s="8"/>
    </row>
    <row r="439" ht="15.75" customHeight="1">
      <c r="A439" s="8"/>
      <c r="B439" s="8"/>
      <c r="C439" s="8"/>
      <c r="D439" s="8"/>
      <c r="E439" s="8"/>
      <c r="F439" s="67"/>
      <c r="G439" s="8"/>
      <c r="H439" s="8"/>
      <c r="I439" s="8"/>
      <c r="J439" s="8"/>
      <c r="K439" s="8"/>
      <c r="L439" s="8"/>
    </row>
    <row r="440" ht="15.75" customHeight="1">
      <c r="A440" s="8"/>
      <c r="B440" s="8"/>
      <c r="C440" s="8"/>
      <c r="D440" s="8"/>
      <c r="E440" s="8"/>
      <c r="F440" s="67"/>
      <c r="G440" s="8"/>
      <c r="H440" s="8"/>
      <c r="I440" s="8"/>
      <c r="J440" s="8"/>
      <c r="K440" s="8"/>
      <c r="L440" s="8"/>
    </row>
    <row r="441" ht="15.75" customHeight="1">
      <c r="A441" s="8"/>
      <c r="B441" s="8"/>
      <c r="C441" s="8"/>
      <c r="D441" s="8"/>
      <c r="E441" s="8"/>
      <c r="F441" s="67"/>
      <c r="G441" s="8"/>
      <c r="H441" s="8"/>
      <c r="I441" s="8"/>
      <c r="J441" s="8"/>
      <c r="K441" s="8"/>
      <c r="L441" s="8"/>
    </row>
    <row r="442" ht="15.75" customHeight="1">
      <c r="A442" s="8"/>
      <c r="B442" s="8"/>
      <c r="C442" s="8"/>
      <c r="D442" s="8"/>
      <c r="E442" s="8"/>
      <c r="F442" s="67"/>
      <c r="G442" s="8"/>
      <c r="H442" s="8"/>
      <c r="I442" s="8"/>
      <c r="J442" s="8"/>
      <c r="K442" s="8"/>
      <c r="L442" s="8"/>
    </row>
    <row r="443" ht="15.75" customHeight="1">
      <c r="A443" s="8"/>
      <c r="B443" s="8"/>
      <c r="C443" s="8"/>
      <c r="D443" s="8"/>
      <c r="E443" s="8"/>
      <c r="F443" s="67"/>
      <c r="G443" s="8"/>
      <c r="H443" s="8"/>
      <c r="I443" s="8"/>
      <c r="J443" s="8"/>
      <c r="K443" s="8"/>
      <c r="L443" s="8"/>
    </row>
    <row r="444" ht="15.75" customHeight="1">
      <c r="A444" s="8"/>
      <c r="B444" s="8"/>
      <c r="C444" s="8"/>
      <c r="D444" s="8"/>
      <c r="E444" s="8"/>
      <c r="F444" s="67"/>
      <c r="G444" s="8"/>
      <c r="H444" s="8"/>
      <c r="I444" s="8"/>
      <c r="J444" s="8"/>
      <c r="K444" s="8"/>
      <c r="L444" s="8"/>
    </row>
    <row r="445" ht="15.75" customHeight="1">
      <c r="A445" s="8"/>
      <c r="B445" s="8"/>
      <c r="C445" s="8"/>
      <c r="D445" s="8"/>
      <c r="E445" s="8"/>
      <c r="F445" s="67"/>
      <c r="G445" s="8"/>
      <c r="H445" s="8"/>
      <c r="I445" s="8"/>
      <c r="J445" s="8"/>
      <c r="K445" s="8"/>
      <c r="L445" s="8"/>
    </row>
    <row r="446" ht="15.75" customHeight="1">
      <c r="A446" s="8"/>
      <c r="B446" s="8"/>
      <c r="C446" s="8"/>
      <c r="D446" s="8"/>
      <c r="E446" s="8"/>
      <c r="F446" s="67"/>
      <c r="G446" s="8"/>
      <c r="H446" s="8"/>
      <c r="I446" s="8"/>
      <c r="J446" s="8"/>
      <c r="K446" s="8"/>
      <c r="L446" s="8"/>
    </row>
    <row r="447" ht="15.75" customHeight="1">
      <c r="A447" s="8"/>
      <c r="B447" s="8"/>
      <c r="C447" s="8"/>
      <c r="D447" s="8"/>
      <c r="E447" s="8"/>
      <c r="F447" s="67"/>
      <c r="G447" s="8"/>
      <c r="H447" s="8"/>
      <c r="I447" s="8"/>
      <c r="J447" s="8"/>
      <c r="K447" s="8"/>
      <c r="L447" s="8"/>
    </row>
    <row r="448" ht="15.75" customHeight="1">
      <c r="A448" s="8"/>
      <c r="B448" s="8"/>
      <c r="C448" s="8"/>
      <c r="D448" s="8"/>
      <c r="E448" s="8"/>
      <c r="F448" s="67"/>
      <c r="G448" s="8"/>
      <c r="H448" s="8"/>
      <c r="I448" s="8"/>
      <c r="J448" s="8"/>
      <c r="K448" s="8"/>
      <c r="L448" s="8"/>
    </row>
    <row r="449" ht="15.75" customHeight="1">
      <c r="A449" s="8"/>
      <c r="B449" s="8"/>
      <c r="C449" s="8"/>
      <c r="D449" s="8"/>
      <c r="E449" s="8"/>
      <c r="F449" s="67"/>
      <c r="G449" s="8"/>
      <c r="H449" s="8"/>
      <c r="I449" s="8"/>
      <c r="J449" s="8"/>
      <c r="K449" s="8"/>
      <c r="L449" s="8"/>
    </row>
    <row r="450" ht="15.75" customHeight="1">
      <c r="A450" s="8"/>
      <c r="B450" s="8"/>
      <c r="C450" s="8"/>
      <c r="D450" s="8"/>
      <c r="E450" s="8"/>
      <c r="F450" s="67"/>
      <c r="G450" s="8"/>
      <c r="H450" s="8"/>
      <c r="I450" s="8"/>
      <c r="J450" s="8"/>
      <c r="K450" s="8"/>
      <c r="L450" s="8"/>
    </row>
    <row r="451" ht="15.75" customHeight="1">
      <c r="A451" s="8"/>
      <c r="B451" s="8"/>
      <c r="C451" s="8"/>
      <c r="D451" s="8"/>
      <c r="E451" s="8"/>
      <c r="F451" s="67"/>
      <c r="G451" s="8"/>
      <c r="H451" s="8"/>
      <c r="I451" s="8"/>
      <c r="J451" s="8"/>
      <c r="K451" s="8"/>
      <c r="L451" s="8"/>
    </row>
    <row r="452" ht="15.75" customHeight="1">
      <c r="A452" s="8"/>
      <c r="B452" s="8"/>
      <c r="C452" s="8"/>
      <c r="D452" s="8"/>
      <c r="E452" s="8"/>
      <c r="F452" s="67"/>
      <c r="G452" s="8"/>
      <c r="H452" s="8"/>
      <c r="I452" s="8"/>
      <c r="J452" s="8"/>
      <c r="K452" s="8"/>
      <c r="L452" s="8"/>
    </row>
    <row r="453" ht="15.75" customHeight="1">
      <c r="A453" s="8"/>
      <c r="B453" s="8"/>
      <c r="C453" s="8"/>
      <c r="D453" s="8"/>
      <c r="E453" s="8"/>
      <c r="F453" s="67"/>
      <c r="G453" s="8"/>
      <c r="H453" s="8"/>
      <c r="I453" s="8"/>
      <c r="J453" s="8"/>
      <c r="K453" s="8"/>
      <c r="L453" s="8"/>
    </row>
    <row r="454" ht="15.75" customHeight="1">
      <c r="A454" s="8"/>
      <c r="B454" s="8"/>
      <c r="C454" s="8"/>
      <c r="D454" s="8"/>
      <c r="E454" s="8"/>
      <c r="F454" s="67"/>
      <c r="G454" s="8"/>
      <c r="H454" s="8"/>
      <c r="I454" s="8"/>
      <c r="J454" s="8"/>
      <c r="K454" s="8"/>
      <c r="L454" s="8"/>
    </row>
    <row r="455" ht="15.75" customHeight="1">
      <c r="A455" s="8"/>
      <c r="B455" s="8"/>
      <c r="C455" s="8"/>
      <c r="D455" s="8"/>
      <c r="E455" s="8"/>
      <c r="F455" s="67"/>
      <c r="G455" s="8"/>
      <c r="H455" s="8"/>
      <c r="I455" s="8"/>
      <c r="J455" s="8"/>
      <c r="K455" s="8"/>
      <c r="L455" s="8"/>
    </row>
    <row r="456" ht="15.75" customHeight="1">
      <c r="A456" s="8"/>
      <c r="B456" s="8"/>
      <c r="C456" s="8"/>
      <c r="D456" s="8"/>
      <c r="E456" s="8"/>
      <c r="F456" s="67"/>
      <c r="G456" s="8"/>
      <c r="H456" s="8"/>
      <c r="I456" s="8"/>
      <c r="J456" s="8"/>
      <c r="K456" s="8"/>
      <c r="L456" s="8"/>
    </row>
    <row r="457" ht="15.75" customHeight="1">
      <c r="A457" s="8"/>
      <c r="B457" s="8"/>
      <c r="C457" s="8"/>
      <c r="D457" s="8"/>
      <c r="E457" s="8"/>
      <c r="F457" s="67"/>
      <c r="G457" s="8"/>
      <c r="H457" s="8"/>
      <c r="I457" s="8"/>
      <c r="J457" s="8"/>
      <c r="K457" s="8"/>
      <c r="L457" s="8"/>
    </row>
    <row r="458" ht="15.75" customHeight="1">
      <c r="A458" s="8"/>
      <c r="B458" s="8"/>
      <c r="C458" s="8"/>
      <c r="D458" s="8"/>
      <c r="E458" s="8"/>
      <c r="F458" s="67"/>
      <c r="G458" s="8"/>
      <c r="H458" s="8"/>
      <c r="I458" s="8"/>
      <c r="J458" s="8"/>
      <c r="K458" s="8"/>
      <c r="L458" s="8"/>
    </row>
    <row r="459" ht="15.75" customHeight="1">
      <c r="A459" s="8"/>
      <c r="B459" s="8"/>
      <c r="C459" s="8"/>
      <c r="D459" s="8"/>
      <c r="E459" s="8"/>
      <c r="F459" s="67"/>
      <c r="G459" s="8"/>
      <c r="H459" s="8"/>
      <c r="I459" s="8"/>
      <c r="J459" s="8"/>
      <c r="K459" s="8"/>
      <c r="L459" s="8"/>
    </row>
    <row r="460" ht="15.75" customHeight="1">
      <c r="A460" s="8"/>
      <c r="B460" s="8"/>
      <c r="C460" s="8"/>
      <c r="D460" s="8"/>
      <c r="E460" s="8"/>
      <c r="F460" s="67"/>
      <c r="G460" s="8"/>
      <c r="H460" s="8"/>
      <c r="I460" s="8"/>
      <c r="J460" s="8"/>
      <c r="K460" s="8"/>
      <c r="L460" s="8"/>
    </row>
    <row r="461" ht="15.75" customHeight="1">
      <c r="A461" s="8"/>
      <c r="B461" s="8"/>
      <c r="C461" s="8"/>
      <c r="D461" s="8"/>
      <c r="E461" s="8"/>
      <c r="F461" s="67"/>
      <c r="G461" s="8"/>
      <c r="H461" s="8"/>
      <c r="I461" s="8"/>
      <c r="J461" s="8"/>
      <c r="K461" s="8"/>
      <c r="L461" s="8"/>
    </row>
    <row r="462" ht="15.75" customHeight="1">
      <c r="A462" s="8"/>
      <c r="B462" s="8"/>
      <c r="C462" s="8"/>
      <c r="D462" s="8"/>
      <c r="E462" s="8"/>
      <c r="F462" s="67"/>
      <c r="G462" s="8"/>
      <c r="H462" s="8"/>
      <c r="I462" s="8"/>
      <c r="J462" s="8"/>
      <c r="K462" s="8"/>
      <c r="L462" s="8"/>
    </row>
    <row r="463" ht="15.75" customHeight="1">
      <c r="A463" s="8"/>
      <c r="B463" s="8"/>
      <c r="C463" s="8"/>
      <c r="D463" s="8"/>
      <c r="E463" s="8"/>
      <c r="F463" s="67"/>
      <c r="G463" s="8"/>
      <c r="H463" s="8"/>
      <c r="I463" s="8"/>
      <c r="J463" s="8"/>
      <c r="K463" s="8"/>
      <c r="L463" s="8"/>
    </row>
    <row r="464" ht="15.75" customHeight="1">
      <c r="A464" s="8"/>
      <c r="B464" s="8"/>
      <c r="C464" s="8"/>
      <c r="D464" s="8"/>
      <c r="E464" s="8"/>
      <c r="F464" s="67"/>
      <c r="G464" s="8"/>
      <c r="H464" s="8"/>
      <c r="I464" s="8"/>
      <c r="J464" s="8"/>
      <c r="K464" s="8"/>
      <c r="L464" s="8"/>
    </row>
    <row r="465" ht="15.75" customHeight="1">
      <c r="A465" s="8"/>
      <c r="B465" s="8"/>
      <c r="C465" s="8"/>
      <c r="D465" s="8"/>
      <c r="E465" s="8"/>
      <c r="F465" s="67"/>
      <c r="G465" s="8"/>
      <c r="H465" s="8"/>
      <c r="I465" s="8"/>
      <c r="J465" s="8"/>
      <c r="K465" s="8"/>
      <c r="L465" s="8"/>
    </row>
    <row r="466" ht="15.75" customHeight="1">
      <c r="A466" s="8"/>
      <c r="B466" s="8"/>
      <c r="C466" s="8"/>
      <c r="D466" s="8"/>
      <c r="E466" s="8"/>
      <c r="F466" s="67"/>
      <c r="G466" s="8"/>
      <c r="H466" s="8"/>
      <c r="I466" s="8"/>
      <c r="J466" s="8"/>
      <c r="K466" s="8"/>
      <c r="L466" s="8"/>
    </row>
    <row r="467" ht="15.75" customHeight="1">
      <c r="A467" s="8"/>
      <c r="B467" s="8"/>
      <c r="C467" s="8"/>
      <c r="D467" s="8"/>
      <c r="E467" s="8"/>
      <c r="F467" s="67"/>
      <c r="G467" s="8"/>
      <c r="H467" s="8"/>
      <c r="I467" s="8"/>
      <c r="J467" s="8"/>
      <c r="K467" s="8"/>
      <c r="L467" s="8"/>
    </row>
    <row r="468" ht="15.75" customHeight="1">
      <c r="A468" s="8"/>
      <c r="B468" s="8"/>
      <c r="C468" s="8"/>
      <c r="D468" s="8"/>
      <c r="E468" s="8"/>
      <c r="F468" s="67"/>
      <c r="G468" s="8"/>
      <c r="H468" s="8"/>
      <c r="I468" s="8"/>
      <c r="J468" s="8"/>
      <c r="K468" s="8"/>
      <c r="L468" s="8"/>
    </row>
    <row r="469" ht="15.75" customHeight="1">
      <c r="A469" s="8"/>
      <c r="B469" s="8"/>
      <c r="C469" s="8"/>
      <c r="D469" s="8"/>
      <c r="E469" s="8"/>
      <c r="F469" s="67"/>
      <c r="G469" s="8"/>
      <c r="H469" s="8"/>
      <c r="I469" s="8"/>
      <c r="J469" s="8"/>
      <c r="K469" s="8"/>
      <c r="L469" s="8"/>
    </row>
    <row r="470" ht="15.75" customHeight="1">
      <c r="A470" s="8"/>
      <c r="B470" s="8"/>
      <c r="C470" s="8"/>
      <c r="D470" s="8"/>
      <c r="E470" s="8"/>
      <c r="F470" s="67"/>
      <c r="G470" s="8"/>
      <c r="H470" s="8"/>
      <c r="I470" s="8"/>
      <c r="J470" s="8"/>
      <c r="K470" s="8"/>
      <c r="L470" s="8"/>
    </row>
    <row r="471" ht="15.75" customHeight="1">
      <c r="A471" s="8"/>
      <c r="B471" s="8"/>
      <c r="C471" s="8"/>
      <c r="D471" s="8"/>
      <c r="E471" s="8"/>
      <c r="F471" s="67"/>
      <c r="G471" s="8"/>
      <c r="H471" s="8"/>
      <c r="I471" s="8"/>
      <c r="J471" s="8"/>
      <c r="K471" s="8"/>
      <c r="L471" s="8"/>
    </row>
    <row r="472" ht="15.75" customHeight="1">
      <c r="A472" s="8"/>
      <c r="B472" s="8"/>
      <c r="C472" s="8"/>
      <c r="D472" s="8"/>
      <c r="E472" s="8"/>
      <c r="F472" s="67"/>
      <c r="G472" s="8"/>
      <c r="H472" s="8"/>
      <c r="I472" s="8"/>
      <c r="J472" s="8"/>
      <c r="K472" s="8"/>
      <c r="L472" s="8"/>
    </row>
    <row r="473" ht="15.75" customHeight="1">
      <c r="A473" s="8"/>
      <c r="B473" s="8"/>
      <c r="C473" s="8"/>
      <c r="D473" s="8"/>
      <c r="E473" s="8"/>
      <c r="F473" s="67"/>
      <c r="G473" s="8"/>
      <c r="H473" s="8"/>
      <c r="I473" s="8"/>
      <c r="J473" s="8"/>
      <c r="K473" s="8"/>
      <c r="L473" s="8"/>
    </row>
    <row r="474" ht="15.75" customHeight="1">
      <c r="A474" s="8"/>
      <c r="B474" s="8"/>
      <c r="C474" s="8"/>
      <c r="D474" s="8"/>
      <c r="E474" s="8"/>
      <c r="F474" s="67"/>
      <c r="G474" s="8"/>
      <c r="H474" s="8"/>
      <c r="I474" s="8"/>
      <c r="J474" s="8"/>
      <c r="K474" s="8"/>
      <c r="L474" s="8"/>
    </row>
    <row r="475" ht="15.75" customHeight="1">
      <c r="A475" s="8"/>
      <c r="B475" s="8"/>
      <c r="C475" s="8"/>
      <c r="D475" s="8"/>
      <c r="E475" s="8"/>
      <c r="F475" s="67"/>
      <c r="G475" s="8"/>
      <c r="H475" s="8"/>
      <c r="I475" s="8"/>
      <c r="J475" s="8"/>
      <c r="K475" s="8"/>
      <c r="L475" s="8"/>
    </row>
    <row r="476" ht="15.75" customHeight="1">
      <c r="A476" s="8"/>
      <c r="B476" s="8"/>
      <c r="C476" s="8"/>
      <c r="D476" s="8"/>
      <c r="E476" s="8"/>
      <c r="F476" s="67"/>
      <c r="G476" s="8"/>
      <c r="H476" s="8"/>
      <c r="I476" s="8"/>
      <c r="J476" s="8"/>
      <c r="K476" s="8"/>
      <c r="L476" s="8"/>
    </row>
    <row r="477" ht="15.75" customHeight="1">
      <c r="A477" s="8"/>
      <c r="B477" s="8"/>
      <c r="C477" s="8"/>
      <c r="D477" s="8"/>
      <c r="E477" s="8"/>
      <c r="F477" s="67"/>
      <c r="G477" s="8"/>
      <c r="H477" s="8"/>
      <c r="I477" s="8"/>
      <c r="J477" s="8"/>
      <c r="K477" s="8"/>
      <c r="L477" s="8"/>
    </row>
    <row r="478" ht="15.75" customHeight="1">
      <c r="A478" s="8"/>
      <c r="B478" s="8"/>
      <c r="C478" s="8"/>
      <c r="D478" s="8"/>
      <c r="E478" s="8"/>
      <c r="F478" s="67"/>
      <c r="G478" s="8"/>
      <c r="H478" s="8"/>
      <c r="I478" s="8"/>
      <c r="J478" s="8"/>
      <c r="K478" s="8"/>
      <c r="L478" s="8"/>
    </row>
    <row r="479" ht="15.75" customHeight="1">
      <c r="A479" s="8"/>
      <c r="B479" s="8"/>
      <c r="C479" s="8"/>
      <c r="D479" s="8"/>
      <c r="E479" s="8"/>
      <c r="F479" s="67"/>
      <c r="G479" s="8"/>
      <c r="H479" s="8"/>
      <c r="I479" s="8"/>
      <c r="J479" s="8"/>
      <c r="K479" s="8"/>
      <c r="L479" s="8"/>
    </row>
    <row r="480" ht="15.75" customHeight="1">
      <c r="A480" s="8"/>
      <c r="B480" s="8"/>
      <c r="C480" s="8"/>
      <c r="D480" s="8"/>
      <c r="E480" s="8"/>
      <c r="F480" s="67"/>
      <c r="G480" s="8"/>
      <c r="H480" s="8"/>
      <c r="I480" s="8"/>
      <c r="J480" s="8"/>
      <c r="K480" s="8"/>
      <c r="L480" s="8"/>
    </row>
    <row r="481" ht="15.75" customHeight="1">
      <c r="A481" s="8"/>
      <c r="B481" s="8"/>
      <c r="C481" s="8"/>
      <c r="D481" s="8"/>
      <c r="E481" s="8"/>
      <c r="F481" s="67"/>
      <c r="G481" s="8"/>
      <c r="H481" s="8"/>
      <c r="I481" s="8"/>
      <c r="J481" s="8"/>
      <c r="K481" s="8"/>
      <c r="L481" s="8"/>
    </row>
    <row r="482" ht="15.75" customHeight="1">
      <c r="A482" s="8"/>
      <c r="B482" s="8"/>
      <c r="C482" s="8"/>
      <c r="D482" s="8"/>
      <c r="E482" s="8"/>
      <c r="F482" s="67"/>
      <c r="G482" s="8"/>
      <c r="H482" s="8"/>
      <c r="I482" s="8"/>
      <c r="J482" s="8"/>
      <c r="K482" s="8"/>
      <c r="L482" s="8"/>
    </row>
    <row r="483" ht="15.75" customHeight="1">
      <c r="A483" s="8"/>
      <c r="B483" s="8"/>
      <c r="C483" s="8"/>
      <c r="D483" s="8"/>
      <c r="E483" s="8"/>
      <c r="F483" s="67"/>
      <c r="G483" s="8"/>
      <c r="H483" s="8"/>
      <c r="I483" s="8"/>
      <c r="J483" s="8"/>
      <c r="K483" s="8"/>
      <c r="L483" s="8"/>
    </row>
    <row r="484" ht="15.75" customHeight="1">
      <c r="A484" s="8"/>
      <c r="B484" s="8"/>
      <c r="C484" s="8"/>
      <c r="D484" s="8"/>
      <c r="E484" s="8"/>
      <c r="F484" s="67"/>
      <c r="G484" s="8"/>
      <c r="H484" s="8"/>
      <c r="I484" s="8"/>
      <c r="J484" s="8"/>
      <c r="K484" s="8"/>
      <c r="L484" s="8"/>
    </row>
    <row r="485" ht="15.75" customHeight="1">
      <c r="A485" s="8"/>
      <c r="B485" s="8"/>
      <c r="C485" s="8"/>
      <c r="D485" s="8"/>
      <c r="E485" s="8"/>
      <c r="F485" s="67"/>
      <c r="G485" s="8"/>
      <c r="H485" s="8"/>
      <c r="I485" s="8"/>
      <c r="J485" s="8"/>
      <c r="K485" s="8"/>
      <c r="L485" s="8"/>
    </row>
    <row r="486" ht="15.75" customHeight="1">
      <c r="A486" s="8"/>
      <c r="B486" s="8"/>
      <c r="C486" s="8"/>
      <c r="D486" s="8"/>
      <c r="E486" s="8"/>
      <c r="F486" s="67"/>
      <c r="G486" s="8"/>
      <c r="H486" s="8"/>
      <c r="I486" s="8"/>
      <c r="J486" s="8"/>
      <c r="K486" s="8"/>
      <c r="L486" s="8"/>
    </row>
    <row r="487" ht="15.75" customHeight="1">
      <c r="A487" s="8"/>
      <c r="B487" s="8"/>
      <c r="C487" s="8"/>
      <c r="D487" s="8"/>
      <c r="E487" s="8"/>
      <c r="F487" s="67"/>
      <c r="G487" s="8"/>
      <c r="H487" s="8"/>
      <c r="I487" s="8"/>
      <c r="J487" s="8"/>
      <c r="K487" s="8"/>
      <c r="L487" s="8"/>
    </row>
    <row r="488" ht="15.75" customHeight="1">
      <c r="A488" s="8"/>
      <c r="B488" s="8"/>
      <c r="C488" s="8"/>
      <c r="D488" s="8"/>
      <c r="E488" s="8"/>
      <c r="F488" s="67"/>
      <c r="G488" s="8"/>
      <c r="H488" s="8"/>
      <c r="I488" s="8"/>
      <c r="J488" s="8"/>
      <c r="K488" s="8"/>
      <c r="L488" s="8"/>
    </row>
    <row r="489" ht="15.75" customHeight="1">
      <c r="A489" s="8"/>
      <c r="B489" s="8"/>
      <c r="C489" s="8"/>
      <c r="D489" s="8"/>
      <c r="E489" s="8"/>
      <c r="F489" s="67"/>
      <c r="G489" s="8"/>
      <c r="H489" s="8"/>
      <c r="I489" s="8"/>
      <c r="J489" s="8"/>
      <c r="K489" s="8"/>
      <c r="L489" s="8"/>
    </row>
    <row r="490" ht="15.75" customHeight="1">
      <c r="A490" s="8"/>
      <c r="B490" s="8"/>
      <c r="C490" s="8"/>
      <c r="D490" s="8"/>
      <c r="E490" s="8"/>
      <c r="F490" s="67"/>
      <c r="G490" s="8"/>
      <c r="H490" s="8"/>
      <c r="I490" s="8"/>
      <c r="J490" s="8"/>
      <c r="K490" s="8"/>
      <c r="L490" s="8"/>
    </row>
    <row r="491" ht="15.75" customHeight="1">
      <c r="A491" s="8"/>
      <c r="B491" s="8"/>
      <c r="C491" s="8"/>
      <c r="D491" s="8"/>
      <c r="E491" s="8"/>
      <c r="F491" s="67"/>
      <c r="G491" s="8"/>
      <c r="H491" s="8"/>
      <c r="I491" s="8"/>
      <c r="J491" s="8"/>
      <c r="K491" s="8"/>
      <c r="L491" s="8"/>
    </row>
    <row r="492" ht="15.75" customHeight="1">
      <c r="A492" s="8"/>
      <c r="B492" s="8"/>
      <c r="C492" s="8"/>
      <c r="D492" s="8"/>
      <c r="E492" s="8"/>
      <c r="F492" s="67"/>
      <c r="G492" s="8"/>
      <c r="H492" s="8"/>
      <c r="I492" s="8"/>
      <c r="J492" s="8"/>
      <c r="K492" s="8"/>
      <c r="L492" s="8"/>
    </row>
    <row r="493" ht="15.75" customHeight="1">
      <c r="A493" s="8"/>
      <c r="B493" s="8"/>
      <c r="C493" s="8"/>
      <c r="D493" s="8"/>
      <c r="E493" s="8"/>
      <c r="F493" s="67"/>
      <c r="G493" s="8"/>
      <c r="H493" s="8"/>
      <c r="I493" s="8"/>
      <c r="J493" s="8"/>
      <c r="K493" s="8"/>
      <c r="L493" s="8"/>
    </row>
    <row r="494" ht="15.75" customHeight="1">
      <c r="A494" s="8"/>
      <c r="B494" s="8"/>
      <c r="C494" s="8"/>
      <c r="D494" s="8"/>
      <c r="E494" s="8"/>
      <c r="F494" s="67"/>
      <c r="G494" s="8"/>
      <c r="H494" s="8"/>
      <c r="I494" s="8"/>
      <c r="J494" s="8"/>
      <c r="K494" s="8"/>
      <c r="L494" s="8"/>
    </row>
    <row r="495" ht="15.75" customHeight="1">
      <c r="A495" s="8"/>
      <c r="B495" s="8"/>
      <c r="C495" s="8"/>
      <c r="D495" s="8"/>
      <c r="E495" s="8"/>
      <c r="F495" s="67"/>
      <c r="G495" s="8"/>
      <c r="H495" s="8"/>
      <c r="I495" s="8"/>
      <c r="J495" s="8"/>
      <c r="K495" s="8"/>
      <c r="L495" s="8"/>
    </row>
    <row r="496" ht="15.75" customHeight="1">
      <c r="A496" s="8"/>
      <c r="B496" s="8"/>
      <c r="C496" s="8"/>
      <c r="D496" s="8"/>
      <c r="E496" s="8"/>
      <c r="F496" s="67"/>
      <c r="G496" s="8"/>
      <c r="H496" s="8"/>
      <c r="I496" s="8"/>
      <c r="J496" s="8"/>
      <c r="K496" s="8"/>
      <c r="L496" s="8"/>
    </row>
    <row r="497" ht="15.75" customHeight="1">
      <c r="A497" s="8"/>
      <c r="B497" s="8"/>
      <c r="C497" s="8"/>
      <c r="D497" s="8"/>
      <c r="E497" s="8"/>
      <c r="F497" s="67"/>
      <c r="G497" s="8"/>
      <c r="H497" s="8"/>
      <c r="I497" s="8"/>
      <c r="J497" s="8"/>
      <c r="K497" s="8"/>
      <c r="L497" s="8"/>
    </row>
    <row r="498" ht="15.75" customHeight="1">
      <c r="A498" s="8"/>
      <c r="B498" s="8"/>
      <c r="C498" s="8"/>
      <c r="D498" s="8"/>
      <c r="E498" s="8"/>
      <c r="F498" s="67"/>
      <c r="G498" s="8"/>
      <c r="H498" s="8"/>
      <c r="I498" s="8"/>
      <c r="J498" s="8"/>
      <c r="K498" s="8"/>
      <c r="L498" s="8"/>
    </row>
    <row r="499" ht="15.75" customHeight="1">
      <c r="A499" s="8"/>
      <c r="B499" s="8"/>
      <c r="C499" s="8"/>
      <c r="D499" s="8"/>
      <c r="E499" s="8"/>
      <c r="F499" s="67"/>
      <c r="G499" s="8"/>
      <c r="H499" s="8"/>
      <c r="I499" s="8"/>
      <c r="J499" s="8"/>
      <c r="K499" s="8"/>
      <c r="L499" s="8"/>
    </row>
    <row r="500" ht="15.75" customHeight="1">
      <c r="A500" s="8"/>
      <c r="B500" s="8"/>
      <c r="C500" s="8"/>
      <c r="D500" s="8"/>
      <c r="E500" s="8"/>
      <c r="F500" s="67"/>
      <c r="G500" s="8"/>
      <c r="H500" s="8"/>
      <c r="I500" s="8"/>
      <c r="J500" s="8"/>
      <c r="K500" s="8"/>
      <c r="L500" s="8"/>
    </row>
    <row r="501" ht="15.75" customHeight="1">
      <c r="A501" s="8"/>
      <c r="B501" s="8"/>
      <c r="C501" s="8"/>
      <c r="D501" s="8"/>
      <c r="E501" s="8"/>
      <c r="F501" s="67"/>
      <c r="G501" s="8"/>
      <c r="H501" s="8"/>
      <c r="I501" s="8"/>
      <c r="J501" s="8"/>
      <c r="K501" s="8"/>
      <c r="L501" s="8"/>
    </row>
    <row r="502" ht="15.75" customHeight="1">
      <c r="A502" s="8"/>
      <c r="B502" s="8"/>
      <c r="C502" s="8"/>
      <c r="D502" s="8"/>
      <c r="E502" s="8"/>
      <c r="F502" s="67"/>
      <c r="G502" s="8"/>
      <c r="H502" s="8"/>
      <c r="I502" s="8"/>
      <c r="J502" s="8"/>
      <c r="K502" s="8"/>
      <c r="L502" s="8"/>
    </row>
    <row r="503" ht="15.75" customHeight="1">
      <c r="A503" s="8"/>
      <c r="B503" s="8"/>
      <c r="C503" s="8"/>
      <c r="D503" s="8"/>
      <c r="E503" s="8"/>
      <c r="F503" s="67"/>
      <c r="G503" s="8"/>
      <c r="H503" s="8"/>
      <c r="I503" s="8"/>
      <c r="J503" s="8"/>
      <c r="K503" s="8"/>
      <c r="L503" s="8"/>
    </row>
    <row r="504" ht="15.75" customHeight="1">
      <c r="A504" s="8"/>
      <c r="B504" s="8"/>
      <c r="C504" s="8"/>
      <c r="D504" s="8"/>
      <c r="E504" s="8"/>
      <c r="F504" s="67"/>
      <c r="G504" s="8"/>
      <c r="H504" s="8"/>
      <c r="I504" s="8"/>
      <c r="J504" s="8"/>
      <c r="K504" s="8"/>
      <c r="L504" s="8"/>
    </row>
    <row r="505" ht="15.75" customHeight="1">
      <c r="A505" s="8"/>
      <c r="B505" s="8"/>
      <c r="C505" s="8"/>
      <c r="D505" s="8"/>
      <c r="E505" s="8"/>
      <c r="F505" s="67"/>
      <c r="G505" s="8"/>
      <c r="H505" s="8"/>
      <c r="I505" s="8"/>
      <c r="J505" s="8"/>
      <c r="K505" s="8"/>
      <c r="L505" s="8"/>
    </row>
    <row r="506" ht="15.75" customHeight="1">
      <c r="A506" s="8"/>
      <c r="B506" s="8"/>
      <c r="C506" s="8"/>
      <c r="D506" s="8"/>
      <c r="E506" s="8"/>
      <c r="F506" s="67"/>
      <c r="G506" s="8"/>
      <c r="H506" s="8"/>
      <c r="I506" s="8"/>
      <c r="J506" s="8"/>
      <c r="K506" s="8"/>
      <c r="L506" s="8"/>
    </row>
    <row r="507" ht="15.75" customHeight="1">
      <c r="A507" s="8"/>
      <c r="B507" s="8"/>
      <c r="C507" s="8"/>
      <c r="D507" s="8"/>
      <c r="E507" s="8"/>
      <c r="F507" s="67"/>
      <c r="G507" s="8"/>
      <c r="H507" s="8"/>
      <c r="I507" s="8"/>
      <c r="J507" s="8"/>
      <c r="K507" s="8"/>
      <c r="L507" s="8"/>
    </row>
    <row r="508" ht="15.75" customHeight="1">
      <c r="A508" s="8"/>
      <c r="B508" s="8"/>
      <c r="C508" s="8"/>
      <c r="D508" s="8"/>
      <c r="E508" s="8"/>
      <c r="F508" s="67"/>
      <c r="G508" s="8"/>
      <c r="H508" s="8"/>
      <c r="I508" s="8"/>
      <c r="J508" s="8"/>
      <c r="K508" s="8"/>
      <c r="L508" s="8"/>
    </row>
    <row r="509" ht="15.75" customHeight="1">
      <c r="A509" s="8"/>
      <c r="B509" s="8"/>
      <c r="C509" s="8"/>
      <c r="D509" s="8"/>
      <c r="E509" s="8"/>
      <c r="F509" s="67"/>
      <c r="G509" s="8"/>
      <c r="H509" s="8"/>
      <c r="I509" s="8"/>
      <c r="J509" s="8"/>
      <c r="K509" s="8"/>
      <c r="L509" s="8"/>
    </row>
    <row r="510" ht="15.75" customHeight="1">
      <c r="A510" s="8"/>
      <c r="B510" s="8"/>
      <c r="C510" s="8"/>
      <c r="D510" s="8"/>
      <c r="E510" s="8"/>
      <c r="F510" s="67"/>
      <c r="G510" s="8"/>
      <c r="H510" s="8"/>
      <c r="I510" s="8"/>
      <c r="J510" s="8"/>
      <c r="K510" s="8"/>
      <c r="L510" s="8"/>
    </row>
    <row r="511" ht="15.75" customHeight="1">
      <c r="A511" s="8"/>
      <c r="B511" s="8"/>
      <c r="C511" s="8"/>
      <c r="D511" s="8"/>
      <c r="E511" s="8"/>
      <c r="F511" s="67"/>
      <c r="G511" s="8"/>
      <c r="H511" s="8"/>
      <c r="I511" s="8"/>
      <c r="J511" s="8"/>
      <c r="K511" s="8"/>
      <c r="L511" s="8"/>
    </row>
    <row r="512" ht="15.75" customHeight="1">
      <c r="A512" s="8"/>
      <c r="B512" s="8"/>
      <c r="C512" s="8"/>
      <c r="D512" s="8"/>
      <c r="E512" s="8"/>
      <c r="F512" s="67"/>
      <c r="G512" s="8"/>
      <c r="H512" s="8"/>
      <c r="I512" s="8"/>
      <c r="J512" s="8"/>
      <c r="K512" s="8"/>
      <c r="L512" s="8"/>
    </row>
    <row r="513" ht="15.75" customHeight="1">
      <c r="A513" s="8"/>
      <c r="B513" s="8"/>
      <c r="C513" s="8"/>
      <c r="D513" s="8"/>
      <c r="E513" s="8"/>
      <c r="F513" s="67"/>
      <c r="G513" s="8"/>
      <c r="H513" s="8"/>
      <c r="I513" s="8"/>
      <c r="J513" s="8"/>
      <c r="K513" s="8"/>
      <c r="L513" s="8"/>
    </row>
    <row r="514" ht="15.75" customHeight="1">
      <c r="A514" s="8"/>
      <c r="B514" s="8"/>
      <c r="C514" s="8"/>
      <c r="D514" s="8"/>
      <c r="E514" s="8"/>
      <c r="F514" s="67"/>
      <c r="G514" s="8"/>
      <c r="H514" s="8"/>
      <c r="I514" s="8"/>
      <c r="J514" s="8"/>
      <c r="K514" s="8"/>
      <c r="L514" s="8"/>
    </row>
    <row r="515" ht="15.75" customHeight="1">
      <c r="A515" s="8"/>
      <c r="B515" s="8"/>
      <c r="C515" s="8"/>
      <c r="D515" s="8"/>
      <c r="E515" s="8"/>
      <c r="F515" s="67"/>
      <c r="G515" s="8"/>
      <c r="H515" s="8"/>
      <c r="I515" s="8"/>
      <c r="J515" s="8"/>
      <c r="K515" s="8"/>
      <c r="L515" s="8"/>
    </row>
    <row r="516" ht="15.75" customHeight="1">
      <c r="A516" s="8"/>
      <c r="B516" s="8"/>
      <c r="C516" s="8"/>
      <c r="D516" s="8"/>
      <c r="E516" s="8"/>
      <c r="F516" s="67"/>
      <c r="G516" s="8"/>
      <c r="H516" s="8"/>
      <c r="I516" s="8"/>
      <c r="J516" s="8"/>
      <c r="K516" s="8"/>
      <c r="L516" s="8"/>
    </row>
    <row r="517" ht="15.75" customHeight="1">
      <c r="A517" s="8"/>
      <c r="B517" s="8"/>
      <c r="C517" s="8"/>
      <c r="D517" s="8"/>
      <c r="E517" s="8"/>
      <c r="F517" s="67"/>
      <c r="G517" s="8"/>
      <c r="H517" s="8"/>
      <c r="I517" s="8"/>
      <c r="J517" s="8"/>
      <c r="K517" s="8"/>
      <c r="L517" s="8"/>
    </row>
    <row r="518" ht="15.75" customHeight="1">
      <c r="A518" s="8"/>
      <c r="B518" s="8"/>
      <c r="C518" s="8"/>
      <c r="D518" s="8"/>
      <c r="E518" s="8"/>
      <c r="F518" s="67"/>
      <c r="G518" s="8"/>
      <c r="H518" s="8"/>
      <c r="I518" s="8"/>
      <c r="J518" s="8"/>
      <c r="K518" s="8"/>
      <c r="L518" s="8"/>
    </row>
    <row r="519" ht="15.75" customHeight="1">
      <c r="A519" s="8"/>
      <c r="B519" s="8"/>
      <c r="C519" s="8"/>
      <c r="D519" s="8"/>
      <c r="E519" s="8"/>
      <c r="F519" s="67"/>
      <c r="G519" s="8"/>
      <c r="H519" s="8"/>
      <c r="I519" s="8"/>
      <c r="J519" s="8"/>
      <c r="K519" s="8"/>
      <c r="L519" s="8"/>
    </row>
    <row r="520" ht="15.75" customHeight="1">
      <c r="A520" s="8"/>
      <c r="B520" s="8"/>
      <c r="C520" s="8"/>
      <c r="D520" s="8"/>
      <c r="E520" s="8"/>
      <c r="F520" s="67"/>
      <c r="G520" s="8"/>
      <c r="H520" s="8"/>
      <c r="I520" s="8"/>
      <c r="J520" s="8"/>
      <c r="K520" s="8"/>
      <c r="L520" s="8"/>
    </row>
    <row r="521" ht="15.75" customHeight="1">
      <c r="A521" s="8"/>
      <c r="B521" s="8"/>
      <c r="C521" s="8"/>
      <c r="D521" s="8"/>
      <c r="E521" s="8"/>
      <c r="F521" s="67"/>
      <c r="G521" s="8"/>
      <c r="H521" s="8"/>
      <c r="I521" s="8"/>
      <c r="J521" s="8"/>
      <c r="K521" s="8"/>
      <c r="L521" s="8"/>
    </row>
    <row r="522" ht="15.75" customHeight="1">
      <c r="A522" s="8"/>
      <c r="B522" s="8"/>
      <c r="C522" s="8"/>
      <c r="D522" s="8"/>
      <c r="E522" s="8"/>
      <c r="F522" s="67"/>
      <c r="G522" s="8"/>
      <c r="H522" s="8"/>
      <c r="I522" s="8"/>
      <c r="J522" s="8"/>
      <c r="K522" s="8"/>
      <c r="L522" s="8"/>
    </row>
    <row r="523" ht="15.75" customHeight="1">
      <c r="A523" s="8"/>
      <c r="B523" s="8"/>
      <c r="C523" s="8"/>
      <c r="D523" s="8"/>
      <c r="E523" s="8"/>
      <c r="F523" s="67"/>
      <c r="G523" s="8"/>
      <c r="H523" s="8"/>
      <c r="I523" s="8"/>
      <c r="J523" s="8"/>
      <c r="K523" s="8"/>
      <c r="L523" s="8"/>
    </row>
    <row r="524" ht="15.75" customHeight="1">
      <c r="A524" s="8"/>
      <c r="B524" s="8"/>
      <c r="C524" s="8"/>
      <c r="D524" s="8"/>
      <c r="E524" s="8"/>
      <c r="F524" s="67"/>
      <c r="G524" s="8"/>
      <c r="H524" s="8"/>
      <c r="I524" s="8"/>
      <c r="J524" s="8"/>
      <c r="K524" s="8"/>
      <c r="L524" s="8"/>
    </row>
    <row r="525" ht="15.75" customHeight="1">
      <c r="A525" s="8"/>
      <c r="B525" s="8"/>
      <c r="C525" s="8"/>
      <c r="D525" s="8"/>
      <c r="E525" s="8"/>
      <c r="F525" s="67"/>
      <c r="G525" s="8"/>
      <c r="H525" s="8"/>
      <c r="I525" s="8"/>
      <c r="J525" s="8"/>
      <c r="K525" s="8"/>
      <c r="L525" s="8"/>
    </row>
    <row r="526" ht="15.75" customHeight="1">
      <c r="A526" s="8"/>
      <c r="B526" s="8"/>
      <c r="C526" s="8"/>
      <c r="D526" s="8"/>
      <c r="E526" s="8"/>
      <c r="F526" s="67"/>
      <c r="G526" s="8"/>
      <c r="H526" s="8"/>
      <c r="I526" s="8"/>
      <c r="J526" s="8"/>
      <c r="K526" s="8"/>
      <c r="L526" s="8"/>
    </row>
    <row r="527" ht="15.75" customHeight="1">
      <c r="A527" s="8"/>
      <c r="B527" s="8"/>
      <c r="C527" s="8"/>
      <c r="D527" s="8"/>
      <c r="E527" s="8"/>
      <c r="F527" s="67"/>
      <c r="G527" s="8"/>
      <c r="H527" s="8"/>
      <c r="I527" s="8"/>
      <c r="J527" s="8"/>
      <c r="K527" s="8"/>
      <c r="L527" s="8"/>
    </row>
    <row r="528" ht="15.75" customHeight="1">
      <c r="A528" s="8"/>
      <c r="B528" s="8"/>
      <c r="C528" s="8"/>
      <c r="D528" s="8"/>
      <c r="E528" s="8"/>
      <c r="F528" s="67"/>
      <c r="G528" s="8"/>
      <c r="H528" s="8"/>
      <c r="I528" s="8"/>
      <c r="J528" s="8"/>
      <c r="K528" s="8"/>
      <c r="L528" s="8"/>
    </row>
    <row r="529" ht="15.75" customHeight="1">
      <c r="A529" s="8"/>
      <c r="B529" s="8"/>
      <c r="C529" s="8"/>
      <c r="D529" s="8"/>
      <c r="E529" s="8"/>
      <c r="F529" s="67"/>
      <c r="G529" s="8"/>
      <c r="H529" s="8"/>
      <c r="I529" s="8"/>
      <c r="J529" s="8"/>
      <c r="K529" s="8"/>
      <c r="L529" s="8"/>
    </row>
    <row r="530" ht="15.75" customHeight="1">
      <c r="A530" s="8"/>
      <c r="B530" s="8"/>
      <c r="C530" s="8"/>
      <c r="D530" s="8"/>
      <c r="E530" s="8"/>
      <c r="F530" s="67"/>
      <c r="G530" s="8"/>
      <c r="H530" s="8"/>
      <c r="I530" s="8"/>
      <c r="J530" s="8"/>
      <c r="K530" s="8"/>
      <c r="L530" s="8"/>
    </row>
    <row r="531" ht="15.75" customHeight="1">
      <c r="A531" s="8"/>
      <c r="B531" s="8"/>
      <c r="C531" s="8"/>
      <c r="D531" s="8"/>
      <c r="E531" s="8"/>
      <c r="F531" s="67"/>
      <c r="G531" s="8"/>
      <c r="H531" s="8"/>
      <c r="I531" s="8"/>
      <c r="J531" s="8"/>
      <c r="K531" s="8"/>
      <c r="L531" s="8"/>
    </row>
    <row r="532" ht="15.75" customHeight="1">
      <c r="A532" s="8"/>
      <c r="B532" s="8"/>
      <c r="C532" s="8"/>
      <c r="D532" s="8"/>
      <c r="E532" s="8"/>
      <c r="F532" s="67"/>
      <c r="G532" s="8"/>
      <c r="H532" s="8"/>
      <c r="I532" s="8"/>
      <c r="J532" s="8"/>
      <c r="K532" s="8"/>
      <c r="L532" s="8"/>
    </row>
    <row r="533" ht="15.75" customHeight="1">
      <c r="A533" s="8"/>
      <c r="B533" s="8"/>
      <c r="C533" s="8"/>
      <c r="D533" s="8"/>
      <c r="E533" s="8"/>
      <c r="F533" s="67"/>
      <c r="G533" s="8"/>
      <c r="H533" s="8"/>
      <c r="I533" s="8"/>
      <c r="J533" s="8"/>
      <c r="K533" s="8"/>
      <c r="L533" s="8"/>
    </row>
    <row r="534" ht="15.75" customHeight="1">
      <c r="A534" s="8"/>
      <c r="B534" s="8"/>
      <c r="C534" s="8"/>
      <c r="D534" s="8"/>
      <c r="E534" s="8"/>
      <c r="F534" s="67"/>
      <c r="G534" s="8"/>
      <c r="H534" s="8"/>
      <c r="I534" s="8"/>
      <c r="J534" s="8"/>
      <c r="K534" s="8"/>
      <c r="L534" s="8"/>
    </row>
    <row r="535" ht="15.75" customHeight="1">
      <c r="A535" s="8"/>
      <c r="B535" s="8"/>
      <c r="C535" s="8"/>
      <c r="D535" s="8"/>
      <c r="E535" s="8"/>
      <c r="F535" s="67"/>
      <c r="G535" s="8"/>
      <c r="H535" s="8"/>
      <c r="I535" s="8"/>
      <c r="J535" s="8"/>
      <c r="K535" s="8"/>
      <c r="L535" s="8"/>
    </row>
    <row r="536" ht="15.75" customHeight="1">
      <c r="A536" s="8"/>
      <c r="B536" s="8"/>
      <c r="C536" s="8"/>
      <c r="D536" s="8"/>
      <c r="E536" s="8"/>
      <c r="F536" s="67"/>
      <c r="G536" s="8"/>
      <c r="H536" s="8"/>
      <c r="I536" s="8"/>
      <c r="J536" s="8"/>
      <c r="K536" s="8"/>
      <c r="L536" s="8"/>
    </row>
    <row r="537" ht="15.75" customHeight="1">
      <c r="A537" s="8"/>
      <c r="B537" s="8"/>
      <c r="C537" s="8"/>
      <c r="D537" s="8"/>
      <c r="E537" s="8"/>
      <c r="F537" s="67"/>
      <c r="G537" s="8"/>
      <c r="H537" s="8"/>
      <c r="I537" s="8"/>
      <c r="J537" s="8"/>
      <c r="K537" s="8"/>
      <c r="L537" s="8"/>
    </row>
    <row r="538" ht="15.75" customHeight="1">
      <c r="A538" s="8"/>
      <c r="B538" s="8"/>
      <c r="C538" s="8"/>
      <c r="D538" s="8"/>
      <c r="E538" s="8"/>
      <c r="F538" s="67"/>
      <c r="G538" s="8"/>
      <c r="H538" s="8"/>
      <c r="I538" s="8"/>
      <c r="J538" s="8"/>
      <c r="K538" s="8"/>
      <c r="L538" s="8"/>
    </row>
    <row r="539" ht="15.75" customHeight="1">
      <c r="A539" s="8"/>
      <c r="B539" s="8"/>
      <c r="C539" s="8"/>
      <c r="D539" s="8"/>
      <c r="E539" s="8"/>
      <c r="F539" s="67"/>
      <c r="G539" s="8"/>
      <c r="H539" s="8"/>
      <c r="I539" s="8"/>
      <c r="J539" s="8"/>
      <c r="K539" s="8"/>
      <c r="L539" s="8"/>
    </row>
    <row r="540" ht="15.75" customHeight="1">
      <c r="A540" s="8"/>
      <c r="B540" s="8"/>
      <c r="C540" s="8"/>
      <c r="D540" s="8"/>
      <c r="E540" s="8"/>
      <c r="F540" s="67"/>
      <c r="G540" s="8"/>
      <c r="H540" s="8"/>
      <c r="I540" s="8"/>
      <c r="J540" s="8"/>
      <c r="K540" s="8"/>
      <c r="L540" s="8"/>
    </row>
    <row r="541" ht="15.75" customHeight="1">
      <c r="A541" s="8"/>
      <c r="B541" s="8"/>
      <c r="C541" s="8"/>
      <c r="D541" s="8"/>
      <c r="E541" s="8"/>
      <c r="F541" s="67"/>
      <c r="G541" s="8"/>
      <c r="H541" s="8"/>
      <c r="I541" s="8"/>
      <c r="J541" s="8"/>
      <c r="K541" s="8"/>
      <c r="L541" s="8"/>
    </row>
    <row r="542" ht="15.75" customHeight="1">
      <c r="A542" s="8"/>
      <c r="B542" s="8"/>
      <c r="C542" s="8"/>
      <c r="D542" s="8"/>
      <c r="E542" s="8"/>
      <c r="F542" s="67"/>
      <c r="G542" s="8"/>
      <c r="H542" s="8"/>
      <c r="I542" s="8"/>
      <c r="J542" s="8"/>
      <c r="K542" s="8"/>
      <c r="L542" s="8"/>
    </row>
    <row r="543" ht="15.75" customHeight="1">
      <c r="A543" s="8"/>
      <c r="B543" s="8"/>
      <c r="C543" s="8"/>
      <c r="D543" s="8"/>
      <c r="E543" s="8"/>
      <c r="F543" s="67"/>
      <c r="G543" s="8"/>
      <c r="H543" s="8"/>
      <c r="I543" s="8"/>
      <c r="J543" s="8"/>
      <c r="K543" s="8"/>
      <c r="L543" s="8"/>
    </row>
    <row r="544" ht="15.75" customHeight="1">
      <c r="A544" s="8"/>
      <c r="B544" s="8"/>
      <c r="C544" s="8"/>
      <c r="D544" s="8"/>
      <c r="E544" s="8"/>
      <c r="F544" s="67"/>
      <c r="G544" s="8"/>
      <c r="H544" s="8"/>
      <c r="I544" s="8"/>
      <c r="J544" s="8"/>
      <c r="K544" s="8"/>
      <c r="L544" s="8"/>
    </row>
    <row r="545" ht="15.75" customHeight="1">
      <c r="A545" s="8"/>
      <c r="B545" s="8"/>
      <c r="C545" s="8"/>
      <c r="D545" s="8"/>
      <c r="E545" s="8"/>
      <c r="F545" s="67"/>
      <c r="G545" s="8"/>
      <c r="H545" s="8"/>
      <c r="I545" s="8"/>
      <c r="J545" s="8"/>
      <c r="K545" s="8"/>
      <c r="L545" s="8"/>
    </row>
    <row r="546" ht="15.75" customHeight="1">
      <c r="A546" s="8"/>
      <c r="B546" s="8"/>
      <c r="C546" s="8"/>
      <c r="D546" s="8"/>
      <c r="E546" s="8"/>
      <c r="F546" s="67"/>
      <c r="G546" s="8"/>
      <c r="H546" s="8"/>
      <c r="I546" s="8"/>
      <c r="J546" s="8"/>
      <c r="K546" s="8"/>
      <c r="L546" s="8"/>
    </row>
    <row r="547" ht="15.75" customHeight="1">
      <c r="A547" s="8"/>
      <c r="B547" s="8"/>
      <c r="C547" s="8"/>
      <c r="D547" s="8"/>
      <c r="E547" s="8"/>
      <c r="F547" s="67"/>
      <c r="G547" s="8"/>
      <c r="H547" s="8"/>
      <c r="I547" s="8"/>
      <c r="J547" s="8"/>
      <c r="K547" s="8"/>
      <c r="L547" s="8"/>
    </row>
    <row r="548" ht="15.75" customHeight="1">
      <c r="A548" s="8"/>
      <c r="B548" s="8"/>
      <c r="C548" s="8"/>
      <c r="D548" s="8"/>
      <c r="E548" s="8"/>
      <c r="F548" s="67"/>
      <c r="G548" s="8"/>
      <c r="H548" s="8"/>
      <c r="I548" s="8"/>
      <c r="J548" s="8"/>
      <c r="K548" s="8"/>
      <c r="L548" s="8"/>
    </row>
    <row r="549" ht="15.75" customHeight="1">
      <c r="A549" s="8"/>
      <c r="B549" s="8"/>
      <c r="C549" s="8"/>
      <c r="D549" s="8"/>
      <c r="E549" s="8"/>
      <c r="F549" s="67"/>
      <c r="G549" s="8"/>
      <c r="H549" s="8"/>
      <c r="I549" s="8"/>
      <c r="J549" s="8"/>
      <c r="K549" s="8"/>
      <c r="L549" s="8"/>
    </row>
    <row r="550" ht="15.75" customHeight="1">
      <c r="A550" s="8"/>
      <c r="B550" s="8"/>
      <c r="C550" s="8"/>
      <c r="D550" s="8"/>
      <c r="E550" s="8"/>
      <c r="F550" s="67"/>
      <c r="G550" s="8"/>
      <c r="H550" s="8"/>
      <c r="I550" s="8"/>
      <c r="J550" s="8"/>
      <c r="K550" s="8"/>
      <c r="L550" s="8"/>
    </row>
    <row r="551" ht="15.75" customHeight="1">
      <c r="A551" s="8"/>
      <c r="B551" s="8"/>
      <c r="C551" s="8"/>
      <c r="D551" s="8"/>
      <c r="E551" s="8"/>
      <c r="F551" s="67"/>
      <c r="G551" s="8"/>
      <c r="H551" s="8"/>
      <c r="I551" s="8"/>
      <c r="J551" s="8"/>
      <c r="K551" s="8"/>
      <c r="L551" s="8"/>
    </row>
    <row r="552" ht="15.75" customHeight="1">
      <c r="A552" s="8"/>
      <c r="B552" s="8"/>
      <c r="C552" s="8"/>
      <c r="D552" s="8"/>
      <c r="E552" s="8"/>
      <c r="F552" s="67"/>
      <c r="G552" s="8"/>
      <c r="H552" s="8"/>
      <c r="I552" s="8"/>
      <c r="J552" s="8"/>
      <c r="K552" s="8"/>
      <c r="L552" s="8"/>
    </row>
    <row r="553" ht="15.75" customHeight="1">
      <c r="A553" s="8"/>
      <c r="B553" s="8"/>
      <c r="C553" s="8"/>
      <c r="D553" s="8"/>
      <c r="E553" s="8"/>
      <c r="F553" s="67"/>
      <c r="G553" s="8"/>
      <c r="H553" s="8"/>
      <c r="I553" s="8"/>
      <c r="J553" s="8"/>
      <c r="K553" s="8"/>
      <c r="L553" s="8"/>
    </row>
    <row r="554" ht="15.75" customHeight="1">
      <c r="A554" s="8"/>
      <c r="B554" s="8"/>
      <c r="C554" s="8"/>
      <c r="D554" s="8"/>
      <c r="E554" s="8"/>
      <c r="F554" s="67"/>
      <c r="G554" s="8"/>
      <c r="H554" s="8"/>
      <c r="I554" s="8"/>
      <c r="J554" s="8"/>
      <c r="K554" s="8"/>
      <c r="L554" s="8"/>
    </row>
    <row r="555" ht="15.75" customHeight="1">
      <c r="A555" s="8"/>
      <c r="B555" s="8"/>
      <c r="C555" s="8"/>
      <c r="D555" s="8"/>
      <c r="E555" s="8"/>
      <c r="F555" s="67"/>
      <c r="G555" s="8"/>
      <c r="H555" s="8"/>
      <c r="I555" s="8"/>
      <c r="J555" s="8"/>
      <c r="K555" s="8"/>
      <c r="L555" s="8"/>
    </row>
    <row r="556" ht="15.75" customHeight="1">
      <c r="A556" s="8"/>
      <c r="B556" s="8"/>
      <c r="C556" s="8"/>
      <c r="D556" s="8"/>
      <c r="E556" s="8"/>
      <c r="F556" s="67"/>
      <c r="G556" s="8"/>
      <c r="H556" s="8"/>
      <c r="I556" s="8"/>
      <c r="J556" s="8"/>
      <c r="K556" s="8"/>
      <c r="L556" s="8"/>
    </row>
    <row r="557" ht="15.75" customHeight="1">
      <c r="A557" s="8"/>
      <c r="B557" s="8"/>
      <c r="C557" s="8"/>
      <c r="D557" s="8"/>
      <c r="E557" s="8"/>
      <c r="F557" s="67"/>
      <c r="G557" s="8"/>
      <c r="H557" s="8"/>
      <c r="I557" s="8"/>
      <c r="J557" s="8"/>
      <c r="K557" s="8"/>
      <c r="L557" s="8"/>
    </row>
    <row r="558" ht="15.75" customHeight="1">
      <c r="A558" s="8"/>
      <c r="B558" s="8"/>
      <c r="C558" s="8"/>
      <c r="D558" s="8"/>
      <c r="E558" s="8"/>
      <c r="F558" s="67"/>
      <c r="G558" s="8"/>
      <c r="H558" s="8"/>
      <c r="I558" s="8"/>
      <c r="J558" s="8"/>
      <c r="K558" s="8"/>
      <c r="L558" s="8"/>
    </row>
    <row r="559" ht="15.75" customHeight="1">
      <c r="A559" s="8"/>
      <c r="B559" s="8"/>
      <c r="C559" s="8"/>
      <c r="D559" s="8"/>
      <c r="E559" s="8"/>
      <c r="F559" s="67"/>
      <c r="G559" s="8"/>
      <c r="H559" s="8"/>
      <c r="I559" s="8"/>
      <c r="J559" s="8"/>
      <c r="K559" s="8"/>
      <c r="L559" s="8"/>
    </row>
    <row r="560" ht="15.75" customHeight="1">
      <c r="A560" s="8"/>
      <c r="B560" s="8"/>
      <c r="C560" s="8"/>
      <c r="D560" s="8"/>
      <c r="E560" s="8"/>
      <c r="F560" s="67"/>
      <c r="G560" s="8"/>
      <c r="H560" s="8"/>
      <c r="I560" s="8"/>
      <c r="J560" s="8"/>
      <c r="K560" s="8"/>
      <c r="L560" s="8"/>
    </row>
    <row r="561" ht="15.75" customHeight="1">
      <c r="A561" s="8"/>
      <c r="B561" s="8"/>
      <c r="C561" s="8"/>
      <c r="D561" s="8"/>
      <c r="E561" s="8"/>
      <c r="F561" s="67"/>
      <c r="G561" s="8"/>
      <c r="H561" s="8"/>
      <c r="I561" s="8"/>
      <c r="J561" s="8"/>
      <c r="K561" s="8"/>
      <c r="L561" s="8"/>
    </row>
    <row r="562" ht="15.75" customHeight="1">
      <c r="A562" s="8"/>
      <c r="B562" s="8"/>
      <c r="C562" s="8"/>
      <c r="D562" s="8"/>
      <c r="E562" s="8"/>
      <c r="F562" s="67"/>
      <c r="G562" s="8"/>
      <c r="H562" s="8"/>
      <c r="I562" s="8"/>
      <c r="J562" s="8"/>
      <c r="K562" s="8"/>
      <c r="L562" s="8"/>
    </row>
    <row r="563" ht="15.75" customHeight="1">
      <c r="A563" s="8"/>
      <c r="B563" s="8"/>
      <c r="C563" s="8"/>
      <c r="D563" s="8"/>
      <c r="E563" s="8"/>
      <c r="F563" s="67"/>
      <c r="G563" s="8"/>
      <c r="H563" s="8"/>
      <c r="I563" s="8"/>
      <c r="J563" s="8"/>
      <c r="K563" s="8"/>
      <c r="L563" s="8"/>
    </row>
    <row r="564" ht="15.75" customHeight="1">
      <c r="A564" s="8"/>
      <c r="B564" s="8"/>
      <c r="C564" s="8"/>
      <c r="D564" s="8"/>
      <c r="E564" s="8"/>
      <c r="F564" s="67"/>
      <c r="G564" s="8"/>
      <c r="H564" s="8"/>
      <c r="I564" s="8"/>
      <c r="J564" s="8"/>
      <c r="K564" s="8"/>
      <c r="L564" s="8"/>
    </row>
    <row r="565" ht="15.75" customHeight="1">
      <c r="A565" s="8"/>
      <c r="B565" s="8"/>
      <c r="C565" s="8"/>
      <c r="D565" s="8"/>
      <c r="E565" s="8"/>
      <c r="F565" s="67"/>
      <c r="G565" s="8"/>
      <c r="H565" s="8"/>
      <c r="I565" s="8"/>
      <c r="J565" s="8"/>
      <c r="K565" s="8"/>
      <c r="L565" s="8"/>
    </row>
    <row r="566" ht="15.75" customHeight="1">
      <c r="A566" s="8"/>
      <c r="B566" s="8"/>
      <c r="C566" s="8"/>
      <c r="D566" s="8"/>
      <c r="E566" s="8"/>
      <c r="F566" s="67"/>
      <c r="G566" s="8"/>
      <c r="H566" s="8"/>
      <c r="I566" s="8"/>
      <c r="J566" s="8"/>
      <c r="K566" s="8"/>
      <c r="L566" s="8"/>
    </row>
    <row r="567" ht="15.75" customHeight="1">
      <c r="A567" s="8"/>
      <c r="B567" s="8"/>
      <c r="C567" s="8"/>
      <c r="D567" s="8"/>
      <c r="E567" s="8"/>
      <c r="F567" s="67"/>
      <c r="G567" s="8"/>
      <c r="H567" s="8"/>
      <c r="I567" s="8"/>
      <c r="J567" s="8"/>
      <c r="K567" s="8"/>
      <c r="L567" s="8"/>
    </row>
    <row r="568" ht="15.75" customHeight="1">
      <c r="A568" s="8"/>
      <c r="B568" s="8"/>
      <c r="C568" s="8"/>
      <c r="D568" s="8"/>
      <c r="E568" s="8"/>
      <c r="F568" s="67"/>
      <c r="G568" s="8"/>
      <c r="H568" s="8"/>
      <c r="I568" s="8"/>
      <c r="J568" s="8"/>
      <c r="K568" s="8"/>
      <c r="L568" s="8"/>
    </row>
    <row r="569" ht="15.75" customHeight="1">
      <c r="A569" s="8"/>
      <c r="B569" s="8"/>
      <c r="C569" s="8"/>
      <c r="D569" s="8"/>
      <c r="E569" s="8"/>
      <c r="F569" s="67"/>
      <c r="G569" s="8"/>
      <c r="H569" s="8"/>
      <c r="I569" s="8"/>
      <c r="J569" s="8"/>
      <c r="K569" s="8"/>
      <c r="L569" s="8"/>
    </row>
    <row r="570" ht="15.75" customHeight="1">
      <c r="A570" s="8"/>
      <c r="B570" s="8"/>
      <c r="C570" s="8"/>
      <c r="D570" s="8"/>
      <c r="E570" s="8"/>
      <c r="F570" s="67"/>
      <c r="G570" s="8"/>
      <c r="H570" s="8"/>
      <c r="I570" s="8"/>
      <c r="J570" s="8"/>
      <c r="K570" s="8"/>
      <c r="L570" s="8"/>
    </row>
    <row r="571" ht="15.75" customHeight="1">
      <c r="A571" s="8"/>
      <c r="B571" s="8"/>
      <c r="C571" s="8"/>
      <c r="D571" s="8"/>
      <c r="E571" s="8"/>
      <c r="F571" s="67"/>
      <c r="G571" s="8"/>
      <c r="H571" s="8"/>
      <c r="I571" s="8"/>
      <c r="J571" s="8"/>
      <c r="K571" s="8"/>
      <c r="L571" s="8"/>
    </row>
    <row r="572" ht="15.75" customHeight="1">
      <c r="A572" s="8"/>
      <c r="B572" s="8"/>
      <c r="C572" s="8"/>
      <c r="D572" s="8"/>
      <c r="E572" s="8"/>
      <c r="F572" s="67"/>
      <c r="G572" s="8"/>
      <c r="H572" s="8"/>
      <c r="I572" s="8"/>
      <c r="J572" s="8"/>
      <c r="K572" s="8"/>
      <c r="L572" s="8"/>
    </row>
    <row r="573" ht="15.75" customHeight="1">
      <c r="A573" s="8"/>
      <c r="B573" s="8"/>
      <c r="C573" s="8"/>
      <c r="D573" s="8"/>
      <c r="E573" s="8"/>
      <c r="F573" s="67"/>
      <c r="G573" s="8"/>
      <c r="H573" s="8"/>
      <c r="I573" s="8"/>
      <c r="J573" s="8"/>
      <c r="K573" s="8"/>
      <c r="L573" s="8"/>
    </row>
    <row r="574" ht="15.75" customHeight="1">
      <c r="A574" s="8"/>
      <c r="B574" s="8"/>
      <c r="C574" s="8"/>
      <c r="D574" s="8"/>
      <c r="E574" s="8"/>
      <c r="F574" s="67"/>
      <c r="G574" s="8"/>
      <c r="H574" s="8"/>
      <c r="I574" s="8"/>
      <c r="J574" s="8"/>
      <c r="K574" s="8"/>
      <c r="L574" s="8"/>
    </row>
    <row r="575" ht="15.75" customHeight="1">
      <c r="A575" s="8"/>
      <c r="B575" s="8"/>
      <c r="C575" s="8"/>
      <c r="D575" s="8"/>
      <c r="E575" s="8"/>
      <c r="F575" s="67"/>
      <c r="G575" s="8"/>
      <c r="H575" s="8"/>
      <c r="I575" s="8"/>
      <c r="J575" s="8"/>
      <c r="K575" s="8"/>
      <c r="L575" s="8"/>
    </row>
    <row r="576" ht="15.75" customHeight="1">
      <c r="A576" s="8"/>
      <c r="B576" s="8"/>
      <c r="C576" s="8"/>
      <c r="D576" s="8"/>
      <c r="E576" s="8"/>
      <c r="F576" s="67"/>
      <c r="G576" s="8"/>
      <c r="H576" s="8"/>
      <c r="I576" s="8"/>
      <c r="J576" s="8"/>
      <c r="K576" s="8"/>
      <c r="L576" s="8"/>
    </row>
    <row r="577" ht="15.75" customHeight="1">
      <c r="A577" s="8"/>
      <c r="B577" s="8"/>
      <c r="C577" s="8"/>
      <c r="D577" s="8"/>
      <c r="E577" s="8"/>
      <c r="F577" s="67"/>
      <c r="G577" s="8"/>
      <c r="H577" s="8"/>
      <c r="I577" s="8"/>
      <c r="J577" s="8"/>
      <c r="K577" s="8"/>
      <c r="L577" s="8"/>
    </row>
    <row r="578" ht="15.75" customHeight="1">
      <c r="A578" s="8"/>
      <c r="B578" s="8"/>
      <c r="C578" s="8"/>
      <c r="D578" s="8"/>
      <c r="E578" s="8"/>
      <c r="F578" s="67"/>
      <c r="G578" s="8"/>
      <c r="H578" s="8"/>
      <c r="I578" s="8"/>
      <c r="J578" s="8"/>
      <c r="K578" s="8"/>
      <c r="L578" s="8"/>
    </row>
    <row r="579" ht="15.75" customHeight="1">
      <c r="A579" s="8"/>
      <c r="B579" s="8"/>
      <c r="C579" s="8"/>
      <c r="D579" s="8"/>
      <c r="E579" s="8"/>
      <c r="F579" s="67"/>
      <c r="G579" s="8"/>
      <c r="H579" s="8"/>
      <c r="I579" s="8"/>
      <c r="J579" s="8"/>
      <c r="K579" s="8"/>
      <c r="L579" s="8"/>
    </row>
    <row r="580" ht="15.75" customHeight="1">
      <c r="A580" s="8"/>
      <c r="B580" s="8"/>
      <c r="C580" s="8"/>
      <c r="D580" s="8"/>
      <c r="E580" s="8"/>
      <c r="F580" s="67"/>
      <c r="G580" s="8"/>
      <c r="H580" s="8"/>
      <c r="I580" s="8"/>
      <c r="J580" s="8"/>
      <c r="K580" s="8"/>
      <c r="L580" s="8"/>
    </row>
    <row r="581" ht="15.75" customHeight="1">
      <c r="A581" s="8"/>
      <c r="B581" s="8"/>
      <c r="C581" s="8"/>
      <c r="D581" s="8"/>
      <c r="E581" s="8"/>
      <c r="F581" s="67"/>
      <c r="G581" s="8"/>
      <c r="H581" s="8"/>
      <c r="I581" s="8"/>
      <c r="J581" s="8"/>
      <c r="K581" s="8"/>
      <c r="L581" s="8"/>
    </row>
    <row r="582" ht="15.75" customHeight="1">
      <c r="A582" s="8"/>
      <c r="B582" s="8"/>
      <c r="C582" s="8"/>
      <c r="D582" s="8"/>
      <c r="E582" s="8"/>
      <c r="F582" s="67"/>
      <c r="G582" s="8"/>
      <c r="H582" s="8"/>
      <c r="I582" s="8"/>
      <c r="J582" s="8"/>
      <c r="K582" s="8"/>
      <c r="L582" s="8"/>
    </row>
    <row r="583" ht="15.75" customHeight="1">
      <c r="A583" s="8"/>
      <c r="B583" s="8"/>
      <c r="C583" s="8"/>
      <c r="D583" s="8"/>
      <c r="E583" s="8"/>
      <c r="F583" s="67"/>
      <c r="G583" s="8"/>
      <c r="H583" s="8"/>
      <c r="I583" s="8"/>
      <c r="J583" s="8"/>
      <c r="K583" s="8"/>
      <c r="L583" s="8"/>
    </row>
    <row r="584" ht="15.75" customHeight="1">
      <c r="A584" s="8"/>
      <c r="B584" s="8"/>
      <c r="C584" s="8"/>
      <c r="D584" s="8"/>
      <c r="E584" s="8"/>
      <c r="F584" s="67"/>
      <c r="G584" s="8"/>
      <c r="H584" s="8"/>
      <c r="I584" s="8"/>
      <c r="J584" s="8"/>
      <c r="K584" s="8"/>
      <c r="L584" s="8"/>
    </row>
    <row r="585" ht="15.75" customHeight="1">
      <c r="A585" s="8"/>
      <c r="B585" s="8"/>
      <c r="C585" s="8"/>
      <c r="D585" s="8"/>
      <c r="E585" s="8"/>
      <c r="F585" s="67"/>
      <c r="G585" s="8"/>
      <c r="H585" s="8"/>
      <c r="I585" s="8"/>
      <c r="J585" s="8"/>
      <c r="K585" s="8"/>
      <c r="L585" s="8"/>
    </row>
    <row r="586" ht="15.75" customHeight="1">
      <c r="A586" s="8"/>
      <c r="B586" s="8"/>
      <c r="C586" s="8"/>
      <c r="D586" s="8"/>
      <c r="E586" s="8"/>
      <c r="F586" s="67"/>
      <c r="G586" s="8"/>
      <c r="H586" s="8"/>
      <c r="I586" s="8"/>
      <c r="J586" s="8"/>
      <c r="K586" s="8"/>
      <c r="L586" s="8"/>
    </row>
    <row r="587" ht="15.75" customHeight="1">
      <c r="A587" s="8"/>
      <c r="B587" s="8"/>
      <c r="C587" s="8"/>
      <c r="D587" s="8"/>
      <c r="E587" s="8"/>
      <c r="F587" s="67"/>
      <c r="G587" s="8"/>
      <c r="H587" s="8"/>
      <c r="I587" s="8"/>
      <c r="J587" s="8"/>
      <c r="K587" s="8"/>
      <c r="L587" s="8"/>
    </row>
    <row r="588" ht="15.75" customHeight="1">
      <c r="A588" s="8"/>
      <c r="B588" s="8"/>
      <c r="C588" s="8"/>
      <c r="D588" s="8"/>
      <c r="E588" s="8"/>
      <c r="F588" s="67"/>
      <c r="G588" s="8"/>
      <c r="H588" s="8"/>
      <c r="I588" s="8"/>
      <c r="J588" s="8"/>
      <c r="K588" s="8"/>
      <c r="L588" s="8"/>
    </row>
    <row r="589" ht="15.75" customHeight="1">
      <c r="A589" s="8"/>
      <c r="B589" s="8"/>
      <c r="C589" s="8"/>
      <c r="D589" s="8"/>
      <c r="E589" s="8"/>
      <c r="F589" s="67"/>
      <c r="G589" s="8"/>
      <c r="H589" s="8"/>
      <c r="I589" s="8"/>
      <c r="J589" s="8"/>
      <c r="K589" s="8"/>
      <c r="L589" s="8"/>
    </row>
    <row r="590" ht="15.75" customHeight="1">
      <c r="A590" s="8"/>
      <c r="B590" s="8"/>
      <c r="C590" s="8"/>
      <c r="D590" s="8"/>
      <c r="E590" s="8"/>
      <c r="F590" s="67"/>
      <c r="G590" s="8"/>
      <c r="H590" s="8"/>
      <c r="I590" s="8"/>
      <c r="J590" s="8"/>
      <c r="K590" s="8"/>
      <c r="L590" s="8"/>
    </row>
    <row r="591" ht="15.75" customHeight="1">
      <c r="A591" s="8"/>
      <c r="B591" s="8"/>
      <c r="C591" s="8"/>
      <c r="D591" s="8"/>
      <c r="E591" s="8"/>
      <c r="F591" s="67"/>
      <c r="G591" s="8"/>
      <c r="H591" s="8"/>
      <c r="I591" s="8"/>
      <c r="J591" s="8"/>
      <c r="K591" s="8"/>
      <c r="L591" s="8"/>
    </row>
    <row r="592" ht="15.75" customHeight="1">
      <c r="A592" s="8"/>
      <c r="B592" s="8"/>
      <c r="C592" s="8"/>
      <c r="D592" s="8"/>
      <c r="E592" s="8"/>
      <c r="F592" s="67"/>
      <c r="G592" s="8"/>
      <c r="H592" s="8"/>
      <c r="I592" s="8"/>
      <c r="J592" s="8"/>
      <c r="K592" s="8"/>
      <c r="L592" s="8"/>
    </row>
    <row r="593" ht="15.75" customHeight="1">
      <c r="A593" s="8"/>
      <c r="B593" s="8"/>
      <c r="C593" s="8"/>
      <c r="D593" s="8"/>
      <c r="E593" s="8"/>
      <c r="F593" s="67"/>
      <c r="G593" s="8"/>
      <c r="H593" s="8"/>
      <c r="I593" s="8"/>
      <c r="J593" s="8"/>
      <c r="K593" s="8"/>
      <c r="L593" s="8"/>
    </row>
    <row r="594" ht="15.75" customHeight="1">
      <c r="A594" s="8"/>
      <c r="B594" s="8"/>
      <c r="C594" s="8"/>
      <c r="D594" s="8"/>
      <c r="E594" s="8"/>
      <c r="F594" s="67"/>
      <c r="G594" s="8"/>
      <c r="H594" s="8"/>
      <c r="I594" s="8"/>
      <c r="J594" s="8"/>
      <c r="K594" s="8"/>
      <c r="L594" s="8"/>
    </row>
    <row r="595" ht="15.75" customHeight="1">
      <c r="A595" s="8"/>
      <c r="B595" s="8"/>
      <c r="C595" s="8"/>
      <c r="D595" s="8"/>
      <c r="E595" s="8"/>
      <c r="F595" s="67"/>
      <c r="G595" s="8"/>
      <c r="H595" s="8"/>
      <c r="I595" s="8"/>
      <c r="J595" s="8"/>
      <c r="K595" s="8"/>
      <c r="L595" s="8"/>
    </row>
    <row r="596" ht="15.75" customHeight="1">
      <c r="A596" s="8"/>
      <c r="B596" s="8"/>
      <c r="C596" s="8"/>
      <c r="D596" s="8"/>
      <c r="E596" s="8"/>
      <c r="F596" s="67"/>
      <c r="G596" s="8"/>
      <c r="H596" s="8"/>
      <c r="I596" s="8"/>
      <c r="J596" s="8"/>
      <c r="K596" s="8"/>
      <c r="L596" s="8"/>
    </row>
    <row r="597" ht="15.75" customHeight="1">
      <c r="A597" s="8"/>
      <c r="B597" s="8"/>
      <c r="C597" s="8"/>
      <c r="D597" s="8"/>
      <c r="E597" s="8"/>
      <c r="F597" s="67"/>
      <c r="G597" s="8"/>
      <c r="H597" s="8"/>
      <c r="I597" s="8"/>
      <c r="J597" s="8"/>
      <c r="K597" s="8"/>
      <c r="L597" s="8"/>
    </row>
    <row r="598" ht="15.75" customHeight="1">
      <c r="A598" s="8"/>
      <c r="B598" s="8"/>
      <c r="C598" s="8"/>
      <c r="D598" s="8"/>
      <c r="E598" s="8"/>
      <c r="F598" s="67"/>
      <c r="G598" s="8"/>
      <c r="H598" s="8"/>
      <c r="I598" s="8"/>
      <c r="J598" s="8"/>
      <c r="K598" s="8"/>
      <c r="L598" s="8"/>
    </row>
    <row r="599" ht="15.75" customHeight="1">
      <c r="A599" s="8"/>
      <c r="B599" s="8"/>
      <c r="C599" s="8"/>
      <c r="D599" s="8"/>
      <c r="E599" s="8"/>
      <c r="F599" s="67"/>
      <c r="G599" s="8"/>
      <c r="H599" s="8"/>
      <c r="I599" s="8"/>
      <c r="J599" s="8"/>
      <c r="K599" s="8"/>
      <c r="L599" s="8"/>
    </row>
    <row r="600" ht="15.75" customHeight="1">
      <c r="A600" s="8"/>
      <c r="B600" s="8"/>
      <c r="C600" s="8"/>
      <c r="D600" s="8"/>
      <c r="E600" s="8"/>
      <c r="F600" s="67"/>
      <c r="G600" s="8"/>
      <c r="H600" s="8"/>
      <c r="I600" s="8"/>
      <c r="J600" s="8"/>
      <c r="K600" s="8"/>
      <c r="L600" s="8"/>
    </row>
    <row r="601" ht="15.75" customHeight="1">
      <c r="A601" s="8"/>
      <c r="B601" s="8"/>
      <c r="C601" s="8"/>
      <c r="D601" s="8"/>
      <c r="E601" s="8"/>
      <c r="F601" s="67"/>
      <c r="G601" s="8"/>
      <c r="H601" s="8"/>
      <c r="I601" s="8"/>
      <c r="J601" s="8"/>
      <c r="K601" s="8"/>
      <c r="L601" s="8"/>
    </row>
    <row r="602" ht="15.75" customHeight="1">
      <c r="A602" s="8"/>
      <c r="B602" s="8"/>
      <c r="C602" s="8"/>
      <c r="D602" s="8"/>
      <c r="E602" s="8"/>
      <c r="F602" s="67"/>
      <c r="G602" s="8"/>
      <c r="H602" s="8"/>
      <c r="I602" s="8"/>
      <c r="J602" s="8"/>
      <c r="K602" s="8"/>
      <c r="L602" s="8"/>
    </row>
    <row r="603" ht="15.75" customHeight="1">
      <c r="A603" s="8"/>
      <c r="B603" s="8"/>
      <c r="C603" s="8"/>
      <c r="D603" s="8"/>
      <c r="E603" s="8"/>
      <c r="F603" s="67"/>
      <c r="G603" s="8"/>
      <c r="H603" s="8"/>
      <c r="I603" s="8"/>
      <c r="J603" s="8"/>
      <c r="K603" s="8"/>
      <c r="L603" s="8"/>
    </row>
    <row r="604" ht="15.75" customHeight="1">
      <c r="A604" s="8"/>
      <c r="B604" s="8"/>
      <c r="C604" s="8"/>
      <c r="D604" s="8"/>
      <c r="E604" s="8"/>
      <c r="F604" s="67"/>
      <c r="G604" s="8"/>
      <c r="H604" s="8"/>
      <c r="I604" s="8"/>
      <c r="J604" s="8"/>
      <c r="K604" s="8"/>
      <c r="L604" s="8"/>
    </row>
    <row r="605" ht="15.75" customHeight="1">
      <c r="A605" s="8"/>
      <c r="B605" s="8"/>
      <c r="C605" s="8"/>
      <c r="D605" s="8"/>
      <c r="E605" s="8"/>
      <c r="F605" s="67"/>
      <c r="G605" s="8"/>
      <c r="H605" s="8"/>
      <c r="I605" s="8"/>
      <c r="J605" s="8"/>
      <c r="K605" s="8"/>
      <c r="L605" s="8"/>
    </row>
    <row r="606" ht="15.75" customHeight="1">
      <c r="A606" s="8"/>
      <c r="B606" s="8"/>
      <c r="C606" s="8"/>
      <c r="D606" s="8"/>
      <c r="E606" s="8"/>
      <c r="F606" s="67"/>
      <c r="G606" s="8"/>
      <c r="H606" s="8"/>
      <c r="I606" s="8"/>
      <c r="J606" s="8"/>
      <c r="K606" s="8"/>
      <c r="L606" s="8"/>
    </row>
    <row r="607" ht="15.75" customHeight="1">
      <c r="A607" s="8"/>
      <c r="B607" s="8"/>
      <c r="C607" s="8"/>
      <c r="D607" s="8"/>
      <c r="E607" s="8"/>
      <c r="F607" s="67"/>
      <c r="G607" s="8"/>
      <c r="H607" s="8"/>
      <c r="I607" s="8"/>
      <c r="J607" s="8"/>
      <c r="K607" s="8"/>
      <c r="L607" s="8"/>
    </row>
    <row r="608" ht="15.75" customHeight="1">
      <c r="A608" s="8"/>
      <c r="B608" s="8"/>
      <c r="C608" s="8"/>
      <c r="D608" s="8"/>
      <c r="E608" s="8"/>
      <c r="F608" s="67"/>
      <c r="G608" s="8"/>
      <c r="H608" s="8"/>
      <c r="I608" s="8"/>
      <c r="J608" s="8"/>
      <c r="K608" s="8"/>
      <c r="L608" s="8"/>
    </row>
    <row r="609" ht="15.75" customHeight="1">
      <c r="A609" s="8"/>
      <c r="B609" s="8"/>
      <c r="C609" s="8"/>
      <c r="D609" s="8"/>
      <c r="E609" s="8"/>
      <c r="F609" s="67"/>
      <c r="G609" s="8"/>
      <c r="H609" s="8"/>
      <c r="I609" s="8"/>
      <c r="J609" s="8"/>
      <c r="K609" s="8"/>
      <c r="L609" s="8"/>
    </row>
    <row r="610" ht="15.75" customHeight="1">
      <c r="A610" s="8"/>
      <c r="B610" s="8"/>
      <c r="C610" s="8"/>
      <c r="D610" s="8"/>
      <c r="E610" s="8"/>
      <c r="F610" s="67"/>
      <c r="G610" s="8"/>
      <c r="H610" s="8"/>
      <c r="I610" s="8"/>
      <c r="J610" s="8"/>
      <c r="K610" s="8"/>
      <c r="L610" s="8"/>
    </row>
    <row r="611" ht="15.75" customHeight="1">
      <c r="A611" s="8"/>
      <c r="B611" s="8"/>
      <c r="C611" s="8"/>
      <c r="D611" s="8"/>
      <c r="E611" s="8"/>
      <c r="F611" s="67"/>
      <c r="G611" s="8"/>
      <c r="H611" s="8"/>
      <c r="I611" s="8"/>
      <c r="J611" s="8"/>
      <c r="K611" s="8"/>
      <c r="L611" s="8"/>
    </row>
    <row r="612" ht="15.75" customHeight="1">
      <c r="A612" s="8"/>
      <c r="B612" s="8"/>
      <c r="C612" s="8"/>
      <c r="D612" s="8"/>
      <c r="E612" s="8"/>
      <c r="F612" s="67"/>
      <c r="G612" s="8"/>
      <c r="H612" s="8"/>
      <c r="I612" s="8"/>
      <c r="J612" s="8"/>
      <c r="K612" s="8"/>
      <c r="L612" s="8"/>
    </row>
    <row r="613" ht="15.75" customHeight="1">
      <c r="A613" s="8"/>
      <c r="B613" s="8"/>
      <c r="C613" s="8"/>
      <c r="D613" s="8"/>
      <c r="E613" s="8"/>
      <c r="F613" s="67"/>
      <c r="G613" s="8"/>
      <c r="H613" s="8"/>
      <c r="I613" s="8"/>
      <c r="J613" s="8"/>
      <c r="K613" s="8"/>
      <c r="L613" s="8"/>
    </row>
    <row r="614" ht="15.75" customHeight="1">
      <c r="A614" s="8"/>
      <c r="B614" s="8"/>
      <c r="C614" s="8"/>
      <c r="D614" s="8"/>
      <c r="E614" s="8"/>
      <c r="F614" s="67"/>
      <c r="G614" s="8"/>
      <c r="H614" s="8"/>
      <c r="I614" s="8"/>
      <c r="J614" s="8"/>
      <c r="K614" s="8"/>
      <c r="L614" s="8"/>
    </row>
    <row r="615" ht="15.75" customHeight="1">
      <c r="A615" s="8"/>
      <c r="B615" s="8"/>
      <c r="C615" s="8"/>
      <c r="D615" s="8"/>
      <c r="E615" s="8"/>
      <c r="F615" s="67"/>
      <c r="G615" s="8"/>
      <c r="H615" s="8"/>
      <c r="I615" s="8"/>
      <c r="J615" s="8"/>
      <c r="K615" s="8"/>
      <c r="L615" s="8"/>
    </row>
    <row r="616" ht="15.75" customHeight="1">
      <c r="A616" s="8"/>
      <c r="B616" s="8"/>
      <c r="C616" s="8"/>
      <c r="D616" s="8"/>
      <c r="E616" s="8"/>
      <c r="F616" s="67"/>
      <c r="G616" s="8"/>
      <c r="H616" s="8"/>
      <c r="I616" s="8"/>
      <c r="J616" s="8"/>
      <c r="K616" s="8"/>
      <c r="L616" s="8"/>
    </row>
    <row r="617" ht="15.75" customHeight="1">
      <c r="A617" s="8"/>
      <c r="B617" s="8"/>
      <c r="C617" s="8"/>
      <c r="D617" s="8"/>
      <c r="E617" s="8"/>
      <c r="F617" s="67"/>
      <c r="G617" s="8"/>
      <c r="H617" s="8"/>
      <c r="I617" s="8"/>
      <c r="J617" s="8"/>
      <c r="K617" s="8"/>
      <c r="L617" s="8"/>
    </row>
    <row r="618" ht="15.75" customHeight="1">
      <c r="A618" s="8"/>
      <c r="B618" s="8"/>
      <c r="C618" s="8"/>
      <c r="D618" s="8"/>
      <c r="E618" s="8"/>
      <c r="F618" s="67"/>
      <c r="G618" s="8"/>
      <c r="H618" s="8"/>
      <c r="I618" s="8"/>
      <c r="J618" s="8"/>
      <c r="K618" s="8"/>
      <c r="L618" s="8"/>
    </row>
    <row r="619" ht="15.75" customHeight="1">
      <c r="A619" s="8"/>
      <c r="B619" s="8"/>
      <c r="C619" s="8"/>
      <c r="D619" s="8"/>
      <c r="E619" s="8"/>
      <c r="F619" s="67"/>
      <c r="G619" s="8"/>
      <c r="H619" s="8"/>
      <c r="I619" s="8"/>
      <c r="J619" s="8"/>
      <c r="K619" s="8"/>
      <c r="L619" s="8"/>
    </row>
    <row r="620" ht="15.75" customHeight="1">
      <c r="A620" s="8"/>
      <c r="B620" s="8"/>
      <c r="C620" s="8"/>
      <c r="D620" s="8"/>
      <c r="E620" s="8"/>
      <c r="F620" s="67"/>
      <c r="G620" s="8"/>
      <c r="H620" s="8"/>
      <c r="I620" s="8"/>
      <c r="J620" s="8"/>
      <c r="K620" s="8"/>
      <c r="L620" s="8"/>
    </row>
    <row r="621" ht="15.75" customHeight="1">
      <c r="A621" s="8"/>
      <c r="B621" s="8"/>
      <c r="C621" s="8"/>
      <c r="D621" s="8"/>
      <c r="E621" s="8"/>
      <c r="F621" s="67"/>
      <c r="G621" s="8"/>
      <c r="H621" s="8"/>
      <c r="I621" s="8"/>
      <c r="J621" s="8"/>
      <c r="K621" s="8"/>
      <c r="L621" s="8"/>
    </row>
    <row r="622" ht="15.75" customHeight="1">
      <c r="A622" s="8"/>
      <c r="B622" s="8"/>
      <c r="C622" s="8"/>
      <c r="D622" s="8"/>
      <c r="E622" s="8"/>
      <c r="F622" s="67"/>
      <c r="G622" s="8"/>
      <c r="H622" s="8"/>
      <c r="I622" s="8"/>
      <c r="J622" s="8"/>
      <c r="K622" s="8"/>
      <c r="L622" s="8"/>
    </row>
    <row r="623" ht="15.75" customHeight="1">
      <c r="A623" s="8"/>
      <c r="B623" s="8"/>
      <c r="C623" s="8"/>
      <c r="D623" s="8"/>
      <c r="E623" s="8"/>
      <c r="F623" s="67"/>
      <c r="G623" s="8"/>
      <c r="H623" s="8"/>
      <c r="I623" s="8"/>
      <c r="J623" s="8"/>
      <c r="K623" s="8"/>
      <c r="L623" s="8"/>
    </row>
    <row r="624" ht="15.75" customHeight="1">
      <c r="A624" s="8"/>
      <c r="B624" s="8"/>
      <c r="C624" s="8"/>
      <c r="D624" s="8"/>
      <c r="E624" s="8"/>
      <c r="F624" s="67"/>
      <c r="G624" s="8"/>
      <c r="H624" s="8"/>
      <c r="I624" s="8"/>
      <c r="J624" s="8"/>
      <c r="K624" s="8"/>
      <c r="L624" s="8"/>
    </row>
    <row r="625" ht="15.75" customHeight="1">
      <c r="A625" s="8"/>
      <c r="B625" s="8"/>
      <c r="C625" s="8"/>
      <c r="D625" s="8"/>
      <c r="E625" s="8"/>
      <c r="F625" s="67"/>
      <c r="G625" s="8"/>
      <c r="H625" s="8"/>
      <c r="I625" s="8"/>
      <c r="J625" s="8"/>
      <c r="K625" s="8"/>
      <c r="L625" s="8"/>
    </row>
    <row r="626" ht="15.75" customHeight="1">
      <c r="A626" s="8"/>
      <c r="B626" s="8"/>
      <c r="C626" s="8"/>
      <c r="D626" s="8"/>
      <c r="E626" s="8"/>
      <c r="F626" s="67"/>
      <c r="G626" s="8"/>
      <c r="H626" s="8"/>
      <c r="I626" s="8"/>
      <c r="J626" s="8"/>
      <c r="K626" s="8"/>
      <c r="L626" s="8"/>
    </row>
    <row r="627" ht="15.75" customHeight="1">
      <c r="A627" s="8"/>
      <c r="B627" s="8"/>
      <c r="C627" s="8"/>
      <c r="D627" s="8"/>
      <c r="E627" s="8"/>
      <c r="F627" s="67"/>
      <c r="G627" s="8"/>
      <c r="H627" s="8"/>
      <c r="I627" s="8"/>
      <c r="J627" s="8"/>
      <c r="K627" s="8"/>
      <c r="L627" s="8"/>
    </row>
    <row r="628" ht="15.75" customHeight="1">
      <c r="A628" s="8"/>
      <c r="B628" s="8"/>
      <c r="C628" s="8"/>
      <c r="D628" s="8"/>
      <c r="E628" s="8"/>
      <c r="F628" s="67"/>
      <c r="G628" s="8"/>
      <c r="H628" s="8"/>
      <c r="I628" s="8"/>
      <c r="J628" s="8"/>
      <c r="K628" s="8"/>
      <c r="L628" s="8"/>
    </row>
    <row r="629" ht="15.75" customHeight="1">
      <c r="A629" s="8"/>
      <c r="B629" s="8"/>
      <c r="C629" s="8"/>
      <c r="D629" s="8"/>
      <c r="E629" s="8"/>
      <c r="F629" s="67"/>
      <c r="G629" s="8"/>
      <c r="H629" s="8"/>
      <c r="I629" s="8"/>
      <c r="J629" s="8"/>
      <c r="K629" s="8"/>
      <c r="L629" s="8"/>
    </row>
    <row r="630" ht="15.75" customHeight="1">
      <c r="A630" s="8"/>
      <c r="B630" s="8"/>
      <c r="C630" s="8"/>
      <c r="D630" s="8"/>
      <c r="E630" s="8"/>
      <c r="F630" s="67"/>
      <c r="G630" s="8"/>
      <c r="H630" s="8"/>
      <c r="I630" s="8"/>
      <c r="J630" s="8"/>
      <c r="K630" s="8"/>
      <c r="L630" s="8"/>
    </row>
    <row r="631" ht="15.75" customHeight="1">
      <c r="A631" s="8"/>
      <c r="B631" s="8"/>
      <c r="C631" s="8"/>
      <c r="D631" s="8"/>
      <c r="E631" s="8"/>
      <c r="F631" s="67"/>
      <c r="G631" s="8"/>
      <c r="H631" s="8"/>
      <c r="I631" s="8"/>
      <c r="J631" s="8"/>
      <c r="K631" s="8"/>
      <c r="L631" s="8"/>
    </row>
    <row r="632" ht="15.75" customHeight="1">
      <c r="A632" s="8"/>
      <c r="B632" s="8"/>
      <c r="C632" s="8"/>
      <c r="D632" s="8"/>
      <c r="E632" s="8"/>
      <c r="F632" s="67"/>
      <c r="G632" s="8"/>
      <c r="H632" s="8"/>
      <c r="I632" s="8"/>
      <c r="J632" s="8"/>
      <c r="K632" s="8"/>
      <c r="L632" s="8"/>
    </row>
    <row r="633" ht="15.75" customHeight="1">
      <c r="A633" s="8"/>
      <c r="B633" s="8"/>
      <c r="C633" s="8"/>
      <c r="D633" s="8"/>
      <c r="E633" s="8"/>
      <c r="F633" s="67"/>
      <c r="G633" s="8"/>
      <c r="H633" s="8"/>
      <c r="I633" s="8"/>
      <c r="J633" s="8"/>
      <c r="K633" s="8"/>
      <c r="L633" s="8"/>
    </row>
    <row r="634" ht="15.75" customHeight="1">
      <c r="A634" s="8"/>
      <c r="B634" s="8"/>
      <c r="C634" s="8"/>
      <c r="D634" s="8"/>
      <c r="E634" s="8"/>
      <c r="F634" s="67"/>
      <c r="G634" s="8"/>
      <c r="H634" s="8"/>
      <c r="I634" s="8"/>
      <c r="J634" s="8"/>
      <c r="K634" s="8"/>
      <c r="L634" s="8"/>
    </row>
    <row r="635" ht="15.75" customHeight="1">
      <c r="A635" s="8"/>
      <c r="B635" s="8"/>
      <c r="C635" s="8"/>
      <c r="D635" s="8"/>
      <c r="E635" s="8"/>
      <c r="F635" s="67"/>
      <c r="G635" s="8"/>
      <c r="H635" s="8"/>
      <c r="I635" s="8"/>
      <c r="J635" s="8"/>
      <c r="K635" s="8"/>
      <c r="L635" s="8"/>
    </row>
    <row r="636" ht="15.75" customHeight="1">
      <c r="A636" s="8"/>
      <c r="B636" s="8"/>
      <c r="C636" s="8"/>
      <c r="D636" s="8"/>
      <c r="E636" s="8"/>
      <c r="F636" s="67"/>
      <c r="G636" s="8"/>
      <c r="H636" s="8"/>
      <c r="I636" s="8"/>
      <c r="J636" s="8"/>
      <c r="K636" s="8"/>
      <c r="L636" s="8"/>
    </row>
    <row r="637" ht="15.75" customHeight="1">
      <c r="A637" s="8"/>
      <c r="B637" s="8"/>
      <c r="C637" s="8"/>
      <c r="D637" s="8"/>
      <c r="E637" s="8"/>
      <c r="F637" s="67"/>
      <c r="G637" s="8"/>
      <c r="H637" s="8"/>
      <c r="I637" s="8"/>
      <c r="J637" s="8"/>
      <c r="K637" s="8"/>
      <c r="L637" s="8"/>
    </row>
    <row r="638" ht="15.75" customHeight="1">
      <c r="A638" s="8"/>
      <c r="B638" s="8"/>
      <c r="C638" s="8"/>
      <c r="D638" s="8"/>
      <c r="E638" s="8"/>
      <c r="F638" s="67"/>
      <c r="G638" s="8"/>
      <c r="H638" s="8"/>
      <c r="I638" s="8"/>
      <c r="J638" s="8"/>
      <c r="K638" s="8"/>
      <c r="L638" s="8"/>
    </row>
    <row r="639" ht="15.75" customHeight="1">
      <c r="A639" s="8"/>
      <c r="B639" s="8"/>
      <c r="C639" s="8"/>
      <c r="D639" s="8"/>
      <c r="E639" s="8"/>
      <c r="F639" s="67"/>
      <c r="G639" s="8"/>
      <c r="H639" s="8"/>
      <c r="I639" s="8"/>
      <c r="J639" s="8"/>
      <c r="K639" s="8"/>
      <c r="L639" s="8"/>
    </row>
    <row r="640" ht="15.75" customHeight="1">
      <c r="A640" s="8"/>
      <c r="B640" s="8"/>
      <c r="C640" s="8"/>
      <c r="D640" s="8"/>
      <c r="E640" s="8"/>
      <c r="F640" s="67"/>
      <c r="G640" s="8"/>
      <c r="H640" s="8"/>
      <c r="I640" s="8"/>
      <c r="J640" s="8"/>
      <c r="K640" s="8"/>
      <c r="L640" s="8"/>
    </row>
    <row r="641" ht="15.75" customHeight="1">
      <c r="A641" s="8"/>
      <c r="B641" s="8"/>
      <c r="C641" s="8"/>
      <c r="D641" s="8"/>
      <c r="E641" s="8"/>
      <c r="F641" s="67"/>
      <c r="G641" s="8"/>
      <c r="H641" s="8"/>
      <c r="I641" s="8"/>
      <c r="J641" s="8"/>
      <c r="K641" s="8"/>
      <c r="L641" s="8"/>
    </row>
    <row r="642" ht="15.75" customHeight="1">
      <c r="A642" s="8"/>
      <c r="B642" s="8"/>
      <c r="C642" s="8"/>
      <c r="D642" s="8"/>
      <c r="E642" s="8"/>
      <c r="F642" s="67"/>
      <c r="G642" s="8"/>
      <c r="H642" s="8"/>
      <c r="I642" s="8"/>
      <c r="J642" s="8"/>
      <c r="K642" s="8"/>
      <c r="L642" s="8"/>
    </row>
    <row r="643" ht="15.75" customHeight="1">
      <c r="A643" s="8"/>
      <c r="B643" s="8"/>
      <c r="C643" s="8"/>
      <c r="D643" s="8"/>
      <c r="E643" s="8"/>
      <c r="F643" s="67"/>
      <c r="G643" s="8"/>
      <c r="H643" s="8"/>
      <c r="I643" s="8"/>
      <c r="J643" s="8"/>
      <c r="K643" s="8"/>
      <c r="L643" s="8"/>
    </row>
    <row r="644" ht="15.75" customHeight="1">
      <c r="A644" s="8"/>
      <c r="B644" s="8"/>
      <c r="C644" s="8"/>
      <c r="D644" s="8"/>
      <c r="E644" s="8"/>
      <c r="F644" s="67"/>
      <c r="G644" s="8"/>
      <c r="H644" s="8"/>
      <c r="I644" s="8"/>
      <c r="J644" s="8"/>
      <c r="K644" s="8"/>
      <c r="L644" s="8"/>
    </row>
    <row r="645" ht="15.75" customHeight="1">
      <c r="A645" s="8"/>
      <c r="B645" s="8"/>
      <c r="C645" s="8"/>
      <c r="D645" s="8"/>
      <c r="E645" s="8"/>
      <c r="F645" s="67"/>
      <c r="G645" s="8"/>
      <c r="H645" s="8"/>
      <c r="I645" s="8"/>
      <c r="J645" s="8"/>
      <c r="K645" s="8"/>
      <c r="L645" s="8"/>
    </row>
    <row r="646" ht="15.75" customHeight="1">
      <c r="A646" s="8"/>
      <c r="B646" s="8"/>
      <c r="C646" s="8"/>
      <c r="D646" s="8"/>
      <c r="E646" s="8"/>
      <c r="F646" s="67"/>
      <c r="G646" s="8"/>
      <c r="H646" s="8"/>
      <c r="I646" s="8"/>
      <c r="J646" s="8"/>
      <c r="K646" s="8"/>
      <c r="L646" s="8"/>
    </row>
    <row r="647" ht="15.75" customHeight="1">
      <c r="A647" s="8"/>
      <c r="B647" s="8"/>
      <c r="C647" s="8"/>
      <c r="D647" s="8"/>
      <c r="E647" s="8"/>
      <c r="F647" s="67"/>
      <c r="G647" s="8"/>
      <c r="H647" s="8"/>
      <c r="I647" s="8"/>
      <c r="J647" s="8"/>
      <c r="K647" s="8"/>
      <c r="L647" s="8"/>
    </row>
    <row r="648" ht="15.75" customHeight="1">
      <c r="A648" s="8"/>
      <c r="B648" s="8"/>
      <c r="C648" s="8"/>
      <c r="D648" s="8"/>
      <c r="E648" s="8"/>
      <c r="F648" s="67"/>
      <c r="G648" s="8"/>
      <c r="H648" s="8"/>
      <c r="I648" s="8"/>
      <c r="J648" s="8"/>
      <c r="K648" s="8"/>
      <c r="L648" s="8"/>
    </row>
    <row r="649" ht="15.75" customHeight="1">
      <c r="A649" s="8"/>
      <c r="B649" s="8"/>
      <c r="C649" s="8"/>
      <c r="D649" s="8"/>
      <c r="E649" s="8"/>
      <c r="F649" s="67"/>
      <c r="G649" s="8"/>
      <c r="H649" s="8"/>
      <c r="I649" s="8"/>
      <c r="J649" s="8"/>
      <c r="K649" s="8"/>
      <c r="L649" s="8"/>
    </row>
    <row r="650" ht="15.75" customHeight="1">
      <c r="A650" s="8"/>
      <c r="B650" s="8"/>
      <c r="C650" s="8"/>
      <c r="D650" s="8"/>
      <c r="E650" s="8"/>
      <c r="F650" s="67"/>
      <c r="G650" s="8"/>
      <c r="H650" s="8"/>
      <c r="I650" s="8"/>
      <c r="J650" s="8"/>
      <c r="K650" s="8"/>
      <c r="L650" s="8"/>
    </row>
    <row r="651" ht="15.75" customHeight="1">
      <c r="A651" s="8"/>
      <c r="B651" s="8"/>
      <c r="C651" s="8"/>
      <c r="D651" s="8"/>
      <c r="E651" s="8"/>
      <c r="F651" s="67"/>
      <c r="G651" s="8"/>
      <c r="H651" s="8"/>
      <c r="I651" s="8"/>
      <c r="J651" s="8"/>
      <c r="K651" s="8"/>
      <c r="L651" s="8"/>
    </row>
    <row r="652" ht="15.75" customHeight="1">
      <c r="A652" s="8"/>
      <c r="B652" s="8"/>
      <c r="C652" s="8"/>
      <c r="D652" s="8"/>
      <c r="E652" s="8"/>
      <c r="F652" s="67"/>
      <c r="G652" s="8"/>
      <c r="H652" s="8"/>
      <c r="I652" s="8"/>
      <c r="J652" s="8"/>
      <c r="K652" s="8"/>
      <c r="L652" s="8"/>
    </row>
    <row r="653" ht="15.75" customHeight="1">
      <c r="A653" s="8"/>
      <c r="B653" s="8"/>
      <c r="C653" s="8"/>
      <c r="D653" s="8"/>
      <c r="E653" s="8"/>
      <c r="F653" s="67"/>
      <c r="G653" s="8"/>
      <c r="H653" s="8"/>
      <c r="I653" s="8"/>
      <c r="J653" s="8"/>
      <c r="K653" s="8"/>
      <c r="L653" s="8"/>
    </row>
    <row r="654" ht="15.75" customHeight="1">
      <c r="A654" s="8"/>
      <c r="B654" s="8"/>
      <c r="C654" s="8"/>
      <c r="D654" s="8"/>
      <c r="E654" s="8"/>
      <c r="F654" s="67"/>
      <c r="G654" s="8"/>
      <c r="H654" s="8"/>
      <c r="I654" s="8"/>
      <c r="J654" s="8"/>
      <c r="K654" s="8"/>
      <c r="L654" s="8"/>
    </row>
    <row r="655" ht="15.75" customHeight="1">
      <c r="A655" s="8"/>
      <c r="B655" s="8"/>
      <c r="C655" s="8"/>
      <c r="D655" s="8"/>
      <c r="E655" s="8"/>
      <c r="F655" s="67"/>
      <c r="G655" s="8"/>
      <c r="H655" s="8"/>
      <c r="I655" s="8"/>
      <c r="J655" s="8"/>
      <c r="K655" s="8"/>
      <c r="L655" s="8"/>
    </row>
    <row r="656" ht="15.75" customHeight="1">
      <c r="A656" s="8"/>
      <c r="B656" s="8"/>
      <c r="C656" s="8"/>
      <c r="D656" s="8"/>
      <c r="E656" s="8"/>
      <c r="F656" s="67"/>
      <c r="G656" s="8"/>
      <c r="H656" s="8"/>
      <c r="I656" s="8"/>
      <c r="J656" s="8"/>
      <c r="K656" s="8"/>
      <c r="L656" s="8"/>
    </row>
    <row r="657" ht="15.75" customHeight="1">
      <c r="A657" s="8"/>
      <c r="B657" s="8"/>
      <c r="C657" s="8"/>
      <c r="D657" s="8"/>
      <c r="E657" s="8"/>
      <c r="F657" s="67"/>
      <c r="G657" s="8"/>
      <c r="H657" s="8"/>
      <c r="I657" s="8"/>
      <c r="J657" s="8"/>
      <c r="K657" s="8"/>
      <c r="L657" s="8"/>
    </row>
    <row r="658" ht="15.75" customHeight="1">
      <c r="A658" s="8"/>
      <c r="B658" s="8"/>
      <c r="C658" s="8"/>
      <c r="D658" s="8"/>
      <c r="E658" s="8"/>
      <c r="F658" s="67"/>
      <c r="G658" s="8"/>
      <c r="H658" s="8"/>
      <c r="I658" s="8"/>
      <c r="J658" s="8"/>
      <c r="K658" s="8"/>
      <c r="L658" s="8"/>
    </row>
    <row r="659" ht="15.75" customHeight="1">
      <c r="A659" s="8"/>
      <c r="B659" s="8"/>
      <c r="C659" s="8"/>
      <c r="D659" s="8"/>
      <c r="E659" s="8"/>
      <c r="F659" s="67"/>
      <c r="G659" s="8"/>
      <c r="H659" s="8"/>
      <c r="I659" s="8"/>
      <c r="J659" s="8"/>
      <c r="K659" s="8"/>
      <c r="L659" s="8"/>
    </row>
    <row r="660" ht="15.75" customHeight="1">
      <c r="A660" s="8"/>
      <c r="B660" s="8"/>
      <c r="C660" s="8"/>
      <c r="D660" s="8"/>
      <c r="E660" s="8"/>
      <c r="F660" s="67"/>
      <c r="G660" s="8"/>
      <c r="H660" s="8"/>
      <c r="I660" s="8"/>
      <c r="J660" s="8"/>
      <c r="K660" s="8"/>
      <c r="L660" s="8"/>
    </row>
    <row r="661" ht="15.75" customHeight="1">
      <c r="A661" s="8"/>
      <c r="B661" s="8"/>
      <c r="C661" s="8"/>
      <c r="D661" s="8"/>
      <c r="E661" s="8"/>
      <c r="F661" s="67"/>
      <c r="G661" s="8"/>
      <c r="H661" s="8"/>
      <c r="I661" s="8"/>
      <c r="J661" s="8"/>
      <c r="K661" s="8"/>
      <c r="L661" s="8"/>
    </row>
    <row r="662" ht="15.75" customHeight="1">
      <c r="A662" s="8"/>
      <c r="B662" s="8"/>
      <c r="C662" s="8"/>
      <c r="D662" s="8"/>
      <c r="E662" s="8"/>
      <c r="F662" s="67"/>
      <c r="G662" s="8"/>
      <c r="H662" s="8"/>
      <c r="I662" s="8"/>
      <c r="J662" s="8"/>
      <c r="K662" s="8"/>
      <c r="L662" s="8"/>
    </row>
    <row r="663" ht="15.75" customHeight="1">
      <c r="A663" s="8"/>
      <c r="B663" s="8"/>
      <c r="C663" s="8"/>
      <c r="D663" s="8"/>
      <c r="E663" s="8"/>
      <c r="F663" s="67"/>
      <c r="G663" s="8"/>
      <c r="H663" s="8"/>
      <c r="I663" s="8"/>
      <c r="J663" s="8"/>
      <c r="K663" s="8"/>
      <c r="L663" s="8"/>
    </row>
    <row r="664" ht="15.75" customHeight="1">
      <c r="A664" s="8"/>
      <c r="B664" s="8"/>
      <c r="C664" s="8"/>
      <c r="D664" s="8"/>
      <c r="E664" s="8"/>
      <c r="F664" s="67"/>
      <c r="G664" s="8"/>
      <c r="H664" s="8"/>
      <c r="I664" s="8"/>
      <c r="J664" s="8"/>
      <c r="K664" s="8"/>
      <c r="L664" s="8"/>
    </row>
    <row r="665" ht="15.75" customHeight="1">
      <c r="A665" s="8"/>
      <c r="B665" s="8"/>
      <c r="C665" s="8"/>
      <c r="D665" s="8"/>
      <c r="E665" s="8"/>
      <c r="F665" s="67"/>
      <c r="G665" s="8"/>
      <c r="H665" s="8"/>
      <c r="I665" s="8"/>
      <c r="J665" s="8"/>
      <c r="K665" s="8"/>
      <c r="L665" s="8"/>
    </row>
    <row r="666" ht="15.75" customHeight="1">
      <c r="A666" s="8"/>
      <c r="B666" s="8"/>
      <c r="C666" s="8"/>
      <c r="D666" s="8"/>
      <c r="E666" s="8"/>
      <c r="F666" s="67"/>
      <c r="G666" s="8"/>
      <c r="H666" s="8"/>
      <c r="I666" s="8"/>
      <c r="J666" s="8"/>
      <c r="K666" s="8"/>
      <c r="L666" s="8"/>
    </row>
    <row r="667" ht="15.75" customHeight="1">
      <c r="A667" s="8"/>
      <c r="B667" s="8"/>
      <c r="C667" s="8"/>
      <c r="D667" s="8"/>
      <c r="E667" s="8"/>
      <c r="F667" s="67"/>
      <c r="G667" s="8"/>
      <c r="H667" s="8"/>
      <c r="I667" s="8"/>
      <c r="J667" s="8"/>
      <c r="K667" s="8"/>
      <c r="L667" s="8"/>
    </row>
    <row r="668" ht="15.75" customHeight="1">
      <c r="A668" s="8"/>
      <c r="B668" s="8"/>
      <c r="C668" s="8"/>
      <c r="D668" s="8"/>
      <c r="E668" s="8"/>
      <c r="F668" s="67"/>
      <c r="G668" s="8"/>
      <c r="H668" s="8"/>
      <c r="I668" s="8"/>
      <c r="J668" s="8"/>
      <c r="K668" s="8"/>
      <c r="L668" s="8"/>
    </row>
    <row r="669" ht="15.75" customHeight="1">
      <c r="A669" s="8"/>
      <c r="B669" s="8"/>
      <c r="C669" s="8"/>
      <c r="D669" s="8"/>
      <c r="E669" s="8"/>
      <c r="F669" s="67"/>
      <c r="G669" s="8"/>
      <c r="H669" s="8"/>
      <c r="I669" s="8"/>
      <c r="J669" s="8"/>
      <c r="K669" s="8"/>
      <c r="L669" s="8"/>
    </row>
    <row r="670" ht="15.75" customHeight="1">
      <c r="A670" s="8"/>
      <c r="B670" s="8"/>
      <c r="C670" s="8"/>
      <c r="D670" s="8"/>
      <c r="E670" s="8"/>
      <c r="F670" s="67"/>
      <c r="G670" s="8"/>
      <c r="H670" s="8"/>
      <c r="I670" s="8"/>
      <c r="J670" s="8"/>
      <c r="K670" s="8"/>
      <c r="L670" s="8"/>
    </row>
    <row r="671" ht="15.75" customHeight="1">
      <c r="A671" s="8"/>
      <c r="B671" s="8"/>
      <c r="C671" s="8"/>
      <c r="D671" s="8"/>
      <c r="E671" s="8"/>
      <c r="F671" s="67"/>
      <c r="G671" s="8"/>
      <c r="H671" s="8"/>
      <c r="I671" s="8"/>
      <c r="J671" s="8"/>
      <c r="K671" s="8"/>
      <c r="L671" s="8"/>
    </row>
    <row r="672" ht="15.75" customHeight="1">
      <c r="A672" s="8"/>
      <c r="B672" s="8"/>
      <c r="C672" s="8"/>
      <c r="D672" s="8"/>
      <c r="E672" s="8"/>
      <c r="F672" s="67"/>
      <c r="G672" s="8"/>
      <c r="H672" s="8"/>
      <c r="I672" s="8"/>
      <c r="J672" s="8"/>
      <c r="K672" s="8"/>
      <c r="L672" s="8"/>
    </row>
    <row r="673" ht="15.75" customHeight="1">
      <c r="A673" s="8"/>
      <c r="B673" s="8"/>
      <c r="C673" s="8"/>
      <c r="D673" s="8"/>
      <c r="E673" s="8"/>
      <c r="F673" s="67"/>
      <c r="G673" s="8"/>
      <c r="H673" s="8"/>
      <c r="I673" s="8"/>
      <c r="J673" s="8"/>
      <c r="K673" s="8"/>
      <c r="L673" s="8"/>
    </row>
    <row r="674" ht="15.75" customHeight="1">
      <c r="A674" s="8"/>
      <c r="B674" s="8"/>
      <c r="C674" s="8"/>
      <c r="D674" s="8"/>
      <c r="E674" s="8"/>
      <c r="F674" s="67"/>
      <c r="G674" s="8"/>
      <c r="H674" s="8"/>
      <c r="I674" s="8"/>
      <c r="J674" s="8"/>
      <c r="K674" s="8"/>
      <c r="L674" s="8"/>
    </row>
    <row r="675" ht="15.75" customHeight="1">
      <c r="A675" s="8"/>
      <c r="B675" s="8"/>
      <c r="C675" s="8"/>
      <c r="D675" s="8"/>
      <c r="E675" s="8"/>
      <c r="F675" s="67"/>
      <c r="G675" s="8"/>
      <c r="H675" s="8"/>
      <c r="I675" s="8"/>
      <c r="J675" s="8"/>
      <c r="K675" s="8"/>
      <c r="L675" s="8"/>
    </row>
    <row r="676" ht="15.75" customHeight="1">
      <c r="A676" s="8"/>
      <c r="B676" s="8"/>
      <c r="C676" s="8"/>
      <c r="D676" s="8"/>
      <c r="E676" s="8"/>
      <c r="F676" s="67"/>
      <c r="G676" s="8"/>
      <c r="H676" s="8"/>
      <c r="I676" s="8"/>
      <c r="J676" s="8"/>
      <c r="K676" s="8"/>
      <c r="L676" s="8"/>
    </row>
    <row r="677" ht="15.75" customHeight="1">
      <c r="A677" s="8"/>
      <c r="B677" s="8"/>
      <c r="C677" s="8"/>
      <c r="D677" s="8"/>
      <c r="E677" s="8"/>
      <c r="F677" s="67"/>
      <c r="G677" s="8"/>
      <c r="H677" s="8"/>
      <c r="I677" s="8"/>
      <c r="J677" s="8"/>
      <c r="K677" s="8"/>
      <c r="L677" s="8"/>
    </row>
    <row r="678" ht="15.75" customHeight="1">
      <c r="A678" s="8"/>
      <c r="B678" s="8"/>
      <c r="C678" s="8"/>
      <c r="D678" s="8"/>
      <c r="E678" s="8"/>
      <c r="F678" s="67"/>
      <c r="G678" s="8"/>
      <c r="H678" s="8"/>
      <c r="I678" s="8"/>
      <c r="J678" s="8"/>
      <c r="K678" s="8"/>
      <c r="L678" s="8"/>
    </row>
    <row r="679" ht="15.75" customHeight="1">
      <c r="A679" s="8"/>
      <c r="B679" s="8"/>
      <c r="C679" s="8"/>
      <c r="D679" s="8"/>
      <c r="E679" s="8"/>
      <c r="F679" s="67"/>
      <c r="G679" s="8"/>
      <c r="H679" s="8"/>
      <c r="I679" s="8"/>
      <c r="J679" s="8"/>
      <c r="K679" s="8"/>
      <c r="L679" s="8"/>
    </row>
    <row r="680" ht="15.75" customHeight="1">
      <c r="A680" s="8"/>
      <c r="B680" s="8"/>
      <c r="C680" s="8"/>
      <c r="D680" s="8"/>
      <c r="E680" s="8"/>
      <c r="F680" s="67"/>
      <c r="G680" s="8"/>
      <c r="H680" s="8"/>
      <c r="I680" s="8"/>
      <c r="J680" s="8"/>
      <c r="K680" s="8"/>
      <c r="L680" s="8"/>
    </row>
    <row r="681" ht="15.75" customHeight="1">
      <c r="A681" s="8"/>
      <c r="B681" s="8"/>
      <c r="C681" s="8"/>
      <c r="D681" s="8"/>
      <c r="E681" s="8"/>
      <c r="F681" s="67"/>
      <c r="G681" s="8"/>
      <c r="H681" s="8"/>
      <c r="I681" s="8"/>
      <c r="J681" s="8"/>
      <c r="K681" s="8"/>
      <c r="L681" s="8"/>
    </row>
    <row r="682" ht="15.75" customHeight="1">
      <c r="A682" s="8"/>
      <c r="B682" s="8"/>
      <c r="C682" s="8"/>
      <c r="D682" s="8"/>
      <c r="E682" s="8"/>
      <c r="F682" s="67"/>
      <c r="G682" s="8"/>
      <c r="H682" s="8"/>
      <c r="I682" s="8"/>
      <c r="J682" s="8"/>
      <c r="K682" s="8"/>
      <c r="L682" s="8"/>
    </row>
    <row r="683" ht="15.75" customHeight="1">
      <c r="A683" s="8"/>
      <c r="B683" s="8"/>
      <c r="C683" s="8"/>
      <c r="D683" s="8"/>
      <c r="E683" s="8"/>
      <c r="F683" s="67"/>
      <c r="G683" s="8"/>
      <c r="H683" s="8"/>
      <c r="I683" s="8"/>
      <c r="J683" s="8"/>
      <c r="K683" s="8"/>
      <c r="L683" s="8"/>
    </row>
    <row r="684" ht="15.75" customHeight="1">
      <c r="A684" s="8"/>
      <c r="B684" s="8"/>
      <c r="C684" s="8"/>
      <c r="D684" s="8"/>
      <c r="E684" s="8"/>
      <c r="F684" s="67"/>
      <c r="G684" s="8"/>
      <c r="H684" s="8"/>
      <c r="I684" s="8"/>
      <c r="J684" s="8"/>
      <c r="K684" s="8"/>
      <c r="L684" s="8"/>
    </row>
    <row r="685" ht="15.75" customHeight="1">
      <c r="A685" s="8"/>
      <c r="B685" s="8"/>
      <c r="C685" s="8"/>
      <c r="D685" s="8"/>
      <c r="E685" s="8"/>
      <c r="F685" s="67"/>
      <c r="G685" s="8"/>
      <c r="H685" s="8"/>
      <c r="I685" s="8"/>
      <c r="J685" s="8"/>
      <c r="K685" s="8"/>
      <c r="L685" s="8"/>
    </row>
    <row r="686" ht="15.75" customHeight="1">
      <c r="A686" s="8"/>
      <c r="B686" s="8"/>
      <c r="C686" s="8"/>
      <c r="D686" s="8"/>
      <c r="E686" s="8"/>
      <c r="F686" s="67"/>
      <c r="G686" s="8"/>
      <c r="H686" s="8"/>
      <c r="I686" s="8"/>
      <c r="J686" s="8"/>
      <c r="K686" s="8"/>
      <c r="L686" s="8"/>
    </row>
    <row r="687" ht="15.75" customHeight="1">
      <c r="A687" s="8"/>
      <c r="B687" s="8"/>
      <c r="C687" s="8"/>
      <c r="D687" s="8"/>
      <c r="E687" s="8"/>
      <c r="F687" s="67"/>
      <c r="G687" s="8"/>
      <c r="H687" s="8"/>
      <c r="I687" s="8"/>
      <c r="J687" s="8"/>
      <c r="K687" s="8"/>
      <c r="L687" s="8"/>
    </row>
    <row r="688" ht="15.75" customHeight="1">
      <c r="A688" s="8"/>
      <c r="B688" s="8"/>
      <c r="C688" s="8"/>
      <c r="D688" s="8"/>
      <c r="E688" s="8"/>
      <c r="F688" s="67"/>
      <c r="G688" s="8"/>
      <c r="H688" s="8"/>
      <c r="I688" s="8"/>
      <c r="J688" s="8"/>
      <c r="K688" s="8"/>
      <c r="L688" s="8"/>
    </row>
    <row r="689" ht="15.75" customHeight="1">
      <c r="A689" s="8"/>
      <c r="B689" s="8"/>
      <c r="C689" s="8"/>
      <c r="D689" s="8"/>
      <c r="E689" s="8"/>
      <c r="F689" s="67"/>
      <c r="G689" s="8"/>
      <c r="H689" s="8"/>
      <c r="I689" s="8"/>
      <c r="J689" s="8"/>
      <c r="K689" s="8"/>
      <c r="L689" s="8"/>
    </row>
    <row r="690" ht="15.75" customHeight="1">
      <c r="A690" s="8"/>
      <c r="B690" s="8"/>
      <c r="C690" s="8"/>
      <c r="D690" s="8"/>
      <c r="E690" s="8"/>
      <c r="F690" s="67"/>
      <c r="G690" s="8"/>
      <c r="H690" s="8"/>
      <c r="I690" s="8"/>
      <c r="J690" s="8"/>
      <c r="K690" s="8"/>
      <c r="L690" s="8"/>
    </row>
    <row r="691" ht="15.75" customHeight="1">
      <c r="A691" s="8"/>
      <c r="B691" s="8"/>
      <c r="C691" s="8"/>
      <c r="D691" s="8"/>
      <c r="E691" s="8"/>
      <c r="F691" s="67"/>
      <c r="G691" s="8"/>
      <c r="H691" s="8"/>
      <c r="I691" s="8"/>
      <c r="J691" s="8"/>
      <c r="K691" s="8"/>
      <c r="L691" s="8"/>
    </row>
    <row r="692" ht="15.75" customHeight="1">
      <c r="A692" s="8"/>
      <c r="B692" s="8"/>
      <c r="C692" s="8"/>
      <c r="D692" s="8"/>
      <c r="E692" s="8"/>
      <c r="F692" s="67"/>
      <c r="G692" s="8"/>
      <c r="H692" s="8"/>
      <c r="I692" s="8"/>
      <c r="J692" s="8"/>
      <c r="K692" s="8"/>
      <c r="L692" s="8"/>
    </row>
    <row r="693" ht="15.75" customHeight="1">
      <c r="A693" s="8"/>
      <c r="B693" s="8"/>
      <c r="C693" s="8"/>
      <c r="D693" s="8"/>
      <c r="E693" s="8"/>
      <c r="F693" s="67"/>
      <c r="G693" s="8"/>
      <c r="H693" s="8"/>
      <c r="I693" s="8"/>
      <c r="J693" s="8"/>
      <c r="K693" s="8"/>
      <c r="L693" s="8"/>
    </row>
    <row r="694" ht="15.75" customHeight="1">
      <c r="A694" s="8"/>
      <c r="B694" s="8"/>
      <c r="C694" s="8"/>
      <c r="D694" s="8"/>
      <c r="E694" s="8"/>
      <c r="F694" s="67"/>
      <c r="G694" s="8"/>
      <c r="H694" s="8"/>
      <c r="I694" s="8"/>
      <c r="J694" s="8"/>
      <c r="K694" s="8"/>
      <c r="L694" s="8"/>
    </row>
    <row r="695" ht="15.75" customHeight="1">
      <c r="A695" s="8"/>
      <c r="B695" s="8"/>
      <c r="C695" s="8"/>
      <c r="D695" s="8"/>
      <c r="E695" s="8"/>
      <c r="F695" s="67"/>
      <c r="G695" s="8"/>
      <c r="H695" s="8"/>
      <c r="I695" s="8"/>
      <c r="J695" s="8"/>
      <c r="K695" s="8"/>
      <c r="L695" s="8"/>
    </row>
    <row r="696" ht="15.75" customHeight="1">
      <c r="A696" s="8"/>
      <c r="B696" s="8"/>
      <c r="C696" s="8"/>
      <c r="D696" s="8"/>
      <c r="E696" s="8"/>
      <c r="F696" s="67"/>
      <c r="G696" s="8"/>
      <c r="H696" s="8"/>
      <c r="I696" s="8"/>
      <c r="J696" s="8"/>
      <c r="K696" s="8"/>
      <c r="L696" s="8"/>
    </row>
    <row r="697" ht="15.75" customHeight="1">
      <c r="A697" s="8"/>
      <c r="B697" s="8"/>
      <c r="C697" s="8"/>
      <c r="D697" s="8"/>
      <c r="E697" s="8"/>
      <c r="F697" s="67"/>
      <c r="G697" s="8"/>
      <c r="H697" s="8"/>
      <c r="I697" s="8"/>
      <c r="J697" s="8"/>
      <c r="K697" s="8"/>
      <c r="L697" s="8"/>
    </row>
    <row r="698" ht="15.75" customHeight="1">
      <c r="A698" s="8"/>
      <c r="B698" s="8"/>
      <c r="C698" s="8"/>
      <c r="D698" s="8"/>
      <c r="E698" s="8"/>
      <c r="F698" s="67"/>
      <c r="G698" s="8"/>
      <c r="H698" s="8"/>
      <c r="I698" s="8"/>
      <c r="J698" s="8"/>
      <c r="K698" s="8"/>
      <c r="L698" s="8"/>
    </row>
    <row r="699" ht="15.75" customHeight="1">
      <c r="A699" s="8"/>
      <c r="B699" s="8"/>
      <c r="C699" s="8"/>
      <c r="D699" s="8"/>
      <c r="E699" s="8"/>
      <c r="F699" s="67"/>
      <c r="G699" s="8"/>
      <c r="H699" s="8"/>
      <c r="I699" s="8"/>
      <c r="J699" s="8"/>
      <c r="K699" s="8"/>
      <c r="L699" s="8"/>
    </row>
    <row r="700" ht="15.75" customHeight="1">
      <c r="A700" s="8"/>
      <c r="B700" s="8"/>
      <c r="C700" s="8"/>
      <c r="D700" s="8"/>
      <c r="E700" s="8"/>
      <c r="F700" s="67"/>
      <c r="G700" s="8"/>
      <c r="H700" s="8"/>
      <c r="I700" s="8"/>
      <c r="J700" s="8"/>
      <c r="K700" s="8"/>
      <c r="L700" s="8"/>
    </row>
    <row r="701" ht="15.75" customHeight="1">
      <c r="A701" s="8"/>
      <c r="B701" s="8"/>
      <c r="C701" s="8"/>
      <c r="D701" s="8"/>
      <c r="E701" s="8"/>
      <c r="F701" s="67"/>
      <c r="G701" s="8"/>
      <c r="H701" s="8"/>
      <c r="I701" s="8"/>
      <c r="J701" s="8"/>
      <c r="K701" s="8"/>
      <c r="L701" s="8"/>
    </row>
    <row r="702" ht="15.75" customHeight="1">
      <c r="A702" s="8"/>
      <c r="B702" s="8"/>
      <c r="C702" s="8"/>
      <c r="D702" s="8"/>
      <c r="E702" s="8"/>
      <c r="F702" s="67"/>
      <c r="G702" s="8"/>
      <c r="H702" s="8"/>
      <c r="I702" s="8"/>
      <c r="J702" s="8"/>
      <c r="K702" s="8"/>
      <c r="L702" s="8"/>
    </row>
    <row r="703" ht="15.75" customHeight="1">
      <c r="A703" s="8"/>
      <c r="B703" s="8"/>
      <c r="C703" s="8"/>
      <c r="D703" s="8"/>
      <c r="E703" s="8"/>
      <c r="F703" s="67"/>
      <c r="G703" s="8"/>
      <c r="H703" s="8"/>
      <c r="I703" s="8"/>
      <c r="J703" s="8"/>
      <c r="K703" s="8"/>
      <c r="L703" s="8"/>
    </row>
    <row r="704" ht="15.75" customHeight="1">
      <c r="A704" s="8"/>
      <c r="B704" s="8"/>
      <c r="C704" s="8"/>
      <c r="D704" s="8"/>
      <c r="E704" s="8"/>
      <c r="F704" s="67"/>
      <c r="G704" s="8"/>
      <c r="H704" s="8"/>
      <c r="I704" s="8"/>
      <c r="J704" s="8"/>
      <c r="K704" s="8"/>
      <c r="L704" s="8"/>
    </row>
    <row r="705" ht="15.75" customHeight="1">
      <c r="A705" s="8"/>
      <c r="B705" s="8"/>
      <c r="C705" s="8"/>
      <c r="D705" s="8"/>
      <c r="E705" s="8"/>
      <c r="F705" s="67"/>
      <c r="G705" s="8"/>
      <c r="H705" s="8"/>
      <c r="I705" s="8"/>
      <c r="J705" s="8"/>
      <c r="K705" s="8"/>
      <c r="L705" s="8"/>
    </row>
    <row r="706" ht="15.75" customHeight="1">
      <c r="A706" s="8"/>
      <c r="B706" s="8"/>
      <c r="C706" s="8"/>
      <c r="D706" s="8"/>
      <c r="E706" s="8"/>
      <c r="F706" s="67"/>
      <c r="G706" s="8"/>
      <c r="H706" s="8"/>
      <c r="I706" s="8"/>
      <c r="J706" s="8"/>
      <c r="K706" s="8"/>
      <c r="L706" s="8"/>
    </row>
    <row r="707" ht="15.75" customHeight="1">
      <c r="A707" s="8"/>
      <c r="B707" s="8"/>
      <c r="C707" s="8"/>
      <c r="D707" s="8"/>
      <c r="E707" s="8"/>
      <c r="F707" s="67"/>
      <c r="G707" s="8"/>
      <c r="H707" s="8"/>
      <c r="I707" s="8"/>
      <c r="J707" s="8"/>
      <c r="K707" s="8"/>
      <c r="L707" s="8"/>
    </row>
    <row r="708" ht="15.75" customHeight="1">
      <c r="A708" s="8"/>
      <c r="B708" s="8"/>
      <c r="C708" s="8"/>
      <c r="D708" s="8"/>
      <c r="E708" s="8"/>
      <c r="F708" s="67"/>
      <c r="G708" s="8"/>
      <c r="H708" s="8"/>
      <c r="I708" s="8"/>
      <c r="J708" s="8"/>
      <c r="K708" s="8"/>
      <c r="L708" s="8"/>
    </row>
    <row r="709" ht="15.75" customHeight="1">
      <c r="A709" s="8"/>
      <c r="B709" s="8"/>
      <c r="C709" s="8"/>
      <c r="D709" s="8"/>
      <c r="E709" s="8"/>
      <c r="F709" s="67"/>
      <c r="G709" s="8"/>
      <c r="H709" s="8"/>
      <c r="I709" s="8"/>
      <c r="J709" s="8"/>
      <c r="K709" s="8"/>
      <c r="L709" s="8"/>
    </row>
    <row r="710" ht="15.75" customHeight="1">
      <c r="A710" s="8"/>
      <c r="B710" s="8"/>
      <c r="C710" s="8"/>
      <c r="D710" s="8"/>
      <c r="E710" s="8"/>
      <c r="F710" s="67"/>
      <c r="G710" s="8"/>
      <c r="H710" s="8"/>
      <c r="I710" s="8"/>
      <c r="J710" s="8"/>
      <c r="K710" s="8"/>
      <c r="L710" s="8"/>
    </row>
    <row r="711" ht="15.75" customHeight="1">
      <c r="A711" s="8"/>
      <c r="B711" s="8"/>
      <c r="C711" s="8"/>
      <c r="D711" s="8"/>
      <c r="E711" s="8"/>
      <c r="F711" s="67"/>
      <c r="G711" s="8"/>
      <c r="H711" s="8"/>
      <c r="I711" s="8"/>
      <c r="J711" s="8"/>
      <c r="K711" s="8"/>
      <c r="L711" s="8"/>
    </row>
    <row r="712" ht="15.75" customHeight="1">
      <c r="A712" s="8"/>
      <c r="B712" s="8"/>
      <c r="C712" s="8"/>
      <c r="D712" s="8"/>
      <c r="E712" s="8"/>
      <c r="F712" s="67"/>
      <c r="G712" s="8"/>
      <c r="H712" s="8"/>
      <c r="I712" s="8"/>
      <c r="J712" s="8"/>
      <c r="K712" s="8"/>
      <c r="L712" s="8"/>
    </row>
    <row r="713" ht="15.75" customHeight="1">
      <c r="A713" s="8"/>
      <c r="B713" s="8"/>
      <c r="C713" s="8"/>
      <c r="D713" s="8"/>
      <c r="E713" s="8"/>
      <c r="F713" s="67"/>
      <c r="G713" s="8"/>
      <c r="H713" s="8"/>
      <c r="I713" s="8"/>
      <c r="J713" s="8"/>
      <c r="K713" s="8"/>
      <c r="L713" s="8"/>
    </row>
    <row r="714" ht="15.75" customHeight="1">
      <c r="A714" s="8"/>
      <c r="B714" s="8"/>
      <c r="C714" s="8"/>
      <c r="D714" s="8"/>
      <c r="E714" s="8"/>
      <c r="F714" s="67"/>
      <c r="G714" s="8"/>
      <c r="H714" s="8"/>
      <c r="I714" s="8"/>
      <c r="J714" s="8"/>
      <c r="K714" s="8"/>
      <c r="L714" s="8"/>
    </row>
    <row r="715" ht="15.75" customHeight="1">
      <c r="A715" s="8"/>
      <c r="B715" s="8"/>
      <c r="C715" s="8"/>
      <c r="D715" s="8"/>
      <c r="E715" s="8"/>
      <c r="F715" s="67"/>
      <c r="G715" s="8"/>
      <c r="H715" s="8"/>
      <c r="I715" s="8"/>
      <c r="J715" s="8"/>
      <c r="K715" s="8"/>
      <c r="L715" s="8"/>
    </row>
    <row r="716" ht="15.75" customHeight="1">
      <c r="A716" s="8"/>
      <c r="B716" s="8"/>
      <c r="C716" s="8"/>
      <c r="D716" s="8"/>
      <c r="E716" s="8"/>
      <c r="F716" s="67"/>
      <c r="G716" s="8"/>
      <c r="H716" s="8"/>
      <c r="I716" s="8"/>
      <c r="J716" s="8"/>
      <c r="K716" s="8"/>
      <c r="L716" s="8"/>
    </row>
    <row r="717" ht="15.75" customHeight="1">
      <c r="A717" s="8"/>
      <c r="B717" s="8"/>
      <c r="C717" s="8"/>
      <c r="D717" s="8"/>
      <c r="E717" s="8"/>
      <c r="F717" s="67"/>
      <c r="G717" s="8"/>
      <c r="H717" s="8"/>
      <c r="I717" s="8"/>
      <c r="J717" s="8"/>
      <c r="K717" s="8"/>
      <c r="L717" s="8"/>
    </row>
    <row r="718" ht="15.75" customHeight="1">
      <c r="A718" s="8"/>
      <c r="B718" s="8"/>
      <c r="C718" s="8"/>
      <c r="D718" s="8"/>
      <c r="E718" s="8"/>
      <c r="F718" s="67"/>
      <c r="G718" s="8"/>
      <c r="H718" s="8"/>
      <c r="I718" s="8"/>
      <c r="J718" s="8"/>
      <c r="K718" s="8"/>
      <c r="L718" s="8"/>
    </row>
    <row r="719" ht="15.75" customHeight="1">
      <c r="A719" s="8"/>
      <c r="B719" s="8"/>
      <c r="C719" s="8"/>
      <c r="D719" s="8"/>
      <c r="E719" s="8"/>
      <c r="F719" s="67"/>
      <c r="G719" s="8"/>
      <c r="H719" s="8"/>
      <c r="I719" s="8"/>
      <c r="J719" s="8"/>
      <c r="K719" s="8"/>
      <c r="L719" s="8"/>
    </row>
    <row r="720" ht="15.75" customHeight="1">
      <c r="A720" s="8"/>
      <c r="B720" s="8"/>
      <c r="C720" s="8"/>
      <c r="D720" s="8"/>
      <c r="E720" s="8"/>
      <c r="F720" s="67"/>
      <c r="G720" s="8"/>
      <c r="H720" s="8"/>
      <c r="I720" s="8"/>
      <c r="J720" s="8"/>
      <c r="K720" s="8"/>
      <c r="L720" s="8"/>
    </row>
    <row r="721" ht="15.75" customHeight="1">
      <c r="A721" s="8"/>
      <c r="B721" s="8"/>
      <c r="C721" s="8"/>
      <c r="D721" s="8"/>
      <c r="E721" s="8"/>
      <c r="F721" s="67"/>
      <c r="G721" s="8"/>
      <c r="H721" s="8"/>
      <c r="I721" s="8"/>
      <c r="J721" s="8"/>
      <c r="K721" s="8"/>
      <c r="L721" s="8"/>
    </row>
    <row r="722" ht="15.75" customHeight="1">
      <c r="A722" s="8"/>
      <c r="B722" s="8"/>
      <c r="C722" s="8"/>
      <c r="D722" s="8"/>
      <c r="E722" s="8"/>
      <c r="F722" s="67"/>
      <c r="G722" s="8"/>
      <c r="H722" s="8"/>
      <c r="I722" s="8"/>
      <c r="J722" s="8"/>
      <c r="K722" s="8"/>
      <c r="L722" s="8"/>
    </row>
    <row r="723" ht="15.75" customHeight="1">
      <c r="A723" s="8"/>
      <c r="B723" s="8"/>
      <c r="C723" s="8"/>
      <c r="D723" s="8"/>
      <c r="E723" s="8"/>
      <c r="F723" s="67"/>
      <c r="G723" s="8"/>
      <c r="H723" s="8"/>
      <c r="I723" s="8"/>
      <c r="J723" s="8"/>
      <c r="K723" s="8"/>
      <c r="L723" s="8"/>
    </row>
    <row r="724" ht="15.75" customHeight="1">
      <c r="A724" s="8"/>
      <c r="B724" s="8"/>
      <c r="C724" s="8"/>
      <c r="D724" s="8"/>
      <c r="E724" s="8"/>
      <c r="F724" s="67"/>
      <c r="G724" s="8"/>
      <c r="H724" s="8"/>
      <c r="I724" s="8"/>
      <c r="J724" s="8"/>
      <c r="K724" s="8"/>
      <c r="L724" s="8"/>
    </row>
    <row r="725" ht="15.75" customHeight="1">
      <c r="A725" s="8"/>
      <c r="B725" s="8"/>
      <c r="C725" s="8"/>
      <c r="D725" s="8"/>
      <c r="E725" s="8"/>
      <c r="F725" s="67"/>
      <c r="G725" s="8"/>
      <c r="H725" s="8"/>
      <c r="I725" s="8"/>
      <c r="J725" s="8"/>
      <c r="K725" s="8"/>
      <c r="L725" s="8"/>
    </row>
    <row r="726" ht="15.75" customHeight="1">
      <c r="A726" s="8"/>
      <c r="B726" s="8"/>
      <c r="C726" s="8"/>
      <c r="D726" s="8"/>
      <c r="E726" s="8"/>
      <c r="F726" s="67"/>
      <c r="G726" s="8"/>
      <c r="H726" s="8"/>
      <c r="I726" s="8"/>
      <c r="J726" s="8"/>
      <c r="K726" s="8"/>
      <c r="L726" s="8"/>
    </row>
    <row r="727" ht="15.75" customHeight="1">
      <c r="A727" s="8"/>
      <c r="B727" s="8"/>
      <c r="C727" s="8"/>
      <c r="D727" s="8"/>
      <c r="E727" s="8"/>
      <c r="F727" s="67"/>
      <c r="G727" s="8"/>
      <c r="H727" s="8"/>
      <c r="I727" s="8"/>
      <c r="J727" s="8"/>
      <c r="K727" s="8"/>
      <c r="L727" s="8"/>
    </row>
    <row r="728" ht="15.75" customHeight="1">
      <c r="A728" s="8"/>
      <c r="B728" s="8"/>
      <c r="C728" s="8"/>
      <c r="D728" s="8"/>
      <c r="E728" s="8"/>
      <c r="F728" s="67"/>
      <c r="G728" s="8"/>
      <c r="H728" s="8"/>
      <c r="I728" s="8"/>
      <c r="J728" s="8"/>
      <c r="K728" s="8"/>
      <c r="L728" s="8"/>
    </row>
    <row r="729" ht="15.75" customHeight="1">
      <c r="A729" s="8"/>
      <c r="B729" s="8"/>
      <c r="C729" s="8"/>
      <c r="D729" s="8"/>
      <c r="E729" s="8"/>
      <c r="F729" s="67"/>
      <c r="G729" s="8"/>
      <c r="H729" s="8"/>
      <c r="I729" s="8"/>
      <c r="J729" s="8"/>
      <c r="K729" s="8"/>
      <c r="L729" s="8"/>
    </row>
    <row r="730" ht="15.75" customHeight="1">
      <c r="A730" s="8"/>
      <c r="B730" s="8"/>
      <c r="C730" s="8"/>
      <c r="D730" s="8"/>
      <c r="E730" s="8"/>
      <c r="F730" s="67"/>
      <c r="G730" s="8"/>
      <c r="H730" s="8"/>
      <c r="I730" s="8"/>
      <c r="J730" s="8"/>
      <c r="K730" s="8"/>
      <c r="L730" s="8"/>
    </row>
    <row r="731" ht="15.75" customHeight="1">
      <c r="A731" s="8"/>
      <c r="B731" s="8"/>
      <c r="C731" s="8"/>
      <c r="D731" s="8"/>
      <c r="E731" s="8"/>
      <c r="F731" s="67"/>
      <c r="G731" s="8"/>
      <c r="H731" s="8"/>
      <c r="I731" s="8"/>
      <c r="J731" s="8"/>
      <c r="K731" s="8"/>
      <c r="L731" s="8"/>
    </row>
    <row r="732" ht="15.75" customHeight="1">
      <c r="A732" s="8"/>
      <c r="B732" s="8"/>
      <c r="C732" s="8"/>
      <c r="D732" s="8"/>
      <c r="E732" s="8"/>
      <c r="F732" s="67"/>
      <c r="G732" s="8"/>
      <c r="H732" s="8"/>
      <c r="I732" s="8"/>
      <c r="J732" s="8"/>
      <c r="K732" s="8"/>
      <c r="L732" s="8"/>
    </row>
    <row r="733" ht="15.75" customHeight="1">
      <c r="A733" s="8"/>
      <c r="B733" s="8"/>
      <c r="C733" s="8"/>
      <c r="D733" s="8"/>
      <c r="E733" s="8"/>
      <c r="F733" s="67"/>
      <c r="G733" s="8"/>
      <c r="H733" s="8"/>
      <c r="I733" s="8"/>
      <c r="J733" s="8"/>
      <c r="K733" s="8"/>
      <c r="L733" s="8"/>
    </row>
    <row r="734" ht="15.75" customHeight="1">
      <c r="A734" s="8"/>
      <c r="B734" s="8"/>
      <c r="C734" s="8"/>
      <c r="D734" s="8"/>
      <c r="E734" s="8"/>
      <c r="F734" s="67"/>
      <c r="G734" s="8"/>
      <c r="H734" s="8"/>
      <c r="I734" s="8"/>
      <c r="J734" s="8"/>
      <c r="K734" s="8"/>
      <c r="L734" s="8"/>
    </row>
    <row r="735" ht="15.75" customHeight="1">
      <c r="A735" s="8"/>
      <c r="B735" s="8"/>
      <c r="C735" s="8"/>
      <c r="D735" s="8"/>
      <c r="E735" s="8"/>
      <c r="F735" s="67"/>
      <c r="G735" s="8"/>
      <c r="H735" s="8"/>
      <c r="I735" s="8"/>
      <c r="J735" s="8"/>
      <c r="K735" s="8"/>
      <c r="L735" s="8"/>
    </row>
    <row r="736" ht="15.75" customHeight="1">
      <c r="A736" s="8"/>
      <c r="B736" s="8"/>
      <c r="C736" s="8"/>
      <c r="D736" s="8"/>
      <c r="E736" s="8"/>
      <c r="F736" s="67"/>
      <c r="G736" s="8"/>
      <c r="H736" s="8"/>
      <c r="I736" s="8"/>
      <c r="J736" s="8"/>
      <c r="K736" s="8"/>
      <c r="L736" s="8"/>
    </row>
    <row r="737" ht="15.75" customHeight="1">
      <c r="A737" s="8"/>
      <c r="B737" s="8"/>
      <c r="C737" s="8"/>
      <c r="D737" s="8"/>
      <c r="E737" s="8"/>
      <c r="F737" s="67"/>
      <c r="G737" s="8"/>
      <c r="H737" s="8"/>
      <c r="I737" s="8"/>
      <c r="J737" s="8"/>
      <c r="K737" s="8"/>
      <c r="L737" s="8"/>
    </row>
    <row r="738" ht="15.75" customHeight="1">
      <c r="A738" s="8"/>
      <c r="B738" s="8"/>
      <c r="C738" s="8"/>
      <c r="D738" s="8"/>
      <c r="E738" s="8"/>
      <c r="F738" s="67"/>
      <c r="G738" s="8"/>
      <c r="H738" s="8"/>
      <c r="I738" s="8"/>
      <c r="J738" s="8"/>
      <c r="K738" s="8"/>
      <c r="L738" s="8"/>
    </row>
    <row r="739" ht="15.75" customHeight="1">
      <c r="A739" s="8"/>
      <c r="B739" s="8"/>
      <c r="C739" s="8"/>
      <c r="D739" s="8"/>
      <c r="E739" s="8"/>
      <c r="F739" s="67"/>
      <c r="G739" s="8"/>
      <c r="H739" s="8"/>
      <c r="I739" s="8"/>
      <c r="J739" s="8"/>
      <c r="K739" s="8"/>
      <c r="L739" s="8"/>
    </row>
    <row r="740" ht="15.75" customHeight="1">
      <c r="A740" s="8"/>
      <c r="B740" s="8"/>
      <c r="C740" s="8"/>
      <c r="D740" s="8"/>
      <c r="E740" s="8"/>
      <c r="F740" s="67"/>
      <c r="G740" s="8"/>
      <c r="H740" s="8"/>
      <c r="I740" s="8"/>
      <c r="J740" s="8"/>
      <c r="K740" s="8"/>
      <c r="L740" s="8"/>
    </row>
    <row r="741" ht="15.75" customHeight="1">
      <c r="A741" s="8"/>
      <c r="B741" s="8"/>
      <c r="C741" s="8"/>
      <c r="D741" s="8"/>
      <c r="E741" s="8"/>
      <c r="F741" s="67"/>
      <c r="G741" s="8"/>
      <c r="H741" s="8"/>
      <c r="I741" s="8"/>
      <c r="J741" s="8"/>
      <c r="K741" s="8"/>
      <c r="L741" s="8"/>
    </row>
    <row r="742" ht="15.75" customHeight="1">
      <c r="A742" s="8"/>
      <c r="B742" s="8"/>
      <c r="C742" s="8"/>
      <c r="D742" s="8"/>
      <c r="E742" s="8"/>
      <c r="F742" s="67"/>
      <c r="G742" s="8"/>
      <c r="H742" s="8"/>
      <c r="I742" s="8"/>
      <c r="J742" s="8"/>
      <c r="K742" s="8"/>
      <c r="L742" s="8"/>
    </row>
    <row r="743" ht="15.75" customHeight="1">
      <c r="A743" s="8"/>
      <c r="B743" s="8"/>
      <c r="C743" s="8"/>
      <c r="D743" s="8"/>
      <c r="E743" s="8"/>
      <c r="F743" s="67"/>
      <c r="G743" s="8"/>
      <c r="H743" s="8"/>
      <c r="I743" s="8"/>
      <c r="J743" s="8"/>
      <c r="K743" s="8"/>
      <c r="L743" s="8"/>
    </row>
    <row r="744" ht="15.75" customHeight="1">
      <c r="A744" s="8"/>
      <c r="B744" s="8"/>
      <c r="C744" s="8"/>
      <c r="D744" s="8"/>
      <c r="E744" s="8"/>
      <c r="F744" s="67"/>
      <c r="G744" s="8"/>
      <c r="H744" s="8"/>
      <c r="I744" s="8"/>
      <c r="J744" s="8"/>
      <c r="K744" s="8"/>
      <c r="L744" s="8"/>
    </row>
    <row r="745" ht="15.75" customHeight="1">
      <c r="A745" s="8"/>
      <c r="B745" s="8"/>
      <c r="C745" s="8"/>
      <c r="D745" s="8"/>
      <c r="E745" s="8"/>
      <c r="F745" s="67"/>
      <c r="G745" s="8"/>
      <c r="H745" s="8"/>
      <c r="I745" s="8"/>
      <c r="J745" s="8"/>
      <c r="K745" s="8"/>
      <c r="L745" s="8"/>
    </row>
    <row r="746" ht="15.75" customHeight="1">
      <c r="A746" s="8"/>
      <c r="B746" s="8"/>
      <c r="C746" s="8"/>
      <c r="D746" s="8"/>
      <c r="E746" s="8"/>
      <c r="F746" s="67"/>
      <c r="G746" s="8"/>
      <c r="H746" s="8"/>
      <c r="I746" s="8"/>
      <c r="J746" s="8"/>
      <c r="K746" s="8"/>
      <c r="L746" s="8"/>
    </row>
    <row r="747" ht="15.75" customHeight="1">
      <c r="A747" s="8"/>
      <c r="B747" s="8"/>
      <c r="C747" s="8"/>
      <c r="D747" s="8"/>
      <c r="E747" s="8"/>
      <c r="F747" s="67"/>
      <c r="G747" s="8"/>
      <c r="H747" s="8"/>
      <c r="I747" s="8"/>
      <c r="J747" s="8"/>
      <c r="K747" s="8"/>
      <c r="L747" s="8"/>
    </row>
    <row r="748" ht="15.75" customHeight="1">
      <c r="A748" s="8"/>
      <c r="B748" s="8"/>
      <c r="C748" s="8"/>
      <c r="D748" s="8"/>
      <c r="E748" s="8"/>
      <c r="F748" s="67"/>
      <c r="G748" s="8"/>
      <c r="H748" s="8"/>
      <c r="I748" s="8"/>
      <c r="J748" s="8"/>
      <c r="K748" s="8"/>
      <c r="L748" s="8"/>
    </row>
    <row r="749" ht="15.75" customHeight="1">
      <c r="A749" s="8"/>
      <c r="B749" s="8"/>
      <c r="C749" s="8"/>
      <c r="D749" s="8"/>
      <c r="E749" s="8"/>
      <c r="F749" s="67"/>
      <c r="G749" s="8"/>
      <c r="H749" s="8"/>
      <c r="I749" s="8"/>
      <c r="J749" s="8"/>
      <c r="K749" s="8"/>
      <c r="L749" s="8"/>
    </row>
    <row r="750" ht="15.75" customHeight="1">
      <c r="A750" s="8"/>
      <c r="B750" s="8"/>
      <c r="C750" s="8"/>
      <c r="D750" s="8"/>
      <c r="E750" s="8"/>
      <c r="F750" s="67"/>
      <c r="G750" s="8"/>
      <c r="H750" s="8"/>
      <c r="I750" s="8"/>
      <c r="J750" s="8"/>
      <c r="K750" s="8"/>
      <c r="L750" s="8"/>
    </row>
    <row r="751" ht="15.75" customHeight="1">
      <c r="A751" s="8"/>
      <c r="B751" s="8"/>
      <c r="C751" s="8"/>
      <c r="D751" s="8"/>
      <c r="E751" s="8"/>
      <c r="F751" s="67"/>
      <c r="G751" s="8"/>
      <c r="H751" s="8"/>
      <c r="I751" s="8"/>
      <c r="J751" s="8"/>
      <c r="K751" s="8"/>
      <c r="L751" s="8"/>
    </row>
    <row r="752" ht="15.75" customHeight="1">
      <c r="A752" s="8"/>
      <c r="B752" s="8"/>
      <c r="C752" s="8"/>
      <c r="D752" s="8"/>
      <c r="E752" s="8"/>
      <c r="F752" s="67"/>
      <c r="G752" s="8"/>
      <c r="H752" s="8"/>
      <c r="I752" s="8"/>
      <c r="J752" s="8"/>
      <c r="K752" s="8"/>
      <c r="L752" s="8"/>
    </row>
    <row r="753" ht="15.75" customHeight="1">
      <c r="A753" s="8"/>
      <c r="B753" s="8"/>
      <c r="C753" s="8"/>
      <c r="D753" s="8"/>
      <c r="E753" s="8"/>
      <c r="F753" s="67"/>
      <c r="G753" s="8"/>
      <c r="H753" s="8"/>
      <c r="I753" s="8"/>
      <c r="J753" s="8"/>
      <c r="K753" s="8"/>
      <c r="L753" s="8"/>
    </row>
    <row r="754" ht="15.75" customHeight="1">
      <c r="A754" s="8"/>
      <c r="B754" s="8"/>
      <c r="C754" s="8"/>
      <c r="D754" s="8"/>
      <c r="E754" s="8"/>
      <c r="F754" s="67"/>
      <c r="G754" s="8"/>
      <c r="H754" s="8"/>
      <c r="I754" s="8"/>
      <c r="J754" s="8"/>
      <c r="K754" s="8"/>
      <c r="L754" s="8"/>
    </row>
    <row r="755" ht="15.75" customHeight="1">
      <c r="A755" s="8"/>
      <c r="B755" s="8"/>
      <c r="C755" s="8"/>
      <c r="D755" s="8"/>
      <c r="E755" s="8"/>
      <c r="F755" s="67"/>
      <c r="G755" s="8"/>
      <c r="H755" s="8"/>
      <c r="I755" s="8"/>
      <c r="J755" s="8"/>
      <c r="K755" s="8"/>
      <c r="L755" s="8"/>
    </row>
    <row r="756" ht="15.75" customHeight="1">
      <c r="A756" s="8"/>
      <c r="B756" s="8"/>
      <c r="C756" s="8"/>
      <c r="D756" s="8"/>
      <c r="E756" s="8"/>
      <c r="F756" s="67"/>
      <c r="G756" s="8"/>
      <c r="H756" s="8"/>
      <c r="I756" s="8"/>
      <c r="J756" s="8"/>
      <c r="K756" s="8"/>
      <c r="L756" s="8"/>
    </row>
    <row r="757" ht="15.75" customHeight="1">
      <c r="A757" s="8"/>
      <c r="B757" s="8"/>
      <c r="C757" s="8"/>
      <c r="D757" s="8"/>
      <c r="E757" s="8"/>
      <c r="F757" s="67"/>
      <c r="G757" s="8"/>
      <c r="H757" s="8"/>
      <c r="I757" s="8"/>
      <c r="J757" s="8"/>
      <c r="K757" s="8"/>
      <c r="L757" s="8"/>
    </row>
    <row r="758" ht="15.75" customHeight="1">
      <c r="A758" s="8"/>
      <c r="B758" s="8"/>
      <c r="C758" s="8"/>
      <c r="D758" s="8"/>
      <c r="E758" s="8"/>
      <c r="F758" s="67"/>
      <c r="G758" s="8"/>
      <c r="H758" s="8"/>
      <c r="I758" s="8"/>
      <c r="J758" s="8"/>
      <c r="K758" s="8"/>
      <c r="L758" s="8"/>
    </row>
    <row r="759" ht="15.75" customHeight="1">
      <c r="A759" s="8"/>
      <c r="B759" s="8"/>
      <c r="C759" s="8"/>
      <c r="D759" s="8"/>
      <c r="E759" s="8"/>
      <c r="F759" s="67"/>
      <c r="G759" s="8"/>
      <c r="H759" s="8"/>
      <c r="I759" s="8"/>
      <c r="J759" s="8"/>
      <c r="K759" s="8"/>
      <c r="L759" s="8"/>
    </row>
    <row r="760" ht="15.75" customHeight="1">
      <c r="A760" s="8"/>
      <c r="B760" s="8"/>
      <c r="C760" s="8"/>
      <c r="D760" s="8"/>
      <c r="E760" s="8"/>
      <c r="F760" s="67"/>
      <c r="G760" s="8"/>
      <c r="H760" s="8"/>
      <c r="I760" s="8"/>
      <c r="J760" s="8"/>
      <c r="K760" s="8"/>
      <c r="L760" s="8"/>
    </row>
    <row r="761" ht="15.75" customHeight="1">
      <c r="A761" s="8"/>
      <c r="B761" s="8"/>
      <c r="C761" s="8"/>
      <c r="D761" s="8"/>
      <c r="E761" s="8"/>
      <c r="F761" s="67"/>
      <c r="G761" s="8"/>
      <c r="H761" s="8"/>
      <c r="I761" s="8"/>
      <c r="J761" s="8"/>
      <c r="K761" s="8"/>
      <c r="L761" s="8"/>
    </row>
    <row r="762" ht="15.75" customHeight="1">
      <c r="A762" s="8"/>
      <c r="B762" s="8"/>
      <c r="C762" s="8"/>
      <c r="D762" s="8"/>
      <c r="E762" s="8"/>
      <c r="F762" s="67"/>
      <c r="G762" s="8"/>
      <c r="H762" s="8"/>
      <c r="I762" s="8"/>
      <c r="J762" s="8"/>
      <c r="K762" s="8"/>
      <c r="L762" s="8"/>
    </row>
    <row r="763" ht="15.75" customHeight="1">
      <c r="A763" s="8"/>
      <c r="B763" s="8"/>
      <c r="C763" s="8"/>
      <c r="D763" s="8"/>
      <c r="E763" s="8"/>
      <c r="F763" s="67"/>
      <c r="G763" s="8"/>
      <c r="H763" s="8"/>
      <c r="I763" s="8"/>
      <c r="J763" s="8"/>
      <c r="K763" s="8"/>
      <c r="L763" s="8"/>
    </row>
    <row r="764" ht="15.75" customHeight="1">
      <c r="A764" s="8"/>
      <c r="B764" s="8"/>
      <c r="C764" s="8"/>
      <c r="D764" s="8"/>
      <c r="E764" s="8"/>
      <c r="F764" s="67"/>
      <c r="G764" s="8"/>
      <c r="H764" s="8"/>
      <c r="I764" s="8"/>
      <c r="J764" s="8"/>
      <c r="K764" s="8"/>
      <c r="L764" s="8"/>
    </row>
    <row r="765" ht="15.75" customHeight="1">
      <c r="A765" s="8"/>
      <c r="B765" s="8"/>
      <c r="C765" s="8"/>
      <c r="D765" s="8"/>
      <c r="E765" s="8"/>
      <c r="F765" s="67"/>
      <c r="G765" s="8"/>
      <c r="H765" s="8"/>
      <c r="I765" s="8"/>
      <c r="J765" s="8"/>
      <c r="K765" s="8"/>
      <c r="L765" s="8"/>
    </row>
    <row r="766" ht="15.75" customHeight="1">
      <c r="A766" s="8"/>
      <c r="B766" s="8"/>
      <c r="C766" s="8"/>
      <c r="D766" s="8"/>
      <c r="E766" s="8"/>
      <c r="F766" s="67"/>
      <c r="G766" s="8"/>
      <c r="H766" s="8"/>
      <c r="I766" s="8"/>
      <c r="J766" s="8"/>
      <c r="K766" s="8"/>
      <c r="L766" s="8"/>
    </row>
    <row r="767" ht="15.75" customHeight="1">
      <c r="A767" s="8"/>
      <c r="B767" s="8"/>
      <c r="C767" s="8"/>
      <c r="D767" s="8"/>
      <c r="E767" s="8"/>
      <c r="F767" s="67"/>
      <c r="G767" s="8"/>
      <c r="H767" s="8"/>
      <c r="I767" s="8"/>
      <c r="J767" s="8"/>
      <c r="K767" s="8"/>
      <c r="L767" s="8"/>
    </row>
    <row r="768" ht="15.75" customHeight="1">
      <c r="A768" s="8"/>
      <c r="B768" s="8"/>
      <c r="C768" s="8"/>
      <c r="D768" s="8"/>
      <c r="E768" s="8"/>
      <c r="F768" s="67"/>
      <c r="G768" s="8"/>
      <c r="H768" s="8"/>
      <c r="I768" s="8"/>
      <c r="J768" s="8"/>
      <c r="K768" s="8"/>
      <c r="L768" s="8"/>
    </row>
    <row r="769" ht="15.75" customHeight="1">
      <c r="A769" s="8"/>
      <c r="B769" s="8"/>
      <c r="C769" s="8"/>
      <c r="D769" s="8"/>
      <c r="E769" s="8"/>
      <c r="F769" s="67"/>
      <c r="G769" s="8"/>
      <c r="H769" s="8"/>
      <c r="I769" s="8"/>
      <c r="J769" s="8"/>
      <c r="K769" s="8"/>
      <c r="L769" s="8"/>
    </row>
    <row r="770" ht="15.75" customHeight="1">
      <c r="A770" s="8"/>
      <c r="B770" s="8"/>
      <c r="C770" s="8"/>
      <c r="D770" s="8"/>
      <c r="E770" s="8"/>
      <c r="F770" s="67"/>
      <c r="G770" s="8"/>
      <c r="H770" s="8"/>
      <c r="I770" s="8"/>
      <c r="J770" s="8"/>
      <c r="K770" s="8"/>
      <c r="L770" s="8"/>
    </row>
    <row r="771" ht="15.75" customHeight="1">
      <c r="A771" s="8"/>
      <c r="B771" s="8"/>
      <c r="C771" s="8"/>
      <c r="D771" s="8"/>
      <c r="E771" s="8"/>
      <c r="F771" s="67"/>
      <c r="G771" s="8"/>
      <c r="H771" s="8"/>
      <c r="I771" s="8"/>
      <c r="J771" s="8"/>
      <c r="K771" s="8"/>
      <c r="L771" s="8"/>
    </row>
    <row r="772" ht="15.75" customHeight="1">
      <c r="A772" s="8"/>
      <c r="B772" s="8"/>
      <c r="C772" s="8"/>
      <c r="D772" s="8"/>
      <c r="E772" s="8"/>
      <c r="F772" s="67"/>
      <c r="G772" s="8"/>
      <c r="H772" s="8"/>
      <c r="I772" s="8"/>
      <c r="J772" s="8"/>
      <c r="K772" s="8"/>
      <c r="L772" s="8"/>
    </row>
    <row r="773" ht="15.75" customHeight="1">
      <c r="A773" s="8"/>
      <c r="B773" s="8"/>
      <c r="C773" s="8"/>
      <c r="D773" s="8"/>
      <c r="E773" s="8"/>
      <c r="F773" s="67"/>
      <c r="G773" s="8"/>
      <c r="H773" s="8"/>
      <c r="I773" s="8"/>
      <c r="J773" s="8"/>
      <c r="K773" s="8"/>
      <c r="L773" s="8"/>
    </row>
    <row r="774" ht="15.75" customHeight="1">
      <c r="A774" s="8"/>
      <c r="B774" s="8"/>
      <c r="C774" s="8"/>
      <c r="D774" s="8"/>
      <c r="E774" s="8"/>
      <c r="F774" s="67"/>
      <c r="G774" s="8"/>
      <c r="H774" s="8"/>
      <c r="I774" s="8"/>
      <c r="J774" s="8"/>
      <c r="K774" s="8"/>
      <c r="L774" s="8"/>
    </row>
    <row r="775" ht="15.75" customHeight="1">
      <c r="A775" s="8"/>
      <c r="B775" s="8"/>
      <c r="C775" s="8"/>
      <c r="D775" s="8"/>
      <c r="E775" s="8"/>
      <c r="F775" s="67"/>
      <c r="G775" s="8"/>
      <c r="H775" s="8"/>
      <c r="I775" s="8"/>
      <c r="J775" s="8"/>
      <c r="K775" s="8"/>
      <c r="L775" s="8"/>
    </row>
    <row r="776" ht="15.75" customHeight="1">
      <c r="A776" s="8"/>
      <c r="B776" s="8"/>
      <c r="C776" s="8"/>
      <c r="D776" s="8"/>
      <c r="E776" s="8"/>
      <c r="F776" s="67"/>
      <c r="G776" s="8"/>
      <c r="H776" s="8"/>
      <c r="I776" s="8"/>
      <c r="J776" s="8"/>
      <c r="K776" s="8"/>
      <c r="L776" s="8"/>
    </row>
    <row r="777" ht="15.75" customHeight="1">
      <c r="A777" s="8"/>
      <c r="B777" s="8"/>
      <c r="C777" s="8"/>
      <c r="D777" s="8"/>
      <c r="E777" s="8"/>
      <c r="F777" s="67"/>
      <c r="G777" s="8"/>
      <c r="H777" s="8"/>
      <c r="I777" s="8"/>
      <c r="J777" s="8"/>
      <c r="K777" s="8"/>
      <c r="L777" s="8"/>
    </row>
    <row r="778" ht="15.75" customHeight="1">
      <c r="A778" s="8"/>
      <c r="B778" s="8"/>
      <c r="C778" s="8"/>
      <c r="D778" s="8"/>
      <c r="E778" s="8"/>
      <c r="F778" s="67"/>
      <c r="G778" s="8"/>
      <c r="H778" s="8"/>
      <c r="I778" s="8"/>
      <c r="J778" s="8"/>
      <c r="K778" s="8"/>
      <c r="L778" s="8"/>
    </row>
    <row r="779" ht="15.75" customHeight="1">
      <c r="A779" s="8"/>
      <c r="B779" s="8"/>
      <c r="C779" s="8"/>
      <c r="D779" s="8"/>
      <c r="E779" s="8"/>
      <c r="F779" s="67"/>
      <c r="G779" s="8"/>
      <c r="H779" s="8"/>
      <c r="I779" s="8"/>
      <c r="J779" s="8"/>
      <c r="K779" s="8"/>
      <c r="L779" s="8"/>
    </row>
    <row r="780" ht="15.75" customHeight="1">
      <c r="A780" s="8"/>
      <c r="B780" s="8"/>
      <c r="C780" s="8"/>
      <c r="D780" s="8"/>
      <c r="E780" s="8"/>
      <c r="F780" s="67"/>
      <c r="G780" s="8"/>
      <c r="H780" s="8"/>
      <c r="I780" s="8"/>
      <c r="J780" s="8"/>
      <c r="K780" s="8"/>
      <c r="L780" s="8"/>
    </row>
    <row r="781" ht="15.75" customHeight="1">
      <c r="A781" s="8"/>
      <c r="B781" s="8"/>
      <c r="C781" s="8"/>
      <c r="D781" s="8"/>
      <c r="E781" s="8"/>
      <c r="F781" s="67"/>
      <c r="G781" s="8"/>
      <c r="H781" s="8"/>
      <c r="I781" s="8"/>
      <c r="J781" s="8"/>
      <c r="K781" s="8"/>
      <c r="L781" s="8"/>
    </row>
    <row r="782" ht="15.75" customHeight="1">
      <c r="A782" s="8"/>
      <c r="B782" s="8"/>
      <c r="C782" s="8"/>
      <c r="D782" s="8"/>
      <c r="E782" s="8"/>
      <c r="F782" s="67"/>
      <c r="G782" s="8"/>
      <c r="H782" s="8"/>
      <c r="I782" s="8"/>
      <c r="J782" s="8"/>
      <c r="K782" s="8"/>
      <c r="L782" s="8"/>
    </row>
    <row r="783" ht="15.75" customHeight="1">
      <c r="A783" s="8"/>
      <c r="B783" s="8"/>
      <c r="C783" s="8"/>
      <c r="D783" s="8"/>
      <c r="E783" s="8"/>
      <c r="F783" s="67"/>
      <c r="G783" s="8"/>
      <c r="H783" s="8"/>
      <c r="I783" s="8"/>
      <c r="J783" s="8"/>
      <c r="K783" s="8"/>
      <c r="L783" s="8"/>
    </row>
    <row r="784" ht="15.75" customHeight="1">
      <c r="A784" s="8"/>
      <c r="B784" s="8"/>
      <c r="C784" s="8"/>
      <c r="D784" s="8"/>
      <c r="E784" s="8"/>
      <c r="F784" s="67"/>
      <c r="G784" s="8"/>
      <c r="H784" s="8"/>
      <c r="I784" s="8"/>
      <c r="J784" s="8"/>
      <c r="K784" s="8"/>
      <c r="L784" s="8"/>
    </row>
    <row r="785" ht="15.75" customHeight="1">
      <c r="A785" s="8"/>
      <c r="B785" s="8"/>
      <c r="C785" s="8"/>
      <c r="D785" s="8"/>
      <c r="E785" s="8"/>
      <c r="F785" s="67"/>
      <c r="G785" s="8"/>
      <c r="H785" s="8"/>
      <c r="I785" s="8"/>
      <c r="J785" s="8"/>
      <c r="K785" s="8"/>
      <c r="L785" s="8"/>
    </row>
    <row r="786" ht="15.75" customHeight="1">
      <c r="A786" s="8"/>
      <c r="B786" s="8"/>
      <c r="C786" s="8"/>
      <c r="D786" s="8"/>
      <c r="E786" s="8"/>
      <c r="F786" s="67"/>
      <c r="G786" s="8"/>
      <c r="H786" s="8"/>
      <c r="I786" s="8"/>
      <c r="J786" s="8"/>
      <c r="K786" s="8"/>
      <c r="L786" s="8"/>
    </row>
    <row r="787" ht="15.75" customHeight="1">
      <c r="A787" s="8"/>
      <c r="B787" s="8"/>
      <c r="C787" s="8"/>
      <c r="D787" s="8"/>
      <c r="E787" s="8"/>
      <c r="F787" s="67"/>
      <c r="G787" s="8"/>
      <c r="H787" s="8"/>
      <c r="I787" s="8"/>
      <c r="J787" s="8"/>
      <c r="K787" s="8"/>
      <c r="L787" s="8"/>
    </row>
    <row r="788" ht="15.75" customHeight="1">
      <c r="A788" s="8"/>
      <c r="B788" s="8"/>
      <c r="C788" s="8"/>
      <c r="D788" s="8"/>
      <c r="E788" s="8"/>
      <c r="F788" s="67"/>
      <c r="G788" s="8"/>
      <c r="H788" s="8"/>
      <c r="I788" s="8"/>
      <c r="J788" s="8"/>
      <c r="K788" s="8"/>
      <c r="L788" s="8"/>
    </row>
    <row r="789" ht="15.75" customHeight="1">
      <c r="A789" s="8"/>
      <c r="B789" s="8"/>
      <c r="C789" s="8"/>
      <c r="D789" s="8"/>
      <c r="E789" s="8"/>
      <c r="F789" s="67"/>
      <c r="G789" s="8"/>
      <c r="H789" s="8"/>
      <c r="I789" s="8"/>
      <c r="J789" s="8"/>
      <c r="K789" s="8"/>
      <c r="L789" s="8"/>
    </row>
    <row r="790" ht="15.75" customHeight="1">
      <c r="A790" s="8"/>
      <c r="B790" s="8"/>
      <c r="C790" s="8"/>
      <c r="D790" s="8"/>
      <c r="E790" s="8"/>
      <c r="F790" s="67"/>
      <c r="G790" s="8"/>
      <c r="H790" s="8"/>
      <c r="I790" s="8"/>
      <c r="J790" s="8"/>
      <c r="K790" s="8"/>
      <c r="L790" s="8"/>
    </row>
    <row r="791" ht="15.75" customHeight="1">
      <c r="A791" s="8"/>
      <c r="B791" s="8"/>
      <c r="C791" s="8"/>
      <c r="D791" s="8"/>
      <c r="E791" s="8"/>
      <c r="F791" s="67"/>
      <c r="G791" s="8"/>
      <c r="H791" s="8"/>
      <c r="I791" s="8"/>
      <c r="J791" s="8"/>
      <c r="K791" s="8"/>
      <c r="L791" s="8"/>
    </row>
    <row r="792" ht="15.75" customHeight="1">
      <c r="A792" s="8"/>
      <c r="B792" s="8"/>
      <c r="C792" s="8"/>
      <c r="D792" s="8"/>
      <c r="E792" s="8"/>
      <c r="F792" s="67"/>
      <c r="G792" s="8"/>
      <c r="H792" s="8"/>
      <c r="I792" s="8"/>
      <c r="J792" s="8"/>
      <c r="K792" s="8"/>
      <c r="L792" s="8"/>
    </row>
    <row r="793" ht="15.75" customHeight="1">
      <c r="A793" s="8"/>
      <c r="B793" s="8"/>
      <c r="C793" s="8"/>
      <c r="D793" s="8"/>
      <c r="E793" s="8"/>
      <c r="F793" s="67"/>
      <c r="G793" s="8"/>
      <c r="H793" s="8"/>
      <c r="I793" s="8"/>
      <c r="J793" s="8"/>
      <c r="K793" s="8"/>
      <c r="L793" s="8"/>
    </row>
    <row r="794" ht="15.75" customHeight="1">
      <c r="A794" s="8"/>
      <c r="B794" s="8"/>
      <c r="C794" s="8"/>
      <c r="D794" s="8"/>
      <c r="E794" s="8"/>
      <c r="F794" s="67"/>
      <c r="G794" s="8"/>
      <c r="H794" s="8"/>
      <c r="I794" s="8"/>
      <c r="J794" s="8"/>
      <c r="K794" s="8"/>
      <c r="L794" s="8"/>
    </row>
    <row r="795" ht="15.75" customHeight="1">
      <c r="A795" s="8"/>
      <c r="B795" s="8"/>
      <c r="C795" s="8"/>
      <c r="D795" s="8"/>
      <c r="E795" s="8"/>
      <c r="F795" s="67"/>
      <c r="G795" s="8"/>
      <c r="H795" s="8"/>
      <c r="I795" s="8"/>
      <c r="J795" s="8"/>
      <c r="K795" s="8"/>
      <c r="L795" s="8"/>
    </row>
    <row r="796" ht="15.75" customHeight="1">
      <c r="A796" s="8"/>
      <c r="B796" s="8"/>
      <c r="C796" s="8"/>
      <c r="D796" s="8"/>
      <c r="E796" s="8"/>
      <c r="F796" s="67"/>
      <c r="G796" s="8"/>
      <c r="H796" s="8"/>
      <c r="I796" s="8"/>
      <c r="J796" s="8"/>
      <c r="K796" s="8"/>
      <c r="L796" s="8"/>
    </row>
    <row r="797" ht="15.75" customHeight="1">
      <c r="A797" s="8"/>
      <c r="B797" s="8"/>
      <c r="C797" s="8"/>
      <c r="D797" s="8"/>
      <c r="E797" s="8"/>
      <c r="F797" s="67"/>
      <c r="G797" s="8"/>
      <c r="H797" s="8"/>
      <c r="I797" s="8"/>
      <c r="J797" s="8"/>
      <c r="K797" s="8"/>
      <c r="L797" s="8"/>
    </row>
    <row r="798" ht="15.75" customHeight="1">
      <c r="A798" s="8"/>
      <c r="B798" s="8"/>
      <c r="C798" s="8"/>
      <c r="D798" s="8"/>
      <c r="E798" s="8"/>
      <c r="F798" s="67"/>
      <c r="G798" s="8"/>
      <c r="H798" s="8"/>
      <c r="I798" s="8"/>
      <c r="J798" s="8"/>
      <c r="K798" s="8"/>
      <c r="L798" s="8"/>
    </row>
    <row r="799" ht="15.75" customHeight="1">
      <c r="A799" s="8"/>
      <c r="B799" s="8"/>
      <c r="C799" s="8"/>
      <c r="D799" s="8"/>
      <c r="E799" s="8"/>
      <c r="F799" s="67"/>
      <c r="G799" s="8"/>
      <c r="H799" s="8"/>
      <c r="I799" s="8"/>
      <c r="J799" s="8"/>
      <c r="K799" s="8"/>
      <c r="L799" s="8"/>
    </row>
    <row r="800" ht="15.75" customHeight="1">
      <c r="A800" s="8"/>
      <c r="B800" s="8"/>
      <c r="C800" s="8"/>
      <c r="D800" s="8"/>
      <c r="E800" s="8"/>
      <c r="F800" s="67"/>
      <c r="G800" s="8"/>
      <c r="H800" s="8"/>
      <c r="I800" s="8"/>
      <c r="J800" s="8"/>
      <c r="K800" s="8"/>
      <c r="L800" s="8"/>
    </row>
    <row r="801" ht="15.75" customHeight="1">
      <c r="A801" s="8"/>
      <c r="B801" s="8"/>
      <c r="C801" s="8"/>
      <c r="D801" s="8"/>
      <c r="E801" s="8"/>
      <c r="F801" s="67"/>
      <c r="G801" s="8"/>
      <c r="H801" s="8"/>
      <c r="I801" s="8"/>
      <c r="J801" s="8"/>
      <c r="K801" s="8"/>
      <c r="L801" s="8"/>
    </row>
    <row r="802" ht="15.75" customHeight="1">
      <c r="A802" s="8"/>
      <c r="B802" s="8"/>
      <c r="C802" s="8"/>
      <c r="D802" s="8"/>
      <c r="E802" s="8"/>
      <c r="F802" s="67"/>
      <c r="G802" s="8"/>
      <c r="H802" s="8"/>
      <c r="I802" s="8"/>
      <c r="J802" s="8"/>
      <c r="K802" s="8"/>
      <c r="L802" s="8"/>
    </row>
    <row r="803" ht="15.75" customHeight="1">
      <c r="A803" s="8"/>
      <c r="B803" s="8"/>
      <c r="C803" s="8"/>
      <c r="D803" s="8"/>
      <c r="E803" s="8"/>
      <c r="F803" s="67"/>
      <c r="G803" s="8"/>
      <c r="H803" s="8"/>
      <c r="I803" s="8"/>
      <c r="J803" s="8"/>
      <c r="K803" s="8"/>
      <c r="L803" s="8"/>
    </row>
    <row r="804" ht="15.75" customHeight="1">
      <c r="A804" s="8"/>
      <c r="B804" s="8"/>
      <c r="C804" s="8"/>
      <c r="D804" s="8"/>
      <c r="E804" s="8"/>
      <c r="F804" s="67"/>
      <c r="G804" s="8"/>
      <c r="H804" s="8"/>
      <c r="I804" s="8"/>
      <c r="J804" s="8"/>
      <c r="K804" s="8"/>
      <c r="L804" s="8"/>
    </row>
    <row r="805" ht="15.75" customHeight="1">
      <c r="A805" s="8"/>
      <c r="B805" s="8"/>
      <c r="C805" s="8"/>
      <c r="D805" s="8"/>
      <c r="E805" s="8"/>
      <c r="F805" s="67"/>
      <c r="G805" s="8"/>
      <c r="H805" s="8"/>
      <c r="I805" s="8"/>
      <c r="J805" s="8"/>
      <c r="K805" s="8"/>
      <c r="L805" s="8"/>
    </row>
    <row r="806" ht="15.75" customHeight="1">
      <c r="A806" s="8"/>
      <c r="B806" s="8"/>
      <c r="C806" s="8"/>
      <c r="D806" s="8"/>
      <c r="E806" s="8"/>
      <c r="F806" s="67"/>
      <c r="G806" s="8"/>
      <c r="H806" s="8"/>
      <c r="I806" s="8"/>
      <c r="J806" s="8"/>
      <c r="K806" s="8"/>
      <c r="L806" s="8"/>
    </row>
    <row r="807" ht="15.75" customHeight="1">
      <c r="A807" s="8"/>
      <c r="B807" s="8"/>
      <c r="C807" s="8"/>
      <c r="D807" s="8"/>
      <c r="E807" s="8"/>
      <c r="F807" s="67"/>
      <c r="G807" s="8"/>
      <c r="H807" s="8"/>
      <c r="I807" s="8"/>
      <c r="J807" s="8"/>
      <c r="K807" s="8"/>
      <c r="L807" s="8"/>
    </row>
    <row r="808" ht="15.75" customHeight="1">
      <c r="A808" s="8"/>
      <c r="B808" s="8"/>
      <c r="C808" s="8"/>
      <c r="D808" s="8"/>
      <c r="E808" s="8"/>
      <c r="F808" s="67"/>
      <c r="G808" s="8"/>
      <c r="H808" s="8"/>
      <c r="I808" s="8"/>
      <c r="J808" s="8"/>
      <c r="K808" s="8"/>
      <c r="L808" s="8"/>
    </row>
    <row r="809" ht="15.75" customHeight="1">
      <c r="A809" s="8"/>
      <c r="B809" s="8"/>
      <c r="C809" s="8"/>
      <c r="D809" s="8"/>
      <c r="E809" s="8"/>
      <c r="F809" s="67"/>
      <c r="G809" s="8"/>
      <c r="H809" s="8"/>
      <c r="I809" s="8"/>
      <c r="J809" s="8"/>
      <c r="K809" s="8"/>
      <c r="L809" s="8"/>
    </row>
    <row r="810" ht="15.75" customHeight="1">
      <c r="A810" s="8"/>
      <c r="B810" s="8"/>
      <c r="C810" s="8"/>
      <c r="D810" s="8"/>
      <c r="E810" s="8"/>
      <c r="F810" s="67"/>
      <c r="G810" s="8"/>
      <c r="H810" s="8"/>
      <c r="I810" s="8"/>
      <c r="J810" s="8"/>
      <c r="K810" s="8"/>
      <c r="L810" s="8"/>
    </row>
    <row r="811" ht="15.75" customHeight="1">
      <c r="A811" s="8"/>
      <c r="B811" s="8"/>
      <c r="C811" s="8"/>
      <c r="D811" s="8"/>
      <c r="E811" s="8"/>
      <c r="F811" s="67"/>
      <c r="G811" s="8"/>
      <c r="H811" s="8"/>
      <c r="I811" s="8"/>
      <c r="J811" s="8"/>
      <c r="K811" s="8"/>
      <c r="L811" s="8"/>
    </row>
    <row r="812" ht="15.75" customHeight="1">
      <c r="A812" s="8"/>
      <c r="B812" s="8"/>
      <c r="C812" s="8"/>
      <c r="D812" s="8"/>
      <c r="E812" s="8"/>
      <c r="F812" s="67"/>
      <c r="G812" s="8"/>
      <c r="H812" s="8"/>
      <c r="I812" s="8"/>
      <c r="J812" s="8"/>
      <c r="K812" s="8"/>
      <c r="L812" s="8"/>
    </row>
    <row r="813" ht="15.75" customHeight="1">
      <c r="A813" s="8"/>
      <c r="B813" s="8"/>
      <c r="C813" s="8"/>
      <c r="D813" s="8"/>
      <c r="E813" s="8"/>
      <c r="F813" s="67"/>
      <c r="G813" s="8"/>
      <c r="H813" s="8"/>
      <c r="I813" s="8"/>
      <c r="J813" s="8"/>
      <c r="K813" s="8"/>
      <c r="L813" s="8"/>
    </row>
    <row r="814" ht="15.75" customHeight="1">
      <c r="A814" s="8"/>
      <c r="B814" s="8"/>
      <c r="C814" s="8"/>
      <c r="D814" s="8"/>
      <c r="E814" s="8"/>
      <c r="F814" s="67"/>
      <c r="G814" s="8"/>
      <c r="H814" s="8"/>
      <c r="I814" s="8"/>
      <c r="J814" s="8"/>
      <c r="K814" s="8"/>
      <c r="L814" s="8"/>
    </row>
    <row r="815" ht="15.75" customHeight="1">
      <c r="A815" s="8"/>
      <c r="B815" s="8"/>
      <c r="C815" s="8"/>
      <c r="D815" s="8"/>
      <c r="E815" s="8"/>
      <c r="F815" s="67"/>
      <c r="G815" s="8"/>
      <c r="H815" s="8"/>
      <c r="I815" s="8"/>
      <c r="J815" s="8"/>
      <c r="K815" s="8"/>
      <c r="L815" s="8"/>
    </row>
    <row r="816" ht="15.75" customHeight="1">
      <c r="A816" s="8"/>
      <c r="B816" s="8"/>
      <c r="C816" s="8"/>
      <c r="D816" s="8"/>
      <c r="E816" s="8"/>
      <c r="F816" s="67"/>
      <c r="G816" s="8"/>
      <c r="H816" s="8"/>
      <c r="I816" s="8"/>
      <c r="J816" s="8"/>
      <c r="K816" s="8"/>
      <c r="L816" s="8"/>
    </row>
    <row r="817" ht="15.75" customHeight="1">
      <c r="A817" s="8"/>
      <c r="B817" s="8"/>
      <c r="C817" s="8"/>
      <c r="D817" s="8"/>
      <c r="E817" s="8"/>
      <c r="F817" s="67"/>
      <c r="G817" s="8"/>
      <c r="H817" s="8"/>
      <c r="I817" s="8"/>
      <c r="J817" s="8"/>
      <c r="K817" s="8"/>
      <c r="L817" s="8"/>
    </row>
    <row r="818" ht="15.75" customHeight="1">
      <c r="A818" s="8"/>
      <c r="B818" s="8"/>
      <c r="C818" s="8"/>
      <c r="D818" s="8"/>
      <c r="E818" s="8"/>
      <c r="F818" s="67"/>
      <c r="G818" s="8"/>
      <c r="H818" s="8"/>
      <c r="I818" s="8"/>
      <c r="J818" s="8"/>
      <c r="K818" s="8"/>
      <c r="L818" s="8"/>
    </row>
    <row r="819" ht="15.75" customHeight="1">
      <c r="A819" s="8"/>
      <c r="B819" s="8"/>
      <c r="C819" s="8"/>
      <c r="D819" s="8"/>
      <c r="E819" s="8"/>
      <c r="F819" s="67"/>
      <c r="G819" s="8"/>
      <c r="H819" s="8"/>
      <c r="I819" s="8"/>
      <c r="J819" s="8"/>
      <c r="K819" s="8"/>
      <c r="L819" s="8"/>
    </row>
    <row r="820" ht="15.75" customHeight="1">
      <c r="A820" s="8"/>
      <c r="B820" s="8"/>
      <c r="C820" s="8"/>
      <c r="D820" s="8"/>
      <c r="E820" s="8"/>
      <c r="F820" s="67"/>
      <c r="G820" s="8"/>
      <c r="H820" s="8"/>
      <c r="I820" s="8"/>
      <c r="J820" s="8"/>
      <c r="K820" s="8"/>
      <c r="L820" s="8"/>
    </row>
    <row r="821" ht="15.75" customHeight="1">
      <c r="A821" s="8"/>
      <c r="B821" s="8"/>
      <c r="C821" s="8"/>
      <c r="D821" s="8"/>
      <c r="E821" s="8"/>
      <c r="F821" s="67"/>
      <c r="G821" s="8"/>
      <c r="H821" s="8"/>
      <c r="I821" s="8"/>
      <c r="J821" s="8"/>
      <c r="K821" s="8"/>
      <c r="L821" s="8"/>
    </row>
    <row r="822" ht="15.75" customHeight="1">
      <c r="A822" s="8"/>
      <c r="B822" s="8"/>
      <c r="C822" s="8"/>
      <c r="D822" s="8"/>
      <c r="E822" s="8"/>
      <c r="F822" s="67"/>
      <c r="G822" s="8"/>
      <c r="H822" s="8"/>
      <c r="I822" s="8"/>
      <c r="J822" s="8"/>
      <c r="K822" s="8"/>
      <c r="L822" s="8"/>
    </row>
    <row r="823" ht="15.75" customHeight="1">
      <c r="A823" s="8"/>
      <c r="B823" s="8"/>
      <c r="C823" s="8"/>
      <c r="D823" s="8"/>
      <c r="E823" s="8"/>
      <c r="F823" s="67"/>
      <c r="G823" s="8"/>
      <c r="H823" s="8"/>
      <c r="I823" s="8"/>
      <c r="J823" s="8"/>
      <c r="K823" s="8"/>
      <c r="L823" s="8"/>
    </row>
    <row r="824" ht="15.75" customHeight="1">
      <c r="A824" s="8"/>
      <c r="B824" s="8"/>
      <c r="C824" s="8"/>
      <c r="D824" s="8"/>
      <c r="E824" s="8"/>
      <c r="F824" s="67"/>
      <c r="G824" s="8"/>
      <c r="H824" s="8"/>
      <c r="I824" s="8"/>
      <c r="J824" s="8"/>
      <c r="K824" s="8"/>
      <c r="L824" s="8"/>
    </row>
    <row r="825" ht="15.75" customHeight="1">
      <c r="A825" s="8"/>
      <c r="B825" s="8"/>
      <c r="C825" s="8"/>
      <c r="D825" s="8"/>
      <c r="E825" s="8"/>
      <c r="F825" s="67"/>
      <c r="G825" s="8"/>
      <c r="H825" s="8"/>
      <c r="I825" s="8"/>
      <c r="J825" s="8"/>
      <c r="K825" s="8"/>
      <c r="L825" s="8"/>
    </row>
    <row r="826" ht="15.75" customHeight="1">
      <c r="A826" s="8"/>
      <c r="B826" s="8"/>
      <c r="C826" s="8"/>
      <c r="D826" s="8"/>
      <c r="E826" s="8"/>
      <c r="F826" s="67"/>
      <c r="G826" s="8"/>
      <c r="H826" s="8"/>
      <c r="I826" s="8"/>
      <c r="J826" s="8"/>
      <c r="K826" s="8"/>
      <c r="L826" s="8"/>
    </row>
    <row r="827" ht="15.75" customHeight="1">
      <c r="A827" s="8"/>
      <c r="B827" s="8"/>
      <c r="C827" s="8"/>
      <c r="D827" s="8"/>
      <c r="E827" s="8"/>
      <c r="F827" s="67"/>
      <c r="G827" s="8"/>
      <c r="H827" s="8"/>
      <c r="I827" s="8"/>
      <c r="J827" s="8"/>
      <c r="K827" s="8"/>
      <c r="L827" s="8"/>
    </row>
    <row r="828" ht="15.75" customHeight="1">
      <c r="A828" s="8"/>
      <c r="B828" s="8"/>
      <c r="C828" s="8"/>
      <c r="D828" s="8"/>
      <c r="E828" s="8"/>
      <c r="F828" s="67"/>
      <c r="G828" s="8"/>
      <c r="H828" s="8"/>
      <c r="I828" s="8"/>
      <c r="J828" s="8"/>
      <c r="K828" s="8"/>
      <c r="L828" s="8"/>
    </row>
    <row r="829" ht="15.75" customHeight="1">
      <c r="A829" s="8"/>
      <c r="B829" s="8"/>
      <c r="C829" s="8"/>
      <c r="D829" s="8"/>
      <c r="E829" s="8"/>
      <c r="F829" s="67"/>
      <c r="G829" s="8"/>
      <c r="H829" s="8"/>
      <c r="I829" s="8"/>
      <c r="J829" s="8"/>
      <c r="K829" s="8"/>
      <c r="L829" s="8"/>
    </row>
    <row r="830" ht="15.75" customHeight="1">
      <c r="A830" s="8"/>
      <c r="B830" s="8"/>
      <c r="C830" s="8"/>
      <c r="D830" s="8"/>
      <c r="E830" s="8"/>
      <c r="F830" s="67"/>
      <c r="G830" s="8"/>
      <c r="H830" s="8"/>
      <c r="I830" s="8"/>
      <c r="J830" s="8"/>
      <c r="K830" s="8"/>
      <c r="L830" s="8"/>
    </row>
    <row r="831" ht="15.75" customHeight="1">
      <c r="A831" s="8"/>
      <c r="B831" s="8"/>
      <c r="C831" s="8"/>
      <c r="D831" s="8"/>
      <c r="E831" s="8"/>
      <c r="F831" s="67"/>
      <c r="G831" s="8"/>
      <c r="H831" s="8"/>
      <c r="I831" s="8"/>
      <c r="J831" s="8"/>
      <c r="K831" s="8"/>
      <c r="L831" s="8"/>
    </row>
    <row r="832" ht="15.75" customHeight="1">
      <c r="A832" s="8"/>
      <c r="B832" s="8"/>
      <c r="C832" s="8"/>
      <c r="D832" s="8"/>
      <c r="E832" s="8"/>
      <c r="F832" s="67"/>
      <c r="G832" s="8"/>
      <c r="H832" s="8"/>
      <c r="I832" s="8"/>
      <c r="J832" s="8"/>
      <c r="K832" s="8"/>
      <c r="L832" s="8"/>
    </row>
    <row r="833" ht="15.75" customHeight="1">
      <c r="A833" s="8"/>
      <c r="B833" s="8"/>
      <c r="C833" s="8"/>
      <c r="D833" s="8"/>
      <c r="E833" s="8"/>
      <c r="F833" s="67"/>
      <c r="G833" s="8"/>
      <c r="H833" s="8"/>
      <c r="I833" s="8"/>
      <c r="J833" s="8"/>
      <c r="K833" s="8"/>
      <c r="L833" s="8"/>
    </row>
    <row r="834" ht="15.75" customHeight="1">
      <c r="A834" s="8"/>
      <c r="B834" s="8"/>
      <c r="C834" s="8"/>
      <c r="D834" s="8"/>
      <c r="E834" s="8"/>
      <c r="F834" s="67"/>
      <c r="G834" s="8"/>
      <c r="H834" s="8"/>
      <c r="I834" s="8"/>
      <c r="J834" s="8"/>
      <c r="K834" s="8"/>
      <c r="L834" s="8"/>
    </row>
    <row r="835" ht="15.75" customHeight="1">
      <c r="A835" s="8"/>
      <c r="B835" s="8"/>
      <c r="C835" s="8"/>
      <c r="D835" s="8"/>
      <c r="E835" s="8"/>
      <c r="F835" s="67"/>
      <c r="G835" s="8"/>
      <c r="H835" s="8"/>
      <c r="I835" s="8"/>
      <c r="J835" s="8"/>
      <c r="K835" s="8"/>
      <c r="L835" s="8"/>
    </row>
    <row r="836" ht="15.75" customHeight="1">
      <c r="A836" s="8"/>
      <c r="B836" s="8"/>
      <c r="C836" s="8"/>
      <c r="D836" s="8"/>
      <c r="E836" s="8"/>
      <c r="F836" s="67"/>
      <c r="G836" s="8"/>
      <c r="H836" s="8"/>
      <c r="I836" s="8"/>
      <c r="J836" s="8"/>
      <c r="K836" s="8"/>
      <c r="L836" s="8"/>
    </row>
    <row r="837" ht="15.75" customHeight="1">
      <c r="A837" s="8"/>
      <c r="B837" s="8"/>
      <c r="C837" s="8"/>
      <c r="D837" s="8"/>
      <c r="E837" s="8"/>
      <c r="F837" s="67"/>
      <c r="G837" s="8"/>
      <c r="H837" s="8"/>
      <c r="I837" s="8"/>
      <c r="J837" s="8"/>
      <c r="K837" s="8"/>
      <c r="L837" s="8"/>
    </row>
    <row r="838" ht="15.75" customHeight="1">
      <c r="A838" s="8"/>
      <c r="B838" s="8"/>
      <c r="C838" s="8"/>
      <c r="D838" s="8"/>
      <c r="E838" s="8"/>
      <c r="F838" s="67"/>
      <c r="G838" s="8"/>
      <c r="H838" s="8"/>
      <c r="I838" s="8"/>
      <c r="J838" s="8"/>
      <c r="K838" s="8"/>
      <c r="L838" s="8"/>
    </row>
    <row r="839" ht="15.75" customHeight="1">
      <c r="A839" s="8"/>
      <c r="B839" s="8"/>
      <c r="C839" s="8"/>
      <c r="D839" s="8"/>
      <c r="E839" s="8"/>
      <c r="F839" s="67"/>
      <c r="G839" s="8"/>
      <c r="H839" s="8"/>
      <c r="I839" s="8"/>
      <c r="J839" s="8"/>
      <c r="K839" s="8"/>
      <c r="L839" s="8"/>
    </row>
    <row r="840" ht="15.75" customHeight="1">
      <c r="A840" s="8"/>
      <c r="B840" s="8"/>
      <c r="C840" s="8"/>
      <c r="D840" s="8"/>
      <c r="E840" s="8"/>
      <c r="F840" s="67"/>
      <c r="G840" s="8"/>
      <c r="H840" s="8"/>
      <c r="I840" s="8"/>
      <c r="J840" s="8"/>
      <c r="K840" s="8"/>
      <c r="L840" s="8"/>
    </row>
    <row r="841" ht="15.75" customHeight="1">
      <c r="A841" s="8"/>
      <c r="B841" s="8"/>
      <c r="C841" s="8"/>
      <c r="D841" s="8"/>
      <c r="E841" s="8"/>
      <c r="F841" s="67"/>
      <c r="G841" s="8"/>
      <c r="H841" s="8"/>
      <c r="I841" s="8"/>
      <c r="J841" s="8"/>
      <c r="K841" s="8"/>
      <c r="L841" s="8"/>
    </row>
    <row r="842" ht="15.75" customHeight="1">
      <c r="A842" s="8"/>
      <c r="B842" s="8"/>
      <c r="C842" s="8"/>
      <c r="D842" s="8"/>
      <c r="E842" s="8"/>
      <c r="F842" s="67"/>
      <c r="G842" s="8"/>
      <c r="H842" s="8"/>
      <c r="I842" s="8"/>
      <c r="J842" s="8"/>
      <c r="K842" s="8"/>
      <c r="L842" s="8"/>
    </row>
    <row r="843" ht="15.75" customHeight="1">
      <c r="A843" s="8"/>
      <c r="B843" s="8"/>
      <c r="C843" s="8"/>
      <c r="D843" s="8"/>
      <c r="E843" s="8"/>
      <c r="F843" s="67"/>
      <c r="G843" s="8"/>
      <c r="H843" s="8"/>
      <c r="I843" s="8"/>
      <c r="J843" s="8"/>
      <c r="K843" s="8"/>
      <c r="L843" s="8"/>
    </row>
    <row r="844" ht="15.75" customHeight="1">
      <c r="A844" s="8"/>
      <c r="B844" s="8"/>
      <c r="C844" s="8"/>
      <c r="D844" s="8"/>
      <c r="E844" s="8"/>
      <c r="F844" s="67"/>
      <c r="G844" s="8"/>
      <c r="H844" s="8"/>
      <c r="I844" s="8"/>
      <c r="J844" s="8"/>
      <c r="K844" s="8"/>
      <c r="L844" s="8"/>
    </row>
    <row r="845" ht="15.75" customHeight="1">
      <c r="A845" s="8"/>
      <c r="B845" s="8"/>
      <c r="C845" s="8"/>
      <c r="D845" s="8"/>
      <c r="E845" s="8"/>
      <c r="F845" s="67"/>
      <c r="G845" s="8"/>
      <c r="H845" s="8"/>
      <c r="I845" s="8"/>
      <c r="J845" s="8"/>
      <c r="K845" s="8"/>
      <c r="L845" s="8"/>
    </row>
    <row r="846" ht="15.75" customHeight="1">
      <c r="A846" s="8"/>
      <c r="B846" s="8"/>
      <c r="C846" s="8"/>
      <c r="D846" s="8"/>
      <c r="E846" s="8"/>
      <c r="F846" s="67"/>
      <c r="G846" s="8"/>
      <c r="H846" s="8"/>
      <c r="I846" s="8"/>
      <c r="J846" s="8"/>
      <c r="K846" s="8"/>
      <c r="L846" s="8"/>
    </row>
    <row r="847" ht="15.75" customHeight="1">
      <c r="A847" s="8"/>
      <c r="B847" s="8"/>
      <c r="C847" s="8"/>
      <c r="D847" s="8"/>
      <c r="E847" s="8"/>
      <c r="F847" s="67"/>
      <c r="G847" s="8"/>
      <c r="H847" s="8"/>
      <c r="I847" s="8"/>
      <c r="J847" s="8"/>
      <c r="K847" s="8"/>
      <c r="L847" s="8"/>
    </row>
    <row r="848" ht="15.75" customHeight="1">
      <c r="A848" s="8"/>
      <c r="B848" s="8"/>
      <c r="C848" s="8"/>
      <c r="D848" s="8"/>
      <c r="E848" s="8"/>
      <c r="F848" s="67"/>
      <c r="G848" s="8"/>
      <c r="H848" s="8"/>
      <c r="I848" s="8"/>
      <c r="J848" s="8"/>
      <c r="K848" s="8"/>
      <c r="L848" s="8"/>
    </row>
    <row r="849" ht="15.75" customHeight="1">
      <c r="A849" s="8"/>
      <c r="B849" s="8"/>
      <c r="C849" s="8"/>
      <c r="D849" s="8"/>
      <c r="E849" s="8"/>
      <c r="F849" s="67"/>
      <c r="G849" s="8"/>
      <c r="H849" s="8"/>
      <c r="I849" s="8"/>
      <c r="J849" s="8"/>
      <c r="K849" s="8"/>
      <c r="L849" s="8"/>
    </row>
    <row r="850" ht="15.75" customHeight="1">
      <c r="A850" s="8"/>
      <c r="B850" s="8"/>
      <c r="C850" s="8"/>
      <c r="D850" s="8"/>
      <c r="E850" s="8"/>
      <c r="F850" s="67"/>
      <c r="G850" s="8"/>
      <c r="H850" s="8"/>
      <c r="I850" s="8"/>
      <c r="J850" s="8"/>
      <c r="K850" s="8"/>
      <c r="L850" s="8"/>
    </row>
    <row r="851" ht="15.75" customHeight="1">
      <c r="A851" s="8"/>
      <c r="B851" s="8"/>
      <c r="C851" s="8"/>
      <c r="D851" s="8"/>
      <c r="E851" s="8"/>
      <c r="F851" s="67"/>
      <c r="G851" s="8"/>
      <c r="H851" s="8"/>
      <c r="I851" s="8"/>
      <c r="J851" s="8"/>
      <c r="K851" s="8"/>
      <c r="L851" s="8"/>
    </row>
    <row r="852" ht="15.75" customHeight="1">
      <c r="A852" s="8"/>
      <c r="B852" s="8"/>
      <c r="C852" s="8"/>
      <c r="D852" s="8"/>
      <c r="E852" s="8"/>
      <c r="F852" s="67"/>
      <c r="G852" s="8"/>
      <c r="H852" s="8"/>
      <c r="I852" s="8"/>
      <c r="J852" s="8"/>
      <c r="K852" s="8"/>
      <c r="L852" s="8"/>
    </row>
    <row r="853" ht="15.75" customHeight="1">
      <c r="A853" s="8"/>
      <c r="B853" s="8"/>
      <c r="C853" s="8"/>
      <c r="D853" s="8"/>
      <c r="E853" s="8"/>
      <c r="F853" s="67"/>
      <c r="G853" s="8"/>
      <c r="H853" s="8"/>
      <c r="I853" s="8"/>
      <c r="J853" s="8"/>
      <c r="K853" s="8"/>
      <c r="L853" s="8"/>
    </row>
    <row r="854" ht="15.75" customHeight="1">
      <c r="A854" s="8"/>
      <c r="B854" s="8"/>
      <c r="C854" s="8"/>
      <c r="D854" s="8"/>
      <c r="E854" s="8"/>
      <c r="F854" s="67"/>
      <c r="G854" s="8"/>
      <c r="H854" s="8"/>
      <c r="I854" s="8"/>
      <c r="J854" s="8"/>
      <c r="K854" s="8"/>
      <c r="L854" s="8"/>
    </row>
    <row r="855" ht="15.75" customHeight="1">
      <c r="A855" s="8"/>
      <c r="B855" s="8"/>
      <c r="C855" s="8"/>
      <c r="D855" s="8"/>
      <c r="E855" s="8"/>
      <c r="F855" s="67"/>
      <c r="G855" s="8"/>
      <c r="H855" s="8"/>
      <c r="I855" s="8"/>
      <c r="J855" s="8"/>
      <c r="K855" s="8"/>
      <c r="L855" s="8"/>
    </row>
    <row r="856" ht="15.75" customHeight="1">
      <c r="A856" s="8"/>
      <c r="B856" s="8"/>
      <c r="C856" s="8"/>
      <c r="D856" s="8"/>
      <c r="E856" s="8"/>
      <c r="F856" s="67"/>
      <c r="G856" s="8"/>
      <c r="H856" s="8"/>
      <c r="I856" s="8"/>
      <c r="J856" s="8"/>
      <c r="K856" s="8"/>
      <c r="L856" s="8"/>
    </row>
    <row r="857" ht="15.75" customHeight="1">
      <c r="A857" s="8"/>
      <c r="B857" s="8"/>
      <c r="C857" s="8"/>
      <c r="D857" s="8"/>
      <c r="E857" s="8"/>
      <c r="F857" s="67"/>
      <c r="G857" s="8"/>
      <c r="H857" s="8"/>
      <c r="I857" s="8"/>
      <c r="J857" s="8"/>
      <c r="K857" s="8"/>
      <c r="L857" s="8"/>
    </row>
    <row r="858" ht="15.75" customHeight="1">
      <c r="A858" s="8"/>
      <c r="B858" s="8"/>
      <c r="C858" s="8"/>
      <c r="D858" s="8"/>
      <c r="E858" s="8"/>
      <c r="F858" s="67"/>
      <c r="G858" s="8"/>
      <c r="H858" s="8"/>
      <c r="I858" s="8"/>
      <c r="J858" s="8"/>
      <c r="K858" s="8"/>
      <c r="L858" s="8"/>
    </row>
    <row r="859" ht="15.75" customHeight="1">
      <c r="A859" s="8"/>
      <c r="B859" s="8"/>
      <c r="C859" s="8"/>
      <c r="D859" s="8"/>
      <c r="E859" s="8"/>
      <c r="F859" s="67"/>
      <c r="G859" s="8"/>
      <c r="H859" s="8"/>
      <c r="I859" s="8"/>
      <c r="J859" s="8"/>
      <c r="K859" s="8"/>
      <c r="L859" s="8"/>
    </row>
    <row r="860" ht="15.75" customHeight="1">
      <c r="A860" s="8"/>
      <c r="B860" s="8"/>
      <c r="C860" s="8"/>
      <c r="D860" s="8"/>
      <c r="E860" s="8"/>
      <c r="F860" s="67"/>
      <c r="G860" s="8"/>
      <c r="H860" s="8"/>
      <c r="I860" s="8"/>
      <c r="J860" s="8"/>
      <c r="K860" s="8"/>
      <c r="L860" s="8"/>
    </row>
    <row r="861" ht="15.75" customHeight="1">
      <c r="A861" s="8"/>
      <c r="B861" s="8"/>
      <c r="C861" s="8"/>
      <c r="D861" s="8"/>
      <c r="E861" s="8"/>
      <c r="F861" s="67"/>
      <c r="G861" s="8"/>
      <c r="H861" s="8"/>
      <c r="I861" s="8"/>
      <c r="J861" s="8"/>
      <c r="K861" s="8"/>
      <c r="L861" s="8"/>
    </row>
    <row r="862" ht="15.75" customHeight="1">
      <c r="A862" s="8"/>
      <c r="B862" s="8"/>
      <c r="C862" s="8"/>
      <c r="D862" s="8"/>
      <c r="E862" s="8"/>
      <c r="F862" s="67"/>
      <c r="G862" s="8"/>
      <c r="H862" s="8"/>
      <c r="I862" s="8"/>
      <c r="J862" s="8"/>
      <c r="K862" s="8"/>
      <c r="L862" s="8"/>
    </row>
    <row r="863" ht="15.75" customHeight="1">
      <c r="A863" s="8"/>
      <c r="B863" s="8"/>
      <c r="C863" s="8"/>
      <c r="D863" s="8"/>
      <c r="E863" s="8"/>
      <c r="F863" s="67"/>
      <c r="G863" s="8"/>
      <c r="H863" s="8"/>
      <c r="I863" s="8"/>
      <c r="J863" s="8"/>
      <c r="K863" s="8"/>
      <c r="L863" s="8"/>
    </row>
    <row r="864" ht="15.75" customHeight="1">
      <c r="A864" s="8"/>
      <c r="B864" s="8"/>
      <c r="C864" s="8"/>
      <c r="D864" s="8"/>
      <c r="E864" s="8"/>
      <c r="F864" s="67"/>
      <c r="G864" s="8"/>
      <c r="H864" s="8"/>
      <c r="I864" s="8"/>
      <c r="J864" s="8"/>
      <c r="K864" s="8"/>
      <c r="L864" s="8"/>
    </row>
    <row r="865" ht="15.75" customHeight="1">
      <c r="A865" s="8"/>
      <c r="B865" s="8"/>
      <c r="C865" s="8"/>
      <c r="D865" s="8"/>
      <c r="E865" s="8"/>
      <c r="F865" s="67"/>
      <c r="G865" s="8"/>
      <c r="H865" s="8"/>
      <c r="I865" s="8"/>
      <c r="J865" s="8"/>
      <c r="K865" s="8"/>
      <c r="L865" s="8"/>
    </row>
    <row r="866" ht="15.75" customHeight="1">
      <c r="A866" s="8"/>
      <c r="B866" s="8"/>
      <c r="C866" s="8"/>
      <c r="D866" s="8"/>
      <c r="E866" s="8"/>
      <c r="F866" s="67"/>
      <c r="G866" s="8"/>
      <c r="H866" s="8"/>
      <c r="I866" s="8"/>
      <c r="J866" s="8"/>
      <c r="K866" s="8"/>
      <c r="L866" s="8"/>
    </row>
    <row r="867" ht="15.75" customHeight="1">
      <c r="A867" s="8"/>
      <c r="B867" s="8"/>
      <c r="C867" s="8"/>
      <c r="D867" s="8"/>
      <c r="E867" s="8"/>
      <c r="F867" s="67"/>
      <c r="G867" s="8"/>
      <c r="H867" s="8"/>
      <c r="I867" s="8"/>
      <c r="J867" s="8"/>
      <c r="K867" s="8"/>
      <c r="L867" s="8"/>
    </row>
    <row r="868" ht="15.75" customHeight="1">
      <c r="A868" s="8"/>
      <c r="B868" s="8"/>
      <c r="C868" s="8"/>
      <c r="D868" s="8"/>
      <c r="E868" s="8"/>
      <c r="F868" s="67"/>
      <c r="G868" s="8"/>
      <c r="H868" s="8"/>
      <c r="I868" s="8"/>
      <c r="J868" s="8"/>
      <c r="K868" s="8"/>
      <c r="L868" s="8"/>
    </row>
    <row r="869" ht="15.75" customHeight="1">
      <c r="A869" s="8"/>
      <c r="B869" s="8"/>
      <c r="C869" s="8"/>
      <c r="D869" s="8"/>
      <c r="E869" s="8"/>
      <c r="F869" s="67"/>
      <c r="G869" s="8"/>
      <c r="H869" s="8"/>
      <c r="I869" s="8"/>
      <c r="J869" s="8"/>
      <c r="K869" s="8"/>
      <c r="L869" s="8"/>
    </row>
    <row r="870" ht="15.75" customHeight="1">
      <c r="A870" s="8"/>
      <c r="B870" s="8"/>
      <c r="C870" s="8"/>
      <c r="D870" s="8"/>
      <c r="E870" s="8"/>
      <c r="F870" s="67"/>
      <c r="G870" s="8"/>
      <c r="H870" s="8"/>
      <c r="I870" s="8"/>
      <c r="J870" s="8"/>
      <c r="K870" s="8"/>
      <c r="L870" s="8"/>
    </row>
    <row r="871" ht="15.75" customHeight="1">
      <c r="A871" s="8"/>
      <c r="B871" s="8"/>
      <c r="C871" s="8"/>
      <c r="D871" s="8"/>
      <c r="E871" s="8"/>
      <c r="F871" s="67"/>
      <c r="G871" s="8"/>
      <c r="H871" s="8"/>
      <c r="I871" s="8"/>
      <c r="J871" s="8"/>
      <c r="K871" s="8"/>
      <c r="L871" s="8"/>
    </row>
    <row r="872" ht="15.75" customHeight="1">
      <c r="A872" s="8"/>
      <c r="B872" s="8"/>
      <c r="C872" s="8"/>
      <c r="D872" s="8"/>
      <c r="E872" s="8"/>
      <c r="F872" s="67"/>
      <c r="G872" s="8"/>
      <c r="H872" s="8"/>
      <c r="I872" s="8"/>
      <c r="J872" s="8"/>
      <c r="K872" s="8"/>
      <c r="L872" s="8"/>
    </row>
    <row r="873" ht="15.75" customHeight="1">
      <c r="A873" s="8"/>
      <c r="B873" s="8"/>
      <c r="C873" s="8"/>
      <c r="D873" s="8"/>
      <c r="E873" s="8"/>
      <c r="F873" s="67"/>
      <c r="G873" s="8"/>
      <c r="H873" s="8"/>
      <c r="I873" s="8"/>
      <c r="J873" s="8"/>
      <c r="K873" s="8"/>
      <c r="L873" s="8"/>
    </row>
    <row r="874" ht="15.75" customHeight="1">
      <c r="A874" s="8"/>
      <c r="B874" s="8"/>
      <c r="C874" s="8"/>
      <c r="D874" s="8"/>
      <c r="E874" s="8"/>
      <c r="F874" s="67"/>
      <c r="G874" s="8"/>
      <c r="H874" s="8"/>
      <c r="I874" s="8"/>
      <c r="J874" s="8"/>
      <c r="K874" s="8"/>
      <c r="L874" s="8"/>
    </row>
    <row r="875" ht="15.75" customHeight="1">
      <c r="A875" s="8"/>
      <c r="B875" s="8"/>
      <c r="C875" s="8"/>
      <c r="D875" s="8"/>
      <c r="E875" s="8"/>
      <c r="F875" s="67"/>
      <c r="G875" s="8"/>
      <c r="H875" s="8"/>
      <c r="I875" s="8"/>
      <c r="J875" s="8"/>
      <c r="K875" s="8"/>
      <c r="L875" s="8"/>
    </row>
    <row r="876" ht="15.75" customHeight="1">
      <c r="A876" s="8"/>
      <c r="B876" s="8"/>
      <c r="C876" s="8"/>
      <c r="D876" s="8"/>
      <c r="E876" s="8"/>
      <c r="F876" s="67"/>
      <c r="G876" s="8"/>
      <c r="H876" s="8"/>
      <c r="I876" s="8"/>
      <c r="J876" s="8"/>
      <c r="K876" s="8"/>
      <c r="L876" s="8"/>
    </row>
    <row r="877" ht="15.75" customHeight="1">
      <c r="A877" s="8"/>
      <c r="B877" s="8"/>
      <c r="C877" s="8"/>
      <c r="D877" s="8"/>
      <c r="E877" s="8"/>
      <c r="F877" s="67"/>
      <c r="G877" s="8"/>
      <c r="H877" s="8"/>
      <c r="I877" s="8"/>
      <c r="J877" s="8"/>
      <c r="K877" s="8"/>
      <c r="L877" s="8"/>
    </row>
    <row r="878" ht="15.75" customHeight="1">
      <c r="A878" s="8"/>
      <c r="B878" s="8"/>
      <c r="C878" s="8"/>
      <c r="D878" s="8"/>
      <c r="E878" s="8"/>
      <c r="F878" s="67"/>
      <c r="G878" s="8"/>
      <c r="H878" s="8"/>
      <c r="I878" s="8"/>
      <c r="J878" s="8"/>
      <c r="K878" s="8"/>
      <c r="L878" s="8"/>
    </row>
    <row r="879" ht="15.75" customHeight="1">
      <c r="A879" s="8"/>
      <c r="B879" s="8"/>
      <c r="C879" s="8"/>
      <c r="D879" s="8"/>
      <c r="E879" s="8"/>
      <c r="F879" s="67"/>
      <c r="G879" s="8"/>
      <c r="H879" s="8"/>
      <c r="I879" s="8"/>
      <c r="J879" s="8"/>
      <c r="K879" s="8"/>
      <c r="L879" s="8"/>
    </row>
    <row r="880" ht="15.75" customHeight="1">
      <c r="A880" s="8"/>
      <c r="B880" s="8"/>
      <c r="C880" s="8"/>
      <c r="D880" s="8"/>
      <c r="E880" s="8"/>
      <c r="F880" s="67"/>
      <c r="G880" s="8"/>
      <c r="H880" s="8"/>
      <c r="I880" s="8"/>
      <c r="J880" s="8"/>
      <c r="K880" s="8"/>
      <c r="L880" s="8"/>
    </row>
    <row r="881" ht="15.75" customHeight="1">
      <c r="A881" s="8"/>
      <c r="B881" s="8"/>
      <c r="C881" s="8"/>
      <c r="D881" s="8"/>
      <c r="E881" s="8"/>
      <c r="F881" s="67"/>
      <c r="G881" s="8"/>
      <c r="H881" s="8"/>
      <c r="I881" s="8"/>
      <c r="J881" s="8"/>
      <c r="K881" s="8"/>
      <c r="L881" s="8"/>
    </row>
    <row r="882" ht="15.75" customHeight="1">
      <c r="A882" s="8"/>
      <c r="B882" s="8"/>
      <c r="C882" s="8"/>
      <c r="D882" s="8"/>
      <c r="E882" s="8"/>
      <c r="F882" s="67"/>
      <c r="G882" s="8"/>
      <c r="H882" s="8"/>
      <c r="I882" s="8"/>
      <c r="J882" s="8"/>
      <c r="K882" s="8"/>
      <c r="L882" s="8"/>
    </row>
    <row r="883" ht="15.75" customHeight="1">
      <c r="A883" s="8"/>
      <c r="B883" s="8"/>
      <c r="C883" s="8"/>
      <c r="D883" s="8"/>
      <c r="E883" s="8"/>
      <c r="F883" s="67"/>
      <c r="G883" s="8"/>
      <c r="H883" s="8"/>
      <c r="I883" s="8"/>
      <c r="J883" s="8"/>
      <c r="K883" s="8"/>
      <c r="L883" s="8"/>
    </row>
    <row r="884" ht="15.75" customHeight="1">
      <c r="A884" s="8"/>
      <c r="B884" s="8"/>
      <c r="C884" s="8"/>
      <c r="D884" s="8"/>
      <c r="E884" s="8"/>
      <c r="F884" s="67"/>
      <c r="G884" s="8"/>
      <c r="H884" s="8"/>
      <c r="I884" s="8"/>
      <c r="J884" s="8"/>
      <c r="K884" s="8"/>
      <c r="L884" s="8"/>
    </row>
    <row r="885" ht="15.75" customHeight="1">
      <c r="A885" s="8"/>
      <c r="B885" s="8"/>
      <c r="C885" s="8"/>
      <c r="D885" s="8"/>
      <c r="E885" s="8"/>
      <c r="F885" s="67"/>
      <c r="G885" s="8"/>
      <c r="H885" s="8"/>
      <c r="I885" s="8"/>
      <c r="J885" s="8"/>
      <c r="K885" s="8"/>
      <c r="L885" s="8"/>
    </row>
    <row r="886" ht="15.75" customHeight="1">
      <c r="A886" s="8"/>
      <c r="B886" s="8"/>
      <c r="C886" s="8"/>
      <c r="D886" s="8"/>
      <c r="E886" s="8"/>
      <c r="F886" s="67"/>
      <c r="G886" s="8"/>
      <c r="H886" s="8"/>
      <c r="I886" s="8"/>
      <c r="J886" s="8"/>
      <c r="K886" s="8"/>
      <c r="L886" s="8"/>
    </row>
    <row r="887" ht="15.75" customHeight="1">
      <c r="A887" s="8"/>
      <c r="B887" s="8"/>
      <c r="C887" s="8"/>
      <c r="D887" s="8"/>
      <c r="E887" s="8"/>
      <c r="F887" s="67"/>
      <c r="G887" s="8"/>
      <c r="H887" s="8"/>
      <c r="I887" s="8"/>
      <c r="J887" s="8"/>
      <c r="K887" s="8"/>
      <c r="L887" s="8"/>
    </row>
    <row r="888" ht="15.75" customHeight="1">
      <c r="A888" s="8"/>
      <c r="B888" s="8"/>
      <c r="C888" s="8"/>
      <c r="D888" s="8"/>
      <c r="E888" s="8"/>
      <c r="F888" s="67"/>
      <c r="G888" s="8"/>
      <c r="H888" s="8"/>
      <c r="I888" s="8"/>
      <c r="J888" s="8"/>
      <c r="K888" s="8"/>
      <c r="L888" s="8"/>
    </row>
    <row r="889" ht="15.75" customHeight="1">
      <c r="A889" s="8"/>
      <c r="B889" s="8"/>
      <c r="C889" s="8"/>
      <c r="D889" s="8"/>
      <c r="E889" s="8"/>
      <c r="F889" s="67"/>
      <c r="G889" s="8"/>
      <c r="H889" s="8"/>
      <c r="I889" s="8"/>
      <c r="J889" s="8"/>
      <c r="K889" s="8"/>
      <c r="L889" s="8"/>
    </row>
    <row r="890" ht="15.75" customHeight="1">
      <c r="A890" s="8"/>
      <c r="B890" s="8"/>
      <c r="C890" s="8"/>
      <c r="D890" s="8"/>
      <c r="E890" s="8"/>
      <c r="F890" s="67"/>
      <c r="G890" s="8"/>
      <c r="H890" s="8"/>
      <c r="I890" s="8"/>
      <c r="J890" s="8"/>
      <c r="K890" s="8"/>
      <c r="L890" s="8"/>
    </row>
    <row r="891" ht="15.75" customHeight="1">
      <c r="A891" s="8"/>
      <c r="B891" s="8"/>
      <c r="C891" s="8"/>
      <c r="D891" s="8"/>
      <c r="E891" s="8"/>
      <c r="F891" s="67"/>
      <c r="G891" s="8"/>
      <c r="H891" s="8"/>
      <c r="I891" s="8"/>
      <c r="J891" s="8"/>
      <c r="K891" s="8"/>
      <c r="L891" s="8"/>
    </row>
    <row r="892" ht="15.75" customHeight="1">
      <c r="A892" s="8"/>
      <c r="B892" s="8"/>
      <c r="C892" s="8"/>
      <c r="D892" s="8"/>
      <c r="E892" s="8"/>
      <c r="F892" s="67"/>
      <c r="G892" s="8"/>
      <c r="H892" s="8"/>
      <c r="I892" s="8"/>
      <c r="J892" s="8"/>
      <c r="K892" s="8"/>
      <c r="L892" s="8"/>
    </row>
    <row r="893" ht="15.75" customHeight="1">
      <c r="A893" s="8"/>
      <c r="B893" s="8"/>
      <c r="C893" s="8"/>
      <c r="D893" s="8"/>
      <c r="E893" s="8"/>
      <c r="F893" s="67"/>
      <c r="G893" s="8"/>
      <c r="H893" s="8"/>
      <c r="I893" s="8"/>
      <c r="J893" s="8"/>
      <c r="K893" s="8"/>
      <c r="L893" s="8"/>
    </row>
    <row r="894" ht="15.75" customHeight="1">
      <c r="A894" s="8"/>
      <c r="B894" s="8"/>
      <c r="C894" s="8"/>
      <c r="D894" s="8"/>
      <c r="E894" s="8"/>
      <c r="F894" s="67"/>
      <c r="G894" s="8"/>
      <c r="H894" s="8"/>
      <c r="I894" s="8"/>
      <c r="J894" s="8"/>
      <c r="K894" s="8"/>
      <c r="L894" s="8"/>
    </row>
    <row r="895" ht="15.75" customHeight="1">
      <c r="A895" s="8"/>
      <c r="B895" s="8"/>
      <c r="C895" s="8"/>
      <c r="D895" s="8"/>
      <c r="E895" s="8"/>
      <c r="F895" s="67"/>
      <c r="G895" s="8"/>
      <c r="H895" s="8"/>
      <c r="I895" s="8"/>
      <c r="J895" s="8"/>
      <c r="K895" s="8"/>
      <c r="L895" s="8"/>
    </row>
    <row r="896" ht="15.75" customHeight="1">
      <c r="A896" s="8"/>
      <c r="B896" s="8"/>
      <c r="C896" s="8"/>
      <c r="D896" s="8"/>
      <c r="E896" s="8"/>
      <c r="F896" s="67"/>
      <c r="G896" s="8"/>
      <c r="H896" s="8"/>
      <c r="I896" s="8"/>
      <c r="J896" s="8"/>
      <c r="K896" s="8"/>
      <c r="L896" s="8"/>
    </row>
    <row r="897" ht="15.75" customHeight="1">
      <c r="A897" s="8"/>
      <c r="B897" s="8"/>
      <c r="C897" s="8"/>
      <c r="D897" s="8"/>
      <c r="E897" s="8"/>
      <c r="F897" s="67"/>
      <c r="G897" s="8"/>
      <c r="H897" s="8"/>
      <c r="I897" s="8"/>
      <c r="J897" s="8"/>
      <c r="K897" s="8"/>
      <c r="L897" s="8"/>
    </row>
    <row r="898" ht="15.75" customHeight="1">
      <c r="A898" s="8"/>
      <c r="B898" s="8"/>
      <c r="C898" s="8"/>
      <c r="D898" s="8"/>
      <c r="E898" s="8"/>
      <c r="F898" s="67"/>
      <c r="G898" s="8"/>
      <c r="H898" s="8"/>
      <c r="I898" s="8"/>
      <c r="J898" s="8"/>
      <c r="K898" s="8"/>
      <c r="L898" s="8"/>
    </row>
    <row r="899" ht="15.75" customHeight="1">
      <c r="A899" s="8"/>
      <c r="B899" s="8"/>
      <c r="C899" s="8"/>
      <c r="D899" s="8"/>
      <c r="E899" s="8"/>
      <c r="F899" s="67"/>
      <c r="G899" s="8"/>
      <c r="H899" s="8"/>
      <c r="I899" s="8"/>
      <c r="J899" s="8"/>
      <c r="K899" s="8"/>
      <c r="L899" s="8"/>
    </row>
    <row r="900" ht="15.75" customHeight="1">
      <c r="A900" s="8"/>
      <c r="B900" s="8"/>
      <c r="C900" s="8"/>
      <c r="D900" s="8"/>
      <c r="E900" s="8"/>
      <c r="F900" s="67"/>
      <c r="G900" s="8"/>
      <c r="H900" s="8"/>
      <c r="I900" s="8"/>
      <c r="J900" s="8"/>
      <c r="K900" s="8"/>
      <c r="L900" s="8"/>
    </row>
    <row r="901" ht="15.75" customHeight="1">
      <c r="A901" s="8"/>
      <c r="B901" s="8"/>
      <c r="C901" s="8"/>
      <c r="D901" s="8"/>
      <c r="E901" s="8"/>
      <c r="F901" s="67"/>
      <c r="G901" s="8"/>
      <c r="H901" s="8"/>
      <c r="I901" s="8"/>
      <c r="J901" s="8"/>
      <c r="K901" s="8"/>
      <c r="L901" s="8"/>
    </row>
    <row r="902" ht="15.75" customHeight="1">
      <c r="A902" s="8"/>
      <c r="B902" s="8"/>
      <c r="C902" s="8"/>
      <c r="D902" s="8"/>
      <c r="E902" s="8"/>
      <c r="F902" s="67"/>
      <c r="G902" s="8"/>
      <c r="H902" s="8"/>
      <c r="I902" s="8"/>
      <c r="J902" s="8"/>
      <c r="K902" s="8"/>
      <c r="L902" s="8"/>
    </row>
    <row r="903" ht="15.75" customHeight="1">
      <c r="A903" s="8"/>
      <c r="B903" s="8"/>
      <c r="C903" s="8"/>
      <c r="D903" s="8"/>
      <c r="E903" s="8"/>
      <c r="F903" s="67"/>
      <c r="G903" s="8"/>
      <c r="H903" s="8"/>
      <c r="I903" s="8"/>
      <c r="J903" s="8"/>
      <c r="K903" s="8"/>
      <c r="L903" s="8"/>
    </row>
    <row r="904" ht="15.75" customHeight="1">
      <c r="A904" s="8"/>
      <c r="B904" s="8"/>
      <c r="C904" s="8"/>
      <c r="D904" s="8"/>
      <c r="E904" s="8"/>
      <c r="F904" s="67"/>
      <c r="G904" s="8"/>
      <c r="H904" s="8"/>
      <c r="I904" s="8"/>
      <c r="J904" s="8"/>
      <c r="K904" s="8"/>
      <c r="L904" s="8"/>
    </row>
    <row r="905" ht="15.75" customHeight="1">
      <c r="A905" s="8"/>
      <c r="B905" s="8"/>
      <c r="C905" s="8"/>
      <c r="D905" s="8"/>
      <c r="E905" s="8"/>
      <c r="F905" s="67"/>
      <c r="G905" s="8"/>
      <c r="H905" s="8"/>
      <c r="I905" s="8"/>
      <c r="J905" s="8"/>
      <c r="K905" s="8"/>
      <c r="L905" s="8"/>
    </row>
    <row r="906" ht="15.75" customHeight="1">
      <c r="A906" s="8"/>
      <c r="B906" s="8"/>
      <c r="C906" s="8"/>
      <c r="D906" s="8"/>
      <c r="E906" s="8"/>
      <c r="F906" s="67"/>
      <c r="G906" s="8"/>
      <c r="H906" s="8"/>
      <c r="I906" s="8"/>
      <c r="J906" s="8"/>
      <c r="K906" s="8"/>
      <c r="L906" s="8"/>
    </row>
    <row r="907" ht="15.75" customHeight="1">
      <c r="A907" s="8"/>
      <c r="B907" s="8"/>
      <c r="C907" s="8"/>
      <c r="D907" s="8"/>
      <c r="E907" s="8"/>
      <c r="F907" s="67"/>
      <c r="G907" s="8"/>
      <c r="H907" s="8"/>
      <c r="I907" s="8"/>
      <c r="J907" s="8"/>
      <c r="K907" s="8"/>
      <c r="L907" s="8"/>
    </row>
    <row r="908" ht="15.75" customHeight="1">
      <c r="A908" s="8"/>
      <c r="B908" s="8"/>
      <c r="C908" s="8"/>
      <c r="D908" s="8"/>
      <c r="E908" s="8"/>
      <c r="F908" s="67"/>
      <c r="G908" s="8"/>
      <c r="H908" s="8"/>
      <c r="I908" s="8"/>
      <c r="J908" s="8"/>
      <c r="K908" s="8"/>
      <c r="L908" s="8"/>
    </row>
    <row r="909" ht="15.75" customHeight="1">
      <c r="A909" s="8"/>
      <c r="B909" s="8"/>
      <c r="C909" s="8"/>
      <c r="D909" s="8"/>
      <c r="E909" s="8"/>
      <c r="F909" s="67"/>
      <c r="G909" s="8"/>
      <c r="H909" s="8"/>
      <c r="I909" s="8"/>
      <c r="J909" s="8"/>
      <c r="K909" s="8"/>
      <c r="L909" s="8"/>
    </row>
    <row r="910" ht="15.75" customHeight="1">
      <c r="A910" s="8"/>
      <c r="B910" s="8"/>
      <c r="C910" s="8"/>
      <c r="D910" s="8"/>
      <c r="E910" s="8"/>
      <c r="F910" s="67"/>
      <c r="G910" s="8"/>
      <c r="H910" s="8"/>
      <c r="I910" s="8"/>
      <c r="J910" s="8"/>
      <c r="K910" s="8"/>
      <c r="L910" s="8"/>
    </row>
    <row r="911" ht="15.75" customHeight="1">
      <c r="A911" s="8"/>
      <c r="B911" s="8"/>
      <c r="C911" s="8"/>
      <c r="D911" s="8"/>
      <c r="E911" s="8"/>
      <c r="F911" s="67"/>
      <c r="G911" s="8"/>
      <c r="H911" s="8"/>
      <c r="I911" s="8"/>
      <c r="J911" s="8"/>
      <c r="K911" s="8"/>
      <c r="L911" s="8"/>
    </row>
    <row r="912" ht="15.75" customHeight="1">
      <c r="A912" s="8"/>
      <c r="B912" s="8"/>
      <c r="C912" s="8"/>
      <c r="D912" s="8"/>
      <c r="E912" s="8"/>
      <c r="F912" s="67"/>
      <c r="G912" s="8"/>
      <c r="H912" s="8"/>
      <c r="I912" s="8"/>
      <c r="J912" s="8"/>
      <c r="K912" s="8"/>
      <c r="L912" s="8"/>
    </row>
    <row r="913" ht="15.75" customHeight="1">
      <c r="A913" s="8"/>
      <c r="B913" s="8"/>
      <c r="C913" s="8"/>
      <c r="D913" s="8"/>
      <c r="E913" s="8"/>
      <c r="F913" s="67"/>
      <c r="G913" s="8"/>
      <c r="H913" s="8"/>
      <c r="I913" s="8"/>
      <c r="J913" s="8"/>
      <c r="K913" s="8"/>
      <c r="L913" s="8"/>
    </row>
    <row r="914" ht="15.75" customHeight="1">
      <c r="A914" s="8"/>
      <c r="B914" s="8"/>
      <c r="C914" s="8"/>
      <c r="D914" s="8"/>
      <c r="E914" s="8"/>
      <c r="F914" s="67"/>
      <c r="G914" s="8"/>
      <c r="H914" s="8"/>
      <c r="I914" s="8"/>
      <c r="J914" s="8"/>
      <c r="K914" s="8"/>
      <c r="L914" s="8"/>
    </row>
    <row r="915" ht="15.75" customHeight="1">
      <c r="A915" s="8"/>
      <c r="B915" s="8"/>
      <c r="C915" s="8"/>
      <c r="D915" s="8"/>
      <c r="E915" s="8"/>
      <c r="F915" s="67"/>
      <c r="G915" s="8"/>
      <c r="H915" s="8"/>
      <c r="I915" s="8"/>
      <c r="J915" s="8"/>
      <c r="K915" s="8"/>
      <c r="L915" s="8"/>
    </row>
    <row r="916" ht="15.75" customHeight="1">
      <c r="A916" s="8"/>
      <c r="B916" s="8"/>
      <c r="C916" s="8"/>
      <c r="D916" s="8"/>
      <c r="E916" s="8"/>
      <c r="F916" s="67"/>
      <c r="G916" s="8"/>
      <c r="H916" s="8"/>
      <c r="I916" s="8"/>
      <c r="J916" s="8"/>
      <c r="K916" s="8"/>
      <c r="L916" s="8"/>
    </row>
    <row r="917" ht="15.75" customHeight="1">
      <c r="A917" s="8"/>
      <c r="B917" s="8"/>
      <c r="C917" s="8"/>
      <c r="D917" s="8"/>
      <c r="E917" s="8"/>
      <c r="F917" s="67"/>
      <c r="G917" s="8"/>
      <c r="H917" s="8"/>
      <c r="I917" s="8"/>
      <c r="J917" s="8"/>
      <c r="K917" s="8"/>
      <c r="L917" s="8"/>
    </row>
    <row r="918" ht="15.75" customHeight="1">
      <c r="A918" s="8"/>
      <c r="B918" s="8"/>
      <c r="C918" s="8"/>
      <c r="D918" s="8"/>
      <c r="E918" s="8"/>
      <c r="F918" s="67"/>
      <c r="G918" s="8"/>
      <c r="H918" s="8"/>
      <c r="I918" s="8"/>
      <c r="J918" s="8"/>
      <c r="K918" s="8"/>
      <c r="L918" s="8"/>
    </row>
    <row r="919" ht="15.75" customHeight="1">
      <c r="A919" s="8"/>
      <c r="B919" s="8"/>
      <c r="C919" s="8"/>
      <c r="D919" s="8"/>
      <c r="E919" s="8"/>
      <c r="F919" s="67"/>
      <c r="G919" s="8"/>
      <c r="H919" s="8"/>
      <c r="I919" s="8"/>
      <c r="J919" s="8"/>
      <c r="K919" s="8"/>
      <c r="L919" s="8"/>
    </row>
    <row r="920" ht="15.75" customHeight="1">
      <c r="A920" s="8"/>
      <c r="B920" s="8"/>
      <c r="C920" s="8"/>
      <c r="D920" s="8"/>
      <c r="E920" s="8"/>
      <c r="F920" s="67"/>
      <c r="G920" s="8"/>
      <c r="H920" s="8"/>
      <c r="I920" s="8"/>
      <c r="J920" s="8"/>
      <c r="K920" s="8"/>
      <c r="L920" s="8"/>
    </row>
    <row r="921" ht="15.75" customHeight="1">
      <c r="A921" s="8"/>
      <c r="B921" s="8"/>
      <c r="C921" s="8"/>
      <c r="D921" s="8"/>
      <c r="E921" s="8"/>
      <c r="F921" s="67"/>
      <c r="G921" s="8"/>
      <c r="H921" s="8"/>
      <c r="I921" s="8"/>
      <c r="J921" s="8"/>
      <c r="K921" s="8"/>
      <c r="L921" s="8"/>
    </row>
    <row r="922" ht="15.75" customHeight="1">
      <c r="A922" s="8"/>
      <c r="B922" s="8"/>
      <c r="C922" s="8"/>
      <c r="D922" s="8"/>
      <c r="E922" s="8"/>
      <c r="F922" s="67"/>
      <c r="G922" s="8"/>
      <c r="H922" s="8"/>
      <c r="I922" s="8"/>
      <c r="J922" s="8"/>
      <c r="K922" s="8"/>
      <c r="L922" s="8"/>
    </row>
    <row r="923" ht="15.75" customHeight="1">
      <c r="A923" s="8"/>
      <c r="B923" s="8"/>
      <c r="C923" s="8"/>
      <c r="D923" s="8"/>
      <c r="E923" s="8"/>
      <c r="F923" s="67"/>
      <c r="G923" s="8"/>
      <c r="H923" s="8"/>
      <c r="I923" s="8"/>
      <c r="J923" s="8"/>
      <c r="K923" s="8"/>
      <c r="L923" s="8"/>
    </row>
    <row r="924" ht="15.75" customHeight="1">
      <c r="A924" s="8"/>
      <c r="B924" s="8"/>
      <c r="C924" s="8"/>
      <c r="D924" s="8"/>
      <c r="E924" s="8"/>
      <c r="F924" s="67"/>
      <c r="G924" s="8"/>
      <c r="H924" s="8"/>
      <c r="I924" s="8"/>
      <c r="J924" s="8"/>
      <c r="K924" s="8"/>
      <c r="L924" s="8"/>
    </row>
    <row r="925" ht="15.75" customHeight="1">
      <c r="A925" s="8"/>
      <c r="B925" s="8"/>
      <c r="C925" s="8"/>
      <c r="D925" s="8"/>
      <c r="E925" s="8"/>
      <c r="F925" s="67"/>
      <c r="G925" s="8"/>
      <c r="H925" s="8"/>
      <c r="I925" s="8"/>
      <c r="J925" s="8"/>
      <c r="K925" s="8"/>
      <c r="L925" s="8"/>
    </row>
    <row r="926" ht="15.75" customHeight="1">
      <c r="A926" s="8"/>
      <c r="B926" s="8"/>
      <c r="C926" s="8"/>
      <c r="D926" s="8"/>
      <c r="E926" s="8"/>
      <c r="F926" s="67"/>
      <c r="G926" s="8"/>
      <c r="H926" s="8"/>
      <c r="I926" s="8"/>
      <c r="J926" s="8"/>
      <c r="K926" s="8"/>
      <c r="L926" s="8"/>
    </row>
    <row r="927" ht="15.75" customHeight="1">
      <c r="A927" s="8"/>
      <c r="B927" s="8"/>
      <c r="C927" s="8"/>
      <c r="D927" s="8"/>
      <c r="E927" s="8"/>
      <c r="F927" s="67"/>
      <c r="G927" s="8"/>
      <c r="H927" s="8"/>
      <c r="I927" s="8"/>
      <c r="J927" s="8"/>
      <c r="K927" s="8"/>
      <c r="L927" s="8"/>
    </row>
    <row r="928" ht="15.75" customHeight="1">
      <c r="A928" s="8"/>
      <c r="B928" s="8"/>
      <c r="C928" s="8"/>
      <c r="D928" s="8"/>
      <c r="E928" s="8"/>
      <c r="F928" s="67"/>
      <c r="G928" s="8"/>
      <c r="H928" s="8"/>
      <c r="I928" s="8"/>
      <c r="J928" s="8"/>
      <c r="K928" s="8"/>
      <c r="L928" s="8"/>
    </row>
    <row r="929" ht="15.75" customHeight="1">
      <c r="A929" s="8"/>
      <c r="B929" s="8"/>
      <c r="C929" s="8"/>
      <c r="D929" s="8"/>
      <c r="E929" s="8"/>
      <c r="F929" s="67"/>
      <c r="G929" s="8"/>
      <c r="H929" s="8"/>
      <c r="I929" s="8"/>
      <c r="J929" s="8"/>
      <c r="K929" s="8"/>
      <c r="L929" s="8"/>
    </row>
    <row r="930" ht="15.75" customHeight="1">
      <c r="A930" s="8"/>
      <c r="B930" s="8"/>
      <c r="C930" s="8"/>
      <c r="D930" s="8"/>
      <c r="E930" s="8"/>
      <c r="F930" s="67"/>
      <c r="G930" s="8"/>
      <c r="H930" s="8"/>
      <c r="I930" s="8"/>
      <c r="J930" s="8"/>
      <c r="K930" s="8"/>
      <c r="L930" s="8"/>
    </row>
    <row r="931" ht="15.75" customHeight="1">
      <c r="A931" s="8"/>
      <c r="B931" s="8"/>
      <c r="C931" s="8"/>
      <c r="D931" s="8"/>
      <c r="E931" s="8"/>
      <c r="F931" s="67"/>
      <c r="G931" s="8"/>
      <c r="H931" s="8"/>
      <c r="I931" s="8"/>
      <c r="J931" s="8"/>
      <c r="K931" s="8"/>
      <c r="L931" s="8"/>
    </row>
    <row r="932" ht="15.75" customHeight="1">
      <c r="A932" s="8"/>
      <c r="B932" s="8"/>
      <c r="C932" s="8"/>
      <c r="D932" s="8"/>
      <c r="E932" s="8"/>
      <c r="F932" s="67"/>
      <c r="G932" s="8"/>
      <c r="H932" s="8"/>
      <c r="I932" s="8"/>
      <c r="J932" s="8"/>
      <c r="K932" s="8"/>
      <c r="L932" s="8"/>
    </row>
    <row r="933" ht="15.75" customHeight="1">
      <c r="A933" s="8"/>
      <c r="B933" s="8"/>
      <c r="C933" s="8"/>
      <c r="D933" s="8"/>
      <c r="E933" s="8"/>
      <c r="F933" s="67"/>
      <c r="G933" s="8"/>
      <c r="H933" s="8"/>
      <c r="I933" s="8"/>
      <c r="J933" s="8"/>
      <c r="K933" s="8"/>
      <c r="L933" s="8"/>
    </row>
    <row r="934" ht="15.75" customHeight="1">
      <c r="A934" s="8"/>
      <c r="B934" s="8"/>
      <c r="C934" s="8"/>
      <c r="D934" s="8"/>
      <c r="E934" s="8"/>
      <c r="F934" s="67"/>
      <c r="G934" s="8"/>
      <c r="H934" s="8"/>
      <c r="I934" s="8"/>
      <c r="J934" s="8"/>
      <c r="K934" s="8"/>
      <c r="L934" s="8"/>
    </row>
    <row r="935" ht="15.75" customHeight="1">
      <c r="A935" s="8"/>
      <c r="B935" s="8"/>
      <c r="C935" s="8"/>
      <c r="D935" s="8"/>
      <c r="E935" s="8"/>
      <c r="F935" s="67"/>
      <c r="G935" s="8"/>
      <c r="H935" s="8"/>
      <c r="I935" s="8"/>
      <c r="J935" s="8"/>
      <c r="K935" s="8"/>
      <c r="L935" s="8"/>
    </row>
    <row r="936" ht="15.75" customHeight="1">
      <c r="A936" s="8"/>
      <c r="B936" s="8"/>
      <c r="C936" s="8"/>
      <c r="D936" s="8"/>
      <c r="E936" s="8"/>
      <c r="F936" s="67"/>
      <c r="G936" s="8"/>
      <c r="H936" s="8"/>
      <c r="I936" s="8"/>
      <c r="J936" s="8"/>
      <c r="K936" s="8"/>
      <c r="L936" s="8"/>
    </row>
    <row r="937" ht="15.75" customHeight="1">
      <c r="A937" s="8"/>
      <c r="B937" s="8"/>
      <c r="C937" s="8"/>
      <c r="D937" s="8"/>
      <c r="E937" s="8"/>
      <c r="F937" s="67"/>
      <c r="G937" s="8"/>
      <c r="H937" s="8"/>
      <c r="I937" s="8"/>
      <c r="J937" s="8"/>
      <c r="K937" s="8"/>
      <c r="L937" s="8"/>
    </row>
    <row r="938" ht="15.75" customHeight="1">
      <c r="A938" s="8"/>
      <c r="B938" s="8"/>
      <c r="C938" s="8"/>
      <c r="D938" s="8"/>
      <c r="E938" s="8"/>
      <c r="F938" s="67"/>
      <c r="G938" s="8"/>
      <c r="H938" s="8"/>
      <c r="I938" s="8"/>
      <c r="J938" s="8"/>
      <c r="K938" s="8"/>
      <c r="L938" s="8"/>
    </row>
    <row r="939" ht="15.75" customHeight="1">
      <c r="A939" s="8"/>
      <c r="B939" s="8"/>
      <c r="C939" s="8"/>
      <c r="D939" s="8"/>
      <c r="E939" s="8"/>
      <c r="F939" s="67"/>
      <c r="G939" s="8"/>
      <c r="H939" s="8"/>
      <c r="I939" s="8"/>
      <c r="J939" s="8"/>
      <c r="K939" s="8"/>
      <c r="L939" s="8"/>
    </row>
    <row r="940" ht="15.75" customHeight="1">
      <c r="A940" s="8"/>
      <c r="B940" s="8"/>
      <c r="C940" s="8"/>
      <c r="D940" s="8"/>
      <c r="E940" s="8"/>
      <c r="F940" s="67"/>
      <c r="G940" s="8"/>
      <c r="H940" s="8"/>
      <c r="I940" s="8"/>
      <c r="J940" s="8"/>
      <c r="K940" s="8"/>
      <c r="L940" s="8"/>
    </row>
    <row r="941" ht="15.75" customHeight="1">
      <c r="A941" s="8"/>
      <c r="B941" s="8"/>
      <c r="C941" s="8"/>
      <c r="D941" s="8"/>
      <c r="E941" s="8"/>
      <c r="F941" s="67"/>
      <c r="G941" s="8"/>
      <c r="H941" s="8"/>
      <c r="I941" s="8"/>
      <c r="J941" s="8"/>
      <c r="K941" s="8"/>
      <c r="L941" s="8"/>
    </row>
    <row r="942" ht="15.75" customHeight="1">
      <c r="A942" s="8"/>
      <c r="B942" s="8"/>
      <c r="C942" s="8"/>
      <c r="D942" s="8"/>
      <c r="E942" s="8"/>
      <c r="F942" s="67"/>
      <c r="G942" s="8"/>
      <c r="H942" s="8"/>
      <c r="I942" s="8"/>
      <c r="J942" s="8"/>
      <c r="K942" s="8"/>
      <c r="L942" s="8"/>
    </row>
    <row r="943" ht="15.75" customHeight="1">
      <c r="A943" s="8"/>
      <c r="B943" s="8"/>
      <c r="C943" s="8"/>
      <c r="D943" s="8"/>
      <c r="E943" s="8"/>
      <c r="F943" s="67"/>
      <c r="G943" s="8"/>
      <c r="H943" s="8"/>
      <c r="I943" s="8"/>
      <c r="J943" s="8"/>
      <c r="K943" s="8"/>
      <c r="L943" s="8"/>
    </row>
    <row r="944" ht="15.75" customHeight="1">
      <c r="A944" s="8"/>
      <c r="B944" s="8"/>
      <c r="C944" s="8"/>
      <c r="D944" s="8"/>
      <c r="E944" s="8"/>
      <c r="F944" s="67"/>
      <c r="G944" s="8"/>
      <c r="H944" s="8"/>
      <c r="I944" s="8"/>
      <c r="J944" s="8"/>
      <c r="K944" s="8"/>
      <c r="L944" s="8"/>
    </row>
    <row r="945" ht="15.75" customHeight="1">
      <c r="A945" s="8"/>
      <c r="B945" s="8"/>
      <c r="C945" s="8"/>
      <c r="D945" s="8"/>
      <c r="E945" s="8"/>
      <c r="F945" s="67"/>
      <c r="G945" s="8"/>
      <c r="H945" s="8"/>
      <c r="I945" s="8"/>
      <c r="J945" s="8"/>
      <c r="K945" s="8"/>
      <c r="L945" s="8"/>
    </row>
    <row r="946" ht="15.75" customHeight="1">
      <c r="A946" s="8"/>
      <c r="B946" s="8"/>
      <c r="C946" s="8"/>
      <c r="D946" s="8"/>
      <c r="E946" s="8"/>
      <c r="F946" s="67"/>
      <c r="G946" s="8"/>
      <c r="H946" s="8"/>
      <c r="I946" s="8"/>
      <c r="J946" s="8"/>
      <c r="K946" s="8"/>
      <c r="L946" s="8"/>
    </row>
    <row r="947" ht="15.75" customHeight="1">
      <c r="A947" s="8"/>
      <c r="B947" s="8"/>
      <c r="C947" s="8"/>
      <c r="D947" s="8"/>
      <c r="E947" s="8"/>
      <c r="F947" s="67"/>
      <c r="G947" s="8"/>
      <c r="H947" s="8"/>
      <c r="I947" s="8"/>
      <c r="J947" s="8"/>
      <c r="K947" s="8"/>
      <c r="L947" s="8"/>
    </row>
    <row r="948" ht="15.75" customHeight="1">
      <c r="A948" s="8"/>
      <c r="B948" s="8"/>
      <c r="C948" s="8"/>
      <c r="D948" s="8"/>
      <c r="E948" s="8"/>
      <c r="F948" s="67"/>
      <c r="G948" s="8"/>
      <c r="H948" s="8"/>
      <c r="I948" s="8"/>
      <c r="J948" s="8"/>
      <c r="K948" s="8"/>
      <c r="L948" s="8"/>
    </row>
    <row r="949" ht="15.75" customHeight="1">
      <c r="A949" s="8"/>
      <c r="B949" s="8"/>
      <c r="C949" s="8"/>
      <c r="D949" s="8"/>
      <c r="E949" s="8"/>
      <c r="F949" s="67"/>
      <c r="G949" s="8"/>
      <c r="H949" s="8"/>
      <c r="I949" s="8"/>
      <c r="J949" s="8"/>
      <c r="K949" s="8"/>
      <c r="L949" s="8"/>
    </row>
    <row r="950" ht="15.75" customHeight="1">
      <c r="A950" s="8"/>
      <c r="B950" s="8"/>
      <c r="C950" s="8"/>
      <c r="D950" s="8"/>
      <c r="E950" s="8"/>
      <c r="F950" s="67"/>
      <c r="G950" s="8"/>
      <c r="H950" s="8"/>
      <c r="I950" s="8"/>
      <c r="J950" s="8"/>
      <c r="K950" s="8"/>
      <c r="L950" s="8"/>
    </row>
    <row r="951" ht="15.75" customHeight="1">
      <c r="A951" s="8"/>
      <c r="B951" s="8"/>
      <c r="C951" s="8"/>
      <c r="D951" s="8"/>
      <c r="E951" s="8"/>
      <c r="F951" s="67"/>
      <c r="G951" s="8"/>
      <c r="H951" s="8"/>
      <c r="I951" s="8"/>
      <c r="J951" s="8"/>
      <c r="K951" s="8"/>
      <c r="L951" s="8"/>
    </row>
    <row r="952" ht="15.75" customHeight="1">
      <c r="A952" s="8"/>
      <c r="B952" s="8"/>
      <c r="C952" s="8"/>
      <c r="D952" s="8"/>
      <c r="E952" s="8"/>
      <c r="F952" s="67"/>
      <c r="G952" s="8"/>
      <c r="H952" s="8"/>
      <c r="I952" s="8"/>
      <c r="J952" s="8"/>
      <c r="K952" s="8"/>
      <c r="L952" s="8"/>
    </row>
    <row r="953" ht="15.75" customHeight="1">
      <c r="A953" s="8"/>
      <c r="B953" s="8"/>
      <c r="C953" s="8"/>
      <c r="D953" s="8"/>
      <c r="E953" s="8"/>
      <c r="F953" s="67"/>
      <c r="G953" s="8"/>
      <c r="H953" s="8"/>
      <c r="I953" s="8"/>
      <c r="J953" s="8"/>
      <c r="K953" s="8"/>
      <c r="L953" s="8"/>
    </row>
    <row r="954" ht="15.75" customHeight="1">
      <c r="A954" s="8"/>
      <c r="B954" s="8"/>
      <c r="C954" s="8"/>
      <c r="D954" s="8"/>
      <c r="E954" s="8"/>
      <c r="F954" s="67"/>
      <c r="G954" s="8"/>
      <c r="H954" s="8"/>
      <c r="I954" s="8"/>
      <c r="J954" s="8"/>
      <c r="K954" s="8"/>
      <c r="L954" s="8"/>
    </row>
    <row r="955" ht="15.75" customHeight="1">
      <c r="A955" s="8"/>
      <c r="B955" s="8"/>
      <c r="C955" s="8"/>
      <c r="D955" s="8"/>
      <c r="E955" s="8"/>
      <c r="F955" s="67"/>
      <c r="G955" s="8"/>
      <c r="H955" s="8"/>
      <c r="I955" s="8"/>
      <c r="J955" s="8"/>
      <c r="K955" s="8"/>
      <c r="L955" s="8"/>
    </row>
    <row r="956" ht="15.75" customHeight="1">
      <c r="A956" s="8"/>
      <c r="B956" s="8"/>
      <c r="C956" s="8"/>
      <c r="D956" s="8"/>
      <c r="E956" s="8"/>
      <c r="F956" s="67"/>
      <c r="G956" s="8"/>
      <c r="H956" s="8"/>
      <c r="I956" s="8"/>
      <c r="J956" s="8"/>
      <c r="K956" s="8"/>
      <c r="L956" s="8"/>
    </row>
    <row r="957" ht="15.75" customHeight="1">
      <c r="A957" s="8"/>
      <c r="B957" s="8"/>
      <c r="C957" s="8"/>
      <c r="D957" s="8"/>
      <c r="E957" s="8"/>
      <c r="F957" s="67"/>
      <c r="G957" s="8"/>
      <c r="H957" s="8"/>
      <c r="I957" s="8"/>
      <c r="J957" s="8"/>
      <c r="K957" s="8"/>
      <c r="L957" s="8"/>
    </row>
    <row r="958" ht="15.75" customHeight="1">
      <c r="A958" s="8"/>
      <c r="B958" s="8"/>
      <c r="C958" s="8"/>
      <c r="D958" s="8"/>
      <c r="E958" s="8"/>
      <c r="F958" s="67"/>
      <c r="G958" s="8"/>
      <c r="H958" s="8"/>
      <c r="I958" s="8"/>
      <c r="J958" s="8"/>
      <c r="K958" s="8"/>
      <c r="L958" s="8"/>
    </row>
    <row r="959" ht="15.75" customHeight="1">
      <c r="A959" s="8"/>
      <c r="B959" s="8"/>
      <c r="C959" s="8"/>
      <c r="D959" s="8"/>
      <c r="E959" s="8"/>
      <c r="F959" s="67"/>
      <c r="G959" s="8"/>
      <c r="H959" s="8"/>
      <c r="I959" s="8"/>
      <c r="J959" s="8"/>
      <c r="K959" s="8"/>
      <c r="L959" s="8"/>
    </row>
    <row r="960" ht="15.75" customHeight="1">
      <c r="A960" s="8"/>
      <c r="B960" s="8"/>
      <c r="C960" s="8"/>
      <c r="D960" s="8"/>
      <c r="E960" s="8"/>
      <c r="F960" s="67"/>
      <c r="G960" s="8"/>
      <c r="H960" s="8"/>
      <c r="I960" s="8"/>
      <c r="J960" s="8"/>
      <c r="K960" s="8"/>
      <c r="L960" s="8"/>
    </row>
    <row r="961" ht="15.75" customHeight="1">
      <c r="A961" s="8"/>
      <c r="B961" s="8"/>
      <c r="C961" s="8"/>
      <c r="D961" s="8"/>
      <c r="E961" s="8"/>
      <c r="F961" s="67"/>
      <c r="G961" s="8"/>
      <c r="H961" s="8"/>
      <c r="I961" s="8"/>
      <c r="J961" s="8"/>
      <c r="K961" s="8"/>
      <c r="L961" s="8"/>
    </row>
    <row r="962" ht="15.75" customHeight="1">
      <c r="A962" s="8"/>
      <c r="B962" s="8"/>
      <c r="C962" s="8"/>
      <c r="D962" s="8"/>
      <c r="E962" s="8"/>
      <c r="F962" s="67"/>
      <c r="G962" s="8"/>
      <c r="H962" s="8"/>
      <c r="I962" s="8"/>
      <c r="J962" s="8"/>
      <c r="K962" s="8"/>
      <c r="L962" s="8"/>
    </row>
    <row r="963" ht="15.75" customHeight="1">
      <c r="A963" s="8"/>
      <c r="B963" s="8"/>
      <c r="C963" s="8"/>
      <c r="D963" s="8"/>
      <c r="E963" s="8"/>
      <c r="F963" s="67"/>
      <c r="G963" s="8"/>
      <c r="H963" s="8"/>
      <c r="I963" s="8"/>
      <c r="J963" s="8"/>
      <c r="K963" s="8"/>
      <c r="L963" s="8"/>
    </row>
    <row r="964" ht="15.75" customHeight="1">
      <c r="A964" s="8"/>
      <c r="B964" s="8"/>
      <c r="C964" s="8"/>
      <c r="D964" s="8"/>
      <c r="E964" s="8"/>
      <c r="F964" s="67"/>
      <c r="G964" s="8"/>
      <c r="H964" s="8"/>
      <c r="I964" s="8"/>
      <c r="J964" s="8"/>
      <c r="K964" s="8"/>
      <c r="L964" s="8"/>
    </row>
    <row r="965" ht="15.75" customHeight="1">
      <c r="A965" s="8"/>
      <c r="B965" s="8"/>
      <c r="C965" s="8"/>
      <c r="D965" s="8"/>
      <c r="E965" s="8"/>
      <c r="F965" s="67"/>
      <c r="G965" s="8"/>
      <c r="H965" s="8"/>
      <c r="I965" s="8"/>
      <c r="J965" s="8"/>
      <c r="K965" s="8"/>
      <c r="L965" s="8"/>
    </row>
    <row r="966" ht="15.75" customHeight="1">
      <c r="A966" s="8"/>
      <c r="B966" s="8"/>
      <c r="C966" s="8"/>
      <c r="D966" s="8"/>
      <c r="E966" s="8"/>
      <c r="F966" s="67"/>
      <c r="G966" s="8"/>
      <c r="H966" s="8"/>
      <c r="I966" s="8"/>
      <c r="J966" s="8"/>
      <c r="K966" s="8"/>
      <c r="L966" s="8"/>
    </row>
    <row r="967" ht="15.75" customHeight="1">
      <c r="A967" s="8"/>
      <c r="B967" s="8"/>
      <c r="C967" s="8"/>
      <c r="D967" s="8"/>
      <c r="E967" s="8"/>
      <c r="F967" s="67"/>
      <c r="G967" s="8"/>
      <c r="H967" s="8"/>
      <c r="I967" s="8"/>
      <c r="J967" s="8"/>
      <c r="K967" s="8"/>
      <c r="L967" s="8"/>
    </row>
    <row r="968" ht="15.75" customHeight="1">
      <c r="A968" s="8"/>
      <c r="B968" s="8"/>
      <c r="C968" s="8"/>
      <c r="D968" s="8"/>
      <c r="E968" s="8"/>
      <c r="F968" s="67"/>
      <c r="G968" s="8"/>
      <c r="H968" s="8"/>
      <c r="I968" s="8"/>
      <c r="J968" s="8"/>
      <c r="K968" s="8"/>
      <c r="L968" s="8"/>
    </row>
    <row r="969" ht="15.75" customHeight="1">
      <c r="A969" s="8"/>
      <c r="B969" s="8"/>
      <c r="C969" s="8"/>
      <c r="D969" s="8"/>
      <c r="E969" s="8"/>
      <c r="F969" s="67"/>
      <c r="G969" s="8"/>
      <c r="H969" s="8"/>
      <c r="I969" s="8"/>
      <c r="J969" s="8"/>
      <c r="K969" s="8"/>
      <c r="L969" s="8"/>
    </row>
    <row r="970" ht="15.75" customHeight="1">
      <c r="A970" s="8"/>
      <c r="B970" s="8"/>
      <c r="C970" s="8"/>
      <c r="D970" s="8"/>
      <c r="E970" s="8"/>
      <c r="F970" s="67"/>
      <c r="G970" s="8"/>
      <c r="H970" s="8"/>
      <c r="I970" s="8"/>
      <c r="J970" s="8"/>
      <c r="K970" s="8"/>
      <c r="L970" s="8"/>
    </row>
    <row r="971" ht="15.75" customHeight="1">
      <c r="A971" s="8"/>
      <c r="B971" s="8"/>
      <c r="C971" s="8"/>
      <c r="D971" s="8"/>
      <c r="E971" s="8"/>
      <c r="F971" s="67"/>
      <c r="G971" s="8"/>
      <c r="H971" s="8"/>
      <c r="I971" s="8"/>
      <c r="J971" s="8"/>
      <c r="K971" s="8"/>
      <c r="L971" s="8"/>
    </row>
    <row r="972" ht="15.75" customHeight="1">
      <c r="A972" s="8"/>
      <c r="B972" s="8"/>
      <c r="C972" s="8"/>
      <c r="D972" s="8"/>
      <c r="E972" s="8"/>
      <c r="F972" s="67"/>
      <c r="G972" s="8"/>
      <c r="H972" s="8"/>
      <c r="I972" s="8"/>
      <c r="J972" s="8"/>
      <c r="K972" s="8"/>
      <c r="L972" s="8"/>
    </row>
    <row r="973" ht="15.75" customHeight="1">
      <c r="A973" s="8"/>
      <c r="B973" s="8"/>
      <c r="C973" s="8"/>
      <c r="D973" s="8"/>
      <c r="E973" s="8"/>
      <c r="F973" s="67"/>
      <c r="G973" s="8"/>
      <c r="H973" s="8"/>
      <c r="I973" s="8"/>
      <c r="J973" s="8"/>
      <c r="K973" s="8"/>
      <c r="L973" s="8"/>
    </row>
    <row r="974" ht="15.75" customHeight="1">
      <c r="A974" s="8"/>
      <c r="B974" s="8"/>
      <c r="C974" s="8"/>
      <c r="D974" s="8"/>
      <c r="E974" s="8"/>
      <c r="F974" s="67"/>
      <c r="G974" s="8"/>
      <c r="H974" s="8"/>
      <c r="I974" s="8"/>
      <c r="J974" s="8"/>
      <c r="K974" s="8"/>
      <c r="L974" s="8"/>
    </row>
    <row r="975" ht="15.75" customHeight="1">
      <c r="A975" s="8"/>
      <c r="B975" s="8"/>
      <c r="C975" s="8"/>
      <c r="D975" s="8"/>
      <c r="E975" s="8"/>
      <c r="F975" s="67"/>
      <c r="G975" s="8"/>
      <c r="H975" s="8"/>
      <c r="I975" s="8"/>
      <c r="J975" s="8"/>
      <c r="K975" s="8"/>
      <c r="L975" s="8"/>
    </row>
    <row r="976" ht="15.75" customHeight="1">
      <c r="A976" s="8"/>
      <c r="B976" s="8"/>
      <c r="C976" s="8"/>
      <c r="D976" s="8"/>
      <c r="E976" s="8"/>
      <c r="F976" s="67"/>
      <c r="G976" s="8"/>
      <c r="H976" s="8"/>
      <c r="I976" s="8"/>
      <c r="J976" s="8"/>
      <c r="K976" s="8"/>
      <c r="L976" s="8"/>
    </row>
    <row r="977" ht="15.75" customHeight="1">
      <c r="A977" s="8"/>
      <c r="B977" s="8"/>
      <c r="C977" s="8"/>
      <c r="D977" s="8"/>
      <c r="E977" s="8"/>
      <c r="F977" s="67"/>
      <c r="G977" s="8"/>
      <c r="H977" s="8"/>
      <c r="I977" s="8"/>
      <c r="J977" s="8"/>
      <c r="K977" s="8"/>
      <c r="L977" s="8"/>
    </row>
    <row r="978" ht="15.75" customHeight="1">
      <c r="A978" s="8"/>
      <c r="B978" s="8"/>
      <c r="C978" s="8"/>
      <c r="D978" s="8"/>
      <c r="E978" s="8"/>
      <c r="F978" s="67"/>
      <c r="G978" s="8"/>
      <c r="H978" s="8"/>
      <c r="I978" s="8"/>
      <c r="J978" s="8"/>
      <c r="K978" s="8"/>
      <c r="L978" s="8"/>
    </row>
    <row r="979" ht="15.75" customHeight="1">
      <c r="A979" s="8"/>
      <c r="B979" s="8"/>
      <c r="C979" s="8"/>
      <c r="D979" s="8"/>
      <c r="E979" s="8"/>
      <c r="F979" s="67"/>
      <c r="G979" s="8"/>
      <c r="H979" s="8"/>
      <c r="I979" s="8"/>
      <c r="J979" s="8"/>
      <c r="K979" s="8"/>
      <c r="L979" s="8"/>
    </row>
    <row r="980" ht="15.75" customHeight="1">
      <c r="A980" s="8"/>
      <c r="B980" s="8"/>
      <c r="C980" s="8"/>
      <c r="D980" s="8"/>
      <c r="E980" s="8"/>
      <c r="F980" s="67"/>
      <c r="G980" s="8"/>
      <c r="H980" s="8"/>
      <c r="I980" s="8"/>
      <c r="J980" s="8"/>
      <c r="K980" s="8"/>
      <c r="L980" s="8"/>
    </row>
    <row r="981" ht="15.75" customHeight="1">
      <c r="A981" s="8"/>
      <c r="B981" s="8"/>
      <c r="C981" s="8"/>
      <c r="D981" s="8"/>
      <c r="E981" s="8"/>
      <c r="F981" s="67"/>
      <c r="G981" s="8"/>
      <c r="H981" s="8"/>
      <c r="I981" s="8"/>
      <c r="J981" s="8"/>
      <c r="K981" s="8"/>
      <c r="L981" s="8"/>
    </row>
    <row r="982" ht="15.75" customHeight="1">
      <c r="A982" s="8"/>
      <c r="B982" s="8"/>
      <c r="C982" s="8"/>
      <c r="D982" s="8"/>
      <c r="E982" s="8"/>
      <c r="F982" s="67"/>
      <c r="G982" s="8"/>
      <c r="H982" s="8"/>
      <c r="I982" s="8"/>
      <c r="J982" s="8"/>
      <c r="K982" s="8"/>
      <c r="L982" s="8"/>
    </row>
    <row r="983" ht="15.75" customHeight="1">
      <c r="A983" s="8"/>
      <c r="B983" s="8"/>
      <c r="C983" s="8"/>
      <c r="D983" s="8"/>
      <c r="E983" s="8"/>
      <c r="F983" s="67"/>
      <c r="G983" s="8"/>
      <c r="H983" s="8"/>
      <c r="I983" s="8"/>
      <c r="J983" s="8"/>
      <c r="K983" s="8"/>
      <c r="L983" s="8"/>
    </row>
    <row r="984" ht="15.75" customHeight="1">
      <c r="A984" s="8"/>
      <c r="B984" s="8"/>
      <c r="C984" s="8"/>
      <c r="D984" s="8"/>
      <c r="E984" s="8"/>
      <c r="F984" s="67"/>
      <c r="G984" s="8"/>
      <c r="H984" s="8"/>
      <c r="I984" s="8"/>
      <c r="J984" s="8"/>
      <c r="K984" s="8"/>
      <c r="L984" s="8"/>
    </row>
    <row r="985" ht="15.75" customHeight="1">
      <c r="A985" s="8"/>
      <c r="B985" s="8"/>
      <c r="C985" s="8"/>
      <c r="D985" s="8"/>
      <c r="E985" s="8"/>
      <c r="F985" s="67"/>
      <c r="G985" s="8"/>
      <c r="H985" s="8"/>
      <c r="I985" s="8"/>
      <c r="J985" s="8"/>
      <c r="K985" s="8"/>
      <c r="L985" s="8"/>
    </row>
    <row r="986" ht="15.75" customHeight="1">
      <c r="A986" s="8"/>
      <c r="B986" s="8"/>
      <c r="C986" s="8"/>
      <c r="D986" s="8"/>
      <c r="E986" s="8"/>
      <c r="F986" s="67"/>
      <c r="G986" s="8"/>
      <c r="H986" s="8"/>
      <c r="I986" s="8"/>
      <c r="J986" s="8"/>
      <c r="K986" s="8"/>
      <c r="L986" s="8"/>
    </row>
    <row r="987" ht="15.75" customHeight="1">
      <c r="A987" s="8"/>
      <c r="B987" s="8"/>
      <c r="C987" s="8"/>
      <c r="D987" s="8"/>
      <c r="E987" s="8"/>
      <c r="F987" s="67"/>
      <c r="G987" s="8"/>
      <c r="H987" s="8"/>
      <c r="I987" s="8"/>
      <c r="J987" s="8"/>
      <c r="K987" s="8"/>
      <c r="L987" s="8"/>
    </row>
    <row r="988" ht="15.75" customHeight="1">
      <c r="A988" s="8"/>
      <c r="B988" s="8"/>
      <c r="C988" s="8"/>
      <c r="D988" s="8"/>
      <c r="E988" s="8"/>
      <c r="F988" s="67"/>
      <c r="G988" s="8"/>
      <c r="H988" s="8"/>
      <c r="I988" s="8"/>
      <c r="J988" s="8"/>
      <c r="K988" s="8"/>
      <c r="L988" s="8"/>
    </row>
    <row r="989" ht="15.75" customHeight="1">
      <c r="A989" s="8"/>
      <c r="B989" s="8"/>
      <c r="C989" s="8"/>
      <c r="D989" s="8"/>
      <c r="E989" s="8"/>
      <c r="F989" s="67"/>
      <c r="G989" s="8"/>
      <c r="H989" s="8"/>
      <c r="I989" s="8"/>
      <c r="J989" s="8"/>
      <c r="K989" s="8"/>
      <c r="L989" s="8"/>
    </row>
    <row r="990" ht="15.75" customHeight="1">
      <c r="A990" s="8"/>
      <c r="B990" s="8"/>
      <c r="C990" s="8"/>
      <c r="D990" s="8"/>
      <c r="E990" s="8"/>
      <c r="F990" s="67"/>
      <c r="G990" s="8"/>
      <c r="H990" s="8"/>
      <c r="I990" s="8"/>
      <c r="J990" s="8"/>
      <c r="K990" s="8"/>
      <c r="L990" s="8"/>
    </row>
    <row r="991" ht="15.75" customHeight="1">
      <c r="A991" s="8"/>
      <c r="B991" s="8"/>
      <c r="C991" s="8"/>
      <c r="D991" s="8"/>
      <c r="E991" s="8"/>
      <c r="F991" s="67"/>
      <c r="G991" s="8"/>
      <c r="H991" s="8"/>
      <c r="I991" s="8"/>
      <c r="J991" s="8"/>
      <c r="K991" s="8"/>
      <c r="L991" s="8"/>
    </row>
    <row r="992" ht="15.75" customHeight="1">
      <c r="A992" s="8"/>
      <c r="B992" s="8"/>
      <c r="C992" s="8"/>
      <c r="D992" s="8"/>
      <c r="E992" s="8"/>
      <c r="F992" s="67"/>
      <c r="G992" s="8"/>
      <c r="H992" s="8"/>
      <c r="I992" s="8"/>
      <c r="J992" s="8"/>
      <c r="K992" s="8"/>
      <c r="L992" s="8"/>
    </row>
    <row r="993" ht="15.75" customHeight="1">
      <c r="A993" s="8"/>
      <c r="B993" s="8"/>
      <c r="C993" s="8"/>
      <c r="D993" s="8"/>
      <c r="E993" s="8"/>
      <c r="F993" s="67"/>
      <c r="G993" s="8"/>
      <c r="H993" s="8"/>
      <c r="I993" s="8"/>
      <c r="J993" s="8"/>
      <c r="K993" s="8"/>
      <c r="L993" s="8"/>
    </row>
    <row r="994" ht="15.75" customHeight="1">
      <c r="A994" s="8"/>
      <c r="B994" s="8"/>
      <c r="C994" s="8"/>
      <c r="D994" s="8"/>
      <c r="E994" s="8"/>
      <c r="F994" s="67"/>
      <c r="G994" s="8"/>
      <c r="H994" s="8"/>
      <c r="I994" s="8"/>
      <c r="J994" s="8"/>
      <c r="K994" s="8"/>
      <c r="L994" s="8"/>
    </row>
    <row r="995" ht="15.75" customHeight="1">
      <c r="A995" s="8"/>
      <c r="B995" s="8"/>
      <c r="C995" s="8"/>
      <c r="D995" s="8"/>
      <c r="E995" s="8"/>
      <c r="F995" s="67"/>
      <c r="G995" s="8"/>
      <c r="H995" s="8"/>
      <c r="I995" s="8"/>
      <c r="J995" s="8"/>
      <c r="K995" s="8"/>
      <c r="L995" s="8"/>
    </row>
    <row r="996" ht="15.75" customHeight="1">
      <c r="A996" s="8"/>
      <c r="B996" s="8"/>
      <c r="C996" s="8"/>
      <c r="D996" s="8"/>
      <c r="E996" s="8"/>
      <c r="F996" s="67"/>
      <c r="G996" s="8"/>
      <c r="H996" s="8"/>
      <c r="I996" s="8"/>
      <c r="J996" s="8"/>
      <c r="K996" s="8"/>
      <c r="L996" s="8"/>
    </row>
    <row r="997" ht="15.75" customHeight="1">
      <c r="A997" s="8"/>
      <c r="B997" s="8"/>
      <c r="C997" s="8"/>
      <c r="D997" s="8"/>
      <c r="E997" s="8"/>
      <c r="F997" s="67"/>
      <c r="G997" s="8"/>
      <c r="H997" s="8"/>
      <c r="I997" s="8"/>
      <c r="J997" s="8"/>
      <c r="K997" s="8"/>
      <c r="L997" s="8"/>
    </row>
    <row r="998" ht="15.75" customHeight="1">
      <c r="A998" s="8"/>
      <c r="B998" s="8"/>
      <c r="C998" s="8"/>
      <c r="D998" s="8"/>
      <c r="E998" s="8"/>
      <c r="F998" s="67"/>
      <c r="G998" s="8"/>
      <c r="H998" s="8"/>
      <c r="I998" s="8"/>
      <c r="J998" s="8"/>
      <c r="K998" s="8"/>
      <c r="L998" s="8"/>
    </row>
    <row r="999" ht="15.75" customHeight="1">
      <c r="A999" s="8"/>
      <c r="B999" s="8"/>
      <c r="C999" s="8"/>
      <c r="D999" s="8"/>
      <c r="E999" s="8"/>
      <c r="F999" s="67"/>
      <c r="G999" s="8"/>
      <c r="H999" s="8"/>
      <c r="I999" s="8"/>
      <c r="J999" s="8"/>
      <c r="K999" s="8"/>
      <c r="L999" s="8"/>
    </row>
    <row r="1000" ht="15.75" customHeight="1">
      <c r="A1000" s="8"/>
      <c r="B1000" s="8"/>
      <c r="C1000" s="8"/>
      <c r="D1000" s="8"/>
      <c r="E1000" s="8"/>
      <c r="F1000" s="67"/>
      <c r="G1000" s="8"/>
      <c r="H1000" s="8"/>
      <c r="I1000" s="8"/>
      <c r="J1000" s="8"/>
      <c r="K1000" s="8"/>
      <c r="L1000" s="8"/>
    </row>
  </sheetData>
  <mergeCells count="23">
    <mergeCell ref="D7:F7"/>
    <mergeCell ref="G7:H7"/>
    <mergeCell ref="G9:H13"/>
    <mergeCell ref="A1:H3"/>
    <mergeCell ref="I2:L2"/>
    <mergeCell ref="I3:L8"/>
    <mergeCell ref="A4:H4"/>
    <mergeCell ref="B5:H5"/>
    <mergeCell ref="A6:C6"/>
    <mergeCell ref="D6:H6"/>
    <mergeCell ref="E26:E30"/>
    <mergeCell ref="E32:E36"/>
    <mergeCell ref="G36:H36"/>
    <mergeCell ref="D37:F37"/>
    <mergeCell ref="E38:E42"/>
    <mergeCell ref="G40:H42"/>
    <mergeCell ref="B7:B8"/>
    <mergeCell ref="C7:C8"/>
    <mergeCell ref="E9:E18"/>
    <mergeCell ref="D19:F19"/>
    <mergeCell ref="E20:E24"/>
    <mergeCell ref="D25:F25"/>
    <mergeCell ref="D31:F31"/>
  </mergeCells>
  <hyperlinks>
    <hyperlink display="содержание" location="'Содержание'!A1" ref="I1"/>
  </hyperlinks>
  <printOptions/>
  <pageMargins bottom="0.75" footer="0.0" header="0.0" left="0.7" right="0.7" top="0.75"/>
  <pageSetup paperSize="9" orientation="portrait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0.14"/>
    <col customWidth="1" min="2" max="2" width="65.86"/>
    <col customWidth="1" min="3" max="3" width="8.86"/>
    <col customWidth="1" min="4" max="4" width="12.43"/>
    <col customWidth="1" min="5" max="5" width="6.86"/>
    <col customWidth="1" min="6" max="6" width="11.14"/>
    <col customWidth="1" min="7" max="7" width="9.71"/>
    <col customWidth="1" min="8" max="8" width="13.57"/>
    <col customWidth="1" min="9" max="9" width="14.0"/>
    <col customWidth="1" min="10" max="10" width="18.14"/>
    <col customWidth="1" min="11" max="12" width="9.14"/>
    <col customWidth="1" min="13" max="13" width="22.43"/>
    <col customWidth="1" min="14" max="15" width="9.14"/>
    <col customWidth="1" min="16" max="26" width="8.71"/>
  </cols>
  <sheetData>
    <row r="1" ht="15.0" customHeight="1">
      <c r="A1" s="461" t="s">
        <v>385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>
      <c r="A2" s="456"/>
      <c r="J2" s="462" t="s">
        <v>285</v>
      </c>
      <c r="K2" s="48"/>
      <c r="L2" s="48"/>
      <c r="M2" s="79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</row>
    <row r="3" ht="15.0" customHeight="1">
      <c r="A3" s="456"/>
      <c r="J3" s="463" t="s">
        <v>386</v>
      </c>
      <c r="K3" s="464"/>
      <c r="L3" s="464"/>
      <c r="M3" s="465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</row>
    <row r="4">
      <c r="A4" s="466" t="s">
        <v>387</v>
      </c>
      <c r="B4" s="378"/>
      <c r="C4" s="378"/>
      <c r="D4" s="378"/>
      <c r="E4" s="378"/>
      <c r="F4" s="378"/>
      <c r="G4" s="378"/>
      <c r="H4" s="378"/>
      <c r="I4" s="283"/>
      <c r="J4" s="456"/>
      <c r="M4" s="21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</row>
    <row r="5">
      <c r="A5" s="466"/>
      <c r="B5" s="467" t="s">
        <v>388</v>
      </c>
      <c r="C5" s="48"/>
      <c r="D5" s="48"/>
      <c r="E5" s="48"/>
      <c r="F5" s="48"/>
      <c r="G5" s="48"/>
      <c r="H5" s="48"/>
      <c r="I5" s="79"/>
      <c r="J5" s="456"/>
      <c r="M5" s="21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</row>
    <row r="6" ht="36.0" customHeight="1">
      <c r="A6" s="504" t="s">
        <v>389</v>
      </c>
      <c r="B6" s="48"/>
      <c r="C6" s="48"/>
      <c r="D6" s="48"/>
      <c r="E6" s="505" t="s">
        <v>290</v>
      </c>
      <c r="F6" s="464"/>
      <c r="G6" s="464"/>
      <c r="H6" s="464"/>
      <c r="I6" s="465"/>
      <c r="J6" s="456"/>
      <c r="M6" s="21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</row>
    <row r="7" ht="39.75" customHeight="1">
      <c r="A7" s="470"/>
      <c r="B7" s="506" t="s">
        <v>291</v>
      </c>
      <c r="C7" s="507" t="s">
        <v>390</v>
      </c>
      <c r="D7" s="5"/>
      <c r="E7" s="5"/>
      <c r="F7" s="6"/>
      <c r="G7" s="508" t="s">
        <v>391</v>
      </c>
      <c r="H7" s="5"/>
      <c r="I7" s="6"/>
      <c r="J7" s="456"/>
      <c r="M7" s="21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</row>
    <row r="8" ht="66.0" customHeight="1">
      <c r="A8" s="475"/>
      <c r="B8" s="377"/>
      <c r="C8" s="509" t="s">
        <v>292</v>
      </c>
      <c r="D8" s="510" t="s">
        <v>295</v>
      </c>
      <c r="E8" s="511" t="s">
        <v>66</v>
      </c>
      <c r="F8" s="512" t="s">
        <v>296</v>
      </c>
      <c r="G8" s="513" t="s">
        <v>292</v>
      </c>
      <c r="H8" s="480" t="s">
        <v>392</v>
      </c>
      <c r="I8" s="514" t="s">
        <v>393</v>
      </c>
      <c r="J8" s="456"/>
      <c r="M8" s="218"/>
      <c r="N8" s="8"/>
      <c r="O8" s="482"/>
      <c r="P8" s="8"/>
      <c r="Q8" s="8"/>
      <c r="R8" s="8"/>
      <c r="S8" s="8"/>
      <c r="T8" s="8"/>
      <c r="U8" s="8"/>
      <c r="V8" s="8"/>
      <c r="W8" s="8"/>
      <c r="X8" s="8"/>
      <c r="Y8" s="8"/>
      <c r="Z8" s="8"/>
    </row>
    <row r="9">
      <c r="A9" s="10"/>
      <c r="B9" s="10" t="s">
        <v>394</v>
      </c>
      <c r="C9" s="382" t="s">
        <v>395</v>
      </c>
      <c r="D9" s="515">
        <v>80.0</v>
      </c>
      <c r="E9" s="484" t="s">
        <v>301</v>
      </c>
      <c r="F9" s="485">
        <v>8650.0</v>
      </c>
      <c r="G9" s="486" t="s">
        <v>302</v>
      </c>
      <c r="H9" s="464"/>
      <c r="I9" s="452"/>
      <c r="J9" s="8"/>
      <c r="K9" s="8"/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</row>
    <row r="10">
      <c r="A10" s="10"/>
      <c r="B10" s="10" t="s">
        <v>396</v>
      </c>
      <c r="C10" s="382" t="s">
        <v>397</v>
      </c>
      <c r="D10" s="515">
        <v>120.0</v>
      </c>
      <c r="E10" s="105"/>
      <c r="F10" s="485">
        <v>11450.0</v>
      </c>
      <c r="I10" s="214"/>
      <c r="J10" s="8"/>
      <c r="K10" s="8"/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</row>
    <row r="11">
      <c r="A11" s="10"/>
      <c r="B11" s="10" t="s">
        <v>398</v>
      </c>
      <c r="C11" s="382" t="s">
        <v>399</v>
      </c>
      <c r="D11" s="515">
        <v>180.0</v>
      </c>
      <c r="E11" s="105"/>
      <c r="F11" s="485">
        <v>14900.0</v>
      </c>
      <c r="I11" s="214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</row>
    <row r="12">
      <c r="A12" s="10"/>
      <c r="B12" s="10" t="s">
        <v>400</v>
      </c>
      <c r="C12" s="382" t="s">
        <v>401</v>
      </c>
      <c r="D12" s="515">
        <v>240.0</v>
      </c>
      <c r="E12" s="105"/>
      <c r="F12" s="485">
        <v>17600.0</v>
      </c>
      <c r="I12" s="214"/>
      <c r="J12" s="8"/>
      <c r="K12" s="8"/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</row>
    <row r="13">
      <c r="A13" s="10"/>
      <c r="B13" s="10" t="s">
        <v>402</v>
      </c>
      <c r="C13" s="382" t="s">
        <v>403</v>
      </c>
      <c r="D13" s="515">
        <v>300.0</v>
      </c>
      <c r="E13" s="105"/>
      <c r="F13" s="485">
        <v>20400.0</v>
      </c>
      <c r="G13" s="378"/>
      <c r="H13" s="378"/>
      <c r="I13" s="379"/>
      <c r="J13" s="8"/>
      <c r="K13" s="8"/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</row>
    <row r="14">
      <c r="A14" s="10"/>
      <c r="B14" s="10" t="s">
        <v>404</v>
      </c>
      <c r="C14" s="382" t="s">
        <v>405</v>
      </c>
      <c r="D14" s="515">
        <v>80.0</v>
      </c>
      <c r="E14" s="105"/>
      <c r="F14" s="485">
        <v>9700.0</v>
      </c>
      <c r="G14" s="487" t="s">
        <v>406</v>
      </c>
      <c r="H14" s="487">
        <v>12700.0</v>
      </c>
      <c r="I14" s="485">
        <v>10500.0</v>
      </c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</row>
    <row r="15">
      <c r="A15" s="10"/>
      <c r="B15" s="10" t="s">
        <v>407</v>
      </c>
      <c r="C15" s="382" t="s">
        <v>408</v>
      </c>
      <c r="D15" s="515">
        <v>120.0</v>
      </c>
      <c r="E15" s="105"/>
      <c r="F15" s="485">
        <v>13400.0</v>
      </c>
      <c r="G15" s="487" t="s">
        <v>408</v>
      </c>
      <c r="H15" s="487">
        <v>16200.0</v>
      </c>
      <c r="I15" s="485">
        <v>12350.0</v>
      </c>
      <c r="J15" s="8"/>
      <c r="K15" s="8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</row>
    <row r="16">
      <c r="A16" s="10"/>
      <c r="B16" s="10" t="s">
        <v>409</v>
      </c>
      <c r="C16" s="382" t="s">
        <v>410</v>
      </c>
      <c r="D16" s="515">
        <v>180.0</v>
      </c>
      <c r="E16" s="105"/>
      <c r="F16" s="485">
        <v>17050.0</v>
      </c>
      <c r="G16" s="487" t="s">
        <v>410</v>
      </c>
      <c r="H16" s="487">
        <v>19650.0</v>
      </c>
      <c r="I16" s="485">
        <v>14000.0</v>
      </c>
      <c r="J16" s="8"/>
      <c r="K16" s="8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</row>
    <row r="17">
      <c r="A17" s="10"/>
      <c r="B17" s="10" t="s">
        <v>411</v>
      </c>
      <c r="C17" s="382" t="s">
        <v>412</v>
      </c>
      <c r="D17" s="515">
        <v>240.0</v>
      </c>
      <c r="E17" s="105"/>
      <c r="F17" s="485">
        <v>20500.0</v>
      </c>
      <c r="G17" s="487" t="s">
        <v>412</v>
      </c>
      <c r="H17" s="487">
        <v>23100.0</v>
      </c>
      <c r="I17" s="485">
        <v>15850.0</v>
      </c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</row>
    <row r="18">
      <c r="A18" s="10"/>
      <c r="B18" s="10" t="s">
        <v>413</v>
      </c>
      <c r="C18" s="382" t="s">
        <v>414</v>
      </c>
      <c r="D18" s="515">
        <v>300.0</v>
      </c>
      <c r="E18" s="55"/>
      <c r="F18" s="485">
        <v>23550.0</v>
      </c>
      <c r="G18" s="487" t="s">
        <v>414</v>
      </c>
      <c r="H18" s="487">
        <v>26000.0</v>
      </c>
      <c r="I18" s="485">
        <v>17350.0</v>
      </c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</row>
    <row r="19">
      <c r="A19" s="10"/>
      <c r="B19" s="10" t="s">
        <v>415</v>
      </c>
      <c r="C19" s="382" t="s">
        <v>322</v>
      </c>
      <c r="D19" s="490" t="s">
        <v>302</v>
      </c>
      <c r="E19" s="48"/>
      <c r="F19" s="126"/>
      <c r="G19" s="516" t="s">
        <v>416</v>
      </c>
      <c r="H19" s="515">
        <v>9900.0</v>
      </c>
      <c r="I19" s="485">
        <v>9400.0</v>
      </c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</row>
    <row r="20">
      <c r="A20" s="10"/>
      <c r="B20" s="10" t="s">
        <v>417</v>
      </c>
      <c r="C20" s="382" t="s">
        <v>418</v>
      </c>
      <c r="D20" s="515">
        <v>80.0</v>
      </c>
      <c r="E20" s="489" t="s">
        <v>301</v>
      </c>
      <c r="F20" s="485">
        <v>10800.0</v>
      </c>
      <c r="G20" s="516" t="s">
        <v>419</v>
      </c>
      <c r="H20" s="515">
        <v>13750.0</v>
      </c>
      <c r="I20" s="485">
        <v>11100.0</v>
      </c>
      <c r="J20" s="8"/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</row>
    <row r="21" ht="15.75" customHeight="1">
      <c r="A21" s="10"/>
      <c r="B21" s="10" t="s">
        <v>420</v>
      </c>
      <c r="C21" s="382" t="s">
        <v>421</v>
      </c>
      <c r="D21" s="515">
        <v>120.0</v>
      </c>
      <c r="E21" s="105"/>
      <c r="F21" s="485">
        <v>15450.0</v>
      </c>
      <c r="G21" s="516" t="s">
        <v>421</v>
      </c>
      <c r="H21" s="515">
        <v>17900.0</v>
      </c>
      <c r="I21" s="485">
        <v>13050.0</v>
      </c>
      <c r="J21" s="8"/>
      <c r="K21" s="8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</row>
    <row r="22" ht="15.75" customHeight="1">
      <c r="A22" s="10"/>
      <c r="B22" s="10" t="s">
        <v>422</v>
      </c>
      <c r="C22" s="382" t="s">
        <v>423</v>
      </c>
      <c r="D22" s="515">
        <v>180.0</v>
      </c>
      <c r="E22" s="105"/>
      <c r="F22" s="485">
        <v>19450.0</v>
      </c>
      <c r="G22" s="516" t="s">
        <v>423</v>
      </c>
      <c r="H22" s="515">
        <v>21850.0</v>
      </c>
      <c r="I22" s="485">
        <v>14800.0</v>
      </c>
      <c r="J22" s="8"/>
      <c r="K22" s="8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</row>
    <row r="23" ht="15.75" customHeight="1">
      <c r="A23" s="10"/>
      <c r="B23" s="10" t="s">
        <v>424</v>
      </c>
      <c r="C23" s="382" t="s">
        <v>425</v>
      </c>
      <c r="D23" s="515">
        <v>240.0</v>
      </c>
      <c r="E23" s="105"/>
      <c r="F23" s="485">
        <v>23750.0</v>
      </c>
      <c r="G23" s="516" t="s">
        <v>425</v>
      </c>
      <c r="H23" s="515">
        <v>25400.0</v>
      </c>
      <c r="I23" s="485">
        <v>16800.0</v>
      </c>
      <c r="J23" s="8"/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</row>
    <row r="24" ht="15.75" customHeight="1">
      <c r="A24" s="10"/>
      <c r="B24" s="10" t="s">
        <v>426</v>
      </c>
      <c r="C24" s="382" t="s">
        <v>427</v>
      </c>
      <c r="D24" s="515">
        <v>300.0</v>
      </c>
      <c r="E24" s="55"/>
      <c r="F24" s="485">
        <v>27300.0</v>
      </c>
      <c r="G24" s="516" t="s">
        <v>427</v>
      </c>
      <c r="H24" s="515">
        <v>29250.0</v>
      </c>
      <c r="I24" s="485">
        <v>18250.0</v>
      </c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</row>
    <row r="25" ht="15.75" customHeight="1">
      <c r="A25" s="10"/>
      <c r="B25" s="10" t="s">
        <v>428</v>
      </c>
      <c r="C25" s="382" t="s">
        <v>322</v>
      </c>
      <c r="D25" s="490" t="s">
        <v>302</v>
      </c>
      <c r="E25" s="48"/>
      <c r="F25" s="126"/>
      <c r="G25" s="516" t="s">
        <v>429</v>
      </c>
      <c r="H25" s="515">
        <v>10650.0</v>
      </c>
      <c r="I25" s="485">
        <v>9850.0</v>
      </c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</row>
    <row r="26" ht="15.75" customHeight="1">
      <c r="A26" s="10"/>
      <c r="B26" s="10" t="s">
        <v>430</v>
      </c>
      <c r="C26" s="382" t="s">
        <v>431</v>
      </c>
      <c r="D26" s="515">
        <v>80.0</v>
      </c>
      <c r="E26" s="489" t="s">
        <v>301</v>
      </c>
      <c r="F26" s="485">
        <v>12300.0</v>
      </c>
      <c r="G26" s="516" t="s">
        <v>432</v>
      </c>
      <c r="H26" s="515">
        <v>14900.0</v>
      </c>
      <c r="I26" s="485">
        <v>11550.0</v>
      </c>
      <c r="J26" s="8"/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</row>
    <row r="27" ht="15.75" customHeight="1">
      <c r="A27" s="10"/>
      <c r="B27" s="10" t="s">
        <v>433</v>
      </c>
      <c r="C27" s="382" t="s">
        <v>434</v>
      </c>
      <c r="D27" s="515">
        <v>120.0</v>
      </c>
      <c r="E27" s="105"/>
      <c r="F27" s="485">
        <v>17150.0</v>
      </c>
      <c r="G27" s="516" t="s">
        <v>434</v>
      </c>
      <c r="H27" s="515">
        <v>19650.0</v>
      </c>
      <c r="I27" s="485">
        <v>13800.0</v>
      </c>
      <c r="J27" s="8"/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</row>
    <row r="28" ht="15.75" customHeight="1">
      <c r="A28" s="8"/>
      <c r="B28" s="10" t="s">
        <v>435</v>
      </c>
      <c r="C28" s="382" t="s">
        <v>436</v>
      </c>
      <c r="D28" s="515">
        <v>180.0</v>
      </c>
      <c r="E28" s="105"/>
      <c r="F28" s="485">
        <v>21800.0</v>
      </c>
      <c r="G28" s="516" t="s">
        <v>436</v>
      </c>
      <c r="H28" s="515">
        <v>24150.0</v>
      </c>
      <c r="I28" s="485">
        <v>16200.0</v>
      </c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</row>
    <row r="29" ht="15.75" customHeight="1">
      <c r="A29" s="8"/>
      <c r="B29" s="10" t="s">
        <v>437</v>
      </c>
      <c r="C29" s="382" t="s">
        <v>438</v>
      </c>
      <c r="D29" s="515">
        <v>240.0</v>
      </c>
      <c r="E29" s="105"/>
      <c r="F29" s="485">
        <v>26800.0</v>
      </c>
      <c r="G29" s="516" t="s">
        <v>438</v>
      </c>
      <c r="H29" s="515">
        <v>28300.0</v>
      </c>
      <c r="I29" s="485">
        <v>17550.0</v>
      </c>
      <c r="J29" s="8"/>
      <c r="K29" s="8"/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</row>
    <row r="30" ht="15.75" customHeight="1">
      <c r="A30" s="10"/>
      <c r="B30" s="10" t="s">
        <v>439</v>
      </c>
      <c r="C30" s="382" t="s">
        <v>440</v>
      </c>
      <c r="D30" s="515">
        <v>300.0</v>
      </c>
      <c r="E30" s="55"/>
      <c r="F30" s="485">
        <v>32300.0</v>
      </c>
      <c r="G30" s="516" t="s">
        <v>440</v>
      </c>
      <c r="H30" s="515">
        <v>32700.0</v>
      </c>
      <c r="I30" s="485">
        <v>19600.0</v>
      </c>
      <c r="J30" s="8"/>
      <c r="K30" s="8"/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</row>
    <row r="31" ht="15.75" customHeight="1">
      <c r="A31" s="10"/>
      <c r="B31" s="10" t="s">
        <v>441</v>
      </c>
      <c r="C31" s="382" t="s">
        <v>345</v>
      </c>
      <c r="D31" s="490" t="s">
        <v>302</v>
      </c>
      <c r="E31" s="48"/>
      <c r="F31" s="126"/>
      <c r="G31" s="516" t="s">
        <v>442</v>
      </c>
      <c r="H31" s="515">
        <v>11900.0</v>
      </c>
      <c r="I31" s="485">
        <v>10700.0</v>
      </c>
      <c r="J31" s="8"/>
      <c r="K31" s="8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</row>
    <row r="32" ht="15.75" customHeight="1">
      <c r="A32" s="10"/>
      <c r="B32" s="10" t="s">
        <v>443</v>
      </c>
      <c r="C32" s="382" t="s">
        <v>444</v>
      </c>
      <c r="D32" s="515">
        <v>80.0</v>
      </c>
      <c r="E32" s="489" t="s">
        <v>301</v>
      </c>
      <c r="F32" s="485">
        <v>13950.0</v>
      </c>
      <c r="G32" s="487" t="s">
        <v>445</v>
      </c>
      <c r="H32" s="487">
        <v>16990.0</v>
      </c>
      <c r="I32" s="485">
        <v>12600.0</v>
      </c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</row>
    <row r="33" ht="15.75" customHeight="1">
      <c r="A33" s="8"/>
      <c r="B33" s="10" t="s">
        <v>446</v>
      </c>
      <c r="C33" s="382" t="s">
        <v>447</v>
      </c>
      <c r="D33" s="515">
        <v>120.0</v>
      </c>
      <c r="E33" s="105"/>
      <c r="F33" s="485">
        <v>20200.0</v>
      </c>
      <c r="G33" s="487" t="s">
        <v>447</v>
      </c>
      <c r="H33" s="487">
        <v>22880.0</v>
      </c>
      <c r="I33" s="485">
        <v>15500.0</v>
      </c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</row>
    <row r="34" ht="15.75" customHeight="1">
      <c r="A34" s="8"/>
      <c r="B34" s="10" t="s">
        <v>448</v>
      </c>
      <c r="C34" s="382" t="s">
        <v>449</v>
      </c>
      <c r="D34" s="515">
        <v>180.0</v>
      </c>
      <c r="E34" s="105"/>
      <c r="F34" s="485">
        <v>25800.0</v>
      </c>
      <c r="G34" s="487" t="s">
        <v>449</v>
      </c>
      <c r="H34" s="487">
        <v>27750.0</v>
      </c>
      <c r="I34" s="485">
        <v>17800.0</v>
      </c>
      <c r="J34" s="8"/>
      <c r="K34" s="8"/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</row>
    <row r="35" ht="15.75" customHeight="1">
      <c r="A35" s="8"/>
      <c r="B35" s="10" t="s">
        <v>450</v>
      </c>
      <c r="C35" s="382" t="s">
        <v>451</v>
      </c>
      <c r="D35" s="515">
        <v>240.0</v>
      </c>
      <c r="E35" s="105"/>
      <c r="F35" s="485">
        <v>31300.0</v>
      </c>
      <c r="G35" s="487" t="s">
        <v>451</v>
      </c>
      <c r="H35" s="487">
        <v>32950.0</v>
      </c>
      <c r="I35" s="485">
        <v>19400.0</v>
      </c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</row>
    <row r="36" ht="15.75" customHeight="1">
      <c r="A36" s="8"/>
      <c r="B36" s="10" t="s">
        <v>452</v>
      </c>
      <c r="C36" s="382" t="s">
        <v>453</v>
      </c>
      <c r="D36" s="515">
        <v>300.0</v>
      </c>
      <c r="E36" s="55"/>
      <c r="F36" s="485">
        <v>38100.0</v>
      </c>
      <c r="G36" s="488" t="s">
        <v>302</v>
      </c>
      <c r="H36" s="48"/>
      <c r="I36" s="126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</row>
    <row r="37" ht="15.75" customHeight="1">
      <c r="A37" s="8"/>
      <c r="B37" s="10" t="s">
        <v>454</v>
      </c>
      <c r="C37" s="382" t="s">
        <v>357</v>
      </c>
      <c r="D37" s="490" t="s">
        <v>302</v>
      </c>
      <c r="E37" s="48"/>
      <c r="F37" s="126"/>
      <c r="G37" s="487" t="s">
        <v>455</v>
      </c>
      <c r="H37" s="487" t="s">
        <v>456</v>
      </c>
      <c r="I37" s="485">
        <v>11200.0</v>
      </c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</row>
    <row r="38" ht="15.75" customHeight="1">
      <c r="A38" s="8"/>
      <c r="B38" s="10" t="s">
        <v>457</v>
      </c>
      <c r="C38" s="382" t="s">
        <v>458</v>
      </c>
      <c r="D38" s="515">
        <v>80.0</v>
      </c>
      <c r="E38" s="491" t="s">
        <v>361</v>
      </c>
      <c r="F38" s="485">
        <v>19350.0</v>
      </c>
      <c r="G38" s="487" t="s">
        <v>459</v>
      </c>
      <c r="H38" s="416" t="s">
        <v>460</v>
      </c>
      <c r="I38" s="124">
        <v>13650.0</v>
      </c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</row>
    <row r="39" ht="15.75" customHeight="1">
      <c r="A39" s="8"/>
      <c r="B39" s="10" t="s">
        <v>461</v>
      </c>
      <c r="C39" s="382" t="s">
        <v>462</v>
      </c>
      <c r="D39" s="515">
        <v>120.0</v>
      </c>
      <c r="E39" s="105"/>
      <c r="F39" s="485">
        <v>26550.0</v>
      </c>
      <c r="G39" s="487" t="s">
        <v>462</v>
      </c>
      <c r="H39" s="416" t="s">
        <v>463</v>
      </c>
      <c r="I39" s="124">
        <v>16300.0</v>
      </c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</row>
    <row r="40" ht="15.75" customHeight="1">
      <c r="A40" s="8"/>
      <c r="B40" s="10" t="s">
        <v>464</v>
      </c>
      <c r="C40" s="382" t="s">
        <v>465</v>
      </c>
      <c r="D40" s="515">
        <v>180.0</v>
      </c>
      <c r="E40" s="105"/>
      <c r="F40" s="485">
        <v>33800.0</v>
      </c>
      <c r="G40" s="492" t="s">
        <v>302</v>
      </c>
      <c r="H40" s="464"/>
      <c r="I40" s="452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</row>
    <row r="41" ht="15.75" customHeight="1">
      <c r="A41" s="8"/>
      <c r="B41" s="10" t="s">
        <v>466</v>
      </c>
      <c r="C41" s="382" t="s">
        <v>467</v>
      </c>
      <c r="D41" s="515">
        <v>240.0</v>
      </c>
      <c r="E41" s="105"/>
      <c r="F41" s="485">
        <v>41050.0</v>
      </c>
      <c r="I41" s="214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</row>
    <row r="42" ht="15.75" customHeight="1">
      <c r="A42" s="8"/>
      <c r="B42" s="10" t="s">
        <v>468</v>
      </c>
      <c r="C42" s="517" t="s">
        <v>469</v>
      </c>
      <c r="D42" s="518">
        <v>300.0</v>
      </c>
      <c r="E42" s="111"/>
      <c r="F42" s="495">
        <v>48500.0</v>
      </c>
      <c r="G42" s="378"/>
      <c r="H42" s="378"/>
      <c r="I42" s="379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</row>
    <row r="43" ht="15.75" customHeight="1">
      <c r="A43" s="8"/>
      <c r="B43" s="496" t="s">
        <v>372</v>
      </c>
      <c r="C43" s="8"/>
      <c r="D43" s="8"/>
      <c r="E43" s="8"/>
      <c r="F43" s="497"/>
      <c r="G43" s="67"/>
      <c r="H43" s="115" t="s">
        <v>373</v>
      </c>
      <c r="I43" s="63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</row>
    <row r="44" ht="55.5" customHeight="1">
      <c r="A44" s="8"/>
      <c r="B44" s="519" t="s">
        <v>470</v>
      </c>
      <c r="C44" s="10"/>
      <c r="D44" s="11"/>
      <c r="E44" s="520"/>
      <c r="F44" s="61">
        <v>4500.0</v>
      </c>
      <c r="G44" s="67"/>
      <c r="H44" s="63"/>
      <c r="I44" s="63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</row>
    <row r="45" ht="15.75" customHeight="1">
      <c r="A45" s="8"/>
      <c r="B45" s="499"/>
      <c r="C45" s="8"/>
      <c r="D45" s="8"/>
      <c r="E45" s="8"/>
      <c r="F45" s="61"/>
      <c r="G45" s="67"/>
      <c r="H45" s="63"/>
      <c r="I45" s="63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</row>
    <row r="46" ht="43.5" customHeight="1">
      <c r="A46" s="8"/>
      <c r="B46" s="519" t="s">
        <v>471</v>
      </c>
      <c r="C46" s="10"/>
      <c r="D46" s="11"/>
      <c r="E46" s="520"/>
      <c r="F46" s="61">
        <v>170.0</v>
      </c>
      <c r="G46" s="67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</row>
    <row r="47" ht="15.75" customHeight="1">
      <c r="A47" s="8"/>
      <c r="B47" s="67"/>
      <c r="C47" s="8"/>
      <c r="D47" s="8"/>
      <c r="E47" s="8"/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</row>
    <row r="48" ht="15.75" customHeight="1">
      <c r="A48" s="8"/>
      <c r="B48" s="372" t="s">
        <v>472</v>
      </c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</row>
    <row r="49" ht="15.75" customHeight="1">
      <c r="A49" s="8"/>
      <c r="B49" s="372" t="s">
        <v>473</v>
      </c>
      <c r="C49" s="8"/>
      <c r="D49" s="8"/>
      <c r="E49" s="8"/>
      <c r="F49" s="8"/>
      <c r="G49" s="8"/>
      <c r="H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</row>
    <row r="50" ht="15.75" customHeight="1">
      <c r="A50" s="8"/>
      <c r="B50" s="372" t="s">
        <v>474</v>
      </c>
      <c r="C50" s="8"/>
      <c r="D50" s="8"/>
      <c r="E50" s="8"/>
      <c r="F50" s="8"/>
      <c r="G50" s="8"/>
      <c r="H50" s="8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</row>
    <row r="51" ht="15.75" customHeight="1">
      <c r="A51" s="8"/>
      <c r="B51" s="372"/>
      <c r="C51" s="8"/>
      <c r="D51" s="8"/>
      <c r="E51" s="8"/>
      <c r="F51" s="8"/>
      <c r="G51" s="8"/>
      <c r="H51" s="8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</row>
    <row r="52" ht="15.75" customHeight="1">
      <c r="A52" s="8"/>
      <c r="B52" s="372" t="s">
        <v>475</v>
      </c>
      <c r="C52" s="8"/>
      <c r="D52" s="8"/>
      <c r="E52" s="8"/>
      <c r="F52" s="8"/>
      <c r="G52" s="8"/>
      <c r="H52" s="8"/>
      <c r="I52" s="8"/>
      <c r="J52" s="8"/>
      <c r="K52" s="8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</row>
    <row r="53" ht="15.75" customHeight="1">
      <c r="A53" s="8"/>
      <c r="B53" s="372" t="s">
        <v>382</v>
      </c>
      <c r="C53" s="8"/>
      <c r="D53" s="8"/>
      <c r="E53" s="8"/>
      <c r="F53" s="8"/>
      <c r="G53" s="8"/>
      <c r="H53" s="8"/>
      <c r="I53" s="8"/>
      <c r="J53" s="8"/>
      <c r="K53" s="8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</row>
    <row r="54" ht="15.75" customHeight="1">
      <c r="A54" s="8"/>
      <c r="B54" s="372" t="s">
        <v>476</v>
      </c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</row>
    <row r="55" ht="15.75" customHeight="1">
      <c r="A55" s="8"/>
      <c r="B55" s="372" t="s">
        <v>477</v>
      </c>
      <c r="C55" s="8"/>
      <c r="D55" s="8"/>
      <c r="E55" s="8"/>
      <c r="F55" s="8"/>
      <c r="G55" s="8"/>
      <c r="H55" s="8"/>
      <c r="I55" s="8"/>
      <c r="J55" s="8"/>
      <c r="K55" s="8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</row>
    <row r="56" ht="15.75" customHeight="1">
      <c r="A56" s="8"/>
      <c r="B56" s="67"/>
      <c r="C56" s="8"/>
      <c r="D56" s="8"/>
      <c r="E56" s="8"/>
      <c r="F56" s="8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</row>
    <row r="57" ht="15.75" customHeight="1">
      <c r="A57" s="8"/>
      <c r="B57" s="67"/>
      <c r="C57" s="8"/>
      <c r="D57" s="8"/>
      <c r="E57" s="8"/>
      <c r="F57" s="8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</row>
    <row r="58" ht="15.75" customHeight="1">
      <c r="A58" s="8"/>
      <c r="B58" s="67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</row>
    <row r="59" ht="15.75" customHeight="1">
      <c r="A59" s="8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</row>
    <row r="60" ht="46.5" customHeight="1">
      <c r="A60" s="8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</row>
    <row r="61" ht="15.75" customHeight="1">
      <c r="A61" s="8"/>
      <c r="B61" s="8"/>
      <c r="C61" s="8"/>
      <c r="D61" s="8"/>
      <c r="E61" s="8"/>
      <c r="F61" s="67"/>
      <c r="G61" s="67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</row>
    <row r="62" ht="15.75" customHeight="1">
      <c r="A62" s="8"/>
      <c r="B62" s="8"/>
      <c r="C62" s="8"/>
      <c r="D62" s="8"/>
      <c r="E62" s="8"/>
      <c r="F62" s="67"/>
      <c r="G62" s="67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</row>
    <row r="63" ht="15.75" customHeight="1">
      <c r="A63" s="8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</row>
    <row r="64" ht="15.75" customHeight="1">
      <c r="A64" s="8"/>
      <c r="B64" s="8"/>
      <c r="C64" s="8"/>
      <c r="D64" s="8"/>
      <c r="E64" s="8"/>
      <c r="F64" s="67"/>
      <c r="G64" s="67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</row>
    <row r="65" ht="15.75" customHeight="1">
      <c r="A65" s="8"/>
      <c r="B65" s="8"/>
      <c r="C65" s="8"/>
      <c r="D65" s="8"/>
      <c r="E65" s="8"/>
      <c r="F65" s="67"/>
      <c r="G65" s="67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</row>
    <row r="66" ht="15.75" customHeight="1">
      <c r="A66" s="8"/>
      <c r="B66" s="8"/>
      <c r="C66" s="8"/>
      <c r="D66" s="8"/>
      <c r="E66" s="8"/>
      <c r="F66" s="67"/>
      <c r="G66" s="67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</row>
    <row r="67" ht="15.75" customHeight="1">
      <c r="A67" s="8"/>
      <c r="B67" s="8"/>
      <c r="C67" s="8"/>
      <c r="D67" s="8"/>
      <c r="E67" s="8"/>
      <c r="F67" s="67"/>
      <c r="G67" s="67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</row>
    <row r="68" ht="15.75" customHeight="1">
      <c r="A68" s="8"/>
      <c r="B68" s="8"/>
      <c r="C68" s="8"/>
      <c r="D68" s="8"/>
      <c r="E68" s="8"/>
      <c r="F68" s="67"/>
      <c r="G68" s="67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</row>
    <row r="69" ht="15.75" customHeight="1">
      <c r="A69" s="8"/>
      <c r="B69" s="8"/>
      <c r="C69" s="8"/>
      <c r="D69" s="8"/>
      <c r="E69" s="8"/>
      <c r="F69" s="67"/>
      <c r="G69" s="67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</row>
    <row r="70" ht="15.75" customHeight="1">
      <c r="A70" s="8"/>
      <c r="B70" s="8"/>
      <c r="C70" s="8"/>
      <c r="D70" s="8"/>
      <c r="E70" s="8"/>
      <c r="F70" s="67"/>
      <c r="G70" s="67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</row>
    <row r="71" ht="15.75" customHeight="1">
      <c r="A71" s="8"/>
      <c r="B71" s="8"/>
      <c r="C71" s="8"/>
      <c r="D71" s="8"/>
      <c r="E71" s="8"/>
      <c r="F71" s="67"/>
      <c r="G71" s="67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</row>
    <row r="72" ht="15.75" customHeight="1">
      <c r="A72" s="8"/>
      <c r="B72" s="8"/>
      <c r="C72" s="8"/>
      <c r="D72" s="8"/>
      <c r="E72" s="8"/>
      <c r="F72" s="67"/>
      <c r="G72" s="67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</row>
    <row r="73" ht="15.75" customHeight="1">
      <c r="A73" s="8"/>
      <c r="B73" s="8"/>
      <c r="C73" s="8"/>
      <c r="D73" s="8"/>
      <c r="E73" s="8"/>
      <c r="F73" s="67"/>
      <c r="G73" s="67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</row>
    <row r="74" ht="15.75" customHeight="1">
      <c r="A74" s="8"/>
      <c r="B74" s="8"/>
      <c r="C74" s="8"/>
      <c r="D74" s="8"/>
      <c r="E74" s="8"/>
      <c r="F74" s="67"/>
      <c r="G74" s="67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</row>
    <row r="75" ht="15.75" customHeight="1">
      <c r="A75" s="8"/>
      <c r="B75" s="8"/>
      <c r="C75" s="8"/>
      <c r="D75" s="8"/>
      <c r="E75" s="8"/>
      <c r="F75" s="67"/>
      <c r="G75" s="67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</row>
    <row r="76" ht="15.75" customHeight="1">
      <c r="A76" s="8"/>
      <c r="B76" s="8"/>
      <c r="C76" s="8"/>
      <c r="D76" s="8"/>
      <c r="E76" s="8"/>
      <c r="F76" s="67"/>
      <c r="G76" s="67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</row>
    <row r="77" ht="15.75" customHeight="1">
      <c r="A77" s="8"/>
      <c r="B77" s="8"/>
      <c r="C77" s="8"/>
      <c r="D77" s="8"/>
      <c r="E77" s="8"/>
      <c r="F77" s="67"/>
      <c r="G77" s="67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</row>
    <row r="78" ht="15.75" customHeight="1">
      <c r="A78" s="8"/>
      <c r="B78" s="8"/>
      <c r="C78" s="8"/>
      <c r="D78" s="8"/>
      <c r="E78" s="8"/>
      <c r="F78" s="67"/>
      <c r="G78" s="67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</row>
    <row r="79" ht="15.75" customHeight="1">
      <c r="A79" s="8"/>
      <c r="B79" s="8"/>
      <c r="C79" s="8"/>
      <c r="D79" s="8"/>
      <c r="E79" s="8"/>
      <c r="F79" s="67"/>
      <c r="G79" s="67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</row>
    <row r="80" ht="15.75" customHeight="1">
      <c r="A80" s="8"/>
      <c r="B80" s="8"/>
      <c r="C80" s="8"/>
      <c r="D80" s="8"/>
      <c r="E80" s="8"/>
      <c r="F80" s="67"/>
      <c r="G80" s="67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</row>
    <row r="81" ht="15.75" customHeight="1">
      <c r="A81" s="8"/>
      <c r="B81" s="8"/>
      <c r="C81" s="8"/>
      <c r="D81" s="8"/>
      <c r="E81" s="8"/>
      <c r="F81" s="67"/>
      <c r="G81" s="67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</row>
    <row r="82" ht="15.75" customHeight="1">
      <c r="A82" s="8"/>
      <c r="B82" s="8"/>
      <c r="C82" s="8"/>
      <c r="D82" s="8"/>
      <c r="E82" s="8"/>
      <c r="F82" s="67"/>
      <c r="G82" s="67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</row>
    <row r="83" ht="15.75" customHeight="1">
      <c r="A83" s="8"/>
      <c r="B83" s="8"/>
      <c r="C83" s="8"/>
      <c r="D83" s="8"/>
      <c r="E83" s="8"/>
      <c r="F83" s="67"/>
      <c r="G83" s="67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</row>
    <row r="84" ht="15.75" customHeight="1">
      <c r="A84" s="8"/>
      <c r="B84" s="8"/>
      <c r="C84" s="8"/>
      <c r="D84" s="8"/>
      <c r="E84" s="8"/>
      <c r="F84" s="67"/>
      <c r="G84" s="67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</row>
    <row r="85" ht="15.75" customHeight="1">
      <c r="A85" s="8"/>
      <c r="B85" s="8"/>
      <c r="C85" s="8"/>
      <c r="D85" s="8"/>
      <c r="E85" s="8"/>
      <c r="F85" s="67"/>
      <c r="G85" s="67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</row>
    <row r="86" ht="15.75" customHeight="1">
      <c r="A86" s="8"/>
      <c r="B86" s="8"/>
      <c r="C86" s="8"/>
      <c r="D86" s="8"/>
      <c r="E86" s="8"/>
      <c r="F86" s="67"/>
      <c r="G86" s="67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</row>
    <row r="87" ht="15.75" customHeight="1">
      <c r="A87" s="8"/>
      <c r="B87" s="8"/>
      <c r="C87" s="8"/>
      <c r="D87" s="8"/>
      <c r="E87" s="8"/>
      <c r="F87" s="67"/>
      <c r="G87" s="67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</row>
    <row r="88" ht="15.75" customHeight="1">
      <c r="A88" s="8"/>
      <c r="B88" s="8"/>
      <c r="C88" s="8"/>
      <c r="D88" s="8"/>
      <c r="E88" s="8"/>
      <c r="F88" s="67"/>
      <c r="G88" s="67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</row>
    <row r="89" ht="15.75" customHeight="1">
      <c r="A89" s="8"/>
      <c r="B89" s="8"/>
      <c r="C89" s="8"/>
      <c r="D89" s="8"/>
      <c r="E89" s="8"/>
      <c r="F89" s="67"/>
      <c r="G89" s="67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</row>
    <row r="90" ht="15.75" customHeight="1">
      <c r="A90" s="8"/>
      <c r="B90" s="8"/>
      <c r="C90" s="8"/>
      <c r="D90" s="8"/>
      <c r="E90" s="8"/>
      <c r="F90" s="67"/>
      <c r="G90" s="67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</row>
    <row r="91" ht="15.75" customHeight="1">
      <c r="A91" s="8"/>
      <c r="B91" s="8"/>
      <c r="C91" s="8"/>
      <c r="D91" s="8"/>
      <c r="E91" s="8"/>
      <c r="F91" s="67"/>
      <c r="G91" s="67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</row>
    <row r="92" ht="15.75" customHeight="1">
      <c r="A92" s="8"/>
      <c r="B92" s="8"/>
      <c r="C92" s="8"/>
      <c r="D92" s="8"/>
      <c r="E92" s="8"/>
      <c r="F92" s="67"/>
      <c r="G92" s="67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</row>
    <row r="93" ht="15.75" customHeight="1">
      <c r="A93" s="8"/>
      <c r="B93" s="8"/>
      <c r="C93" s="8"/>
      <c r="D93" s="8"/>
      <c r="E93" s="8"/>
      <c r="F93" s="67"/>
      <c r="G93" s="67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</row>
    <row r="94" ht="15.75" customHeight="1">
      <c r="A94" s="8"/>
      <c r="B94" s="8"/>
      <c r="C94" s="8"/>
      <c r="D94" s="8"/>
      <c r="E94" s="8"/>
      <c r="F94" s="67"/>
      <c r="G94" s="67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</row>
    <row r="95" ht="15.75" customHeight="1">
      <c r="A95" s="8"/>
      <c r="B95" s="8"/>
      <c r="C95" s="8"/>
      <c r="D95" s="8"/>
      <c r="E95" s="8"/>
      <c r="F95" s="67"/>
      <c r="G95" s="67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</row>
    <row r="96" ht="15.75" customHeight="1">
      <c r="A96" s="8"/>
      <c r="B96" s="8"/>
      <c r="C96" s="8"/>
      <c r="D96" s="8"/>
      <c r="E96" s="8"/>
      <c r="F96" s="67"/>
      <c r="G96" s="67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</row>
    <row r="97" ht="15.75" customHeight="1">
      <c r="A97" s="8"/>
      <c r="B97" s="8"/>
      <c r="C97" s="8"/>
      <c r="D97" s="8"/>
      <c r="E97" s="8"/>
      <c r="F97" s="67"/>
      <c r="G97" s="67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</row>
    <row r="98" ht="15.75" customHeight="1">
      <c r="A98" s="8"/>
      <c r="B98" s="8"/>
      <c r="C98" s="8"/>
      <c r="D98" s="8"/>
      <c r="E98" s="8"/>
      <c r="F98" s="67"/>
      <c r="G98" s="67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</row>
    <row r="99" ht="15.75" customHeight="1">
      <c r="A99" s="8"/>
      <c r="B99" s="8"/>
      <c r="C99" s="8"/>
      <c r="D99" s="8"/>
      <c r="E99" s="8"/>
      <c r="F99" s="67"/>
      <c r="G99" s="67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</row>
    <row r="100" ht="15.75" customHeight="1">
      <c r="A100" s="8"/>
      <c r="B100" s="8"/>
      <c r="C100" s="8"/>
      <c r="D100" s="8"/>
      <c r="E100" s="8"/>
      <c r="F100" s="67"/>
      <c r="G100" s="67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</row>
    <row r="101" ht="15.75" customHeight="1">
      <c r="A101" s="8"/>
      <c r="B101" s="8"/>
      <c r="C101" s="8"/>
      <c r="D101" s="8"/>
      <c r="E101" s="8"/>
      <c r="F101" s="67"/>
      <c r="G101" s="67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</row>
    <row r="102" ht="15.75" customHeight="1">
      <c r="A102" s="8"/>
      <c r="B102" s="8"/>
      <c r="C102" s="8"/>
      <c r="D102" s="8"/>
      <c r="E102" s="8"/>
      <c r="F102" s="67"/>
      <c r="G102" s="67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</row>
    <row r="103" ht="15.75" customHeight="1">
      <c r="A103" s="8"/>
      <c r="B103" s="8"/>
      <c r="C103" s="8"/>
      <c r="D103" s="8"/>
      <c r="E103" s="8"/>
      <c r="F103" s="67"/>
      <c r="G103" s="67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</row>
    <row r="104" ht="15.75" customHeight="1">
      <c r="A104" s="8"/>
      <c r="B104" s="8"/>
      <c r="C104" s="8"/>
      <c r="D104" s="8"/>
      <c r="E104" s="8"/>
      <c r="F104" s="67"/>
      <c r="G104" s="67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</row>
    <row r="105" ht="15.75" customHeight="1">
      <c r="A105" s="8"/>
      <c r="B105" s="8"/>
      <c r="C105" s="8"/>
      <c r="D105" s="8"/>
      <c r="E105" s="8"/>
      <c r="F105" s="67"/>
      <c r="G105" s="67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</row>
    <row r="106" ht="15.75" customHeight="1">
      <c r="A106" s="8"/>
      <c r="B106" s="8"/>
      <c r="C106" s="8"/>
      <c r="D106" s="8"/>
      <c r="E106" s="8"/>
      <c r="F106" s="67"/>
      <c r="G106" s="67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</row>
    <row r="107" ht="15.75" customHeight="1">
      <c r="A107" s="8"/>
      <c r="B107" s="8"/>
      <c r="C107" s="8"/>
      <c r="D107" s="8"/>
      <c r="E107" s="8"/>
      <c r="F107" s="67"/>
      <c r="G107" s="67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</row>
    <row r="108" ht="15.75" customHeight="1">
      <c r="A108" s="8"/>
      <c r="B108" s="8"/>
      <c r="C108" s="8"/>
      <c r="D108" s="8"/>
      <c r="E108" s="8"/>
      <c r="F108" s="67"/>
      <c r="G108" s="67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</row>
    <row r="109" ht="15.75" customHeight="1">
      <c r="A109" s="8"/>
      <c r="B109" s="8"/>
      <c r="C109" s="8"/>
      <c r="D109" s="8"/>
      <c r="E109" s="8"/>
      <c r="F109" s="67"/>
      <c r="G109" s="67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</row>
    <row r="110" ht="15.75" customHeight="1">
      <c r="A110" s="8"/>
      <c r="B110" s="8"/>
      <c r="C110" s="8"/>
      <c r="D110" s="8"/>
      <c r="E110" s="8"/>
      <c r="F110" s="67"/>
      <c r="G110" s="67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</row>
    <row r="111" ht="15.75" customHeight="1">
      <c r="A111" s="8"/>
      <c r="B111" s="8"/>
      <c r="C111" s="8"/>
      <c r="D111" s="8"/>
      <c r="E111" s="8"/>
      <c r="F111" s="67"/>
      <c r="G111" s="67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</row>
    <row r="112" ht="15.75" customHeight="1">
      <c r="A112" s="8"/>
      <c r="B112" s="8"/>
      <c r="C112" s="8"/>
      <c r="D112" s="8"/>
      <c r="E112" s="8"/>
      <c r="F112" s="67"/>
      <c r="G112" s="67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</row>
    <row r="113" ht="15.75" customHeight="1">
      <c r="A113" s="8"/>
      <c r="B113" s="8"/>
      <c r="C113" s="8"/>
      <c r="D113" s="8"/>
      <c r="E113" s="8"/>
      <c r="F113" s="67"/>
      <c r="G113" s="67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</row>
    <row r="114" ht="15.75" customHeight="1">
      <c r="A114" s="8"/>
      <c r="B114" s="8"/>
      <c r="C114" s="8"/>
      <c r="D114" s="8"/>
      <c r="E114" s="8"/>
      <c r="F114" s="67"/>
      <c r="G114" s="67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</row>
    <row r="115" ht="15.75" customHeight="1">
      <c r="A115" s="8"/>
      <c r="B115" s="8"/>
      <c r="C115" s="8"/>
      <c r="D115" s="8"/>
      <c r="E115" s="8"/>
      <c r="F115" s="67"/>
      <c r="G115" s="67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</row>
    <row r="116" ht="15.75" customHeight="1">
      <c r="A116" s="8"/>
      <c r="B116" s="8"/>
      <c r="C116" s="8"/>
      <c r="D116" s="8"/>
      <c r="E116" s="8"/>
      <c r="F116" s="67"/>
      <c r="G116" s="67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</row>
    <row r="117" ht="15.75" customHeight="1">
      <c r="A117" s="8"/>
      <c r="B117" s="8"/>
      <c r="C117" s="8"/>
      <c r="D117" s="8"/>
      <c r="E117" s="8"/>
      <c r="F117" s="67"/>
      <c r="G117" s="67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</row>
    <row r="118" ht="15.75" customHeight="1">
      <c r="A118" s="8"/>
      <c r="B118" s="8"/>
      <c r="C118" s="8"/>
      <c r="D118" s="8"/>
      <c r="E118" s="8"/>
      <c r="F118" s="67"/>
      <c r="G118" s="67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</row>
    <row r="119" ht="15.75" customHeight="1">
      <c r="A119" s="8"/>
      <c r="B119" s="8"/>
      <c r="C119" s="8"/>
      <c r="D119" s="8"/>
      <c r="E119" s="8"/>
      <c r="F119" s="67"/>
      <c r="G119" s="67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</row>
    <row r="120" ht="15.75" customHeight="1">
      <c r="A120" s="8"/>
      <c r="B120" s="8"/>
      <c r="C120" s="8"/>
      <c r="D120" s="8"/>
      <c r="E120" s="8"/>
      <c r="F120" s="67"/>
      <c r="G120" s="67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</row>
    <row r="121" ht="15.75" customHeight="1">
      <c r="A121" s="8"/>
      <c r="B121" s="8"/>
      <c r="C121" s="8"/>
      <c r="D121" s="8"/>
      <c r="E121" s="8"/>
      <c r="F121" s="67"/>
      <c r="G121" s="67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</row>
    <row r="122" ht="15.75" customHeight="1">
      <c r="A122" s="8"/>
      <c r="B122" s="8"/>
      <c r="C122" s="8"/>
      <c r="D122" s="8"/>
      <c r="E122" s="8"/>
      <c r="F122" s="67"/>
      <c r="G122" s="67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</row>
    <row r="123" ht="15.75" customHeight="1">
      <c r="A123" s="8"/>
      <c r="B123" s="8"/>
      <c r="C123" s="8"/>
      <c r="D123" s="8"/>
      <c r="E123" s="8"/>
      <c r="F123" s="67"/>
      <c r="G123" s="67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</row>
    <row r="124" ht="15.75" customHeight="1">
      <c r="A124" s="8"/>
      <c r="B124" s="8"/>
      <c r="C124" s="8"/>
      <c r="D124" s="8"/>
      <c r="E124" s="8"/>
      <c r="F124" s="67"/>
      <c r="G124" s="67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</row>
    <row r="125" ht="15.75" customHeight="1">
      <c r="A125" s="8"/>
      <c r="B125" s="8"/>
      <c r="C125" s="8"/>
      <c r="D125" s="8"/>
      <c r="E125" s="8"/>
      <c r="F125" s="67"/>
      <c r="G125" s="67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</row>
    <row r="126" ht="15.75" customHeight="1">
      <c r="A126" s="8"/>
      <c r="B126" s="8"/>
      <c r="C126" s="8"/>
      <c r="D126" s="8"/>
      <c r="E126" s="8"/>
      <c r="F126" s="67"/>
      <c r="G126" s="67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</row>
    <row r="127" ht="15.75" customHeight="1">
      <c r="A127" s="8"/>
      <c r="B127" s="8"/>
      <c r="C127" s="8"/>
      <c r="D127" s="8"/>
      <c r="E127" s="8"/>
      <c r="F127" s="67"/>
      <c r="G127" s="67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</row>
    <row r="128" ht="15.75" customHeight="1">
      <c r="A128" s="8"/>
      <c r="B128" s="8"/>
      <c r="C128" s="8"/>
      <c r="D128" s="8"/>
      <c r="E128" s="8"/>
      <c r="F128" s="67"/>
      <c r="G128" s="67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</row>
    <row r="129" ht="15.75" customHeight="1">
      <c r="A129" s="8"/>
      <c r="B129" s="8"/>
      <c r="C129" s="8"/>
      <c r="D129" s="8"/>
      <c r="E129" s="8"/>
      <c r="F129" s="67"/>
      <c r="G129" s="67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</row>
    <row r="130" ht="15.75" customHeight="1">
      <c r="A130" s="8"/>
      <c r="B130" s="8"/>
      <c r="C130" s="8"/>
      <c r="D130" s="8"/>
      <c r="E130" s="8"/>
      <c r="F130" s="67"/>
      <c r="G130" s="67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</row>
    <row r="131" ht="15.75" customHeight="1">
      <c r="A131" s="8"/>
      <c r="B131" s="8"/>
      <c r="C131" s="8"/>
      <c r="D131" s="8"/>
      <c r="E131" s="8"/>
      <c r="F131" s="67"/>
      <c r="G131" s="67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</row>
    <row r="132" ht="15.75" customHeight="1">
      <c r="A132" s="8"/>
      <c r="B132" s="8"/>
      <c r="C132" s="8"/>
      <c r="D132" s="8"/>
      <c r="E132" s="8"/>
      <c r="F132" s="67"/>
      <c r="G132" s="67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</row>
    <row r="133" ht="15.75" customHeight="1">
      <c r="A133" s="8"/>
      <c r="B133" s="8"/>
      <c r="C133" s="8"/>
      <c r="D133" s="8"/>
      <c r="E133" s="8"/>
      <c r="F133" s="67"/>
      <c r="G133" s="67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</row>
    <row r="134" ht="15.75" customHeight="1">
      <c r="A134" s="8"/>
      <c r="B134" s="8"/>
      <c r="C134" s="8"/>
      <c r="D134" s="8"/>
      <c r="E134" s="8"/>
      <c r="F134" s="67"/>
      <c r="G134" s="67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</row>
    <row r="135" ht="15.75" customHeight="1">
      <c r="A135" s="8"/>
      <c r="B135" s="8"/>
      <c r="C135" s="8"/>
      <c r="D135" s="8"/>
      <c r="E135" s="8"/>
      <c r="F135" s="67"/>
      <c r="G135" s="67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</row>
    <row r="136" ht="15.75" customHeight="1">
      <c r="A136" s="8"/>
      <c r="B136" s="8"/>
      <c r="C136" s="8"/>
      <c r="D136" s="8"/>
      <c r="E136" s="8"/>
      <c r="F136" s="67"/>
      <c r="G136" s="67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</row>
    <row r="137" ht="15.75" customHeight="1">
      <c r="A137" s="8"/>
      <c r="B137" s="8"/>
      <c r="C137" s="8"/>
      <c r="D137" s="8"/>
      <c r="E137" s="8"/>
      <c r="F137" s="67"/>
      <c r="G137" s="67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</row>
    <row r="138" ht="15.75" customHeight="1">
      <c r="A138" s="8"/>
      <c r="B138" s="8"/>
      <c r="C138" s="8"/>
      <c r="D138" s="8"/>
      <c r="E138" s="8"/>
      <c r="F138" s="67"/>
      <c r="G138" s="67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</row>
    <row r="139" ht="15.75" customHeight="1">
      <c r="A139" s="8"/>
      <c r="B139" s="8"/>
      <c r="C139" s="8"/>
      <c r="D139" s="8"/>
      <c r="E139" s="8"/>
      <c r="F139" s="67"/>
      <c r="G139" s="67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</row>
    <row r="140" ht="15.75" customHeight="1">
      <c r="A140" s="8"/>
      <c r="B140" s="8"/>
      <c r="C140" s="8"/>
      <c r="D140" s="8"/>
      <c r="E140" s="8"/>
      <c r="F140" s="67"/>
      <c r="G140" s="67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</row>
    <row r="141" ht="15.75" customHeight="1">
      <c r="A141" s="8"/>
      <c r="B141" s="8"/>
      <c r="C141" s="8"/>
      <c r="D141" s="8"/>
      <c r="E141" s="8"/>
      <c r="F141" s="67"/>
      <c r="G141" s="67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</row>
    <row r="142" ht="15.75" customHeight="1">
      <c r="A142" s="8"/>
      <c r="B142" s="8"/>
      <c r="C142" s="8"/>
      <c r="D142" s="8"/>
      <c r="E142" s="8"/>
      <c r="F142" s="67"/>
      <c r="G142" s="67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</row>
    <row r="143" ht="15.75" customHeight="1">
      <c r="A143" s="8"/>
      <c r="B143" s="8"/>
      <c r="C143" s="8"/>
      <c r="D143" s="8"/>
      <c r="E143" s="8"/>
      <c r="F143" s="67"/>
      <c r="G143" s="67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</row>
    <row r="144" ht="15.75" customHeight="1">
      <c r="A144" s="8"/>
      <c r="B144" s="8"/>
      <c r="C144" s="8"/>
      <c r="D144" s="8"/>
      <c r="E144" s="8"/>
      <c r="F144" s="67"/>
      <c r="G144" s="67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</row>
    <row r="145" ht="15.75" customHeight="1">
      <c r="A145" s="8"/>
      <c r="B145" s="8"/>
      <c r="C145" s="8"/>
      <c r="D145" s="8"/>
      <c r="E145" s="8"/>
      <c r="F145" s="67"/>
      <c r="G145" s="67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</row>
    <row r="146" ht="15.75" customHeight="1">
      <c r="A146" s="8"/>
      <c r="B146" s="8"/>
      <c r="C146" s="8"/>
      <c r="D146" s="8"/>
      <c r="E146" s="8"/>
      <c r="F146" s="67"/>
      <c r="G146" s="67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</row>
    <row r="147" ht="15.75" customHeight="1">
      <c r="A147" s="8"/>
      <c r="B147" s="8"/>
      <c r="C147" s="8"/>
      <c r="D147" s="8"/>
      <c r="E147" s="8"/>
      <c r="F147" s="67"/>
      <c r="G147" s="67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</row>
    <row r="148" ht="15.75" customHeight="1">
      <c r="A148" s="8"/>
      <c r="B148" s="8"/>
      <c r="C148" s="8"/>
      <c r="D148" s="8"/>
      <c r="E148" s="8"/>
      <c r="F148" s="67"/>
      <c r="G148" s="67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</row>
    <row r="149" ht="15.75" customHeight="1">
      <c r="A149" s="8"/>
      <c r="B149" s="8"/>
      <c r="C149" s="8"/>
      <c r="D149" s="8"/>
      <c r="E149" s="8"/>
      <c r="F149" s="67"/>
      <c r="G149" s="67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</row>
    <row r="150" ht="15.75" customHeight="1">
      <c r="A150" s="8"/>
      <c r="B150" s="8"/>
      <c r="C150" s="8"/>
      <c r="D150" s="8"/>
      <c r="E150" s="8"/>
      <c r="F150" s="67"/>
      <c r="G150" s="67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</row>
    <row r="151" ht="15.75" customHeight="1">
      <c r="A151" s="8"/>
      <c r="B151" s="8"/>
      <c r="C151" s="8"/>
      <c r="D151" s="8"/>
      <c r="E151" s="8"/>
      <c r="F151" s="67"/>
      <c r="G151" s="67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</row>
    <row r="152" ht="15.75" customHeight="1">
      <c r="A152" s="8"/>
      <c r="B152" s="8"/>
      <c r="C152" s="8"/>
      <c r="D152" s="8"/>
      <c r="E152" s="8"/>
      <c r="F152" s="67"/>
      <c r="G152" s="67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</row>
    <row r="153" ht="15.75" customHeight="1">
      <c r="A153" s="8"/>
      <c r="B153" s="8"/>
      <c r="C153" s="8"/>
      <c r="D153" s="8"/>
      <c r="E153" s="8"/>
      <c r="F153" s="67"/>
      <c r="G153" s="67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</row>
    <row r="154" ht="15.75" customHeight="1">
      <c r="A154" s="8"/>
      <c r="B154" s="8"/>
      <c r="C154" s="8"/>
      <c r="D154" s="8"/>
      <c r="E154" s="8"/>
      <c r="F154" s="67"/>
      <c r="G154" s="67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</row>
    <row r="155" ht="15.75" customHeight="1">
      <c r="A155" s="8"/>
      <c r="B155" s="8"/>
      <c r="C155" s="8"/>
      <c r="D155" s="8"/>
      <c r="E155" s="8"/>
      <c r="F155" s="67"/>
      <c r="G155" s="67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</row>
    <row r="156" ht="15.75" customHeight="1">
      <c r="A156" s="8"/>
      <c r="B156" s="8"/>
      <c r="C156" s="8"/>
      <c r="D156" s="8"/>
      <c r="E156" s="8"/>
      <c r="F156" s="67"/>
      <c r="G156" s="67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</row>
    <row r="157" ht="15.75" customHeight="1">
      <c r="A157" s="8"/>
      <c r="B157" s="8"/>
      <c r="C157" s="8"/>
      <c r="D157" s="8"/>
      <c r="E157" s="8"/>
      <c r="F157" s="67"/>
      <c r="G157" s="67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</row>
    <row r="158" ht="15.75" customHeight="1">
      <c r="A158" s="8"/>
      <c r="B158" s="8"/>
      <c r="C158" s="8"/>
      <c r="D158" s="8"/>
      <c r="E158" s="8"/>
      <c r="F158" s="67"/>
      <c r="G158" s="67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</row>
    <row r="159" ht="15.75" customHeight="1">
      <c r="A159" s="8"/>
      <c r="B159" s="8"/>
      <c r="C159" s="8"/>
      <c r="D159" s="8"/>
      <c r="E159" s="8"/>
      <c r="F159" s="67"/>
      <c r="G159" s="67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</row>
    <row r="160" ht="15.75" customHeight="1">
      <c r="A160" s="8"/>
      <c r="B160" s="8"/>
      <c r="C160" s="8"/>
      <c r="D160" s="8"/>
      <c r="E160" s="8"/>
      <c r="F160" s="67"/>
      <c r="G160" s="67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</row>
    <row r="161" ht="15.75" customHeight="1">
      <c r="A161" s="8"/>
      <c r="B161" s="8"/>
      <c r="C161" s="8"/>
      <c r="D161" s="8"/>
      <c r="E161" s="8"/>
      <c r="F161" s="67"/>
      <c r="G161" s="67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</row>
    <row r="162" ht="15.75" customHeight="1">
      <c r="A162" s="8"/>
      <c r="B162" s="8"/>
      <c r="C162" s="8"/>
      <c r="D162" s="8"/>
      <c r="E162" s="8"/>
      <c r="F162" s="67"/>
      <c r="G162" s="67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</row>
    <row r="163" ht="15.75" customHeight="1">
      <c r="A163" s="8"/>
      <c r="B163" s="8"/>
      <c r="C163" s="8"/>
      <c r="D163" s="8"/>
      <c r="E163" s="8"/>
      <c r="F163" s="67"/>
      <c r="G163" s="67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</row>
    <row r="164" ht="15.75" customHeight="1">
      <c r="A164" s="8"/>
      <c r="B164" s="8"/>
      <c r="C164" s="8"/>
      <c r="D164" s="8"/>
      <c r="E164" s="8"/>
      <c r="F164" s="67"/>
      <c r="G164" s="67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</row>
    <row r="165" ht="15.75" customHeight="1">
      <c r="A165" s="8"/>
      <c r="B165" s="8"/>
      <c r="C165" s="8"/>
      <c r="D165" s="8"/>
      <c r="E165" s="8"/>
      <c r="F165" s="67"/>
      <c r="G165" s="67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</row>
    <row r="166" ht="15.75" customHeight="1">
      <c r="A166" s="8"/>
      <c r="B166" s="8"/>
      <c r="C166" s="8"/>
      <c r="D166" s="8"/>
      <c r="E166" s="8"/>
      <c r="F166" s="67"/>
      <c r="G166" s="67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</row>
    <row r="167" ht="15.75" customHeight="1">
      <c r="A167" s="8"/>
      <c r="B167" s="8"/>
      <c r="C167" s="8"/>
      <c r="D167" s="8"/>
      <c r="E167" s="8"/>
      <c r="F167" s="67"/>
      <c r="G167" s="67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</row>
    <row r="168" ht="15.75" customHeight="1">
      <c r="A168" s="8"/>
      <c r="B168" s="8"/>
      <c r="C168" s="8"/>
      <c r="D168" s="8"/>
      <c r="E168" s="8"/>
      <c r="F168" s="67"/>
      <c r="G168" s="67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</row>
    <row r="169" ht="15.75" customHeight="1">
      <c r="A169" s="8"/>
      <c r="B169" s="8"/>
      <c r="C169" s="8"/>
      <c r="D169" s="8"/>
      <c r="E169" s="8"/>
      <c r="F169" s="67"/>
      <c r="G169" s="67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</row>
    <row r="170" ht="15.75" customHeight="1">
      <c r="A170" s="8"/>
      <c r="B170" s="8"/>
      <c r="C170" s="8"/>
      <c r="D170" s="8"/>
      <c r="E170" s="8"/>
      <c r="F170" s="67"/>
      <c r="G170" s="67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</row>
    <row r="171" ht="15.75" customHeight="1">
      <c r="A171" s="8"/>
      <c r="B171" s="8"/>
      <c r="C171" s="8"/>
      <c r="D171" s="8"/>
      <c r="E171" s="8"/>
      <c r="F171" s="67"/>
      <c r="G171" s="67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</row>
    <row r="172" ht="15.75" customHeight="1">
      <c r="A172" s="8"/>
      <c r="B172" s="8"/>
      <c r="C172" s="8"/>
      <c r="D172" s="8"/>
      <c r="E172" s="8"/>
      <c r="F172" s="67"/>
      <c r="G172" s="67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</row>
    <row r="173" ht="15.75" customHeight="1">
      <c r="A173" s="8"/>
      <c r="B173" s="8"/>
      <c r="C173" s="8"/>
      <c r="D173" s="8"/>
      <c r="E173" s="8"/>
      <c r="F173" s="67"/>
      <c r="G173" s="67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</row>
    <row r="174" ht="15.75" customHeight="1">
      <c r="A174" s="8"/>
      <c r="B174" s="8"/>
      <c r="C174" s="8"/>
      <c r="D174" s="8"/>
      <c r="E174" s="8"/>
      <c r="F174" s="67"/>
      <c r="G174" s="67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</row>
    <row r="175" ht="15.75" customHeight="1">
      <c r="A175" s="8"/>
      <c r="B175" s="8"/>
      <c r="C175" s="8"/>
      <c r="D175" s="8"/>
      <c r="E175" s="8"/>
      <c r="F175" s="67"/>
      <c r="G175" s="67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8"/>
      <c r="Y175" s="8"/>
      <c r="Z175" s="8"/>
    </row>
    <row r="176" ht="15.75" customHeight="1">
      <c r="A176" s="8"/>
      <c r="B176" s="8"/>
      <c r="C176" s="8"/>
      <c r="D176" s="8"/>
      <c r="E176" s="8"/>
      <c r="F176" s="67"/>
      <c r="G176" s="67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8"/>
      <c r="Y176" s="8"/>
      <c r="Z176" s="8"/>
    </row>
    <row r="177" ht="15.75" customHeight="1">
      <c r="A177" s="8"/>
      <c r="B177" s="8"/>
      <c r="C177" s="8"/>
      <c r="D177" s="8"/>
      <c r="E177" s="8"/>
      <c r="F177" s="67"/>
      <c r="G177" s="67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8"/>
      <c r="Y177" s="8"/>
      <c r="Z177" s="8"/>
    </row>
    <row r="178" ht="15.75" customHeight="1">
      <c r="A178" s="8"/>
      <c r="B178" s="8"/>
      <c r="C178" s="8"/>
      <c r="D178" s="8"/>
      <c r="E178" s="8"/>
      <c r="F178" s="67"/>
      <c r="G178" s="67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8"/>
      <c r="Y178" s="8"/>
      <c r="Z178" s="8"/>
    </row>
    <row r="179" ht="15.75" customHeight="1">
      <c r="A179" s="8"/>
      <c r="B179" s="8"/>
      <c r="C179" s="8"/>
      <c r="D179" s="8"/>
      <c r="E179" s="8"/>
      <c r="F179" s="67"/>
      <c r="G179" s="67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</row>
    <row r="180" ht="15.75" customHeight="1">
      <c r="A180" s="8"/>
      <c r="B180" s="8"/>
      <c r="C180" s="8"/>
      <c r="D180" s="8"/>
      <c r="E180" s="8"/>
      <c r="F180" s="67"/>
      <c r="G180" s="67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8"/>
      <c r="Y180" s="8"/>
      <c r="Z180" s="8"/>
    </row>
    <row r="181" ht="15.75" customHeight="1">
      <c r="A181" s="8"/>
      <c r="B181" s="8"/>
      <c r="C181" s="8"/>
      <c r="D181" s="8"/>
      <c r="E181" s="8"/>
      <c r="F181" s="67"/>
      <c r="G181" s="67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8"/>
      <c r="Y181" s="8"/>
      <c r="Z181" s="8"/>
    </row>
    <row r="182" ht="15.75" customHeight="1">
      <c r="A182" s="8"/>
      <c r="B182" s="8"/>
      <c r="C182" s="8"/>
      <c r="D182" s="8"/>
      <c r="E182" s="8"/>
      <c r="F182" s="67"/>
      <c r="G182" s="67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8"/>
      <c r="Y182" s="8"/>
      <c r="Z182" s="8"/>
    </row>
    <row r="183" ht="15.75" customHeight="1">
      <c r="A183" s="8"/>
      <c r="B183" s="8"/>
      <c r="C183" s="8"/>
      <c r="D183" s="8"/>
      <c r="E183" s="8"/>
      <c r="F183" s="67"/>
      <c r="G183" s="67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8"/>
      <c r="Y183" s="8"/>
      <c r="Z183" s="8"/>
    </row>
    <row r="184" ht="15.75" customHeight="1">
      <c r="A184" s="8"/>
      <c r="B184" s="8"/>
      <c r="C184" s="8"/>
      <c r="D184" s="8"/>
      <c r="E184" s="8"/>
      <c r="F184" s="67"/>
      <c r="G184" s="67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8"/>
      <c r="Y184" s="8"/>
      <c r="Z184" s="8"/>
    </row>
    <row r="185" ht="15.75" customHeight="1">
      <c r="A185" s="8"/>
      <c r="B185" s="8"/>
      <c r="C185" s="8"/>
      <c r="D185" s="8"/>
      <c r="E185" s="8"/>
      <c r="F185" s="67"/>
      <c r="G185" s="67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8"/>
      <c r="Y185" s="8"/>
      <c r="Z185" s="8"/>
    </row>
    <row r="186" ht="15.75" customHeight="1">
      <c r="A186" s="8"/>
      <c r="B186" s="8"/>
      <c r="C186" s="8"/>
      <c r="D186" s="8"/>
      <c r="E186" s="8"/>
      <c r="F186" s="67"/>
      <c r="G186" s="67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</row>
    <row r="187" ht="15.75" customHeight="1">
      <c r="A187" s="8"/>
      <c r="B187" s="8"/>
      <c r="C187" s="8"/>
      <c r="D187" s="8"/>
      <c r="E187" s="8"/>
      <c r="F187" s="67"/>
      <c r="G187" s="67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8"/>
      <c r="Y187" s="8"/>
      <c r="Z187" s="8"/>
    </row>
    <row r="188" ht="15.75" customHeight="1">
      <c r="A188" s="8"/>
      <c r="B188" s="8"/>
      <c r="C188" s="8"/>
      <c r="D188" s="8"/>
      <c r="E188" s="8"/>
      <c r="F188" s="67"/>
      <c r="G188" s="67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8"/>
      <c r="Y188" s="8"/>
      <c r="Z188" s="8"/>
    </row>
    <row r="189" ht="15.75" customHeight="1">
      <c r="A189" s="8"/>
      <c r="B189" s="8"/>
      <c r="C189" s="8"/>
      <c r="D189" s="8"/>
      <c r="E189" s="8"/>
      <c r="F189" s="67"/>
      <c r="G189" s="67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8"/>
      <c r="Y189" s="8"/>
      <c r="Z189" s="8"/>
    </row>
    <row r="190" ht="15.75" customHeight="1">
      <c r="A190" s="8"/>
      <c r="B190" s="8"/>
      <c r="C190" s="8"/>
      <c r="D190" s="8"/>
      <c r="E190" s="8"/>
      <c r="F190" s="67"/>
      <c r="G190" s="67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8"/>
      <c r="Y190" s="8"/>
      <c r="Z190" s="8"/>
    </row>
    <row r="191" ht="15.75" customHeight="1">
      <c r="A191" s="8"/>
      <c r="B191" s="8"/>
      <c r="C191" s="8"/>
      <c r="D191" s="8"/>
      <c r="E191" s="8"/>
      <c r="F191" s="67"/>
      <c r="G191" s="67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8"/>
      <c r="Y191" s="8"/>
      <c r="Z191" s="8"/>
    </row>
    <row r="192" ht="15.75" customHeight="1">
      <c r="A192" s="8"/>
      <c r="B192" s="8"/>
      <c r="C192" s="8"/>
      <c r="D192" s="8"/>
      <c r="E192" s="8"/>
      <c r="F192" s="67"/>
      <c r="G192" s="67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8"/>
      <c r="Y192" s="8"/>
      <c r="Z192" s="8"/>
    </row>
    <row r="193" ht="15.75" customHeight="1">
      <c r="A193" s="8"/>
      <c r="B193" s="8"/>
      <c r="C193" s="8"/>
      <c r="D193" s="8"/>
      <c r="E193" s="8"/>
      <c r="F193" s="67"/>
      <c r="G193" s="67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8"/>
      <c r="Y193" s="8"/>
      <c r="Z193" s="8"/>
    </row>
    <row r="194" ht="15.75" customHeight="1">
      <c r="A194" s="8"/>
      <c r="B194" s="8"/>
      <c r="C194" s="8"/>
      <c r="D194" s="8"/>
      <c r="E194" s="8"/>
      <c r="F194" s="67"/>
      <c r="G194" s="67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8"/>
      <c r="Y194" s="8"/>
      <c r="Z194" s="8"/>
    </row>
    <row r="195" ht="15.75" customHeight="1">
      <c r="A195" s="8"/>
      <c r="B195" s="8"/>
      <c r="C195" s="8"/>
      <c r="D195" s="8"/>
      <c r="E195" s="8"/>
      <c r="F195" s="67"/>
      <c r="G195" s="67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8"/>
      <c r="Y195" s="8"/>
      <c r="Z195" s="8"/>
    </row>
    <row r="196" ht="15.75" customHeight="1">
      <c r="A196" s="8"/>
      <c r="B196" s="8"/>
      <c r="C196" s="8"/>
      <c r="D196" s="8"/>
      <c r="E196" s="8"/>
      <c r="F196" s="67"/>
      <c r="G196" s="67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8"/>
      <c r="Y196" s="8"/>
      <c r="Z196" s="8"/>
    </row>
    <row r="197" ht="15.75" customHeight="1">
      <c r="A197" s="8"/>
      <c r="B197" s="8"/>
      <c r="C197" s="8"/>
      <c r="D197" s="8"/>
      <c r="E197" s="8"/>
      <c r="F197" s="67"/>
      <c r="G197" s="67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8"/>
      <c r="Y197" s="8"/>
      <c r="Z197" s="8"/>
    </row>
    <row r="198" ht="15.75" customHeight="1">
      <c r="A198" s="8"/>
      <c r="B198" s="8"/>
      <c r="C198" s="8"/>
      <c r="D198" s="8"/>
      <c r="E198" s="8"/>
      <c r="F198" s="67"/>
      <c r="G198" s="67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8"/>
      <c r="Y198" s="8"/>
      <c r="Z198" s="8"/>
    </row>
    <row r="199" ht="15.75" customHeight="1">
      <c r="A199" s="8"/>
      <c r="B199" s="8"/>
      <c r="C199" s="8"/>
      <c r="D199" s="8"/>
      <c r="E199" s="8"/>
      <c r="F199" s="67"/>
      <c r="G199" s="67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8"/>
      <c r="Y199" s="8"/>
      <c r="Z199" s="8"/>
    </row>
    <row r="200" ht="15.75" customHeight="1">
      <c r="A200" s="8"/>
      <c r="B200" s="8"/>
      <c r="C200" s="8"/>
      <c r="D200" s="8"/>
      <c r="E200" s="8"/>
      <c r="F200" s="67"/>
      <c r="G200" s="67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8"/>
      <c r="Y200" s="8"/>
      <c r="Z200" s="8"/>
    </row>
    <row r="201" ht="15.75" customHeight="1">
      <c r="A201" s="8"/>
      <c r="B201" s="8"/>
      <c r="C201" s="8"/>
      <c r="D201" s="8"/>
      <c r="E201" s="8"/>
      <c r="F201" s="67"/>
      <c r="G201" s="67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8"/>
      <c r="Y201" s="8"/>
      <c r="Z201" s="8"/>
    </row>
    <row r="202" ht="15.75" customHeight="1">
      <c r="A202" s="8"/>
      <c r="B202" s="8"/>
      <c r="C202" s="8"/>
      <c r="D202" s="8"/>
      <c r="E202" s="8"/>
      <c r="F202" s="67"/>
      <c r="G202" s="67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8"/>
      <c r="Y202" s="8"/>
      <c r="Z202" s="8"/>
    </row>
    <row r="203" ht="15.75" customHeight="1">
      <c r="A203" s="8"/>
      <c r="B203" s="8"/>
      <c r="C203" s="8"/>
      <c r="D203" s="8"/>
      <c r="E203" s="8"/>
      <c r="F203" s="67"/>
      <c r="G203" s="67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8"/>
      <c r="Y203" s="8"/>
      <c r="Z203" s="8"/>
    </row>
    <row r="204" ht="15.75" customHeight="1">
      <c r="A204" s="8"/>
      <c r="B204" s="8"/>
      <c r="C204" s="8"/>
      <c r="D204" s="8"/>
      <c r="E204" s="8"/>
      <c r="F204" s="67"/>
      <c r="G204" s="67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</row>
    <row r="205" ht="15.75" customHeight="1">
      <c r="A205" s="8"/>
      <c r="B205" s="8"/>
      <c r="C205" s="8"/>
      <c r="D205" s="8"/>
      <c r="E205" s="8"/>
      <c r="F205" s="67"/>
      <c r="G205" s="67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8"/>
      <c r="Y205" s="8"/>
      <c r="Z205" s="8"/>
    </row>
    <row r="206" ht="15.75" customHeight="1">
      <c r="A206" s="8"/>
      <c r="B206" s="8"/>
      <c r="C206" s="8"/>
      <c r="D206" s="8"/>
      <c r="E206" s="8"/>
      <c r="F206" s="67"/>
      <c r="G206" s="67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8"/>
      <c r="Y206" s="8"/>
      <c r="Z206" s="8"/>
    </row>
    <row r="207" ht="15.75" customHeight="1">
      <c r="A207" s="8"/>
      <c r="B207" s="8"/>
      <c r="C207" s="8"/>
      <c r="D207" s="8"/>
      <c r="E207" s="8"/>
      <c r="F207" s="67"/>
      <c r="G207" s="67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8"/>
      <c r="Y207" s="8"/>
      <c r="Z207" s="8"/>
    </row>
    <row r="208" ht="15.75" customHeight="1">
      <c r="A208" s="8"/>
      <c r="B208" s="8"/>
      <c r="C208" s="8"/>
      <c r="D208" s="8"/>
      <c r="E208" s="8"/>
      <c r="F208" s="67"/>
      <c r="G208" s="67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8"/>
      <c r="Y208" s="8"/>
      <c r="Z208" s="8"/>
    </row>
    <row r="209" ht="15.75" customHeight="1">
      <c r="A209" s="8"/>
      <c r="B209" s="8"/>
      <c r="C209" s="8"/>
      <c r="D209" s="8"/>
      <c r="E209" s="8"/>
      <c r="F209" s="67"/>
      <c r="G209" s="67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8"/>
      <c r="Y209" s="8"/>
      <c r="Z209" s="8"/>
    </row>
    <row r="210" ht="15.75" customHeight="1">
      <c r="A210" s="8"/>
      <c r="B210" s="8"/>
      <c r="C210" s="8"/>
      <c r="D210" s="8"/>
      <c r="E210" s="8"/>
      <c r="F210" s="67"/>
      <c r="G210" s="67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8"/>
      <c r="Y210" s="8"/>
      <c r="Z210" s="8"/>
    </row>
    <row r="211" ht="15.75" customHeight="1">
      <c r="A211" s="8"/>
      <c r="B211" s="8"/>
      <c r="C211" s="8"/>
      <c r="D211" s="8"/>
      <c r="E211" s="8"/>
      <c r="F211" s="67"/>
      <c r="G211" s="67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8"/>
      <c r="Y211" s="8"/>
      <c r="Z211" s="8"/>
    </row>
    <row r="212" ht="15.75" customHeight="1">
      <c r="A212" s="8"/>
      <c r="B212" s="8"/>
      <c r="C212" s="8"/>
      <c r="D212" s="8"/>
      <c r="E212" s="8"/>
      <c r="F212" s="67"/>
      <c r="G212" s="67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8"/>
      <c r="Y212" s="8"/>
      <c r="Z212" s="8"/>
    </row>
    <row r="213" ht="15.75" customHeight="1">
      <c r="A213" s="8"/>
      <c r="B213" s="8"/>
      <c r="C213" s="8"/>
      <c r="D213" s="8"/>
      <c r="E213" s="8"/>
      <c r="F213" s="67"/>
      <c r="G213" s="67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8"/>
      <c r="Y213" s="8"/>
      <c r="Z213" s="8"/>
    </row>
    <row r="214" ht="15.75" customHeight="1">
      <c r="A214" s="8"/>
      <c r="B214" s="8"/>
      <c r="C214" s="8"/>
      <c r="D214" s="8"/>
      <c r="E214" s="8"/>
      <c r="F214" s="67"/>
      <c r="G214" s="67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8"/>
      <c r="Y214" s="8"/>
      <c r="Z214" s="8"/>
    </row>
    <row r="215" ht="15.75" customHeight="1">
      <c r="A215" s="8"/>
      <c r="B215" s="8"/>
      <c r="C215" s="8"/>
      <c r="D215" s="8"/>
      <c r="E215" s="8"/>
      <c r="F215" s="67"/>
      <c r="G215" s="67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8"/>
      <c r="Y215" s="8"/>
      <c r="Z215" s="8"/>
    </row>
    <row r="216" ht="15.75" customHeight="1">
      <c r="A216" s="8"/>
      <c r="B216" s="8"/>
      <c r="C216" s="8"/>
      <c r="D216" s="8"/>
      <c r="E216" s="8"/>
      <c r="F216" s="67"/>
      <c r="G216" s="67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8"/>
      <c r="Y216" s="8"/>
      <c r="Z216" s="8"/>
    </row>
    <row r="217" ht="15.75" customHeight="1">
      <c r="A217" s="8"/>
      <c r="B217" s="8"/>
      <c r="C217" s="8"/>
      <c r="D217" s="8"/>
      <c r="E217" s="8"/>
      <c r="F217" s="67"/>
      <c r="G217" s="67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</row>
    <row r="218" ht="15.75" customHeight="1">
      <c r="A218" s="8"/>
      <c r="B218" s="8"/>
      <c r="C218" s="8"/>
      <c r="D218" s="8"/>
      <c r="E218" s="8"/>
      <c r="F218" s="67"/>
      <c r="G218" s="67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8"/>
      <c r="Y218" s="8"/>
      <c r="Z218" s="8"/>
    </row>
    <row r="219" ht="15.75" customHeight="1">
      <c r="A219" s="8"/>
      <c r="B219" s="8"/>
      <c r="C219" s="8"/>
      <c r="D219" s="8"/>
      <c r="E219" s="8"/>
      <c r="F219" s="67"/>
      <c r="G219" s="67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8"/>
      <c r="Y219" s="8"/>
      <c r="Z219" s="8"/>
    </row>
    <row r="220" ht="15.75" customHeight="1">
      <c r="A220" s="8"/>
      <c r="B220" s="8"/>
      <c r="C220" s="8"/>
      <c r="D220" s="8"/>
      <c r="E220" s="8"/>
      <c r="F220" s="67"/>
      <c r="G220" s="67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8"/>
      <c r="Y220" s="8"/>
      <c r="Z220" s="8"/>
    </row>
    <row r="221" ht="15.75" customHeight="1">
      <c r="A221" s="8"/>
      <c r="B221" s="8"/>
      <c r="C221" s="8"/>
      <c r="D221" s="8"/>
      <c r="E221" s="8"/>
      <c r="F221" s="67"/>
      <c r="G221" s="67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8"/>
      <c r="Y221" s="8"/>
      <c r="Z221" s="8"/>
    </row>
    <row r="222" ht="15.75" customHeight="1">
      <c r="A222" s="8"/>
      <c r="B222" s="8"/>
      <c r="C222" s="8"/>
      <c r="D222" s="8"/>
      <c r="E222" s="8"/>
      <c r="F222" s="67"/>
      <c r="G222" s="67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8"/>
      <c r="Y222" s="8"/>
      <c r="Z222" s="8"/>
    </row>
    <row r="223" ht="15.75" customHeight="1">
      <c r="A223" s="8"/>
      <c r="B223" s="8"/>
      <c r="C223" s="8"/>
      <c r="D223" s="8"/>
      <c r="E223" s="8"/>
      <c r="F223" s="67"/>
      <c r="G223" s="67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8"/>
      <c r="Y223" s="8"/>
      <c r="Z223" s="8"/>
    </row>
    <row r="224" ht="15.75" customHeight="1">
      <c r="A224" s="8"/>
      <c r="B224" s="8"/>
      <c r="C224" s="8"/>
      <c r="D224" s="8"/>
      <c r="E224" s="8"/>
      <c r="F224" s="67"/>
      <c r="G224" s="67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8"/>
      <c r="Y224" s="8"/>
      <c r="Z224" s="8"/>
    </row>
    <row r="225" ht="15.75" customHeight="1">
      <c r="A225" s="8"/>
      <c r="B225" s="8"/>
      <c r="C225" s="8"/>
      <c r="D225" s="8"/>
      <c r="E225" s="8"/>
      <c r="F225" s="67"/>
      <c r="G225" s="67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8"/>
      <c r="Y225" s="8"/>
      <c r="Z225" s="8"/>
    </row>
    <row r="226" ht="15.75" customHeight="1">
      <c r="A226" s="8"/>
      <c r="B226" s="8"/>
      <c r="C226" s="8"/>
      <c r="D226" s="8"/>
      <c r="E226" s="8"/>
      <c r="F226" s="67"/>
      <c r="G226" s="67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8"/>
      <c r="Y226" s="8"/>
      <c r="Z226" s="8"/>
    </row>
    <row r="227" ht="15.75" customHeight="1">
      <c r="A227" s="8"/>
      <c r="B227" s="8"/>
      <c r="C227" s="8"/>
      <c r="D227" s="8"/>
      <c r="E227" s="8"/>
      <c r="F227" s="67"/>
      <c r="G227" s="67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8"/>
      <c r="Y227" s="8"/>
      <c r="Z227" s="8"/>
    </row>
    <row r="228" ht="15.75" customHeight="1">
      <c r="A228" s="8"/>
      <c r="B228" s="8"/>
      <c r="C228" s="8"/>
      <c r="D228" s="8"/>
      <c r="E228" s="8"/>
      <c r="F228" s="67"/>
      <c r="G228" s="67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8"/>
      <c r="Y228" s="8"/>
      <c r="Z228" s="8"/>
    </row>
    <row r="229" ht="15.75" customHeight="1">
      <c r="A229" s="8"/>
      <c r="B229" s="8"/>
      <c r="C229" s="8"/>
      <c r="D229" s="8"/>
      <c r="E229" s="8"/>
      <c r="F229" s="67"/>
      <c r="G229" s="67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8"/>
      <c r="Y229" s="8"/>
      <c r="Z229" s="8"/>
    </row>
    <row r="230" ht="15.75" customHeight="1">
      <c r="A230" s="8"/>
      <c r="B230" s="8"/>
      <c r="C230" s="8"/>
      <c r="D230" s="8"/>
      <c r="E230" s="8"/>
      <c r="F230" s="67"/>
      <c r="G230" s="67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</row>
    <row r="231" ht="15.75" customHeight="1">
      <c r="A231" s="8"/>
      <c r="B231" s="8"/>
      <c r="C231" s="8"/>
      <c r="D231" s="8"/>
      <c r="E231" s="8"/>
      <c r="F231" s="67"/>
      <c r="G231" s="67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</row>
    <row r="232" ht="15.75" customHeight="1">
      <c r="A232" s="8"/>
      <c r="B232" s="8"/>
      <c r="C232" s="8"/>
      <c r="D232" s="8"/>
      <c r="E232" s="8"/>
      <c r="F232" s="67"/>
      <c r="G232" s="67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</row>
    <row r="233" ht="15.75" customHeight="1">
      <c r="A233" s="8"/>
      <c r="B233" s="8"/>
      <c r="C233" s="8"/>
      <c r="D233" s="8"/>
      <c r="E233" s="8"/>
      <c r="F233" s="67"/>
      <c r="G233" s="67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</row>
    <row r="234" ht="15.75" customHeight="1">
      <c r="A234" s="8"/>
      <c r="B234" s="8"/>
      <c r="C234" s="8"/>
      <c r="D234" s="8"/>
      <c r="E234" s="8"/>
      <c r="F234" s="67"/>
      <c r="G234" s="67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</row>
    <row r="235" ht="15.75" customHeight="1">
      <c r="A235" s="8"/>
      <c r="B235" s="8"/>
      <c r="C235" s="8"/>
      <c r="D235" s="8"/>
      <c r="E235" s="8"/>
      <c r="F235" s="67"/>
      <c r="G235" s="67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</row>
    <row r="236" ht="15.75" customHeight="1">
      <c r="A236" s="8"/>
      <c r="B236" s="8"/>
      <c r="C236" s="8"/>
      <c r="D236" s="8"/>
      <c r="E236" s="8"/>
      <c r="F236" s="67"/>
      <c r="G236" s="67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</row>
    <row r="237" ht="15.75" customHeight="1">
      <c r="A237" s="8"/>
      <c r="B237" s="8"/>
      <c r="C237" s="8"/>
      <c r="D237" s="8"/>
      <c r="E237" s="8"/>
      <c r="F237" s="67"/>
      <c r="G237" s="67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</row>
    <row r="238" ht="15.75" customHeight="1">
      <c r="A238" s="8"/>
      <c r="B238" s="8"/>
      <c r="C238" s="8"/>
      <c r="D238" s="8"/>
      <c r="E238" s="8"/>
      <c r="F238" s="67"/>
      <c r="G238" s="67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</row>
    <row r="239" ht="15.75" customHeight="1">
      <c r="A239" s="8"/>
      <c r="B239" s="8"/>
      <c r="C239" s="8"/>
      <c r="D239" s="8"/>
      <c r="E239" s="8"/>
      <c r="F239" s="67"/>
      <c r="G239" s="67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8"/>
      <c r="Y239" s="8"/>
      <c r="Z239" s="8"/>
    </row>
    <row r="240" ht="15.75" customHeight="1">
      <c r="A240" s="8"/>
      <c r="B240" s="8"/>
      <c r="C240" s="8"/>
      <c r="D240" s="8"/>
      <c r="E240" s="8"/>
      <c r="F240" s="67"/>
      <c r="G240" s="67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8"/>
      <c r="Y240" s="8"/>
      <c r="Z240" s="8"/>
    </row>
    <row r="241" ht="15.75" customHeight="1">
      <c r="A241" s="8"/>
      <c r="B241" s="8"/>
      <c r="C241" s="8"/>
      <c r="D241" s="8"/>
      <c r="E241" s="8"/>
      <c r="F241" s="67"/>
      <c r="G241" s="67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8"/>
      <c r="Y241" s="8"/>
      <c r="Z241" s="8"/>
    </row>
    <row r="242" ht="15.75" customHeight="1">
      <c r="A242" s="8"/>
      <c r="B242" s="8"/>
      <c r="C242" s="8"/>
      <c r="D242" s="8"/>
      <c r="E242" s="8"/>
      <c r="F242" s="67"/>
      <c r="G242" s="67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8"/>
      <c r="Y242" s="8"/>
      <c r="Z242" s="8"/>
    </row>
    <row r="243" ht="15.75" customHeight="1">
      <c r="A243" s="8"/>
      <c r="B243" s="8"/>
      <c r="C243" s="8"/>
      <c r="D243" s="8"/>
      <c r="E243" s="8"/>
      <c r="F243" s="67"/>
      <c r="G243" s="67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8"/>
      <c r="Y243" s="8"/>
      <c r="Z243" s="8"/>
    </row>
    <row r="244" ht="15.75" customHeight="1">
      <c r="A244" s="8"/>
      <c r="B244" s="8"/>
      <c r="C244" s="8"/>
      <c r="D244" s="8"/>
      <c r="E244" s="8"/>
      <c r="F244" s="67"/>
      <c r="G244" s="67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8"/>
      <c r="Y244" s="8"/>
      <c r="Z244" s="8"/>
    </row>
    <row r="245" ht="15.75" customHeight="1">
      <c r="A245" s="8"/>
      <c r="B245" s="8"/>
      <c r="C245" s="8"/>
      <c r="D245" s="8"/>
      <c r="E245" s="8"/>
      <c r="F245" s="67"/>
      <c r="G245" s="67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8"/>
      <c r="Y245" s="8"/>
      <c r="Z245" s="8"/>
    </row>
    <row r="246" ht="15.75" customHeight="1">
      <c r="A246" s="8"/>
      <c r="B246" s="8"/>
      <c r="C246" s="8"/>
      <c r="D246" s="8"/>
      <c r="E246" s="8"/>
      <c r="F246" s="67"/>
      <c r="G246" s="67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8"/>
      <c r="Y246" s="8"/>
      <c r="Z246" s="8"/>
    </row>
    <row r="247" ht="15.75" customHeight="1">
      <c r="A247" s="8"/>
      <c r="B247" s="8"/>
      <c r="C247" s="8"/>
      <c r="D247" s="8"/>
      <c r="E247" s="8"/>
      <c r="F247" s="67"/>
      <c r="G247" s="67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8"/>
      <c r="Y247" s="8"/>
      <c r="Z247" s="8"/>
    </row>
    <row r="248" ht="15.75" customHeight="1">
      <c r="A248" s="8"/>
      <c r="B248" s="8"/>
      <c r="C248" s="8"/>
      <c r="D248" s="8"/>
      <c r="E248" s="8"/>
      <c r="F248" s="67"/>
      <c r="G248" s="67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8"/>
      <c r="Y248" s="8"/>
      <c r="Z248" s="8"/>
    </row>
    <row r="249" ht="15.75" customHeight="1">
      <c r="A249" s="8"/>
      <c r="B249" s="8"/>
      <c r="C249" s="8"/>
      <c r="D249" s="8"/>
      <c r="E249" s="8"/>
      <c r="F249" s="67"/>
      <c r="G249" s="67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8"/>
      <c r="Y249" s="8"/>
      <c r="Z249" s="8"/>
    </row>
    <row r="250" ht="15.75" customHeight="1">
      <c r="A250" s="8"/>
      <c r="B250" s="8"/>
      <c r="C250" s="8"/>
      <c r="D250" s="8"/>
      <c r="E250" s="8"/>
      <c r="F250" s="67"/>
      <c r="G250" s="67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8"/>
      <c r="Y250" s="8"/>
      <c r="Z250" s="8"/>
    </row>
    <row r="251" ht="15.75" customHeight="1">
      <c r="A251" s="8"/>
      <c r="B251" s="8"/>
      <c r="C251" s="8"/>
      <c r="D251" s="8"/>
      <c r="E251" s="8"/>
      <c r="F251" s="67"/>
      <c r="G251" s="67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8"/>
      <c r="Y251" s="8"/>
      <c r="Z251" s="8"/>
    </row>
    <row r="252" ht="15.75" customHeight="1">
      <c r="A252" s="8"/>
      <c r="B252" s="8"/>
      <c r="C252" s="8"/>
      <c r="D252" s="8"/>
      <c r="E252" s="8"/>
      <c r="F252" s="67"/>
      <c r="G252" s="67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</row>
    <row r="253" ht="15.75" customHeight="1">
      <c r="A253" s="8"/>
      <c r="B253" s="8"/>
      <c r="C253" s="8"/>
      <c r="D253" s="8"/>
      <c r="E253" s="8"/>
      <c r="F253" s="67"/>
      <c r="G253" s="67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8"/>
      <c r="Y253" s="8"/>
      <c r="Z253" s="8"/>
    </row>
    <row r="254" ht="15.75" customHeight="1">
      <c r="A254" s="8"/>
      <c r="B254" s="8"/>
      <c r="C254" s="8"/>
      <c r="D254" s="8"/>
      <c r="E254" s="8"/>
      <c r="F254" s="67"/>
      <c r="G254" s="67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8"/>
      <c r="Y254" s="8"/>
      <c r="Z254" s="8"/>
    </row>
    <row r="255" ht="15.75" customHeight="1">
      <c r="A255" s="8"/>
      <c r="B255" s="8"/>
      <c r="C255" s="8"/>
      <c r="D255" s="8"/>
      <c r="E255" s="8"/>
      <c r="F255" s="67"/>
      <c r="G255" s="67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8"/>
      <c r="Y255" s="8"/>
      <c r="Z255" s="8"/>
    </row>
    <row r="256" ht="15.75" customHeight="1">
      <c r="A256" s="8"/>
      <c r="B256" s="8"/>
      <c r="C256" s="8"/>
      <c r="D256" s="8"/>
      <c r="E256" s="8"/>
      <c r="F256" s="67"/>
      <c r="G256" s="67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8"/>
      <c r="Y256" s="8"/>
      <c r="Z256" s="8"/>
    </row>
    <row r="257" ht="15.75" customHeight="1">
      <c r="A257" s="8"/>
      <c r="B257" s="8"/>
      <c r="C257" s="8"/>
      <c r="D257" s="8"/>
      <c r="E257" s="8"/>
      <c r="F257" s="67"/>
      <c r="G257" s="67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8"/>
      <c r="Y257" s="8"/>
      <c r="Z257" s="8"/>
    </row>
    <row r="258" ht="15.75" customHeight="1">
      <c r="A258" s="8"/>
      <c r="B258" s="8"/>
      <c r="C258" s="8"/>
      <c r="D258" s="8"/>
      <c r="E258" s="8"/>
      <c r="F258" s="67"/>
      <c r="G258" s="67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8"/>
      <c r="Y258" s="8"/>
      <c r="Z258" s="8"/>
    </row>
    <row r="259" ht="15.75" customHeight="1">
      <c r="A259" s="8"/>
      <c r="B259" s="8"/>
      <c r="C259" s="8"/>
      <c r="D259" s="8"/>
      <c r="E259" s="8"/>
      <c r="F259" s="67"/>
      <c r="G259" s="67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</row>
    <row r="260" ht="15.75" customHeight="1">
      <c r="A260" s="8"/>
      <c r="B260" s="8"/>
      <c r="C260" s="8"/>
      <c r="D260" s="8"/>
      <c r="E260" s="8"/>
      <c r="F260" s="67"/>
      <c r="G260" s="67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8"/>
      <c r="Y260" s="8"/>
      <c r="Z260" s="8"/>
    </row>
    <row r="261" ht="15.75" customHeight="1">
      <c r="A261" s="8"/>
      <c r="B261" s="8"/>
      <c r="C261" s="8"/>
      <c r="D261" s="8"/>
      <c r="E261" s="8"/>
      <c r="F261" s="67"/>
      <c r="G261" s="67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8"/>
      <c r="Y261" s="8"/>
      <c r="Z261" s="8"/>
    </row>
    <row r="262" ht="15.75" customHeight="1">
      <c r="A262" s="8"/>
      <c r="B262" s="8"/>
      <c r="C262" s="8"/>
      <c r="D262" s="8"/>
      <c r="E262" s="8"/>
      <c r="F262" s="67"/>
      <c r="G262" s="67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8"/>
      <c r="Y262" s="8"/>
      <c r="Z262" s="8"/>
    </row>
    <row r="263" ht="15.75" customHeight="1">
      <c r="A263" s="8"/>
      <c r="B263" s="8"/>
      <c r="C263" s="8"/>
      <c r="D263" s="8"/>
      <c r="E263" s="8"/>
      <c r="F263" s="67"/>
      <c r="G263" s="67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8"/>
      <c r="Y263" s="8"/>
      <c r="Z263" s="8"/>
    </row>
    <row r="264" ht="15.75" customHeight="1">
      <c r="A264" s="8"/>
      <c r="B264" s="8"/>
      <c r="C264" s="8"/>
      <c r="D264" s="8"/>
      <c r="E264" s="8"/>
      <c r="F264" s="67"/>
      <c r="G264" s="67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8"/>
      <c r="Y264" s="8"/>
      <c r="Z264" s="8"/>
    </row>
    <row r="265" ht="15.75" customHeight="1">
      <c r="A265" s="8"/>
      <c r="B265" s="8"/>
      <c r="C265" s="8"/>
      <c r="D265" s="8"/>
      <c r="E265" s="8"/>
      <c r="F265" s="67"/>
      <c r="G265" s="67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8"/>
      <c r="Y265" s="8"/>
      <c r="Z265" s="8"/>
    </row>
    <row r="266" ht="15.75" customHeight="1">
      <c r="A266" s="8"/>
      <c r="B266" s="8"/>
      <c r="C266" s="8"/>
      <c r="D266" s="8"/>
      <c r="E266" s="8"/>
      <c r="F266" s="67"/>
      <c r="G266" s="67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8"/>
      <c r="Y266" s="8"/>
      <c r="Z266" s="8"/>
    </row>
    <row r="267" ht="15.75" customHeight="1">
      <c r="A267" s="8"/>
      <c r="B267" s="8"/>
      <c r="C267" s="8"/>
      <c r="D267" s="8"/>
      <c r="E267" s="8"/>
      <c r="F267" s="67"/>
      <c r="G267" s="67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8"/>
      <c r="Y267" s="8"/>
      <c r="Z267" s="8"/>
    </row>
    <row r="268" ht="15.75" customHeight="1">
      <c r="A268" s="8"/>
      <c r="B268" s="8"/>
      <c r="C268" s="8"/>
      <c r="D268" s="8"/>
      <c r="E268" s="8"/>
      <c r="F268" s="67"/>
      <c r="G268" s="67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8"/>
      <c r="Y268" s="8"/>
      <c r="Z268" s="8"/>
    </row>
    <row r="269" ht="15.75" customHeight="1">
      <c r="A269" s="8"/>
      <c r="B269" s="8"/>
      <c r="C269" s="8"/>
      <c r="D269" s="8"/>
      <c r="E269" s="8"/>
      <c r="F269" s="67"/>
      <c r="G269" s="67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8"/>
      <c r="Y269" s="8"/>
      <c r="Z269" s="8"/>
    </row>
    <row r="270" ht="15.75" customHeight="1">
      <c r="A270" s="8"/>
      <c r="B270" s="8"/>
      <c r="C270" s="8"/>
      <c r="D270" s="8"/>
      <c r="E270" s="8"/>
      <c r="F270" s="67"/>
      <c r="G270" s="67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8"/>
      <c r="Y270" s="8"/>
      <c r="Z270" s="8"/>
    </row>
    <row r="271" ht="15.75" customHeight="1">
      <c r="A271" s="8"/>
      <c r="B271" s="8"/>
      <c r="C271" s="8"/>
      <c r="D271" s="8"/>
      <c r="E271" s="8"/>
      <c r="F271" s="67"/>
      <c r="G271" s="67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8"/>
      <c r="Y271" s="8"/>
      <c r="Z271" s="8"/>
    </row>
    <row r="272" ht="15.75" customHeight="1">
      <c r="A272" s="8"/>
      <c r="B272" s="8"/>
      <c r="C272" s="8"/>
      <c r="D272" s="8"/>
      <c r="E272" s="8"/>
      <c r="F272" s="67"/>
      <c r="G272" s="67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8"/>
      <c r="Y272" s="8"/>
      <c r="Z272" s="8"/>
    </row>
    <row r="273" ht="15.75" customHeight="1">
      <c r="A273" s="8"/>
      <c r="B273" s="8"/>
      <c r="C273" s="8"/>
      <c r="D273" s="8"/>
      <c r="E273" s="8"/>
      <c r="F273" s="67"/>
      <c r="G273" s="67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8"/>
      <c r="Y273" s="8"/>
      <c r="Z273" s="8"/>
    </row>
    <row r="274" ht="15.75" customHeight="1">
      <c r="A274" s="8"/>
      <c r="B274" s="8"/>
      <c r="C274" s="8"/>
      <c r="D274" s="8"/>
      <c r="E274" s="8"/>
      <c r="F274" s="67"/>
      <c r="G274" s="67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8"/>
      <c r="Y274" s="8"/>
      <c r="Z274" s="8"/>
    </row>
    <row r="275" ht="15.75" customHeight="1">
      <c r="A275" s="8"/>
      <c r="B275" s="8"/>
      <c r="C275" s="8"/>
      <c r="D275" s="8"/>
      <c r="E275" s="8"/>
      <c r="F275" s="67"/>
      <c r="G275" s="67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8"/>
      <c r="Y275" s="8"/>
      <c r="Z275" s="8"/>
    </row>
    <row r="276" ht="15.75" customHeight="1">
      <c r="A276" s="8"/>
      <c r="B276" s="8"/>
      <c r="C276" s="8"/>
      <c r="D276" s="8"/>
      <c r="E276" s="8"/>
      <c r="F276" s="67"/>
      <c r="G276" s="67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8"/>
      <c r="Y276" s="8"/>
      <c r="Z276" s="8"/>
    </row>
    <row r="277" ht="15.75" customHeight="1">
      <c r="A277" s="8"/>
      <c r="B277" s="8"/>
      <c r="C277" s="8"/>
      <c r="D277" s="8"/>
      <c r="E277" s="8"/>
      <c r="F277" s="67"/>
      <c r="G277" s="67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</row>
    <row r="278" ht="15.75" customHeight="1">
      <c r="A278" s="8"/>
      <c r="B278" s="8"/>
      <c r="C278" s="8"/>
      <c r="D278" s="8"/>
      <c r="E278" s="8"/>
      <c r="F278" s="67"/>
      <c r="G278" s="67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8"/>
      <c r="Y278" s="8"/>
      <c r="Z278" s="8"/>
    </row>
    <row r="279" ht="15.75" customHeight="1">
      <c r="A279" s="8"/>
      <c r="B279" s="8"/>
      <c r="C279" s="8"/>
      <c r="D279" s="8"/>
      <c r="E279" s="8"/>
      <c r="F279" s="67"/>
      <c r="G279" s="67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8"/>
      <c r="Y279" s="8"/>
      <c r="Z279" s="8"/>
    </row>
    <row r="280" ht="15.75" customHeight="1">
      <c r="A280" s="8"/>
      <c r="B280" s="8"/>
      <c r="C280" s="8"/>
      <c r="D280" s="8"/>
      <c r="E280" s="8"/>
      <c r="F280" s="67"/>
      <c r="G280" s="67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8"/>
      <c r="Y280" s="8"/>
      <c r="Z280" s="8"/>
    </row>
    <row r="281" ht="15.75" customHeight="1">
      <c r="A281" s="8"/>
      <c r="B281" s="8"/>
      <c r="C281" s="8"/>
      <c r="D281" s="8"/>
      <c r="E281" s="8"/>
      <c r="F281" s="67"/>
      <c r="G281" s="67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8"/>
      <c r="Y281" s="8"/>
      <c r="Z281" s="8"/>
    </row>
    <row r="282" ht="15.75" customHeight="1">
      <c r="A282" s="8"/>
      <c r="B282" s="8"/>
      <c r="C282" s="8"/>
      <c r="D282" s="8"/>
      <c r="E282" s="8"/>
      <c r="F282" s="67"/>
      <c r="G282" s="67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8"/>
      <c r="Y282" s="8"/>
      <c r="Z282" s="8"/>
    </row>
    <row r="283" ht="15.75" customHeight="1">
      <c r="A283" s="8"/>
      <c r="B283" s="8"/>
      <c r="C283" s="8"/>
      <c r="D283" s="8"/>
      <c r="E283" s="8"/>
      <c r="F283" s="67"/>
      <c r="G283" s="67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8"/>
      <c r="Y283" s="8"/>
      <c r="Z283" s="8"/>
    </row>
    <row r="284" ht="15.75" customHeight="1">
      <c r="A284" s="8"/>
      <c r="B284" s="8"/>
      <c r="C284" s="8"/>
      <c r="D284" s="8"/>
      <c r="E284" s="8"/>
      <c r="F284" s="67"/>
      <c r="G284" s="67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8"/>
      <c r="Y284" s="8"/>
      <c r="Z284" s="8"/>
    </row>
    <row r="285" ht="15.75" customHeight="1">
      <c r="A285" s="8"/>
      <c r="B285" s="8"/>
      <c r="C285" s="8"/>
      <c r="D285" s="8"/>
      <c r="E285" s="8"/>
      <c r="F285" s="67"/>
      <c r="G285" s="67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8"/>
      <c r="Y285" s="8"/>
      <c r="Z285" s="8"/>
    </row>
    <row r="286" ht="15.75" customHeight="1">
      <c r="A286" s="8"/>
      <c r="B286" s="8"/>
      <c r="C286" s="8"/>
      <c r="D286" s="8"/>
      <c r="E286" s="8"/>
      <c r="F286" s="67"/>
      <c r="G286" s="67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8"/>
      <c r="Y286" s="8"/>
      <c r="Z286" s="8"/>
    </row>
    <row r="287" ht="15.75" customHeight="1">
      <c r="A287" s="8"/>
      <c r="B287" s="8"/>
      <c r="C287" s="8"/>
      <c r="D287" s="8"/>
      <c r="E287" s="8"/>
      <c r="F287" s="67"/>
      <c r="G287" s="67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8"/>
      <c r="Y287" s="8"/>
      <c r="Z287" s="8"/>
    </row>
    <row r="288" ht="15.75" customHeight="1">
      <c r="A288" s="8"/>
      <c r="B288" s="8"/>
      <c r="C288" s="8"/>
      <c r="D288" s="8"/>
      <c r="E288" s="8"/>
      <c r="F288" s="67"/>
      <c r="G288" s="67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8"/>
      <c r="Y288" s="8"/>
      <c r="Z288" s="8"/>
    </row>
    <row r="289" ht="15.75" customHeight="1">
      <c r="A289" s="8"/>
      <c r="B289" s="8"/>
      <c r="C289" s="8"/>
      <c r="D289" s="8"/>
      <c r="E289" s="8"/>
      <c r="F289" s="67"/>
      <c r="G289" s="67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8"/>
      <c r="Y289" s="8"/>
      <c r="Z289" s="8"/>
    </row>
    <row r="290" ht="15.75" customHeight="1">
      <c r="A290" s="8"/>
      <c r="B290" s="8"/>
      <c r="C290" s="8"/>
      <c r="D290" s="8"/>
      <c r="E290" s="8"/>
      <c r="F290" s="67"/>
      <c r="G290" s="67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8"/>
      <c r="Y290" s="8"/>
      <c r="Z290" s="8"/>
    </row>
    <row r="291" ht="15.75" customHeight="1">
      <c r="A291" s="8"/>
      <c r="B291" s="8"/>
      <c r="C291" s="8"/>
      <c r="D291" s="8"/>
      <c r="E291" s="8"/>
      <c r="F291" s="67"/>
      <c r="G291" s="67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8"/>
      <c r="Y291" s="8"/>
      <c r="Z291" s="8"/>
    </row>
    <row r="292" ht="15.75" customHeight="1">
      <c r="A292" s="8"/>
      <c r="B292" s="8"/>
      <c r="C292" s="8"/>
      <c r="D292" s="8"/>
      <c r="E292" s="8"/>
      <c r="F292" s="67"/>
      <c r="G292" s="67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8"/>
      <c r="Y292" s="8"/>
      <c r="Z292" s="8"/>
    </row>
    <row r="293" ht="15.75" customHeight="1">
      <c r="A293" s="8"/>
      <c r="B293" s="8"/>
      <c r="C293" s="8"/>
      <c r="D293" s="8"/>
      <c r="E293" s="8"/>
      <c r="F293" s="67"/>
      <c r="G293" s="67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8"/>
      <c r="Y293" s="8"/>
      <c r="Z293" s="8"/>
    </row>
    <row r="294" ht="15.75" customHeight="1">
      <c r="A294" s="8"/>
      <c r="B294" s="8"/>
      <c r="C294" s="8"/>
      <c r="D294" s="8"/>
      <c r="E294" s="8"/>
      <c r="F294" s="67"/>
      <c r="G294" s="67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8"/>
      <c r="Y294" s="8"/>
      <c r="Z294" s="8"/>
    </row>
    <row r="295" ht="15.75" customHeight="1">
      <c r="A295" s="8"/>
      <c r="B295" s="8"/>
      <c r="C295" s="8"/>
      <c r="D295" s="8"/>
      <c r="E295" s="8"/>
      <c r="F295" s="67"/>
      <c r="G295" s="67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8"/>
      <c r="Y295" s="8"/>
      <c r="Z295" s="8"/>
    </row>
    <row r="296" ht="15.75" customHeight="1">
      <c r="A296" s="8"/>
      <c r="B296" s="8"/>
      <c r="C296" s="8"/>
      <c r="D296" s="8"/>
      <c r="E296" s="8"/>
      <c r="F296" s="67"/>
      <c r="G296" s="67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8"/>
      <c r="Y296" s="8"/>
      <c r="Z296" s="8"/>
    </row>
    <row r="297" ht="15.75" customHeight="1">
      <c r="A297" s="8"/>
      <c r="B297" s="8"/>
      <c r="C297" s="8"/>
      <c r="D297" s="8"/>
      <c r="E297" s="8"/>
      <c r="F297" s="67"/>
      <c r="G297" s="67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8"/>
      <c r="Y297" s="8"/>
      <c r="Z297" s="8"/>
    </row>
    <row r="298" ht="15.75" customHeight="1">
      <c r="A298" s="8"/>
      <c r="B298" s="8"/>
      <c r="C298" s="8"/>
      <c r="D298" s="8"/>
      <c r="E298" s="8"/>
      <c r="F298" s="67"/>
      <c r="G298" s="67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8"/>
      <c r="Y298" s="8"/>
      <c r="Z298" s="8"/>
    </row>
    <row r="299" ht="15.75" customHeight="1">
      <c r="A299" s="8"/>
      <c r="B299" s="8"/>
      <c r="C299" s="8"/>
      <c r="D299" s="8"/>
      <c r="E299" s="8"/>
      <c r="F299" s="67"/>
      <c r="G299" s="67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8"/>
      <c r="Y299" s="8"/>
      <c r="Z299" s="8"/>
    </row>
    <row r="300" ht="15.75" customHeight="1">
      <c r="A300" s="8"/>
      <c r="B300" s="8"/>
      <c r="C300" s="8"/>
      <c r="D300" s="8"/>
      <c r="E300" s="8"/>
      <c r="F300" s="67"/>
      <c r="G300" s="67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8"/>
      <c r="Y300" s="8"/>
      <c r="Z300" s="8"/>
    </row>
    <row r="301" ht="15.75" customHeight="1">
      <c r="A301" s="8"/>
      <c r="B301" s="8"/>
      <c r="C301" s="8"/>
      <c r="D301" s="8"/>
      <c r="E301" s="8"/>
      <c r="F301" s="67"/>
      <c r="G301" s="67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8"/>
      <c r="Y301" s="8"/>
      <c r="Z301" s="8"/>
    </row>
    <row r="302" ht="15.75" customHeight="1">
      <c r="A302" s="8"/>
      <c r="B302" s="8"/>
      <c r="C302" s="8"/>
      <c r="D302" s="8"/>
      <c r="E302" s="8"/>
      <c r="F302" s="67"/>
      <c r="G302" s="67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8"/>
      <c r="Y302" s="8"/>
      <c r="Z302" s="8"/>
    </row>
    <row r="303" ht="15.75" customHeight="1">
      <c r="A303" s="8"/>
      <c r="B303" s="8"/>
      <c r="C303" s="8"/>
      <c r="D303" s="8"/>
      <c r="E303" s="8"/>
      <c r="F303" s="67"/>
      <c r="G303" s="67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8"/>
      <c r="Y303" s="8"/>
      <c r="Z303" s="8"/>
    </row>
    <row r="304" ht="15.75" customHeight="1">
      <c r="A304" s="8"/>
      <c r="B304" s="8"/>
      <c r="C304" s="8"/>
      <c r="D304" s="8"/>
      <c r="E304" s="8"/>
      <c r="F304" s="67"/>
      <c r="G304" s="67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8"/>
      <c r="Y304" s="8"/>
      <c r="Z304" s="8"/>
    </row>
    <row r="305" ht="15.75" customHeight="1">
      <c r="A305" s="8"/>
      <c r="B305" s="8"/>
      <c r="C305" s="8"/>
      <c r="D305" s="8"/>
      <c r="E305" s="8"/>
      <c r="F305" s="67"/>
      <c r="G305" s="67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8"/>
      <c r="Y305" s="8"/>
      <c r="Z305" s="8"/>
    </row>
    <row r="306" ht="15.75" customHeight="1">
      <c r="A306" s="8"/>
      <c r="B306" s="8"/>
      <c r="C306" s="8"/>
      <c r="D306" s="8"/>
      <c r="E306" s="8"/>
      <c r="F306" s="67"/>
      <c r="G306" s="67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8"/>
      <c r="Y306" s="8"/>
      <c r="Z306" s="8"/>
    </row>
    <row r="307" ht="15.75" customHeight="1">
      <c r="A307" s="8"/>
      <c r="B307" s="8"/>
      <c r="C307" s="8"/>
      <c r="D307" s="8"/>
      <c r="E307" s="8"/>
      <c r="F307" s="67"/>
      <c r="G307" s="67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8"/>
      <c r="Y307" s="8"/>
      <c r="Z307" s="8"/>
    </row>
    <row r="308" ht="15.75" customHeight="1">
      <c r="A308" s="8"/>
      <c r="B308" s="8"/>
      <c r="C308" s="8"/>
      <c r="D308" s="8"/>
      <c r="E308" s="8"/>
      <c r="F308" s="67"/>
      <c r="G308" s="67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8"/>
      <c r="Y308" s="8"/>
      <c r="Z308" s="8"/>
    </row>
    <row r="309" ht="15.75" customHeight="1">
      <c r="A309" s="8"/>
      <c r="B309" s="8"/>
      <c r="C309" s="8"/>
      <c r="D309" s="8"/>
      <c r="E309" s="8"/>
      <c r="F309" s="67"/>
      <c r="G309" s="67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8"/>
      <c r="Y309" s="8"/>
      <c r="Z309" s="8"/>
    </row>
    <row r="310" ht="15.75" customHeight="1">
      <c r="A310" s="8"/>
      <c r="B310" s="8"/>
      <c r="C310" s="8"/>
      <c r="D310" s="8"/>
      <c r="E310" s="8"/>
      <c r="F310" s="67"/>
      <c r="G310" s="67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8"/>
      <c r="Y310" s="8"/>
      <c r="Z310" s="8"/>
    </row>
    <row r="311" ht="15.75" customHeight="1">
      <c r="A311" s="8"/>
      <c r="B311" s="8"/>
      <c r="C311" s="8"/>
      <c r="D311" s="8"/>
      <c r="E311" s="8"/>
      <c r="F311" s="67"/>
      <c r="G311" s="67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</row>
    <row r="312" ht="15.75" customHeight="1">
      <c r="A312" s="8"/>
      <c r="B312" s="8"/>
      <c r="C312" s="8"/>
      <c r="D312" s="8"/>
      <c r="E312" s="8"/>
      <c r="F312" s="67"/>
      <c r="G312" s="67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8"/>
      <c r="Y312" s="8"/>
      <c r="Z312" s="8"/>
    </row>
    <row r="313" ht="15.75" customHeight="1">
      <c r="A313" s="8"/>
      <c r="B313" s="8"/>
      <c r="C313" s="8"/>
      <c r="D313" s="8"/>
      <c r="E313" s="8"/>
      <c r="F313" s="67"/>
      <c r="G313" s="67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8"/>
      <c r="Y313" s="8"/>
      <c r="Z313" s="8"/>
    </row>
    <row r="314" ht="15.75" customHeight="1">
      <c r="A314" s="8"/>
      <c r="B314" s="8"/>
      <c r="C314" s="8"/>
      <c r="D314" s="8"/>
      <c r="E314" s="8"/>
      <c r="F314" s="67"/>
      <c r="G314" s="67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8"/>
      <c r="Y314" s="8"/>
      <c r="Z314" s="8"/>
    </row>
    <row r="315" ht="15.75" customHeight="1">
      <c r="A315" s="8"/>
      <c r="B315" s="8"/>
      <c r="C315" s="8"/>
      <c r="D315" s="8"/>
      <c r="E315" s="8"/>
      <c r="F315" s="67"/>
      <c r="G315" s="67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8"/>
      <c r="Y315" s="8"/>
      <c r="Z315" s="8"/>
    </row>
    <row r="316" ht="15.75" customHeight="1">
      <c r="A316" s="8"/>
      <c r="B316" s="8"/>
      <c r="C316" s="8"/>
      <c r="D316" s="8"/>
      <c r="E316" s="8"/>
      <c r="F316" s="67"/>
      <c r="G316" s="67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8"/>
      <c r="Y316" s="8"/>
      <c r="Z316" s="8"/>
    </row>
    <row r="317" ht="15.75" customHeight="1">
      <c r="A317" s="8"/>
      <c r="B317" s="8"/>
      <c r="C317" s="8"/>
      <c r="D317" s="8"/>
      <c r="E317" s="8"/>
      <c r="F317" s="67"/>
      <c r="G317" s="67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8"/>
      <c r="Y317" s="8"/>
      <c r="Z317" s="8"/>
    </row>
    <row r="318" ht="15.75" customHeight="1">
      <c r="A318" s="8"/>
      <c r="B318" s="8"/>
      <c r="C318" s="8"/>
      <c r="D318" s="8"/>
      <c r="E318" s="8"/>
      <c r="F318" s="67"/>
      <c r="G318" s="67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8"/>
      <c r="Y318" s="8"/>
      <c r="Z318" s="8"/>
    </row>
    <row r="319" ht="15.75" customHeight="1">
      <c r="A319" s="8"/>
      <c r="B319" s="8"/>
      <c r="C319" s="8"/>
      <c r="D319" s="8"/>
      <c r="E319" s="8"/>
      <c r="F319" s="67"/>
      <c r="G319" s="67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8"/>
      <c r="Y319" s="8"/>
      <c r="Z319" s="8"/>
    </row>
    <row r="320" ht="15.75" customHeight="1">
      <c r="A320" s="8"/>
      <c r="B320" s="8"/>
      <c r="C320" s="8"/>
      <c r="D320" s="8"/>
      <c r="E320" s="8"/>
      <c r="F320" s="67"/>
      <c r="G320" s="67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8"/>
      <c r="Y320" s="8"/>
      <c r="Z320" s="8"/>
    </row>
    <row r="321" ht="15.75" customHeight="1">
      <c r="A321" s="8"/>
      <c r="B321" s="8"/>
      <c r="C321" s="8"/>
      <c r="D321" s="8"/>
      <c r="E321" s="8"/>
      <c r="F321" s="67"/>
      <c r="G321" s="67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8"/>
      <c r="Y321" s="8"/>
      <c r="Z321" s="8"/>
    </row>
    <row r="322" ht="15.75" customHeight="1">
      <c r="A322" s="8"/>
      <c r="B322" s="8"/>
      <c r="C322" s="8"/>
      <c r="D322" s="8"/>
      <c r="E322" s="8"/>
      <c r="F322" s="67"/>
      <c r="G322" s="67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8"/>
      <c r="Y322" s="8"/>
      <c r="Z322" s="8"/>
    </row>
    <row r="323" ht="15.75" customHeight="1">
      <c r="A323" s="8"/>
      <c r="B323" s="8"/>
      <c r="C323" s="8"/>
      <c r="D323" s="8"/>
      <c r="E323" s="8"/>
      <c r="F323" s="67"/>
      <c r="G323" s="67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8"/>
      <c r="Y323" s="8"/>
      <c r="Z323" s="8"/>
    </row>
    <row r="324" ht="15.75" customHeight="1">
      <c r="A324" s="8"/>
      <c r="B324" s="8"/>
      <c r="C324" s="8"/>
      <c r="D324" s="8"/>
      <c r="E324" s="8"/>
      <c r="F324" s="67"/>
      <c r="G324" s="67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</row>
    <row r="325" ht="15.75" customHeight="1">
      <c r="A325" s="8"/>
      <c r="B325" s="8"/>
      <c r="C325" s="8"/>
      <c r="D325" s="8"/>
      <c r="E325" s="8"/>
      <c r="F325" s="67"/>
      <c r="G325" s="67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8"/>
      <c r="Y325" s="8"/>
      <c r="Z325" s="8"/>
    </row>
    <row r="326" ht="15.75" customHeight="1">
      <c r="A326" s="8"/>
      <c r="B326" s="8"/>
      <c r="C326" s="8"/>
      <c r="D326" s="8"/>
      <c r="E326" s="8"/>
      <c r="F326" s="67"/>
      <c r="G326" s="67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8"/>
      <c r="Y326" s="8"/>
      <c r="Z326" s="8"/>
    </row>
    <row r="327" ht="15.75" customHeight="1">
      <c r="A327" s="8"/>
      <c r="B327" s="8"/>
      <c r="C327" s="8"/>
      <c r="D327" s="8"/>
      <c r="E327" s="8"/>
      <c r="F327" s="67"/>
      <c r="G327" s="67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8"/>
      <c r="Y327" s="8"/>
      <c r="Z327" s="8"/>
    </row>
    <row r="328" ht="15.75" customHeight="1">
      <c r="A328" s="8"/>
      <c r="B328" s="8"/>
      <c r="C328" s="8"/>
      <c r="D328" s="8"/>
      <c r="E328" s="8"/>
      <c r="F328" s="67"/>
      <c r="G328" s="67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8"/>
      <c r="Y328" s="8"/>
      <c r="Z328" s="8"/>
    </row>
    <row r="329" ht="15.75" customHeight="1">
      <c r="A329" s="8"/>
      <c r="B329" s="8"/>
      <c r="C329" s="8"/>
      <c r="D329" s="8"/>
      <c r="E329" s="8"/>
      <c r="F329" s="67"/>
      <c r="G329" s="67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8"/>
      <c r="Y329" s="8"/>
      <c r="Z329" s="8"/>
    </row>
    <row r="330" ht="15.75" customHeight="1">
      <c r="A330" s="8"/>
      <c r="B330" s="8"/>
      <c r="C330" s="8"/>
      <c r="D330" s="8"/>
      <c r="E330" s="8"/>
      <c r="F330" s="67"/>
      <c r="G330" s="67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8"/>
      <c r="Y330" s="8"/>
      <c r="Z330" s="8"/>
    </row>
    <row r="331" ht="15.75" customHeight="1">
      <c r="A331" s="8"/>
      <c r="B331" s="8"/>
      <c r="C331" s="8"/>
      <c r="D331" s="8"/>
      <c r="E331" s="8"/>
      <c r="F331" s="67"/>
      <c r="G331" s="67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</row>
    <row r="332" ht="15.75" customHeight="1">
      <c r="A332" s="8"/>
      <c r="B332" s="8"/>
      <c r="C332" s="8"/>
      <c r="D332" s="8"/>
      <c r="E332" s="8"/>
      <c r="F332" s="67"/>
      <c r="G332" s="67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8"/>
      <c r="Y332" s="8"/>
      <c r="Z332" s="8"/>
    </row>
    <row r="333" ht="15.75" customHeight="1">
      <c r="A333" s="8"/>
      <c r="B333" s="8"/>
      <c r="C333" s="8"/>
      <c r="D333" s="8"/>
      <c r="E333" s="8"/>
      <c r="F333" s="67"/>
      <c r="G333" s="67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8"/>
      <c r="Y333" s="8"/>
      <c r="Z333" s="8"/>
    </row>
    <row r="334" ht="15.75" customHeight="1">
      <c r="A334" s="8"/>
      <c r="B334" s="8"/>
      <c r="C334" s="8"/>
      <c r="D334" s="8"/>
      <c r="E334" s="8"/>
      <c r="F334" s="67"/>
      <c r="G334" s="67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8"/>
      <c r="Y334" s="8"/>
      <c r="Z334" s="8"/>
    </row>
    <row r="335" ht="15.75" customHeight="1">
      <c r="A335" s="8"/>
      <c r="B335" s="8"/>
      <c r="C335" s="8"/>
      <c r="D335" s="8"/>
      <c r="E335" s="8"/>
      <c r="F335" s="67"/>
      <c r="G335" s="67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8"/>
      <c r="Y335" s="8"/>
      <c r="Z335" s="8"/>
    </row>
    <row r="336" ht="15.75" customHeight="1">
      <c r="A336" s="8"/>
      <c r="B336" s="8"/>
      <c r="C336" s="8"/>
      <c r="D336" s="8"/>
      <c r="E336" s="8"/>
      <c r="F336" s="67"/>
      <c r="G336" s="67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8"/>
      <c r="Y336" s="8"/>
      <c r="Z336" s="8"/>
    </row>
    <row r="337" ht="15.75" customHeight="1">
      <c r="A337" s="8"/>
      <c r="B337" s="8"/>
      <c r="C337" s="8"/>
      <c r="D337" s="8"/>
      <c r="E337" s="8"/>
      <c r="F337" s="67"/>
      <c r="G337" s="67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8"/>
      <c r="Y337" s="8"/>
      <c r="Z337" s="8"/>
    </row>
    <row r="338" ht="15.75" customHeight="1">
      <c r="A338" s="8"/>
      <c r="B338" s="8"/>
      <c r="C338" s="8"/>
      <c r="D338" s="8"/>
      <c r="E338" s="8"/>
      <c r="F338" s="67"/>
      <c r="G338" s="67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8"/>
      <c r="Y338" s="8"/>
      <c r="Z338" s="8"/>
    </row>
    <row r="339" ht="15.75" customHeight="1">
      <c r="A339" s="8"/>
      <c r="B339" s="8"/>
      <c r="C339" s="8"/>
      <c r="D339" s="8"/>
      <c r="E339" s="8"/>
      <c r="F339" s="67"/>
      <c r="G339" s="67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8"/>
      <c r="Y339" s="8"/>
      <c r="Z339" s="8"/>
    </row>
    <row r="340" ht="15.75" customHeight="1">
      <c r="A340" s="8"/>
      <c r="B340" s="8"/>
      <c r="C340" s="8"/>
      <c r="D340" s="8"/>
      <c r="E340" s="8"/>
      <c r="F340" s="67"/>
      <c r="G340" s="67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8"/>
      <c r="Y340" s="8"/>
      <c r="Z340" s="8"/>
    </row>
    <row r="341" ht="15.75" customHeight="1">
      <c r="A341" s="8"/>
      <c r="B341" s="8"/>
      <c r="C341" s="8"/>
      <c r="D341" s="8"/>
      <c r="E341" s="8"/>
      <c r="F341" s="67"/>
      <c r="G341" s="67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8"/>
      <c r="Y341" s="8"/>
      <c r="Z341" s="8"/>
    </row>
    <row r="342" ht="15.75" customHeight="1">
      <c r="A342" s="8"/>
      <c r="B342" s="8"/>
      <c r="C342" s="8"/>
      <c r="D342" s="8"/>
      <c r="E342" s="8"/>
      <c r="F342" s="67"/>
      <c r="G342" s="67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8"/>
      <c r="Y342" s="8"/>
      <c r="Z342" s="8"/>
    </row>
    <row r="343" ht="15.75" customHeight="1">
      <c r="A343" s="8"/>
      <c r="B343" s="8"/>
      <c r="C343" s="8"/>
      <c r="D343" s="8"/>
      <c r="E343" s="8"/>
      <c r="F343" s="67"/>
      <c r="G343" s="67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8"/>
      <c r="Y343" s="8"/>
      <c r="Z343" s="8"/>
    </row>
    <row r="344" ht="15.75" customHeight="1">
      <c r="A344" s="8"/>
      <c r="B344" s="8"/>
      <c r="C344" s="8"/>
      <c r="D344" s="8"/>
      <c r="E344" s="8"/>
      <c r="F344" s="67"/>
      <c r="G344" s="67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8"/>
      <c r="Y344" s="8"/>
      <c r="Z344" s="8"/>
    </row>
    <row r="345" ht="15.75" customHeight="1">
      <c r="A345" s="8"/>
      <c r="B345" s="8"/>
      <c r="C345" s="8"/>
      <c r="D345" s="8"/>
      <c r="E345" s="8"/>
      <c r="F345" s="67"/>
      <c r="G345" s="67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8"/>
      <c r="Y345" s="8"/>
      <c r="Z345" s="8"/>
    </row>
    <row r="346" ht="15.75" customHeight="1">
      <c r="A346" s="8"/>
      <c r="B346" s="8"/>
      <c r="C346" s="8"/>
      <c r="D346" s="8"/>
      <c r="E346" s="8"/>
      <c r="F346" s="67"/>
      <c r="G346" s="67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8"/>
      <c r="Y346" s="8"/>
      <c r="Z346" s="8"/>
    </row>
    <row r="347" ht="15.75" customHeight="1">
      <c r="A347" s="8"/>
      <c r="B347" s="8"/>
      <c r="C347" s="8"/>
      <c r="D347" s="8"/>
      <c r="E347" s="8"/>
      <c r="F347" s="67"/>
      <c r="G347" s="67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8"/>
      <c r="Y347" s="8"/>
      <c r="Z347" s="8"/>
    </row>
    <row r="348" ht="15.75" customHeight="1">
      <c r="A348" s="8"/>
      <c r="B348" s="8"/>
      <c r="C348" s="8"/>
      <c r="D348" s="8"/>
      <c r="E348" s="8"/>
      <c r="F348" s="67"/>
      <c r="G348" s="67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8"/>
      <c r="Y348" s="8"/>
      <c r="Z348" s="8"/>
    </row>
    <row r="349" ht="15.75" customHeight="1">
      <c r="A349" s="8"/>
      <c r="B349" s="8"/>
      <c r="C349" s="8"/>
      <c r="D349" s="8"/>
      <c r="E349" s="8"/>
      <c r="F349" s="67"/>
      <c r="G349" s="67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8"/>
      <c r="Y349" s="8"/>
      <c r="Z349" s="8"/>
    </row>
    <row r="350" ht="15.75" customHeight="1">
      <c r="A350" s="8"/>
      <c r="B350" s="8"/>
      <c r="C350" s="8"/>
      <c r="D350" s="8"/>
      <c r="E350" s="8"/>
      <c r="F350" s="67"/>
      <c r="G350" s="67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8"/>
      <c r="Y350" s="8"/>
      <c r="Z350" s="8"/>
    </row>
    <row r="351" ht="15.75" customHeight="1">
      <c r="A351" s="8"/>
      <c r="B351" s="8"/>
      <c r="C351" s="8"/>
      <c r="D351" s="8"/>
      <c r="E351" s="8"/>
      <c r="F351" s="67"/>
      <c r="G351" s="67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8"/>
      <c r="Y351" s="8"/>
      <c r="Z351" s="8"/>
    </row>
    <row r="352" ht="15.75" customHeight="1">
      <c r="A352" s="8"/>
      <c r="B352" s="8"/>
      <c r="C352" s="8"/>
      <c r="D352" s="8"/>
      <c r="E352" s="8"/>
      <c r="F352" s="67"/>
      <c r="G352" s="67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8"/>
      <c r="Y352" s="8"/>
      <c r="Z352" s="8"/>
    </row>
    <row r="353" ht="15.75" customHeight="1">
      <c r="A353" s="8"/>
      <c r="B353" s="8"/>
      <c r="C353" s="8"/>
      <c r="D353" s="8"/>
      <c r="E353" s="8"/>
      <c r="F353" s="67"/>
      <c r="G353" s="67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8"/>
      <c r="Y353" s="8"/>
      <c r="Z353" s="8"/>
    </row>
    <row r="354" ht="15.75" customHeight="1">
      <c r="A354" s="8"/>
      <c r="B354" s="8"/>
      <c r="C354" s="8"/>
      <c r="D354" s="8"/>
      <c r="E354" s="8"/>
      <c r="F354" s="67"/>
      <c r="G354" s="67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8"/>
      <c r="Y354" s="8"/>
      <c r="Z354" s="8"/>
    </row>
    <row r="355" ht="15.75" customHeight="1">
      <c r="A355" s="8"/>
      <c r="B355" s="8"/>
      <c r="C355" s="8"/>
      <c r="D355" s="8"/>
      <c r="E355" s="8"/>
      <c r="F355" s="67"/>
      <c r="G355" s="67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8"/>
      <c r="Y355" s="8"/>
      <c r="Z355" s="8"/>
    </row>
    <row r="356" ht="15.75" customHeight="1">
      <c r="A356" s="8"/>
      <c r="B356" s="8"/>
      <c r="C356" s="8"/>
      <c r="D356" s="8"/>
      <c r="E356" s="8"/>
      <c r="F356" s="67"/>
      <c r="G356" s="67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8"/>
      <c r="Y356" s="8"/>
      <c r="Z356" s="8"/>
    </row>
    <row r="357" ht="15.75" customHeight="1">
      <c r="A357" s="8"/>
      <c r="B357" s="8"/>
      <c r="C357" s="8"/>
      <c r="D357" s="8"/>
      <c r="E357" s="8"/>
      <c r="F357" s="67"/>
      <c r="G357" s="67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8"/>
      <c r="Y357" s="8"/>
      <c r="Z357" s="8"/>
    </row>
    <row r="358" ht="15.75" customHeight="1">
      <c r="A358" s="8"/>
      <c r="B358" s="8"/>
      <c r="C358" s="8"/>
      <c r="D358" s="8"/>
      <c r="E358" s="8"/>
      <c r="F358" s="67"/>
      <c r="G358" s="67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8"/>
      <c r="Y358" s="8"/>
      <c r="Z358" s="8"/>
    </row>
    <row r="359" ht="15.75" customHeight="1">
      <c r="A359" s="8"/>
      <c r="B359" s="8"/>
      <c r="C359" s="8"/>
      <c r="D359" s="8"/>
      <c r="E359" s="8"/>
      <c r="F359" s="67"/>
      <c r="G359" s="67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8"/>
      <c r="Y359" s="8"/>
      <c r="Z359" s="8"/>
    </row>
    <row r="360" ht="15.75" customHeight="1">
      <c r="A360" s="8"/>
      <c r="B360" s="8"/>
      <c r="C360" s="8"/>
      <c r="D360" s="8"/>
      <c r="E360" s="8"/>
      <c r="F360" s="67"/>
      <c r="G360" s="67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8"/>
      <c r="Y360" s="8"/>
      <c r="Z360" s="8"/>
    </row>
    <row r="361" ht="15.75" customHeight="1">
      <c r="A361" s="8"/>
      <c r="B361" s="8"/>
      <c r="C361" s="8"/>
      <c r="D361" s="8"/>
      <c r="E361" s="8"/>
      <c r="F361" s="67"/>
      <c r="G361" s="67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8"/>
      <c r="Y361" s="8"/>
      <c r="Z361" s="8"/>
    </row>
    <row r="362" ht="15.75" customHeight="1">
      <c r="A362" s="8"/>
      <c r="B362" s="8"/>
      <c r="C362" s="8"/>
      <c r="D362" s="8"/>
      <c r="E362" s="8"/>
      <c r="F362" s="67"/>
      <c r="G362" s="67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8"/>
      <c r="Y362" s="8"/>
      <c r="Z362" s="8"/>
    </row>
    <row r="363" ht="15.75" customHeight="1">
      <c r="A363" s="8"/>
      <c r="B363" s="8"/>
      <c r="C363" s="8"/>
      <c r="D363" s="8"/>
      <c r="E363" s="8"/>
      <c r="F363" s="67"/>
      <c r="G363" s="67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8"/>
      <c r="Y363" s="8"/>
      <c r="Z363" s="8"/>
    </row>
    <row r="364" ht="15.75" customHeight="1">
      <c r="A364" s="8"/>
      <c r="B364" s="8"/>
      <c r="C364" s="8"/>
      <c r="D364" s="8"/>
      <c r="E364" s="8"/>
      <c r="F364" s="67"/>
      <c r="G364" s="67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8"/>
      <c r="Y364" s="8"/>
      <c r="Z364" s="8"/>
    </row>
    <row r="365" ht="15.75" customHeight="1">
      <c r="A365" s="8"/>
      <c r="B365" s="8"/>
      <c r="C365" s="8"/>
      <c r="D365" s="8"/>
      <c r="E365" s="8"/>
      <c r="F365" s="67"/>
      <c r="G365" s="67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8"/>
      <c r="Y365" s="8"/>
      <c r="Z365" s="8"/>
    </row>
    <row r="366" ht="15.75" customHeight="1">
      <c r="A366" s="8"/>
      <c r="B366" s="8"/>
      <c r="C366" s="8"/>
      <c r="D366" s="8"/>
      <c r="E366" s="8"/>
      <c r="F366" s="67"/>
      <c r="G366" s="67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8"/>
      <c r="Y366" s="8"/>
      <c r="Z366" s="8"/>
    </row>
    <row r="367" ht="15.75" customHeight="1">
      <c r="A367" s="8"/>
      <c r="B367" s="8"/>
      <c r="C367" s="8"/>
      <c r="D367" s="8"/>
      <c r="E367" s="8"/>
      <c r="F367" s="67"/>
      <c r="G367" s="67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8"/>
      <c r="Y367" s="8"/>
      <c r="Z367" s="8"/>
    </row>
    <row r="368" ht="15.75" customHeight="1">
      <c r="A368" s="8"/>
      <c r="B368" s="8"/>
      <c r="C368" s="8"/>
      <c r="D368" s="8"/>
      <c r="E368" s="8"/>
      <c r="F368" s="67"/>
      <c r="G368" s="67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8"/>
      <c r="Y368" s="8"/>
      <c r="Z368" s="8"/>
    </row>
    <row r="369" ht="15.75" customHeight="1">
      <c r="A369" s="8"/>
      <c r="B369" s="8"/>
      <c r="C369" s="8"/>
      <c r="D369" s="8"/>
      <c r="E369" s="8"/>
      <c r="F369" s="67"/>
      <c r="G369" s="67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8"/>
      <c r="Y369" s="8"/>
      <c r="Z369" s="8"/>
    </row>
    <row r="370" ht="15.75" customHeight="1">
      <c r="A370" s="8"/>
      <c r="B370" s="8"/>
      <c r="C370" s="8"/>
      <c r="D370" s="8"/>
      <c r="E370" s="8"/>
      <c r="F370" s="67"/>
      <c r="G370" s="67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8"/>
      <c r="Y370" s="8"/>
      <c r="Z370" s="8"/>
    </row>
    <row r="371" ht="15.75" customHeight="1">
      <c r="A371" s="8"/>
      <c r="B371" s="8"/>
      <c r="C371" s="8"/>
      <c r="D371" s="8"/>
      <c r="E371" s="8"/>
      <c r="F371" s="67"/>
      <c r="G371" s="67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8"/>
      <c r="Y371" s="8"/>
      <c r="Z371" s="8"/>
    </row>
    <row r="372" ht="15.75" customHeight="1">
      <c r="A372" s="8"/>
      <c r="B372" s="8"/>
      <c r="C372" s="8"/>
      <c r="D372" s="8"/>
      <c r="E372" s="8"/>
      <c r="F372" s="67"/>
      <c r="G372" s="67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8"/>
      <c r="Y372" s="8"/>
      <c r="Z372" s="8"/>
    </row>
    <row r="373" ht="15.75" customHeight="1">
      <c r="A373" s="8"/>
      <c r="B373" s="8"/>
      <c r="C373" s="8"/>
      <c r="D373" s="8"/>
      <c r="E373" s="8"/>
      <c r="F373" s="67"/>
      <c r="G373" s="67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8"/>
      <c r="Y373" s="8"/>
      <c r="Z373" s="8"/>
    </row>
    <row r="374" ht="15.75" customHeight="1">
      <c r="A374" s="8"/>
      <c r="B374" s="8"/>
      <c r="C374" s="8"/>
      <c r="D374" s="8"/>
      <c r="E374" s="8"/>
      <c r="F374" s="67"/>
      <c r="G374" s="67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8"/>
      <c r="Y374" s="8"/>
      <c r="Z374" s="8"/>
    </row>
    <row r="375" ht="15.75" customHeight="1">
      <c r="A375" s="8"/>
      <c r="B375" s="8"/>
      <c r="C375" s="8"/>
      <c r="D375" s="8"/>
      <c r="E375" s="8"/>
      <c r="F375" s="67"/>
      <c r="G375" s="67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8"/>
      <c r="Y375" s="8"/>
      <c r="Z375" s="8"/>
    </row>
    <row r="376" ht="15.75" customHeight="1">
      <c r="A376" s="8"/>
      <c r="B376" s="8"/>
      <c r="C376" s="8"/>
      <c r="D376" s="8"/>
      <c r="E376" s="8"/>
      <c r="F376" s="67"/>
      <c r="G376" s="67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8"/>
      <c r="Y376" s="8"/>
      <c r="Z376" s="8"/>
    </row>
    <row r="377" ht="15.75" customHeight="1">
      <c r="A377" s="8"/>
      <c r="B377" s="8"/>
      <c r="C377" s="8"/>
      <c r="D377" s="8"/>
      <c r="E377" s="8"/>
      <c r="F377" s="67"/>
      <c r="G377" s="67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8"/>
      <c r="Y377" s="8"/>
      <c r="Z377" s="8"/>
    </row>
    <row r="378" ht="15.75" customHeight="1">
      <c r="A378" s="8"/>
      <c r="B378" s="8"/>
      <c r="C378" s="8"/>
      <c r="D378" s="8"/>
      <c r="E378" s="8"/>
      <c r="F378" s="67"/>
      <c r="G378" s="67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8"/>
      <c r="Y378" s="8"/>
      <c r="Z378" s="8"/>
    </row>
    <row r="379" ht="15.75" customHeight="1">
      <c r="A379" s="8"/>
      <c r="B379" s="8"/>
      <c r="C379" s="8"/>
      <c r="D379" s="8"/>
      <c r="E379" s="8"/>
      <c r="F379" s="67"/>
      <c r="G379" s="67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8"/>
      <c r="Y379" s="8"/>
      <c r="Z379" s="8"/>
    </row>
    <row r="380" ht="15.75" customHeight="1">
      <c r="A380" s="8"/>
      <c r="B380" s="8"/>
      <c r="C380" s="8"/>
      <c r="D380" s="8"/>
      <c r="E380" s="8"/>
      <c r="F380" s="67"/>
      <c r="G380" s="67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8"/>
      <c r="Y380" s="8"/>
      <c r="Z380" s="8"/>
    </row>
    <row r="381" ht="15.75" customHeight="1">
      <c r="A381" s="8"/>
      <c r="B381" s="8"/>
      <c r="C381" s="8"/>
      <c r="D381" s="8"/>
      <c r="E381" s="8"/>
      <c r="F381" s="67"/>
      <c r="G381" s="67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8"/>
      <c r="Y381" s="8"/>
      <c r="Z381" s="8"/>
    </row>
    <row r="382" ht="15.75" customHeight="1">
      <c r="A382" s="8"/>
      <c r="B382" s="8"/>
      <c r="C382" s="8"/>
      <c r="D382" s="8"/>
      <c r="E382" s="8"/>
      <c r="F382" s="67"/>
      <c r="G382" s="67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8"/>
      <c r="Y382" s="8"/>
      <c r="Z382" s="8"/>
    </row>
    <row r="383" ht="15.75" customHeight="1">
      <c r="A383" s="8"/>
      <c r="B383" s="8"/>
      <c r="C383" s="8"/>
      <c r="D383" s="8"/>
      <c r="E383" s="8"/>
      <c r="F383" s="67"/>
      <c r="G383" s="67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8"/>
      <c r="Y383" s="8"/>
      <c r="Z383" s="8"/>
    </row>
    <row r="384" ht="15.75" customHeight="1">
      <c r="A384" s="8"/>
      <c r="B384" s="8"/>
      <c r="C384" s="8"/>
      <c r="D384" s="8"/>
      <c r="E384" s="8"/>
      <c r="F384" s="67"/>
      <c r="G384" s="67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</row>
    <row r="385" ht="15.75" customHeight="1">
      <c r="A385" s="8"/>
      <c r="B385" s="8"/>
      <c r="C385" s="8"/>
      <c r="D385" s="8"/>
      <c r="E385" s="8"/>
      <c r="F385" s="67"/>
      <c r="G385" s="67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8"/>
      <c r="Y385" s="8"/>
      <c r="Z385" s="8"/>
    </row>
    <row r="386" ht="15.75" customHeight="1">
      <c r="A386" s="8"/>
      <c r="B386" s="8"/>
      <c r="C386" s="8"/>
      <c r="D386" s="8"/>
      <c r="E386" s="8"/>
      <c r="F386" s="67"/>
      <c r="G386" s="67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8"/>
      <c r="Y386" s="8"/>
      <c r="Z386" s="8"/>
    </row>
    <row r="387" ht="15.75" customHeight="1">
      <c r="A387" s="8"/>
      <c r="B387" s="8"/>
      <c r="C387" s="8"/>
      <c r="D387" s="8"/>
      <c r="E387" s="8"/>
      <c r="F387" s="67"/>
      <c r="G387" s="67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8"/>
      <c r="Y387" s="8"/>
      <c r="Z387" s="8"/>
    </row>
    <row r="388" ht="15.75" customHeight="1">
      <c r="A388" s="8"/>
      <c r="B388" s="8"/>
      <c r="C388" s="8"/>
      <c r="D388" s="8"/>
      <c r="E388" s="8"/>
      <c r="F388" s="67"/>
      <c r="G388" s="67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8"/>
      <c r="Y388" s="8"/>
      <c r="Z388" s="8"/>
    </row>
    <row r="389" ht="15.75" customHeight="1">
      <c r="A389" s="8"/>
      <c r="B389" s="8"/>
      <c r="C389" s="8"/>
      <c r="D389" s="8"/>
      <c r="E389" s="8"/>
      <c r="F389" s="67"/>
      <c r="G389" s="67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8"/>
      <c r="Y389" s="8"/>
      <c r="Z389" s="8"/>
    </row>
    <row r="390" ht="15.75" customHeight="1">
      <c r="A390" s="8"/>
      <c r="B390" s="8"/>
      <c r="C390" s="8"/>
      <c r="D390" s="8"/>
      <c r="E390" s="8"/>
      <c r="F390" s="67"/>
      <c r="G390" s="67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8"/>
      <c r="Y390" s="8"/>
      <c r="Z390" s="8"/>
    </row>
    <row r="391" ht="15.75" customHeight="1">
      <c r="A391" s="8"/>
      <c r="B391" s="8"/>
      <c r="C391" s="8"/>
      <c r="D391" s="8"/>
      <c r="E391" s="8"/>
      <c r="F391" s="67"/>
      <c r="G391" s="67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8"/>
      <c r="Y391" s="8"/>
      <c r="Z391" s="8"/>
    </row>
    <row r="392" ht="15.75" customHeight="1">
      <c r="A392" s="8"/>
      <c r="B392" s="8"/>
      <c r="C392" s="8"/>
      <c r="D392" s="8"/>
      <c r="E392" s="8"/>
      <c r="F392" s="67"/>
      <c r="G392" s="67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8"/>
      <c r="Y392" s="8"/>
      <c r="Z392" s="8"/>
    </row>
    <row r="393" ht="15.75" customHeight="1">
      <c r="A393" s="8"/>
      <c r="B393" s="8"/>
      <c r="C393" s="8"/>
      <c r="D393" s="8"/>
      <c r="E393" s="8"/>
      <c r="F393" s="67"/>
      <c r="G393" s="67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8"/>
      <c r="Y393" s="8"/>
      <c r="Z393" s="8"/>
    </row>
    <row r="394" ht="15.75" customHeight="1">
      <c r="A394" s="8"/>
      <c r="B394" s="8"/>
      <c r="C394" s="8"/>
      <c r="D394" s="8"/>
      <c r="E394" s="8"/>
      <c r="F394" s="67"/>
      <c r="G394" s="67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8"/>
      <c r="Y394" s="8"/>
      <c r="Z394" s="8"/>
    </row>
    <row r="395" ht="15.75" customHeight="1">
      <c r="A395" s="8"/>
      <c r="B395" s="8"/>
      <c r="C395" s="8"/>
      <c r="D395" s="8"/>
      <c r="E395" s="8"/>
      <c r="F395" s="67"/>
      <c r="G395" s="67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8"/>
      <c r="Y395" s="8"/>
      <c r="Z395" s="8"/>
    </row>
    <row r="396" ht="15.75" customHeight="1">
      <c r="A396" s="8"/>
      <c r="B396" s="8"/>
      <c r="C396" s="8"/>
      <c r="D396" s="8"/>
      <c r="E396" s="8"/>
      <c r="F396" s="67"/>
      <c r="G396" s="67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8"/>
      <c r="Y396" s="8"/>
      <c r="Z396" s="8"/>
    </row>
    <row r="397" ht="15.75" customHeight="1">
      <c r="A397" s="8"/>
      <c r="B397" s="8"/>
      <c r="C397" s="8"/>
      <c r="D397" s="8"/>
      <c r="E397" s="8"/>
      <c r="F397" s="67"/>
      <c r="G397" s="67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</row>
    <row r="398" ht="15.75" customHeight="1">
      <c r="A398" s="8"/>
      <c r="B398" s="8"/>
      <c r="C398" s="8"/>
      <c r="D398" s="8"/>
      <c r="E398" s="8"/>
      <c r="F398" s="67"/>
      <c r="G398" s="67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8"/>
      <c r="Y398" s="8"/>
      <c r="Z398" s="8"/>
    </row>
    <row r="399" ht="15.75" customHeight="1">
      <c r="A399" s="8"/>
      <c r="B399" s="8"/>
      <c r="C399" s="8"/>
      <c r="D399" s="8"/>
      <c r="E399" s="8"/>
      <c r="F399" s="67"/>
      <c r="G399" s="67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8"/>
      <c r="Y399" s="8"/>
      <c r="Z399" s="8"/>
    </row>
    <row r="400" ht="15.75" customHeight="1">
      <c r="A400" s="8"/>
      <c r="B400" s="8"/>
      <c r="C400" s="8"/>
      <c r="D400" s="8"/>
      <c r="E400" s="8"/>
      <c r="F400" s="67"/>
      <c r="G400" s="67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8"/>
      <c r="Y400" s="8"/>
      <c r="Z400" s="8"/>
    </row>
    <row r="401" ht="15.75" customHeight="1">
      <c r="A401" s="8"/>
      <c r="B401" s="8"/>
      <c r="C401" s="8"/>
      <c r="D401" s="8"/>
      <c r="E401" s="8"/>
      <c r="F401" s="67"/>
      <c r="G401" s="67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8"/>
      <c r="Y401" s="8"/>
      <c r="Z401" s="8"/>
    </row>
    <row r="402" ht="15.75" customHeight="1">
      <c r="A402" s="8"/>
      <c r="B402" s="8"/>
      <c r="C402" s="8"/>
      <c r="D402" s="8"/>
      <c r="E402" s="8"/>
      <c r="F402" s="67"/>
      <c r="G402" s="67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8"/>
      <c r="Y402" s="8"/>
      <c r="Z402" s="8"/>
    </row>
    <row r="403" ht="15.75" customHeight="1">
      <c r="A403" s="8"/>
      <c r="B403" s="8"/>
      <c r="C403" s="8"/>
      <c r="D403" s="8"/>
      <c r="E403" s="8"/>
      <c r="F403" s="67"/>
      <c r="G403" s="67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8"/>
      <c r="Y403" s="8"/>
      <c r="Z403" s="8"/>
    </row>
    <row r="404" ht="15.75" customHeight="1">
      <c r="A404" s="8"/>
      <c r="B404" s="8"/>
      <c r="C404" s="8"/>
      <c r="D404" s="8"/>
      <c r="E404" s="8"/>
      <c r="F404" s="67"/>
      <c r="G404" s="67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</row>
    <row r="405" ht="15.75" customHeight="1">
      <c r="A405" s="8"/>
      <c r="B405" s="8"/>
      <c r="C405" s="8"/>
      <c r="D405" s="8"/>
      <c r="E405" s="8"/>
      <c r="F405" s="67"/>
      <c r="G405" s="67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8"/>
      <c r="Y405" s="8"/>
      <c r="Z405" s="8"/>
    </row>
    <row r="406" ht="15.75" customHeight="1">
      <c r="A406" s="8"/>
      <c r="B406" s="8"/>
      <c r="C406" s="8"/>
      <c r="D406" s="8"/>
      <c r="E406" s="8"/>
      <c r="F406" s="67"/>
      <c r="G406" s="67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8"/>
      <c r="Y406" s="8"/>
      <c r="Z406" s="8"/>
    </row>
    <row r="407" ht="15.75" customHeight="1">
      <c r="A407" s="8"/>
      <c r="B407" s="8"/>
      <c r="C407" s="8"/>
      <c r="D407" s="8"/>
      <c r="E407" s="8"/>
      <c r="F407" s="67"/>
      <c r="G407" s="67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8"/>
      <c r="Y407" s="8"/>
      <c r="Z407" s="8"/>
    </row>
    <row r="408" ht="15.75" customHeight="1">
      <c r="A408" s="8"/>
      <c r="B408" s="8"/>
      <c r="C408" s="8"/>
      <c r="D408" s="8"/>
      <c r="E408" s="8"/>
      <c r="F408" s="67"/>
      <c r="G408" s="67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8"/>
      <c r="Y408" s="8"/>
      <c r="Z408" s="8"/>
    </row>
    <row r="409" ht="15.75" customHeight="1">
      <c r="A409" s="8"/>
      <c r="B409" s="8"/>
      <c r="C409" s="8"/>
      <c r="D409" s="8"/>
      <c r="E409" s="8"/>
      <c r="F409" s="67"/>
      <c r="G409" s="67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8"/>
      <c r="Y409" s="8"/>
      <c r="Z409" s="8"/>
    </row>
    <row r="410" ht="15.75" customHeight="1">
      <c r="A410" s="8"/>
      <c r="B410" s="8"/>
      <c r="C410" s="8"/>
      <c r="D410" s="8"/>
      <c r="E410" s="8"/>
      <c r="F410" s="67"/>
      <c r="G410" s="67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8"/>
      <c r="Y410" s="8"/>
      <c r="Z410" s="8"/>
    </row>
    <row r="411" ht="15.75" customHeight="1">
      <c r="A411" s="8"/>
      <c r="B411" s="8"/>
      <c r="C411" s="8"/>
      <c r="D411" s="8"/>
      <c r="E411" s="8"/>
      <c r="F411" s="67"/>
      <c r="G411" s="67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8"/>
      <c r="Y411" s="8"/>
      <c r="Z411" s="8"/>
    </row>
    <row r="412" ht="15.75" customHeight="1">
      <c r="A412" s="8"/>
      <c r="B412" s="8"/>
      <c r="C412" s="8"/>
      <c r="D412" s="8"/>
      <c r="E412" s="8"/>
      <c r="F412" s="67"/>
      <c r="G412" s="67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8"/>
      <c r="Y412" s="8"/>
      <c r="Z412" s="8"/>
    </row>
    <row r="413" ht="15.75" customHeight="1">
      <c r="A413" s="8"/>
      <c r="B413" s="8"/>
      <c r="C413" s="8"/>
      <c r="D413" s="8"/>
      <c r="E413" s="8"/>
      <c r="F413" s="67"/>
      <c r="G413" s="67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8"/>
      <c r="Y413" s="8"/>
      <c r="Z413" s="8"/>
    </row>
    <row r="414" ht="15.75" customHeight="1">
      <c r="A414" s="8"/>
      <c r="B414" s="8"/>
      <c r="C414" s="8"/>
      <c r="D414" s="8"/>
      <c r="E414" s="8"/>
      <c r="F414" s="67"/>
      <c r="G414" s="67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8"/>
      <c r="Y414" s="8"/>
      <c r="Z414" s="8"/>
    </row>
    <row r="415" ht="15.75" customHeight="1">
      <c r="A415" s="8"/>
      <c r="B415" s="8"/>
      <c r="C415" s="8"/>
      <c r="D415" s="8"/>
      <c r="E415" s="8"/>
      <c r="F415" s="67"/>
      <c r="G415" s="67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8"/>
      <c r="Y415" s="8"/>
      <c r="Z415" s="8"/>
    </row>
    <row r="416" ht="15.75" customHeight="1">
      <c r="A416" s="8"/>
      <c r="B416" s="8"/>
      <c r="C416" s="8"/>
      <c r="D416" s="8"/>
      <c r="E416" s="8"/>
      <c r="F416" s="67"/>
      <c r="G416" s="67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8"/>
      <c r="Y416" s="8"/>
      <c r="Z416" s="8"/>
    </row>
    <row r="417" ht="15.75" customHeight="1">
      <c r="A417" s="8"/>
      <c r="B417" s="8"/>
      <c r="C417" s="8"/>
      <c r="D417" s="8"/>
      <c r="E417" s="8"/>
      <c r="F417" s="67"/>
      <c r="G417" s="67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8"/>
      <c r="Y417" s="8"/>
      <c r="Z417" s="8"/>
    </row>
    <row r="418" ht="15.75" customHeight="1">
      <c r="A418" s="8"/>
      <c r="B418" s="8"/>
      <c r="C418" s="8"/>
      <c r="D418" s="8"/>
      <c r="E418" s="8"/>
      <c r="F418" s="67"/>
      <c r="G418" s="67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8"/>
      <c r="Y418" s="8"/>
      <c r="Z418" s="8"/>
    </row>
    <row r="419" ht="15.75" customHeight="1">
      <c r="A419" s="8"/>
      <c r="B419" s="8"/>
      <c r="C419" s="8"/>
      <c r="D419" s="8"/>
      <c r="E419" s="8"/>
      <c r="F419" s="67"/>
      <c r="G419" s="67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8"/>
      <c r="Y419" s="8"/>
      <c r="Z419" s="8"/>
    </row>
    <row r="420" ht="15.75" customHeight="1">
      <c r="A420" s="8"/>
      <c r="B420" s="8"/>
      <c r="C420" s="8"/>
      <c r="D420" s="8"/>
      <c r="E420" s="8"/>
      <c r="F420" s="67"/>
      <c r="G420" s="67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8"/>
      <c r="Y420" s="8"/>
      <c r="Z420" s="8"/>
    </row>
    <row r="421" ht="15.75" customHeight="1">
      <c r="A421" s="8"/>
      <c r="B421" s="8"/>
      <c r="C421" s="8"/>
      <c r="D421" s="8"/>
      <c r="E421" s="8"/>
      <c r="F421" s="67"/>
      <c r="G421" s="67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8"/>
      <c r="Y421" s="8"/>
      <c r="Z421" s="8"/>
    </row>
    <row r="422" ht="15.75" customHeight="1">
      <c r="A422" s="8"/>
      <c r="B422" s="8"/>
      <c r="C422" s="8"/>
      <c r="D422" s="8"/>
      <c r="E422" s="8"/>
      <c r="F422" s="67"/>
      <c r="G422" s="67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8"/>
      <c r="Y422" s="8"/>
      <c r="Z422" s="8"/>
    </row>
    <row r="423" ht="15.75" customHeight="1">
      <c r="A423" s="8"/>
      <c r="B423" s="8"/>
      <c r="C423" s="8"/>
      <c r="D423" s="8"/>
      <c r="E423" s="8"/>
      <c r="F423" s="67"/>
      <c r="G423" s="67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8"/>
      <c r="Y423" s="8"/>
      <c r="Z423" s="8"/>
    </row>
    <row r="424" ht="15.75" customHeight="1">
      <c r="A424" s="8"/>
      <c r="B424" s="8"/>
      <c r="C424" s="8"/>
      <c r="D424" s="8"/>
      <c r="E424" s="8"/>
      <c r="F424" s="67"/>
      <c r="G424" s="67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8"/>
      <c r="Y424" s="8"/>
      <c r="Z424" s="8"/>
    </row>
    <row r="425" ht="15.75" customHeight="1">
      <c r="A425" s="8"/>
      <c r="B425" s="8"/>
      <c r="C425" s="8"/>
      <c r="D425" s="8"/>
      <c r="E425" s="8"/>
      <c r="F425" s="67"/>
      <c r="G425" s="67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8"/>
      <c r="Y425" s="8"/>
      <c r="Z425" s="8"/>
    </row>
    <row r="426" ht="15.75" customHeight="1">
      <c r="A426" s="8"/>
      <c r="B426" s="8"/>
      <c r="C426" s="8"/>
      <c r="D426" s="8"/>
      <c r="E426" s="8"/>
      <c r="F426" s="67"/>
      <c r="G426" s="67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8"/>
      <c r="Y426" s="8"/>
      <c r="Z426" s="8"/>
    </row>
    <row r="427" ht="15.75" customHeight="1">
      <c r="A427" s="8"/>
      <c r="B427" s="8"/>
      <c r="C427" s="8"/>
      <c r="D427" s="8"/>
      <c r="E427" s="8"/>
      <c r="F427" s="67"/>
      <c r="G427" s="67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8"/>
      <c r="Y427" s="8"/>
      <c r="Z427" s="8"/>
    </row>
    <row r="428" ht="15.75" customHeight="1">
      <c r="A428" s="8"/>
      <c r="B428" s="8"/>
      <c r="C428" s="8"/>
      <c r="D428" s="8"/>
      <c r="E428" s="8"/>
      <c r="F428" s="67"/>
      <c r="G428" s="67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8"/>
      <c r="Y428" s="8"/>
      <c r="Z428" s="8"/>
    </row>
    <row r="429" ht="15.75" customHeight="1">
      <c r="A429" s="8"/>
      <c r="B429" s="8"/>
      <c r="C429" s="8"/>
      <c r="D429" s="8"/>
      <c r="E429" s="8"/>
      <c r="F429" s="67"/>
      <c r="G429" s="67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8"/>
      <c r="Y429" s="8"/>
      <c r="Z429" s="8"/>
    </row>
    <row r="430" ht="15.75" customHeight="1">
      <c r="A430" s="8"/>
      <c r="B430" s="8"/>
      <c r="C430" s="8"/>
      <c r="D430" s="8"/>
      <c r="E430" s="8"/>
      <c r="F430" s="67"/>
      <c r="G430" s="67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8"/>
      <c r="Y430" s="8"/>
      <c r="Z430" s="8"/>
    </row>
    <row r="431" ht="15.75" customHeight="1">
      <c r="A431" s="8"/>
      <c r="B431" s="8"/>
      <c r="C431" s="8"/>
      <c r="D431" s="8"/>
      <c r="E431" s="8"/>
      <c r="F431" s="67"/>
      <c r="G431" s="67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</row>
    <row r="432" ht="15.75" customHeight="1">
      <c r="A432" s="8"/>
      <c r="B432" s="8"/>
      <c r="C432" s="8"/>
      <c r="D432" s="8"/>
      <c r="E432" s="8"/>
      <c r="F432" s="67"/>
      <c r="G432" s="67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8"/>
      <c r="Y432" s="8"/>
      <c r="Z432" s="8"/>
    </row>
    <row r="433" ht="15.75" customHeight="1">
      <c r="A433" s="8"/>
      <c r="B433" s="8"/>
      <c r="C433" s="8"/>
      <c r="D433" s="8"/>
      <c r="E433" s="8"/>
      <c r="F433" s="67"/>
      <c r="G433" s="67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8"/>
      <c r="Y433" s="8"/>
      <c r="Z433" s="8"/>
    </row>
    <row r="434" ht="15.75" customHeight="1">
      <c r="A434" s="8"/>
      <c r="B434" s="8"/>
      <c r="C434" s="8"/>
      <c r="D434" s="8"/>
      <c r="E434" s="8"/>
      <c r="F434" s="67"/>
      <c r="G434" s="67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8"/>
      <c r="Y434" s="8"/>
      <c r="Z434" s="8"/>
    </row>
    <row r="435" ht="15.75" customHeight="1">
      <c r="A435" s="8"/>
      <c r="B435" s="8"/>
      <c r="C435" s="8"/>
      <c r="D435" s="8"/>
      <c r="E435" s="8"/>
      <c r="F435" s="67"/>
      <c r="G435" s="67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8"/>
      <c r="Y435" s="8"/>
      <c r="Z435" s="8"/>
    </row>
    <row r="436" ht="15.75" customHeight="1">
      <c r="A436" s="8"/>
      <c r="B436" s="8"/>
      <c r="C436" s="8"/>
      <c r="D436" s="8"/>
      <c r="E436" s="8"/>
      <c r="F436" s="67"/>
      <c r="G436" s="67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8"/>
      <c r="Y436" s="8"/>
      <c r="Z436" s="8"/>
    </row>
    <row r="437" ht="15.75" customHeight="1">
      <c r="A437" s="8"/>
      <c r="B437" s="8"/>
      <c r="C437" s="8"/>
      <c r="D437" s="8"/>
      <c r="E437" s="8"/>
      <c r="F437" s="67"/>
      <c r="G437" s="67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8"/>
      <c r="Y437" s="8"/>
      <c r="Z437" s="8"/>
    </row>
    <row r="438" ht="15.75" customHeight="1">
      <c r="A438" s="8"/>
      <c r="B438" s="8"/>
      <c r="C438" s="8"/>
      <c r="D438" s="8"/>
      <c r="E438" s="8"/>
      <c r="F438" s="67"/>
      <c r="G438" s="67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8"/>
      <c r="Y438" s="8"/>
      <c r="Z438" s="8"/>
    </row>
    <row r="439" ht="15.75" customHeight="1">
      <c r="A439" s="8"/>
      <c r="B439" s="8"/>
      <c r="C439" s="8"/>
      <c r="D439" s="8"/>
      <c r="E439" s="8"/>
      <c r="F439" s="67"/>
      <c r="G439" s="67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8"/>
      <c r="Y439" s="8"/>
      <c r="Z439" s="8"/>
    </row>
    <row r="440" ht="15.75" customHeight="1">
      <c r="A440" s="8"/>
      <c r="B440" s="8"/>
      <c r="C440" s="8"/>
      <c r="D440" s="8"/>
      <c r="E440" s="8"/>
      <c r="F440" s="67"/>
      <c r="G440" s="67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8"/>
      <c r="Y440" s="8"/>
      <c r="Z440" s="8"/>
    </row>
    <row r="441" ht="15.75" customHeight="1">
      <c r="A441" s="8"/>
      <c r="B441" s="8"/>
      <c r="C441" s="8"/>
      <c r="D441" s="8"/>
      <c r="E441" s="8"/>
      <c r="F441" s="67"/>
      <c r="G441" s="67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8"/>
      <c r="Y441" s="8"/>
      <c r="Z441" s="8"/>
    </row>
    <row r="442" ht="15.75" customHeight="1">
      <c r="A442" s="8"/>
      <c r="B442" s="8"/>
      <c r="C442" s="8"/>
      <c r="D442" s="8"/>
      <c r="E442" s="8"/>
      <c r="F442" s="67"/>
      <c r="G442" s="67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8"/>
      <c r="Y442" s="8"/>
      <c r="Z442" s="8"/>
    </row>
    <row r="443" ht="15.75" customHeight="1">
      <c r="A443" s="8"/>
      <c r="B443" s="8"/>
      <c r="C443" s="8"/>
      <c r="D443" s="8"/>
      <c r="E443" s="8"/>
      <c r="F443" s="67"/>
      <c r="G443" s="67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8"/>
      <c r="Y443" s="8"/>
      <c r="Z443" s="8"/>
    </row>
    <row r="444" ht="15.75" customHeight="1">
      <c r="A444" s="8"/>
      <c r="B444" s="8"/>
      <c r="C444" s="8"/>
      <c r="D444" s="8"/>
      <c r="E444" s="8"/>
      <c r="F444" s="67"/>
      <c r="G444" s="67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8"/>
      <c r="Y444" s="8"/>
      <c r="Z444" s="8"/>
    </row>
    <row r="445" ht="15.75" customHeight="1">
      <c r="A445" s="8"/>
      <c r="B445" s="8"/>
      <c r="C445" s="8"/>
      <c r="D445" s="8"/>
      <c r="E445" s="8"/>
      <c r="F445" s="67"/>
      <c r="G445" s="67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8"/>
      <c r="Y445" s="8"/>
      <c r="Z445" s="8"/>
    </row>
    <row r="446" ht="15.75" customHeight="1">
      <c r="A446" s="8"/>
      <c r="B446" s="8"/>
      <c r="C446" s="8"/>
      <c r="D446" s="8"/>
      <c r="E446" s="8"/>
      <c r="F446" s="67"/>
      <c r="G446" s="67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8"/>
      <c r="Y446" s="8"/>
      <c r="Z446" s="8"/>
    </row>
    <row r="447" ht="15.75" customHeight="1">
      <c r="A447" s="8"/>
      <c r="B447" s="8"/>
      <c r="C447" s="8"/>
      <c r="D447" s="8"/>
      <c r="E447" s="8"/>
      <c r="F447" s="67"/>
      <c r="G447" s="67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8"/>
      <c r="Y447" s="8"/>
      <c r="Z447" s="8"/>
    </row>
    <row r="448" ht="15.75" customHeight="1">
      <c r="A448" s="8"/>
      <c r="B448" s="8"/>
      <c r="C448" s="8"/>
      <c r="D448" s="8"/>
      <c r="E448" s="8"/>
      <c r="F448" s="67"/>
      <c r="G448" s="67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8"/>
      <c r="Y448" s="8"/>
      <c r="Z448" s="8"/>
    </row>
    <row r="449" ht="15.75" customHeight="1">
      <c r="A449" s="8"/>
      <c r="B449" s="8"/>
      <c r="C449" s="8"/>
      <c r="D449" s="8"/>
      <c r="E449" s="8"/>
      <c r="F449" s="67"/>
      <c r="G449" s="67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8"/>
      <c r="Y449" s="8"/>
      <c r="Z449" s="8"/>
    </row>
    <row r="450" ht="15.75" customHeight="1">
      <c r="A450" s="8"/>
      <c r="B450" s="8"/>
      <c r="C450" s="8"/>
      <c r="D450" s="8"/>
      <c r="E450" s="8"/>
      <c r="F450" s="67"/>
      <c r="G450" s="67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8"/>
      <c r="Y450" s="8"/>
      <c r="Z450" s="8"/>
    </row>
    <row r="451" ht="15.75" customHeight="1">
      <c r="A451" s="8"/>
      <c r="B451" s="8"/>
      <c r="C451" s="8"/>
      <c r="D451" s="8"/>
      <c r="E451" s="8"/>
      <c r="F451" s="67"/>
      <c r="G451" s="67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8"/>
      <c r="Y451" s="8"/>
      <c r="Z451" s="8"/>
    </row>
    <row r="452" ht="15.75" customHeight="1">
      <c r="A452" s="8"/>
      <c r="B452" s="8"/>
      <c r="C452" s="8"/>
      <c r="D452" s="8"/>
      <c r="E452" s="8"/>
      <c r="F452" s="67"/>
      <c r="G452" s="67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8"/>
      <c r="Y452" s="8"/>
      <c r="Z452" s="8"/>
    </row>
    <row r="453" ht="15.75" customHeight="1">
      <c r="A453" s="8"/>
      <c r="B453" s="8"/>
      <c r="C453" s="8"/>
      <c r="D453" s="8"/>
      <c r="E453" s="8"/>
      <c r="F453" s="67"/>
      <c r="G453" s="67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8"/>
      <c r="Y453" s="8"/>
      <c r="Z453" s="8"/>
    </row>
    <row r="454" ht="15.75" customHeight="1">
      <c r="A454" s="8"/>
      <c r="B454" s="8"/>
      <c r="C454" s="8"/>
      <c r="D454" s="8"/>
      <c r="E454" s="8"/>
      <c r="F454" s="67"/>
      <c r="G454" s="67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8"/>
      <c r="Y454" s="8"/>
      <c r="Z454" s="8"/>
    </row>
    <row r="455" ht="15.75" customHeight="1">
      <c r="A455" s="8"/>
      <c r="B455" s="8"/>
      <c r="C455" s="8"/>
      <c r="D455" s="8"/>
      <c r="E455" s="8"/>
      <c r="F455" s="67"/>
      <c r="G455" s="67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8"/>
      <c r="Y455" s="8"/>
      <c r="Z455" s="8"/>
    </row>
    <row r="456" ht="15.75" customHeight="1">
      <c r="A456" s="8"/>
      <c r="B456" s="8"/>
      <c r="C456" s="8"/>
      <c r="D456" s="8"/>
      <c r="E456" s="8"/>
      <c r="F456" s="67"/>
      <c r="G456" s="67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8"/>
      <c r="Y456" s="8"/>
      <c r="Z456" s="8"/>
    </row>
    <row r="457" ht="15.75" customHeight="1">
      <c r="A457" s="8"/>
      <c r="B457" s="8"/>
      <c r="C457" s="8"/>
      <c r="D457" s="8"/>
      <c r="E457" s="8"/>
      <c r="F457" s="67"/>
      <c r="G457" s="67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8"/>
      <c r="Y457" s="8"/>
      <c r="Z457" s="8"/>
    </row>
    <row r="458" ht="15.75" customHeight="1">
      <c r="A458" s="8"/>
      <c r="B458" s="8"/>
      <c r="C458" s="8"/>
      <c r="D458" s="8"/>
      <c r="E458" s="8"/>
      <c r="F458" s="67"/>
      <c r="G458" s="67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8"/>
      <c r="Y458" s="8"/>
      <c r="Z458" s="8"/>
    </row>
    <row r="459" ht="15.75" customHeight="1">
      <c r="A459" s="8"/>
      <c r="B459" s="8"/>
      <c r="C459" s="8"/>
      <c r="D459" s="8"/>
      <c r="E459" s="8"/>
      <c r="F459" s="67"/>
      <c r="G459" s="67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8"/>
      <c r="Y459" s="8"/>
      <c r="Z459" s="8"/>
    </row>
    <row r="460" ht="15.75" customHeight="1">
      <c r="A460" s="8"/>
      <c r="B460" s="8"/>
      <c r="C460" s="8"/>
      <c r="D460" s="8"/>
      <c r="E460" s="8"/>
      <c r="F460" s="67"/>
      <c r="G460" s="67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8"/>
      <c r="Y460" s="8"/>
      <c r="Z460" s="8"/>
    </row>
    <row r="461" ht="15.75" customHeight="1">
      <c r="A461" s="8"/>
      <c r="B461" s="8"/>
      <c r="C461" s="8"/>
      <c r="D461" s="8"/>
      <c r="E461" s="8"/>
      <c r="F461" s="67"/>
      <c r="G461" s="67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8"/>
      <c r="Y461" s="8"/>
      <c r="Z461" s="8"/>
    </row>
    <row r="462" ht="15.75" customHeight="1">
      <c r="A462" s="8"/>
      <c r="B462" s="8"/>
      <c r="C462" s="8"/>
      <c r="D462" s="8"/>
      <c r="E462" s="8"/>
      <c r="F462" s="67"/>
      <c r="G462" s="67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8"/>
      <c r="Y462" s="8"/>
      <c r="Z462" s="8"/>
    </row>
    <row r="463" ht="15.75" customHeight="1">
      <c r="A463" s="8"/>
      <c r="B463" s="8"/>
      <c r="C463" s="8"/>
      <c r="D463" s="8"/>
      <c r="E463" s="8"/>
      <c r="F463" s="67"/>
      <c r="G463" s="67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</row>
    <row r="464" ht="15.75" customHeight="1">
      <c r="A464" s="8"/>
      <c r="B464" s="8"/>
      <c r="C464" s="8"/>
      <c r="D464" s="8"/>
      <c r="E464" s="8"/>
      <c r="F464" s="67"/>
      <c r="G464" s="67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8"/>
      <c r="Y464" s="8"/>
      <c r="Z464" s="8"/>
    </row>
    <row r="465" ht="15.75" customHeight="1">
      <c r="A465" s="8"/>
      <c r="B465" s="8"/>
      <c r="C465" s="8"/>
      <c r="D465" s="8"/>
      <c r="E465" s="8"/>
      <c r="F465" s="67"/>
      <c r="G465" s="67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8"/>
      <c r="Y465" s="8"/>
      <c r="Z465" s="8"/>
    </row>
    <row r="466" ht="15.75" customHeight="1">
      <c r="A466" s="8"/>
      <c r="B466" s="8"/>
      <c r="C466" s="8"/>
      <c r="D466" s="8"/>
      <c r="E466" s="8"/>
      <c r="F466" s="67"/>
      <c r="G466" s="67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8"/>
      <c r="Y466" s="8"/>
      <c r="Z466" s="8"/>
    </row>
    <row r="467" ht="15.75" customHeight="1">
      <c r="A467" s="8"/>
      <c r="B467" s="8"/>
      <c r="C467" s="8"/>
      <c r="D467" s="8"/>
      <c r="E467" s="8"/>
      <c r="F467" s="67"/>
      <c r="G467" s="67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</row>
    <row r="468" ht="15.75" customHeight="1">
      <c r="A468" s="8"/>
      <c r="B468" s="8"/>
      <c r="C468" s="8"/>
      <c r="D468" s="8"/>
      <c r="E468" s="8"/>
      <c r="F468" s="67"/>
      <c r="G468" s="67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8"/>
      <c r="Y468" s="8"/>
      <c r="Z468" s="8"/>
    </row>
    <row r="469" ht="15.75" customHeight="1">
      <c r="A469" s="8"/>
      <c r="B469" s="8"/>
      <c r="C469" s="8"/>
      <c r="D469" s="8"/>
      <c r="E469" s="8"/>
      <c r="F469" s="67"/>
      <c r="G469" s="67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8"/>
      <c r="Y469" s="8"/>
      <c r="Z469" s="8"/>
    </row>
    <row r="470" ht="15.75" customHeight="1">
      <c r="A470" s="8"/>
      <c r="B470" s="8"/>
      <c r="C470" s="8"/>
      <c r="D470" s="8"/>
      <c r="E470" s="8"/>
      <c r="F470" s="67"/>
      <c r="G470" s="67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8"/>
      <c r="Y470" s="8"/>
      <c r="Z470" s="8"/>
    </row>
    <row r="471" ht="15.75" customHeight="1">
      <c r="A471" s="8"/>
      <c r="B471" s="8"/>
      <c r="C471" s="8"/>
      <c r="D471" s="8"/>
      <c r="E471" s="8"/>
      <c r="F471" s="67"/>
      <c r="G471" s="67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8"/>
      <c r="Y471" s="8"/>
      <c r="Z471" s="8"/>
    </row>
    <row r="472" ht="15.75" customHeight="1">
      <c r="A472" s="8"/>
      <c r="B472" s="8"/>
      <c r="C472" s="8"/>
      <c r="D472" s="8"/>
      <c r="E472" s="8"/>
      <c r="F472" s="67"/>
      <c r="G472" s="67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8"/>
      <c r="Y472" s="8"/>
      <c r="Z472" s="8"/>
    </row>
    <row r="473" ht="15.75" customHeight="1">
      <c r="A473" s="8"/>
      <c r="B473" s="8"/>
      <c r="C473" s="8"/>
      <c r="D473" s="8"/>
      <c r="E473" s="8"/>
      <c r="F473" s="67"/>
      <c r="G473" s="67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8"/>
      <c r="Y473" s="8"/>
      <c r="Z473" s="8"/>
    </row>
    <row r="474" ht="15.75" customHeight="1">
      <c r="A474" s="8"/>
      <c r="B474" s="8"/>
      <c r="C474" s="8"/>
      <c r="D474" s="8"/>
      <c r="E474" s="8"/>
      <c r="F474" s="67"/>
      <c r="G474" s="67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</row>
    <row r="475" ht="15.75" customHeight="1">
      <c r="A475" s="8"/>
      <c r="B475" s="8"/>
      <c r="C475" s="8"/>
      <c r="D475" s="8"/>
      <c r="E475" s="8"/>
      <c r="F475" s="67"/>
      <c r="G475" s="67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8"/>
      <c r="Y475" s="8"/>
      <c r="Z475" s="8"/>
    </row>
    <row r="476" ht="15.75" customHeight="1">
      <c r="A476" s="8"/>
      <c r="B476" s="8"/>
      <c r="C476" s="8"/>
      <c r="D476" s="8"/>
      <c r="E476" s="8"/>
      <c r="F476" s="67"/>
      <c r="G476" s="67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8"/>
      <c r="Y476" s="8"/>
      <c r="Z476" s="8"/>
    </row>
    <row r="477" ht="15.75" customHeight="1">
      <c r="A477" s="8"/>
      <c r="B477" s="8"/>
      <c r="C477" s="8"/>
      <c r="D477" s="8"/>
      <c r="E477" s="8"/>
      <c r="F477" s="67"/>
      <c r="G477" s="67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8"/>
      <c r="Y477" s="8"/>
      <c r="Z477" s="8"/>
    </row>
    <row r="478" ht="15.75" customHeight="1">
      <c r="A478" s="8"/>
      <c r="B478" s="8"/>
      <c r="C478" s="8"/>
      <c r="D478" s="8"/>
      <c r="E478" s="8"/>
      <c r="F478" s="67"/>
      <c r="G478" s="67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8"/>
      <c r="Y478" s="8"/>
      <c r="Z478" s="8"/>
    </row>
    <row r="479" ht="15.75" customHeight="1">
      <c r="A479" s="8"/>
      <c r="B479" s="8"/>
      <c r="C479" s="8"/>
      <c r="D479" s="8"/>
      <c r="E479" s="8"/>
      <c r="F479" s="67"/>
      <c r="G479" s="67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8"/>
      <c r="Y479" s="8"/>
      <c r="Z479" s="8"/>
    </row>
    <row r="480" ht="15.75" customHeight="1">
      <c r="A480" s="8"/>
      <c r="B480" s="8"/>
      <c r="C480" s="8"/>
      <c r="D480" s="8"/>
      <c r="E480" s="8"/>
      <c r="F480" s="67"/>
      <c r="G480" s="67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8"/>
      <c r="Y480" s="8"/>
      <c r="Z480" s="8"/>
    </row>
    <row r="481" ht="15.75" customHeight="1">
      <c r="A481" s="8"/>
      <c r="B481" s="8"/>
      <c r="C481" s="8"/>
      <c r="D481" s="8"/>
      <c r="E481" s="8"/>
      <c r="F481" s="67"/>
      <c r="G481" s="67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8"/>
      <c r="Y481" s="8"/>
      <c r="Z481" s="8"/>
    </row>
    <row r="482" ht="15.75" customHeight="1">
      <c r="A482" s="8"/>
      <c r="B482" s="8"/>
      <c r="C482" s="8"/>
      <c r="D482" s="8"/>
      <c r="E482" s="8"/>
      <c r="F482" s="67"/>
      <c r="G482" s="67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8"/>
      <c r="Y482" s="8"/>
      <c r="Z482" s="8"/>
    </row>
    <row r="483" ht="15.75" customHeight="1">
      <c r="A483" s="8"/>
      <c r="B483" s="8"/>
      <c r="C483" s="8"/>
      <c r="D483" s="8"/>
      <c r="E483" s="8"/>
      <c r="F483" s="67"/>
      <c r="G483" s="67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8"/>
      <c r="Y483" s="8"/>
      <c r="Z483" s="8"/>
    </row>
    <row r="484" ht="15.75" customHeight="1">
      <c r="A484" s="8"/>
      <c r="B484" s="8"/>
      <c r="C484" s="8"/>
      <c r="D484" s="8"/>
      <c r="E484" s="8"/>
      <c r="F484" s="67"/>
      <c r="G484" s="67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8"/>
      <c r="Y484" s="8"/>
      <c r="Z484" s="8"/>
    </row>
    <row r="485" ht="15.75" customHeight="1">
      <c r="A485" s="8"/>
      <c r="B485" s="8"/>
      <c r="C485" s="8"/>
      <c r="D485" s="8"/>
      <c r="E485" s="8"/>
      <c r="F485" s="67"/>
      <c r="G485" s="67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8"/>
      <c r="Y485" s="8"/>
      <c r="Z485" s="8"/>
    </row>
    <row r="486" ht="15.75" customHeight="1">
      <c r="A486" s="8"/>
      <c r="B486" s="8"/>
      <c r="C486" s="8"/>
      <c r="D486" s="8"/>
      <c r="E486" s="8"/>
      <c r="F486" s="67"/>
      <c r="G486" s="67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8"/>
      <c r="Y486" s="8"/>
      <c r="Z486" s="8"/>
    </row>
    <row r="487" ht="15.75" customHeight="1">
      <c r="A487" s="8"/>
      <c r="B487" s="8"/>
      <c r="C487" s="8"/>
      <c r="D487" s="8"/>
      <c r="E487" s="8"/>
      <c r="F487" s="67"/>
      <c r="G487" s="67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8"/>
      <c r="Y487" s="8"/>
      <c r="Z487" s="8"/>
    </row>
    <row r="488" ht="15.75" customHeight="1">
      <c r="A488" s="8"/>
      <c r="B488" s="8"/>
      <c r="C488" s="8"/>
      <c r="D488" s="8"/>
      <c r="E488" s="8"/>
      <c r="F488" s="67"/>
      <c r="G488" s="67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8"/>
      <c r="Y488" s="8"/>
      <c r="Z488" s="8"/>
    </row>
    <row r="489" ht="15.75" customHeight="1">
      <c r="A489" s="8"/>
      <c r="B489" s="8"/>
      <c r="C489" s="8"/>
      <c r="D489" s="8"/>
      <c r="E489" s="8"/>
      <c r="F489" s="67"/>
      <c r="G489" s="67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8"/>
      <c r="Y489" s="8"/>
      <c r="Z489" s="8"/>
    </row>
    <row r="490" ht="15.75" customHeight="1">
      <c r="A490" s="8"/>
      <c r="B490" s="8"/>
      <c r="C490" s="8"/>
      <c r="D490" s="8"/>
      <c r="E490" s="8"/>
      <c r="F490" s="67"/>
      <c r="G490" s="67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8"/>
      <c r="Y490" s="8"/>
      <c r="Z490" s="8"/>
    </row>
    <row r="491" ht="15.75" customHeight="1">
      <c r="A491" s="8"/>
      <c r="B491" s="8"/>
      <c r="C491" s="8"/>
      <c r="D491" s="8"/>
      <c r="E491" s="8"/>
      <c r="F491" s="67"/>
      <c r="G491" s="67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</row>
    <row r="492" ht="15.75" customHeight="1">
      <c r="A492" s="8"/>
      <c r="B492" s="8"/>
      <c r="C492" s="8"/>
      <c r="D492" s="8"/>
      <c r="E492" s="8"/>
      <c r="F492" s="67"/>
      <c r="G492" s="67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8"/>
      <c r="Y492" s="8"/>
      <c r="Z492" s="8"/>
    </row>
    <row r="493" ht="15.75" customHeight="1">
      <c r="A493" s="8"/>
      <c r="B493" s="8"/>
      <c r="C493" s="8"/>
      <c r="D493" s="8"/>
      <c r="E493" s="8"/>
      <c r="F493" s="67"/>
      <c r="G493" s="67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8"/>
      <c r="Y493" s="8"/>
      <c r="Z493" s="8"/>
    </row>
    <row r="494" ht="15.75" customHeight="1">
      <c r="A494" s="8"/>
      <c r="B494" s="8"/>
      <c r="C494" s="8"/>
      <c r="D494" s="8"/>
      <c r="E494" s="8"/>
      <c r="F494" s="67"/>
      <c r="G494" s="67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8"/>
      <c r="Y494" s="8"/>
      <c r="Z494" s="8"/>
    </row>
    <row r="495" ht="15.75" customHeight="1">
      <c r="A495" s="8"/>
      <c r="B495" s="8"/>
      <c r="C495" s="8"/>
      <c r="D495" s="8"/>
      <c r="E495" s="8"/>
      <c r="F495" s="67"/>
      <c r="G495" s="67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8"/>
      <c r="Y495" s="8"/>
      <c r="Z495" s="8"/>
    </row>
    <row r="496" ht="15.75" customHeight="1">
      <c r="A496" s="8"/>
      <c r="B496" s="8"/>
      <c r="C496" s="8"/>
      <c r="D496" s="8"/>
      <c r="E496" s="8"/>
      <c r="F496" s="67"/>
      <c r="G496" s="67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8"/>
      <c r="Y496" s="8"/>
      <c r="Z496" s="8"/>
    </row>
    <row r="497" ht="15.75" customHeight="1">
      <c r="A497" s="8"/>
      <c r="B497" s="8"/>
      <c r="C497" s="8"/>
      <c r="D497" s="8"/>
      <c r="E497" s="8"/>
      <c r="F497" s="67"/>
      <c r="G497" s="67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8"/>
      <c r="Y497" s="8"/>
      <c r="Z497" s="8"/>
    </row>
    <row r="498" ht="15.75" customHeight="1">
      <c r="A498" s="8"/>
      <c r="B498" s="8"/>
      <c r="C498" s="8"/>
      <c r="D498" s="8"/>
      <c r="E498" s="8"/>
      <c r="F498" s="67"/>
      <c r="G498" s="67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8"/>
      <c r="Y498" s="8"/>
      <c r="Z498" s="8"/>
    </row>
    <row r="499" ht="15.75" customHeight="1">
      <c r="A499" s="8"/>
      <c r="B499" s="8"/>
      <c r="C499" s="8"/>
      <c r="D499" s="8"/>
      <c r="E499" s="8"/>
      <c r="F499" s="67"/>
      <c r="G499" s="67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8"/>
      <c r="Y499" s="8"/>
      <c r="Z499" s="8"/>
    </row>
    <row r="500" ht="15.75" customHeight="1">
      <c r="A500" s="8"/>
      <c r="B500" s="8"/>
      <c r="C500" s="8"/>
      <c r="D500" s="8"/>
      <c r="E500" s="8"/>
      <c r="F500" s="67"/>
      <c r="G500" s="67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8"/>
      <c r="Y500" s="8"/>
      <c r="Z500" s="8"/>
    </row>
    <row r="501" ht="15.75" customHeight="1">
      <c r="A501" s="8"/>
      <c r="B501" s="8"/>
      <c r="C501" s="8"/>
      <c r="D501" s="8"/>
      <c r="E501" s="8"/>
      <c r="F501" s="67"/>
      <c r="G501" s="67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8"/>
      <c r="Y501" s="8"/>
      <c r="Z501" s="8"/>
    </row>
    <row r="502" ht="15.75" customHeight="1">
      <c r="A502" s="8"/>
      <c r="B502" s="8"/>
      <c r="C502" s="8"/>
      <c r="D502" s="8"/>
      <c r="E502" s="8"/>
      <c r="F502" s="67"/>
      <c r="G502" s="67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8"/>
      <c r="Y502" s="8"/>
      <c r="Z502" s="8"/>
    </row>
    <row r="503" ht="15.75" customHeight="1">
      <c r="A503" s="8"/>
      <c r="B503" s="8"/>
      <c r="C503" s="8"/>
      <c r="D503" s="8"/>
      <c r="E503" s="8"/>
      <c r="F503" s="67"/>
      <c r="G503" s="67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8"/>
      <c r="Y503" s="8"/>
      <c r="Z503" s="8"/>
    </row>
    <row r="504" ht="15.75" customHeight="1">
      <c r="A504" s="8"/>
      <c r="B504" s="8"/>
      <c r="C504" s="8"/>
      <c r="D504" s="8"/>
      <c r="E504" s="8"/>
      <c r="F504" s="67"/>
      <c r="G504" s="67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8"/>
      <c r="Y504" s="8"/>
      <c r="Z504" s="8"/>
    </row>
    <row r="505" ht="15.75" customHeight="1">
      <c r="A505" s="8"/>
      <c r="B505" s="8"/>
      <c r="C505" s="8"/>
      <c r="D505" s="8"/>
      <c r="E505" s="8"/>
      <c r="F505" s="67"/>
      <c r="G505" s="67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8"/>
      <c r="Y505" s="8"/>
      <c r="Z505" s="8"/>
    </row>
    <row r="506" ht="15.75" customHeight="1">
      <c r="A506" s="8"/>
      <c r="B506" s="8"/>
      <c r="C506" s="8"/>
      <c r="D506" s="8"/>
      <c r="E506" s="8"/>
      <c r="F506" s="67"/>
      <c r="G506" s="67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8"/>
      <c r="Y506" s="8"/>
      <c r="Z506" s="8"/>
    </row>
    <row r="507" ht="15.75" customHeight="1">
      <c r="A507" s="8"/>
      <c r="B507" s="8"/>
      <c r="C507" s="8"/>
      <c r="D507" s="8"/>
      <c r="E507" s="8"/>
      <c r="F507" s="67"/>
      <c r="G507" s="67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8"/>
      <c r="Y507" s="8"/>
      <c r="Z507" s="8"/>
    </row>
    <row r="508" ht="15.75" customHeight="1">
      <c r="A508" s="8"/>
      <c r="B508" s="8"/>
      <c r="C508" s="8"/>
      <c r="D508" s="8"/>
      <c r="E508" s="8"/>
      <c r="F508" s="67"/>
      <c r="G508" s="67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8"/>
      <c r="Y508" s="8"/>
      <c r="Z508" s="8"/>
    </row>
    <row r="509" ht="15.75" customHeight="1">
      <c r="A509" s="8"/>
      <c r="B509" s="8"/>
      <c r="C509" s="8"/>
      <c r="D509" s="8"/>
      <c r="E509" s="8"/>
      <c r="F509" s="67"/>
      <c r="G509" s="67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8"/>
      <c r="Y509" s="8"/>
      <c r="Z509" s="8"/>
    </row>
    <row r="510" ht="15.75" customHeight="1">
      <c r="A510" s="8"/>
      <c r="B510" s="8"/>
      <c r="C510" s="8"/>
      <c r="D510" s="8"/>
      <c r="E510" s="8"/>
      <c r="F510" s="67"/>
      <c r="G510" s="67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8"/>
      <c r="Y510" s="8"/>
      <c r="Z510" s="8"/>
    </row>
    <row r="511" ht="15.75" customHeight="1">
      <c r="A511" s="8"/>
      <c r="B511" s="8"/>
      <c r="C511" s="8"/>
      <c r="D511" s="8"/>
      <c r="E511" s="8"/>
      <c r="F511" s="67"/>
      <c r="G511" s="67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8"/>
      <c r="Y511" s="8"/>
      <c r="Z511" s="8"/>
    </row>
    <row r="512" ht="15.75" customHeight="1">
      <c r="A512" s="8"/>
      <c r="B512" s="8"/>
      <c r="C512" s="8"/>
      <c r="D512" s="8"/>
      <c r="E512" s="8"/>
      <c r="F512" s="67"/>
      <c r="G512" s="67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8"/>
      <c r="Y512" s="8"/>
      <c r="Z512" s="8"/>
    </row>
    <row r="513" ht="15.75" customHeight="1">
      <c r="A513" s="8"/>
      <c r="B513" s="8"/>
      <c r="C513" s="8"/>
      <c r="D513" s="8"/>
      <c r="E513" s="8"/>
      <c r="F513" s="67"/>
      <c r="G513" s="67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8"/>
      <c r="Y513" s="8"/>
      <c r="Z513" s="8"/>
    </row>
    <row r="514" ht="15.75" customHeight="1">
      <c r="A514" s="8"/>
      <c r="B514" s="8"/>
      <c r="C514" s="8"/>
      <c r="D514" s="8"/>
      <c r="E514" s="8"/>
      <c r="F514" s="67"/>
      <c r="G514" s="67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8"/>
      <c r="Y514" s="8"/>
      <c r="Z514" s="8"/>
    </row>
    <row r="515" ht="15.75" customHeight="1">
      <c r="A515" s="8"/>
      <c r="B515" s="8"/>
      <c r="C515" s="8"/>
      <c r="D515" s="8"/>
      <c r="E515" s="8"/>
      <c r="F515" s="67"/>
      <c r="G515" s="67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8"/>
      <c r="Y515" s="8"/>
      <c r="Z515" s="8"/>
    </row>
    <row r="516" ht="15.75" customHeight="1">
      <c r="A516" s="8"/>
      <c r="B516" s="8"/>
      <c r="C516" s="8"/>
      <c r="D516" s="8"/>
      <c r="E516" s="8"/>
      <c r="F516" s="67"/>
      <c r="G516" s="67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8"/>
      <c r="Y516" s="8"/>
      <c r="Z516" s="8"/>
    </row>
    <row r="517" ht="15.75" customHeight="1">
      <c r="A517" s="8"/>
      <c r="B517" s="8"/>
      <c r="C517" s="8"/>
      <c r="D517" s="8"/>
      <c r="E517" s="8"/>
      <c r="F517" s="67"/>
      <c r="G517" s="67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8"/>
      <c r="Y517" s="8"/>
      <c r="Z517" s="8"/>
    </row>
    <row r="518" ht="15.75" customHeight="1">
      <c r="A518" s="8"/>
      <c r="B518" s="8"/>
      <c r="C518" s="8"/>
      <c r="D518" s="8"/>
      <c r="E518" s="8"/>
      <c r="F518" s="67"/>
      <c r="G518" s="67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8"/>
      <c r="Y518" s="8"/>
      <c r="Z518" s="8"/>
    </row>
    <row r="519" ht="15.75" customHeight="1">
      <c r="A519" s="8"/>
      <c r="B519" s="8"/>
      <c r="C519" s="8"/>
      <c r="D519" s="8"/>
      <c r="E519" s="8"/>
      <c r="F519" s="67"/>
      <c r="G519" s="67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8"/>
      <c r="Y519" s="8"/>
      <c r="Z519" s="8"/>
    </row>
    <row r="520" ht="15.75" customHeight="1">
      <c r="A520" s="8"/>
      <c r="B520" s="8"/>
      <c r="C520" s="8"/>
      <c r="D520" s="8"/>
      <c r="E520" s="8"/>
      <c r="F520" s="67"/>
      <c r="G520" s="67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8"/>
      <c r="Y520" s="8"/>
      <c r="Z520" s="8"/>
    </row>
    <row r="521" ht="15.75" customHeight="1">
      <c r="A521" s="8"/>
      <c r="B521" s="8"/>
      <c r="C521" s="8"/>
      <c r="D521" s="8"/>
      <c r="E521" s="8"/>
      <c r="F521" s="67"/>
      <c r="G521" s="67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8"/>
      <c r="Y521" s="8"/>
      <c r="Z521" s="8"/>
    </row>
    <row r="522" ht="15.75" customHeight="1">
      <c r="A522" s="8"/>
      <c r="B522" s="8"/>
      <c r="C522" s="8"/>
      <c r="D522" s="8"/>
      <c r="E522" s="8"/>
      <c r="F522" s="67"/>
      <c r="G522" s="67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8"/>
      <c r="Y522" s="8"/>
      <c r="Z522" s="8"/>
    </row>
    <row r="523" ht="15.75" customHeight="1">
      <c r="A523" s="8"/>
      <c r="B523" s="8"/>
      <c r="C523" s="8"/>
      <c r="D523" s="8"/>
      <c r="E523" s="8"/>
      <c r="F523" s="67"/>
      <c r="G523" s="67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8"/>
      <c r="Y523" s="8"/>
      <c r="Z523" s="8"/>
    </row>
    <row r="524" ht="15.75" customHeight="1">
      <c r="A524" s="8"/>
      <c r="B524" s="8"/>
      <c r="C524" s="8"/>
      <c r="D524" s="8"/>
      <c r="E524" s="8"/>
      <c r="F524" s="67"/>
      <c r="G524" s="67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8"/>
      <c r="Y524" s="8"/>
      <c r="Z524" s="8"/>
    </row>
    <row r="525" ht="15.75" customHeight="1">
      <c r="A525" s="8"/>
      <c r="B525" s="8"/>
      <c r="C525" s="8"/>
      <c r="D525" s="8"/>
      <c r="E525" s="8"/>
      <c r="F525" s="67"/>
      <c r="G525" s="67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8"/>
      <c r="Y525" s="8"/>
      <c r="Z525" s="8"/>
    </row>
    <row r="526" ht="15.75" customHeight="1">
      <c r="A526" s="8"/>
      <c r="B526" s="8"/>
      <c r="C526" s="8"/>
      <c r="D526" s="8"/>
      <c r="E526" s="8"/>
      <c r="F526" s="67"/>
      <c r="G526" s="67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8"/>
      <c r="Y526" s="8"/>
      <c r="Z526" s="8"/>
    </row>
    <row r="527" ht="15.75" customHeight="1">
      <c r="A527" s="8"/>
      <c r="B527" s="8"/>
      <c r="C527" s="8"/>
      <c r="D527" s="8"/>
      <c r="E527" s="8"/>
      <c r="F527" s="67"/>
      <c r="G527" s="67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8"/>
      <c r="Y527" s="8"/>
      <c r="Z527" s="8"/>
    </row>
    <row r="528" ht="15.75" customHeight="1">
      <c r="A528" s="8"/>
      <c r="B528" s="8"/>
      <c r="C528" s="8"/>
      <c r="D528" s="8"/>
      <c r="E528" s="8"/>
      <c r="F528" s="67"/>
      <c r="G528" s="67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8"/>
      <c r="Y528" s="8"/>
      <c r="Z528" s="8"/>
    </row>
    <row r="529" ht="15.75" customHeight="1">
      <c r="A529" s="8"/>
      <c r="B529" s="8"/>
      <c r="C529" s="8"/>
      <c r="D529" s="8"/>
      <c r="E529" s="8"/>
      <c r="F529" s="67"/>
      <c r="G529" s="67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8"/>
      <c r="Y529" s="8"/>
      <c r="Z529" s="8"/>
    </row>
    <row r="530" ht="15.75" customHeight="1">
      <c r="A530" s="8"/>
      <c r="B530" s="8"/>
      <c r="C530" s="8"/>
      <c r="D530" s="8"/>
      <c r="E530" s="8"/>
      <c r="F530" s="67"/>
      <c r="G530" s="67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8"/>
      <c r="Y530" s="8"/>
      <c r="Z530" s="8"/>
    </row>
    <row r="531" ht="15.75" customHeight="1">
      <c r="A531" s="8"/>
      <c r="B531" s="8"/>
      <c r="C531" s="8"/>
      <c r="D531" s="8"/>
      <c r="E531" s="8"/>
      <c r="F531" s="67"/>
      <c r="G531" s="67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8"/>
      <c r="Y531" s="8"/>
      <c r="Z531" s="8"/>
    </row>
    <row r="532" ht="15.75" customHeight="1">
      <c r="A532" s="8"/>
      <c r="B532" s="8"/>
      <c r="C532" s="8"/>
      <c r="D532" s="8"/>
      <c r="E532" s="8"/>
      <c r="F532" s="67"/>
      <c r="G532" s="67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8"/>
      <c r="Y532" s="8"/>
      <c r="Z532" s="8"/>
    </row>
    <row r="533" ht="15.75" customHeight="1">
      <c r="A533" s="8"/>
      <c r="B533" s="8"/>
      <c r="C533" s="8"/>
      <c r="D533" s="8"/>
      <c r="E533" s="8"/>
      <c r="F533" s="67"/>
      <c r="G533" s="67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8"/>
      <c r="Y533" s="8"/>
      <c r="Z533" s="8"/>
    </row>
    <row r="534" ht="15.75" customHeight="1">
      <c r="A534" s="8"/>
      <c r="B534" s="8"/>
      <c r="C534" s="8"/>
      <c r="D534" s="8"/>
      <c r="E534" s="8"/>
      <c r="F534" s="67"/>
      <c r="G534" s="67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8"/>
      <c r="Y534" s="8"/>
      <c r="Z534" s="8"/>
    </row>
    <row r="535" ht="15.75" customHeight="1">
      <c r="A535" s="8"/>
      <c r="B535" s="8"/>
      <c r="C535" s="8"/>
      <c r="D535" s="8"/>
      <c r="E535" s="8"/>
      <c r="F535" s="67"/>
      <c r="G535" s="67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8"/>
      <c r="Y535" s="8"/>
      <c r="Z535" s="8"/>
    </row>
    <row r="536" ht="15.75" customHeight="1">
      <c r="A536" s="8"/>
      <c r="B536" s="8"/>
      <c r="C536" s="8"/>
      <c r="D536" s="8"/>
      <c r="E536" s="8"/>
      <c r="F536" s="67"/>
      <c r="G536" s="67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8"/>
      <c r="Y536" s="8"/>
      <c r="Z536" s="8"/>
    </row>
    <row r="537" ht="15.75" customHeight="1">
      <c r="A537" s="8"/>
      <c r="B537" s="8"/>
      <c r="C537" s="8"/>
      <c r="D537" s="8"/>
      <c r="E537" s="8"/>
      <c r="F537" s="67"/>
      <c r="G537" s="67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8"/>
      <c r="Y537" s="8"/>
      <c r="Z537" s="8"/>
    </row>
    <row r="538" ht="15.75" customHeight="1">
      <c r="A538" s="8"/>
      <c r="B538" s="8"/>
      <c r="C538" s="8"/>
      <c r="D538" s="8"/>
      <c r="E538" s="8"/>
      <c r="F538" s="67"/>
      <c r="G538" s="67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</row>
    <row r="539" ht="15.75" customHeight="1">
      <c r="A539" s="8"/>
      <c r="B539" s="8"/>
      <c r="C539" s="8"/>
      <c r="D539" s="8"/>
      <c r="E539" s="8"/>
      <c r="F539" s="67"/>
      <c r="G539" s="67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8"/>
      <c r="Y539" s="8"/>
      <c r="Z539" s="8"/>
    </row>
    <row r="540" ht="15.75" customHeight="1">
      <c r="A540" s="8"/>
      <c r="B540" s="8"/>
      <c r="C540" s="8"/>
      <c r="D540" s="8"/>
      <c r="E540" s="8"/>
      <c r="F540" s="67"/>
      <c r="G540" s="67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8"/>
      <c r="Y540" s="8"/>
      <c r="Z540" s="8"/>
    </row>
    <row r="541" ht="15.75" customHeight="1">
      <c r="A541" s="8"/>
      <c r="B541" s="8"/>
      <c r="C541" s="8"/>
      <c r="D541" s="8"/>
      <c r="E541" s="8"/>
      <c r="F541" s="67"/>
      <c r="G541" s="67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8"/>
      <c r="Y541" s="8"/>
      <c r="Z541" s="8"/>
    </row>
    <row r="542" ht="15.75" customHeight="1">
      <c r="A542" s="8"/>
      <c r="B542" s="8"/>
      <c r="C542" s="8"/>
      <c r="D542" s="8"/>
      <c r="E542" s="8"/>
      <c r="F542" s="67"/>
      <c r="G542" s="67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8"/>
      <c r="Y542" s="8"/>
      <c r="Z542" s="8"/>
    </row>
    <row r="543" ht="15.75" customHeight="1">
      <c r="A543" s="8"/>
      <c r="B543" s="8"/>
      <c r="C543" s="8"/>
      <c r="D543" s="8"/>
      <c r="E543" s="8"/>
      <c r="F543" s="67"/>
      <c r="G543" s="67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8"/>
      <c r="Y543" s="8"/>
      <c r="Z543" s="8"/>
    </row>
    <row r="544" ht="15.75" customHeight="1">
      <c r="A544" s="8"/>
      <c r="B544" s="8"/>
      <c r="C544" s="8"/>
      <c r="D544" s="8"/>
      <c r="E544" s="8"/>
      <c r="F544" s="67"/>
      <c r="G544" s="67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8"/>
      <c r="Y544" s="8"/>
      <c r="Z544" s="8"/>
    </row>
    <row r="545" ht="15.75" customHeight="1">
      <c r="A545" s="8"/>
      <c r="B545" s="8"/>
      <c r="C545" s="8"/>
      <c r="D545" s="8"/>
      <c r="E545" s="8"/>
      <c r="F545" s="67"/>
      <c r="G545" s="67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</row>
    <row r="546" ht="15.75" customHeight="1">
      <c r="A546" s="8"/>
      <c r="B546" s="8"/>
      <c r="C546" s="8"/>
      <c r="D546" s="8"/>
      <c r="E546" s="8"/>
      <c r="F546" s="67"/>
      <c r="G546" s="67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8"/>
      <c r="Y546" s="8"/>
      <c r="Z546" s="8"/>
    </row>
    <row r="547" ht="15.75" customHeight="1">
      <c r="A547" s="8"/>
      <c r="B547" s="8"/>
      <c r="C547" s="8"/>
      <c r="D547" s="8"/>
      <c r="E547" s="8"/>
      <c r="F547" s="67"/>
      <c r="G547" s="67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8"/>
      <c r="Y547" s="8"/>
      <c r="Z547" s="8"/>
    </row>
    <row r="548" ht="15.75" customHeight="1">
      <c r="A548" s="8"/>
      <c r="B548" s="8"/>
      <c r="C548" s="8"/>
      <c r="D548" s="8"/>
      <c r="E548" s="8"/>
      <c r="F548" s="67"/>
      <c r="G548" s="67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8"/>
      <c r="Y548" s="8"/>
      <c r="Z548" s="8"/>
    </row>
    <row r="549" ht="15.75" customHeight="1">
      <c r="A549" s="8"/>
      <c r="B549" s="8"/>
      <c r="C549" s="8"/>
      <c r="D549" s="8"/>
      <c r="E549" s="8"/>
      <c r="F549" s="67"/>
      <c r="G549" s="67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8"/>
      <c r="Y549" s="8"/>
      <c r="Z549" s="8"/>
    </row>
    <row r="550" ht="15.75" customHeight="1">
      <c r="A550" s="8"/>
      <c r="B550" s="8"/>
      <c r="C550" s="8"/>
      <c r="D550" s="8"/>
      <c r="E550" s="8"/>
      <c r="F550" s="67"/>
      <c r="G550" s="67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8"/>
      <c r="Y550" s="8"/>
      <c r="Z550" s="8"/>
    </row>
    <row r="551" ht="15.75" customHeight="1">
      <c r="A551" s="8"/>
      <c r="B551" s="8"/>
      <c r="C551" s="8"/>
      <c r="D551" s="8"/>
      <c r="E551" s="8"/>
      <c r="F551" s="67"/>
      <c r="G551" s="67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8"/>
      <c r="Y551" s="8"/>
      <c r="Z551" s="8"/>
    </row>
    <row r="552" ht="15.75" customHeight="1">
      <c r="A552" s="8"/>
      <c r="B552" s="8"/>
      <c r="C552" s="8"/>
      <c r="D552" s="8"/>
      <c r="E552" s="8"/>
      <c r="F552" s="67"/>
      <c r="G552" s="67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8"/>
      <c r="Y552" s="8"/>
      <c r="Z552" s="8"/>
    </row>
    <row r="553" ht="15.75" customHeight="1">
      <c r="A553" s="8"/>
      <c r="B553" s="8"/>
      <c r="C553" s="8"/>
      <c r="D553" s="8"/>
      <c r="E553" s="8"/>
      <c r="F553" s="67"/>
      <c r="G553" s="67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8"/>
      <c r="Y553" s="8"/>
      <c r="Z553" s="8"/>
    </row>
    <row r="554" ht="15.75" customHeight="1">
      <c r="A554" s="8"/>
      <c r="B554" s="8"/>
      <c r="C554" s="8"/>
      <c r="D554" s="8"/>
      <c r="E554" s="8"/>
      <c r="F554" s="67"/>
      <c r="G554" s="67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8"/>
      <c r="Y554" s="8"/>
      <c r="Z554" s="8"/>
    </row>
    <row r="555" ht="15.75" customHeight="1">
      <c r="A555" s="8"/>
      <c r="B555" s="8"/>
      <c r="C555" s="8"/>
      <c r="D555" s="8"/>
      <c r="E555" s="8"/>
      <c r="F555" s="67"/>
      <c r="G555" s="67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8"/>
      <c r="Y555" s="8"/>
      <c r="Z555" s="8"/>
    </row>
    <row r="556" ht="15.75" customHeight="1">
      <c r="A556" s="8"/>
      <c r="B556" s="8"/>
      <c r="C556" s="8"/>
      <c r="D556" s="8"/>
      <c r="E556" s="8"/>
      <c r="F556" s="67"/>
      <c r="G556" s="67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8"/>
      <c r="Y556" s="8"/>
      <c r="Z556" s="8"/>
    </row>
    <row r="557" ht="15.75" customHeight="1">
      <c r="A557" s="8"/>
      <c r="B557" s="8"/>
      <c r="C557" s="8"/>
      <c r="D557" s="8"/>
      <c r="E557" s="8"/>
      <c r="F557" s="67"/>
      <c r="G557" s="67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8"/>
      <c r="Y557" s="8"/>
      <c r="Z557" s="8"/>
    </row>
    <row r="558" ht="15.75" customHeight="1">
      <c r="A558" s="8"/>
      <c r="B558" s="8"/>
      <c r="C558" s="8"/>
      <c r="D558" s="8"/>
      <c r="E558" s="8"/>
      <c r="F558" s="67"/>
      <c r="G558" s="67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8"/>
      <c r="Y558" s="8"/>
      <c r="Z558" s="8"/>
    </row>
    <row r="559" ht="15.75" customHeight="1">
      <c r="A559" s="8"/>
      <c r="B559" s="8"/>
      <c r="C559" s="8"/>
      <c r="D559" s="8"/>
      <c r="E559" s="8"/>
      <c r="F559" s="67"/>
      <c r="G559" s="67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8"/>
      <c r="Y559" s="8"/>
      <c r="Z559" s="8"/>
    </row>
    <row r="560" ht="15.75" customHeight="1">
      <c r="A560" s="8"/>
      <c r="B560" s="8"/>
      <c r="C560" s="8"/>
      <c r="D560" s="8"/>
      <c r="E560" s="8"/>
      <c r="F560" s="67"/>
      <c r="G560" s="67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8"/>
      <c r="Y560" s="8"/>
      <c r="Z560" s="8"/>
    </row>
    <row r="561" ht="15.75" customHeight="1">
      <c r="A561" s="8"/>
      <c r="B561" s="8"/>
      <c r="C561" s="8"/>
      <c r="D561" s="8"/>
      <c r="E561" s="8"/>
      <c r="F561" s="67"/>
      <c r="G561" s="67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8"/>
      <c r="Y561" s="8"/>
      <c r="Z561" s="8"/>
    </row>
    <row r="562" ht="15.75" customHeight="1">
      <c r="A562" s="8"/>
      <c r="B562" s="8"/>
      <c r="C562" s="8"/>
      <c r="D562" s="8"/>
      <c r="E562" s="8"/>
      <c r="F562" s="67"/>
      <c r="G562" s="67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8"/>
      <c r="Y562" s="8"/>
      <c r="Z562" s="8"/>
    </row>
    <row r="563" ht="15.75" customHeight="1">
      <c r="A563" s="8"/>
      <c r="B563" s="8"/>
      <c r="C563" s="8"/>
      <c r="D563" s="8"/>
      <c r="E563" s="8"/>
      <c r="F563" s="67"/>
      <c r="G563" s="67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8"/>
      <c r="Y563" s="8"/>
      <c r="Z563" s="8"/>
    </row>
    <row r="564" ht="15.75" customHeight="1">
      <c r="A564" s="8"/>
      <c r="B564" s="8"/>
      <c r="C564" s="8"/>
      <c r="D564" s="8"/>
      <c r="E564" s="8"/>
      <c r="F564" s="67"/>
      <c r="G564" s="67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8"/>
      <c r="Y564" s="8"/>
      <c r="Z564" s="8"/>
    </row>
    <row r="565" ht="15.75" customHeight="1">
      <c r="A565" s="8"/>
      <c r="B565" s="8"/>
      <c r="C565" s="8"/>
      <c r="D565" s="8"/>
      <c r="E565" s="8"/>
      <c r="F565" s="67"/>
      <c r="G565" s="67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8"/>
      <c r="Y565" s="8"/>
      <c r="Z565" s="8"/>
    </row>
    <row r="566" ht="15.75" customHeight="1">
      <c r="A566" s="8"/>
      <c r="B566" s="8"/>
      <c r="C566" s="8"/>
      <c r="D566" s="8"/>
      <c r="E566" s="8"/>
      <c r="F566" s="67"/>
      <c r="G566" s="67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8"/>
      <c r="Y566" s="8"/>
      <c r="Z566" s="8"/>
    </row>
    <row r="567" ht="15.75" customHeight="1">
      <c r="A567" s="8"/>
      <c r="B567" s="8"/>
      <c r="C567" s="8"/>
      <c r="D567" s="8"/>
      <c r="E567" s="8"/>
      <c r="F567" s="67"/>
      <c r="G567" s="67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8"/>
      <c r="Y567" s="8"/>
      <c r="Z567" s="8"/>
    </row>
    <row r="568" ht="15.75" customHeight="1">
      <c r="A568" s="8"/>
      <c r="B568" s="8"/>
      <c r="C568" s="8"/>
      <c r="D568" s="8"/>
      <c r="E568" s="8"/>
      <c r="F568" s="67"/>
      <c r="G568" s="67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8"/>
      <c r="Y568" s="8"/>
      <c r="Z568" s="8"/>
    </row>
    <row r="569" ht="15.75" customHeight="1">
      <c r="A569" s="8"/>
      <c r="B569" s="8"/>
      <c r="C569" s="8"/>
      <c r="D569" s="8"/>
      <c r="E569" s="8"/>
      <c r="F569" s="67"/>
      <c r="G569" s="67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8"/>
      <c r="Y569" s="8"/>
      <c r="Z569" s="8"/>
    </row>
    <row r="570" ht="15.75" customHeight="1">
      <c r="A570" s="8"/>
      <c r="B570" s="8"/>
      <c r="C570" s="8"/>
      <c r="D570" s="8"/>
      <c r="E570" s="8"/>
      <c r="F570" s="67"/>
      <c r="G570" s="67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8"/>
      <c r="Y570" s="8"/>
      <c r="Z570" s="8"/>
    </row>
    <row r="571" ht="15.75" customHeight="1">
      <c r="A571" s="8"/>
      <c r="B571" s="8"/>
      <c r="C571" s="8"/>
      <c r="D571" s="8"/>
      <c r="E571" s="8"/>
      <c r="F571" s="67"/>
      <c r="G571" s="67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8"/>
      <c r="Y571" s="8"/>
      <c r="Z571" s="8"/>
    </row>
    <row r="572" ht="15.75" customHeight="1">
      <c r="A572" s="8"/>
      <c r="B572" s="8"/>
      <c r="C572" s="8"/>
      <c r="D572" s="8"/>
      <c r="E572" s="8"/>
      <c r="F572" s="67"/>
      <c r="G572" s="67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8"/>
      <c r="Y572" s="8"/>
      <c r="Z572" s="8"/>
    </row>
    <row r="573" ht="15.75" customHeight="1">
      <c r="A573" s="8"/>
      <c r="B573" s="8"/>
      <c r="C573" s="8"/>
      <c r="D573" s="8"/>
      <c r="E573" s="8"/>
      <c r="F573" s="67"/>
      <c r="G573" s="67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8"/>
      <c r="Y573" s="8"/>
      <c r="Z573" s="8"/>
    </row>
    <row r="574" ht="15.75" customHeight="1">
      <c r="A574" s="8"/>
      <c r="B574" s="8"/>
      <c r="C574" s="8"/>
      <c r="D574" s="8"/>
      <c r="E574" s="8"/>
      <c r="F574" s="67"/>
      <c r="G574" s="67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8"/>
      <c r="Y574" s="8"/>
      <c r="Z574" s="8"/>
    </row>
    <row r="575" ht="15.75" customHeight="1">
      <c r="A575" s="8"/>
      <c r="B575" s="8"/>
      <c r="C575" s="8"/>
      <c r="D575" s="8"/>
      <c r="E575" s="8"/>
      <c r="F575" s="67"/>
      <c r="G575" s="67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8"/>
      <c r="Y575" s="8"/>
      <c r="Z575" s="8"/>
    </row>
    <row r="576" ht="15.75" customHeight="1">
      <c r="A576" s="8"/>
      <c r="B576" s="8"/>
      <c r="C576" s="8"/>
      <c r="D576" s="8"/>
      <c r="E576" s="8"/>
      <c r="F576" s="67"/>
      <c r="G576" s="67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8"/>
      <c r="Y576" s="8"/>
      <c r="Z576" s="8"/>
    </row>
    <row r="577" ht="15.75" customHeight="1">
      <c r="A577" s="8"/>
      <c r="B577" s="8"/>
      <c r="C577" s="8"/>
      <c r="D577" s="8"/>
      <c r="E577" s="8"/>
      <c r="F577" s="67"/>
      <c r="G577" s="67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8"/>
      <c r="Y577" s="8"/>
      <c r="Z577" s="8"/>
    </row>
    <row r="578" ht="15.75" customHeight="1">
      <c r="A578" s="8"/>
      <c r="B578" s="8"/>
      <c r="C578" s="8"/>
      <c r="D578" s="8"/>
      <c r="E578" s="8"/>
      <c r="F578" s="67"/>
      <c r="G578" s="67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8"/>
      <c r="Y578" s="8"/>
      <c r="Z578" s="8"/>
    </row>
    <row r="579" ht="15.75" customHeight="1">
      <c r="A579" s="8"/>
      <c r="B579" s="8"/>
      <c r="C579" s="8"/>
      <c r="D579" s="8"/>
      <c r="E579" s="8"/>
      <c r="F579" s="67"/>
      <c r="G579" s="67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8"/>
      <c r="Y579" s="8"/>
      <c r="Z579" s="8"/>
    </row>
    <row r="580" ht="15.75" customHeight="1">
      <c r="A580" s="8"/>
      <c r="B580" s="8"/>
      <c r="C580" s="8"/>
      <c r="D580" s="8"/>
      <c r="E580" s="8"/>
      <c r="F580" s="67"/>
      <c r="G580" s="67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8"/>
      <c r="Y580" s="8"/>
      <c r="Z580" s="8"/>
    </row>
    <row r="581" ht="15.75" customHeight="1">
      <c r="A581" s="8"/>
      <c r="B581" s="8"/>
      <c r="C581" s="8"/>
      <c r="D581" s="8"/>
      <c r="E581" s="8"/>
      <c r="F581" s="67"/>
      <c r="G581" s="67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8"/>
      <c r="Y581" s="8"/>
      <c r="Z581" s="8"/>
    </row>
    <row r="582" ht="15.75" customHeight="1">
      <c r="A582" s="8"/>
      <c r="B582" s="8"/>
      <c r="C582" s="8"/>
      <c r="D582" s="8"/>
      <c r="E582" s="8"/>
      <c r="F582" s="67"/>
      <c r="G582" s="67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8"/>
      <c r="Y582" s="8"/>
      <c r="Z582" s="8"/>
    </row>
    <row r="583" ht="15.75" customHeight="1">
      <c r="A583" s="8"/>
      <c r="B583" s="8"/>
      <c r="C583" s="8"/>
      <c r="D583" s="8"/>
      <c r="E583" s="8"/>
      <c r="F583" s="67"/>
      <c r="G583" s="67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8"/>
      <c r="Y583" s="8"/>
      <c r="Z583" s="8"/>
    </row>
    <row r="584" ht="15.75" customHeight="1">
      <c r="A584" s="8"/>
      <c r="B584" s="8"/>
      <c r="C584" s="8"/>
      <c r="D584" s="8"/>
      <c r="E584" s="8"/>
      <c r="F584" s="67"/>
      <c r="G584" s="67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8"/>
      <c r="Y584" s="8"/>
      <c r="Z584" s="8"/>
    </row>
    <row r="585" ht="15.75" customHeight="1">
      <c r="A585" s="8"/>
      <c r="B585" s="8"/>
      <c r="C585" s="8"/>
      <c r="D585" s="8"/>
      <c r="E585" s="8"/>
      <c r="F585" s="67"/>
      <c r="G585" s="67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8"/>
      <c r="Y585" s="8"/>
      <c r="Z585" s="8"/>
    </row>
    <row r="586" ht="15.75" customHeight="1">
      <c r="A586" s="8"/>
      <c r="B586" s="8"/>
      <c r="C586" s="8"/>
      <c r="D586" s="8"/>
      <c r="E586" s="8"/>
      <c r="F586" s="67"/>
      <c r="G586" s="67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8"/>
      <c r="Y586" s="8"/>
      <c r="Z586" s="8"/>
    </row>
    <row r="587" ht="15.75" customHeight="1">
      <c r="A587" s="8"/>
      <c r="B587" s="8"/>
      <c r="C587" s="8"/>
      <c r="D587" s="8"/>
      <c r="E587" s="8"/>
      <c r="F587" s="67"/>
      <c r="G587" s="67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8"/>
      <c r="Y587" s="8"/>
      <c r="Z587" s="8"/>
    </row>
    <row r="588" ht="15.75" customHeight="1">
      <c r="A588" s="8"/>
      <c r="B588" s="8"/>
      <c r="C588" s="8"/>
      <c r="D588" s="8"/>
      <c r="E588" s="8"/>
      <c r="F588" s="67"/>
      <c r="G588" s="67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8"/>
      <c r="Y588" s="8"/>
      <c r="Z588" s="8"/>
    </row>
    <row r="589" ht="15.75" customHeight="1">
      <c r="A589" s="8"/>
      <c r="B589" s="8"/>
      <c r="C589" s="8"/>
      <c r="D589" s="8"/>
      <c r="E589" s="8"/>
      <c r="F589" s="67"/>
      <c r="G589" s="67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8"/>
      <c r="Y589" s="8"/>
      <c r="Z589" s="8"/>
    </row>
    <row r="590" ht="15.75" customHeight="1">
      <c r="A590" s="8"/>
      <c r="B590" s="8"/>
      <c r="C590" s="8"/>
      <c r="D590" s="8"/>
      <c r="E590" s="8"/>
      <c r="F590" s="67"/>
      <c r="G590" s="67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8"/>
      <c r="Y590" s="8"/>
      <c r="Z590" s="8"/>
    </row>
    <row r="591" ht="15.75" customHeight="1">
      <c r="A591" s="8"/>
      <c r="B591" s="8"/>
      <c r="C591" s="8"/>
      <c r="D591" s="8"/>
      <c r="E591" s="8"/>
      <c r="F591" s="67"/>
      <c r="G591" s="67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8"/>
      <c r="Y591" s="8"/>
      <c r="Z591" s="8"/>
    </row>
    <row r="592" ht="15.75" customHeight="1">
      <c r="A592" s="8"/>
      <c r="B592" s="8"/>
      <c r="C592" s="8"/>
      <c r="D592" s="8"/>
      <c r="E592" s="8"/>
      <c r="F592" s="67"/>
      <c r="G592" s="67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8"/>
      <c r="Y592" s="8"/>
      <c r="Z592" s="8"/>
    </row>
    <row r="593" ht="15.75" customHeight="1">
      <c r="A593" s="8"/>
      <c r="B593" s="8"/>
      <c r="C593" s="8"/>
      <c r="D593" s="8"/>
      <c r="E593" s="8"/>
      <c r="F593" s="67"/>
      <c r="G593" s="67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8"/>
      <c r="Y593" s="8"/>
      <c r="Z593" s="8"/>
    </row>
    <row r="594" ht="15.75" customHeight="1">
      <c r="A594" s="8"/>
      <c r="B594" s="8"/>
      <c r="C594" s="8"/>
      <c r="D594" s="8"/>
      <c r="E594" s="8"/>
      <c r="F594" s="67"/>
      <c r="G594" s="67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8"/>
      <c r="Y594" s="8"/>
      <c r="Z594" s="8"/>
    </row>
    <row r="595" ht="15.75" customHeight="1">
      <c r="A595" s="8"/>
      <c r="B595" s="8"/>
      <c r="C595" s="8"/>
      <c r="D595" s="8"/>
      <c r="E595" s="8"/>
      <c r="F595" s="67"/>
      <c r="G595" s="67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8"/>
      <c r="Y595" s="8"/>
      <c r="Z595" s="8"/>
    </row>
    <row r="596" ht="15.75" customHeight="1">
      <c r="A596" s="8"/>
      <c r="B596" s="8"/>
      <c r="C596" s="8"/>
      <c r="D596" s="8"/>
      <c r="E596" s="8"/>
      <c r="F596" s="67"/>
      <c r="G596" s="67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8"/>
      <c r="Y596" s="8"/>
      <c r="Z596" s="8"/>
    </row>
    <row r="597" ht="15.75" customHeight="1">
      <c r="A597" s="8"/>
      <c r="B597" s="8"/>
      <c r="C597" s="8"/>
      <c r="D597" s="8"/>
      <c r="E597" s="8"/>
      <c r="F597" s="67"/>
      <c r="G597" s="67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8"/>
      <c r="Y597" s="8"/>
      <c r="Z597" s="8"/>
    </row>
    <row r="598" ht="15.75" customHeight="1">
      <c r="A598" s="8"/>
      <c r="B598" s="8"/>
      <c r="C598" s="8"/>
      <c r="D598" s="8"/>
      <c r="E598" s="8"/>
      <c r="F598" s="67"/>
      <c r="G598" s="67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</row>
    <row r="599" ht="15.75" customHeight="1">
      <c r="A599" s="8"/>
      <c r="B599" s="8"/>
      <c r="C599" s="8"/>
      <c r="D599" s="8"/>
      <c r="E599" s="8"/>
      <c r="F599" s="67"/>
      <c r="G599" s="67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8"/>
      <c r="Y599" s="8"/>
      <c r="Z599" s="8"/>
    </row>
    <row r="600" ht="15.75" customHeight="1">
      <c r="A600" s="8"/>
      <c r="B600" s="8"/>
      <c r="C600" s="8"/>
      <c r="D600" s="8"/>
      <c r="E600" s="8"/>
      <c r="F600" s="67"/>
      <c r="G600" s="67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8"/>
      <c r="Y600" s="8"/>
      <c r="Z600" s="8"/>
    </row>
    <row r="601" ht="15.75" customHeight="1">
      <c r="A601" s="8"/>
      <c r="B601" s="8"/>
      <c r="C601" s="8"/>
      <c r="D601" s="8"/>
      <c r="E601" s="8"/>
      <c r="F601" s="67"/>
      <c r="G601" s="67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8"/>
      <c r="Y601" s="8"/>
      <c r="Z601" s="8"/>
    </row>
    <row r="602" ht="15.75" customHeight="1">
      <c r="A602" s="8"/>
      <c r="B602" s="8"/>
      <c r="C602" s="8"/>
      <c r="D602" s="8"/>
      <c r="E602" s="8"/>
      <c r="F602" s="67"/>
      <c r="G602" s="67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8"/>
      <c r="Y602" s="8"/>
      <c r="Z602" s="8"/>
    </row>
    <row r="603" ht="15.75" customHeight="1">
      <c r="A603" s="8"/>
      <c r="B603" s="8"/>
      <c r="C603" s="8"/>
      <c r="D603" s="8"/>
      <c r="E603" s="8"/>
      <c r="F603" s="67"/>
      <c r="G603" s="67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8"/>
      <c r="Y603" s="8"/>
      <c r="Z603" s="8"/>
    </row>
    <row r="604" ht="15.75" customHeight="1">
      <c r="A604" s="8"/>
      <c r="B604" s="8"/>
      <c r="C604" s="8"/>
      <c r="D604" s="8"/>
      <c r="E604" s="8"/>
      <c r="F604" s="67"/>
      <c r="G604" s="67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8"/>
      <c r="Y604" s="8"/>
      <c r="Z604" s="8"/>
    </row>
    <row r="605" ht="15.75" customHeight="1">
      <c r="A605" s="8"/>
      <c r="B605" s="8"/>
      <c r="C605" s="8"/>
      <c r="D605" s="8"/>
      <c r="E605" s="8"/>
      <c r="F605" s="67"/>
      <c r="G605" s="67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8"/>
      <c r="Y605" s="8"/>
      <c r="Z605" s="8"/>
    </row>
    <row r="606" ht="15.75" customHeight="1">
      <c r="A606" s="8"/>
      <c r="B606" s="8"/>
      <c r="C606" s="8"/>
      <c r="D606" s="8"/>
      <c r="E606" s="8"/>
      <c r="F606" s="67"/>
      <c r="G606" s="67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8"/>
      <c r="Y606" s="8"/>
      <c r="Z606" s="8"/>
    </row>
    <row r="607" ht="15.75" customHeight="1">
      <c r="A607" s="8"/>
      <c r="B607" s="8"/>
      <c r="C607" s="8"/>
      <c r="D607" s="8"/>
      <c r="E607" s="8"/>
      <c r="F607" s="67"/>
      <c r="G607" s="67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8"/>
      <c r="Y607" s="8"/>
      <c r="Z607" s="8"/>
    </row>
    <row r="608" ht="15.75" customHeight="1">
      <c r="A608" s="8"/>
      <c r="B608" s="8"/>
      <c r="C608" s="8"/>
      <c r="D608" s="8"/>
      <c r="E608" s="8"/>
      <c r="F608" s="67"/>
      <c r="G608" s="67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8"/>
      <c r="Y608" s="8"/>
      <c r="Z608" s="8"/>
    </row>
    <row r="609" ht="15.75" customHeight="1">
      <c r="A609" s="8"/>
      <c r="B609" s="8"/>
      <c r="C609" s="8"/>
      <c r="D609" s="8"/>
      <c r="E609" s="8"/>
      <c r="F609" s="67"/>
      <c r="G609" s="67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8"/>
      <c r="Y609" s="8"/>
      <c r="Z609" s="8"/>
    </row>
    <row r="610" ht="15.75" customHeight="1">
      <c r="A610" s="8"/>
      <c r="B610" s="8"/>
      <c r="C610" s="8"/>
      <c r="D610" s="8"/>
      <c r="E610" s="8"/>
      <c r="F610" s="67"/>
      <c r="G610" s="67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8"/>
      <c r="Y610" s="8"/>
      <c r="Z610" s="8"/>
    </row>
    <row r="611" ht="15.75" customHeight="1">
      <c r="A611" s="8"/>
      <c r="B611" s="8"/>
      <c r="C611" s="8"/>
      <c r="D611" s="8"/>
      <c r="E611" s="8"/>
      <c r="F611" s="67"/>
      <c r="G611" s="67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</row>
    <row r="612" ht="15.75" customHeight="1">
      <c r="A612" s="8"/>
      <c r="B612" s="8"/>
      <c r="C612" s="8"/>
      <c r="D612" s="8"/>
      <c r="E612" s="8"/>
      <c r="F612" s="67"/>
      <c r="G612" s="67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8"/>
      <c r="Y612" s="8"/>
      <c r="Z612" s="8"/>
    </row>
    <row r="613" ht="15.75" customHeight="1">
      <c r="A613" s="8"/>
      <c r="B613" s="8"/>
      <c r="C613" s="8"/>
      <c r="D613" s="8"/>
      <c r="E613" s="8"/>
      <c r="F613" s="67"/>
      <c r="G613" s="67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8"/>
      <c r="Y613" s="8"/>
      <c r="Z613" s="8"/>
    </row>
    <row r="614" ht="15.75" customHeight="1">
      <c r="A614" s="8"/>
      <c r="B614" s="8"/>
      <c r="C614" s="8"/>
      <c r="D614" s="8"/>
      <c r="E614" s="8"/>
      <c r="F614" s="67"/>
      <c r="G614" s="67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8"/>
      <c r="Y614" s="8"/>
      <c r="Z614" s="8"/>
    </row>
    <row r="615" ht="15.75" customHeight="1">
      <c r="A615" s="8"/>
      <c r="B615" s="8"/>
      <c r="C615" s="8"/>
      <c r="D615" s="8"/>
      <c r="E615" s="8"/>
      <c r="F615" s="67"/>
      <c r="G615" s="67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8"/>
      <c r="Y615" s="8"/>
      <c r="Z615" s="8"/>
    </row>
    <row r="616" ht="15.75" customHeight="1">
      <c r="A616" s="8"/>
      <c r="B616" s="8"/>
      <c r="C616" s="8"/>
      <c r="D616" s="8"/>
      <c r="E616" s="8"/>
      <c r="F616" s="67"/>
      <c r="G616" s="67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8"/>
      <c r="Y616" s="8"/>
      <c r="Z616" s="8"/>
    </row>
    <row r="617" ht="15.75" customHeight="1">
      <c r="A617" s="8"/>
      <c r="B617" s="8"/>
      <c r="C617" s="8"/>
      <c r="D617" s="8"/>
      <c r="E617" s="8"/>
      <c r="F617" s="67"/>
      <c r="G617" s="67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8"/>
      <c r="Y617" s="8"/>
      <c r="Z617" s="8"/>
    </row>
    <row r="618" ht="15.75" customHeight="1">
      <c r="A618" s="8"/>
      <c r="B618" s="8"/>
      <c r="C618" s="8"/>
      <c r="D618" s="8"/>
      <c r="E618" s="8"/>
      <c r="F618" s="67"/>
      <c r="G618" s="67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8"/>
      <c r="Y618" s="8"/>
      <c r="Z618" s="8"/>
    </row>
    <row r="619" ht="15.75" customHeight="1">
      <c r="A619" s="8"/>
      <c r="B619" s="8"/>
      <c r="C619" s="8"/>
      <c r="D619" s="8"/>
      <c r="E619" s="8"/>
      <c r="F619" s="67"/>
      <c r="G619" s="67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8"/>
      <c r="Y619" s="8"/>
      <c r="Z619" s="8"/>
    </row>
    <row r="620" ht="15.75" customHeight="1">
      <c r="A620" s="8"/>
      <c r="B620" s="8"/>
      <c r="C620" s="8"/>
      <c r="D620" s="8"/>
      <c r="E620" s="8"/>
      <c r="F620" s="67"/>
      <c r="G620" s="67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8"/>
      <c r="Y620" s="8"/>
      <c r="Z620" s="8"/>
    </row>
    <row r="621" ht="15.75" customHeight="1">
      <c r="A621" s="8"/>
      <c r="B621" s="8"/>
      <c r="C621" s="8"/>
      <c r="D621" s="8"/>
      <c r="E621" s="8"/>
      <c r="F621" s="67"/>
      <c r="G621" s="67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8"/>
      <c r="Y621" s="8"/>
      <c r="Z621" s="8"/>
    </row>
    <row r="622" ht="15.75" customHeight="1">
      <c r="A622" s="8"/>
      <c r="B622" s="8"/>
      <c r="C622" s="8"/>
      <c r="D622" s="8"/>
      <c r="E622" s="8"/>
      <c r="F622" s="67"/>
      <c r="G622" s="67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8"/>
      <c r="Y622" s="8"/>
      <c r="Z622" s="8"/>
    </row>
    <row r="623" ht="15.75" customHeight="1">
      <c r="A623" s="8"/>
      <c r="B623" s="8"/>
      <c r="C623" s="8"/>
      <c r="D623" s="8"/>
      <c r="E623" s="8"/>
      <c r="F623" s="67"/>
      <c r="G623" s="67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8"/>
      <c r="Y623" s="8"/>
      <c r="Z623" s="8"/>
    </row>
    <row r="624" ht="15.75" customHeight="1">
      <c r="A624" s="8"/>
      <c r="B624" s="8"/>
      <c r="C624" s="8"/>
      <c r="D624" s="8"/>
      <c r="E624" s="8"/>
      <c r="F624" s="67"/>
      <c r="G624" s="67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8"/>
      <c r="Y624" s="8"/>
      <c r="Z624" s="8"/>
    </row>
    <row r="625" ht="15.75" customHeight="1">
      <c r="A625" s="8"/>
      <c r="B625" s="8"/>
      <c r="C625" s="8"/>
      <c r="D625" s="8"/>
      <c r="E625" s="8"/>
      <c r="F625" s="67"/>
      <c r="G625" s="67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8"/>
      <c r="Y625" s="8"/>
      <c r="Z625" s="8"/>
    </row>
    <row r="626" ht="15.75" customHeight="1">
      <c r="A626" s="8"/>
      <c r="B626" s="8"/>
      <c r="C626" s="8"/>
      <c r="D626" s="8"/>
      <c r="E626" s="8"/>
      <c r="F626" s="67"/>
      <c r="G626" s="67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8"/>
      <c r="Y626" s="8"/>
      <c r="Z626" s="8"/>
    </row>
    <row r="627" ht="15.75" customHeight="1">
      <c r="A627" s="8"/>
      <c r="B627" s="8"/>
      <c r="C627" s="8"/>
      <c r="D627" s="8"/>
      <c r="E627" s="8"/>
      <c r="F627" s="67"/>
      <c r="G627" s="67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8"/>
      <c r="Y627" s="8"/>
      <c r="Z627" s="8"/>
    </row>
    <row r="628" ht="15.75" customHeight="1">
      <c r="A628" s="8"/>
      <c r="B628" s="8"/>
      <c r="C628" s="8"/>
      <c r="D628" s="8"/>
      <c r="E628" s="8"/>
      <c r="F628" s="67"/>
      <c r="G628" s="67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8"/>
      <c r="Y628" s="8"/>
      <c r="Z628" s="8"/>
    </row>
    <row r="629" ht="15.75" customHeight="1">
      <c r="A629" s="8"/>
      <c r="B629" s="8"/>
      <c r="C629" s="8"/>
      <c r="D629" s="8"/>
      <c r="E629" s="8"/>
      <c r="F629" s="67"/>
      <c r="G629" s="67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8"/>
      <c r="Y629" s="8"/>
      <c r="Z629" s="8"/>
    </row>
    <row r="630" ht="15.75" customHeight="1">
      <c r="A630" s="8"/>
      <c r="B630" s="8"/>
      <c r="C630" s="8"/>
      <c r="D630" s="8"/>
      <c r="E630" s="8"/>
      <c r="F630" s="67"/>
      <c r="G630" s="67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8"/>
      <c r="Y630" s="8"/>
      <c r="Z630" s="8"/>
    </row>
    <row r="631" ht="15.75" customHeight="1">
      <c r="A631" s="8"/>
      <c r="B631" s="8"/>
      <c r="C631" s="8"/>
      <c r="D631" s="8"/>
      <c r="E631" s="8"/>
      <c r="F631" s="67"/>
      <c r="G631" s="67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8"/>
      <c r="Y631" s="8"/>
      <c r="Z631" s="8"/>
    </row>
    <row r="632" ht="15.75" customHeight="1">
      <c r="A632" s="8"/>
      <c r="B632" s="8"/>
      <c r="C632" s="8"/>
      <c r="D632" s="8"/>
      <c r="E632" s="8"/>
      <c r="F632" s="67"/>
      <c r="G632" s="67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8"/>
      <c r="Y632" s="8"/>
      <c r="Z632" s="8"/>
    </row>
    <row r="633" ht="15.75" customHeight="1">
      <c r="A633" s="8"/>
      <c r="B633" s="8"/>
      <c r="C633" s="8"/>
      <c r="D633" s="8"/>
      <c r="E633" s="8"/>
      <c r="F633" s="67"/>
      <c r="G633" s="67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8"/>
      <c r="Y633" s="8"/>
      <c r="Z633" s="8"/>
    </row>
    <row r="634" ht="15.75" customHeight="1">
      <c r="A634" s="8"/>
      <c r="B634" s="8"/>
      <c r="C634" s="8"/>
      <c r="D634" s="8"/>
      <c r="E634" s="8"/>
      <c r="F634" s="67"/>
      <c r="G634" s="67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8"/>
      <c r="Y634" s="8"/>
      <c r="Z634" s="8"/>
    </row>
    <row r="635" ht="15.75" customHeight="1">
      <c r="A635" s="8"/>
      <c r="B635" s="8"/>
      <c r="C635" s="8"/>
      <c r="D635" s="8"/>
      <c r="E635" s="8"/>
      <c r="F635" s="67"/>
      <c r="G635" s="67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8"/>
      <c r="Y635" s="8"/>
      <c r="Z635" s="8"/>
    </row>
    <row r="636" ht="15.75" customHeight="1">
      <c r="A636" s="8"/>
      <c r="B636" s="8"/>
      <c r="C636" s="8"/>
      <c r="D636" s="8"/>
      <c r="E636" s="8"/>
      <c r="F636" s="67"/>
      <c r="G636" s="67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8"/>
      <c r="Y636" s="8"/>
      <c r="Z636" s="8"/>
    </row>
    <row r="637" ht="15.75" customHeight="1">
      <c r="A637" s="8"/>
      <c r="B637" s="8"/>
      <c r="C637" s="8"/>
      <c r="D637" s="8"/>
      <c r="E637" s="8"/>
      <c r="F637" s="67"/>
      <c r="G637" s="67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8"/>
      <c r="Y637" s="8"/>
      <c r="Z637" s="8"/>
    </row>
    <row r="638" ht="15.75" customHeight="1">
      <c r="A638" s="8"/>
      <c r="B638" s="8"/>
      <c r="C638" s="8"/>
      <c r="D638" s="8"/>
      <c r="E638" s="8"/>
      <c r="F638" s="67"/>
      <c r="G638" s="67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8"/>
      <c r="Y638" s="8"/>
      <c r="Z638" s="8"/>
    </row>
    <row r="639" ht="15.75" customHeight="1">
      <c r="A639" s="8"/>
      <c r="B639" s="8"/>
      <c r="C639" s="8"/>
      <c r="D639" s="8"/>
      <c r="E639" s="8"/>
      <c r="F639" s="67"/>
      <c r="G639" s="67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8"/>
      <c r="Y639" s="8"/>
      <c r="Z639" s="8"/>
    </row>
    <row r="640" ht="15.75" customHeight="1">
      <c r="A640" s="8"/>
      <c r="B640" s="8"/>
      <c r="C640" s="8"/>
      <c r="D640" s="8"/>
      <c r="E640" s="8"/>
      <c r="F640" s="67"/>
      <c r="G640" s="67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8"/>
      <c r="Y640" s="8"/>
      <c r="Z640" s="8"/>
    </row>
    <row r="641" ht="15.75" customHeight="1">
      <c r="A641" s="8"/>
      <c r="B641" s="8"/>
      <c r="C641" s="8"/>
      <c r="D641" s="8"/>
      <c r="E641" s="8"/>
      <c r="F641" s="67"/>
      <c r="G641" s="67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8"/>
      <c r="Y641" s="8"/>
      <c r="Z641" s="8"/>
    </row>
    <row r="642" ht="15.75" customHeight="1">
      <c r="A642" s="8"/>
      <c r="B642" s="8"/>
      <c r="C642" s="8"/>
      <c r="D642" s="8"/>
      <c r="E642" s="8"/>
      <c r="F642" s="67"/>
      <c r="G642" s="67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8"/>
      <c r="Y642" s="8"/>
      <c r="Z642" s="8"/>
    </row>
    <row r="643" ht="15.75" customHeight="1">
      <c r="A643" s="8"/>
      <c r="B643" s="8"/>
      <c r="C643" s="8"/>
      <c r="D643" s="8"/>
      <c r="E643" s="8"/>
      <c r="F643" s="67"/>
      <c r="G643" s="67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8"/>
      <c r="Y643" s="8"/>
      <c r="Z643" s="8"/>
    </row>
    <row r="644" ht="15.75" customHeight="1">
      <c r="A644" s="8"/>
      <c r="B644" s="8"/>
      <c r="C644" s="8"/>
      <c r="D644" s="8"/>
      <c r="E644" s="8"/>
      <c r="F644" s="67"/>
      <c r="G644" s="67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8"/>
      <c r="Y644" s="8"/>
      <c r="Z644" s="8"/>
    </row>
    <row r="645" ht="15.75" customHeight="1">
      <c r="A645" s="8"/>
      <c r="B645" s="8"/>
      <c r="C645" s="8"/>
      <c r="D645" s="8"/>
      <c r="E645" s="8"/>
      <c r="F645" s="67"/>
      <c r="G645" s="67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</row>
    <row r="646" ht="15.75" customHeight="1">
      <c r="A646" s="8"/>
      <c r="B646" s="8"/>
      <c r="C646" s="8"/>
      <c r="D646" s="8"/>
      <c r="E646" s="8"/>
      <c r="F646" s="67"/>
      <c r="G646" s="67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8"/>
      <c r="Y646" s="8"/>
      <c r="Z646" s="8"/>
    </row>
    <row r="647" ht="15.75" customHeight="1">
      <c r="A647" s="8"/>
      <c r="B647" s="8"/>
      <c r="C647" s="8"/>
      <c r="D647" s="8"/>
      <c r="E647" s="8"/>
      <c r="F647" s="67"/>
      <c r="G647" s="67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8"/>
      <c r="Y647" s="8"/>
      <c r="Z647" s="8"/>
    </row>
    <row r="648" ht="15.75" customHeight="1">
      <c r="A648" s="8"/>
      <c r="B648" s="8"/>
      <c r="C648" s="8"/>
      <c r="D648" s="8"/>
      <c r="E648" s="8"/>
      <c r="F648" s="67"/>
      <c r="G648" s="67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8"/>
      <c r="Y648" s="8"/>
      <c r="Z648" s="8"/>
    </row>
    <row r="649" ht="15.75" customHeight="1">
      <c r="A649" s="8"/>
      <c r="B649" s="8"/>
      <c r="C649" s="8"/>
      <c r="D649" s="8"/>
      <c r="E649" s="8"/>
      <c r="F649" s="67"/>
      <c r="G649" s="67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8"/>
      <c r="Y649" s="8"/>
      <c r="Z649" s="8"/>
    </row>
    <row r="650" ht="15.75" customHeight="1">
      <c r="A650" s="8"/>
      <c r="B650" s="8"/>
      <c r="C650" s="8"/>
      <c r="D650" s="8"/>
      <c r="E650" s="8"/>
      <c r="F650" s="67"/>
      <c r="G650" s="67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8"/>
      <c r="Y650" s="8"/>
      <c r="Z650" s="8"/>
    </row>
    <row r="651" ht="15.75" customHeight="1">
      <c r="A651" s="8"/>
      <c r="B651" s="8"/>
      <c r="C651" s="8"/>
      <c r="D651" s="8"/>
      <c r="E651" s="8"/>
      <c r="F651" s="67"/>
      <c r="G651" s="67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8"/>
      <c r="Y651" s="8"/>
      <c r="Z651" s="8"/>
    </row>
    <row r="652" ht="15.75" customHeight="1">
      <c r="A652" s="8"/>
      <c r="B652" s="8"/>
      <c r="C652" s="8"/>
      <c r="D652" s="8"/>
      <c r="E652" s="8"/>
      <c r="F652" s="67"/>
      <c r="G652" s="67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8"/>
      <c r="Y652" s="8"/>
      <c r="Z652" s="8"/>
    </row>
    <row r="653" ht="15.75" customHeight="1">
      <c r="A653" s="8"/>
      <c r="B653" s="8"/>
      <c r="C653" s="8"/>
      <c r="D653" s="8"/>
      <c r="E653" s="8"/>
      <c r="F653" s="67"/>
      <c r="G653" s="67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8"/>
      <c r="Y653" s="8"/>
      <c r="Z653" s="8"/>
    </row>
    <row r="654" ht="15.75" customHeight="1">
      <c r="A654" s="8"/>
      <c r="B654" s="8"/>
      <c r="C654" s="8"/>
      <c r="D654" s="8"/>
      <c r="E654" s="8"/>
      <c r="F654" s="67"/>
      <c r="G654" s="67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8"/>
      <c r="Y654" s="8"/>
      <c r="Z654" s="8"/>
    </row>
    <row r="655" ht="15.75" customHeight="1">
      <c r="A655" s="8"/>
      <c r="B655" s="8"/>
      <c r="C655" s="8"/>
      <c r="D655" s="8"/>
      <c r="E655" s="8"/>
      <c r="F655" s="67"/>
      <c r="G655" s="67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8"/>
      <c r="Y655" s="8"/>
      <c r="Z655" s="8"/>
    </row>
    <row r="656" ht="15.75" customHeight="1">
      <c r="A656" s="8"/>
      <c r="B656" s="8"/>
      <c r="C656" s="8"/>
      <c r="D656" s="8"/>
      <c r="E656" s="8"/>
      <c r="F656" s="67"/>
      <c r="G656" s="67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8"/>
      <c r="Y656" s="8"/>
      <c r="Z656" s="8"/>
    </row>
    <row r="657" ht="15.75" customHeight="1">
      <c r="A657" s="8"/>
      <c r="B657" s="8"/>
      <c r="C657" s="8"/>
      <c r="D657" s="8"/>
      <c r="E657" s="8"/>
      <c r="F657" s="67"/>
      <c r="G657" s="67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8"/>
      <c r="Y657" s="8"/>
      <c r="Z657" s="8"/>
    </row>
    <row r="658" ht="15.75" customHeight="1">
      <c r="A658" s="8"/>
      <c r="B658" s="8"/>
      <c r="C658" s="8"/>
      <c r="D658" s="8"/>
      <c r="E658" s="8"/>
      <c r="F658" s="67"/>
      <c r="G658" s="67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8"/>
      <c r="Y658" s="8"/>
      <c r="Z658" s="8"/>
    </row>
    <row r="659" ht="15.75" customHeight="1">
      <c r="A659" s="8"/>
      <c r="B659" s="8"/>
      <c r="C659" s="8"/>
      <c r="D659" s="8"/>
      <c r="E659" s="8"/>
      <c r="F659" s="67"/>
      <c r="G659" s="67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8"/>
      <c r="Y659" s="8"/>
      <c r="Z659" s="8"/>
    </row>
    <row r="660" ht="15.75" customHeight="1">
      <c r="A660" s="8"/>
      <c r="B660" s="8"/>
      <c r="C660" s="8"/>
      <c r="D660" s="8"/>
      <c r="E660" s="8"/>
      <c r="F660" s="67"/>
      <c r="G660" s="67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8"/>
      <c r="Y660" s="8"/>
      <c r="Z660" s="8"/>
    </row>
    <row r="661" ht="15.75" customHeight="1">
      <c r="A661" s="8"/>
      <c r="B661" s="8"/>
      <c r="C661" s="8"/>
      <c r="D661" s="8"/>
      <c r="E661" s="8"/>
      <c r="F661" s="67"/>
      <c r="G661" s="67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8"/>
      <c r="Y661" s="8"/>
      <c r="Z661" s="8"/>
    </row>
    <row r="662" ht="15.75" customHeight="1">
      <c r="A662" s="8"/>
      <c r="B662" s="8"/>
      <c r="C662" s="8"/>
      <c r="D662" s="8"/>
      <c r="E662" s="8"/>
      <c r="F662" s="67"/>
      <c r="G662" s="67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8"/>
      <c r="Y662" s="8"/>
      <c r="Z662" s="8"/>
    </row>
    <row r="663" ht="15.75" customHeight="1">
      <c r="A663" s="8"/>
      <c r="B663" s="8"/>
      <c r="C663" s="8"/>
      <c r="D663" s="8"/>
      <c r="E663" s="8"/>
      <c r="F663" s="67"/>
      <c r="G663" s="67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8"/>
      <c r="Y663" s="8"/>
      <c r="Z663" s="8"/>
    </row>
    <row r="664" ht="15.75" customHeight="1">
      <c r="A664" s="8"/>
      <c r="B664" s="8"/>
      <c r="C664" s="8"/>
      <c r="D664" s="8"/>
      <c r="E664" s="8"/>
      <c r="F664" s="67"/>
      <c r="G664" s="67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8"/>
      <c r="Y664" s="8"/>
      <c r="Z664" s="8"/>
    </row>
    <row r="665" ht="15.75" customHeight="1">
      <c r="A665" s="8"/>
      <c r="B665" s="8"/>
      <c r="C665" s="8"/>
      <c r="D665" s="8"/>
      <c r="E665" s="8"/>
      <c r="F665" s="67"/>
      <c r="G665" s="67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8"/>
      <c r="Y665" s="8"/>
      <c r="Z665" s="8"/>
    </row>
    <row r="666" ht="15.75" customHeight="1">
      <c r="A666" s="8"/>
      <c r="B666" s="8"/>
      <c r="C666" s="8"/>
      <c r="D666" s="8"/>
      <c r="E666" s="8"/>
      <c r="F666" s="67"/>
      <c r="G666" s="67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8"/>
      <c r="Y666" s="8"/>
      <c r="Z666" s="8"/>
    </row>
    <row r="667" ht="15.75" customHeight="1">
      <c r="A667" s="8"/>
      <c r="B667" s="8"/>
      <c r="C667" s="8"/>
      <c r="D667" s="8"/>
      <c r="E667" s="8"/>
      <c r="F667" s="67"/>
      <c r="G667" s="67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8"/>
      <c r="Y667" s="8"/>
      <c r="Z667" s="8"/>
    </row>
    <row r="668" ht="15.75" customHeight="1">
      <c r="A668" s="8"/>
      <c r="B668" s="8"/>
      <c r="C668" s="8"/>
      <c r="D668" s="8"/>
      <c r="E668" s="8"/>
      <c r="F668" s="67"/>
      <c r="G668" s="67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8"/>
      <c r="Y668" s="8"/>
      <c r="Z668" s="8"/>
    </row>
    <row r="669" ht="15.75" customHeight="1">
      <c r="A669" s="8"/>
      <c r="B669" s="8"/>
      <c r="C669" s="8"/>
      <c r="D669" s="8"/>
      <c r="E669" s="8"/>
      <c r="F669" s="67"/>
      <c r="G669" s="67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8"/>
      <c r="Y669" s="8"/>
      <c r="Z669" s="8"/>
    </row>
    <row r="670" ht="15.75" customHeight="1">
      <c r="A670" s="8"/>
      <c r="B670" s="8"/>
      <c r="C670" s="8"/>
      <c r="D670" s="8"/>
      <c r="E670" s="8"/>
      <c r="F670" s="67"/>
      <c r="G670" s="67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8"/>
      <c r="Y670" s="8"/>
      <c r="Z670" s="8"/>
    </row>
    <row r="671" ht="15.75" customHeight="1">
      <c r="A671" s="8"/>
      <c r="B671" s="8"/>
      <c r="C671" s="8"/>
      <c r="D671" s="8"/>
      <c r="E671" s="8"/>
      <c r="F671" s="67"/>
      <c r="G671" s="67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8"/>
      <c r="Y671" s="8"/>
      <c r="Z671" s="8"/>
    </row>
    <row r="672" ht="15.75" customHeight="1">
      <c r="A672" s="8"/>
      <c r="B672" s="8"/>
      <c r="C672" s="8"/>
      <c r="D672" s="8"/>
      <c r="E672" s="8"/>
      <c r="F672" s="67"/>
      <c r="G672" s="67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8"/>
      <c r="Y672" s="8"/>
      <c r="Z672" s="8"/>
    </row>
    <row r="673" ht="15.75" customHeight="1">
      <c r="A673" s="8"/>
      <c r="B673" s="8"/>
      <c r="C673" s="8"/>
      <c r="D673" s="8"/>
      <c r="E673" s="8"/>
      <c r="F673" s="67"/>
      <c r="G673" s="67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8"/>
      <c r="Y673" s="8"/>
      <c r="Z673" s="8"/>
    </row>
    <row r="674" ht="15.75" customHeight="1">
      <c r="A674" s="8"/>
      <c r="B674" s="8"/>
      <c r="C674" s="8"/>
      <c r="D674" s="8"/>
      <c r="E674" s="8"/>
      <c r="F674" s="67"/>
      <c r="G674" s="67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8"/>
      <c r="Y674" s="8"/>
      <c r="Z674" s="8"/>
    </row>
    <row r="675" ht="15.75" customHeight="1">
      <c r="A675" s="8"/>
      <c r="B675" s="8"/>
      <c r="C675" s="8"/>
      <c r="D675" s="8"/>
      <c r="E675" s="8"/>
      <c r="F675" s="67"/>
      <c r="G675" s="67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8"/>
      <c r="Y675" s="8"/>
      <c r="Z675" s="8"/>
    </row>
    <row r="676" ht="15.75" customHeight="1">
      <c r="A676" s="8"/>
      <c r="B676" s="8"/>
      <c r="C676" s="8"/>
      <c r="D676" s="8"/>
      <c r="E676" s="8"/>
      <c r="F676" s="67"/>
      <c r="G676" s="67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8"/>
      <c r="Y676" s="8"/>
      <c r="Z676" s="8"/>
    </row>
    <row r="677" ht="15.75" customHeight="1">
      <c r="A677" s="8"/>
      <c r="B677" s="8"/>
      <c r="C677" s="8"/>
      <c r="D677" s="8"/>
      <c r="E677" s="8"/>
      <c r="F677" s="67"/>
      <c r="G677" s="67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8"/>
      <c r="Y677" s="8"/>
      <c r="Z677" s="8"/>
    </row>
    <row r="678" ht="15.75" customHeight="1">
      <c r="A678" s="8"/>
      <c r="B678" s="8"/>
      <c r="C678" s="8"/>
      <c r="D678" s="8"/>
      <c r="E678" s="8"/>
      <c r="F678" s="67"/>
      <c r="G678" s="67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8"/>
      <c r="Y678" s="8"/>
      <c r="Z678" s="8"/>
    </row>
    <row r="679" ht="15.75" customHeight="1">
      <c r="A679" s="8"/>
      <c r="B679" s="8"/>
      <c r="C679" s="8"/>
      <c r="D679" s="8"/>
      <c r="E679" s="8"/>
      <c r="F679" s="67"/>
      <c r="G679" s="67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8"/>
      <c r="Y679" s="8"/>
      <c r="Z679" s="8"/>
    </row>
    <row r="680" ht="15.75" customHeight="1">
      <c r="A680" s="8"/>
      <c r="B680" s="8"/>
      <c r="C680" s="8"/>
      <c r="D680" s="8"/>
      <c r="E680" s="8"/>
      <c r="F680" s="67"/>
      <c r="G680" s="67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8"/>
      <c r="Y680" s="8"/>
      <c r="Z680" s="8"/>
    </row>
    <row r="681" ht="15.75" customHeight="1">
      <c r="A681" s="8"/>
      <c r="B681" s="8"/>
      <c r="C681" s="8"/>
      <c r="D681" s="8"/>
      <c r="E681" s="8"/>
      <c r="F681" s="67"/>
      <c r="G681" s="67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8"/>
      <c r="Y681" s="8"/>
      <c r="Z681" s="8"/>
    </row>
    <row r="682" ht="15.75" customHeight="1">
      <c r="A682" s="8"/>
      <c r="B682" s="8"/>
      <c r="C682" s="8"/>
      <c r="D682" s="8"/>
      <c r="E682" s="8"/>
      <c r="F682" s="67"/>
      <c r="G682" s="67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</row>
    <row r="683" ht="15.75" customHeight="1">
      <c r="A683" s="8"/>
      <c r="B683" s="8"/>
      <c r="C683" s="8"/>
      <c r="D683" s="8"/>
      <c r="E683" s="8"/>
      <c r="F683" s="67"/>
      <c r="G683" s="67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8"/>
      <c r="Y683" s="8"/>
      <c r="Z683" s="8"/>
    </row>
    <row r="684" ht="15.75" customHeight="1">
      <c r="A684" s="8"/>
      <c r="B684" s="8"/>
      <c r="C684" s="8"/>
      <c r="D684" s="8"/>
      <c r="E684" s="8"/>
      <c r="F684" s="67"/>
      <c r="G684" s="67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8"/>
      <c r="Y684" s="8"/>
      <c r="Z684" s="8"/>
    </row>
    <row r="685" ht="15.75" customHeight="1">
      <c r="A685" s="8"/>
      <c r="B685" s="8"/>
      <c r="C685" s="8"/>
      <c r="D685" s="8"/>
      <c r="E685" s="8"/>
      <c r="F685" s="67"/>
      <c r="G685" s="67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8"/>
      <c r="Y685" s="8"/>
      <c r="Z685" s="8"/>
    </row>
    <row r="686" ht="15.75" customHeight="1">
      <c r="A686" s="8"/>
      <c r="B686" s="8"/>
      <c r="C686" s="8"/>
      <c r="D686" s="8"/>
      <c r="E686" s="8"/>
      <c r="F686" s="67"/>
      <c r="G686" s="67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8"/>
      <c r="Y686" s="8"/>
      <c r="Z686" s="8"/>
    </row>
    <row r="687" ht="15.75" customHeight="1">
      <c r="A687" s="8"/>
      <c r="B687" s="8"/>
      <c r="C687" s="8"/>
      <c r="D687" s="8"/>
      <c r="E687" s="8"/>
      <c r="F687" s="67"/>
      <c r="G687" s="67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8"/>
      <c r="Y687" s="8"/>
      <c r="Z687" s="8"/>
    </row>
    <row r="688" ht="15.75" customHeight="1">
      <c r="A688" s="8"/>
      <c r="B688" s="8"/>
      <c r="C688" s="8"/>
      <c r="D688" s="8"/>
      <c r="E688" s="8"/>
      <c r="F688" s="67"/>
      <c r="G688" s="67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8"/>
      <c r="Y688" s="8"/>
      <c r="Z688" s="8"/>
    </row>
    <row r="689" ht="15.75" customHeight="1">
      <c r="A689" s="8"/>
      <c r="B689" s="8"/>
      <c r="C689" s="8"/>
      <c r="D689" s="8"/>
      <c r="E689" s="8"/>
      <c r="F689" s="67"/>
      <c r="G689" s="67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8"/>
      <c r="Y689" s="8"/>
      <c r="Z689" s="8"/>
    </row>
    <row r="690" ht="15.75" customHeight="1">
      <c r="A690" s="8"/>
      <c r="B690" s="8"/>
      <c r="C690" s="8"/>
      <c r="D690" s="8"/>
      <c r="E690" s="8"/>
      <c r="F690" s="67"/>
      <c r="G690" s="67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8"/>
      <c r="Y690" s="8"/>
      <c r="Z690" s="8"/>
    </row>
    <row r="691" ht="15.75" customHeight="1">
      <c r="A691" s="8"/>
      <c r="B691" s="8"/>
      <c r="C691" s="8"/>
      <c r="D691" s="8"/>
      <c r="E691" s="8"/>
      <c r="F691" s="67"/>
      <c r="G691" s="67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8"/>
      <c r="Y691" s="8"/>
      <c r="Z691" s="8"/>
    </row>
    <row r="692" ht="15.75" customHeight="1">
      <c r="A692" s="8"/>
      <c r="B692" s="8"/>
      <c r="C692" s="8"/>
      <c r="D692" s="8"/>
      <c r="E692" s="8"/>
      <c r="F692" s="67"/>
      <c r="G692" s="67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8"/>
      <c r="Y692" s="8"/>
      <c r="Z692" s="8"/>
    </row>
    <row r="693" ht="15.75" customHeight="1">
      <c r="A693" s="8"/>
      <c r="B693" s="8"/>
      <c r="C693" s="8"/>
      <c r="D693" s="8"/>
      <c r="E693" s="8"/>
      <c r="F693" s="67"/>
      <c r="G693" s="67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8"/>
      <c r="Y693" s="8"/>
      <c r="Z693" s="8"/>
    </row>
    <row r="694" ht="15.75" customHeight="1">
      <c r="A694" s="8"/>
      <c r="B694" s="8"/>
      <c r="C694" s="8"/>
      <c r="D694" s="8"/>
      <c r="E694" s="8"/>
      <c r="F694" s="67"/>
      <c r="G694" s="67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8"/>
      <c r="Y694" s="8"/>
      <c r="Z694" s="8"/>
    </row>
    <row r="695" ht="15.75" customHeight="1">
      <c r="A695" s="8"/>
      <c r="B695" s="8"/>
      <c r="C695" s="8"/>
      <c r="D695" s="8"/>
      <c r="E695" s="8"/>
      <c r="F695" s="67"/>
      <c r="G695" s="67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8"/>
      <c r="Y695" s="8"/>
      <c r="Z695" s="8"/>
    </row>
    <row r="696" ht="15.75" customHeight="1">
      <c r="A696" s="8"/>
      <c r="B696" s="8"/>
      <c r="C696" s="8"/>
      <c r="D696" s="8"/>
      <c r="E696" s="8"/>
      <c r="F696" s="67"/>
      <c r="G696" s="67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8"/>
      <c r="Y696" s="8"/>
      <c r="Z696" s="8"/>
    </row>
    <row r="697" ht="15.75" customHeight="1">
      <c r="A697" s="8"/>
      <c r="B697" s="8"/>
      <c r="C697" s="8"/>
      <c r="D697" s="8"/>
      <c r="E697" s="8"/>
      <c r="F697" s="67"/>
      <c r="G697" s="67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8"/>
      <c r="Y697" s="8"/>
      <c r="Z697" s="8"/>
    </row>
    <row r="698" ht="15.75" customHeight="1">
      <c r="A698" s="8"/>
      <c r="B698" s="8"/>
      <c r="C698" s="8"/>
      <c r="D698" s="8"/>
      <c r="E698" s="8"/>
      <c r="F698" s="67"/>
      <c r="G698" s="67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8"/>
      <c r="Y698" s="8"/>
      <c r="Z698" s="8"/>
    </row>
    <row r="699" ht="15.75" customHeight="1">
      <c r="A699" s="8"/>
      <c r="B699" s="8"/>
      <c r="C699" s="8"/>
      <c r="D699" s="8"/>
      <c r="E699" s="8"/>
      <c r="F699" s="67"/>
      <c r="G699" s="67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8"/>
      <c r="Y699" s="8"/>
      <c r="Z699" s="8"/>
    </row>
    <row r="700" ht="15.75" customHeight="1">
      <c r="A700" s="8"/>
      <c r="B700" s="8"/>
      <c r="C700" s="8"/>
      <c r="D700" s="8"/>
      <c r="E700" s="8"/>
      <c r="F700" s="67"/>
      <c r="G700" s="67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8"/>
      <c r="Y700" s="8"/>
      <c r="Z700" s="8"/>
    </row>
    <row r="701" ht="15.75" customHeight="1">
      <c r="A701" s="8"/>
      <c r="B701" s="8"/>
      <c r="C701" s="8"/>
      <c r="D701" s="8"/>
      <c r="E701" s="8"/>
      <c r="F701" s="67"/>
      <c r="G701" s="67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8"/>
      <c r="Y701" s="8"/>
      <c r="Z701" s="8"/>
    </row>
    <row r="702" ht="15.75" customHeight="1">
      <c r="A702" s="8"/>
      <c r="B702" s="8"/>
      <c r="C702" s="8"/>
      <c r="D702" s="8"/>
      <c r="E702" s="8"/>
      <c r="F702" s="67"/>
      <c r="G702" s="67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8"/>
      <c r="Y702" s="8"/>
      <c r="Z702" s="8"/>
    </row>
    <row r="703" ht="15.75" customHeight="1">
      <c r="A703" s="8"/>
      <c r="B703" s="8"/>
      <c r="C703" s="8"/>
      <c r="D703" s="8"/>
      <c r="E703" s="8"/>
      <c r="F703" s="67"/>
      <c r="G703" s="67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8"/>
      <c r="Y703" s="8"/>
      <c r="Z703" s="8"/>
    </row>
    <row r="704" ht="15.75" customHeight="1">
      <c r="A704" s="8"/>
      <c r="B704" s="8"/>
      <c r="C704" s="8"/>
      <c r="D704" s="8"/>
      <c r="E704" s="8"/>
      <c r="F704" s="67"/>
      <c r="G704" s="67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8"/>
      <c r="Y704" s="8"/>
      <c r="Z704" s="8"/>
    </row>
    <row r="705" ht="15.75" customHeight="1">
      <c r="A705" s="8"/>
      <c r="B705" s="8"/>
      <c r="C705" s="8"/>
      <c r="D705" s="8"/>
      <c r="E705" s="8"/>
      <c r="F705" s="67"/>
      <c r="G705" s="67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</row>
    <row r="706" ht="15.75" customHeight="1">
      <c r="A706" s="8"/>
      <c r="B706" s="8"/>
      <c r="C706" s="8"/>
      <c r="D706" s="8"/>
      <c r="E706" s="8"/>
      <c r="F706" s="67"/>
      <c r="G706" s="67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8"/>
      <c r="Y706" s="8"/>
      <c r="Z706" s="8"/>
    </row>
    <row r="707" ht="15.75" customHeight="1">
      <c r="A707" s="8"/>
      <c r="B707" s="8"/>
      <c r="C707" s="8"/>
      <c r="D707" s="8"/>
      <c r="E707" s="8"/>
      <c r="F707" s="67"/>
      <c r="G707" s="67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8"/>
      <c r="Y707" s="8"/>
      <c r="Z707" s="8"/>
    </row>
    <row r="708" ht="15.75" customHeight="1">
      <c r="A708" s="8"/>
      <c r="B708" s="8"/>
      <c r="C708" s="8"/>
      <c r="D708" s="8"/>
      <c r="E708" s="8"/>
      <c r="F708" s="67"/>
      <c r="G708" s="67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8"/>
      <c r="Y708" s="8"/>
      <c r="Z708" s="8"/>
    </row>
    <row r="709" ht="15.75" customHeight="1">
      <c r="A709" s="8"/>
      <c r="B709" s="8"/>
      <c r="C709" s="8"/>
      <c r="D709" s="8"/>
      <c r="E709" s="8"/>
      <c r="F709" s="67"/>
      <c r="G709" s="67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8"/>
      <c r="Y709" s="8"/>
      <c r="Z709" s="8"/>
    </row>
    <row r="710" ht="15.75" customHeight="1">
      <c r="A710" s="8"/>
      <c r="B710" s="8"/>
      <c r="C710" s="8"/>
      <c r="D710" s="8"/>
      <c r="E710" s="8"/>
      <c r="F710" s="67"/>
      <c r="G710" s="67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8"/>
      <c r="Y710" s="8"/>
      <c r="Z710" s="8"/>
    </row>
    <row r="711" ht="15.75" customHeight="1">
      <c r="A711" s="8"/>
      <c r="B711" s="8"/>
      <c r="C711" s="8"/>
      <c r="D711" s="8"/>
      <c r="E711" s="8"/>
      <c r="F711" s="67"/>
      <c r="G711" s="67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8"/>
      <c r="Y711" s="8"/>
      <c r="Z711" s="8"/>
    </row>
    <row r="712" ht="15.75" customHeight="1">
      <c r="A712" s="8"/>
      <c r="B712" s="8"/>
      <c r="C712" s="8"/>
      <c r="D712" s="8"/>
      <c r="E712" s="8"/>
      <c r="F712" s="67"/>
      <c r="G712" s="67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8"/>
      <c r="Y712" s="8"/>
      <c r="Z712" s="8"/>
    </row>
    <row r="713" ht="15.75" customHeight="1">
      <c r="A713" s="8"/>
      <c r="B713" s="8"/>
      <c r="C713" s="8"/>
      <c r="D713" s="8"/>
      <c r="E713" s="8"/>
      <c r="F713" s="67"/>
      <c r="G713" s="67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8"/>
      <c r="Y713" s="8"/>
      <c r="Z713" s="8"/>
    </row>
    <row r="714" ht="15.75" customHeight="1">
      <c r="A714" s="8"/>
      <c r="B714" s="8"/>
      <c r="C714" s="8"/>
      <c r="D714" s="8"/>
      <c r="E714" s="8"/>
      <c r="F714" s="67"/>
      <c r="G714" s="67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8"/>
      <c r="Y714" s="8"/>
      <c r="Z714" s="8"/>
    </row>
    <row r="715" ht="15.75" customHeight="1">
      <c r="A715" s="8"/>
      <c r="B715" s="8"/>
      <c r="C715" s="8"/>
      <c r="D715" s="8"/>
      <c r="E715" s="8"/>
      <c r="F715" s="67"/>
      <c r="G715" s="67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8"/>
      <c r="Y715" s="8"/>
      <c r="Z715" s="8"/>
    </row>
    <row r="716" ht="15.75" customHeight="1">
      <c r="A716" s="8"/>
      <c r="B716" s="8"/>
      <c r="C716" s="8"/>
      <c r="D716" s="8"/>
      <c r="E716" s="8"/>
      <c r="F716" s="67"/>
      <c r="G716" s="67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8"/>
      <c r="Y716" s="8"/>
      <c r="Z716" s="8"/>
    </row>
    <row r="717" ht="15.75" customHeight="1">
      <c r="A717" s="8"/>
      <c r="B717" s="8"/>
      <c r="C717" s="8"/>
      <c r="D717" s="8"/>
      <c r="E717" s="8"/>
      <c r="F717" s="67"/>
      <c r="G717" s="67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8"/>
      <c r="Y717" s="8"/>
      <c r="Z717" s="8"/>
    </row>
    <row r="718" ht="15.75" customHeight="1">
      <c r="A718" s="8"/>
      <c r="B718" s="8"/>
      <c r="C718" s="8"/>
      <c r="D718" s="8"/>
      <c r="E718" s="8"/>
      <c r="F718" s="67"/>
      <c r="G718" s="67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8"/>
      <c r="Y718" s="8"/>
      <c r="Z718" s="8"/>
    </row>
    <row r="719" ht="15.75" customHeight="1">
      <c r="A719" s="8"/>
      <c r="B719" s="8"/>
      <c r="C719" s="8"/>
      <c r="D719" s="8"/>
      <c r="E719" s="8"/>
      <c r="F719" s="67"/>
      <c r="G719" s="67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8"/>
      <c r="Y719" s="8"/>
      <c r="Z719" s="8"/>
    </row>
    <row r="720" ht="15.75" customHeight="1">
      <c r="A720" s="8"/>
      <c r="B720" s="8"/>
      <c r="C720" s="8"/>
      <c r="D720" s="8"/>
      <c r="E720" s="8"/>
      <c r="F720" s="67"/>
      <c r="G720" s="67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/>
      <c r="Z720" s="8"/>
    </row>
    <row r="721" ht="15.75" customHeight="1">
      <c r="A721" s="8"/>
      <c r="B721" s="8"/>
      <c r="C721" s="8"/>
      <c r="D721" s="8"/>
      <c r="E721" s="8"/>
      <c r="F721" s="67"/>
      <c r="G721" s="67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8"/>
      <c r="Y721" s="8"/>
      <c r="Z721" s="8"/>
    </row>
    <row r="722" ht="15.75" customHeight="1">
      <c r="A722" s="8"/>
      <c r="B722" s="8"/>
      <c r="C722" s="8"/>
      <c r="D722" s="8"/>
      <c r="E722" s="8"/>
      <c r="F722" s="67"/>
      <c r="G722" s="67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8"/>
      <c r="Y722" s="8"/>
      <c r="Z722" s="8"/>
    </row>
    <row r="723" ht="15.75" customHeight="1">
      <c r="A723" s="8"/>
      <c r="B723" s="8"/>
      <c r="C723" s="8"/>
      <c r="D723" s="8"/>
      <c r="E723" s="8"/>
      <c r="F723" s="67"/>
      <c r="G723" s="67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8"/>
      <c r="Y723" s="8"/>
      <c r="Z723" s="8"/>
    </row>
    <row r="724" ht="15.75" customHeight="1">
      <c r="A724" s="8"/>
      <c r="B724" s="8"/>
      <c r="C724" s="8"/>
      <c r="D724" s="8"/>
      <c r="E724" s="8"/>
      <c r="F724" s="67"/>
      <c r="G724" s="67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8"/>
      <c r="Y724" s="8"/>
      <c r="Z724" s="8"/>
    </row>
    <row r="725" ht="15.75" customHeight="1">
      <c r="A725" s="8"/>
      <c r="B725" s="8"/>
      <c r="C725" s="8"/>
      <c r="D725" s="8"/>
      <c r="E725" s="8"/>
      <c r="F725" s="67"/>
      <c r="G725" s="67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8"/>
      <c r="Y725" s="8"/>
      <c r="Z725" s="8"/>
    </row>
    <row r="726" ht="15.75" customHeight="1">
      <c r="A726" s="8"/>
      <c r="B726" s="8"/>
      <c r="C726" s="8"/>
      <c r="D726" s="8"/>
      <c r="E726" s="8"/>
      <c r="F726" s="67"/>
      <c r="G726" s="67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8"/>
      <c r="Y726" s="8"/>
      <c r="Z726" s="8"/>
    </row>
    <row r="727" ht="15.75" customHeight="1">
      <c r="A727" s="8"/>
      <c r="B727" s="8"/>
      <c r="C727" s="8"/>
      <c r="D727" s="8"/>
      <c r="E727" s="8"/>
      <c r="F727" s="67"/>
      <c r="G727" s="67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8"/>
      <c r="Y727" s="8"/>
      <c r="Z727" s="8"/>
    </row>
    <row r="728" ht="15.75" customHeight="1">
      <c r="A728" s="8"/>
      <c r="B728" s="8"/>
      <c r="C728" s="8"/>
      <c r="D728" s="8"/>
      <c r="E728" s="8"/>
      <c r="F728" s="67"/>
      <c r="G728" s="67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8"/>
      <c r="Y728" s="8"/>
      <c r="Z728" s="8"/>
    </row>
    <row r="729" ht="15.75" customHeight="1">
      <c r="A729" s="8"/>
      <c r="B729" s="8"/>
      <c r="C729" s="8"/>
      <c r="D729" s="8"/>
      <c r="E729" s="8"/>
      <c r="F729" s="67"/>
      <c r="G729" s="67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8"/>
      <c r="Y729" s="8"/>
      <c r="Z729" s="8"/>
    </row>
    <row r="730" ht="15.75" customHeight="1">
      <c r="A730" s="8"/>
      <c r="B730" s="8"/>
      <c r="C730" s="8"/>
      <c r="D730" s="8"/>
      <c r="E730" s="8"/>
      <c r="F730" s="67"/>
      <c r="G730" s="67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8"/>
      <c r="Y730" s="8"/>
      <c r="Z730" s="8"/>
    </row>
    <row r="731" ht="15.75" customHeight="1">
      <c r="A731" s="8"/>
      <c r="B731" s="8"/>
      <c r="C731" s="8"/>
      <c r="D731" s="8"/>
      <c r="E731" s="8"/>
      <c r="F731" s="67"/>
      <c r="G731" s="67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8"/>
      <c r="Y731" s="8"/>
      <c r="Z731" s="8"/>
    </row>
    <row r="732" ht="15.75" customHeight="1">
      <c r="A732" s="8"/>
      <c r="B732" s="8"/>
      <c r="C732" s="8"/>
      <c r="D732" s="8"/>
      <c r="E732" s="8"/>
      <c r="F732" s="67"/>
      <c r="G732" s="67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8"/>
      <c r="Y732" s="8"/>
      <c r="Z732" s="8"/>
    </row>
    <row r="733" ht="15.75" customHeight="1">
      <c r="A733" s="8"/>
      <c r="B733" s="8"/>
      <c r="C733" s="8"/>
      <c r="D733" s="8"/>
      <c r="E733" s="8"/>
      <c r="F733" s="67"/>
      <c r="G733" s="67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8"/>
      <c r="Y733" s="8"/>
      <c r="Z733" s="8"/>
    </row>
    <row r="734" ht="15.75" customHeight="1">
      <c r="A734" s="8"/>
      <c r="B734" s="8"/>
      <c r="C734" s="8"/>
      <c r="D734" s="8"/>
      <c r="E734" s="8"/>
      <c r="F734" s="67"/>
      <c r="G734" s="67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8"/>
      <c r="Y734" s="8"/>
      <c r="Z734" s="8"/>
    </row>
    <row r="735" ht="15.75" customHeight="1">
      <c r="A735" s="8"/>
      <c r="B735" s="8"/>
      <c r="C735" s="8"/>
      <c r="D735" s="8"/>
      <c r="E735" s="8"/>
      <c r="F735" s="67"/>
      <c r="G735" s="67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8"/>
      <c r="Y735" s="8"/>
      <c r="Z735" s="8"/>
    </row>
    <row r="736" ht="15.75" customHeight="1">
      <c r="A736" s="8"/>
      <c r="B736" s="8"/>
      <c r="C736" s="8"/>
      <c r="D736" s="8"/>
      <c r="E736" s="8"/>
      <c r="F736" s="67"/>
      <c r="G736" s="67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8"/>
      <c r="Y736" s="8"/>
      <c r="Z736" s="8"/>
    </row>
    <row r="737" ht="15.75" customHeight="1">
      <c r="A737" s="8"/>
      <c r="B737" s="8"/>
      <c r="C737" s="8"/>
      <c r="D737" s="8"/>
      <c r="E737" s="8"/>
      <c r="F737" s="67"/>
      <c r="G737" s="67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8"/>
      <c r="Y737" s="8"/>
      <c r="Z737" s="8"/>
    </row>
    <row r="738" ht="15.75" customHeight="1">
      <c r="A738" s="8"/>
      <c r="B738" s="8"/>
      <c r="C738" s="8"/>
      <c r="D738" s="8"/>
      <c r="E738" s="8"/>
      <c r="F738" s="67"/>
      <c r="G738" s="67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8"/>
      <c r="Y738" s="8"/>
      <c r="Z738" s="8"/>
    </row>
    <row r="739" ht="15.75" customHeight="1">
      <c r="A739" s="8"/>
      <c r="B739" s="8"/>
      <c r="C739" s="8"/>
      <c r="D739" s="8"/>
      <c r="E739" s="8"/>
      <c r="F739" s="67"/>
      <c r="G739" s="67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8"/>
      <c r="Y739" s="8"/>
      <c r="Z739" s="8"/>
    </row>
    <row r="740" ht="15.75" customHeight="1">
      <c r="A740" s="8"/>
      <c r="B740" s="8"/>
      <c r="C740" s="8"/>
      <c r="D740" s="8"/>
      <c r="E740" s="8"/>
      <c r="F740" s="67"/>
      <c r="G740" s="67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8"/>
      <c r="Y740" s="8"/>
      <c r="Z740" s="8"/>
    </row>
    <row r="741" ht="15.75" customHeight="1">
      <c r="A741" s="8"/>
      <c r="B741" s="8"/>
      <c r="C741" s="8"/>
      <c r="D741" s="8"/>
      <c r="E741" s="8"/>
      <c r="F741" s="67"/>
      <c r="G741" s="67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8"/>
      <c r="Y741" s="8"/>
      <c r="Z741" s="8"/>
    </row>
    <row r="742" ht="15.75" customHeight="1">
      <c r="A742" s="8"/>
      <c r="B742" s="8"/>
      <c r="C742" s="8"/>
      <c r="D742" s="8"/>
      <c r="E742" s="8"/>
      <c r="F742" s="67"/>
      <c r="G742" s="67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8"/>
      <c r="Y742" s="8"/>
      <c r="Z742" s="8"/>
    </row>
    <row r="743" ht="15.75" customHeight="1">
      <c r="A743" s="8"/>
      <c r="B743" s="8"/>
      <c r="C743" s="8"/>
      <c r="D743" s="8"/>
      <c r="E743" s="8"/>
      <c r="F743" s="67"/>
      <c r="G743" s="67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8"/>
      <c r="Y743" s="8"/>
      <c r="Z743" s="8"/>
    </row>
    <row r="744" ht="15.75" customHeight="1">
      <c r="A744" s="8"/>
      <c r="B744" s="8"/>
      <c r="C744" s="8"/>
      <c r="D744" s="8"/>
      <c r="E744" s="8"/>
      <c r="F744" s="67"/>
      <c r="G744" s="67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8"/>
      <c r="Y744" s="8"/>
      <c r="Z744" s="8"/>
    </row>
    <row r="745" ht="15.75" customHeight="1">
      <c r="A745" s="8"/>
      <c r="B745" s="8"/>
      <c r="C745" s="8"/>
      <c r="D745" s="8"/>
      <c r="E745" s="8"/>
      <c r="F745" s="67"/>
      <c r="G745" s="67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8"/>
      <c r="Y745" s="8"/>
      <c r="Z745" s="8"/>
    </row>
    <row r="746" ht="15.75" customHeight="1">
      <c r="A746" s="8"/>
      <c r="B746" s="8"/>
      <c r="C746" s="8"/>
      <c r="D746" s="8"/>
      <c r="E746" s="8"/>
      <c r="F746" s="67"/>
      <c r="G746" s="67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8"/>
      <c r="Y746" s="8"/>
      <c r="Z746" s="8"/>
    </row>
    <row r="747" ht="15.75" customHeight="1">
      <c r="A747" s="8"/>
      <c r="B747" s="8"/>
      <c r="C747" s="8"/>
      <c r="D747" s="8"/>
      <c r="E747" s="8"/>
      <c r="F747" s="67"/>
      <c r="G747" s="67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8"/>
      <c r="Y747" s="8"/>
      <c r="Z747" s="8"/>
    </row>
    <row r="748" ht="15.75" customHeight="1">
      <c r="A748" s="8"/>
      <c r="B748" s="8"/>
      <c r="C748" s="8"/>
      <c r="D748" s="8"/>
      <c r="E748" s="8"/>
      <c r="F748" s="67"/>
      <c r="G748" s="67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8"/>
      <c r="Y748" s="8"/>
      <c r="Z748" s="8"/>
    </row>
    <row r="749" ht="15.75" customHeight="1">
      <c r="A749" s="8"/>
      <c r="B749" s="8"/>
      <c r="C749" s="8"/>
      <c r="D749" s="8"/>
      <c r="E749" s="8"/>
      <c r="F749" s="67"/>
      <c r="G749" s="67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8"/>
      <c r="Y749" s="8"/>
      <c r="Z749" s="8"/>
    </row>
    <row r="750" ht="15.75" customHeight="1">
      <c r="A750" s="8"/>
      <c r="B750" s="8"/>
      <c r="C750" s="8"/>
      <c r="D750" s="8"/>
      <c r="E750" s="8"/>
      <c r="F750" s="67"/>
      <c r="G750" s="67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8"/>
      <c r="Y750" s="8"/>
      <c r="Z750" s="8"/>
    </row>
    <row r="751" ht="15.75" customHeight="1">
      <c r="A751" s="8"/>
      <c r="B751" s="8"/>
      <c r="C751" s="8"/>
      <c r="D751" s="8"/>
      <c r="E751" s="8"/>
      <c r="F751" s="67"/>
      <c r="G751" s="67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8"/>
      <c r="Y751" s="8"/>
      <c r="Z751" s="8"/>
    </row>
    <row r="752" ht="15.75" customHeight="1">
      <c r="A752" s="8"/>
      <c r="B752" s="8"/>
      <c r="C752" s="8"/>
      <c r="D752" s="8"/>
      <c r="E752" s="8"/>
      <c r="F752" s="67"/>
      <c r="G752" s="67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</row>
    <row r="753" ht="15.75" customHeight="1">
      <c r="A753" s="8"/>
      <c r="B753" s="8"/>
      <c r="C753" s="8"/>
      <c r="D753" s="8"/>
      <c r="E753" s="8"/>
      <c r="F753" s="67"/>
      <c r="G753" s="67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</row>
    <row r="754" ht="15.75" customHeight="1">
      <c r="A754" s="8"/>
      <c r="B754" s="8"/>
      <c r="C754" s="8"/>
      <c r="D754" s="8"/>
      <c r="E754" s="8"/>
      <c r="F754" s="67"/>
      <c r="G754" s="67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8"/>
      <c r="Y754" s="8"/>
      <c r="Z754" s="8"/>
    </row>
    <row r="755" ht="15.75" customHeight="1">
      <c r="A755" s="8"/>
      <c r="B755" s="8"/>
      <c r="C755" s="8"/>
      <c r="D755" s="8"/>
      <c r="E755" s="8"/>
      <c r="F755" s="67"/>
      <c r="G755" s="67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8"/>
      <c r="Y755" s="8"/>
      <c r="Z755" s="8"/>
    </row>
    <row r="756" ht="15.75" customHeight="1">
      <c r="A756" s="8"/>
      <c r="B756" s="8"/>
      <c r="C756" s="8"/>
      <c r="D756" s="8"/>
      <c r="E756" s="8"/>
      <c r="F756" s="67"/>
      <c r="G756" s="67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8"/>
      <c r="Y756" s="8"/>
      <c r="Z756" s="8"/>
    </row>
    <row r="757" ht="15.75" customHeight="1">
      <c r="A757" s="8"/>
      <c r="B757" s="8"/>
      <c r="C757" s="8"/>
      <c r="D757" s="8"/>
      <c r="E757" s="8"/>
      <c r="F757" s="67"/>
      <c r="G757" s="67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8"/>
      <c r="Y757" s="8"/>
      <c r="Z757" s="8"/>
    </row>
    <row r="758" ht="15.75" customHeight="1">
      <c r="A758" s="8"/>
      <c r="B758" s="8"/>
      <c r="C758" s="8"/>
      <c r="D758" s="8"/>
      <c r="E758" s="8"/>
      <c r="F758" s="67"/>
      <c r="G758" s="67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8"/>
      <c r="Y758" s="8"/>
      <c r="Z758" s="8"/>
    </row>
    <row r="759" ht="15.75" customHeight="1">
      <c r="A759" s="8"/>
      <c r="B759" s="8"/>
      <c r="C759" s="8"/>
      <c r="D759" s="8"/>
      <c r="E759" s="8"/>
      <c r="F759" s="67"/>
      <c r="G759" s="67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8"/>
      <c r="Y759" s="8"/>
      <c r="Z759" s="8"/>
    </row>
    <row r="760" ht="15.75" customHeight="1">
      <c r="A760" s="8"/>
      <c r="B760" s="8"/>
      <c r="C760" s="8"/>
      <c r="D760" s="8"/>
      <c r="E760" s="8"/>
      <c r="F760" s="67"/>
      <c r="G760" s="67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8"/>
      <c r="Y760" s="8"/>
      <c r="Z760" s="8"/>
    </row>
    <row r="761" ht="15.75" customHeight="1">
      <c r="A761" s="8"/>
      <c r="B761" s="8"/>
      <c r="C761" s="8"/>
      <c r="D761" s="8"/>
      <c r="E761" s="8"/>
      <c r="F761" s="67"/>
      <c r="G761" s="67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8"/>
      <c r="Y761" s="8"/>
      <c r="Z761" s="8"/>
    </row>
    <row r="762" ht="15.75" customHeight="1">
      <c r="A762" s="8"/>
      <c r="B762" s="8"/>
      <c r="C762" s="8"/>
      <c r="D762" s="8"/>
      <c r="E762" s="8"/>
      <c r="F762" s="67"/>
      <c r="G762" s="67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8"/>
      <c r="Y762" s="8"/>
      <c r="Z762" s="8"/>
    </row>
    <row r="763" ht="15.75" customHeight="1">
      <c r="A763" s="8"/>
      <c r="B763" s="8"/>
      <c r="C763" s="8"/>
      <c r="D763" s="8"/>
      <c r="E763" s="8"/>
      <c r="F763" s="67"/>
      <c r="G763" s="67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8"/>
      <c r="Y763" s="8"/>
      <c r="Z763" s="8"/>
    </row>
    <row r="764" ht="15.75" customHeight="1">
      <c r="A764" s="8"/>
      <c r="B764" s="8"/>
      <c r="C764" s="8"/>
      <c r="D764" s="8"/>
      <c r="E764" s="8"/>
      <c r="F764" s="67"/>
      <c r="G764" s="67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8"/>
      <c r="Y764" s="8"/>
      <c r="Z764" s="8"/>
    </row>
    <row r="765" ht="15.75" customHeight="1">
      <c r="A765" s="8"/>
      <c r="B765" s="8"/>
      <c r="C765" s="8"/>
      <c r="D765" s="8"/>
      <c r="E765" s="8"/>
      <c r="F765" s="67"/>
      <c r="G765" s="67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8"/>
      <c r="Y765" s="8"/>
      <c r="Z765" s="8"/>
    </row>
    <row r="766" ht="15.75" customHeight="1">
      <c r="A766" s="8"/>
      <c r="B766" s="8"/>
      <c r="C766" s="8"/>
      <c r="D766" s="8"/>
      <c r="E766" s="8"/>
      <c r="F766" s="67"/>
      <c r="G766" s="67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8"/>
      <c r="Y766" s="8"/>
      <c r="Z766" s="8"/>
    </row>
    <row r="767" ht="15.75" customHeight="1">
      <c r="A767" s="8"/>
      <c r="B767" s="8"/>
      <c r="C767" s="8"/>
      <c r="D767" s="8"/>
      <c r="E767" s="8"/>
      <c r="F767" s="67"/>
      <c r="G767" s="67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8"/>
      <c r="Y767" s="8"/>
      <c r="Z767" s="8"/>
    </row>
    <row r="768" ht="15.75" customHeight="1">
      <c r="A768" s="8"/>
      <c r="B768" s="8"/>
      <c r="C768" s="8"/>
      <c r="D768" s="8"/>
      <c r="E768" s="8"/>
      <c r="F768" s="67"/>
      <c r="G768" s="67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8"/>
      <c r="Y768" s="8"/>
      <c r="Z768" s="8"/>
    </row>
    <row r="769" ht="15.75" customHeight="1">
      <c r="A769" s="8"/>
      <c r="B769" s="8"/>
      <c r="C769" s="8"/>
      <c r="D769" s="8"/>
      <c r="E769" s="8"/>
      <c r="F769" s="67"/>
      <c r="G769" s="67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8"/>
      <c r="Y769" s="8"/>
      <c r="Z769" s="8"/>
    </row>
    <row r="770" ht="15.75" customHeight="1">
      <c r="A770" s="8"/>
      <c r="B770" s="8"/>
      <c r="C770" s="8"/>
      <c r="D770" s="8"/>
      <c r="E770" s="8"/>
      <c r="F770" s="67"/>
      <c r="G770" s="67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8"/>
      <c r="Y770" s="8"/>
      <c r="Z770" s="8"/>
    </row>
    <row r="771" ht="15.75" customHeight="1">
      <c r="A771" s="8"/>
      <c r="B771" s="8"/>
      <c r="C771" s="8"/>
      <c r="D771" s="8"/>
      <c r="E771" s="8"/>
      <c r="F771" s="67"/>
      <c r="G771" s="67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8"/>
      <c r="Y771" s="8"/>
      <c r="Z771" s="8"/>
    </row>
    <row r="772" ht="15.75" customHeight="1">
      <c r="A772" s="8"/>
      <c r="B772" s="8"/>
      <c r="C772" s="8"/>
      <c r="D772" s="8"/>
      <c r="E772" s="8"/>
      <c r="F772" s="67"/>
      <c r="G772" s="67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8"/>
      <c r="Y772" s="8"/>
      <c r="Z772" s="8"/>
    </row>
    <row r="773" ht="15.75" customHeight="1">
      <c r="A773" s="8"/>
      <c r="B773" s="8"/>
      <c r="C773" s="8"/>
      <c r="D773" s="8"/>
      <c r="E773" s="8"/>
      <c r="F773" s="67"/>
      <c r="G773" s="67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8"/>
      <c r="Y773" s="8"/>
      <c r="Z773" s="8"/>
    </row>
    <row r="774" ht="15.75" customHeight="1">
      <c r="A774" s="8"/>
      <c r="B774" s="8"/>
      <c r="C774" s="8"/>
      <c r="D774" s="8"/>
      <c r="E774" s="8"/>
      <c r="F774" s="67"/>
      <c r="G774" s="67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8"/>
      <c r="Y774" s="8"/>
      <c r="Z774" s="8"/>
    </row>
    <row r="775" ht="15.75" customHeight="1">
      <c r="A775" s="8"/>
      <c r="B775" s="8"/>
      <c r="C775" s="8"/>
      <c r="D775" s="8"/>
      <c r="E775" s="8"/>
      <c r="F775" s="67"/>
      <c r="G775" s="67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8"/>
      <c r="Y775" s="8"/>
      <c r="Z775" s="8"/>
    </row>
    <row r="776" ht="15.75" customHeight="1">
      <c r="A776" s="8"/>
      <c r="B776" s="8"/>
      <c r="C776" s="8"/>
      <c r="D776" s="8"/>
      <c r="E776" s="8"/>
      <c r="F776" s="67"/>
      <c r="G776" s="67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8"/>
      <c r="Y776" s="8"/>
      <c r="Z776" s="8"/>
    </row>
    <row r="777" ht="15.75" customHeight="1">
      <c r="A777" s="8"/>
      <c r="B777" s="8"/>
      <c r="C777" s="8"/>
      <c r="D777" s="8"/>
      <c r="E777" s="8"/>
      <c r="F777" s="67"/>
      <c r="G777" s="67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8"/>
      <c r="Y777" s="8"/>
      <c r="Z777" s="8"/>
    </row>
    <row r="778" ht="15.75" customHeight="1">
      <c r="A778" s="8"/>
      <c r="B778" s="8"/>
      <c r="C778" s="8"/>
      <c r="D778" s="8"/>
      <c r="E778" s="8"/>
      <c r="F778" s="67"/>
      <c r="G778" s="67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8"/>
      <c r="Y778" s="8"/>
      <c r="Z778" s="8"/>
    </row>
    <row r="779" ht="15.75" customHeight="1">
      <c r="A779" s="8"/>
      <c r="B779" s="8"/>
      <c r="C779" s="8"/>
      <c r="D779" s="8"/>
      <c r="E779" s="8"/>
      <c r="F779" s="67"/>
      <c r="G779" s="67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8"/>
      <c r="Y779" s="8"/>
      <c r="Z779" s="8"/>
    </row>
    <row r="780" ht="15.75" customHeight="1">
      <c r="A780" s="8"/>
      <c r="B780" s="8"/>
      <c r="C780" s="8"/>
      <c r="D780" s="8"/>
      <c r="E780" s="8"/>
      <c r="F780" s="67"/>
      <c r="G780" s="67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8"/>
      <c r="Y780" s="8"/>
      <c r="Z780" s="8"/>
    </row>
    <row r="781" ht="15.75" customHeight="1">
      <c r="A781" s="8"/>
      <c r="B781" s="8"/>
      <c r="C781" s="8"/>
      <c r="D781" s="8"/>
      <c r="E781" s="8"/>
      <c r="F781" s="67"/>
      <c r="G781" s="67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8"/>
      <c r="Y781" s="8"/>
      <c r="Z781" s="8"/>
    </row>
    <row r="782" ht="15.75" customHeight="1">
      <c r="A782" s="8"/>
      <c r="B782" s="8"/>
      <c r="C782" s="8"/>
      <c r="D782" s="8"/>
      <c r="E782" s="8"/>
      <c r="F782" s="67"/>
      <c r="G782" s="67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8"/>
      <c r="Y782" s="8"/>
      <c r="Z782" s="8"/>
    </row>
    <row r="783" ht="15.75" customHeight="1">
      <c r="A783" s="8"/>
      <c r="B783" s="8"/>
      <c r="C783" s="8"/>
      <c r="D783" s="8"/>
      <c r="E783" s="8"/>
      <c r="F783" s="67"/>
      <c r="G783" s="67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8"/>
      <c r="Y783" s="8"/>
      <c r="Z783" s="8"/>
    </row>
    <row r="784" ht="15.75" customHeight="1">
      <c r="A784" s="8"/>
      <c r="B784" s="8"/>
      <c r="C784" s="8"/>
      <c r="D784" s="8"/>
      <c r="E784" s="8"/>
      <c r="F784" s="67"/>
      <c r="G784" s="67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8"/>
      <c r="Y784" s="8"/>
      <c r="Z784" s="8"/>
    </row>
    <row r="785" ht="15.75" customHeight="1">
      <c r="A785" s="8"/>
      <c r="B785" s="8"/>
      <c r="C785" s="8"/>
      <c r="D785" s="8"/>
      <c r="E785" s="8"/>
      <c r="F785" s="67"/>
      <c r="G785" s="67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8"/>
      <c r="Y785" s="8"/>
      <c r="Z785" s="8"/>
    </row>
    <row r="786" ht="15.75" customHeight="1">
      <c r="A786" s="8"/>
      <c r="B786" s="8"/>
      <c r="C786" s="8"/>
      <c r="D786" s="8"/>
      <c r="E786" s="8"/>
      <c r="F786" s="67"/>
      <c r="G786" s="67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8"/>
      <c r="Y786" s="8"/>
      <c r="Z786" s="8"/>
    </row>
    <row r="787" ht="15.75" customHeight="1">
      <c r="A787" s="8"/>
      <c r="B787" s="8"/>
      <c r="C787" s="8"/>
      <c r="D787" s="8"/>
      <c r="E787" s="8"/>
      <c r="F787" s="67"/>
      <c r="G787" s="67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8"/>
      <c r="Y787" s="8"/>
      <c r="Z787" s="8"/>
    </row>
    <row r="788" ht="15.75" customHeight="1">
      <c r="A788" s="8"/>
      <c r="B788" s="8"/>
      <c r="C788" s="8"/>
      <c r="D788" s="8"/>
      <c r="E788" s="8"/>
      <c r="F788" s="67"/>
      <c r="G788" s="67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8"/>
      <c r="Y788" s="8"/>
      <c r="Z788" s="8"/>
    </row>
    <row r="789" ht="15.75" customHeight="1">
      <c r="A789" s="8"/>
      <c r="B789" s="8"/>
      <c r="C789" s="8"/>
      <c r="D789" s="8"/>
      <c r="E789" s="8"/>
      <c r="F789" s="67"/>
      <c r="G789" s="67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8"/>
      <c r="Y789" s="8"/>
      <c r="Z789" s="8"/>
    </row>
    <row r="790" ht="15.75" customHeight="1">
      <c r="A790" s="8"/>
      <c r="B790" s="8"/>
      <c r="C790" s="8"/>
      <c r="D790" s="8"/>
      <c r="E790" s="8"/>
      <c r="F790" s="67"/>
      <c r="G790" s="67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8"/>
      <c r="Y790" s="8"/>
      <c r="Z790" s="8"/>
    </row>
    <row r="791" ht="15.75" customHeight="1">
      <c r="A791" s="8"/>
      <c r="B791" s="8"/>
      <c r="C791" s="8"/>
      <c r="D791" s="8"/>
      <c r="E791" s="8"/>
      <c r="F791" s="67"/>
      <c r="G791" s="67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8"/>
      <c r="Y791" s="8"/>
      <c r="Z791" s="8"/>
    </row>
    <row r="792" ht="15.75" customHeight="1">
      <c r="A792" s="8"/>
      <c r="B792" s="8"/>
      <c r="C792" s="8"/>
      <c r="D792" s="8"/>
      <c r="E792" s="8"/>
      <c r="F792" s="67"/>
      <c r="G792" s="67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8"/>
      <c r="Y792" s="8"/>
      <c r="Z792" s="8"/>
    </row>
    <row r="793" ht="15.75" customHeight="1">
      <c r="A793" s="8"/>
      <c r="B793" s="8"/>
      <c r="C793" s="8"/>
      <c r="D793" s="8"/>
      <c r="E793" s="8"/>
      <c r="F793" s="67"/>
      <c r="G793" s="67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8"/>
      <c r="Y793" s="8"/>
      <c r="Z793" s="8"/>
    </row>
    <row r="794" ht="15.75" customHeight="1">
      <c r="A794" s="8"/>
      <c r="B794" s="8"/>
      <c r="C794" s="8"/>
      <c r="D794" s="8"/>
      <c r="E794" s="8"/>
      <c r="F794" s="67"/>
      <c r="G794" s="67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8"/>
      <c r="Y794" s="8"/>
      <c r="Z794" s="8"/>
    </row>
    <row r="795" ht="15.75" customHeight="1">
      <c r="A795" s="8"/>
      <c r="B795" s="8"/>
      <c r="C795" s="8"/>
      <c r="D795" s="8"/>
      <c r="E795" s="8"/>
      <c r="F795" s="67"/>
      <c r="G795" s="67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8"/>
      <c r="Y795" s="8"/>
      <c r="Z795" s="8"/>
    </row>
    <row r="796" ht="15.75" customHeight="1">
      <c r="A796" s="8"/>
      <c r="B796" s="8"/>
      <c r="C796" s="8"/>
      <c r="D796" s="8"/>
      <c r="E796" s="8"/>
      <c r="F796" s="67"/>
      <c r="G796" s="67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8"/>
      <c r="Y796" s="8"/>
      <c r="Z796" s="8"/>
    </row>
    <row r="797" ht="15.75" customHeight="1">
      <c r="A797" s="8"/>
      <c r="B797" s="8"/>
      <c r="C797" s="8"/>
      <c r="D797" s="8"/>
      <c r="E797" s="8"/>
      <c r="F797" s="67"/>
      <c r="G797" s="67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8"/>
      <c r="Y797" s="8"/>
      <c r="Z797" s="8"/>
    </row>
    <row r="798" ht="15.75" customHeight="1">
      <c r="A798" s="8"/>
      <c r="B798" s="8"/>
      <c r="C798" s="8"/>
      <c r="D798" s="8"/>
      <c r="E798" s="8"/>
      <c r="F798" s="67"/>
      <c r="G798" s="67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8"/>
      <c r="Y798" s="8"/>
      <c r="Z798" s="8"/>
    </row>
    <row r="799" ht="15.75" customHeight="1">
      <c r="A799" s="8"/>
      <c r="B799" s="8"/>
      <c r="C799" s="8"/>
      <c r="D799" s="8"/>
      <c r="E799" s="8"/>
      <c r="F799" s="67"/>
      <c r="G799" s="67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8"/>
      <c r="Y799" s="8"/>
      <c r="Z799" s="8"/>
    </row>
    <row r="800" ht="15.75" customHeight="1">
      <c r="A800" s="8"/>
      <c r="B800" s="8"/>
      <c r="C800" s="8"/>
      <c r="D800" s="8"/>
      <c r="E800" s="8"/>
      <c r="F800" s="67"/>
      <c r="G800" s="67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8"/>
      <c r="Y800" s="8"/>
      <c r="Z800" s="8"/>
    </row>
    <row r="801" ht="15.75" customHeight="1">
      <c r="A801" s="8"/>
      <c r="B801" s="8"/>
      <c r="C801" s="8"/>
      <c r="D801" s="8"/>
      <c r="E801" s="8"/>
      <c r="F801" s="67"/>
      <c r="G801" s="67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8"/>
      <c r="Y801" s="8"/>
      <c r="Z801" s="8"/>
    </row>
    <row r="802" ht="15.75" customHeight="1">
      <c r="A802" s="8"/>
      <c r="B802" s="8"/>
      <c r="C802" s="8"/>
      <c r="D802" s="8"/>
      <c r="E802" s="8"/>
      <c r="F802" s="67"/>
      <c r="G802" s="67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8"/>
      <c r="Y802" s="8"/>
      <c r="Z802" s="8"/>
    </row>
    <row r="803" ht="15.75" customHeight="1">
      <c r="A803" s="8"/>
      <c r="B803" s="8"/>
      <c r="C803" s="8"/>
      <c r="D803" s="8"/>
      <c r="E803" s="8"/>
      <c r="F803" s="67"/>
      <c r="G803" s="67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8"/>
      <c r="Y803" s="8"/>
      <c r="Z803" s="8"/>
    </row>
    <row r="804" ht="15.75" customHeight="1">
      <c r="A804" s="8"/>
      <c r="B804" s="8"/>
      <c r="C804" s="8"/>
      <c r="D804" s="8"/>
      <c r="E804" s="8"/>
      <c r="F804" s="67"/>
      <c r="G804" s="67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8"/>
      <c r="Y804" s="8"/>
      <c r="Z804" s="8"/>
    </row>
    <row r="805" ht="15.75" customHeight="1">
      <c r="A805" s="8"/>
      <c r="B805" s="8"/>
      <c r="C805" s="8"/>
      <c r="D805" s="8"/>
      <c r="E805" s="8"/>
      <c r="F805" s="67"/>
      <c r="G805" s="67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8"/>
      <c r="Y805" s="8"/>
      <c r="Z805" s="8"/>
    </row>
    <row r="806" ht="15.75" customHeight="1">
      <c r="A806" s="8"/>
      <c r="B806" s="8"/>
      <c r="C806" s="8"/>
      <c r="D806" s="8"/>
      <c r="E806" s="8"/>
      <c r="F806" s="67"/>
      <c r="G806" s="67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8"/>
      <c r="Y806" s="8"/>
      <c r="Z806" s="8"/>
    </row>
    <row r="807" ht="15.75" customHeight="1">
      <c r="A807" s="8"/>
      <c r="B807" s="8"/>
      <c r="C807" s="8"/>
      <c r="D807" s="8"/>
      <c r="E807" s="8"/>
      <c r="F807" s="67"/>
      <c r="G807" s="67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8"/>
      <c r="Y807" s="8"/>
      <c r="Z807" s="8"/>
    </row>
    <row r="808" ht="15.75" customHeight="1">
      <c r="A808" s="8"/>
      <c r="B808" s="8"/>
      <c r="C808" s="8"/>
      <c r="D808" s="8"/>
      <c r="E808" s="8"/>
      <c r="F808" s="67"/>
      <c r="G808" s="67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8"/>
      <c r="Y808" s="8"/>
      <c r="Z808" s="8"/>
    </row>
    <row r="809" ht="15.75" customHeight="1">
      <c r="A809" s="8"/>
      <c r="B809" s="8"/>
      <c r="C809" s="8"/>
      <c r="D809" s="8"/>
      <c r="E809" s="8"/>
      <c r="F809" s="67"/>
      <c r="G809" s="67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8"/>
      <c r="Y809" s="8"/>
      <c r="Z809" s="8"/>
    </row>
    <row r="810" ht="15.75" customHeight="1">
      <c r="A810" s="8"/>
      <c r="B810" s="8"/>
      <c r="C810" s="8"/>
      <c r="D810" s="8"/>
      <c r="E810" s="8"/>
      <c r="F810" s="67"/>
      <c r="G810" s="67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8"/>
      <c r="Y810" s="8"/>
      <c r="Z810" s="8"/>
    </row>
    <row r="811" ht="15.75" customHeight="1">
      <c r="A811" s="8"/>
      <c r="B811" s="8"/>
      <c r="C811" s="8"/>
      <c r="D811" s="8"/>
      <c r="E811" s="8"/>
      <c r="F811" s="67"/>
      <c r="G811" s="67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8"/>
      <c r="Y811" s="8"/>
      <c r="Z811" s="8"/>
    </row>
    <row r="812" ht="15.75" customHeight="1">
      <c r="A812" s="8"/>
      <c r="B812" s="8"/>
      <c r="C812" s="8"/>
      <c r="D812" s="8"/>
      <c r="E812" s="8"/>
      <c r="F812" s="67"/>
      <c r="G812" s="67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</row>
    <row r="813" ht="15.75" customHeight="1">
      <c r="A813" s="8"/>
      <c r="B813" s="8"/>
      <c r="C813" s="8"/>
      <c r="D813" s="8"/>
      <c r="E813" s="8"/>
      <c r="F813" s="67"/>
      <c r="G813" s="67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8"/>
      <c r="Y813" s="8"/>
      <c r="Z813" s="8"/>
    </row>
    <row r="814" ht="15.75" customHeight="1">
      <c r="A814" s="8"/>
      <c r="B814" s="8"/>
      <c r="C814" s="8"/>
      <c r="D814" s="8"/>
      <c r="E814" s="8"/>
      <c r="F814" s="67"/>
      <c r="G814" s="67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8"/>
      <c r="Y814" s="8"/>
      <c r="Z814" s="8"/>
    </row>
    <row r="815" ht="15.75" customHeight="1">
      <c r="A815" s="8"/>
      <c r="B815" s="8"/>
      <c r="C815" s="8"/>
      <c r="D815" s="8"/>
      <c r="E815" s="8"/>
      <c r="F815" s="67"/>
      <c r="G815" s="67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8"/>
      <c r="Y815" s="8"/>
      <c r="Z815" s="8"/>
    </row>
    <row r="816" ht="15.75" customHeight="1">
      <c r="A816" s="8"/>
      <c r="B816" s="8"/>
      <c r="C816" s="8"/>
      <c r="D816" s="8"/>
      <c r="E816" s="8"/>
      <c r="F816" s="67"/>
      <c r="G816" s="67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8"/>
      <c r="Y816" s="8"/>
      <c r="Z816" s="8"/>
    </row>
    <row r="817" ht="15.75" customHeight="1">
      <c r="A817" s="8"/>
      <c r="B817" s="8"/>
      <c r="C817" s="8"/>
      <c r="D817" s="8"/>
      <c r="E817" s="8"/>
      <c r="F817" s="67"/>
      <c r="G817" s="67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8"/>
      <c r="Y817" s="8"/>
      <c r="Z817" s="8"/>
    </row>
    <row r="818" ht="15.75" customHeight="1">
      <c r="A818" s="8"/>
      <c r="B818" s="8"/>
      <c r="C818" s="8"/>
      <c r="D818" s="8"/>
      <c r="E818" s="8"/>
      <c r="F818" s="67"/>
      <c r="G818" s="67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8"/>
      <c r="Y818" s="8"/>
      <c r="Z818" s="8"/>
    </row>
    <row r="819" ht="15.75" customHeight="1">
      <c r="A819" s="8"/>
      <c r="B819" s="8"/>
      <c r="C819" s="8"/>
      <c r="D819" s="8"/>
      <c r="E819" s="8"/>
      <c r="F819" s="67"/>
      <c r="G819" s="67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8"/>
      <c r="Y819" s="8"/>
      <c r="Z819" s="8"/>
    </row>
    <row r="820" ht="15.75" customHeight="1">
      <c r="A820" s="8"/>
      <c r="B820" s="8"/>
      <c r="C820" s="8"/>
      <c r="D820" s="8"/>
      <c r="E820" s="8"/>
      <c r="F820" s="67"/>
      <c r="G820" s="67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8"/>
      <c r="Y820" s="8"/>
      <c r="Z820" s="8"/>
    </row>
    <row r="821" ht="15.75" customHeight="1">
      <c r="A821" s="8"/>
      <c r="B821" s="8"/>
      <c r="C821" s="8"/>
      <c r="D821" s="8"/>
      <c r="E821" s="8"/>
      <c r="F821" s="67"/>
      <c r="G821" s="67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8"/>
      <c r="Y821" s="8"/>
      <c r="Z821" s="8"/>
    </row>
    <row r="822" ht="15.75" customHeight="1">
      <c r="A822" s="8"/>
      <c r="B822" s="8"/>
      <c r="C822" s="8"/>
      <c r="D822" s="8"/>
      <c r="E822" s="8"/>
      <c r="F822" s="67"/>
      <c r="G822" s="67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8"/>
      <c r="Y822" s="8"/>
      <c r="Z822" s="8"/>
    </row>
    <row r="823" ht="15.75" customHeight="1">
      <c r="A823" s="8"/>
      <c r="B823" s="8"/>
      <c r="C823" s="8"/>
      <c r="D823" s="8"/>
      <c r="E823" s="8"/>
      <c r="F823" s="67"/>
      <c r="G823" s="67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8"/>
      <c r="Y823" s="8"/>
      <c r="Z823" s="8"/>
    </row>
    <row r="824" ht="15.75" customHeight="1">
      <c r="A824" s="8"/>
      <c r="B824" s="8"/>
      <c r="C824" s="8"/>
      <c r="D824" s="8"/>
      <c r="E824" s="8"/>
      <c r="F824" s="67"/>
      <c r="G824" s="67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8"/>
      <c r="Y824" s="8"/>
      <c r="Z824" s="8"/>
    </row>
    <row r="825" ht="15.75" customHeight="1">
      <c r="A825" s="8"/>
      <c r="B825" s="8"/>
      <c r="C825" s="8"/>
      <c r="D825" s="8"/>
      <c r="E825" s="8"/>
      <c r="F825" s="67"/>
      <c r="G825" s="67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</row>
    <row r="826" ht="15.75" customHeight="1">
      <c r="A826" s="8"/>
      <c r="B826" s="8"/>
      <c r="C826" s="8"/>
      <c r="D826" s="8"/>
      <c r="E826" s="8"/>
      <c r="F826" s="67"/>
      <c r="G826" s="67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8"/>
      <c r="Y826" s="8"/>
      <c r="Z826" s="8"/>
    </row>
    <row r="827" ht="15.75" customHeight="1">
      <c r="A827" s="8"/>
      <c r="B827" s="8"/>
      <c r="C827" s="8"/>
      <c r="D827" s="8"/>
      <c r="E827" s="8"/>
      <c r="F827" s="67"/>
      <c r="G827" s="67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8"/>
      <c r="Y827" s="8"/>
      <c r="Z827" s="8"/>
    </row>
    <row r="828" ht="15.75" customHeight="1">
      <c r="A828" s="8"/>
      <c r="B828" s="8"/>
      <c r="C828" s="8"/>
      <c r="D828" s="8"/>
      <c r="E828" s="8"/>
      <c r="F828" s="67"/>
      <c r="G828" s="67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8"/>
      <c r="Y828" s="8"/>
      <c r="Z828" s="8"/>
    </row>
    <row r="829" ht="15.75" customHeight="1">
      <c r="A829" s="8"/>
      <c r="B829" s="8"/>
      <c r="C829" s="8"/>
      <c r="D829" s="8"/>
      <c r="E829" s="8"/>
      <c r="F829" s="67"/>
      <c r="G829" s="67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8"/>
      <c r="Y829" s="8"/>
      <c r="Z829" s="8"/>
    </row>
    <row r="830" ht="15.75" customHeight="1">
      <c r="A830" s="8"/>
      <c r="B830" s="8"/>
      <c r="C830" s="8"/>
      <c r="D830" s="8"/>
      <c r="E830" s="8"/>
      <c r="F830" s="67"/>
      <c r="G830" s="67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8"/>
      <c r="Y830" s="8"/>
      <c r="Z830" s="8"/>
    </row>
    <row r="831" ht="15.75" customHeight="1">
      <c r="A831" s="8"/>
      <c r="B831" s="8"/>
      <c r="C831" s="8"/>
      <c r="D831" s="8"/>
      <c r="E831" s="8"/>
      <c r="F831" s="67"/>
      <c r="G831" s="67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8"/>
      <c r="Y831" s="8"/>
      <c r="Z831" s="8"/>
    </row>
    <row r="832" ht="15.75" customHeight="1">
      <c r="A832" s="8"/>
      <c r="B832" s="8"/>
      <c r="C832" s="8"/>
      <c r="D832" s="8"/>
      <c r="E832" s="8"/>
      <c r="F832" s="67"/>
      <c r="G832" s="67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8"/>
      <c r="Y832" s="8"/>
      <c r="Z832" s="8"/>
    </row>
    <row r="833" ht="15.75" customHeight="1">
      <c r="A833" s="8"/>
      <c r="B833" s="8"/>
      <c r="C833" s="8"/>
      <c r="D833" s="8"/>
      <c r="E833" s="8"/>
      <c r="F833" s="67"/>
      <c r="G833" s="67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8"/>
      <c r="Y833" s="8"/>
      <c r="Z833" s="8"/>
    </row>
    <row r="834" ht="15.75" customHeight="1">
      <c r="A834" s="8"/>
      <c r="B834" s="8"/>
      <c r="C834" s="8"/>
      <c r="D834" s="8"/>
      <c r="E834" s="8"/>
      <c r="F834" s="67"/>
      <c r="G834" s="67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8"/>
      <c r="Y834" s="8"/>
      <c r="Z834" s="8"/>
    </row>
    <row r="835" ht="15.75" customHeight="1">
      <c r="A835" s="8"/>
      <c r="B835" s="8"/>
      <c r="C835" s="8"/>
      <c r="D835" s="8"/>
      <c r="E835" s="8"/>
      <c r="F835" s="67"/>
      <c r="G835" s="67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8"/>
      <c r="Y835" s="8"/>
      <c r="Z835" s="8"/>
    </row>
    <row r="836" ht="15.75" customHeight="1">
      <c r="A836" s="8"/>
      <c r="B836" s="8"/>
      <c r="C836" s="8"/>
      <c r="D836" s="8"/>
      <c r="E836" s="8"/>
      <c r="F836" s="67"/>
      <c r="G836" s="67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8"/>
      <c r="Y836" s="8"/>
      <c r="Z836" s="8"/>
    </row>
    <row r="837" ht="15.75" customHeight="1">
      <c r="A837" s="8"/>
      <c r="B837" s="8"/>
      <c r="C837" s="8"/>
      <c r="D837" s="8"/>
      <c r="E837" s="8"/>
      <c r="F837" s="67"/>
      <c r="G837" s="67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8"/>
      <c r="Y837" s="8"/>
      <c r="Z837" s="8"/>
    </row>
    <row r="838" ht="15.75" customHeight="1">
      <c r="A838" s="8"/>
      <c r="B838" s="8"/>
      <c r="C838" s="8"/>
      <c r="D838" s="8"/>
      <c r="E838" s="8"/>
      <c r="F838" s="67"/>
      <c r="G838" s="67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8"/>
      <c r="Y838" s="8"/>
      <c r="Z838" s="8"/>
    </row>
    <row r="839" ht="15.75" customHeight="1">
      <c r="A839" s="8"/>
      <c r="B839" s="8"/>
      <c r="C839" s="8"/>
      <c r="D839" s="8"/>
      <c r="E839" s="8"/>
      <c r="F839" s="67"/>
      <c r="G839" s="67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8"/>
      <c r="Y839" s="8"/>
      <c r="Z839" s="8"/>
    </row>
    <row r="840" ht="15.75" customHeight="1">
      <c r="A840" s="8"/>
      <c r="B840" s="8"/>
      <c r="C840" s="8"/>
      <c r="D840" s="8"/>
      <c r="E840" s="8"/>
      <c r="F840" s="67"/>
      <c r="G840" s="67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8"/>
      <c r="Y840" s="8"/>
      <c r="Z840" s="8"/>
    </row>
    <row r="841" ht="15.75" customHeight="1">
      <c r="A841" s="8"/>
      <c r="B841" s="8"/>
      <c r="C841" s="8"/>
      <c r="D841" s="8"/>
      <c r="E841" s="8"/>
      <c r="F841" s="67"/>
      <c r="G841" s="67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8"/>
      <c r="Y841" s="8"/>
      <c r="Z841" s="8"/>
    </row>
    <row r="842" ht="15.75" customHeight="1">
      <c r="A842" s="8"/>
      <c r="B842" s="8"/>
      <c r="C842" s="8"/>
      <c r="D842" s="8"/>
      <c r="E842" s="8"/>
      <c r="F842" s="67"/>
      <c r="G842" s="67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8"/>
      <c r="Y842" s="8"/>
      <c r="Z842" s="8"/>
    </row>
    <row r="843" ht="15.75" customHeight="1">
      <c r="A843" s="8"/>
      <c r="B843" s="8"/>
      <c r="C843" s="8"/>
      <c r="D843" s="8"/>
      <c r="E843" s="8"/>
      <c r="F843" s="67"/>
      <c r="G843" s="67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8"/>
      <c r="Y843" s="8"/>
      <c r="Z843" s="8"/>
    </row>
    <row r="844" ht="15.75" customHeight="1">
      <c r="A844" s="8"/>
      <c r="B844" s="8"/>
      <c r="C844" s="8"/>
      <c r="D844" s="8"/>
      <c r="E844" s="8"/>
      <c r="F844" s="67"/>
      <c r="G844" s="67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8"/>
      <c r="Y844" s="8"/>
      <c r="Z844" s="8"/>
    </row>
    <row r="845" ht="15.75" customHeight="1">
      <c r="A845" s="8"/>
      <c r="B845" s="8"/>
      <c r="C845" s="8"/>
      <c r="D845" s="8"/>
      <c r="E845" s="8"/>
      <c r="F845" s="67"/>
      <c r="G845" s="67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8"/>
      <c r="Y845" s="8"/>
      <c r="Z845" s="8"/>
    </row>
    <row r="846" ht="15.75" customHeight="1">
      <c r="A846" s="8"/>
      <c r="B846" s="8"/>
      <c r="C846" s="8"/>
      <c r="D846" s="8"/>
      <c r="E846" s="8"/>
      <c r="F846" s="67"/>
      <c r="G846" s="67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8"/>
      <c r="Y846" s="8"/>
      <c r="Z846" s="8"/>
    </row>
    <row r="847" ht="15.75" customHeight="1">
      <c r="A847" s="8"/>
      <c r="B847" s="8"/>
      <c r="C847" s="8"/>
      <c r="D847" s="8"/>
      <c r="E847" s="8"/>
      <c r="F847" s="67"/>
      <c r="G847" s="67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8"/>
      <c r="Y847" s="8"/>
      <c r="Z847" s="8"/>
    </row>
    <row r="848" ht="15.75" customHeight="1">
      <c r="A848" s="8"/>
      <c r="B848" s="8"/>
      <c r="C848" s="8"/>
      <c r="D848" s="8"/>
      <c r="E848" s="8"/>
      <c r="F848" s="67"/>
      <c r="G848" s="67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8"/>
      <c r="Y848" s="8"/>
      <c r="Z848" s="8"/>
    </row>
    <row r="849" ht="15.75" customHeight="1">
      <c r="A849" s="8"/>
      <c r="B849" s="8"/>
      <c r="C849" s="8"/>
      <c r="D849" s="8"/>
      <c r="E849" s="8"/>
      <c r="F849" s="67"/>
      <c r="G849" s="67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8"/>
      <c r="Y849" s="8"/>
      <c r="Z849" s="8"/>
    </row>
    <row r="850" ht="15.75" customHeight="1">
      <c r="A850" s="8"/>
      <c r="B850" s="8"/>
      <c r="C850" s="8"/>
      <c r="D850" s="8"/>
      <c r="E850" s="8"/>
      <c r="F850" s="67"/>
      <c r="G850" s="67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8"/>
      <c r="Y850" s="8"/>
      <c r="Z850" s="8"/>
    </row>
    <row r="851" ht="15.75" customHeight="1">
      <c r="A851" s="8"/>
      <c r="B851" s="8"/>
      <c r="C851" s="8"/>
      <c r="D851" s="8"/>
      <c r="E851" s="8"/>
      <c r="F851" s="67"/>
      <c r="G851" s="67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8"/>
      <c r="Y851" s="8"/>
      <c r="Z851" s="8"/>
    </row>
    <row r="852" ht="15.75" customHeight="1">
      <c r="A852" s="8"/>
      <c r="B852" s="8"/>
      <c r="C852" s="8"/>
      <c r="D852" s="8"/>
      <c r="E852" s="8"/>
      <c r="F852" s="67"/>
      <c r="G852" s="67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8"/>
      <c r="Y852" s="8"/>
      <c r="Z852" s="8"/>
    </row>
    <row r="853" ht="15.75" customHeight="1">
      <c r="A853" s="8"/>
      <c r="B853" s="8"/>
      <c r="C853" s="8"/>
      <c r="D853" s="8"/>
      <c r="E853" s="8"/>
      <c r="F853" s="67"/>
      <c r="G853" s="67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8"/>
      <c r="Y853" s="8"/>
      <c r="Z853" s="8"/>
    </row>
    <row r="854" ht="15.75" customHeight="1">
      <c r="A854" s="8"/>
      <c r="B854" s="8"/>
      <c r="C854" s="8"/>
      <c r="D854" s="8"/>
      <c r="E854" s="8"/>
      <c r="F854" s="67"/>
      <c r="G854" s="67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8"/>
      <c r="Y854" s="8"/>
      <c r="Z854" s="8"/>
    </row>
    <row r="855" ht="15.75" customHeight="1">
      <c r="A855" s="8"/>
      <c r="B855" s="8"/>
      <c r="C855" s="8"/>
      <c r="D855" s="8"/>
      <c r="E855" s="8"/>
      <c r="F855" s="67"/>
      <c r="G855" s="67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8"/>
      <c r="Y855" s="8"/>
      <c r="Z855" s="8"/>
    </row>
    <row r="856" ht="15.75" customHeight="1">
      <c r="A856" s="8"/>
      <c r="B856" s="8"/>
      <c r="C856" s="8"/>
      <c r="D856" s="8"/>
      <c r="E856" s="8"/>
      <c r="F856" s="67"/>
      <c r="G856" s="67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8"/>
      <c r="Y856" s="8"/>
      <c r="Z856" s="8"/>
    </row>
    <row r="857" ht="15.75" customHeight="1">
      <c r="A857" s="8"/>
      <c r="B857" s="8"/>
      <c r="C857" s="8"/>
      <c r="D857" s="8"/>
      <c r="E857" s="8"/>
      <c r="F857" s="67"/>
      <c r="G857" s="67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8"/>
      <c r="Y857" s="8"/>
      <c r="Z857" s="8"/>
    </row>
    <row r="858" ht="15.75" customHeight="1">
      <c r="A858" s="8"/>
      <c r="B858" s="8"/>
      <c r="C858" s="8"/>
      <c r="D858" s="8"/>
      <c r="E858" s="8"/>
      <c r="F858" s="67"/>
      <c r="G858" s="67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8"/>
      <c r="Y858" s="8"/>
      <c r="Z858" s="8"/>
    </row>
    <row r="859" ht="15.75" customHeight="1">
      <c r="A859" s="8"/>
      <c r="B859" s="8"/>
      <c r="C859" s="8"/>
      <c r="D859" s="8"/>
      <c r="E859" s="8"/>
      <c r="F859" s="67"/>
      <c r="G859" s="67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8"/>
      <c r="Y859" s="8"/>
      <c r="Z859" s="8"/>
    </row>
    <row r="860" ht="15.75" customHeight="1">
      <c r="A860" s="8"/>
      <c r="B860" s="8"/>
      <c r="C860" s="8"/>
      <c r="D860" s="8"/>
      <c r="E860" s="8"/>
      <c r="F860" s="67"/>
      <c r="G860" s="67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8"/>
      <c r="Y860" s="8"/>
      <c r="Z860" s="8"/>
    </row>
    <row r="861" ht="15.75" customHeight="1">
      <c r="A861" s="8"/>
      <c r="B861" s="8"/>
      <c r="C861" s="8"/>
      <c r="D861" s="8"/>
      <c r="E861" s="8"/>
      <c r="F861" s="67"/>
      <c r="G861" s="67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8"/>
      <c r="Y861" s="8"/>
      <c r="Z861" s="8"/>
    </row>
    <row r="862" ht="15.75" customHeight="1">
      <c r="A862" s="8"/>
      <c r="B862" s="8"/>
      <c r="C862" s="8"/>
      <c r="D862" s="8"/>
      <c r="E862" s="8"/>
      <c r="F862" s="67"/>
      <c r="G862" s="67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8"/>
      <c r="Y862" s="8"/>
      <c r="Z862" s="8"/>
    </row>
    <row r="863" ht="15.75" customHeight="1">
      <c r="A863" s="8"/>
      <c r="B863" s="8"/>
      <c r="C863" s="8"/>
      <c r="D863" s="8"/>
      <c r="E863" s="8"/>
      <c r="F863" s="67"/>
      <c r="G863" s="67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8"/>
      <c r="Y863" s="8"/>
      <c r="Z863" s="8"/>
    </row>
    <row r="864" ht="15.75" customHeight="1">
      <c r="A864" s="8"/>
      <c r="B864" s="8"/>
      <c r="C864" s="8"/>
      <c r="D864" s="8"/>
      <c r="E864" s="8"/>
      <c r="F864" s="67"/>
      <c r="G864" s="67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8"/>
      <c r="Y864" s="8"/>
      <c r="Z864" s="8"/>
    </row>
    <row r="865" ht="15.75" customHeight="1">
      <c r="A865" s="8"/>
      <c r="B865" s="8"/>
      <c r="C865" s="8"/>
      <c r="D865" s="8"/>
      <c r="E865" s="8"/>
      <c r="F865" s="67"/>
      <c r="G865" s="67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8"/>
      <c r="Y865" s="8"/>
      <c r="Z865" s="8"/>
    </row>
    <row r="866" ht="15.75" customHeight="1">
      <c r="A866" s="8"/>
      <c r="B866" s="8"/>
      <c r="C866" s="8"/>
      <c r="D866" s="8"/>
      <c r="E866" s="8"/>
      <c r="F866" s="67"/>
      <c r="G866" s="67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8"/>
      <c r="Y866" s="8"/>
      <c r="Z866" s="8"/>
    </row>
    <row r="867" ht="15.75" customHeight="1">
      <c r="A867" s="8"/>
      <c r="B867" s="8"/>
      <c r="C867" s="8"/>
      <c r="D867" s="8"/>
      <c r="E867" s="8"/>
      <c r="F867" s="67"/>
      <c r="G867" s="67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8"/>
      <c r="Y867" s="8"/>
      <c r="Z867" s="8"/>
    </row>
    <row r="868" ht="15.75" customHeight="1">
      <c r="A868" s="8"/>
      <c r="B868" s="8"/>
      <c r="C868" s="8"/>
      <c r="D868" s="8"/>
      <c r="E868" s="8"/>
      <c r="F868" s="67"/>
      <c r="G868" s="67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8"/>
      <c r="Y868" s="8"/>
      <c r="Z868" s="8"/>
    </row>
    <row r="869" ht="15.75" customHeight="1">
      <c r="A869" s="8"/>
      <c r="B869" s="8"/>
      <c r="C869" s="8"/>
      <c r="D869" s="8"/>
      <c r="E869" s="8"/>
      <c r="F869" s="67"/>
      <c r="G869" s="67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8"/>
      <c r="Y869" s="8"/>
      <c r="Z869" s="8"/>
    </row>
    <row r="870" ht="15.75" customHeight="1">
      <c r="A870" s="8"/>
      <c r="B870" s="8"/>
      <c r="C870" s="8"/>
      <c r="D870" s="8"/>
      <c r="E870" s="8"/>
      <c r="F870" s="67"/>
      <c r="G870" s="67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8"/>
      <c r="Y870" s="8"/>
      <c r="Z870" s="8"/>
    </row>
    <row r="871" ht="15.75" customHeight="1">
      <c r="A871" s="8"/>
      <c r="B871" s="8"/>
      <c r="C871" s="8"/>
      <c r="D871" s="8"/>
      <c r="E871" s="8"/>
      <c r="F871" s="67"/>
      <c r="G871" s="67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8"/>
      <c r="Y871" s="8"/>
      <c r="Z871" s="8"/>
    </row>
    <row r="872" ht="15.75" customHeight="1">
      <c r="A872" s="8"/>
      <c r="B872" s="8"/>
      <c r="C872" s="8"/>
      <c r="D872" s="8"/>
      <c r="E872" s="8"/>
      <c r="F872" s="67"/>
      <c r="G872" s="67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8"/>
      <c r="Y872" s="8"/>
      <c r="Z872" s="8"/>
    </row>
    <row r="873" ht="15.75" customHeight="1">
      <c r="A873" s="8"/>
      <c r="B873" s="8"/>
      <c r="C873" s="8"/>
      <c r="D873" s="8"/>
      <c r="E873" s="8"/>
      <c r="F873" s="67"/>
      <c r="G873" s="67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8"/>
      <c r="Y873" s="8"/>
      <c r="Z873" s="8"/>
    </row>
    <row r="874" ht="15.75" customHeight="1">
      <c r="A874" s="8"/>
      <c r="B874" s="8"/>
      <c r="C874" s="8"/>
      <c r="D874" s="8"/>
      <c r="E874" s="8"/>
      <c r="F874" s="67"/>
      <c r="G874" s="67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8"/>
      <c r="Y874" s="8"/>
      <c r="Z874" s="8"/>
    </row>
    <row r="875" ht="15.75" customHeight="1">
      <c r="A875" s="8"/>
      <c r="B875" s="8"/>
      <c r="C875" s="8"/>
      <c r="D875" s="8"/>
      <c r="E875" s="8"/>
      <c r="F875" s="67"/>
      <c r="G875" s="67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8"/>
      <c r="Y875" s="8"/>
      <c r="Z875" s="8"/>
    </row>
    <row r="876" ht="15.75" customHeight="1">
      <c r="A876" s="8"/>
      <c r="B876" s="8"/>
      <c r="C876" s="8"/>
      <c r="D876" s="8"/>
      <c r="E876" s="8"/>
      <c r="F876" s="67"/>
      <c r="G876" s="67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8"/>
      <c r="Y876" s="8"/>
      <c r="Z876" s="8"/>
    </row>
    <row r="877" ht="15.75" customHeight="1">
      <c r="A877" s="8"/>
      <c r="B877" s="8"/>
      <c r="C877" s="8"/>
      <c r="D877" s="8"/>
      <c r="E877" s="8"/>
      <c r="F877" s="67"/>
      <c r="G877" s="67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8"/>
      <c r="Y877" s="8"/>
      <c r="Z877" s="8"/>
    </row>
    <row r="878" ht="15.75" customHeight="1">
      <c r="A878" s="8"/>
      <c r="B878" s="8"/>
      <c r="C878" s="8"/>
      <c r="D878" s="8"/>
      <c r="E878" s="8"/>
      <c r="F878" s="67"/>
      <c r="G878" s="67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8"/>
      <c r="Y878" s="8"/>
      <c r="Z878" s="8"/>
    </row>
    <row r="879" ht="15.75" customHeight="1">
      <c r="A879" s="8"/>
      <c r="B879" s="8"/>
      <c r="C879" s="8"/>
      <c r="D879" s="8"/>
      <c r="E879" s="8"/>
      <c r="F879" s="67"/>
      <c r="G879" s="67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8"/>
      <c r="Y879" s="8"/>
      <c r="Z879" s="8"/>
    </row>
    <row r="880" ht="15.75" customHeight="1">
      <c r="A880" s="8"/>
      <c r="B880" s="8"/>
      <c r="C880" s="8"/>
      <c r="D880" s="8"/>
      <c r="E880" s="8"/>
      <c r="F880" s="67"/>
      <c r="G880" s="67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8"/>
      <c r="Y880" s="8"/>
      <c r="Z880" s="8"/>
    </row>
    <row r="881" ht="15.75" customHeight="1">
      <c r="A881" s="8"/>
      <c r="B881" s="8"/>
      <c r="C881" s="8"/>
      <c r="D881" s="8"/>
      <c r="E881" s="8"/>
      <c r="F881" s="67"/>
      <c r="G881" s="67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8"/>
      <c r="Y881" s="8"/>
      <c r="Z881" s="8"/>
    </row>
    <row r="882" ht="15.75" customHeight="1">
      <c r="A882" s="8"/>
      <c r="B882" s="8"/>
      <c r="C882" s="8"/>
      <c r="D882" s="8"/>
      <c r="E882" s="8"/>
      <c r="F882" s="67"/>
      <c r="G882" s="67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8"/>
      <c r="Y882" s="8"/>
      <c r="Z882" s="8"/>
    </row>
    <row r="883" ht="15.75" customHeight="1">
      <c r="A883" s="8"/>
      <c r="B883" s="8"/>
      <c r="C883" s="8"/>
      <c r="D883" s="8"/>
      <c r="E883" s="8"/>
      <c r="F883" s="67"/>
      <c r="G883" s="67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8"/>
      <c r="Y883" s="8"/>
      <c r="Z883" s="8"/>
    </row>
    <row r="884" ht="15.75" customHeight="1">
      <c r="A884" s="8"/>
      <c r="B884" s="8"/>
      <c r="C884" s="8"/>
      <c r="D884" s="8"/>
      <c r="E884" s="8"/>
      <c r="F884" s="67"/>
      <c r="G884" s="67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8"/>
      <c r="Y884" s="8"/>
      <c r="Z884" s="8"/>
    </row>
    <row r="885" ht="15.75" customHeight="1">
      <c r="A885" s="8"/>
      <c r="B885" s="8"/>
      <c r="C885" s="8"/>
      <c r="D885" s="8"/>
      <c r="E885" s="8"/>
      <c r="F885" s="67"/>
      <c r="G885" s="67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8"/>
      <c r="Y885" s="8"/>
      <c r="Z885" s="8"/>
    </row>
    <row r="886" ht="15.75" customHeight="1">
      <c r="A886" s="8"/>
      <c r="B886" s="8"/>
      <c r="C886" s="8"/>
      <c r="D886" s="8"/>
      <c r="E886" s="8"/>
      <c r="F886" s="67"/>
      <c r="G886" s="67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8"/>
      <c r="Y886" s="8"/>
      <c r="Z886" s="8"/>
    </row>
    <row r="887" ht="15.75" customHeight="1">
      <c r="A887" s="8"/>
      <c r="B887" s="8"/>
      <c r="C887" s="8"/>
      <c r="D887" s="8"/>
      <c r="E887" s="8"/>
      <c r="F887" s="67"/>
      <c r="G887" s="67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8"/>
      <c r="Y887" s="8"/>
      <c r="Z887" s="8"/>
    </row>
    <row r="888" ht="15.75" customHeight="1">
      <c r="A888" s="8"/>
      <c r="B888" s="8"/>
      <c r="C888" s="8"/>
      <c r="D888" s="8"/>
      <c r="E888" s="8"/>
      <c r="F888" s="67"/>
      <c r="G888" s="67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8"/>
      <c r="Y888" s="8"/>
      <c r="Z888" s="8"/>
    </row>
    <row r="889" ht="15.75" customHeight="1">
      <c r="A889" s="8"/>
      <c r="B889" s="8"/>
      <c r="C889" s="8"/>
      <c r="D889" s="8"/>
      <c r="E889" s="8"/>
      <c r="F889" s="67"/>
      <c r="G889" s="67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8"/>
      <c r="Y889" s="8"/>
      <c r="Z889" s="8"/>
    </row>
    <row r="890" ht="15.75" customHeight="1">
      <c r="A890" s="8"/>
      <c r="B890" s="8"/>
      <c r="C890" s="8"/>
      <c r="D890" s="8"/>
      <c r="E890" s="8"/>
      <c r="F890" s="67"/>
      <c r="G890" s="67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8"/>
      <c r="Y890" s="8"/>
      <c r="Z890" s="8"/>
    </row>
    <row r="891" ht="15.75" customHeight="1">
      <c r="A891" s="8"/>
      <c r="B891" s="8"/>
      <c r="C891" s="8"/>
      <c r="D891" s="8"/>
      <c r="E891" s="8"/>
      <c r="F891" s="67"/>
      <c r="G891" s="67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8"/>
      <c r="Y891" s="8"/>
      <c r="Z891" s="8"/>
    </row>
    <row r="892" ht="15.75" customHeight="1">
      <c r="A892" s="8"/>
      <c r="B892" s="8"/>
      <c r="C892" s="8"/>
      <c r="D892" s="8"/>
      <c r="E892" s="8"/>
      <c r="F892" s="67"/>
      <c r="G892" s="67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8"/>
      <c r="Y892" s="8"/>
      <c r="Z892" s="8"/>
    </row>
    <row r="893" ht="15.75" customHeight="1">
      <c r="A893" s="8"/>
      <c r="B893" s="8"/>
      <c r="C893" s="8"/>
      <c r="D893" s="8"/>
      <c r="E893" s="8"/>
      <c r="F893" s="67"/>
      <c r="G893" s="67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8"/>
      <c r="Y893" s="8"/>
      <c r="Z893" s="8"/>
    </row>
    <row r="894" ht="15.75" customHeight="1">
      <c r="A894" s="8"/>
      <c r="B894" s="8"/>
      <c r="C894" s="8"/>
      <c r="D894" s="8"/>
      <c r="E894" s="8"/>
      <c r="F894" s="67"/>
      <c r="G894" s="67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8"/>
      <c r="Y894" s="8"/>
      <c r="Z894" s="8"/>
    </row>
    <row r="895" ht="15.75" customHeight="1">
      <c r="A895" s="8"/>
      <c r="B895" s="8"/>
      <c r="C895" s="8"/>
      <c r="D895" s="8"/>
      <c r="E895" s="8"/>
      <c r="F895" s="67"/>
      <c r="G895" s="67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8"/>
      <c r="Y895" s="8"/>
      <c r="Z895" s="8"/>
    </row>
    <row r="896" ht="15.75" customHeight="1">
      <c r="A896" s="8"/>
      <c r="B896" s="8"/>
      <c r="C896" s="8"/>
      <c r="D896" s="8"/>
      <c r="E896" s="8"/>
      <c r="F896" s="67"/>
      <c r="G896" s="67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8"/>
      <c r="Y896" s="8"/>
      <c r="Z896" s="8"/>
    </row>
    <row r="897" ht="15.75" customHeight="1">
      <c r="A897" s="8"/>
      <c r="B897" s="8"/>
      <c r="C897" s="8"/>
      <c r="D897" s="8"/>
      <c r="E897" s="8"/>
      <c r="F897" s="67"/>
      <c r="G897" s="67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8"/>
      <c r="Y897" s="8"/>
      <c r="Z897" s="8"/>
    </row>
    <row r="898" ht="15.75" customHeight="1">
      <c r="A898" s="8"/>
      <c r="B898" s="8"/>
      <c r="C898" s="8"/>
      <c r="D898" s="8"/>
      <c r="E898" s="8"/>
      <c r="F898" s="67"/>
      <c r="G898" s="67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8"/>
      <c r="Y898" s="8"/>
      <c r="Z898" s="8"/>
    </row>
    <row r="899" ht="15.75" customHeight="1">
      <c r="A899" s="8"/>
      <c r="B899" s="8"/>
      <c r="C899" s="8"/>
      <c r="D899" s="8"/>
      <c r="E899" s="8"/>
      <c r="F899" s="67"/>
      <c r="G899" s="67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8"/>
      <c r="Y899" s="8"/>
      <c r="Z899" s="8"/>
    </row>
    <row r="900" ht="15.75" customHeight="1">
      <c r="A900" s="8"/>
      <c r="B900" s="8"/>
      <c r="C900" s="8"/>
      <c r="D900" s="8"/>
      <c r="E900" s="8"/>
      <c r="F900" s="67"/>
      <c r="G900" s="67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8"/>
      <c r="Y900" s="8"/>
      <c r="Z900" s="8"/>
    </row>
    <row r="901" ht="15.75" customHeight="1">
      <c r="A901" s="8"/>
      <c r="B901" s="8"/>
      <c r="C901" s="8"/>
      <c r="D901" s="8"/>
      <c r="E901" s="8"/>
      <c r="F901" s="67"/>
      <c r="G901" s="67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8"/>
      <c r="Y901" s="8"/>
      <c r="Z901" s="8"/>
    </row>
    <row r="902" ht="15.75" customHeight="1">
      <c r="A902" s="8"/>
      <c r="B902" s="8"/>
      <c r="C902" s="8"/>
      <c r="D902" s="8"/>
      <c r="E902" s="8"/>
      <c r="F902" s="67"/>
      <c r="G902" s="67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8"/>
      <c r="Y902" s="8"/>
      <c r="Z902" s="8"/>
    </row>
    <row r="903" ht="15.75" customHeight="1">
      <c r="A903" s="8"/>
      <c r="B903" s="8"/>
      <c r="C903" s="8"/>
      <c r="D903" s="8"/>
      <c r="E903" s="8"/>
      <c r="F903" s="67"/>
      <c r="G903" s="67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8"/>
      <c r="Y903" s="8"/>
      <c r="Z903" s="8"/>
    </row>
    <row r="904" ht="15.75" customHeight="1">
      <c r="A904" s="8"/>
      <c r="B904" s="8"/>
      <c r="C904" s="8"/>
      <c r="D904" s="8"/>
      <c r="E904" s="8"/>
      <c r="F904" s="67"/>
      <c r="G904" s="67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8"/>
      <c r="Y904" s="8"/>
      <c r="Z904" s="8"/>
    </row>
    <row r="905" ht="15.75" customHeight="1">
      <c r="A905" s="8"/>
      <c r="B905" s="8"/>
      <c r="C905" s="8"/>
      <c r="D905" s="8"/>
      <c r="E905" s="8"/>
      <c r="F905" s="67"/>
      <c r="G905" s="67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8"/>
      <c r="Y905" s="8"/>
      <c r="Z905" s="8"/>
    </row>
    <row r="906" ht="15.75" customHeight="1">
      <c r="A906" s="8"/>
      <c r="B906" s="8"/>
      <c r="C906" s="8"/>
      <c r="D906" s="8"/>
      <c r="E906" s="8"/>
      <c r="F906" s="67"/>
      <c r="G906" s="67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</row>
    <row r="907" ht="15.75" customHeight="1">
      <c r="A907" s="8"/>
      <c r="B907" s="8"/>
      <c r="C907" s="8"/>
      <c r="D907" s="8"/>
      <c r="E907" s="8"/>
      <c r="F907" s="67"/>
      <c r="G907" s="67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8"/>
      <c r="Y907" s="8"/>
      <c r="Z907" s="8"/>
    </row>
    <row r="908" ht="15.75" customHeight="1">
      <c r="A908" s="8"/>
      <c r="B908" s="8"/>
      <c r="C908" s="8"/>
      <c r="D908" s="8"/>
      <c r="E908" s="8"/>
      <c r="F908" s="67"/>
      <c r="G908" s="67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8"/>
      <c r="Y908" s="8"/>
      <c r="Z908" s="8"/>
    </row>
    <row r="909" ht="15.75" customHeight="1">
      <c r="A909" s="8"/>
      <c r="B909" s="8"/>
      <c r="C909" s="8"/>
      <c r="D909" s="8"/>
      <c r="E909" s="8"/>
      <c r="F909" s="67"/>
      <c r="G909" s="67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8"/>
      <c r="Y909" s="8"/>
      <c r="Z909" s="8"/>
    </row>
    <row r="910" ht="15.75" customHeight="1">
      <c r="A910" s="8"/>
      <c r="B910" s="8"/>
      <c r="C910" s="8"/>
      <c r="D910" s="8"/>
      <c r="E910" s="8"/>
      <c r="F910" s="67"/>
      <c r="G910" s="67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8"/>
      <c r="Y910" s="8"/>
      <c r="Z910" s="8"/>
    </row>
    <row r="911" ht="15.75" customHeight="1">
      <c r="A911" s="8"/>
      <c r="B911" s="8"/>
      <c r="C911" s="8"/>
      <c r="D911" s="8"/>
      <c r="E911" s="8"/>
      <c r="F911" s="67"/>
      <c r="G911" s="67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8"/>
      <c r="Y911" s="8"/>
      <c r="Z911" s="8"/>
    </row>
    <row r="912" ht="15.75" customHeight="1">
      <c r="A912" s="8"/>
      <c r="B912" s="8"/>
      <c r="C912" s="8"/>
      <c r="D912" s="8"/>
      <c r="E912" s="8"/>
      <c r="F912" s="67"/>
      <c r="G912" s="67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8"/>
      <c r="Y912" s="8"/>
      <c r="Z912" s="8"/>
    </row>
    <row r="913" ht="15.75" customHeight="1">
      <c r="A913" s="8"/>
      <c r="B913" s="8"/>
      <c r="C913" s="8"/>
      <c r="D913" s="8"/>
      <c r="E913" s="8"/>
      <c r="F913" s="67"/>
      <c r="G913" s="67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8"/>
      <c r="Y913" s="8"/>
      <c r="Z913" s="8"/>
    </row>
    <row r="914" ht="15.75" customHeight="1">
      <c r="A914" s="8"/>
      <c r="B914" s="8"/>
      <c r="C914" s="8"/>
      <c r="D914" s="8"/>
      <c r="E914" s="8"/>
      <c r="F914" s="67"/>
      <c r="G914" s="67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8"/>
      <c r="Y914" s="8"/>
      <c r="Z914" s="8"/>
    </row>
    <row r="915" ht="15.75" customHeight="1">
      <c r="A915" s="8"/>
      <c r="B915" s="8"/>
      <c r="C915" s="8"/>
      <c r="D915" s="8"/>
      <c r="E915" s="8"/>
      <c r="F915" s="67"/>
      <c r="G915" s="67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8"/>
      <c r="Y915" s="8"/>
      <c r="Z915" s="8"/>
    </row>
    <row r="916" ht="15.75" customHeight="1">
      <c r="A916" s="8"/>
      <c r="B916" s="8"/>
      <c r="C916" s="8"/>
      <c r="D916" s="8"/>
      <c r="E916" s="8"/>
      <c r="F916" s="67"/>
      <c r="G916" s="67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8"/>
      <c r="Y916" s="8"/>
      <c r="Z916" s="8"/>
    </row>
    <row r="917" ht="15.75" customHeight="1">
      <c r="A917" s="8"/>
      <c r="B917" s="8"/>
      <c r="C917" s="8"/>
      <c r="D917" s="8"/>
      <c r="E917" s="8"/>
      <c r="F917" s="67"/>
      <c r="G917" s="67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8"/>
      <c r="Y917" s="8"/>
      <c r="Z917" s="8"/>
    </row>
    <row r="918" ht="15.75" customHeight="1">
      <c r="A918" s="8"/>
      <c r="B918" s="8"/>
      <c r="C918" s="8"/>
      <c r="D918" s="8"/>
      <c r="E918" s="8"/>
      <c r="F918" s="67"/>
      <c r="G918" s="67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8"/>
      <c r="Y918" s="8"/>
      <c r="Z918" s="8"/>
    </row>
    <row r="919" ht="15.75" customHeight="1">
      <c r="A919" s="8"/>
      <c r="B919" s="8"/>
      <c r="C919" s="8"/>
      <c r="D919" s="8"/>
      <c r="E919" s="8"/>
      <c r="F919" s="67"/>
      <c r="G919" s="67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8"/>
      <c r="Y919" s="8"/>
      <c r="Z919" s="8"/>
    </row>
    <row r="920" ht="15.75" customHeight="1">
      <c r="A920" s="8"/>
      <c r="B920" s="8"/>
      <c r="C920" s="8"/>
      <c r="D920" s="8"/>
      <c r="E920" s="8"/>
      <c r="F920" s="67"/>
      <c r="G920" s="67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8"/>
      <c r="Y920" s="8"/>
      <c r="Z920" s="8"/>
    </row>
    <row r="921" ht="15.75" customHeight="1">
      <c r="A921" s="8"/>
      <c r="B921" s="8"/>
      <c r="C921" s="8"/>
      <c r="D921" s="8"/>
      <c r="E921" s="8"/>
      <c r="F921" s="67"/>
      <c r="G921" s="67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8"/>
      <c r="Y921" s="8"/>
      <c r="Z921" s="8"/>
    </row>
    <row r="922" ht="15.75" customHeight="1">
      <c r="A922" s="8"/>
      <c r="B922" s="8"/>
      <c r="C922" s="8"/>
      <c r="D922" s="8"/>
      <c r="E922" s="8"/>
      <c r="F922" s="67"/>
      <c r="G922" s="67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8"/>
      <c r="Y922" s="8"/>
      <c r="Z922" s="8"/>
    </row>
    <row r="923" ht="15.75" customHeight="1">
      <c r="A923" s="8"/>
      <c r="B923" s="8"/>
      <c r="C923" s="8"/>
      <c r="D923" s="8"/>
      <c r="E923" s="8"/>
      <c r="F923" s="67"/>
      <c r="G923" s="67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8"/>
      <c r="Y923" s="8"/>
      <c r="Z923" s="8"/>
    </row>
    <row r="924" ht="15.75" customHeight="1">
      <c r="A924" s="8"/>
      <c r="B924" s="8"/>
      <c r="C924" s="8"/>
      <c r="D924" s="8"/>
      <c r="E924" s="8"/>
      <c r="F924" s="67"/>
      <c r="G924" s="67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8"/>
      <c r="Y924" s="8"/>
      <c r="Z924" s="8"/>
    </row>
    <row r="925" ht="15.75" customHeight="1">
      <c r="A925" s="8"/>
      <c r="B925" s="8"/>
      <c r="C925" s="8"/>
      <c r="D925" s="8"/>
      <c r="E925" s="8"/>
      <c r="F925" s="67"/>
      <c r="G925" s="67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8"/>
      <c r="Y925" s="8"/>
      <c r="Z925" s="8"/>
    </row>
    <row r="926" ht="15.75" customHeight="1">
      <c r="A926" s="8"/>
      <c r="B926" s="8"/>
      <c r="C926" s="8"/>
      <c r="D926" s="8"/>
      <c r="E926" s="8"/>
      <c r="F926" s="67"/>
      <c r="G926" s="67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8"/>
      <c r="Y926" s="8"/>
      <c r="Z926" s="8"/>
    </row>
    <row r="927" ht="15.75" customHeight="1">
      <c r="A927" s="8"/>
      <c r="B927" s="8"/>
      <c r="C927" s="8"/>
      <c r="D927" s="8"/>
      <c r="E927" s="8"/>
      <c r="F927" s="67"/>
      <c r="G927" s="67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8"/>
      <c r="Y927" s="8"/>
      <c r="Z927" s="8"/>
    </row>
    <row r="928" ht="15.75" customHeight="1">
      <c r="A928" s="8"/>
      <c r="B928" s="8"/>
      <c r="C928" s="8"/>
      <c r="D928" s="8"/>
      <c r="E928" s="8"/>
      <c r="F928" s="67"/>
      <c r="G928" s="67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8"/>
      <c r="Y928" s="8"/>
      <c r="Z928" s="8"/>
    </row>
    <row r="929" ht="15.75" customHeight="1">
      <c r="A929" s="8"/>
      <c r="B929" s="8"/>
      <c r="C929" s="8"/>
      <c r="D929" s="8"/>
      <c r="E929" s="8"/>
      <c r="F929" s="67"/>
      <c r="G929" s="67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8"/>
      <c r="Y929" s="8"/>
      <c r="Z929" s="8"/>
    </row>
    <row r="930" ht="15.75" customHeight="1">
      <c r="A930" s="8"/>
      <c r="B930" s="8"/>
      <c r="C930" s="8"/>
      <c r="D930" s="8"/>
      <c r="E930" s="8"/>
      <c r="F930" s="67"/>
      <c r="G930" s="67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8"/>
      <c r="Y930" s="8"/>
      <c r="Z930" s="8"/>
    </row>
    <row r="931" ht="15.75" customHeight="1">
      <c r="A931" s="8"/>
      <c r="B931" s="8"/>
      <c r="C931" s="8"/>
      <c r="D931" s="8"/>
      <c r="E931" s="8"/>
      <c r="F931" s="67"/>
      <c r="G931" s="67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8"/>
      <c r="Y931" s="8"/>
      <c r="Z931" s="8"/>
    </row>
    <row r="932" ht="15.75" customHeight="1">
      <c r="A932" s="8"/>
      <c r="B932" s="8"/>
      <c r="C932" s="8"/>
      <c r="D932" s="8"/>
      <c r="E932" s="8"/>
      <c r="F932" s="67"/>
      <c r="G932" s="67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8"/>
      <c r="Y932" s="8"/>
      <c r="Z932" s="8"/>
    </row>
    <row r="933" ht="15.75" customHeight="1">
      <c r="A933" s="8"/>
      <c r="B933" s="8"/>
      <c r="C933" s="8"/>
      <c r="D933" s="8"/>
      <c r="E933" s="8"/>
      <c r="F933" s="67"/>
      <c r="G933" s="67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8"/>
      <c r="Y933" s="8"/>
      <c r="Z933" s="8"/>
    </row>
    <row r="934" ht="15.75" customHeight="1">
      <c r="A934" s="8"/>
      <c r="B934" s="8"/>
      <c r="C934" s="8"/>
      <c r="D934" s="8"/>
      <c r="E934" s="8"/>
      <c r="F934" s="67"/>
      <c r="G934" s="67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8"/>
      <c r="Y934" s="8"/>
      <c r="Z934" s="8"/>
    </row>
    <row r="935" ht="15.75" customHeight="1">
      <c r="A935" s="8"/>
      <c r="B935" s="8"/>
      <c r="C935" s="8"/>
      <c r="D935" s="8"/>
      <c r="E935" s="8"/>
      <c r="F935" s="67"/>
      <c r="G935" s="67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8"/>
      <c r="Y935" s="8"/>
      <c r="Z935" s="8"/>
    </row>
    <row r="936" ht="15.75" customHeight="1">
      <c r="A936" s="8"/>
      <c r="B936" s="8"/>
      <c r="C936" s="8"/>
      <c r="D936" s="8"/>
      <c r="E936" s="8"/>
      <c r="F936" s="67"/>
      <c r="G936" s="67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8"/>
      <c r="Y936" s="8"/>
      <c r="Z936" s="8"/>
    </row>
    <row r="937" ht="15.75" customHeight="1">
      <c r="A937" s="8"/>
      <c r="B937" s="8"/>
      <c r="C937" s="8"/>
      <c r="D937" s="8"/>
      <c r="E937" s="8"/>
      <c r="F937" s="67"/>
      <c r="G937" s="67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8"/>
      <c r="Y937" s="8"/>
      <c r="Z937" s="8"/>
    </row>
    <row r="938" ht="15.75" customHeight="1">
      <c r="A938" s="8"/>
      <c r="B938" s="8"/>
      <c r="C938" s="8"/>
      <c r="D938" s="8"/>
      <c r="E938" s="8"/>
      <c r="F938" s="67"/>
      <c r="G938" s="67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8"/>
      <c r="Y938" s="8"/>
      <c r="Z938" s="8"/>
    </row>
    <row r="939" ht="15.75" customHeight="1">
      <c r="A939" s="8"/>
      <c r="B939" s="8"/>
      <c r="C939" s="8"/>
      <c r="D939" s="8"/>
      <c r="E939" s="8"/>
      <c r="F939" s="67"/>
      <c r="G939" s="67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8"/>
      <c r="Y939" s="8"/>
      <c r="Z939" s="8"/>
    </row>
    <row r="940" ht="15.75" customHeight="1">
      <c r="A940" s="8"/>
      <c r="B940" s="8"/>
      <c r="C940" s="8"/>
      <c r="D940" s="8"/>
      <c r="E940" s="8"/>
      <c r="F940" s="67"/>
      <c r="G940" s="67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8"/>
      <c r="Y940" s="8"/>
      <c r="Z940" s="8"/>
    </row>
    <row r="941" ht="15.75" customHeight="1">
      <c r="A941" s="8"/>
      <c r="B941" s="8"/>
      <c r="C941" s="8"/>
      <c r="D941" s="8"/>
      <c r="E941" s="8"/>
      <c r="F941" s="67"/>
      <c r="G941" s="67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8"/>
      <c r="Y941" s="8"/>
      <c r="Z941" s="8"/>
    </row>
    <row r="942" ht="15.75" customHeight="1">
      <c r="A942" s="8"/>
      <c r="B942" s="8"/>
      <c r="C942" s="8"/>
      <c r="D942" s="8"/>
      <c r="E942" s="8"/>
      <c r="F942" s="67"/>
      <c r="G942" s="67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8"/>
      <c r="Y942" s="8"/>
      <c r="Z942" s="8"/>
    </row>
    <row r="943" ht="15.75" customHeight="1">
      <c r="A943" s="8"/>
      <c r="B943" s="8"/>
      <c r="C943" s="8"/>
      <c r="D943" s="8"/>
      <c r="E943" s="8"/>
      <c r="F943" s="67"/>
      <c r="G943" s="67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8"/>
      <c r="Y943" s="8"/>
      <c r="Z943" s="8"/>
    </row>
    <row r="944" ht="15.75" customHeight="1">
      <c r="A944" s="8"/>
      <c r="B944" s="8"/>
      <c r="C944" s="8"/>
      <c r="D944" s="8"/>
      <c r="E944" s="8"/>
      <c r="F944" s="67"/>
      <c r="G944" s="67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8"/>
      <c r="Y944" s="8"/>
      <c r="Z944" s="8"/>
    </row>
    <row r="945" ht="15.75" customHeight="1">
      <c r="A945" s="8"/>
      <c r="B945" s="8"/>
      <c r="C945" s="8"/>
      <c r="D945" s="8"/>
      <c r="E945" s="8"/>
      <c r="F945" s="67"/>
      <c r="G945" s="67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8"/>
      <c r="Y945" s="8"/>
      <c r="Z945" s="8"/>
    </row>
    <row r="946" ht="15.75" customHeight="1">
      <c r="A946" s="8"/>
      <c r="B946" s="8"/>
      <c r="C946" s="8"/>
      <c r="D946" s="8"/>
      <c r="E946" s="8"/>
      <c r="F946" s="67"/>
      <c r="G946" s="67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8"/>
      <c r="Y946" s="8"/>
      <c r="Z946" s="8"/>
    </row>
    <row r="947" ht="15.75" customHeight="1">
      <c r="A947" s="8"/>
      <c r="B947" s="8"/>
      <c r="C947" s="8"/>
      <c r="D947" s="8"/>
      <c r="E947" s="8"/>
      <c r="F947" s="67"/>
      <c r="G947" s="67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8"/>
      <c r="Y947" s="8"/>
      <c r="Z947" s="8"/>
    </row>
    <row r="948" ht="15.75" customHeight="1">
      <c r="A948" s="8"/>
      <c r="B948" s="8"/>
      <c r="C948" s="8"/>
      <c r="D948" s="8"/>
      <c r="E948" s="8"/>
      <c r="F948" s="67"/>
      <c r="G948" s="67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8"/>
      <c r="Y948" s="8"/>
      <c r="Z948" s="8"/>
    </row>
    <row r="949" ht="15.75" customHeight="1">
      <c r="A949" s="8"/>
      <c r="B949" s="8"/>
      <c r="C949" s="8"/>
      <c r="D949" s="8"/>
      <c r="E949" s="8"/>
      <c r="F949" s="67"/>
      <c r="G949" s="67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8"/>
      <c r="Y949" s="8"/>
      <c r="Z949" s="8"/>
    </row>
    <row r="950" ht="15.75" customHeight="1">
      <c r="A950" s="8"/>
      <c r="B950" s="8"/>
      <c r="C950" s="8"/>
      <c r="D950" s="8"/>
      <c r="E950" s="8"/>
      <c r="F950" s="67"/>
      <c r="G950" s="67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8"/>
      <c r="Y950" s="8"/>
      <c r="Z950" s="8"/>
    </row>
    <row r="951" ht="15.75" customHeight="1">
      <c r="A951" s="8"/>
      <c r="B951" s="8"/>
      <c r="C951" s="8"/>
      <c r="D951" s="8"/>
      <c r="E951" s="8"/>
      <c r="F951" s="67"/>
      <c r="G951" s="67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8"/>
      <c r="Y951" s="8"/>
      <c r="Z951" s="8"/>
    </row>
    <row r="952" ht="15.75" customHeight="1">
      <c r="A952" s="8"/>
      <c r="B952" s="8"/>
      <c r="C952" s="8"/>
      <c r="D952" s="8"/>
      <c r="E952" s="8"/>
      <c r="F952" s="67"/>
      <c r="G952" s="67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8"/>
      <c r="Y952" s="8"/>
      <c r="Z952" s="8"/>
    </row>
    <row r="953" ht="15.75" customHeight="1">
      <c r="A953" s="8"/>
      <c r="B953" s="8"/>
      <c r="C953" s="8"/>
      <c r="D953" s="8"/>
      <c r="E953" s="8"/>
      <c r="F953" s="67"/>
      <c r="G953" s="67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8"/>
      <c r="Y953" s="8"/>
      <c r="Z953" s="8"/>
    </row>
    <row r="954" ht="15.75" customHeight="1">
      <c r="A954" s="8"/>
      <c r="B954" s="8"/>
      <c r="C954" s="8"/>
      <c r="D954" s="8"/>
      <c r="E954" s="8"/>
      <c r="F954" s="67"/>
      <c r="G954" s="67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8"/>
      <c r="Y954" s="8"/>
      <c r="Z954" s="8"/>
    </row>
    <row r="955" ht="15.75" customHeight="1">
      <c r="A955" s="8"/>
      <c r="B955" s="8"/>
      <c r="C955" s="8"/>
      <c r="D955" s="8"/>
      <c r="E955" s="8"/>
      <c r="F955" s="67"/>
      <c r="G955" s="67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8"/>
      <c r="Y955" s="8"/>
      <c r="Z955" s="8"/>
    </row>
    <row r="956" ht="15.75" customHeight="1">
      <c r="A956" s="8"/>
      <c r="B956" s="8"/>
      <c r="C956" s="8"/>
      <c r="D956" s="8"/>
      <c r="E956" s="8"/>
      <c r="F956" s="67"/>
      <c r="G956" s="67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8"/>
      <c r="Y956" s="8"/>
      <c r="Z956" s="8"/>
    </row>
    <row r="957" ht="15.75" customHeight="1">
      <c r="A957" s="8"/>
      <c r="B957" s="8"/>
      <c r="C957" s="8"/>
      <c r="D957" s="8"/>
      <c r="E957" s="8"/>
      <c r="F957" s="67"/>
      <c r="G957" s="67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8"/>
      <c r="Y957" s="8"/>
      <c r="Z957" s="8"/>
    </row>
    <row r="958" ht="15.75" customHeight="1">
      <c r="A958" s="8"/>
      <c r="B958" s="8"/>
      <c r="C958" s="8"/>
      <c r="D958" s="8"/>
      <c r="E958" s="8"/>
      <c r="F958" s="67"/>
      <c r="G958" s="67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8"/>
      <c r="Y958" s="8"/>
      <c r="Z958" s="8"/>
    </row>
    <row r="959" ht="15.75" customHeight="1">
      <c r="A959" s="8"/>
      <c r="B959" s="8"/>
      <c r="C959" s="8"/>
      <c r="D959" s="8"/>
      <c r="E959" s="8"/>
      <c r="F959" s="67"/>
      <c r="G959" s="67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8"/>
      <c r="Y959" s="8"/>
      <c r="Z959" s="8"/>
    </row>
    <row r="960" ht="15.75" customHeight="1">
      <c r="A960" s="8"/>
      <c r="B960" s="8"/>
      <c r="C960" s="8"/>
      <c r="D960" s="8"/>
      <c r="E960" s="8"/>
      <c r="F960" s="67"/>
      <c r="G960" s="67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8"/>
      <c r="Y960" s="8"/>
      <c r="Z960" s="8"/>
    </row>
    <row r="961" ht="15.75" customHeight="1">
      <c r="A961" s="8"/>
      <c r="B961" s="8"/>
      <c r="C961" s="8"/>
      <c r="D961" s="8"/>
      <c r="E961" s="8"/>
      <c r="F961" s="67"/>
      <c r="G961" s="67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</row>
    <row r="962" ht="15.75" customHeight="1">
      <c r="A962" s="8"/>
      <c r="B962" s="8"/>
      <c r="C962" s="8"/>
      <c r="D962" s="8"/>
      <c r="E962" s="8"/>
      <c r="F962" s="67"/>
      <c r="G962" s="67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</row>
    <row r="963" ht="15.75" customHeight="1">
      <c r="A963" s="8"/>
      <c r="B963" s="8"/>
      <c r="C963" s="8"/>
      <c r="D963" s="8"/>
      <c r="E963" s="8"/>
      <c r="F963" s="67"/>
      <c r="G963" s="67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8"/>
      <c r="Y963" s="8"/>
      <c r="Z963" s="8"/>
    </row>
    <row r="964" ht="15.75" customHeight="1">
      <c r="A964" s="8"/>
      <c r="B964" s="8"/>
      <c r="C964" s="8"/>
      <c r="D964" s="8"/>
      <c r="E964" s="8"/>
      <c r="F964" s="67"/>
      <c r="G964" s="67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8"/>
      <c r="Y964" s="8"/>
      <c r="Z964" s="8"/>
    </row>
    <row r="965" ht="15.75" customHeight="1">
      <c r="A965" s="8"/>
      <c r="B965" s="8"/>
      <c r="C965" s="8"/>
      <c r="D965" s="8"/>
      <c r="E965" s="8"/>
      <c r="F965" s="67"/>
      <c r="G965" s="67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8"/>
      <c r="Y965" s="8"/>
      <c r="Z965" s="8"/>
    </row>
    <row r="966" ht="15.75" customHeight="1">
      <c r="A966" s="8"/>
      <c r="B966" s="8"/>
      <c r="C966" s="8"/>
      <c r="D966" s="8"/>
      <c r="E966" s="8"/>
      <c r="F966" s="67"/>
      <c r="G966" s="67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8"/>
      <c r="Y966" s="8"/>
      <c r="Z966" s="8"/>
    </row>
    <row r="967" ht="15.75" customHeight="1">
      <c r="A967" s="8"/>
      <c r="B967" s="8"/>
      <c r="C967" s="8"/>
      <c r="D967" s="8"/>
      <c r="E967" s="8"/>
      <c r="F967" s="67"/>
      <c r="G967" s="67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8"/>
      <c r="Y967" s="8"/>
      <c r="Z967" s="8"/>
    </row>
    <row r="968" ht="15.75" customHeight="1">
      <c r="A968" s="8"/>
      <c r="B968" s="8"/>
      <c r="C968" s="8"/>
      <c r="D968" s="8"/>
      <c r="E968" s="8"/>
      <c r="F968" s="67"/>
      <c r="G968" s="67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8"/>
      <c r="Y968" s="8"/>
      <c r="Z968" s="8"/>
    </row>
    <row r="969" ht="15.75" customHeight="1">
      <c r="A969" s="8"/>
      <c r="B969" s="8"/>
      <c r="C969" s="8"/>
      <c r="D969" s="8"/>
      <c r="E969" s="8"/>
      <c r="F969" s="67"/>
      <c r="G969" s="67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</row>
    <row r="970" ht="15.75" customHeight="1">
      <c r="A970" s="8"/>
      <c r="B970" s="8"/>
      <c r="C970" s="8"/>
      <c r="D970" s="8"/>
      <c r="E970" s="8"/>
      <c r="F970" s="67"/>
      <c r="G970" s="67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8"/>
      <c r="Y970" s="8"/>
      <c r="Z970" s="8"/>
    </row>
    <row r="971" ht="15.75" customHeight="1">
      <c r="A971" s="8"/>
      <c r="B971" s="8"/>
      <c r="C971" s="8"/>
      <c r="D971" s="8"/>
      <c r="E971" s="8"/>
      <c r="F971" s="67"/>
      <c r="G971" s="67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8"/>
      <c r="Y971" s="8"/>
      <c r="Z971" s="8"/>
    </row>
    <row r="972" ht="15.75" customHeight="1">
      <c r="A972" s="8"/>
      <c r="B972" s="8"/>
      <c r="C972" s="8"/>
      <c r="D972" s="8"/>
      <c r="E972" s="8"/>
      <c r="F972" s="67"/>
      <c r="G972" s="67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8"/>
      <c r="Y972" s="8"/>
      <c r="Z972" s="8"/>
    </row>
    <row r="973" ht="15.75" customHeight="1">
      <c r="A973" s="8"/>
      <c r="B973" s="8"/>
      <c r="C973" s="8"/>
      <c r="D973" s="8"/>
      <c r="E973" s="8"/>
      <c r="F973" s="67"/>
      <c r="G973" s="67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8"/>
      <c r="Y973" s="8"/>
      <c r="Z973" s="8"/>
    </row>
    <row r="974" ht="15.75" customHeight="1">
      <c r="A974" s="8"/>
      <c r="B974" s="8"/>
      <c r="C974" s="8"/>
      <c r="D974" s="8"/>
      <c r="E974" s="8"/>
      <c r="F974" s="67"/>
      <c r="G974" s="67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8"/>
      <c r="Y974" s="8"/>
      <c r="Z974" s="8"/>
    </row>
    <row r="975" ht="15.75" customHeight="1">
      <c r="A975" s="8"/>
      <c r="B975" s="8"/>
      <c r="C975" s="8"/>
      <c r="D975" s="8"/>
      <c r="E975" s="8"/>
      <c r="F975" s="67"/>
      <c r="G975" s="67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8"/>
      <c r="Y975" s="8"/>
      <c r="Z975" s="8"/>
    </row>
    <row r="976" ht="15.75" customHeight="1">
      <c r="A976" s="8"/>
      <c r="B976" s="8"/>
      <c r="C976" s="8"/>
      <c r="D976" s="8"/>
      <c r="E976" s="8"/>
      <c r="F976" s="67"/>
      <c r="G976" s="67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8"/>
      <c r="Y976" s="8"/>
      <c r="Z976" s="8"/>
    </row>
    <row r="977" ht="15.75" customHeight="1">
      <c r="A977" s="8"/>
      <c r="B977" s="8"/>
      <c r="C977" s="8"/>
      <c r="D977" s="8"/>
      <c r="E977" s="8"/>
      <c r="F977" s="67"/>
      <c r="G977" s="67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8"/>
      <c r="Y977" s="8"/>
      <c r="Z977" s="8"/>
    </row>
    <row r="978" ht="15.75" customHeight="1">
      <c r="A978" s="8"/>
      <c r="B978" s="8"/>
      <c r="C978" s="8"/>
      <c r="D978" s="8"/>
      <c r="E978" s="8"/>
      <c r="F978" s="67"/>
      <c r="G978" s="67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8"/>
      <c r="Y978" s="8"/>
      <c r="Z978" s="8"/>
    </row>
    <row r="979" ht="15.75" customHeight="1">
      <c r="A979" s="8"/>
      <c r="B979" s="8"/>
      <c r="C979" s="8"/>
      <c r="D979" s="8"/>
      <c r="E979" s="8"/>
      <c r="F979" s="67"/>
      <c r="G979" s="67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8"/>
      <c r="Y979" s="8"/>
      <c r="Z979" s="8"/>
    </row>
    <row r="980" ht="15.75" customHeight="1">
      <c r="A980" s="8"/>
      <c r="B980" s="8"/>
      <c r="C980" s="8"/>
      <c r="D980" s="8"/>
      <c r="E980" s="8"/>
      <c r="F980" s="67"/>
      <c r="G980" s="67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8"/>
      <c r="Y980" s="8"/>
      <c r="Z980" s="8"/>
    </row>
    <row r="981" ht="15.75" customHeight="1">
      <c r="A981" s="8"/>
      <c r="B981" s="8"/>
      <c r="C981" s="8"/>
      <c r="D981" s="8"/>
      <c r="E981" s="8"/>
      <c r="F981" s="67"/>
      <c r="G981" s="67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8"/>
      <c r="Y981" s="8"/>
      <c r="Z981" s="8"/>
    </row>
    <row r="982" ht="15.75" customHeight="1">
      <c r="A982" s="8"/>
      <c r="B982" s="8"/>
      <c r="C982" s="8"/>
      <c r="D982" s="8"/>
      <c r="E982" s="8"/>
      <c r="F982" s="67"/>
      <c r="G982" s="67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8"/>
      <c r="Y982" s="8"/>
      <c r="Z982" s="8"/>
    </row>
    <row r="983" ht="15.75" customHeight="1">
      <c r="A983" s="8"/>
      <c r="B983" s="8"/>
      <c r="C983" s="8"/>
      <c r="D983" s="8"/>
      <c r="E983" s="8"/>
      <c r="F983" s="67"/>
      <c r="G983" s="67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8"/>
      <c r="Y983" s="8"/>
      <c r="Z983" s="8"/>
    </row>
    <row r="984" ht="15.75" customHeight="1">
      <c r="A984" s="8"/>
      <c r="B984" s="8"/>
      <c r="C984" s="8"/>
      <c r="D984" s="8"/>
      <c r="E984" s="8"/>
      <c r="F984" s="67"/>
      <c r="G984" s="67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8"/>
      <c r="Y984" s="8"/>
      <c r="Z984" s="8"/>
    </row>
    <row r="985" ht="15.75" customHeight="1">
      <c r="A985" s="8"/>
      <c r="B985" s="8"/>
      <c r="C985" s="8"/>
      <c r="D985" s="8"/>
      <c r="E985" s="8"/>
      <c r="F985" s="67"/>
      <c r="G985" s="67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8"/>
      <c r="Y985" s="8"/>
      <c r="Z985" s="8"/>
    </row>
    <row r="986" ht="15.75" customHeight="1">
      <c r="A986" s="8"/>
      <c r="B986" s="8"/>
      <c r="C986" s="8"/>
      <c r="D986" s="8"/>
      <c r="E986" s="8"/>
      <c r="F986" s="67"/>
      <c r="G986" s="67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8"/>
      <c r="Y986" s="8"/>
      <c r="Z986" s="8"/>
    </row>
    <row r="987" ht="15.75" customHeight="1">
      <c r="A987" s="8"/>
      <c r="B987" s="8"/>
      <c r="C987" s="8"/>
      <c r="D987" s="8"/>
      <c r="E987" s="8"/>
      <c r="F987" s="67"/>
      <c r="G987" s="67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8"/>
      <c r="Y987" s="8"/>
      <c r="Z987" s="8"/>
    </row>
    <row r="988" ht="15.75" customHeight="1">
      <c r="A988" s="8"/>
      <c r="B988" s="8"/>
      <c r="C988" s="8"/>
      <c r="D988" s="8"/>
      <c r="E988" s="8"/>
      <c r="F988" s="67"/>
      <c r="G988" s="67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8"/>
      <c r="Y988" s="8"/>
      <c r="Z988" s="8"/>
    </row>
    <row r="989" ht="15.75" customHeight="1">
      <c r="A989" s="8"/>
      <c r="B989" s="8"/>
      <c r="C989" s="8"/>
      <c r="D989" s="8"/>
      <c r="E989" s="8"/>
      <c r="F989" s="67"/>
      <c r="G989" s="67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8"/>
      <c r="Y989" s="8"/>
      <c r="Z989" s="8"/>
    </row>
    <row r="990" ht="15.75" customHeight="1">
      <c r="A990" s="8"/>
      <c r="B990" s="8"/>
      <c r="C990" s="8"/>
      <c r="D990" s="8"/>
      <c r="E990" s="8"/>
      <c r="F990" s="67"/>
      <c r="G990" s="67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8"/>
      <c r="Y990" s="8"/>
      <c r="Z990" s="8"/>
    </row>
    <row r="991" ht="15.75" customHeight="1">
      <c r="A991" s="8"/>
      <c r="B991" s="8"/>
      <c r="C991" s="8"/>
      <c r="D991" s="8"/>
      <c r="E991" s="8"/>
      <c r="F991" s="67"/>
      <c r="G991" s="67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8"/>
      <c r="Y991" s="8"/>
      <c r="Z991" s="8"/>
    </row>
    <row r="992" ht="15.75" customHeight="1">
      <c r="A992" s="8"/>
      <c r="B992" s="8"/>
      <c r="C992" s="8"/>
      <c r="D992" s="8"/>
      <c r="E992" s="8"/>
      <c r="F992" s="67"/>
      <c r="G992" s="67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8"/>
      <c r="Y992" s="8"/>
      <c r="Z992" s="8"/>
    </row>
    <row r="993" ht="15.75" customHeight="1">
      <c r="A993" s="8"/>
      <c r="B993" s="8"/>
      <c r="C993" s="8"/>
      <c r="D993" s="8"/>
      <c r="E993" s="8"/>
      <c r="F993" s="67"/>
      <c r="G993" s="67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8"/>
      <c r="Y993" s="8"/>
      <c r="Z993" s="8"/>
    </row>
    <row r="994" ht="15.75" customHeight="1">
      <c r="A994" s="8"/>
      <c r="B994" s="8"/>
      <c r="C994" s="8"/>
      <c r="D994" s="8"/>
      <c r="E994" s="8"/>
      <c r="F994" s="67"/>
      <c r="G994" s="67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8"/>
      <c r="Y994" s="8"/>
      <c r="Z994" s="8"/>
    </row>
    <row r="995" ht="15.75" customHeight="1">
      <c r="A995" s="8"/>
      <c r="B995" s="8"/>
      <c r="C995" s="8"/>
      <c r="D995" s="8"/>
      <c r="E995" s="8"/>
      <c r="F995" s="67"/>
      <c r="G995" s="67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8"/>
      <c r="Y995" s="8"/>
      <c r="Z995" s="8"/>
    </row>
    <row r="996" ht="15.75" customHeight="1">
      <c r="A996" s="8"/>
      <c r="B996" s="8"/>
      <c r="C996" s="8"/>
      <c r="D996" s="8"/>
      <c r="E996" s="8"/>
      <c r="F996" s="67"/>
      <c r="G996" s="67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8"/>
      <c r="Y996" s="8"/>
      <c r="Z996" s="8"/>
    </row>
    <row r="997" ht="15.75" customHeight="1">
      <c r="A997" s="8"/>
      <c r="B997" s="8"/>
      <c r="C997" s="8"/>
      <c r="D997" s="8"/>
      <c r="E997" s="8"/>
      <c r="F997" s="67"/>
      <c r="G997" s="67"/>
      <c r="H997" s="8"/>
      <c r="I997" s="8"/>
      <c r="J997" s="8"/>
      <c r="K997" s="8"/>
      <c r="L997" s="8"/>
      <c r="M997" s="8"/>
      <c r="N997" s="8"/>
      <c r="O997" s="8"/>
      <c r="P997" s="8"/>
      <c r="Q997" s="8"/>
      <c r="R997" s="8"/>
      <c r="S997" s="8"/>
      <c r="T997" s="8"/>
      <c r="U997" s="8"/>
      <c r="V997" s="8"/>
      <c r="W997" s="8"/>
      <c r="X997" s="8"/>
      <c r="Y997" s="8"/>
      <c r="Z997" s="8"/>
    </row>
    <row r="998" ht="15.75" customHeight="1">
      <c r="A998" s="8"/>
      <c r="B998" s="8"/>
      <c r="C998" s="8"/>
      <c r="D998" s="8"/>
      <c r="E998" s="8"/>
      <c r="F998" s="67"/>
      <c r="G998" s="67"/>
      <c r="H998" s="8"/>
      <c r="I998" s="8"/>
      <c r="J998" s="8"/>
      <c r="K998" s="8"/>
      <c r="L998" s="8"/>
      <c r="M998" s="8"/>
      <c r="N998" s="8"/>
      <c r="O998" s="8"/>
      <c r="P998" s="8"/>
      <c r="Q998" s="8"/>
      <c r="R998" s="8"/>
      <c r="S998" s="8"/>
      <c r="T998" s="8"/>
      <c r="U998" s="8"/>
      <c r="V998" s="8"/>
      <c r="W998" s="8"/>
      <c r="X998" s="8"/>
      <c r="Y998" s="8"/>
      <c r="Z998" s="8"/>
    </row>
    <row r="999" ht="15.75" customHeight="1">
      <c r="A999" s="8"/>
      <c r="B999" s="8"/>
      <c r="C999" s="8"/>
      <c r="D999" s="8"/>
      <c r="E999" s="8"/>
      <c r="F999" s="67"/>
      <c r="G999" s="67"/>
      <c r="H999" s="8"/>
      <c r="I999" s="8"/>
      <c r="J999" s="8"/>
      <c r="K999" s="8"/>
      <c r="L999" s="8"/>
      <c r="M999" s="8"/>
      <c r="N999" s="8"/>
      <c r="O999" s="8"/>
      <c r="P999" s="8"/>
      <c r="Q999" s="8"/>
      <c r="R999" s="8"/>
      <c r="S999" s="8"/>
      <c r="T999" s="8"/>
      <c r="U999" s="8"/>
      <c r="V999" s="8"/>
      <c r="W999" s="8"/>
      <c r="X999" s="8"/>
      <c r="Y999" s="8"/>
      <c r="Z999" s="8"/>
    </row>
    <row r="1000" ht="15.75" customHeight="1">
      <c r="A1000" s="8"/>
      <c r="B1000" s="8"/>
      <c r="C1000" s="8"/>
      <c r="D1000" s="8"/>
      <c r="E1000" s="8"/>
      <c r="F1000" s="67"/>
      <c r="G1000" s="67"/>
      <c r="H1000" s="8"/>
      <c r="I1000" s="8"/>
      <c r="J1000" s="8"/>
      <c r="K1000" s="8"/>
      <c r="L1000" s="8"/>
      <c r="M1000" s="8"/>
      <c r="N1000" s="8"/>
      <c r="O1000" s="8"/>
      <c r="P1000" s="8"/>
      <c r="Q1000" s="8"/>
      <c r="R1000" s="8"/>
      <c r="S1000" s="8"/>
      <c r="T1000" s="8"/>
      <c r="U1000" s="8"/>
      <c r="V1000" s="8"/>
      <c r="W1000" s="8"/>
      <c r="X1000" s="8"/>
      <c r="Y1000" s="8"/>
      <c r="Z1000" s="8"/>
    </row>
  </sheetData>
  <mergeCells count="22">
    <mergeCell ref="A1:I3"/>
    <mergeCell ref="J2:M2"/>
    <mergeCell ref="J3:M8"/>
    <mergeCell ref="A4:I4"/>
    <mergeCell ref="B5:I5"/>
    <mergeCell ref="A6:D6"/>
    <mergeCell ref="E6:I6"/>
    <mergeCell ref="G7:I7"/>
    <mergeCell ref="E26:E30"/>
    <mergeCell ref="D31:F31"/>
    <mergeCell ref="E32:E36"/>
    <mergeCell ref="G36:I36"/>
    <mergeCell ref="D37:F37"/>
    <mergeCell ref="E38:E42"/>
    <mergeCell ref="G40:I42"/>
    <mergeCell ref="B7:B8"/>
    <mergeCell ref="C7:F7"/>
    <mergeCell ref="E9:E18"/>
    <mergeCell ref="G9:I13"/>
    <mergeCell ref="D19:F19"/>
    <mergeCell ref="E20:E24"/>
    <mergeCell ref="D25:F25"/>
  </mergeCells>
  <printOptions/>
  <pageMargins bottom="0.75" footer="0.0" header="0.0" left="0.7" right="0.7" top="0.75"/>
  <pageSetup paperSize="9" orientation="portrait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6.0"/>
    <col customWidth="1" min="2" max="2" width="61.14"/>
    <col customWidth="1" min="3" max="3" width="32.0"/>
    <col customWidth="1" min="4" max="4" width="35.57"/>
    <col customWidth="1" min="5" max="5" width="12.43"/>
    <col customWidth="1" min="6" max="26" width="8.71"/>
  </cols>
  <sheetData>
    <row r="7">
      <c r="B7" s="169" t="s">
        <v>478</v>
      </c>
      <c r="C7" s="169" t="s">
        <v>479</v>
      </c>
      <c r="D7" s="169"/>
    </row>
    <row r="8">
      <c r="B8" s="8" t="s">
        <v>480</v>
      </c>
    </row>
    <row r="9">
      <c r="B9" s="8" t="s">
        <v>481</v>
      </c>
    </row>
    <row r="10">
      <c r="B10" s="315" t="s">
        <v>482</v>
      </c>
      <c r="D10" s="521" t="s">
        <v>483</v>
      </c>
      <c r="E10" s="521" t="s">
        <v>484</v>
      </c>
    </row>
    <row r="11">
      <c r="B11" s="522" t="s">
        <v>485</v>
      </c>
      <c r="C11" s="523"/>
      <c r="D11" s="524"/>
      <c r="E11" s="524">
        <v>13500.0</v>
      </c>
      <c r="H11" s="66" t="s">
        <v>195</v>
      </c>
    </row>
    <row r="12">
      <c r="B12" s="525" t="s">
        <v>486</v>
      </c>
      <c r="C12" s="526" t="s">
        <v>487</v>
      </c>
      <c r="D12" s="527"/>
      <c r="E12" s="527"/>
    </row>
    <row r="13">
      <c r="B13" s="528" t="s">
        <v>488</v>
      </c>
      <c r="C13" s="13" t="s">
        <v>489</v>
      </c>
      <c r="D13" s="527"/>
      <c r="E13" s="527"/>
    </row>
    <row r="14">
      <c r="B14" s="528" t="s">
        <v>490</v>
      </c>
      <c r="C14" s="13" t="s">
        <v>491</v>
      </c>
      <c r="D14" s="527"/>
      <c r="E14" s="527"/>
    </row>
    <row r="15">
      <c r="B15" s="528" t="s">
        <v>492</v>
      </c>
      <c r="C15" s="13" t="s">
        <v>493</v>
      </c>
      <c r="D15" s="527"/>
      <c r="E15" s="527"/>
    </row>
    <row r="16" ht="18.0" customHeight="1">
      <c r="B16" s="529"/>
      <c r="C16" s="530"/>
      <c r="D16" s="531"/>
      <c r="E16" s="531"/>
    </row>
    <row r="17">
      <c r="B17" s="532" t="s">
        <v>494</v>
      </c>
      <c r="C17" s="533" t="s">
        <v>495</v>
      </c>
      <c r="D17" s="524"/>
      <c r="E17" s="524">
        <v>15500.0</v>
      </c>
    </row>
    <row r="18">
      <c r="B18" s="528" t="s">
        <v>496</v>
      </c>
      <c r="C18" s="534" t="s">
        <v>489</v>
      </c>
      <c r="D18" s="527"/>
      <c r="E18" s="527"/>
    </row>
    <row r="19">
      <c r="B19" s="528" t="s">
        <v>497</v>
      </c>
      <c r="C19" s="534" t="s">
        <v>491</v>
      </c>
      <c r="D19" s="527"/>
      <c r="E19" s="527"/>
    </row>
    <row r="20">
      <c r="B20" s="528" t="s">
        <v>498</v>
      </c>
      <c r="C20" s="534" t="s">
        <v>493</v>
      </c>
      <c r="D20" s="527"/>
      <c r="E20" s="527"/>
    </row>
    <row r="21" ht="37.5" customHeight="1">
      <c r="B21" s="529" t="s">
        <v>499</v>
      </c>
      <c r="C21" s="535"/>
      <c r="D21" s="531"/>
      <c r="E21" s="531"/>
    </row>
    <row r="22" ht="21.75" customHeight="1">
      <c r="B22" s="8" t="s">
        <v>500</v>
      </c>
      <c r="C22" s="315"/>
      <c r="D22" s="315"/>
    </row>
    <row r="23" ht="15.75" customHeight="1">
      <c r="B23" s="536" t="s">
        <v>501</v>
      </c>
    </row>
    <row r="24" ht="15.75" customHeight="1">
      <c r="B24" s="537" t="s">
        <v>291</v>
      </c>
      <c r="C24" s="538" t="s">
        <v>502</v>
      </c>
      <c r="D24" s="538" t="s">
        <v>483</v>
      </c>
      <c r="E24" s="539" t="s">
        <v>484</v>
      </c>
    </row>
    <row r="25" ht="15.75" customHeight="1">
      <c r="B25" s="540" t="s">
        <v>503</v>
      </c>
      <c r="C25" s="521" t="s">
        <v>504</v>
      </c>
      <c r="D25" s="61"/>
      <c r="E25" s="124"/>
    </row>
    <row r="26" ht="15.75" customHeight="1">
      <c r="B26" s="483" t="s">
        <v>505</v>
      </c>
      <c r="C26" s="61" t="s">
        <v>506</v>
      </c>
      <c r="D26" s="145"/>
      <c r="E26" s="541">
        <v>1960.0</v>
      </c>
    </row>
    <row r="27" ht="15.75" customHeight="1">
      <c r="B27" s="483" t="s">
        <v>507</v>
      </c>
      <c r="C27" s="61" t="s">
        <v>508</v>
      </c>
      <c r="D27" s="105"/>
      <c r="E27" s="541">
        <v>1960.0</v>
      </c>
    </row>
    <row r="28" ht="15.75" customHeight="1">
      <c r="B28" s="483" t="s">
        <v>509</v>
      </c>
      <c r="C28" s="61" t="s">
        <v>510</v>
      </c>
      <c r="D28" s="55"/>
      <c r="E28" s="541">
        <v>2940.0</v>
      </c>
    </row>
    <row r="29" ht="15.75" customHeight="1">
      <c r="B29" s="483"/>
      <c r="C29" s="61"/>
      <c r="D29" s="9"/>
      <c r="E29" s="541"/>
    </row>
    <row r="30" ht="15.75" customHeight="1">
      <c r="B30" s="540" t="s">
        <v>511</v>
      </c>
      <c r="C30" s="521" t="s">
        <v>511</v>
      </c>
      <c r="D30" s="9"/>
      <c r="E30" s="541"/>
    </row>
    <row r="31" ht="15.75" customHeight="1">
      <c r="B31" s="483" t="s">
        <v>512</v>
      </c>
      <c r="C31" s="61" t="s">
        <v>513</v>
      </c>
      <c r="D31" s="145"/>
      <c r="E31" s="541">
        <v>2100.0</v>
      </c>
    </row>
    <row r="32" ht="15.75" customHeight="1">
      <c r="B32" s="483" t="s">
        <v>514</v>
      </c>
      <c r="C32" s="61" t="s">
        <v>515</v>
      </c>
      <c r="D32" s="105"/>
      <c r="E32" s="541">
        <v>2100.0</v>
      </c>
    </row>
    <row r="33" ht="15.75" customHeight="1">
      <c r="B33" s="483" t="s">
        <v>516</v>
      </c>
      <c r="C33" s="61" t="s">
        <v>517</v>
      </c>
      <c r="D33" s="105"/>
      <c r="E33" s="541">
        <v>2100.0</v>
      </c>
    </row>
    <row r="34" ht="15.75" customHeight="1">
      <c r="B34" s="483" t="s">
        <v>518</v>
      </c>
      <c r="C34" s="61" t="s">
        <v>519</v>
      </c>
      <c r="D34" s="105"/>
      <c r="E34" s="541">
        <v>2100.0</v>
      </c>
    </row>
    <row r="35" ht="15.75" customHeight="1">
      <c r="B35" s="483" t="s">
        <v>520</v>
      </c>
      <c r="C35" s="61" t="s">
        <v>521</v>
      </c>
      <c r="D35" s="55"/>
      <c r="E35" s="541">
        <v>3900.0</v>
      </c>
    </row>
    <row r="36" ht="15.75" customHeight="1">
      <c r="B36" s="528" t="s">
        <v>522</v>
      </c>
      <c r="C36" s="67"/>
      <c r="D36" s="67"/>
      <c r="E36" s="542"/>
    </row>
    <row r="37" ht="15.75" customHeight="1">
      <c r="A37" s="8"/>
      <c r="B37" s="528"/>
      <c r="C37" s="67"/>
      <c r="D37" s="67"/>
      <c r="E37" s="542"/>
      <c r="F37" s="8"/>
      <c r="G37" s="8"/>
      <c r="H37" s="8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</row>
    <row r="38" ht="15.75" customHeight="1">
      <c r="A38" s="8"/>
      <c r="B38" s="540" t="s">
        <v>523</v>
      </c>
      <c r="C38" s="521" t="s">
        <v>524</v>
      </c>
      <c r="D38" s="145"/>
      <c r="E38" s="541">
        <v>3000.0</v>
      </c>
      <c r="F38" s="8"/>
      <c r="G38" s="8"/>
      <c r="H38" s="8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</row>
    <row r="39" ht="15.75" customHeight="1">
      <c r="A39" s="8"/>
      <c r="B39" s="483" t="s">
        <v>525</v>
      </c>
      <c r="C39" s="61" t="s">
        <v>526</v>
      </c>
      <c r="D39" s="105"/>
      <c r="E39" s="541">
        <v>3000.0</v>
      </c>
      <c r="F39" s="8"/>
      <c r="G39" s="8"/>
      <c r="H39" s="8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</row>
    <row r="40" ht="15.75" customHeight="1">
      <c r="A40" s="8"/>
      <c r="B40" s="483" t="s">
        <v>527</v>
      </c>
      <c r="C40" s="61" t="s">
        <v>528</v>
      </c>
      <c r="D40" s="105"/>
      <c r="E40" s="541">
        <v>3000.0</v>
      </c>
      <c r="F40" s="8"/>
      <c r="G40" s="8"/>
      <c r="H40" s="8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</row>
    <row r="41" ht="15.75" customHeight="1">
      <c r="A41" s="8"/>
      <c r="B41" s="483" t="s">
        <v>529</v>
      </c>
      <c r="C41" s="61" t="s">
        <v>530</v>
      </c>
      <c r="D41" s="105"/>
      <c r="E41" s="541">
        <v>3000.0</v>
      </c>
      <c r="F41" s="8"/>
      <c r="G41" s="8"/>
      <c r="H41" s="8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</row>
    <row r="42" ht="15.75" customHeight="1">
      <c r="A42" s="8"/>
      <c r="B42" s="483" t="s">
        <v>531</v>
      </c>
      <c r="C42" s="61" t="s">
        <v>532</v>
      </c>
      <c r="D42" s="105"/>
      <c r="E42" s="541">
        <v>3000.0</v>
      </c>
      <c r="F42" s="8"/>
      <c r="G42" s="8"/>
      <c r="H42" s="8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</row>
    <row r="43" ht="15.75" customHeight="1">
      <c r="A43" s="8"/>
      <c r="B43" s="483" t="s">
        <v>533</v>
      </c>
      <c r="C43" s="61" t="s">
        <v>534</v>
      </c>
      <c r="D43" s="105"/>
      <c r="E43" s="541">
        <v>3000.0</v>
      </c>
      <c r="F43" s="8"/>
      <c r="G43" s="8"/>
      <c r="H43" s="8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</row>
    <row r="44" ht="15.75" customHeight="1">
      <c r="A44" s="8"/>
      <c r="B44" s="483" t="s">
        <v>535</v>
      </c>
      <c r="C44" s="61" t="s">
        <v>536</v>
      </c>
      <c r="D44" s="105"/>
      <c r="E44" s="541">
        <v>3000.0</v>
      </c>
      <c r="F44" s="8"/>
      <c r="G44" s="8"/>
      <c r="H44" s="8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</row>
    <row r="45" ht="15.75" customHeight="1">
      <c r="A45" s="8"/>
      <c r="B45" s="483" t="s">
        <v>537</v>
      </c>
      <c r="C45" s="61" t="s">
        <v>538</v>
      </c>
      <c r="D45" s="105"/>
      <c r="E45" s="541">
        <v>3000.0</v>
      </c>
      <c r="F45" s="8"/>
      <c r="G45" s="8"/>
      <c r="H45" s="8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</row>
    <row r="46" ht="15.75" customHeight="1">
      <c r="A46" s="8"/>
      <c r="B46" s="483" t="s">
        <v>539</v>
      </c>
      <c r="C46" s="61" t="s">
        <v>540</v>
      </c>
      <c r="D46" s="105"/>
      <c r="E46" s="541">
        <v>3000.0</v>
      </c>
      <c r="F46" s="8"/>
      <c r="G46" s="8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</row>
    <row r="47" ht="15.75" customHeight="1">
      <c r="A47" s="8"/>
      <c r="B47" s="529" t="s">
        <v>541</v>
      </c>
      <c r="C47" s="543" t="s">
        <v>542</v>
      </c>
      <c r="D47" s="111"/>
      <c r="E47" s="541">
        <v>3000.0</v>
      </c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</row>
    <row r="48" ht="15.75" customHeight="1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</row>
    <row r="49" ht="15.75" customHeight="1"/>
    <row r="50" ht="15.75" customHeight="1">
      <c r="B50" s="544" t="s">
        <v>543</v>
      </c>
      <c r="C50" s="26"/>
      <c r="D50" s="26"/>
      <c r="E50" s="26"/>
    </row>
    <row r="51" ht="32.25" customHeight="1">
      <c r="B51" s="545" t="s">
        <v>68</v>
      </c>
      <c r="C51" s="546" t="s">
        <v>71</v>
      </c>
      <c r="D51" s="546" t="s">
        <v>483</v>
      </c>
      <c r="E51" s="547" t="s">
        <v>484</v>
      </c>
    </row>
    <row r="52" ht="110.25" customHeight="1">
      <c r="B52" s="548" t="s">
        <v>544</v>
      </c>
      <c r="C52" s="549" t="s">
        <v>545</v>
      </c>
      <c r="D52" s="550"/>
      <c r="E52" s="551">
        <v>4600.0</v>
      </c>
    </row>
    <row r="53" ht="106.5" customHeight="1">
      <c r="B53" s="552" t="s">
        <v>546</v>
      </c>
      <c r="C53" s="142" t="s">
        <v>545</v>
      </c>
      <c r="D53" s="553"/>
      <c r="E53" s="554">
        <v>3450.0</v>
      </c>
    </row>
    <row r="54" ht="96.0" customHeight="1">
      <c r="B54" s="548" t="s">
        <v>547</v>
      </c>
      <c r="C54" s="549" t="s">
        <v>545</v>
      </c>
      <c r="D54" s="550"/>
      <c r="E54" s="551">
        <v>3450.0</v>
      </c>
    </row>
    <row r="55" ht="46.5" customHeight="1">
      <c r="B55" s="552" t="s">
        <v>548</v>
      </c>
      <c r="C55" s="142" t="s">
        <v>545</v>
      </c>
      <c r="D55" s="142" t="s">
        <v>549</v>
      </c>
      <c r="E55" s="554">
        <v>3450.0</v>
      </c>
    </row>
    <row r="56" ht="51.75" customHeight="1">
      <c r="B56" s="548" t="s">
        <v>550</v>
      </c>
      <c r="C56" s="549" t="s">
        <v>545</v>
      </c>
      <c r="D56" s="549" t="s">
        <v>549</v>
      </c>
      <c r="E56" s="551">
        <v>3450.0</v>
      </c>
    </row>
    <row r="57" ht="49.5" customHeight="1">
      <c r="B57" s="471" t="s">
        <v>551</v>
      </c>
      <c r="C57" s="555" t="s">
        <v>552</v>
      </c>
      <c r="D57" s="133"/>
      <c r="E57" s="547">
        <v>170.0</v>
      </c>
    </row>
    <row r="58" ht="49.5" customHeight="1">
      <c r="B58" s="110"/>
      <c r="C58" s="556" t="s">
        <v>553</v>
      </c>
      <c r="D58" s="111"/>
      <c r="E58" s="557">
        <v>290.0</v>
      </c>
    </row>
    <row r="59" ht="49.5" customHeight="1">
      <c r="B59" s="558" t="s">
        <v>554</v>
      </c>
      <c r="C59" s="559" t="s">
        <v>552</v>
      </c>
      <c r="D59" s="142"/>
      <c r="E59" s="547">
        <v>170.0</v>
      </c>
    </row>
    <row r="60" ht="49.5" customHeight="1">
      <c r="B60" s="110"/>
      <c r="C60" s="556" t="s">
        <v>553</v>
      </c>
      <c r="D60" s="111"/>
      <c r="E60" s="557">
        <v>290.0</v>
      </c>
    </row>
    <row r="61" ht="49.5" customHeight="1">
      <c r="B61" s="558" t="s">
        <v>555</v>
      </c>
      <c r="C61" s="559" t="s">
        <v>552</v>
      </c>
      <c r="D61" s="142"/>
      <c r="E61" s="554">
        <v>170.0</v>
      </c>
    </row>
    <row r="62" ht="54.0" customHeight="1">
      <c r="B62" s="110"/>
      <c r="C62" s="556" t="s">
        <v>553</v>
      </c>
      <c r="D62" s="111"/>
      <c r="E62" s="557">
        <v>290.0</v>
      </c>
    </row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5">
    <mergeCell ref="D38:D47"/>
    <mergeCell ref="B50:E50"/>
    <mergeCell ref="B57:B58"/>
    <mergeCell ref="D57:D58"/>
    <mergeCell ref="B59:B60"/>
    <mergeCell ref="D59:D60"/>
    <mergeCell ref="B61:B62"/>
    <mergeCell ref="D61:D62"/>
    <mergeCell ref="D11:D16"/>
    <mergeCell ref="E11:E16"/>
    <mergeCell ref="D17:D21"/>
    <mergeCell ref="E17:E21"/>
    <mergeCell ref="B23:E23"/>
    <mergeCell ref="D26:D28"/>
    <mergeCell ref="D31:D35"/>
  </mergeCells>
  <printOptions/>
  <pageMargins bottom="0.7480314960629921" footer="0.0" header="0.0" left="0.7086614173228347" right="0.7086614173228347" top="0.7480314960629921"/>
  <pageSetup paperSize="9" orientation="portrait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4.29"/>
    <col customWidth="1" min="2" max="26" width="8.71"/>
  </cols>
  <sheetData>
    <row r="1" ht="50.25" customHeight="1">
      <c r="B1" s="67"/>
    </row>
    <row r="2">
      <c r="B2" s="66" t="s">
        <v>556</v>
      </c>
    </row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B1:E1"/>
  </mergeCells>
  <printOptions/>
  <pageMargins bottom="0.75" footer="0.0" header="0.0" left="0.7" right="0.7" top="0.75"/>
  <pageSetup orientation="landscape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3.0" topLeftCell="A4" activePane="bottomLeft" state="frozen"/>
      <selection activeCell="B5" sqref="B5" pane="bottomLeft"/>
    </sheetView>
  </sheetViews>
  <sheetFormatPr customHeight="1" defaultColWidth="14.43" defaultRowHeight="15.0"/>
  <cols>
    <col customWidth="1" min="1" max="1" width="13.43"/>
    <col customWidth="1" min="2" max="2" width="52.86"/>
    <col customWidth="1" min="3" max="13" width="8.71"/>
    <col customWidth="1" min="14" max="14" width="11.43"/>
    <col customWidth="1" min="15" max="15" width="12.43"/>
    <col customWidth="1" min="16" max="16" width="12.86"/>
    <col customWidth="1" min="17" max="17" width="9.14"/>
    <col customWidth="1" min="18" max="18" width="8.71"/>
    <col customWidth="1" min="19" max="23" width="9.14"/>
    <col customWidth="1" min="24" max="25" width="8.71"/>
  </cols>
  <sheetData>
    <row r="1">
      <c r="O1" s="66" t="s">
        <v>557</v>
      </c>
      <c r="P1" s="8" t="s">
        <v>558</v>
      </c>
      <c r="S1" s="8"/>
      <c r="T1" s="8"/>
      <c r="U1" s="8"/>
      <c r="V1" s="8"/>
      <c r="W1" s="8"/>
    </row>
    <row r="2">
      <c r="O2" s="66" t="s">
        <v>559</v>
      </c>
      <c r="P2" s="8" t="s">
        <v>559</v>
      </c>
      <c r="R2" s="8"/>
      <c r="S2" s="8"/>
      <c r="T2" s="8"/>
      <c r="U2" s="8" t="s">
        <v>71</v>
      </c>
      <c r="V2" s="8"/>
      <c r="W2" s="8"/>
    </row>
    <row r="3">
      <c r="A3" s="66" t="s">
        <v>67</v>
      </c>
      <c r="B3" s="66" t="s">
        <v>68</v>
      </c>
      <c r="C3" s="66" t="s">
        <v>560</v>
      </c>
      <c r="D3" s="66" t="s">
        <v>561</v>
      </c>
      <c r="E3" s="66" t="s">
        <v>562</v>
      </c>
      <c r="F3" s="66" t="s">
        <v>563</v>
      </c>
      <c r="G3" s="66" t="s">
        <v>564</v>
      </c>
      <c r="H3" s="66" t="s">
        <v>565</v>
      </c>
      <c r="I3" s="66" t="s">
        <v>566</v>
      </c>
      <c r="J3" s="66" t="s">
        <v>567</v>
      </c>
      <c r="K3" s="66" t="s">
        <v>568</v>
      </c>
      <c r="L3" s="66" t="s">
        <v>569</v>
      </c>
      <c r="M3" s="66" t="s">
        <v>570</v>
      </c>
      <c r="P3" s="8"/>
      <c r="S3" s="8" t="s">
        <v>569</v>
      </c>
      <c r="T3" s="8"/>
      <c r="U3" s="8" t="s">
        <v>571</v>
      </c>
      <c r="V3" s="8" t="s">
        <v>572</v>
      </c>
      <c r="W3" s="8"/>
    </row>
    <row r="4">
      <c r="A4" s="9" t="s">
        <v>573</v>
      </c>
      <c r="B4" s="9" t="s">
        <v>574</v>
      </c>
      <c r="C4" s="61">
        <v>2.0</v>
      </c>
      <c r="D4" s="61">
        <v>87.0</v>
      </c>
      <c r="E4" s="61">
        <v>500.0</v>
      </c>
      <c r="F4" s="61">
        <v>84.0</v>
      </c>
      <c r="G4" s="61">
        <v>50.0</v>
      </c>
      <c r="H4" s="515">
        <v>146.0</v>
      </c>
      <c r="I4" s="515">
        <f t="shared" ref="I4:I31" si="1">ROUND(H4*0.818,0)</f>
        <v>119</v>
      </c>
      <c r="J4" s="515">
        <f t="shared" ref="J4:J31" si="2">ROUND(H4*0.646,0)</f>
        <v>94</v>
      </c>
      <c r="K4" s="61">
        <v>3.9</v>
      </c>
      <c r="L4" s="560">
        <v>0.5</v>
      </c>
      <c r="M4" s="561">
        <v>2.0</v>
      </c>
      <c r="N4" s="562" t="s">
        <v>5</v>
      </c>
      <c r="O4" s="563">
        <v>12440.0</v>
      </c>
      <c r="P4" s="515">
        <v>12440.0</v>
      </c>
      <c r="Q4" s="564"/>
      <c r="S4" s="8" t="s">
        <v>575</v>
      </c>
      <c r="T4" s="8"/>
      <c r="U4" s="64" t="s">
        <v>576</v>
      </c>
      <c r="V4" s="8">
        <v>1.0</v>
      </c>
      <c r="W4" s="8" t="s">
        <v>577</v>
      </c>
    </row>
    <row r="5">
      <c r="A5" s="9" t="s">
        <v>578</v>
      </c>
      <c r="B5" s="9" t="s">
        <v>579</v>
      </c>
      <c r="C5" s="61">
        <v>3.0</v>
      </c>
      <c r="D5" s="61">
        <v>87.0</v>
      </c>
      <c r="E5" s="61">
        <v>500.0</v>
      </c>
      <c r="F5" s="61">
        <v>134.0</v>
      </c>
      <c r="G5" s="61">
        <v>100.0</v>
      </c>
      <c r="H5" s="515">
        <v>218.0</v>
      </c>
      <c r="I5" s="515">
        <f t="shared" si="1"/>
        <v>178</v>
      </c>
      <c r="J5" s="515">
        <f t="shared" si="2"/>
        <v>141</v>
      </c>
      <c r="K5" s="61">
        <v>5.8</v>
      </c>
      <c r="L5" s="560">
        <v>0.5</v>
      </c>
      <c r="M5" s="561">
        <v>4.0</v>
      </c>
      <c r="N5" s="105"/>
      <c r="O5" s="563">
        <v>14650.0</v>
      </c>
      <c r="P5" s="515">
        <v>14642.0</v>
      </c>
      <c r="Q5" s="564"/>
      <c r="S5" s="8" t="s">
        <v>11</v>
      </c>
      <c r="T5" s="8"/>
      <c r="U5" s="64" t="s">
        <v>580</v>
      </c>
      <c r="V5" s="8">
        <v>1.0</v>
      </c>
      <c r="W5" s="8" t="s">
        <v>581</v>
      </c>
    </row>
    <row r="6">
      <c r="A6" s="9" t="s">
        <v>582</v>
      </c>
      <c r="B6" s="9" t="s">
        <v>583</v>
      </c>
      <c r="C6" s="61">
        <v>4.0</v>
      </c>
      <c r="D6" s="61">
        <v>87.0</v>
      </c>
      <c r="E6" s="61">
        <v>500.0</v>
      </c>
      <c r="F6" s="61">
        <v>184.0</v>
      </c>
      <c r="G6" s="61">
        <v>150.0</v>
      </c>
      <c r="H6" s="515">
        <v>290.0</v>
      </c>
      <c r="I6" s="515">
        <f t="shared" si="1"/>
        <v>237</v>
      </c>
      <c r="J6" s="515">
        <f t="shared" si="2"/>
        <v>187</v>
      </c>
      <c r="K6" s="61">
        <v>7.7</v>
      </c>
      <c r="L6" s="560">
        <v>0.5</v>
      </c>
      <c r="M6" s="561">
        <v>4.0</v>
      </c>
      <c r="N6" s="105"/>
      <c r="O6" s="563">
        <v>16550.0</v>
      </c>
      <c r="P6" s="515">
        <v>16850.0</v>
      </c>
      <c r="Q6" s="564"/>
      <c r="S6" s="8" t="s">
        <v>8</v>
      </c>
      <c r="T6" s="8"/>
      <c r="U6" s="64" t="s">
        <v>584</v>
      </c>
      <c r="V6" s="8">
        <v>1.0</v>
      </c>
      <c r="W6" s="8" t="s">
        <v>585</v>
      </c>
    </row>
    <row r="7">
      <c r="A7" s="565" t="s">
        <v>586</v>
      </c>
      <c r="B7" s="565" t="s">
        <v>587</v>
      </c>
      <c r="C7" s="566">
        <v>5.0</v>
      </c>
      <c r="D7" s="566">
        <v>87.0</v>
      </c>
      <c r="E7" s="566">
        <v>500.0</v>
      </c>
      <c r="F7" s="566">
        <v>234.0</v>
      </c>
      <c r="G7" s="566">
        <v>200.0</v>
      </c>
      <c r="H7" s="567">
        <v>363.0</v>
      </c>
      <c r="I7" s="515">
        <f t="shared" si="1"/>
        <v>297</v>
      </c>
      <c r="J7" s="515">
        <f t="shared" si="2"/>
        <v>234</v>
      </c>
      <c r="K7" s="566">
        <v>9.5</v>
      </c>
      <c r="L7" s="568">
        <v>0.5</v>
      </c>
      <c r="M7" s="569">
        <v>4.0</v>
      </c>
      <c r="N7" s="105"/>
      <c r="O7" s="563">
        <v>18450.0</v>
      </c>
      <c r="P7" s="515">
        <v>19061.0</v>
      </c>
      <c r="Q7" s="564"/>
      <c r="S7" s="8" t="s">
        <v>16</v>
      </c>
      <c r="T7" s="8"/>
      <c r="U7" s="64" t="s">
        <v>588</v>
      </c>
      <c r="V7" s="8">
        <v>1.0</v>
      </c>
      <c r="W7" s="8" t="s">
        <v>589</v>
      </c>
    </row>
    <row r="8">
      <c r="A8" s="9" t="s">
        <v>590</v>
      </c>
      <c r="B8" s="9" t="s">
        <v>591</v>
      </c>
      <c r="C8" s="61">
        <v>6.0</v>
      </c>
      <c r="D8" s="61">
        <v>87.0</v>
      </c>
      <c r="E8" s="61">
        <v>500.0</v>
      </c>
      <c r="F8" s="61">
        <v>284.0</v>
      </c>
      <c r="G8" s="61">
        <v>250.0</v>
      </c>
      <c r="H8" s="515">
        <v>436.0</v>
      </c>
      <c r="I8" s="515">
        <f t="shared" si="1"/>
        <v>357</v>
      </c>
      <c r="J8" s="515">
        <f t="shared" si="2"/>
        <v>282</v>
      </c>
      <c r="K8" s="61">
        <v>11.4</v>
      </c>
      <c r="L8" s="560">
        <v>0.5</v>
      </c>
      <c r="M8" s="561">
        <v>4.0</v>
      </c>
      <c r="N8" s="105"/>
      <c r="O8" s="563">
        <v>20350.0</v>
      </c>
      <c r="P8" s="515">
        <v>21278.0</v>
      </c>
      <c r="Q8" s="564"/>
      <c r="S8" s="8">
        <v>50.0</v>
      </c>
      <c r="T8" s="8"/>
      <c r="U8" s="64" t="s">
        <v>592</v>
      </c>
      <c r="V8" s="8">
        <v>1.5</v>
      </c>
      <c r="W8" s="64" t="s">
        <v>592</v>
      </c>
    </row>
    <row r="9">
      <c r="A9" s="9" t="s">
        <v>593</v>
      </c>
      <c r="B9" s="9" t="s">
        <v>594</v>
      </c>
      <c r="C9" s="61">
        <v>7.0</v>
      </c>
      <c r="D9" s="61">
        <v>87.0</v>
      </c>
      <c r="E9" s="61">
        <v>500.0</v>
      </c>
      <c r="F9" s="61">
        <v>334.0</v>
      </c>
      <c r="G9" s="61">
        <v>300.0</v>
      </c>
      <c r="H9" s="515">
        <v>509.0</v>
      </c>
      <c r="I9" s="515">
        <f t="shared" si="1"/>
        <v>416</v>
      </c>
      <c r="J9" s="515">
        <f t="shared" si="2"/>
        <v>329</v>
      </c>
      <c r="K9" s="61">
        <v>13.3</v>
      </c>
      <c r="L9" s="560">
        <v>0.5</v>
      </c>
      <c r="M9" s="561">
        <v>4.0</v>
      </c>
      <c r="N9" s="105"/>
      <c r="O9" s="563">
        <v>22250.0</v>
      </c>
      <c r="P9" s="515">
        <v>23498.0</v>
      </c>
      <c r="Q9" s="564"/>
      <c r="S9" s="8" t="s">
        <v>595</v>
      </c>
      <c r="T9" s="8">
        <v>7500.0</v>
      </c>
      <c r="U9" s="64" t="s">
        <v>596</v>
      </c>
      <c r="V9" s="8">
        <v>1.5</v>
      </c>
      <c r="W9" s="64" t="s">
        <v>596</v>
      </c>
    </row>
    <row r="10">
      <c r="A10" s="565" t="s">
        <v>597</v>
      </c>
      <c r="B10" s="565" t="s">
        <v>598</v>
      </c>
      <c r="C10" s="566">
        <v>8.0</v>
      </c>
      <c r="D10" s="566">
        <v>87.0</v>
      </c>
      <c r="E10" s="566">
        <v>500.0</v>
      </c>
      <c r="F10" s="566">
        <v>384.0</v>
      </c>
      <c r="G10" s="566">
        <v>350.0</v>
      </c>
      <c r="H10" s="567">
        <v>581.0</v>
      </c>
      <c r="I10" s="515">
        <f t="shared" si="1"/>
        <v>475</v>
      </c>
      <c r="J10" s="515">
        <f t="shared" si="2"/>
        <v>375</v>
      </c>
      <c r="K10" s="566">
        <v>15.2</v>
      </c>
      <c r="L10" s="568">
        <v>0.5</v>
      </c>
      <c r="M10" s="569">
        <v>4.0</v>
      </c>
      <c r="N10" s="105"/>
      <c r="O10" s="563">
        <v>24150.0</v>
      </c>
      <c r="P10" s="515">
        <v>25725.0</v>
      </c>
      <c r="Q10" s="564"/>
      <c r="S10" s="8" t="s">
        <v>89</v>
      </c>
      <c r="T10" s="8">
        <v>7500.0</v>
      </c>
      <c r="U10" s="64" t="s">
        <v>599</v>
      </c>
      <c r="V10" s="8">
        <v>1.5</v>
      </c>
      <c r="W10" s="64" t="s">
        <v>599</v>
      </c>
    </row>
    <row r="11">
      <c r="A11" s="9" t="s">
        <v>600</v>
      </c>
      <c r="B11" s="9" t="s">
        <v>601</v>
      </c>
      <c r="C11" s="61">
        <v>9.0</v>
      </c>
      <c r="D11" s="61">
        <v>87.0</v>
      </c>
      <c r="E11" s="61">
        <v>500.0</v>
      </c>
      <c r="F11" s="61">
        <v>434.0</v>
      </c>
      <c r="G11" s="61">
        <v>400.0</v>
      </c>
      <c r="H11" s="515">
        <v>653.0</v>
      </c>
      <c r="I11" s="515">
        <f t="shared" si="1"/>
        <v>534</v>
      </c>
      <c r="J11" s="515">
        <f t="shared" si="2"/>
        <v>422</v>
      </c>
      <c r="K11" s="61">
        <v>17.1</v>
      </c>
      <c r="L11" s="560">
        <v>0.5</v>
      </c>
      <c r="M11" s="561">
        <v>4.0</v>
      </c>
      <c r="N11" s="105"/>
      <c r="O11" s="563">
        <v>26050.0</v>
      </c>
      <c r="P11" s="515">
        <v>27954.0</v>
      </c>
      <c r="Q11" s="564"/>
      <c r="S11" s="8"/>
      <c r="T11" s="8"/>
      <c r="U11" s="64" t="s">
        <v>602</v>
      </c>
      <c r="V11" s="8">
        <v>1.0</v>
      </c>
      <c r="W11" s="8" t="s">
        <v>603</v>
      </c>
    </row>
    <row r="12">
      <c r="A12" s="9" t="s">
        <v>604</v>
      </c>
      <c r="B12" s="9" t="s">
        <v>605</v>
      </c>
      <c r="C12" s="61">
        <v>10.0</v>
      </c>
      <c r="D12" s="61">
        <v>87.0</v>
      </c>
      <c r="E12" s="61">
        <v>500.0</v>
      </c>
      <c r="F12" s="61">
        <v>484.0</v>
      </c>
      <c r="G12" s="61">
        <v>450.0</v>
      </c>
      <c r="H12" s="515">
        <v>727.0</v>
      </c>
      <c r="I12" s="515">
        <f t="shared" si="1"/>
        <v>595</v>
      </c>
      <c r="J12" s="515">
        <f t="shared" si="2"/>
        <v>470</v>
      </c>
      <c r="K12" s="61">
        <v>19.0</v>
      </c>
      <c r="L12" s="560">
        <v>0.5</v>
      </c>
      <c r="M12" s="561">
        <v>6.0</v>
      </c>
      <c r="N12" s="105"/>
      <c r="O12" s="563">
        <v>27950.0</v>
      </c>
      <c r="P12" s="515">
        <v>30190.0</v>
      </c>
      <c r="Q12" s="564"/>
      <c r="S12" s="8"/>
      <c r="T12" s="8"/>
      <c r="U12" s="64" t="s">
        <v>606</v>
      </c>
      <c r="V12" s="8">
        <v>1.0</v>
      </c>
      <c r="W12" s="8" t="s">
        <v>607</v>
      </c>
    </row>
    <row r="13">
      <c r="A13" s="565" t="s">
        <v>608</v>
      </c>
      <c r="B13" s="565" t="s">
        <v>609</v>
      </c>
      <c r="C13" s="566">
        <v>11.0</v>
      </c>
      <c r="D13" s="566">
        <v>87.0</v>
      </c>
      <c r="E13" s="566">
        <v>500.0</v>
      </c>
      <c r="F13" s="566">
        <v>534.0</v>
      </c>
      <c r="G13" s="566">
        <v>500.0</v>
      </c>
      <c r="H13" s="567">
        <v>799.0</v>
      </c>
      <c r="I13" s="515">
        <f t="shared" si="1"/>
        <v>654</v>
      </c>
      <c r="J13" s="515">
        <f t="shared" si="2"/>
        <v>516</v>
      </c>
      <c r="K13" s="566">
        <v>20.9</v>
      </c>
      <c r="L13" s="568">
        <v>0.5</v>
      </c>
      <c r="M13" s="569">
        <v>6.0</v>
      </c>
      <c r="N13" s="105"/>
      <c r="O13" s="563">
        <v>29850.0</v>
      </c>
      <c r="P13" s="515">
        <v>32426.0</v>
      </c>
      <c r="Q13" s="564"/>
      <c r="S13" s="8"/>
      <c r="T13" s="8"/>
      <c r="U13" s="64" t="s">
        <v>75</v>
      </c>
      <c r="V13" s="8">
        <v>1.0</v>
      </c>
      <c r="W13" s="8" t="s">
        <v>610</v>
      </c>
    </row>
    <row r="14">
      <c r="A14" s="9" t="s">
        <v>611</v>
      </c>
      <c r="B14" s="9" t="s">
        <v>612</v>
      </c>
      <c r="C14" s="61">
        <v>12.0</v>
      </c>
      <c r="D14" s="61">
        <v>87.0</v>
      </c>
      <c r="E14" s="61">
        <v>500.0</v>
      </c>
      <c r="F14" s="61">
        <v>584.0</v>
      </c>
      <c r="G14" s="61">
        <v>550.0</v>
      </c>
      <c r="H14" s="515">
        <v>871.0</v>
      </c>
      <c r="I14" s="515">
        <f t="shared" si="1"/>
        <v>712</v>
      </c>
      <c r="J14" s="515">
        <f t="shared" si="2"/>
        <v>563</v>
      </c>
      <c r="K14" s="61">
        <v>22.8</v>
      </c>
      <c r="L14" s="560">
        <v>0.5</v>
      </c>
      <c r="M14" s="561">
        <v>6.0</v>
      </c>
      <c r="N14" s="105"/>
      <c r="O14" s="563">
        <v>31850.0</v>
      </c>
      <c r="P14" s="515">
        <v>34638.0</v>
      </c>
      <c r="Q14" s="564"/>
      <c r="S14" s="8"/>
      <c r="T14" s="8"/>
      <c r="U14" s="64" t="s">
        <v>613</v>
      </c>
      <c r="V14" s="8">
        <v>1.0</v>
      </c>
      <c r="W14" s="8" t="s">
        <v>614</v>
      </c>
    </row>
    <row r="15">
      <c r="A15" s="9" t="s">
        <v>615</v>
      </c>
      <c r="B15" s="9" t="s">
        <v>616</v>
      </c>
      <c r="C15" s="61">
        <v>13.0</v>
      </c>
      <c r="D15" s="61">
        <v>87.0</v>
      </c>
      <c r="E15" s="61">
        <v>500.0</v>
      </c>
      <c r="F15" s="61">
        <v>634.0</v>
      </c>
      <c r="G15" s="61">
        <v>600.0</v>
      </c>
      <c r="H15" s="515">
        <v>943.0</v>
      </c>
      <c r="I15" s="515">
        <f t="shared" si="1"/>
        <v>771</v>
      </c>
      <c r="J15" s="515">
        <f t="shared" si="2"/>
        <v>609</v>
      </c>
      <c r="K15" s="61">
        <v>24.7</v>
      </c>
      <c r="L15" s="560">
        <v>0.5</v>
      </c>
      <c r="M15" s="561">
        <v>6.0</v>
      </c>
      <c r="N15" s="105"/>
      <c r="O15" s="563">
        <v>33850.0</v>
      </c>
      <c r="P15" s="515">
        <v>36849.0</v>
      </c>
      <c r="Q15" s="564"/>
      <c r="S15" s="8"/>
      <c r="T15" s="8"/>
      <c r="U15" s="64" t="s">
        <v>617</v>
      </c>
      <c r="V15" s="8">
        <v>1.0</v>
      </c>
      <c r="W15" s="8" t="s">
        <v>618</v>
      </c>
    </row>
    <row r="16">
      <c r="A16" s="9" t="s">
        <v>619</v>
      </c>
      <c r="B16" s="9" t="s">
        <v>620</v>
      </c>
      <c r="C16" s="61">
        <v>14.0</v>
      </c>
      <c r="D16" s="61">
        <v>87.0</v>
      </c>
      <c r="E16" s="61">
        <v>500.0</v>
      </c>
      <c r="F16" s="61">
        <v>684.0</v>
      </c>
      <c r="G16" s="61">
        <v>650.0</v>
      </c>
      <c r="H16" s="515">
        <v>1017.0</v>
      </c>
      <c r="I16" s="515">
        <f t="shared" si="1"/>
        <v>832</v>
      </c>
      <c r="J16" s="515">
        <f t="shared" si="2"/>
        <v>657</v>
      </c>
      <c r="K16" s="61">
        <v>26.5</v>
      </c>
      <c r="L16" s="560">
        <v>0.5</v>
      </c>
      <c r="M16" s="561">
        <v>6.0</v>
      </c>
      <c r="N16" s="55"/>
      <c r="O16" s="563">
        <v>35850.0</v>
      </c>
      <c r="P16" s="515">
        <v>39285.0</v>
      </c>
      <c r="Q16" s="564"/>
      <c r="S16" s="8"/>
      <c r="T16" s="8"/>
      <c r="U16" s="64" t="s">
        <v>621</v>
      </c>
      <c r="V16" s="8">
        <v>1.0</v>
      </c>
      <c r="W16" s="8" t="s">
        <v>622</v>
      </c>
    </row>
    <row r="17">
      <c r="C17" s="67"/>
      <c r="D17" s="67"/>
      <c r="E17" s="67"/>
      <c r="F17" s="67"/>
      <c r="G17" s="67"/>
      <c r="H17" s="115"/>
      <c r="I17" s="515">
        <f t="shared" si="1"/>
        <v>0</v>
      </c>
      <c r="J17" s="515">
        <f t="shared" si="2"/>
        <v>0</v>
      </c>
      <c r="K17" s="200"/>
      <c r="L17" s="570"/>
      <c r="M17" s="571"/>
      <c r="O17" s="563">
        <v>0.0</v>
      </c>
      <c r="P17" s="515">
        <v>0.0</v>
      </c>
      <c r="Q17" s="564"/>
      <c r="S17" s="8"/>
      <c r="T17" s="8"/>
      <c r="U17" s="64" t="s">
        <v>623</v>
      </c>
      <c r="V17" s="8">
        <v>1.0</v>
      </c>
      <c r="W17" s="8" t="s">
        <v>624</v>
      </c>
    </row>
    <row r="18">
      <c r="A18" s="572"/>
      <c r="B18" s="573" t="s">
        <v>625</v>
      </c>
      <c r="C18" s="572"/>
      <c r="D18" s="572"/>
      <c r="E18" s="572"/>
      <c r="F18" s="572"/>
      <c r="G18" s="572"/>
      <c r="H18" s="574"/>
      <c r="I18" s="515">
        <f t="shared" si="1"/>
        <v>0</v>
      </c>
      <c r="J18" s="515">
        <f t="shared" si="2"/>
        <v>0</v>
      </c>
      <c r="K18" s="572"/>
      <c r="L18" s="575"/>
      <c r="M18" s="575"/>
      <c r="N18" s="572"/>
      <c r="O18" s="563">
        <v>0.0</v>
      </c>
      <c r="P18" s="515">
        <v>0.0</v>
      </c>
      <c r="Q18" s="564"/>
      <c r="S18" s="8"/>
      <c r="T18" s="8"/>
      <c r="U18" s="64" t="s">
        <v>626</v>
      </c>
      <c r="V18" s="8">
        <v>1.0</v>
      </c>
      <c r="W18" s="8" t="s">
        <v>627</v>
      </c>
    </row>
    <row r="19">
      <c r="A19" s="9" t="s">
        <v>628</v>
      </c>
      <c r="B19" s="9" t="s">
        <v>629</v>
      </c>
      <c r="C19" s="61">
        <v>2.0</v>
      </c>
      <c r="D19" s="61">
        <v>87.0</v>
      </c>
      <c r="E19" s="61">
        <v>550.0</v>
      </c>
      <c r="F19" s="61">
        <v>84.0</v>
      </c>
      <c r="G19" s="61">
        <v>50.0</v>
      </c>
      <c r="H19" s="515">
        <v>159.0</v>
      </c>
      <c r="I19" s="515">
        <f t="shared" si="1"/>
        <v>130</v>
      </c>
      <c r="J19" s="515">
        <f t="shared" si="2"/>
        <v>103</v>
      </c>
      <c r="K19" s="61">
        <v>4.1</v>
      </c>
      <c r="L19" s="560">
        <v>0.5</v>
      </c>
      <c r="M19" s="561">
        <v>2.0</v>
      </c>
      <c r="N19" s="562" t="s">
        <v>5</v>
      </c>
      <c r="O19" s="563">
        <v>13380.0</v>
      </c>
      <c r="P19" s="515">
        <v>13382.0</v>
      </c>
      <c r="Q19" s="564"/>
      <c r="S19" s="8"/>
      <c r="T19" s="8"/>
      <c r="U19" s="64" t="s">
        <v>630</v>
      </c>
      <c r="V19" s="8">
        <v>1.0</v>
      </c>
      <c r="W19" s="8" t="s">
        <v>631</v>
      </c>
    </row>
    <row r="20">
      <c r="A20" s="9" t="s">
        <v>632</v>
      </c>
      <c r="B20" s="9" t="s">
        <v>633</v>
      </c>
      <c r="C20" s="61">
        <v>3.0</v>
      </c>
      <c r="D20" s="61">
        <v>87.0</v>
      </c>
      <c r="E20" s="61">
        <v>550.0</v>
      </c>
      <c r="F20" s="61">
        <v>134.0</v>
      </c>
      <c r="G20" s="61">
        <v>100.0</v>
      </c>
      <c r="H20" s="515">
        <v>240.0</v>
      </c>
      <c r="I20" s="515">
        <f t="shared" si="1"/>
        <v>196</v>
      </c>
      <c r="J20" s="515">
        <f t="shared" si="2"/>
        <v>155</v>
      </c>
      <c r="K20" s="61">
        <v>6.2</v>
      </c>
      <c r="L20" s="560">
        <v>0.5</v>
      </c>
      <c r="M20" s="561">
        <v>4.0</v>
      </c>
      <c r="N20" s="105"/>
      <c r="O20" s="563">
        <v>15804.0</v>
      </c>
      <c r="P20" s="515">
        <v>15802.0</v>
      </c>
      <c r="Q20" s="564"/>
      <c r="S20" s="8"/>
      <c r="T20" s="8"/>
      <c r="U20" s="64" t="s">
        <v>634</v>
      </c>
      <c r="V20" s="8">
        <v>1.0</v>
      </c>
      <c r="W20" s="8" t="s">
        <v>635</v>
      </c>
    </row>
    <row r="21" ht="15.75" customHeight="1">
      <c r="A21" s="9" t="s">
        <v>636</v>
      </c>
      <c r="B21" s="9" t="s">
        <v>637</v>
      </c>
      <c r="C21" s="61">
        <v>4.0</v>
      </c>
      <c r="D21" s="61">
        <v>87.0</v>
      </c>
      <c r="E21" s="61">
        <v>550.0</v>
      </c>
      <c r="F21" s="61">
        <v>184.0</v>
      </c>
      <c r="G21" s="61">
        <v>150.0</v>
      </c>
      <c r="H21" s="515">
        <v>320.0</v>
      </c>
      <c r="I21" s="515">
        <f t="shared" si="1"/>
        <v>262</v>
      </c>
      <c r="J21" s="515">
        <f t="shared" si="2"/>
        <v>207</v>
      </c>
      <c r="K21" s="61">
        <v>8.2</v>
      </c>
      <c r="L21" s="560">
        <v>0.5</v>
      </c>
      <c r="M21" s="561">
        <v>4.0</v>
      </c>
      <c r="N21" s="105"/>
      <c r="O21" s="563">
        <v>17330.0</v>
      </c>
      <c r="P21" s="515">
        <v>18231.0</v>
      </c>
      <c r="Q21" s="564"/>
      <c r="S21" s="8"/>
      <c r="T21" s="8"/>
      <c r="U21" s="64" t="s">
        <v>638</v>
      </c>
      <c r="V21" s="8">
        <v>1.0</v>
      </c>
      <c r="W21" s="8" t="s">
        <v>639</v>
      </c>
    </row>
    <row r="22" ht="15.75" customHeight="1">
      <c r="A22" s="565" t="s">
        <v>640</v>
      </c>
      <c r="B22" s="565" t="s">
        <v>641</v>
      </c>
      <c r="C22" s="566">
        <v>5.0</v>
      </c>
      <c r="D22" s="566">
        <v>87.0</v>
      </c>
      <c r="E22" s="566">
        <v>550.0</v>
      </c>
      <c r="F22" s="566">
        <v>234.0</v>
      </c>
      <c r="G22" s="566">
        <v>200.0</v>
      </c>
      <c r="H22" s="567">
        <v>399.0</v>
      </c>
      <c r="I22" s="515">
        <f t="shared" si="1"/>
        <v>326</v>
      </c>
      <c r="J22" s="515">
        <f t="shared" si="2"/>
        <v>258</v>
      </c>
      <c r="K22" s="566">
        <v>10.2</v>
      </c>
      <c r="L22" s="568">
        <v>0.5</v>
      </c>
      <c r="M22" s="569">
        <v>4.0</v>
      </c>
      <c r="N22" s="105"/>
      <c r="O22" s="563">
        <v>19230.0</v>
      </c>
      <c r="P22" s="515">
        <v>20665.0</v>
      </c>
      <c r="Q22" s="564"/>
      <c r="S22" s="8"/>
      <c r="T22" s="8"/>
      <c r="U22" s="64" t="s">
        <v>642</v>
      </c>
      <c r="V22" s="8">
        <v>1.0</v>
      </c>
      <c r="W22" s="8" t="s">
        <v>643</v>
      </c>
    </row>
    <row r="23" ht="15.75" customHeight="1">
      <c r="A23" s="9" t="s">
        <v>644</v>
      </c>
      <c r="B23" s="9" t="s">
        <v>645</v>
      </c>
      <c r="C23" s="61">
        <v>6.0</v>
      </c>
      <c r="D23" s="61">
        <v>87.0</v>
      </c>
      <c r="E23" s="61">
        <v>550.0</v>
      </c>
      <c r="F23" s="61">
        <v>284.0</v>
      </c>
      <c r="G23" s="61">
        <v>250.0</v>
      </c>
      <c r="H23" s="515">
        <v>479.0</v>
      </c>
      <c r="I23" s="515">
        <f t="shared" si="1"/>
        <v>392</v>
      </c>
      <c r="J23" s="515">
        <f t="shared" si="2"/>
        <v>309</v>
      </c>
      <c r="K23" s="61">
        <v>12.2</v>
      </c>
      <c r="L23" s="560">
        <v>0.5</v>
      </c>
      <c r="M23" s="561">
        <v>4.0</v>
      </c>
      <c r="N23" s="105"/>
      <c r="O23" s="563">
        <v>21130.0</v>
      </c>
      <c r="P23" s="515">
        <v>23102.0</v>
      </c>
      <c r="Q23" s="564"/>
      <c r="S23" s="8"/>
      <c r="T23" s="8"/>
      <c r="U23" s="64" t="s">
        <v>646</v>
      </c>
      <c r="V23" s="8">
        <v>1.0</v>
      </c>
      <c r="W23" s="8" t="s">
        <v>647</v>
      </c>
    </row>
    <row r="24" ht="15.75" customHeight="1">
      <c r="A24" s="9" t="s">
        <v>648</v>
      </c>
      <c r="B24" s="9" t="s">
        <v>649</v>
      </c>
      <c r="C24" s="61">
        <v>7.0</v>
      </c>
      <c r="D24" s="61">
        <v>87.0</v>
      </c>
      <c r="E24" s="61">
        <v>550.0</v>
      </c>
      <c r="F24" s="61">
        <v>334.0</v>
      </c>
      <c r="G24" s="61">
        <v>300.0</v>
      </c>
      <c r="H24" s="515">
        <v>559.0</v>
      </c>
      <c r="I24" s="515">
        <f t="shared" si="1"/>
        <v>457</v>
      </c>
      <c r="J24" s="515">
        <f t="shared" si="2"/>
        <v>361</v>
      </c>
      <c r="K24" s="61">
        <v>14.3</v>
      </c>
      <c r="L24" s="560">
        <v>0.5</v>
      </c>
      <c r="M24" s="561">
        <v>4.0</v>
      </c>
      <c r="N24" s="105"/>
      <c r="O24" s="563">
        <v>23030.0</v>
      </c>
      <c r="P24" s="515">
        <v>25546.0</v>
      </c>
      <c r="Q24" s="564"/>
      <c r="S24" s="8"/>
      <c r="T24" s="8"/>
      <c r="U24" s="64" t="s">
        <v>650</v>
      </c>
      <c r="V24" s="8">
        <v>1.0</v>
      </c>
      <c r="W24" s="8" t="s">
        <v>651</v>
      </c>
    </row>
    <row r="25" ht="15.75" customHeight="1">
      <c r="A25" s="565" t="s">
        <v>652</v>
      </c>
      <c r="B25" s="565" t="s">
        <v>653</v>
      </c>
      <c r="C25" s="566">
        <v>8.0</v>
      </c>
      <c r="D25" s="566">
        <v>87.0</v>
      </c>
      <c r="E25" s="566">
        <v>550.0</v>
      </c>
      <c r="F25" s="566">
        <v>384.0</v>
      </c>
      <c r="G25" s="566">
        <v>350.0</v>
      </c>
      <c r="H25" s="567">
        <v>638.0</v>
      </c>
      <c r="I25" s="515">
        <f t="shared" si="1"/>
        <v>522</v>
      </c>
      <c r="J25" s="515">
        <f t="shared" si="2"/>
        <v>412</v>
      </c>
      <c r="K25" s="566">
        <v>16.3</v>
      </c>
      <c r="L25" s="568">
        <v>0.5</v>
      </c>
      <c r="M25" s="569">
        <v>4.0</v>
      </c>
      <c r="N25" s="105"/>
      <c r="O25" s="563">
        <v>24930.0</v>
      </c>
      <c r="P25" s="515">
        <v>27994.0</v>
      </c>
      <c r="Q25" s="564"/>
      <c r="S25" s="8"/>
      <c r="T25" s="8"/>
      <c r="U25" s="64" t="s">
        <v>654</v>
      </c>
      <c r="V25" s="8">
        <v>1.0</v>
      </c>
      <c r="W25" s="8" t="s">
        <v>655</v>
      </c>
    </row>
    <row r="26" ht="15.75" customHeight="1">
      <c r="A26" s="9" t="s">
        <v>656</v>
      </c>
      <c r="B26" s="9" t="s">
        <v>657</v>
      </c>
      <c r="C26" s="61">
        <v>9.0</v>
      </c>
      <c r="D26" s="61">
        <v>87.0</v>
      </c>
      <c r="E26" s="61">
        <v>550.0</v>
      </c>
      <c r="F26" s="61">
        <v>434.0</v>
      </c>
      <c r="G26" s="61">
        <v>400.0</v>
      </c>
      <c r="H26" s="515">
        <v>719.0</v>
      </c>
      <c r="I26" s="515">
        <f t="shared" si="1"/>
        <v>588</v>
      </c>
      <c r="J26" s="515">
        <f t="shared" si="2"/>
        <v>464</v>
      </c>
      <c r="K26" s="61">
        <v>18.3</v>
      </c>
      <c r="L26" s="560">
        <v>0.5</v>
      </c>
      <c r="M26" s="561">
        <v>4.0</v>
      </c>
      <c r="N26" s="105"/>
      <c r="O26" s="563">
        <v>26830.0</v>
      </c>
      <c r="P26" s="515">
        <v>30447.0</v>
      </c>
      <c r="Q26" s="564"/>
      <c r="S26" s="8"/>
      <c r="T26" s="8"/>
      <c r="U26" s="64" t="s">
        <v>658</v>
      </c>
      <c r="V26" s="8">
        <v>1.0</v>
      </c>
      <c r="W26" s="8" t="s">
        <v>659</v>
      </c>
    </row>
    <row r="27" ht="15.75" customHeight="1">
      <c r="A27" s="9" t="s">
        <v>660</v>
      </c>
      <c r="B27" s="9" t="s">
        <v>661</v>
      </c>
      <c r="C27" s="61">
        <v>10.0</v>
      </c>
      <c r="D27" s="61">
        <v>87.0</v>
      </c>
      <c r="E27" s="61">
        <v>550.0</v>
      </c>
      <c r="F27" s="61">
        <v>484.0</v>
      </c>
      <c r="G27" s="61">
        <v>450.0</v>
      </c>
      <c r="H27" s="515">
        <v>799.0</v>
      </c>
      <c r="I27" s="515">
        <f t="shared" si="1"/>
        <v>654</v>
      </c>
      <c r="J27" s="515">
        <f t="shared" si="2"/>
        <v>516</v>
      </c>
      <c r="K27" s="61">
        <v>20.3</v>
      </c>
      <c r="L27" s="560">
        <v>0.5</v>
      </c>
      <c r="M27" s="561">
        <v>6.0</v>
      </c>
      <c r="N27" s="105"/>
      <c r="O27" s="563">
        <v>28730.0</v>
      </c>
      <c r="P27" s="515">
        <v>32905.0</v>
      </c>
      <c r="Q27" s="564"/>
      <c r="S27" s="8"/>
      <c r="T27" s="8"/>
      <c r="U27" s="64" t="s">
        <v>662</v>
      </c>
      <c r="V27" s="8">
        <v>1.0</v>
      </c>
      <c r="W27" s="8" t="s">
        <v>663</v>
      </c>
    </row>
    <row r="28" ht="15.75" customHeight="1">
      <c r="A28" s="565" t="s">
        <v>664</v>
      </c>
      <c r="B28" s="565" t="s">
        <v>665</v>
      </c>
      <c r="C28" s="566">
        <v>11.0</v>
      </c>
      <c r="D28" s="566">
        <v>87.0</v>
      </c>
      <c r="E28" s="566">
        <v>550.0</v>
      </c>
      <c r="F28" s="566">
        <v>534.0</v>
      </c>
      <c r="G28" s="566">
        <v>500.0</v>
      </c>
      <c r="H28" s="567">
        <v>878.0</v>
      </c>
      <c r="I28" s="515">
        <f t="shared" si="1"/>
        <v>718</v>
      </c>
      <c r="J28" s="515">
        <f t="shared" si="2"/>
        <v>567</v>
      </c>
      <c r="K28" s="566">
        <v>22.4</v>
      </c>
      <c r="L28" s="568">
        <v>0.5</v>
      </c>
      <c r="M28" s="569">
        <v>6.0</v>
      </c>
      <c r="N28" s="105"/>
      <c r="O28" s="563">
        <v>30640.0</v>
      </c>
      <c r="P28" s="515">
        <v>35366.0</v>
      </c>
      <c r="Q28" s="564"/>
      <c r="S28" s="8"/>
      <c r="T28" s="8"/>
      <c r="U28" s="64" t="s">
        <v>666</v>
      </c>
      <c r="V28" s="8">
        <v>1.0</v>
      </c>
      <c r="W28" s="8" t="s">
        <v>667</v>
      </c>
    </row>
    <row r="29" ht="15.75" customHeight="1">
      <c r="A29" s="9" t="s">
        <v>668</v>
      </c>
      <c r="B29" s="9" t="s">
        <v>669</v>
      </c>
      <c r="C29" s="61">
        <v>12.0</v>
      </c>
      <c r="D29" s="61">
        <v>87.0</v>
      </c>
      <c r="E29" s="61">
        <v>550.0</v>
      </c>
      <c r="F29" s="61">
        <v>584.0</v>
      </c>
      <c r="G29" s="61">
        <v>550.0</v>
      </c>
      <c r="H29" s="515">
        <v>958.0</v>
      </c>
      <c r="I29" s="515">
        <f t="shared" si="1"/>
        <v>784</v>
      </c>
      <c r="J29" s="515">
        <f t="shared" si="2"/>
        <v>619</v>
      </c>
      <c r="K29" s="61">
        <v>24.4</v>
      </c>
      <c r="L29" s="560">
        <v>0.5</v>
      </c>
      <c r="M29" s="561">
        <v>6.0</v>
      </c>
      <c r="N29" s="105"/>
      <c r="O29" s="563">
        <v>32450.0</v>
      </c>
      <c r="P29" s="515">
        <v>37799.0</v>
      </c>
      <c r="Q29" s="564"/>
      <c r="S29" s="8"/>
      <c r="T29" s="8"/>
      <c r="U29" s="64" t="s">
        <v>670</v>
      </c>
      <c r="V29" s="8">
        <v>1.0</v>
      </c>
      <c r="W29" s="8" t="s">
        <v>671</v>
      </c>
    </row>
    <row r="30" ht="15.75" customHeight="1">
      <c r="A30" s="9" t="s">
        <v>672</v>
      </c>
      <c r="B30" s="9" t="s">
        <v>673</v>
      </c>
      <c r="C30" s="61">
        <v>13.0</v>
      </c>
      <c r="D30" s="61">
        <v>87.0</v>
      </c>
      <c r="E30" s="61">
        <v>550.0</v>
      </c>
      <c r="F30" s="61">
        <v>634.0</v>
      </c>
      <c r="G30" s="61">
        <v>600.0</v>
      </c>
      <c r="H30" s="515">
        <v>1038.0</v>
      </c>
      <c r="I30" s="515">
        <f t="shared" si="1"/>
        <v>849</v>
      </c>
      <c r="J30" s="515">
        <f t="shared" si="2"/>
        <v>671</v>
      </c>
      <c r="K30" s="61">
        <v>26.4</v>
      </c>
      <c r="L30" s="560">
        <v>0.5</v>
      </c>
      <c r="M30" s="561">
        <v>6.0</v>
      </c>
      <c r="N30" s="105"/>
      <c r="O30" s="563">
        <v>34350.0</v>
      </c>
      <c r="P30" s="515">
        <v>40231.0</v>
      </c>
      <c r="Q30" s="564"/>
      <c r="S30" s="8"/>
      <c r="T30" s="8"/>
      <c r="U30" s="64" t="s">
        <v>674</v>
      </c>
      <c r="V30" s="8">
        <v>1.0</v>
      </c>
      <c r="W30" s="8" t="s">
        <v>675</v>
      </c>
    </row>
    <row r="31" ht="15.75" customHeight="1">
      <c r="A31" s="9" t="s">
        <v>676</v>
      </c>
      <c r="B31" s="9" t="s">
        <v>677</v>
      </c>
      <c r="C31" s="61">
        <v>14.0</v>
      </c>
      <c r="D31" s="61">
        <v>87.0</v>
      </c>
      <c r="E31" s="61">
        <v>550.0</v>
      </c>
      <c r="F31" s="61">
        <v>684.0</v>
      </c>
      <c r="G31" s="61">
        <v>650.0</v>
      </c>
      <c r="H31" s="515">
        <v>1117.0</v>
      </c>
      <c r="I31" s="515">
        <f t="shared" si="1"/>
        <v>914</v>
      </c>
      <c r="J31" s="515">
        <f t="shared" si="2"/>
        <v>722</v>
      </c>
      <c r="K31" s="61">
        <v>28.4</v>
      </c>
      <c r="L31" s="560">
        <v>0.5</v>
      </c>
      <c r="M31" s="561">
        <v>6.0</v>
      </c>
      <c r="N31" s="55"/>
      <c r="O31" s="563">
        <v>36250.0</v>
      </c>
      <c r="P31" s="515">
        <v>42910.0</v>
      </c>
      <c r="Q31" s="564"/>
      <c r="S31" s="8"/>
      <c r="T31" s="8"/>
      <c r="U31" s="64" t="s">
        <v>678</v>
      </c>
      <c r="V31" s="8">
        <v>1.0</v>
      </c>
      <c r="W31" s="8" t="s">
        <v>679</v>
      </c>
    </row>
    <row r="32" ht="15.75" customHeight="1">
      <c r="H32" s="63"/>
      <c r="I32" s="515"/>
      <c r="J32" s="515"/>
      <c r="M32" s="572"/>
      <c r="O32" s="563">
        <v>0.0</v>
      </c>
      <c r="P32" s="515">
        <v>0.0</v>
      </c>
      <c r="Q32" s="564"/>
      <c r="S32" s="8"/>
      <c r="T32" s="8"/>
      <c r="U32" s="64" t="s">
        <v>680</v>
      </c>
      <c r="V32" s="8">
        <v>1.0</v>
      </c>
      <c r="W32" s="8" t="s">
        <v>681</v>
      </c>
    </row>
    <row r="33" ht="15.75" customHeight="1">
      <c r="B33" s="573" t="s">
        <v>682</v>
      </c>
      <c r="H33" s="63"/>
      <c r="I33" s="515"/>
      <c r="J33" s="515"/>
      <c r="M33" s="572"/>
      <c r="O33" s="563">
        <v>0.0</v>
      </c>
      <c r="P33" s="515">
        <v>0.0</v>
      </c>
      <c r="Q33" s="564"/>
      <c r="S33" s="8"/>
      <c r="T33" s="8"/>
      <c r="U33" s="64" t="s">
        <v>683</v>
      </c>
      <c r="V33" s="8">
        <v>1.0</v>
      </c>
      <c r="W33" s="8" t="s">
        <v>684</v>
      </c>
    </row>
    <row r="34" ht="15.75" customHeight="1">
      <c r="A34" s="9" t="s">
        <v>685</v>
      </c>
      <c r="B34" s="9" t="s">
        <v>686</v>
      </c>
      <c r="C34" s="61">
        <v>2.0</v>
      </c>
      <c r="D34" s="61">
        <v>87.0</v>
      </c>
      <c r="E34" s="61">
        <v>750.0</v>
      </c>
      <c r="F34" s="61">
        <v>84.0</v>
      </c>
      <c r="G34" s="61">
        <v>50.0</v>
      </c>
      <c r="H34" s="515">
        <v>215.0</v>
      </c>
      <c r="I34" s="515">
        <f t="shared" ref="I34:I46" si="3">ROUND(H34*0.818,0)</f>
        <v>176</v>
      </c>
      <c r="J34" s="515">
        <f t="shared" ref="J34:J46" si="4">ROUND(H34*0.646,0)</f>
        <v>139</v>
      </c>
      <c r="K34" s="61">
        <v>5.2</v>
      </c>
      <c r="L34" s="560">
        <v>0.5</v>
      </c>
      <c r="M34" s="561">
        <v>2.0</v>
      </c>
      <c r="N34" s="562" t="s">
        <v>5</v>
      </c>
      <c r="O34" s="563">
        <v>13850.0</v>
      </c>
      <c r="P34" s="515">
        <v>14689.0</v>
      </c>
      <c r="Q34" s="564"/>
      <c r="S34" s="8"/>
      <c r="T34" s="8"/>
      <c r="U34" s="64" t="s">
        <v>687</v>
      </c>
      <c r="V34" s="8">
        <v>1.0</v>
      </c>
      <c r="W34" s="8" t="s">
        <v>688</v>
      </c>
    </row>
    <row r="35" ht="15.75" customHeight="1">
      <c r="A35" s="9" t="s">
        <v>689</v>
      </c>
      <c r="B35" s="9" t="s">
        <v>690</v>
      </c>
      <c r="C35" s="61">
        <v>3.0</v>
      </c>
      <c r="D35" s="61">
        <v>87.0</v>
      </c>
      <c r="E35" s="61">
        <v>750.0</v>
      </c>
      <c r="F35" s="61">
        <v>134.0</v>
      </c>
      <c r="G35" s="61">
        <v>100.0</v>
      </c>
      <c r="H35" s="515">
        <v>323.0</v>
      </c>
      <c r="I35" s="515">
        <f t="shared" si="3"/>
        <v>264</v>
      </c>
      <c r="J35" s="515">
        <f t="shared" si="4"/>
        <v>209</v>
      </c>
      <c r="K35" s="61">
        <v>7.8</v>
      </c>
      <c r="L35" s="560">
        <v>0.5</v>
      </c>
      <c r="M35" s="561">
        <v>4.0</v>
      </c>
      <c r="N35" s="105"/>
      <c r="O35" s="563">
        <v>15950.0</v>
      </c>
      <c r="P35" s="515">
        <v>17695.0</v>
      </c>
      <c r="Q35" s="564"/>
      <c r="S35" s="8"/>
      <c r="T35" s="8"/>
      <c r="U35" s="64" t="s">
        <v>691</v>
      </c>
      <c r="V35" s="8">
        <v>1.0</v>
      </c>
      <c r="W35" s="8" t="s">
        <v>692</v>
      </c>
    </row>
    <row r="36" ht="15.75" customHeight="1">
      <c r="A36" s="9" t="s">
        <v>693</v>
      </c>
      <c r="B36" s="9" t="s">
        <v>694</v>
      </c>
      <c r="C36" s="61">
        <v>4.0</v>
      </c>
      <c r="D36" s="61">
        <v>87.0</v>
      </c>
      <c r="E36" s="61">
        <v>750.0</v>
      </c>
      <c r="F36" s="61">
        <v>184.0</v>
      </c>
      <c r="G36" s="61">
        <v>150.0</v>
      </c>
      <c r="H36" s="515">
        <v>431.0</v>
      </c>
      <c r="I36" s="515">
        <f t="shared" si="3"/>
        <v>353</v>
      </c>
      <c r="J36" s="515">
        <f t="shared" si="4"/>
        <v>278</v>
      </c>
      <c r="K36" s="61">
        <v>10.4</v>
      </c>
      <c r="L36" s="560">
        <v>0.5</v>
      </c>
      <c r="M36" s="561">
        <v>4.0</v>
      </c>
      <c r="N36" s="105"/>
      <c r="O36" s="563">
        <v>18000.0</v>
      </c>
      <c r="P36" s="515">
        <v>20704.0</v>
      </c>
      <c r="Q36" s="564"/>
      <c r="S36" s="8"/>
      <c r="T36" s="8"/>
      <c r="U36" s="64" t="s">
        <v>695</v>
      </c>
      <c r="V36" s="8">
        <v>1.0</v>
      </c>
      <c r="W36" s="8" t="s">
        <v>696</v>
      </c>
    </row>
    <row r="37" ht="15.75" customHeight="1">
      <c r="A37" s="565" t="s">
        <v>697</v>
      </c>
      <c r="B37" s="565" t="s">
        <v>698</v>
      </c>
      <c r="C37" s="566">
        <v>5.0</v>
      </c>
      <c r="D37" s="566">
        <v>87.0</v>
      </c>
      <c r="E37" s="566">
        <v>750.0</v>
      </c>
      <c r="F37" s="566">
        <v>234.0</v>
      </c>
      <c r="G37" s="566">
        <v>200.0</v>
      </c>
      <c r="H37" s="567">
        <v>538.0</v>
      </c>
      <c r="I37" s="515">
        <f t="shared" si="3"/>
        <v>440</v>
      </c>
      <c r="J37" s="515">
        <f t="shared" si="4"/>
        <v>348</v>
      </c>
      <c r="K37" s="566">
        <v>12.9</v>
      </c>
      <c r="L37" s="568">
        <v>0.5</v>
      </c>
      <c r="M37" s="569">
        <v>4.0</v>
      </c>
      <c r="N37" s="105"/>
      <c r="O37" s="563">
        <v>20100.0</v>
      </c>
      <c r="P37" s="515">
        <v>23722.0</v>
      </c>
      <c r="Q37" s="564"/>
      <c r="S37" s="8"/>
      <c r="T37" s="8"/>
      <c r="U37" s="64" t="s">
        <v>699</v>
      </c>
      <c r="V37" s="8">
        <v>1.0</v>
      </c>
      <c r="W37" s="8" t="s">
        <v>700</v>
      </c>
    </row>
    <row r="38" ht="15.75" customHeight="1">
      <c r="A38" s="9" t="s">
        <v>701</v>
      </c>
      <c r="B38" s="9" t="s">
        <v>702</v>
      </c>
      <c r="C38" s="61">
        <v>6.0</v>
      </c>
      <c r="D38" s="61">
        <v>87.0</v>
      </c>
      <c r="E38" s="61">
        <v>750.0</v>
      </c>
      <c r="F38" s="61">
        <v>284.0</v>
      </c>
      <c r="G38" s="61">
        <v>250.0</v>
      </c>
      <c r="H38" s="515">
        <v>646.0</v>
      </c>
      <c r="I38" s="515">
        <f t="shared" si="3"/>
        <v>528</v>
      </c>
      <c r="J38" s="515">
        <f t="shared" si="4"/>
        <v>417</v>
      </c>
      <c r="K38" s="61">
        <v>15.5</v>
      </c>
      <c r="L38" s="560">
        <v>0.5</v>
      </c>
      <c r="M38" s="561">
        <v>4.0</v>
      </c>
      <c r="N38" s="105"/>
      <c r="O38" s="563">
        <v>22100.0</v>
      </c>
      <c r="P38" s="515">
        <v>26744.0</v>
      </c>
      <c r="Q38" s="564"/>
      <c r="S38" s="8"/>
      <c r="T38" s="8"/>
      <c r="U38" s="64" t="s">
        <v>703</v>
      </c>
      <c r="V38" s="8">
        <v>1.0</v>
      </c>
      <c r="W38" s="8" t="s">
        <v>704</v>
      </c>
    </row>
    <row r="39" ht="15.75" customHeight="1">
      <c r="A39" s="9" t="s">
        <v>705</v>
      </c>
      <c r="B39" s="9" t="s">
        <v>706</v>
      </c>
      <c r="C39" s="61">
        <v>7.0</v>
      </c>
      <c r="D39" s="61">
        <v>87.0</v>
      </c>
      <c r="E39" s="61">
        <v>750.0</v>
      </c>
      <c r="F39" s="61">
        <v>334.0</v>
      </c>
      <c r="G39" s="61">
        <v>300.0</v>
      </c>
      <c r="H39" s="515">
        <v>753.0</v>
      </c>
      <c r="I39" s="515">
        <f t="shared" si="3"/>
        <v>616</v>
      </c>
      <c r="J39" s="515">
        <f t="shared" si="4"/>
        <v>486</v>
      </c>
      <c r="K39" s="61">
        <v>18.0</v>
      </c>
      <c r="L39" s="560">
        <v>0.5</v>
      </c>
      <c r="M39" s="561">
        <v>4.0</v>
      </c>
      <c r="N39" s="105"/>
      <c r="O39" s="563">
        <v>24150.0</v>
      </c>
      <c r="P39" s="515">
        <v>29774.0</v>
      </c>
      <c r="Q39" s="564"/>
      <c r="S39" s="8"/>
      <c r="T39" s="8"/>
      <c r="U39" s="64" t="s">
        <v>707</v>
      </c>
      <c r="V39" s="8">
        <v>1.0</v>
      </c>
      <c r="W39" s="8" t="s">
        <v>708</v>
      </c>
    </row>
    <row r="40" ht="15.75" customHeight="1">
      <c r="A40" s="565" t="s">
        <v>709</v>
      </c>
      <c r="B40" s="565" t="s">
        <v>710</v>
      </c>
      <c r="C40" s="566">
        <v>8.0</v>
      </c>
      <c r="D40" s="566">
        <v>87.0</v>
      </c>
      <c r="E40" s="566">
        <v>750.0</v>
      </c>
      <c r="F40" s="566">
        <v>384.0</v>
      </c>
      <c r="G40" s="566">
        <v>350.0</v>
      </c>
      <c r="H40" s="567">
        <v>860.0</v>
      </c>
      <c r="I40" s="515">
        <f t="shared" si="3"/>
        <v>703</v>
      </c>
      <c r="J40" s="515">
        <f t="shared" si="4"/>
        <v>556</v>
      </c>
      <c r="K40" s="566">
        <v>20.6</v>
      </c>
      <c r="L40" s="568">
        <v>0.5</v>
      </c>
      <c r="M40" s="569">
        <v>4.0</v>
      </c>
      <c r="N40" s="105"/>
      <c r="O40" s="563">
        <v>26250.0</v>
      </c>
      <c r="P40" s="515">
        <v>32810.0</v>
      </c>
      <c r="Q40" s="564"/>
      <c r="S40" s="8"/>
      <c r="T40" s="8"/>
      <c r="U40" s="64" t="s">
        <v>711</v>
      </c>
      <c r="V40" s="8">
        <v>1.0</v>
      </c>
      <c r="W40" s="8" t="s">
        <v>712</v>
      </c>
    </row>
    <row r="41" ht="15.75" customHeight="1">
      <c r="A41" s="9" t="s">
        <v>713</v>
      </c>
      <c r="B41" s="9" t="s">
        <v>714</v>
      </c>
      <c r="C41" s="61">
        <v>9.0</v>
      </c>
      <c r="D41" s="61">
        <v>87.0</v>
      </c>
      <c r="E41" s="61">
        <v>750.0</v>
      </c>
      <c r="F41" s="61">
        <v>434.0</v>
      </c>
      <c r="G41" s="61">
        <v>400.0</v>
      </c>
      <c r="H41" s="515">
        <v>969.0</v>
      </c>
      <c r="I41" s="515">
        <f t="shared" si="3"/>
        <v>793</v>
      </c>
      <c r="J41" s="515">
        <f t="shared" si="4"/>
        <v>626</v>
      </c>
      <c r="K41" s="61">
        <v>23.2</v>
      </c>
      <c r="L41" s="560">
        <v>0.5</v>
      </c>
      <c r="M41" s="561">
        <v>4.0</v>
      </c>
      <c r="N41" s="105"/>
      <c r="O41" s="563">
        <v>28300.0</v>
      </c>
      <c r="P41" s="515">
        <v>35852.0</v>
      </c>
      <c r="Q41" s="564"/>
      <c r="S41" s="8"/>
      <c r="T41" s="8"/>
      <c r="U41" s="64" t="s">
        <v>715</v>
      </c>
      <c r="V41" s="8">
        <v>1.0</v>
      </c>
      <c r="W41" s="8" t="s">
        <v>716</v>
      </c>
    </row>
    <row r="42" ht="15.75" customHeight="1">
      <c r="A42" s="9" t="s">
        <v>717</v>
      </c>
      <c r="B42" s="9" t="s">
        <v>718</v>
      </c>
      <c r="C42" s="61">
        <v>10.0</v>
      </c>
      <c r="D42" s="61">
        <v>87.0</v>
      </c>
      <c r="E42" s="61">
        <v>750.0</v>
      </c>
      <c r="F42" s="61">
        <v>484.0</v>
      </c>
      <c r="G42" s="61">
        <v>450.0</v>
      </c>
      <c r="H42" s="515">
        <v>1077.0</v>
      </c>
      <c r="I42" s="515">
        <f t="shared" si="3"/>
        <v>881</v>
      </c>
      <c r="J42" s="515">
        <f t="shared" si="4"/>
        <v>696</v>
      </c>
      <c r="K42" s="61">
        <v>25.7</v>
      </c>
      <c r="L42" s="560">
        <v>0.5</v>
      </c>
      <c r="M42" s="561">
        <v>6.0</v>
      </c>
      <c r="N42" s="105"/>
      <c r="O42" s="563">
        <v>30350.0</v>
      </c>
      <c r="P42" s="515">
        <v>38900.0</v>
      </c>
      <c r="Q42" s="564"/>
      <c r="S42" s="8"/>
      <c r="T42" s="8"/>
      <c r="U42" s="64" t="s">
        <v>719</v>
      </c>
      <c r="V42" s="8">
        <v>1.0</v>
      </c>
      <c r="W42" s="8" t="s">
        <v>720</v>
      </c>
    </row>
    <row r="43" ht="15.75" customHeight="1">
      <c r="A43" s="565" t="s">
        <v>721</v>
      </c>
      <c r="B43" s="565" t="s">
        <v>722</v>
      </c>
      <c r="C43" s="566">
        <v>11.0</v>
      </c>
      <c r="D43" s="566">
        <v>87.0</v>
      </c>
      <c r="E43" s="566">
        <v>750.0</v>
      </c>
      <c r="F43" s="566">
        <v>534.0</v>
      </c>
      <c r="G43" s="566">
        <v>500.0</v>
      </c>
      <c r="H43" s="567">
        <v>1184.0</v>
      </c>
      <c r="I43" s="515">
        <f t="shared" si="3"/>
        <v>969</v>
      </c>
      <c r="J43" s="515">
        <f t="shared" si="4"/>
        <v>765</v>
      </c>
      <c r="K43" s="566">
        <v>28.3</v>
      </c>
      <c r="L43" s="568">
        <v>0.5</v>
      </c>
      <c r="M43" s="569">
        <v>6.0</v>
      </c>
      <c r="N43" s="105"/>
      <c r="O43" s="563">
        <v>32400.0</v>
      </c>
      <c r="P43" s="515">
        <v>41955.0</v>
      </c>
      <c r="Q43" s="564"/>
      <c r="S43" s="8"/>
      <c r="T43" s="8"/>
      <c r="U43" s="64" t="s">
        <v>723</v>
      </c>
      <c r="V43" s="8">
        <v>1.0</v>
      </c>
      <c r="W43" s="8" t="s">
        <v>724</v>
      </c>
    </row>
    <row r="44" ht="15.75" customHeight="1">
      <c r="A44" s="9" t="s">
        <v>725</v>
      </c>
      <c r="B44" s="9" t="s">
        <v>726</v>
      </c>
      <c r="C44" s="61">
        <v>12.0</v>
      </c>
      <c r="D44" s="61">
        <v>87.0</v>
      </c>
      <c r="E44" s="61">
        <v>750.0</v>
      </c>
      <c r="F44" s="61">
        <v>584.0</v>
      </c>
      <c r="G44" s="61">
        <v>550.0</v>
      </c>
      <c r="H44" s="515">
        <v>1293.0</v>
      </c>
      <c r="I44" s="515">
        <f t="shared" si="3"/>
        <v>1058</v>
      </c>
      <c r="J44" s="515">
        <f t="shared" si="4"/>
        <v>835</v>
      </c>
      <c r="K44" s="61">
        <v>30.9</v>
      </c>
      <c r="L44" s="560">
        <v>0.5</v>
      </c>
      <c r="M44" s="561">
        <v>6.0</v>
      </c>
      <c r="N44" s="105"/>
      <c r="O44" s="563">
        <v>34500.0</v>
      </c>
      <c r="P44" s="515">
        <v>44976.0</v>
      </c>
      <c r="Q44" s="564"/>
      <c r="S44" s="8"/>
      <c r="T44" s="8"/>
      <c r="U44" s="64" t="s">
        <v>727</v>
      </c>
      <c r="V44" s="8">
        <v>1.0</v>
      </c>
      <c r="W44" s="8" t="s">
        <v>728</v>
      </c>
    </row>
    <row r="45" ht="15.75" customHeight="1">
      <c r="A45" s="9" t="s">
        <v>729</v>
      </c>
      <c r="B45" s="9" t="s">
        <v>730</v>
      </c>
      <c r="C45" s="61">
        <v>13.0</v>
      </c>
      <c r="D45" s="61">
        <v>87.0</v>
      </c>
      <c r="E45" s="61">
        <v>750.0</v>
      </c>
      <c r="F45" s="61">
        <v>634.0</v>
      </c>
      <c r="G45" s="61">
        <v>600.0</v>
      </c>
      <c r="H45" s="515">
        <v>1400.0</v>
      </c>
      <c r="I45" s="515">
        <f t="shared" si="3"/>
        <v>1145</v>
      </c>
      <c r="J45" s="515">
        <f t="shared" si="4"/>
        <v>904</v>
      </c>
      <c r="K45" s="61">
        <v>33.4</v>
      </c>
      <c r="L45" s="560">
        <v>0.5</v>
      </c>
      <c r="M45" s="561">
        <v>6.0</v>
      </c>
      <c r="N45" s="105"/>
      <c r="O45" s="563">
        <v>36550.0</v>
      </c>
      <c r="P45" s="515">
        <v>47993.0</v>
      </c>
      <c r="Q45" s="564"/>
      <c r="S45" s="8"/>
      <c r="T45" s="8"/>
      <c r="U45" s="64" t="s">
        <v>731</v>
      </c>
      <c r="V45" s="8">
        <v>1.0</v>
      </c>
      <c r="W45" s="8" t="s">
        <v>732</v>
      </c>
    </row>
    <row r="46" ht="15.75" customHeight="1">
      <c r="A46" s="9" t="s">
        <v>733</v>
      </c>
      <c r="B46" s="9" t="s">
        <v>734</v>
      </c>
      <c r="C46" s="61">
        <v>14.0</v>
      </c>
      <c r="D46" s="61">
        <v>87.0</v>
      </c>
      <c r="E46" s="61">
        <v>750.0</v>
      </c>
      <c r="F46" s="61">
        <v>684.0</v>
      </c>
      <c r="G46" s="61">
        <v>650.0</v>
      </c>
      <c r="H46" s="515">
        <v>1508.0</v>
      </c>
      <c r="I46" s="515">
        <f t="shared" si="3"/>
        <v>1234</v>
      </c>
      <c r="J46" s="515">
        <f t="shared" si="4"/>
        <v>974</v>
      </c>
      <c r="K46" s="61">
        <v>36.0</v>
      </c>
      <c r="L46" s="560">
        <v>0.5</v>
      </c>
      <c r="M46" s="561">
        <v>6.0</v>
      </c>
      <c r="N46" s="55"/>
      <c r="O46" s="563">
        <v>38600.0</v>
      </c>
      <c r="P46" s="515">
        <v>51010.0</v>
      </c>
      <c r="Q46" s="564"/>
      <c r="S46" s="8"/>
      <c r="T46" s="8"/>
      <c r="U46" s="64" t="s">
        <v>735</v>
      </c>
      <c r="V46" s="8">
        <v>1.0</v>
      </c>
      <c r="W46" s="8" t="s">
        <v>736</v>
      </c>
    </row>
    <row r="47" ht="15.75" customHeight="1">
      <c r="D47" s="67"/>
      <c r="H47" s="63"/>
      <c r="I47" s="515"/>
      <c r="J47" s="515"/>
      <c r="K47" s="66">
        <v>0.0</v>
      </c>
      <c r="M47" s="572"/>
      <c r="O47" s="563">
        <v>0.0</v>
      </c>
      <c r="P47" s="515">
        <v>0.0</v>
      </c>
      <c r="Q47" s="564"/>
      <c r="S47" s="8"/>
      <c r="T47" s="8"/>
      <c r="U47" s="64" t="s">
        <v>737</v>
      </c>
      <c r="V47" s="8">
        <v>1.0</v>
      </c>
      <c r="W47" s="8" t="s">
        <v>738</v>
      </c>
    </row>
    <row r="48" ht="15.75" customHeight="1">
      <c r="B48" s="573" t="s">
        <v>739</v>
      </c>
      <c r="D48" s="572"/>
      <c r="H48" s="63"/>
      <c r="I48" s="515"/>
      <c r="J48" s="515"/>
      <c r="K48" s="66">
        <v>0.0</v>
      </c>
      <c r="M48" s="572"/>
      <c r="O48" s="563">
        <v>0.0</v>
      </c>
      <c r="P48" s="515">
        <v>0.0</v>
      </c>
      <c r="Q48" s="564"/>
      <c r="S48" s="8"/>
      <c r="T48" s="8"/>
      <c r="U48" s="64" t="s">
        <v>740</v>
      </c>
      <c r="V48" s="8">
        <v>1.0</v>
      </c>
      <c r="W48" s="8" t="s">
        <v>741</v>
      </c>
    </row>
    <row r="49" ht="15.75" customHeight="1">
      <c r="A49" s="9" t="s">
        <v>742</v>
      </c>
      <c r="B49" s="9" t="s">
        <v>743</v>
      </c>
      <c r="C49" s="61">
        <v>2.0</v>
      </c>
      <c r="D49" s="61">
        <v>87.0</v>
      </c>
      <c r="E49" s="61">
        <v>1000.0</v>
      </c>
      <c r="F49" s="61">
        <v>84.0</v>
      </c>
      <c r="G49" s="61">
        <v>50.0</v>
      </c>
      <c r="H49" s="515">
        <v>290.0</v>
      </c>
      <c r="I49" s="515">
        <f t="shared" ref="I49:I61" si="5">ROUND(H49*0.818,0)</f>
        <v>237</v>
      </c>
      <c r="J49" s="515">
        <f t="shared" ref="J49:J61" si="6">ROUND(H49*0.646,0)</f>
        <v>187</v>
      </c>
      <c r="K49" s="61">
        <v>6.6</v>
      </c>
      <c r="L49" s="560">
        <v>0.5</v>
      </c>
      <c r="M49" s="561">
        <v>2.0</v>
      </c>
      <c r="N49" s="562" t="s">
        <v>5</v>
      </c>
      <c r="O49" s="563">
        <v>14750.0</v>
      </c>
      <c r="P49" s="515">
        <v>15549.0</v>
      </c>
      <c r="Q49" s="564"/>
      <c r="S49" s="8"/>
      <c r="T49" s="8"/>
      <c r="U49" s="64" t="s">
        <v>744</v>
      </c>
      <c r="V49" s="8">
        <v>1.0</v>
      </c>
      <c r="W49" s="8" t="s">
        <v>745</v>
      </c>
    </row>
    <row r="50" ht="15.75" customHeight="1">
      <c r="A50" s="9" t="s">
        <v>746</v>
      </c>
      <c r="B50" s="9" t="s">
        <v>747</v>
      </c>
      <c r="C50" s="61">
        <v>3.0</v>
      </c>
      <c r="D50" s="61">
        <v>87.0</v>
      </c>
      <c r="E50" s="61">
        <v>1000.0</v>
      </c>
      <c r="F50" s="61">
        <v>134.0</v>
      </c>
      <c r="G50" s="61">
        <v>100.0</v>
      </c>
      <c r="H50" s="515">
        <v>436.0</v>
      </c>
      <c r="I50" s="515">
        <f t="shared" si="5"/>
        <v>357</v>
      </c>
      <c r="J50" s="515">
        <f t="shared" si="6"/>
        <v>282</v>
      </c>
      <c r="K50" s="61">
        <v>9.8</v>
      </c>
      <c r="L50" s="560">
        <v>0.5</v>
      </c>
      <c r="M50" s="561">
        <v>4.0</v>
      </c>
      <c r="N50" s="105"/>
      <c r="O50" s="563">
        <v>17300.0</v>
      </c>
      <c r="P50" s="515">
        <v>18984.0</v>
      </c>
      <c r="Q50" s="564"/>
      <c r="S50" s="8"/>
      <c r="T50" s="8"/>
      <c r="U50" s="64" t="s">
        <v>748</v>
      </c>
      <c r="V50" s="8">
        <v>1.0</v>
      </c>
      <c r="W50" s="8" t="s">
        <v>749</v>
      </c>
    </row>
    <row r="51" ht="15.75" customHeight="1">
      <c r="A51" s="9" t="s">
        <v>750</v>
      </c>
      <c r="B51" s="9" t="s">
        <v>751</v>
      </c>
      <c r="C51" s="61">
        <v>4.0</v>
      </c>
      <c r="D51" s="61">
        <v>87.0</v>
      </c>
      <c r="E51" s="61">
        <v>1000.0</v>
      </c>
      <c r="F51" s="61">
        <v>184.0</v>
      </c>
      <c r="G51" s="61">
        <v>150.0</v>
      </c>
      <c r="H51" s="515">
        <v>581.0</v>
      </c>
      <c r="I51" s="515">
        <f t="shared" si="5"/>
        <v>475</v>
      </c>
      <c r="J51" s="515">
        <f t="shared" si="6"/>
        <v>375</v>
      </c>
      <c r="K51" s="61">
        <v>13.1</v>
      </c>
      <c r="L51" s="560">
        <v>0.5</v>
      </c>
      <c r="M51" s="561">
        <v>4.0</v>
      </c>
      <c r="N51" s="105"/>
      <c r="O51" s="563">
        <v>19800.0</v>
      </c>
      <c r="P51" s="515">
        <v>22428.0</v>
      </c>
      <c r="Q51" s="564"/>
      <c r="S51" s="8"/>
      <c r="T51" s="8"/>
      <c r="U51" s="64" t="s">
        <v>752</v>
      </c>
      <c r="V51" s="8">
        <v>1.0</v>
      </c>
      <c r="W51" s="8" t="s">
        <v>753</v>
      </c>
    </row>
    <row r="52" ht="15.75" customHeight="1">
      <c r="A52" s="565" t="s">
        <v>754</v>
      </c>
      <c r="B52" s="565" t="s">
        <v>755</v>
      </c>
      <c r="C52" s="566">
        <v>5.0</v>
      </c>
      <c r="D52" s="566">
        <v>87.0</v>
      </c>
      <c r="E52" s="566">
        <v>1000.0</v>
      </c>
      <c r="F52" s="566">
        <v>234.0</v>
      </c>
      <c r="G52" s="566">
        <v>200.0</v>
      </c>
      <c r="H52" s="567">
        <v>727.0</v>
      </c>
      <c r="I52" s="515">
        <f t="shared" si="5"/>
        <v>595</v>
      </c>
      <c r="J52" s="515">
        <f t="shared" si="6"/>
        <v>470</v>
      </c>
      <c r="K52" s="566">
        <v>16.3</v>
      </c>
      <c r="L52" s="568">
        <v>0.5</v>
      </c>
      <c r="M52" s="569">
        <v>4.0</v>
      </c>
      <c r="N52" s="105"/>
      <c r="O52" s="563">
        <v>22350.0</v>
      </c>
      <c r="P52" s="515">
        <v>25878.0</v>
      </c>
      <c r="Q52" s="564"/>
      <c r="S52" s="8"/>
      <c r="T52" s="8"/>
      <c r="U52" s="64" t="s">
        <v>756</v>
      </c>
      <c r="V52" s="8">
        <v>1.0</v>
      </c>
      <c r="W52" s="8" t="s">
        <v>757</v>
      </c>
    </row>
    <row r="53" ht="15.75" customHeight="1">
      <c r="A53" s="9" t="s">
        <v>758</v>
      </c>
      <c r="B53" s="9" t="s">
        <v>759</v>
      </c>
      <c r="C53" s="61">
        <v>6.0</v>
      </c>
      <c r="D53" s="61">
        <v>87.0</v>
      </c>
      <c r="E53" s="61">
        <v>1000.0</v>
      </c>
      <c r="F53" s="61">
        <v>284.0</v>
      </c>
      <c r="G53" s="61">
        <v>250.0</v>
      </c>
      <c r="H53" s="515">
        <v>871.0</v>
      </c>
      <c r="I53" s="515">
        <f t="shared" si="5"/>
        <v>712</v>
      </c>
      <c r="J53" s="515">
        <f t="shared" si="6"/>
        <v>563</v>
      </c>
      <c r="K53" s="61">
        <v>19.5</v>
      </c>
      <c r="L53" s="560">
        <v>0.5</v>
      </c>
      <c r="M53" s="561">
        <v>4.0</v>
      </c>
      <c r="N53" s="105"/>
      <c r="O53" s="563">
        <v>24900.0</v>
      </c>
      <c r="P53" s="515">
        <v>29335.0</v>
      </c>
      <c r="Q53" s="564"/>
      <c r="S53" s="8"/>
      <c r="T53" s="8"/>
      <c r="U53" s="64" t="s">
        <v>760</v>
      </c>
      <c r="V53" s="8">
        <v>1.0</v>
      </c>
      <c r="W53" s="8" t="s">
        <v>761</v>
      </c>
    </row>
    <row r="54" ht="15.75" customHeight="1">
      <c r="A54" s="9" t="s">
        <v>762</v>
      </c>
      <c r="B54" s="9" t="s">
        <v>763</v>
      </c>
      <c r="C54" s="61">
        <v>7.0</v>
      </c>
      <c r="D54" s="61">
        <v>87.0</v>
      </c>
      <c r="E54" s="61">
        <v>1000.0</v>
      </c>
      <c r="F54" s="61">
        <v>334.0</v>
      </c>
      <c r="G54" s="61">
        <v>300.0</v>
      </c>
      <c r="H54" s="515">
        <v>1017.0</v>
      </c>
      <c r="I54" s="515">
        <f t="shared" si="5"/>
        <v>832</v>
      </c>
      <c r="J54" s="515">
        <f t="shared" si="6"/>
        <v>657</v>
      </c>
      <c r="K54" s="61">
        <v>22.8</v>
      </c>
      <c r="L54" s="560">
        <v>0.5</v>
      </c>
      <c r="M54" s="561">
        <v>4.0</v>
      </c>
      <c r="N54" s="105"/>
      <c r="O54" s="563">
        <v>27400.0</v>
      </c>
      <c r="P54" s="515">
        <v>32800.0</v>
      </c>
      <c r="Q54" s="564"/>
      <c r="S54" s="8"/>
      <c r="T54" s="8"/>
      <c r="U54" s="64" t="s">
        <v>764</v>
      </c>
      <c r="V54" s="8">
        <v>1.0</v>
      </c>
      <c r="W54" s="8" t="s">
        <v>765</v>
      </c>
    </row>
    <row r="55" ht="15.75" customHeight="1">
      <c r="A55" s="565" t="s">
        <v>766</v>
      </c>
      <c r="B55" s="565" t="s">
        <v>767</v>
      </c>
      <c r="C55" s="566">
        <v>8.0</v>
      </c>
      <c r="D55" s="566">
        <v>87.0</v>
      </c>
      <c r="E55" s="566">
        <v>1000.0</v>
      </c>
      <c r="F55" s="566">
        <v>384.0</v>
      </c>
      <c r="G55" s="566">
        <v>350.0</v>
      </c>
      <c r="H55" s="567">
        <v>1162.0</v>
      </c>
      <c r="I55" s="515">
        <f t="shared" si="5"/>
        <v>951</v>
      </c>
      <c r="J55" s="515">
        <f t="shared" si="6"/>
        <v>751</v>
      </c>
      <c r="K55" s="566">
        <v>26.0</v>
      </c>
      <c r="L55" s="568">
        <v>0.5</v>
      </c>
      <c r="M55" s="569">
        <v>4.0</v>
      </c>
      <c r="N55" s="105"/>
      <c r="O55" s="563">
        <v>29900.0</v>
      </c>
      <c r="P55" s="515">
        <v>36271.0</v>
      </c>
      <c r="Q55" s="564"/>
      <c r="S55" s="8"/>
      <c r="T55" s="8"/>
      <c r="U55" s="64" t="s">
        <v>768</v>
      </c>
      <c r="V55" s="8">
        <v>1.0</v>
      </c>
      <c r="W55" s="8" t="s">
        <v>769</v>
      </c>
    </row>
    <row r="56" ht="15.75" customHeight="1">
      <c r="A56" s="9" t="s">
        <v>770</v>
      </c>
      <c r="B56" s="9" t="s">
        <v>771</v>
      </c>
      <c r="C56" s="61">
        <v>9.0</v>
      </c>
      <c r="D56" s="61">
        <v>87.0</v>
      </c>
      <c r="E56" s="61">
        <v>1000.0</v>
      </c>
      <c r="F56" s="61">
        <v>434.0</v>
      </c>
      <c r="G56" s="61">
        <v>400.0</v>
      </c>
      <c r="H56" s="515">
        <v>1307.0</v>
      </c>
      <c r="I56" s="515">
        <f t="shared" si="5"/>
        <v>1069</v>
      </c>
      <c r="J56" s="515">
        <f t="shared" si="6"/>
        <v>844</v>
      </c>
      <c r="K56" s="61">
        <v>29.2</v>
      </c>
      <c r="L56" s="560">
        <v>0.5</v>
      </c>
      <c r="M56" s="561">
        <v>4.0</v>
      </c>
      <c r="N56" s="105"/>
      <c r="O56" s="563">
        <v>32450.0</v>
      </c>
      <c r="P56" s="515">
        <v>39751.0</v>
      </c>
      <c r="Q56" s="564"/>
      <c r="S56" s="8"/>
      <c r="T56" s="8"/>
      <c r="U56" s="64" t="s">
        <v>772</v>
      </c>
      <c r="V56" s="8">
        <v>1.0</v>
      </c>
      <c r="W56" s="8" t="s">
        <v>773</v>
      </c>
    </row>
    <row r="57" ht="15.75" customHeight="1">
      <c r="A57" s="9" t="s">
        <v>774</v>
      </c>
      <c r="B57" s="9" t="s">
        <v>775</v>
      </c>
      <c r="C57" s="61">
        <v>10.0</v>
      </c>
      <c r="D57" s="61">
        <v>87.0</v>
      </c>
      <c r="E57" s="61">
        <v>1000.0</v>
      </c>
      <c r="F57" s="61">
        <v>484.0</v>
      </c>
      <c r="G57" s="61">
        <v>450.0</v>
      </c>
      <c r="H57" s="515">
        <v>1452.0</v>
      </c>
      <c r="I57" s="515">
        <f t="shared" si="5"/>
        <v>1188</v>
      </c>
      <c r="J57" s="515">
        <f t="shared" si="6"/>
        <v>938</v>
      </c>
      <c r="K57" s="61">
        <v>32.5</v>
      </c>
      <c r="L57" s="560">
        <v>0.5</v>
      </c>
      <c r="M57" s="561">
        <v>6.0</v>
      </c>
      <c r="N57" s="105"/>
      <c r="O57" s="563">
        <v>35000.0</v>
      </c>
      <c r="P57" s="515">
        <v>43239.0</v>
      </c>
      <c r="Q57" s="564"/>
      <c r="S57" s="8"/>
      <c r="T57" s="8"/>
      <c r="U57" s="64" t="s">
        <v>776</v>
      </c>
      <c r="V57" s="8">
        <v>1.0</v>
      </c>
      <c r="W57" s="8" t="s">
        <v>777</v>
      </c>
    </row>
    <row r="58" ht="15.75" customHeight="1">
      <c r="A58" s="565" t="s">
        <v>778</v>
      </c>
      <c r="B58" s="565" t="s">
        <v>779</v>
      </c>
      <c r="C58" s="566">
        <v>11.0</v>
      </c>
      <c r="D58" s="566">
        <v>87.0</v>
      </c>
      <c r="E58" s="566">
        <v>1000.0</v>
      </c>
      <c r="F58" s="566">
        <v>534.0</v>
      </c>
      <c r="G58" s="566">
        <v>500.0</v>
      </c>
      <c r="H58" s="567">
        <v>1598.0</v>
      </c>
      <c r="I58" s="515">
        <f t="shared" si="5"/>
        <v>1307</v>
      </c>
      <c r="J58" s="515">
        <f t="shared" si="6"/>
        <v>1032</v>
      </c>
      <c r="K58" s="566">
        <v>35.7</v>
      </c>
      <c r="L58" s="568">
        <v>0.5</v>
      </c>
      <c r="M58" s="569">
        <v>6.0</v>
      </c>
      <c r="N58" s="105"/>
      <c r="O58" s="563">
        <v>37500.0</v>
      </c>
      <c r="P58" s="515">
        <v>46732.0</v>
      </c>
      <c r="Q58" s="564"/>
      <c r="S58" s="8"/>
      <c r="T58" s="8"/>
      <c r="U58" s="64" t="s">
        <v>780</v>
      </c>
      <c r="V58" s="8">
        <v>1.0</v>
      </c>
      <c r="W58" s="8" t="s">
        <v>781</v>
      </c>
    </row>
    <row r="59" ht="15.75" customHeight="1">
      <c r="A59" s="9" t="s">
        <v>782</v>
      </c>
      <c r="B59" s="9" t="s">
        <v>783</v>
      </c>
      <c r="C59" s="61">
        <v>12.0</v>
      </c>
      <c r="D59" s="61">
        <v>87.0</v>
      </c>
      <c r="E59" s="61">
        <v>1000.0</v>
      </c>
      <c r="F59" s="61">
        <v>584.0</v>
      </c>
      <c r="G59" s="61">
        <v>550.0</v>
      </c>
      <c r="H59" s="515">
        <v>1742.0</v>
      </c>
      <c r="I59" s="515">
        <f t="shared" si="5"/>
        <v>1425</v>
      </c>
      <c r="J59" s="515">
        <f t="shared" si="6"/>
        <v>1125</v>
      </c>
      <c r="K59" s="61">
        <v>39.0</v>
      </c>
      <c r="L59" s="560">
        <v>0.5</v>
      </c>
      <c r="M59" s="561">
        <v>6.0</v>
      </c>
      <c r="N59" s="105"/>
      <c r="O59" s="563">
        <v>40100.0</v>
      </c>
      <c r="P59" s="515">
        <v>50184.0</v>
      </c>
      <c r="Q59" s="564"/>
      <c r="S59" s="8"/>
      <c r="T59" s="8"/>
      <c r="U59" s="64" t="s">
        <v>784</v>
      </c>
      <c r="V59" s="8">
        <v>1.0</v>
      </c>
      <c r="W59" s="8" t="s">
        <v>785</v>
      </c>
    </row>
    <row r="60" ht="15.75" customHeight="1">
      <c r="A60" s="9" t="s">
        <v>786</v>
      </c>
      <c r="B60" s="9" t="s">
        <v>787</v>
      </c>
      <c r="C60" s="61">
        <v>13.0</v>
      </c>
      <c r="D60" s="61">
        <v>87.0</v>
      </c>
      <c r="E60" s="61">
        <v>1000.0</v>
      </c>
      <c r="F60" s="61">
        <v>634.0</v>
      </c>
      <c r="G60" s="61">
        <v>600.0</v>
      </c>
      <c r="H60" s="515">
        <v>1888.0</v>
      </c>
      <c r="I60" s="515">
        <f t="shared" si="5"/>
        <v>1544</v>
      </c>
      <c r="J60" s="515">
        <f t="shared" si="6"/>
        <v>1220</v>
      </c>
      <c r="K60" s="61">
        <v>42.2</v>
      </c>
      <c r="L60" s="560">
        <v>0.5</v>
      </c>
      <c r="M60" s="561">
        <v>6.0</v>
      </c>
      <c r="N60" s="105"/>
      <c r="O60" s="563">
        <v>42550.0</v>
      </c>
      <c r="P60" s="515">
        <v>53636.0</v>
      </c>
      <c r="Q60" s="564"/>
      <c r="S60" s="8"/>
      <c r="T60" s="8"/>
      <c r="U60" s="64" t="s">
        <v>788</v>
      </c>
      <c r="V60" s="8">
        <v>1.0</v>
      </c>
      <c r="W60" s="8" t="s">
        <v>789</v>
      </c>
    </row>
    <row r="61" ht="15.75" customHeight="1">
      <c r="A61" s="9" t="s">
        <v>790</v>
      </c>
      <c r="B61" s="9" t="s">
        <v>791</v>
      </c>
      <c r="C61" s="61">
        <v>14.0</v>
      </c>
      <c r="D61" s="61">
        <v>87.0</v>
      </c>
      <c r="E61" s="61">
        <v>1000.0</v>
      </c>
      <c r="F61" s="61">
        <v>684.0</v>
      </c>
      <c r="G61" s="61">
        <v>650.0</v>
      </c>
      <c r="H61" s="515">
        <v>2033.0</v>
      </c>
      <c r="I61" s="515">
        <f t="shared" si="5"/>
        <v>1663</v>
      </c>
      <c r="J61" s="515">
        <f t="shared" si="6"/>
        <v>1313</v>
      </c>
      <c r="K61" s="61">
        <v>45.4</v>
      </c>
      <c r="L61" s="560">
        <v>0.5</v>
      </c>
      <c r="M61" s="561">
        <v>6.0</v>
      </c>
      <c r="N61" s="55"/>
      <c r="O61" s="563">
        <v>45100.0</v>
      </c>
      <c r="P61" s="515">
        <v>57088.0</v>
      </c>
      <c r="Q61" s="564"/>
      <c r="S61" s="8"/>
      <c r="T61" s="8"/>
      <c r="U61" s="64" t="s">
        <v>792</v>
      </c>
      <c r="V61" s="8">
        <v>1.0</v>
      </c>
      <c r="W61" s="8" t="s">
        <v>793</v>
      </c>
    </row>
    <row r="62" ht="15.75" customHeight="1">
      <c r="H62" s="63"/>
      <c r="I62" s="515"/>
      <c r="J62" s="515"/>
      <c r="K62" s="66">
        <v>0.0</v>
      </c>
      <c r="M62" s="572"/>
      <c r="O62" s="563">
        <v>0.0</v>
      </c>
      <c r="P62" s="515">
        <v>0.0</v>
      </c>
      <c r="Q62" s="564"/>
      <c r="S62" s="8"/>
      <c r="T62" s="8"/>
      <c r="U62" s="64" t="s">
        <v>794</v>
      </c>
      <c r="V62" s="8">
        <v>1.0</v>
      </c>
      <c r="W62" s="8" t="s">
        <v>795</v>
      </c>
    </row>
    <row r="63" ht="15.75" customHeight="1">
      <c r="B63" s="573" t="s">
        <v>796</v>
      </c>
      <c r="H63" s="63"/>
      <c r="I63" s="515"/>
      <c r="J63" s="515"/>
      <c r="K63" s="66">
        <v>0.0</v>
      </c>
      <c r="M63" s="572"/>
      <c r="O63" s="563">
        <v>0.0</v>
      </c>
      <c r="P63" s="515">
        <v>0.0</v>
      </c>
      <c r="Q63" s="564"/>
      <c r="S63" s="8"/>
      <c r="T63" s="8"/>
      <c r="U63" s="64" t="s">
        <v>797</v>
      </c>
      <c r="V63" s="8">
        <v>1.0</v>
      </c>
      <c r="W63" s="8" t="s">
        <v>798</v>
      </c>
    </row>
    <row r="64" ht="15.75" customHeight="1">
      <c r="A64" s="9" t="s">
        <v>799</v>
      </c>
      <c r="B64" s="9" t="s">
        <v>800</v>
      </c>
      <c r="C64" s="61">
        <v>2.0</v>
      </c>
      <c r="D64" s="61">
        <v>87.0</v>
      </c>
      <c r="E64" s="61">
        <v>1250.0</v>
      </c>
      <c r="F64" s="61">
        <v>84.0</v>
      </c>
      <c r="G64" s="61">
        <v>50.0</v>
      </c>
      <c r="H64" s="515">
        <v>360.0</v>
      </c>
      <c r="I64" s="515">
        <f t="shared" ref="I64:I76" si="7">ROUND(H64*0.818,0)</f>
        <v>294</v>
      </c>
      <c r="J64" s="515">
        <f t="shared" ref="J64:J76" si="8">ROUND(H64*0.646,0)</f>
        <v>233</v>
      </c>
      <c r="K64" s="61">
        <v>7.9</v>
      </c>
      <c r="L64" s="560">
        <v>0.5</v>
      </c>
      <c r="M64" s="561">
        <v>2.0</v>
      </c>
      <c r="N64" s="562" t="s">
        <v>5</v>
      </c>
      <c r="O64" s="563">
        <v>15550.0</v>
      </c>
      <c r="P64" s="515">
        <v>17021.0</v>
      </c>
      <c r="Q64" s="564"/>
      <c r="S64" s="8"/>
      <c r="T64" s="8"/>
      <c r="U64" s="64" t="s">
        <v>801</v>
      </c>
      <c r="V64" s="8">
        <v>1.0</v>
      </c>
      <c r="W64" s="8" t="s">
        <v>802</v>
      </c>
    </row>
    <row r="65" ht="15.75" customHeight="1">
      <c r="A65" s="9" t="s">
        <v>803</v>
      </c>
      <c r="B65" s="9" t="s">
        <v>804</v>
      </c>
      <c r="C65" s="61">
        <v>3.0</v>
      </c>
      <c r="D65" s="61">
        <v>87.0</v>
      </c>
      <c r="E65" s="61">
        <v>1250.0</v>
      </c>
      <c r="F65" s="61">
        <v>134.0</v>
      </c>
      <c r="G65" s="61">
        <v>100.0</v>
      </c>
      <c r="H65" s="515">
        <v>541.0</v>
      </c>
      <c r="I65" s="515">
        <f t="shared" si="7"/>
        <v>443</v>
      </c>
      <c r="J65" s="515">
        <f t="shared" si="8"/>
        <v>349</v>
      </c>
      <c r="K65" s="61">
        <v>11.8</v>
      </c>
      <c r="L65" s="560">
        <v>0.5</v>
      </c>
      <c r="M65" s="561">
        <v>4.0</v>
      </c>
      <c r="N65" s="105"/>
      <c r="O65" s="563">
        <v>18500.0</v>
      </c>
      <c r="P65" s="515">
        <v>21195.0</v>
      </c>
      <c r="Q65" s="564"/>
      <c r="S65" s="8"/>
      <c r="T65" s="8"/>
      <c r="U65" s="64" t="s">
        <v>805</v>
      </c>
      <c r="V65" s="8">
        <v>1.0</v>
      </c>
      <c r="W65" s="8" t="s">
        <v>806</v>
      </c>
    </row>
    <row r="66" ht="15.75" customHeight="1">
      <c r="A66" s="9" t="s">
        <v>807</v>
      </c>
      <c r="B66" s="9" t="s">
        <v>808</v>
      </c>
      <c r="C66" s="61">
        <v>4.0</v>
      </c>
      <c r="D66" s="61">
        <v>87.0</v>
      </c>
      <c r="E66" s="61">
        <v>1250.0</v>
      </c>
      <c r="F66" s="61">
        <v>184.0</v>
      </c>
      <c r="G66" s="61">
        <v>150.0</v>
      </c>
      <c r="H66" s="515">
        <v>721.0</v>
      </c>
      <c r="I66" s="515">
        <f t="shared" si="7"/>
        <v>590</v>
      </c>
      <c r="J66" s="515">
        <f t="shared" si="8"/>
        <v>466</v>
      </c>
      <c r="K66" s="61">
        <v>15.7</v>
      </c>
      <c r="L66" s="560">
        <v>0.5</v>
      </c>
      <c r="M66" s="561">
        <v>4.0</v>
      </c>
      <c r="N66" s="105"/>
      <c r="O66" s="563">
        <v>21400.0</v>
      </c>
      <c r="P66" s="515">
        <v>25376.0</v>
      </c>
      <c r="Q66" s="564"/>
      <c r="S66" s="8"/>
      <c r="T66" s="8"/>
      <c r="U66" s="64" t="s">
        <v>809</v>
      </c>
      <c r="V66" s="8">
        <v>1.0</v>
      </c>
      <c r="W66" s="8" t="s">
        <v>810</v>
      </c>
    </row>
    <row r="67" ht="15.75" customHeight="1">
      <c r="A67" s="565" t="s">
        <v>811</v>
      </c>
      <c r="B67" s="565" t="s">
        <v>812</v>
      </c>
      <c r="C67" s="566">
        <v>5.0</v>
      </c>
      <c r="D67" s="566">
        <v>87.0</v>
      </c>
      <c r="E67" s="566">
        <v>1250.0</v>
      </c>
      <c r="F67" s="566">
        <v>234.0</v>
      </c>
      <c r="G67" s="566">
        <v>200.0</v>
      </c>
      <c r="H67" s="567">
        <v>902.0</v>
      </c>
      <c r="I67" s="515">
        <f t="shared" si="7"/>
        <v>738</v>
      </c>
      <c r="J67" s="515">
        <f t="shared" si="8"/>
        <v>583</v>
      </c>
      <c r="K67" s="566">
        <v>19.7</v>
      </c>
      <c r="L67" s="568">
        <v>0.5</v>
      </c>
      <c r="M67" s="569">
        <v>4.0</v>
      </c>
      <c r="N67" s="105"/>
      <c r="O67" s="563">
        <v>24350.0</v>
      </c>
      <c r="P67" s="515">
        <v>29567.0</v>
      </c>
      <c r="Q67" s="564"/>
      <c r="S67" s="8"/>
      <c r="T67" s="8"/>
      <c r="U67" s="64" t="s">
        <v>813</v>
      </c>
      <c r="V67" s="8">
        <v>1.0</v>
      </c>
      <c r="W67" s="8" t="s">
        <v>814</v>
      </c>
    </row>
    <row r="68" ht="15.75" customHeight="1">
      <c r="A68" s="9" t="s">
        <v>815</v>
      </c>
      <c r="B68" s="9" t="s">
        <v>816</v>
      </c>
      <c r="C68" s="61">
        <v>6.0</v>
      </c>
      <c r="D68" s="61">
        <v>87.0</v>
      </c>
      <c r="E68" s="61">
        <v>1250.0</v>
      </c>
      <c r="F68" s="61">
        <v>284.0</v>
      </c>
      <c r="G68" s="61">
        <v>250.0</v>
      </c>
      <c r="H68" s="515">
        <v>1081.0</v>
      </c>
      <c r="I68" s="515">
        <f t="shared" si="7"/>
        <v>884</v>
      </c>
      <c r="J68" s="515">
        <f t="shared" si="8"/>
        <v>698</v>
      </c>
      <c r="K68" s="61">
        <v>23.6</v>
      </c>
      <c r="L68" s="560">
        <v>0.5</v>
      </c>
      <c r="M68" s="561">
        <v>4.0</v>
      </c>
      <c r="N68" s="105"/>
      <c r="O68" s="563">
        <v>27250.0</v>
      </c>
      <c r="P68" s="515">
        <v>33766.0</v>
      </c>
      <c r="Q68" s="564"/>
      <c r="S68" s="8"/>
      <c r="T68" s="8"/>
      <c r="U68" s="64" t="s">
        <v>817</v>
      </c>
      <c r="V68" s="8">
        <v>1.0</v>
      </c>
      <c r="W68" s="8" t="s">
        <v>818</v>
      </c>
    </row>
    <row r="69" ht="15.75" customHeight="1">
      <c r="A69" s="9" t="s">
        <v>819</v>
      </c>
      <c r="B69" s="9" t="s">
        <v>820</v>
      </c>
      <c r="C69" s="61">
        <v>7.0</v>
      </c>
      <c r="D69" s="61">
        <v>87.0</v>
      </c>
      <c r="E69" s="61">
        <v>1250.0</v>
      </c>
      <c r="F69" s="61">
        <v>334.0</v>
      </c>
      <c r="G69" s="61">
        <v>300.0</v>
      </c>
      <c r="H69" s="515">
        <v>1262.0</v>
      </c>
      <c r="I69" s="515">
        <f t="shared" si="7"/>
        <v>1032</v>
      </c>
      <c r="J69" s="515">
        <f t="shared" si="8"/>
        <v>815</v>
      </c>
      <c r="K69" s="61">
        <v>27.5</v>
      </c>
      <c r="L69" s="560">
        <v>0.5</v>
      </c>
      <c r="M69" s="561">
        <v>4.0</v>
      </c>
      <c r="N69" s="105"/>
      <c r="O69" s="563">
        <v>30200.0</v>
      </c>
      <c r="P69" s="515">
        <v>37973.0</v>
      </c>
      <c r="Q69" s="564"/>
      <c r="S69" s="8"/>
      <c r="T69" s="8"/>
      <c r="U69" s="64" t="s">
        <v>821</v>
      </c>
      <c r="V69" s="8">
        <v>1.0</v>
      </c>
      <c r="W69" s="8" t="s">
        <v>822</v>
      </c>
    </row>
    <row r="70" ht="15.75" customHeight="1">
      <c r="A70" s="565" t="s">
        <v>823</v>
      </c>
      <c r="B70" s="565" t="s">
        <v>824</v>
      </c>
      <c r="C70" s="566">
        <v>8.0</v>
      </c>
      <c r="D70" s="566">
        <v>87.0</v>
      </c>
      <c r="E70" s="566">
        <v>1250.0</v>
      </c>
      <c r="F70" s="566">
        <v>384.0</v>
      </c>
      <c r="G70" s="566">
        <v>350.0</v>
      </c>
      <c r="H70" s="567">
        <v>1443.0</v>
      </c>
      <c r="I70" s="515">
        <f t="shared" si="7"/>
        <v>1180</v>
      </c>
      <c r="J70" s="515">
        <f t="shared" si="8"/>
        <v>932</v>
      </c>
      <c r="K70" s="566">
        <v>31.4</v>
      </c>
      <c r="L70" s="568">
        <v>0.5</v>
      </c>
      <c r="M70" s="569">
        <v>4.0</v>
      </c>
      <c r="N70" s="105"/>
      <c r="O70" s="563">
        <v>33100.0</v>
      </c>
      <c r="P70" s="515">
        <v>42192.0</v>
      </c>
      <c r="Q70" s="564"/>
      <c r="S70" s="8"/>
      <c r="T70" s="8"/>
      <c r="U70" s="64" t="s">
        <v>825</v>
      </c>
      <c r="V70" s="8">
        <v>1.0</v>
      </c>
      <c r="W70" s="8" t="s">
        <v>826</v>
      </c>
    </row>
    <row r="71" ht="15.75" customHeight="1">
      <c r="A71" s="9" t="s">
        <v>827</v>
      </c>
      <c r="B71" s="9" t="s">
        <v>828</v>
      </c>
      <c r="C71" s="61">
        <v>9.0</v>
      </c>
      <c r="D71" s="61">
        <v>87.0</v>
      </c>
      <c r="E71" s="61">
        <v>1250.0</v>
      </c>
      <c r="F71" s="61">
        <v>434.0</v>
      </c>
      <c r="G71" s="61">
        <v>400.0</v>
      </c>
      <c r="H71" s="515">
        <v>1623.0</v>
      </c>
      <c r="I71" s="515">
        <f t="shared" si="7"/>
        <v>1328</v>
      </c>
      <c r="J71" s="515">
        <f t="shared" si="8"/>
        <v>1048</v>
      </c>
      <c r="K71" s="61">
        <v>35.3</v>
      </c>
      <c r="L71" s="560">
        <v>0.5</v>
      </c>
      <c r="M71" s="561">
        <v>4.0</v>
      </c>
      <c r="N71" s="105"/>
      <c r="O71" s="563">
        <v>36100.0</v>
      </c>
      <c r="P71" s="515">
        <v>46418.0</v>
      </c>
      <c r="Q71" s="564"/>
      <c r="S71" s="8"/>
      <c r="T71" s="8"/>
      <c r="U71" s="64" t="s">
        <v>829</v>
      </c>
      <c r="V71" s="8">
        <v>1.0</v>
      </c>
      <c r="W71" s="8" t="s">
        <v>830</v>
      </c>
    </row>
    <row r="72" ht="15.75" customHeight="1">
      <c r="A72" s="9" t="s">
        <v>831</v>
      </c>
      <c r="B72" s="9" t="s">
        <v>832</v>
      </c>
      <c r="C72" s="61">
        <v>10.0</v>
      </c>
      <c r="D72" s="61">
        <v>87.0</v>
      </c>
      <c r="E72" s="61">
        <v>1250.0</v>
      </c>
      <c r="F72" s="61">
        <v>484.0</v>
      </c>
      <c r="G72" s="61">
        <v>450.0</v>
      </c>
      <c r="H72" s="515">
        <v>1803.0</v>
      </c>
      <c r="I72" s="515">
        <f t="shared" si="7"/>
        <v>1475</v>
      </c>
      <c r="J72" s="515">
        <f t="shared" si="8"/>
        <v>1165</v>
      </c>
      <c r="K72" s="61">
        <v>39.2</v>
      </c>
      <c r="L72" s="560">
        <v>0.5</v>
      </c>
      <c r="M72" s="561">
        <v>6.0</v>
      </c>
      <c r="N72" s="105"/>
      <c r="O72" s="563">
        <v>39000.0</v>
      </c>
      <c r="P72" s="515">
        <v>50655.0</v>
      </c>
      <c r="Q72" s="564"/>
      <c r="S72" s="8"/>
      <c r="T72" s="8"/>
      <c r="U72" s="64" t="s">
        <v>833</v>
      </c>
      <c r="V72" s="8">
        <v>1.0</v>
      </c>
      <c r="W72" s="8" t="s">
        <v>834</v>
      </c>
    </row>
    <row r="73" ht="15.75" customHeight="1">
      <c r="A73" s="565" t="s">
        <v>835</v>
      </c>
      <c r="B73" s="565" t="s">
        <v>836</v>
      </c>
      <c r="C73" s="566">
        <v>11.0</v>
      </c>
      <c r="D73" s="566">
        <v>87.0</v>
      </c>
      <c r="E73" s="566">
        <v>1250.0</v>
      </c>
      <c r="F73" s="566">
        <v>534.0</v>
      </c>
      <c r="G73" s="566">
        <v>500.0</v>
      </c>
      <c r="H73" s="567">
        <v>1983.0</v>
      </c>
      <c r="I73" s="515">
        <f t="shared" si="7"/>
        <v>1622</v>
      </c>
      <c r="J73" s="515">
        <f t="shared" si="8"/>
        <v>1281</v>
      </c>
      <c r="K73" s="566">
        <v>43.1</v>
      </c>
      <c r="L73" s="568">
        <v>0.5</v>
      </c>
      <c r="M73" s="569">
        <v>6.0</v>
      </c>
      <c r="N73" s="105"/>
      <c r="O73" s="563">
        <v>41900.0</v>
      </c>
      <c r="P73" s="515">
        <v>54898.0</v>
      </c>
      <c r="Q73" s="564"/>
      <c r="S73" s="8"/>
      <c r="T73" s="8"/>
      <c r="U73" s="64" t="s">
        <v>837</v>
      </c>
      <c r="V73" s="8">
        <v>1.0</v>
      </c>
      <c r="W73" s="8" t="s">
        <v>838</v>
      </c>
    </row>
    <row r="74" ht="15.75" customHeight="1">
      <c r="A74" s="9" t="s">
        <v>839</v>
      </c>
      <c r="B74" s="9" t="s">
        <v>840</v>
      </c>
      <c r="C74" s="61">
        <v>12.0</v>
      </c>
      <c r="D74" s="61">
        <v>87.0</v>
      </c>
      <c r="E74" s="61">
        <v>1250.0</v>
      </c>
      <c r="F74" s="61">
        <v>584.0</v>
      </c>
      <c r="G74" s="61">
        <v>550.0</v>
      </c>
      <c r="H74" s="515">
        <v>2164.0</v>
      </c>
      <c r="I74" s="515">
        <f t="shared" si="7"/>
        <v>1770</v>
      </c>
      <c r="J74" s="515">
        <f t="shared" si="8"/>
        <v>1398</v>
      </c>
      <c r="K74" s="61">
        <v>47.0</v>
      </c>
      <c r="L74" s="560">
        <v>0.5</v>
      </c>
      <c r="M74" s="561">
        <v>6.0</v>
      </c>
      <c r="N74" s="105"/>
      <c r="O74" s="563">
        <v>44800.0</v>
      </c>
      <c r="P74" s="515">
        <v>59093.0</v>
      </c>
      <c r="Q74" s="564"/>
      <c r="S74" s="8"/>
      <c r="T74" s="8"/>
      <c r="U74" s="64" t="s">
        <v>841</v>
      </c>
      <c r="V74" s="8">
        <v>1.0</v>
      </c>
      <c r="W74" s="8" t="s">
        <v>842</v>
      </c>
    </row>
    <row r="75" ht="15.75" customHeight="1">
      <c r="A75" s="9" t="s">
        <v>843</v>
      </c>
      <c r="B75" s="9" t="s">
        <v>844</v>
      </c>
      <c r="C75" s="61">
        <v>13.0</v>
      </c>
      <c r="D75" s="61">
        <v>87.0</v>
      </c>
      <c r="E75" s="61">
        <v>1250.0</v>
      </c>
      <c r="F75" s="61">
        <v>634.0</v>
      </c>
      <c r="G75" s="61">
        <v>600.0</v>
      </c>
      <c r="H75" s="515">
        <v>2343.0</v>
      </c>
      <c r="I75" s="515">
        <f t="shared" si="7"/>
        <v>1917</v>
      </c>
      <c r="J75" s="515">
        <f t="shared" si="8"/>
        <v>1514</v>
      </c>
      <c r="K75" s="61">
        <v>51.0</v>
      </c>
      <c r="L75" s="560">
        <v>0.5</v>
      </c>
      <c r="M75" s="561">
        <v>6.0</v>
      </c>
      <c r="N75" s="105"/>
      <c r="O75" s="563">
        <v>47800.0</v>
      </c>
      <c r="P75" s="515">
        <v>63286.0</v>
      </c>
      <c r="Q75" s="564"/>
      <c r="S75" s="8"/>
      <c r="T75" s="8"/>
      <c r="U75" s="64" t="s">
        <v>845</v>
      </c>
      <c r="V75" s="8">
        <v>1.0</v>
      </c>
      <c r="W75" s="8" t="s">
        <v>846</v>
      </c>
    </row>
    <row r="76" ht="15.75" customHeight="1">
      <c r="A76" s="9" t="s">
        <v>847</v>
      </c>
      <c r="B76" s="9" t="s">
        <v>848</v>
      </c>
      <c r="C76" s="61">
        <v>14.0</v>
      </c>
      <c r="D76" s="61">
        <v>87.0</v>
      </c>
      <c r="E76" s="61">
        <v>1250.0</v>
      </c>
      <c r="F76" s="61">
        <v>684.0</v>
      </c>
      <c r="G76" s="61">
        <v>650.0</v>
      </c>
      <c r="H76" s="515">
        <v>2524.0</v>
      </c>
      <c r="I76" s="515">
        <f t="shared" si="7"/>
        <v>2065</v>
      </c>
      <c r="J76" s="515">
        <f t="shared" si="8"/>
        <v>1631</v>
      </c>
      <c r="K76" s="61">
        <v>54.9</v>
      </c>
      <c r="L76" s="560">
        <v>0.5</v>
      </c>
      <c r="M76" s="561">
        <v>6.0</v>
      </c>
      <c r="N76" s="55"/>
      <c r="O76" s="563">
        <v>50700.0</v>
      </c>
      <c r="P76" s="515">
        <v>67480.0</v>
      </c>
      <c r="Q76" s="564"/>
      <c r="S76" s="8"/>
      <c r="T76" s="8"/>
      <c r="U76" s="64" t="s">
        <v>849</v>
      </c>
      <c r="V76" s="8">
        <v>1.0</v>
      </c>
      <c r="W76" s="8" t="s">
        <v>850</v>
      </c>
    </row>
    <row r="77" ht="15.75" customHeight="1">
      <c r="D77" s="67"/>
      <c r="H77" s="63"/>
      <c r="I77" s="515"/>
      <c r="J77" s="515"/>
      <c r="K77" s="66">
        <v>0.0</v>
      </c>
      <c r="M77" s="572"/>
      <c r="O77" s="563">
        <v>0.0</v>
      </c>
      <c r="P77" s="515">
        <v>0.0</v>
      </c>
      <c r="Q77" s="564"/>
      <c r="S77" s="8"/>
      <c r="T77" s="8"/>
      <c r="U77" s="64" t="s">
        <v>851</v>
      </c>
      <c r="V77" s="8">
        <v>1.0</v>
      </c>
      <c r="W77" s="8" t="s">
        <v>852</v>
      </c>
    </row>
    <row r="78" ht="15.75" customHeight="1">
      <c r="B78" s="573" t="s">
        <v>853</v>
      </c>
      <c r="D78" s="572"/>
      <c r="H78" s="63"/>
      <c r="I78" s="515"/>
      <c r="J78" s="515"/>
      <c r="K78" s="66">
        <v>0.0</v>
      </c>
      <c r="M78" s="572"/>
      <c r="O78" s="563">
        <v>0.0</v>
      </c>
      <c r="P78" s="515">
        <v>0.0</v>
      </c>
      <c r="Q78" s="564"/>
      <c r="S78" s="8"/>
      <c r="T78" s="8"/>
      <c r="U78" s="64" t="s">
        <v>854</v>
      </c>
      <c r="V78" s="8">
        <v>1.0</v>
      </c>
      <c r="W78" s="8" t="s">
        <v>855</v>
      </c>
    </row>
    <row r="79" ht="15.75" customHeight="1">
      <c r="A79" s="9" t="s">
        <v>856</v>
      </c>
      <c r="B79" s="9" t="s">
        <v>857</v>
      </c>
      <c r="C79" s="61">
        <v>2.0</v>
      </c>
      <c r="D79" s="61">
        <v>87.0</v>
      </c>
      <c r="E79" s="61">
        <v>1500.0</v>
      </c>
      <c r="F79" s="61">
        <v>84.0</v>
      </c>
      <c r="G79" s="61">
        <v>50.0</v>
      </c>
      <c r="H79" s="515">
        <v>434.0</v>
      </c>
      <c r="I79" s="515">
        <f t="shared" ref="I79:I91" si="9">ROUND(H79*0.818,0)</f>
        <v>355</v>
      </c>
      <c r="J79" s="515">
        <f t="shared" ref="J79:J91" si="10">ROUND(H79*0.646,0)</f>
        <v>280</v>
      </c>
      <c r="K79" s="61">
        <v>9.3</v>
      </c>
      <c r="L79" s="560">
        <v>0.5</v>
      </c>
      <c r="M79" s="561">
        <v>2.0</v>
      </c>
      <c r="N79" s="562" t="s">
        <v>5</v>
      </c>
      <c r="O79" s="563">
        <v>16350.0</v>
      </c>
      <c r="P79" s="515">
        <v>17467.0</v>
      </c>
      <c r="Q79" s="564"/>
      <c r="S79" s="8"/>
      <c r="T79" s="8"/>
      <c r="U79" s="64" t="s">
        <v>858</v>
      </c>
      <c r="V79" s="8">
        <v>1.0</v>
      </c>
      <c r="W79" s="8" t="s">
        <v>859</v>
      </c>
    </row>
    <row r="80" ht="15.75" customHeight="1">
      <c r="A80" s="9" t="s">
        <v>860</v>
      </c>
      <c r="B80" s="9" t="s">
        <v>861</v>
      </c>
      <c r="C80" s="61">
        <v>3.0</v>
      </c>
      <c r="D80" s="61">
        <v>87.0</v>
      </c>
      <c r="E80" s="61">
        <v>1500.0</v>
      </c>
      <c r="F80" s="61">
        <v>134.0</v>
      </c>
      <c r="G80" s="61">
        <v>100.0</v>
      </c>
      <c r="H80" s="515">
        <v>650.0</v>
      </c>
      <c r="I80" s="515">
        <f t="shared" si="9"/>
        <v>532</v>
      </c>
      <c r="J80" s="515">
        <f t="shared" si="10"/>
        <v>420</v>
      </c>
      <c r="K80" s="61">
        <v>13.9</v>
      </c>
      <c r="L80" s="560">
        <v>0.5</v>
      </c>
      <c r="M80" s="561">
        <v>4.0</v>
      </c>
      <c r="N80" s="105"/>
      <c r="O80" s="563">
        <v>19650.0</v>
      </c>
      <c r="P80" s="515">
        <v>21868.0</v>
      </c>
      <c r="Q80" s="564"/>
      <c r="S80" s="8"/>
      <c r="T80" s="8"/>
      <c r="U80" s="64" t="s">
        <v>862</v>
      </c>
      <c r="V80" s="8">
        <v>1.0</v>
      </c>
      <c r="W80" s="8" t="s">
        <v>863</v>
      </c>
    </row>
    <row r="81" ht="15.75" customHeight="1">
      <c r="A81" s="9" t="s">
        <v>864</v>
      </c>
      <c r="B81" s="9" t="s">
        <v>865</v>
      </c>
      <c r="C81" s="61">
        <v>4.0</v>
      </c>
      <c r="D81" s="61">
        <v>87.0</v>
      </c>
      <c r="E81" s="61">
        <v>1500.0</v>
      </c>
      <c r="F81" s="61">
        <v>184.0</v>
      </c>
      <c r="G81" s="61">
        <v>150.0</v>
      </c>
      <c r="H81" s="515">
        <v>866.0</v>
      </c>
      <c r="I81" s="515">
        <f t="shared" si="9"/>
        <v>708</v>
      </c>
      <c r="J81" s="515">
        <f t="shared" si="10"/>
        <v>559</v>
      </c>
      <c r="K81" s="61">
        <v>18.4</v>
      </c>
      <c r="L81" s="560">
        <v>0.5</v>
      </c>
      <c r="M81" s="561">
        <v>4.0</v>
      </c>
      <c r="N81" s="105"/>
      <c r="O81" s="563">
        <v>23000.0</v>
      </c>
      <c r="P81" s="515">
        <v>26279.0</v>
      </c>
      <c r="Q81" s="564"/>
      <c r="S81" s="8"/>
      <c r="T81" s="8"/>
      <c r="U81" s="64" t="s">
        <v>866</v>
      </c>
      <c r="V81" s="8">
        <v>1.0</v>
      </c>
      <c r="W81" s="8" t="s">
        <v>867</v>
      </c>
    </row>
    <row r="82" ht="15.75" customHeight="1">
      <c r="A82" s="565" t="s">
        <v>868</v>
      </c>
      <c r="B82" s="565" t="s">
        <v>869</v>
      </c>
      <c r="C82" s="566">
        <v>5.0</v>
      </c>
      <c r="D82" s="566">
        <v>87.0</v>
      </c>
      <c r="E82" s="566">
        <v>1500.0</v>
      </c>
      <c r="F82" s="566">
        <v>234.0</v>
      </c>
      <c r="G82" s="566">
        <v>200.0</v>
      </c>
      <c r="H82" s="567">
        <v>1083.0</v>
      </c>
      <c r="I82" s="515">
        <f t="shared" si="9"/>
        <v>886</v>
      </c>
      <c r="J82" s="515">
        <f t="shared" si="10"/>
        <v>700</v>
      </c>
      <c r="K82" s="566">
        <v>23.0</v>
      </c>
      <c r="L82" s="568">
        <v>0.5</v>
      </c>
      <c r="M82" s="569">
        <v>4.0</v>
      </c>
      <c r="N82" s="105"/>
      <c r="O82" s="563">
        <v>26300.0</v>
      </c>
      <c r="P82" s="515">
        <v>30699.0</v>
      </c>
      <c r="Q82" s="564"/>
      <c r="S82" s="8"/>
      <c r="T82" s="8"/>
      <c r="U82" s="64" t="s">
        <v>870</v>
      </c>
      <c r="V82" s="8">
        <v>1.0</v>
      </c>
      <c r="W82" s="8" t="s">
        <v>871</v>
      </c>
    </row>
    <row r="83" ht="15.75" customHeight="1">
      <c r="A83" s="9" t="s">
        <v>872</v>
      </c>
      <c r="B83" s="9" t="s">
        <v>873</v>
      </c>
      <c r="C83" s="61">
        <v>6.0</v>
      </c>
      <c r="D83" s="61">
        <v>87.0</v>
      </c>
      <c r="E83" s="61">
        <v>1500.0</v>
      </c>
      <c r="F83" s="61">
        <v>284.0</v>
      </c>
      <c r="G83" s="61">
        <v>250.0</v>
      </c>
      <c r="H83" s="515">
        <v>1299.0</v>
      </c>
      <c r="I83" s="515">
        <f t="shared" si="9"/>
        <v>1063</v>
      </c>
      <c r="J83" s="515">
        <f t="shared" si="10"/>
        <v>839</v>
      </c>
      <c r="K83" s="61">
        <v>27.6</v>
      </c>
      <c r="L83" s="560">
        <v>0.5</v>
      </c>
      <c r="M83" s="561">
        <v>4.0</v>
      </c>
      <c r="N83" s="105"/>
      <c r="O83" s="563">
        <v>29600.0</v>
      </c>
      <c r="P83" s="515">
        <v>35125.0</v>
      </c>
      <c r="Q83" s="564"/>
      <c r="S83" s="8"/>
      <c r="T83" s="8"/>
      <c r="U83" s="64" t="s">
        <v>874</v>
      </c>
      <c r="V83" s="8">
        <v>1.0</v>
      </c>
      <c r="W83" s="8" t="s">
        <v>875</v>
      </c>
    </row>
    <row r="84" ht="15.75" customHeight="1">
      <c r="A84" s="9" t="s">
        <v>876</v>
      </c>
      <c r="B84" s="9" t="s">
        <v>877</v>
      </c>
      <c r="C84" s="61">
        <v>7.0</v>
      </c>
      <c r="D84" s="61">
        <v>87.0</v>
      </c>
      <c r="E84" s="61">
        <v>1500.0</v>
      </c>
      <c r="F84" s="61">
        <v>334.0</v>
      </c>
      <c r="G84" s="61">
        <v>300.0</v>
      </c>
      <c r="H84" s="515">
        <v>1516.0</v>
      </c>
      <c r="I84" s="515">
        <f t="shared" si="9"/>
        <v>1240</v>
      </c>
      <c r="J84" s="515">
        <f t="shared" si="10"/>
        <v>979</v>
      </c>
      <c r="K84" s="61">
        <v>32.2</v>
      </c>
      <c r="L84" s="560">
        <v>0.5</v>
      </c>
      <c r="M84" s="561">
        <v>4.0</v>
      </c>
      <c r="N84" s="105"/>
      <c r="O84" s="563">
        <v>33000.0</v>
      </c>
      <c r="P84" s="515">
        <v>39564.0</v>
      </c>
      <c r="Q84" s="564"/>
      <c r="S84" s="8"/>
      <c r="T84" s="8"/>
      <c r="U84" s="64" t="s">
        <v>878</v>
      </c>
      <c r="V84" s="8">
        <v>1.0</v>
      </c>
      <c r="W84" s="8" t="s">
        <v>879</v>
      </c>
    </row>
    <row r="85" ht="15.75" customHeight="1">
      <c r="A85" s="565" t="s">
        <v>880</v>
      </c>
      <c r="B85" s="565" t="s">
        <v>881</v>
      </c>
      <c r="C85" s="566">
        <v>8.0</v>
      </c>
      <c r="D85" s="566">
        <v>87.0</v>
      </c>
      <c r="E85" s="566">
        <v>1500.0</v>
      </c>
      <c r="F85" s="566">
        <v>384.0</v>
      </c>
      <c r="G85" s="566">
        <v>350.0</v>
      </c>
      <c r="H85" s="567">
        <v>1733.0</v>
      </c>
      <c r="I85" s="515">
        <f t="shared" si="9"/>
        <v>1418</v>
      </c>
      <c r="J85" s="515">
        <f t="shared" si="10"/>
        <v>1120</v>
      </c>
      <c r="K85" s="566">
        <v>36.8</v>
      </c>
      <c r="L85" s="568">
        <v>0.5</v>
      </c>
      <c r="M85" s="569">
        <v>4.0</v>
      </c>
      <c r="N85" s="105"/>
      <c r="O85" s="563">
        <v>36250.0</v>
      </c>
      <c r="P85" s="515">
        <v>44009.0</v>
      </c>
      <c r="Q85" s="564"/>
      <c r="S85" s="8"/>
      <c r="T85" s="8"/>
      <c r="U85" s="64" t="s">
        <v>882</v>
      </c>
      <c r="V85" s="8">
        <v>1.0</v>
      </c>
      <c r="W85" s="8" t="s">
        <v>883</v>
      </c>
    </row>
    <row r="86" ht="15.75" customHeight="1">
      <c r="A86" s="9" t="s">
        <v>884</v>
      </c>
      <c r="B86" s="9" t="s">
        <v>885</v>
      </c>
      <c r="C86" s="61">
        <v>9.0</v>
      </c>
      <c r="D86" s="61">
        <v>87.0</v>
      </c>
      <c r="E86" s="61">
        <v>1500.0</v>
      </c>
      <c r="F86" s="61">
        <v>434.0</v>
      </c>
      <c r="G86" s="61">
        <v>400.0</v>
      </c>
      <c r="H86" s="515">
        <v>1950.0</v>
      </c>
      <c r="I86" s="515">
        <f t="shared" si="9"/>
        <v>1595</v>
      </c>
      <c r="J86" s="515">
        <f t="shared" si="10"/>
        <v>1260</v>
      </c>
      <c r="K86" s="61">
        <v>41.4</v>
      </c>
      <c r="L86" s="560">
        <v>0.5</v>
      </c>
      <c r="M86" s="561">
        <v>4.0</v>
      </c>
      <c r="N86" s="105"/>
      <c r="O86" s="563">
        <v>39600.0</v>
      </c>
      <c r="P86" s="515">
        <v>48466.0</v>
      </c>
      <c r="Q86" s="564"/>
      <c r="S86" s="8"/>
      <c r="T86" s="8"/>
      <c r="U86" s="64" t="s">
        <v>886</v>
      </c>
      <c r="V86" s="8">
        <v>1.0</v>
      </c>
      <c r="W86" s="8" t="s">
        <v>887</v>
      </c>
    </row>
    <row r="87" ht="15.75" customHeight="1">
      <c r="A87" s="9" t="s">
        <v>888</v>
      </c>
      <c r="B87" s="9" t="s">
        <v>889</v>
      </c>
      <c r="C87" s="61">
        <v>10.0</v>
      </c>
      <c r="D87" s="61">
        <v>87.0</v>
      </c>
      <c r="E87" s="61">
        <v>1500.0</v>
      </c>
      <c r="F87" s="61">
        <v>484.0</v>
      </c>
      <c r="G87" s="61">
        <v>450.0</v>
      </c>
      <c r="H87" s="515">
        <v>2167.0</v>
      </c>
      <c r="I87" s="515">
        <f t="shared" si="9"/>
        <v>1773</v>
      </c>
      <c r="J87" s="515">
        <f t="shared" si="10"/>
        <v>1400</v>
      </c>
      <c r="K87" s="61">
        <v>46.0</v>
      </c>
      <c r="L87" s="560">
        <v>0.5</v>
      </c>
      <c r="M87" s="561">
        <v>6.0</v>
      </c>
      <c r="N87" s="105"/>
      <c r="O87" s="563">
        <v>42900.0</v>
      </c>
      <c r="P87" s="515">
        <v>52930.0</v>
      </c>
      <c r="Q87" s="564"/>
      <c r="S87" s="8"/>
      <c r="T87" s="8"/>
      <c r="U87" s="64" t="s">
        <v>890</v>
      </c>
      <c r="V87" s="8">
        <v>1.0</v>
      </c>
      <c r="W87" s="8" t="s">
        <v>891</v>
      </c>
    </row>
    <row r="88" ht="15.75" customHeight="1">
      <c r="A88" s="565" t="s">
        <v>892</v>
      </c>
      <c r="B88" s="565" t="s">
        <v>893</v>
      </c>
      <c r="C88" s="566">
        <v>11.0</v>
      </c>
      <c r="D88" s="566">
        <v>87.0</v>
      </c>
      <c r="E88" s="566">
        <v>1500.0</v>
      </c>
      <c r="F88" s="566">
        <v>534.0</v>
      </c>
      <c r="G88" s="566">
        <v>500.0</v>
      </c>
      <c r="H88" s="567">
        <v>2382.0</v>
      </c>
      <c r="I88" s="515">
        <f t="shared" si="9"/>
        <v>1948</v>
      </c>
      <c r="J88" s="515">
        <f t="shared" si="10"/>
        <v>1539</v>
      </c>
      <c r="K88" s="566">
        <v>50.6</v>
      </c>
      <c r="L88" s="568">
        <v>0.5</v>
      </c>
      <c r="M88" s="569">
        <v>6.0</v>
      </c>
      <c r="N88" s="105"/>
      <c r="O88" s="563">
        <v>46200.0</v>
      </c>
      <c r="P88" s="515">
        <v>57405.0</v>
      </c>
      <c r="Q88" s="564"/>
      <c r="S88" s="8"/>
      <c r="T88" s="8"/>
      <c r="U88" s="64" t="s">
        <v>894</v>
      </c>
      <c r="V88" s="8">
        <v>1.0</v>
      </c>
      <c r="W88" s="8" t="s">
        <v>895</v>
      </c>
    </row>
    <row r="89" ht="15.75" customHeight="1">
      <c r="A89" s="9" t="s">
        <v>896</v>
      </c>
      <c r="B89" s="9" t="s">
        <v>897</v>
      </c>
      <c r="C89" s="61">
        <v>12.0</v>
      </c>
      <c r="D89" s="61">
        <v>87.0</v>
      </c>
      <c r="E89" s="61">
        <v>1500.0</v>
      </c>
      <c r="F89" s="61">
        <v>584.0</v>
      </c>
      <c r="G89" s="61">
        <v>550.0</v>
      </c>
      <c r="H89" s="515">
        <v>2599.0</v>
      </c>
      <c r="I89" s="515">
        <f t="shared" si="9"/>
        <v>2126</v>
      </c>
      <c r="J89" s="515">
        <f t="shared" si="10"/>
        <v>1679</v>
      </c>
      <c r="K89" s="61">
        <v>55.1</v>
      </c>
      <c r="L89" s="560">
        <v>0.5</v>
      </c>
      <c r="M89" s="561">
        <v>6.0</v>
      </c>
      <c r="N89" s="105"/>
      <c r="O89" s="563">
        <v>49600.0</v>
      </c>
      <c r="P89" s="515">
        <v>61821.0</v>
      </c>
      <c r="Q89" s="564"/>
      <c r="S89" s="8"/>
      <c r="T89" s="8"/>
      <c r="U89" s="64" t="s">
        <v>898</v>
      </c>
      <c r="V89" s="8">
        <v>1.0</v>
      </c>
      <c r="W89" s="8" t="s">
        <v>899</v>
      </c>
    </row>
    <row r="90" ht="15.75" customHeight="1">
      <c r="A90" s="9" t="s">
        <v>900</v>
      </c>
      <c r="B90" s="9" t="s">
        <v>901</v>
      </c>
      <c r="C90" s="61">
        <v>13.0</v>
      </c>
      <c r="D90" s="61">
        <v>87.0</v>
      </c>
      <c r="E90" s="61">
        <v>1500.0</v>
      </c>
      <c r="F90" s="61">
        <v>634.0</v>
      </c>
      <c r="G90" s="61">
        <v>600.0</v>
      </c>
      <c r="H90" s="515">
        <v>2816.0</v>
      </c>
      <c r="I90" s="515">
        <f t="shared" si="9"/>
        <v>2303</v>
      </c>
      <c r="J90" s="515">
        <f t="shared" si="10"/>
        <v>1819</v>
      </c>
      <c r="K90" s="61">
        <v>59.7</v>
      </c>
      <c r="L90" s="560">
        <v>0.5</v>
      </c>
      <c r="M90" s="561">
        <v>6.0</v>
      </c>
      <c r="N90" s="105"/>
      <c r="O90" s="563">
        <v>52900.0</v>
      </c>
      <c r="P90" s="515">
        <v>66244.0</v>
      </c>
      <c r="Q90" s="564"/>
      <c r="S90" s="8"/>
      <c r="T90" s="8"/>
      <c r="U90" s="64" t="s">
        <v>902</v>
      </c>
      <c r="V90" s="8">
        <v>1.0</v>
      </c>
      <c r="W90" s="8" t="s">
        <v>903</v>
      </c>
    </row>
    <row r="91" ht="15.75" customHeight="1">
      <c r="A91" s="9" t="s">
        <v>904</v>
      </c>
      <c r="B91" s="9" t="s">
        <v>905</v>
      </c>
      <c r="C91" s="61">
        <v>14.0</v>
      </c>
      <c r="D91" s="61">
        <v>87.0</v>
      </c>
      <c r="E91" s="61">
        <v>1500.0</v>
      </c>
      <c r="F91" s="61">
        <v>684.0</v>
      </c>
      <c r="G91" s="61">
        <v>650.0</v>
      </c>
      <c r="H91" s="515">
        <v>3032.0</v>
      </c>
      <c r="I91" s="515">
        <f t="shared" si="9"/>
        <v>2480</v>
      </c>
      <c r="J91" s="515">
        <f t="shared" si="10"/>
        <v>1959</v>
      </c>
      <c r="K91" s="61">
        <v>64.3</v>
      </c>
      <c r="L91" s="560">
        <v>0.5</v>
      </c>
      <c r="M91" s="561">
        <v>6.0</v>
      </c>
      <c r="N91" s="55"/>
      <c r="O91" s="563">
        <v>56200.0</v>
      </c>
      <c r="P91" s="515">
        <v>70667.0</v>
      </c>
      <c r="Q91" s="564"/>
      <c r="S91" s="8"/>
      <c r="T91" s="8"/>
      <c r="U91" s="64" t="s">
        <v>906</v>
      </c>
      <c r="V91" s="8">
        <v>1.0</v>
      </c>
      <c r="W91" s="8" t="s">
        <v>907</v>
      </c>
    </row>
    <row r="92" ht="15.75" customHeight="1">
      <c r="H92" s="63"/>
      <c r="I92" s="515"/>
      <c r="J92" s="515"/>
      <c r="M92" s="572"/>
      <c r="O92" s="563">
        <v>0.0</v>
      </c>
      <c r="P92" s="515">
        <v>0.0</v>
      </c>
      <c r="Q92" s="564"/>
      <c r="S92" s="8"/>
      <c r="T92" s="8"/>
      <c r="U92" s="64" t="s">
        <v>908</v>
      </c>
      <c r="V92" s="8">
        <v>1.0</v>
      </c>
      <c r="W92" s="8" t="s">
        <v>909</v>
      </c>
    </row>
    <row r="93" ht="15.75" customHeight="1">
      <c r="B93" s="573" t="s">
        <v>910</v>
      </c>
      <c r="H93" s="63"/>
      <c r="I93" s="515"/>
      <c r="J93" s="515"/>
      <c r="M93" s="572"/>
      <c r="O93" s="563">
        <v>0.0</v>
      </c>
      <c r="P93" s="515">
        <v>0.0</v>
      </c>
      <c r="Q93" s="564"/>
      <c r="S93" s="8"/>
      <c r="T93" s="8"/>
      <c r="U93" s="64" t="s">
        <v>911</v>
      </c>
      <c r="V93" s="8">
        <v>1.0</v>
      </c>
      <c r="W93" s="8" t="s">
        <v>912</v>
      </c>
    </row>
    <row r="94" ht="15.75" customHeight="1">
      <c r="A94" s="9" t="s">
        <v>913</v>
      </c>
      <c r="B94" s="9" t="s">
        <v>914</v>
      </c>
      <c r="C94" s="61">
        <v>2.0</v>
      </c>
      <c r="D94" s="61">
        <v>87.0</v>
      </c>
      <c r="E94" s="61">
        <v>1750.0</v>
      </c>
      <c r="F94" s="61">
        <v>84.0</v>
      </c>
      <c r="G94" s="61">
        <v>50.0</v>
      </c>
      <c r="H94" s="515">
        <v>503.0</v>
      </c>
      <c r="I94" s="515">
        <f t="shared" ref="I94:I106" si="11">ROUND(H94*0.818,0)</f>
        <v>411</v>
      </c>
      <c r="J94" s="515">
        <f t="shared" ref="J94:J106" si="12">ROUND(H94*0.646,0)</f>
        <v>325</v>
      </c>
      <c r="K94" s="61">
        <v>10.6</v>
      </c>
      <c r="L94" s="560">
        <v>0.5</v>
      </c>
      <c r="M94" s="561">
        <v>2.0</v>
      </c>
      <c r="N94" s="562" t="s">
        <v>5</v>
      </c>
      <c r="O94" s="563">
        <v>17200.0</v>
      </c>
      <c r="P94" s="515">
        <v>18527.0</v>
      </c>
      <c r="Q94" s="564"/>
      <c r="S94" s="8"/>
      <c r="T94" s="8"/>
      <c r="U94" s="64" t="s">
        <v>915</v>
      </c>
      <c r="V94" s="8">
        <v>1.0</v>
      </c>
      <c r="W94" s="8" t="s">
        <v>916</v>
      </c>
    </row>
    <row r="95" ht="15.75" customHeight="1">
      <c r="A95" s="9" t="s">
        <v>917</v>
      </c>
      <c r="B95" s="9" t="s">
        <v>918</v>
      </c>
      <c r="C95" s="61">
        <v>3.0</v>
      </c>
      <c r="D95" s="61">
        <v>87.0</v>
      </c>
      <c r="E95" s="61">
        <v>1750.0</v>
      </c>
      <c r="F95" s="61">
        <v>134.0</v>
      </c>
      <c r="G95" s="61">
        <v>100.0</v>
      </c>
      <c r="H95" s="515">
        <v>755.0</v>
      </c>
      <c r="I95" s="515">
        <f t="shared" si="11"/>
        <v>618</v>
      </c>
      <c r="J95" s="515">
        <f t="shared" si="12"/>
        <v>488</v>
      </c>
      <c r="K95" s="61">
        <v>15.9</v>
      </c>
      <c r="L95" s="560">
        <v>0.5</v>
      </c>
      <c r="M95" s="561">
        <v>4.0</v>
      </c>
      <c r="N95" s="105"/>
      <c r="O95" s="563">
        <v>20900.0</v>
      </c>
      <c r="P95" s="515">
        <v>23460.0</v>
      </c>
      <c r="Q95" s="564"/>
      <c r="S95" s="8"/>
      <c r="T95" s="8"/>
      <c r="U95" s="64" t="s">
        <v>919</v>
      </c>
      <c r="V95" s="8">
        <v>1.0</v>
      </c>
      <c r="W95" s="8" t="s">
        <v>920</v>
      </c>
    </row>
    <row r="96" ht="15.75" customHeight="1">
      <c r="A96" s="9" t="s">
        <v>921</v>
      </c>
      <c r="B96" s="9" t="s">
        <v>922</v>
      </c>
      <c r="C96" s="61">
        <v>4.0</v>
      </c>
      <c r="D96" s="61">
        <v>87.0</v>
      </c>
      <c r="E96" s="61">
        <v>1750.0</v>
      </c>
      <c r="F96" s="61">
        <v>184.0</v>
      </c>
      <c r="G96" s="61">
        <v>150.0</v>
      </c>
      <c r="H96" s="515">
        <v>1006.0</v>
      </c>
      <c r="I96" s="515">
        <f t="shared" si="11"/>
        <v>823</v>
      </c>
      <c r="J96" s="515">
        <f t="shared" si="12"/>
        <v>650</v>
      </c>
      <c r="K96" s="61">
        <v>21.1</v>
      </c>
      <c r="L96" s="560">
        <v>0.5</v>
      </c>
      <c r="M96" s="561">
        <v>4.0</v>
      </c>
      <c r="N96" s="105"/>
      <c r="O96" s="563">
        <v>24600.0</v>
      </c>
      <c r="P96" s="515">
        <v>28403.0</v>
      </c>
      <c r="Q96" s="564"/>
      <c r="S96" s="8"/>
      <c r="T96" s="8"/>
      <c r="U96" s="64" t="s">
        <v>923</v>
      </c>
      <c r="V96" s="8">
        <v>1.0</v>
      </c>
      <c r="W96" s="8" t="s">
        <v>924</v>
      </c>
    </row>
    <row r="97" ht="15.75" customHeight="1">
      <c r="A97" s="565" t="s">
        <v>925</v>
      </c>
      <c r="B97" s="565" t="s">
        <v>926</v>
      </c>
      <c r="C97" s="566">
        <v>5.0</v>
      </c>
      <c r="D97" s="566">
        <v>87.0</v>
      </c>
      <c r="E97" s="566">
        <v>1750.0</v>
      </c>
      <c r="F97" s="566">
        <v>234.0</v>
      </c>
      <c r="G97" s="566">
        <v>200.0</v>
      </c>
      <c r="H97" s="567">
        <v>1258.0</v>
      </c>
      <c r="I97" s="515">
        <f t="shared" si="11"/>
        <v>1029</v>
      </c>
      <c r="J97" s="515">
        <f t="shared" si="12"/>
        <v>813</v>
      </c>
      <c r="K97" s="566">
        <v>26.4</v>
      </c>
      <c r="L97" s="568">
        <v>0.5</v>
      </c>
      <c r="M97" s="569">
        <v>4.0</v>
      </c>
      <c r="N97" s="105"/>
      <c r="O97" s="563">
        <v>28300.0</v>
      </c>
      <c r="P97" s="515">
        <v>33358.0</v>
      </c>
      <c r="Q97" s="564"/>
      <c r="S97" s="8"/>
      <c r="T97" s="8"/>
      <c r="U97" s="64" t="s">
        <v>927</v>
      </c>
      <c r="V97" s="8">
        <v>1.0</v>
      </c>
      <c r="W97" s="8" t="s">
        <v>928</v>
      </c>
    </row>
    <row r="98" ht="15.75" customHeight="1">
      <c r="A98" s="9" t="s">
        <v>929</v>
      </c>
      <c r="B98" s="9" t="s">
        <v>930</v>
      </c>
      <c r="C98" s="61">
        <v>6.0</v>
      </c>
      <c r="D98" s="61">
        <v>87.0</v>
      </c>
      <c r="E98" s="61">
        <v>1750.0</v>
      </c>
      <c r="F98" s="61">
        <v>284.0</v>
      </c>
      <c r="G98" s="61">
        <v>250.0</v>
      </c>
      <c r="H98" s="515">
        <v>1510.0</v>
      </c>
      <c r="I98" s="515">
        <f t="shared" si="11"/>
        <v>1235</v>
      </c>
      <c r="J98" s="515">
        <f t="shared" si="12"/>
        <v>975</v>
      </c>
      <c r="K98" s="61">
        <v>31.7</v>
      </c>
      <c r="L98" s="560">
        <v>0.5</v>
      </c>
      <c r="M98" s="561">
        <v>4.0</v>
      </c>
      <c r="N98" s="105"/>
      <c r="O98" s="563">
        <v>32000.0</v>
      </c>
      <c r="P98" s="515">
        <v>38323.0</v>
      </c>
      <c r="Q98" s="564"/>
      <c r="S98" s="8"/>
      <c r="T98" s="8"/>
      <c r="U98" s="64" t="s">
        <v>931</v>
      </c>
      <c r="V98" s="8">
        <v>1.0</v>
      </c>
      <c r="W98" s="8" t="s">
        <v>932</v>
      </c>
    </row>
    <row r="99" ht="15.75" customHeight="1">
      <c r="A99" s="9" t="s">
        <v>933</v>
      </c>
      <c r="B99" s="9" t="s">
        <v>934</v>
      </c>
      <c r="C99" s="61">
        <v>7.0</v>
      </c>
      <c r="D99" s="61">
        <v>87.0</v>
      </c>
      <c r="E99" s="61">
        <v>1750.0</v>
      </c>
      <c r="F99" s="61">
        <v>334.0</v>
      </c>
      <c r="G99" s="61">
        <v>300.0</v>
      </c>
      <c r="H99" s="515">
        <v>1761.0</v>
      </c>
      <c r="I99" s="515">
        <f t="shared" si="11"/>
        <v>1440</v>
      </c>
      <c r="J99" s="515">
        <f t="shared" si="12"/>
        <v>1138</v>
      </c>
      <c r="K99" s="61">
        <v>36.9</v>
      </c>
      <c r="L99" s="560">
        <v>0.5</v>
      </c>
      <c r="M99" s="561">
        <v>4.0</v>
      </c>
      <c r="N99" s="105"/>
      <c r="O99" s="563">
        <v>35800.0</v>
      </c>
      <c r="P99" s="515">
        <v>43298.0</v>
      </c>
      <c r="Q99" s="564"/>
      <c r="S99" s="8"/>
      <c r="T99" s="8"/>
      <c r="U99" s="64" t="s">
        <v>935</v>
      </c>
      <c r="V99" s="8">
        <v>1.0</v>
      </c>
      <c r="W99" s="8" t="s">
        <v>936</v>
      </c>
    </row>
    <row r="100" ht="15.75" customHeight="1">
      <c r="A100" s="565" t="s">
        <v>937</v>
      </c>
      <c r="B100" s="565" t="s">
        <v>938</v>
      </c>
      <c r="C100" s="566">
        <v>8.0</v>
      </c>
      <c r="D100" s="566">
        <v>87.0</v>
      </c>
      <c r="E100" s="566">
        <v>1750.0</v>
      </c>
      <c r="F100" s="566">
        <v>384.0</v>
      </c>
      <c r="G100" s="566">
        <v>350.0</v>
      </c>
      <c r="H100" s="567">
        <v>2014.0</v>
      </c>
      <c r="I100" s="515">
        <f t="shared" si="11"/>
        <v>1647</v>
      </c>
      <c r="J100" s="515">
        <f t="shared" si="12"/>
        <v>1301</v>
      </c>
      <c r="K100" s="566">
        <v>42.2</v>
      </c>
      <c r="L100" s="568">
        <v>0.5</v>
      </c>
      <c r="M100" s="569">
        <v>4.0</v>
      </c>
      <c r="N100" s="105"/>
      <c r="O100" s="563">
        <v>39500.0</v>
      </c>
      <c r="P100" s="515">
        <v>48278.0</v>
      </c>
      <c r="Q100" s="564"/>
      <c r="S100" s="8"/>
      <c r="T100" s="8"/>
      <c r="U100" s="64" t="s">
        <v>939</v>
      </c>
      <c r="V100" s="8">
        <v>1.0</v>
      </c>
      <c r="W100" s="8" t="s">
        <v>940</v>
      </c>
    </row>
    <row r="101" ht="15.75" customHeight="1">
      <c r="A101" s="9" t="s">
        <v>941</v>
      </c>
      <c r="B101" s="9" t="s">
        <v>942</v>
      </c>
      <c r="C101" s="61">
        <v>9.0</v>
      </c>
      <c r="D101" s="61">
        <v>87.0</v>
      </c>
      <c r="E101" s="61">
        <v>1750.0</v>
      </c>
      <c r="F101" s="61">
        <v>434.0</v>
      </c>
      <c r="G101" s="61">
        <v>400.0</v>
      </c>
      <c r="H101" s="515">
        <v>2266.0</v>
      </c>
      <c r="I101" s="515">
        <f t="shared" si="11"/>
        <v>1854</v>
      </c>
      <c r="J101" s="515">
        <f t="shared" si="12"/>
        <v>1464</v>
      </c>
      <c r="K101" s="61">
        <v>47.5</v>
      </c>
      <c r="L101" s="560">
        <v>0.5</v>
      </c>
      <c r="M101" s="561">
        <v>4.0</v>
      </c>
      <c r="N101" s="105"/>
      <c r="O101" s="563">
        <v>43200.0</v>
      </c>
      <c r="P101" s="515">
        <v>53273.0</v>
      </c>
      <c r="Q101" s="564"/>
      <c r="S101" s="8"/>
      <c r="T101" s="8"/>
      <c r="U101" s="64" t="s">
        <v>943</v>
      </c>
      <c r="V101" s="8">
        <v>1.0</v>
      </c>
      <c r="W101" s="8" t="s">
        <v>944</v>
      </c>
    </row>
    <row r="102" ht="15.75" customHeight="1">
      <c r="A102" s="9" t="s">
        <v>945</v>
      </c>
      <c r="B102" s="9" t="s">
        <v>946</v>
      </c>
      <c r="C102" s="61">
        <v>10.0</v>
      </c>
      <c r="D102" s="61">
        <v>87.0</v>
      </c>
      <c r="E102" s="61">
        <v>1750.0</v>
      </c>
      <c r="F102" s="61">
        <v>484.0</v>
      </c>
      <c r="G102" s="61">
        <v>450.0</v>
      </c>
      <c r="H102" s="515">
        <v>2517.0</v>
      </c>
      <c r="I102" s="515">
        <f t="shared" si="11"/>
        <v>2059</v>
      </c>
      <c r="J102" s="515">
        <f t="shared" si="12"/>
        <v>1626</v>
      </c>
      <c r="K102" s="61">
        <v>52.7</v>
      </c>
      <c r="L102" s="560">
        <v>0.5</v>
      </c>
      <c r="M102" s="561">
        <v>6.0</v>
      </c>
      <c r="N102" s="105"/>
      <c r="O102" s="563">
        <v>46900.0</v>
      </c>
      <c r="P102" s="515">
        <v>58279.0</v>
      </c>
      <c r="Q102" s="564"/>
      <c r="S102" s="8"/>
      <c r="T102" s="8"/>
      <c r="U102" s="64" t="s">
        <v>947</v>
      </c>
      <c r="V102" s="8">
        <v>1.0</v>
      </c>
      <c r="W102" s="8" t="s">
        <v>948</v>
      </c>
    </row>
    <row r="103" ht="15.75" customHeight="1">
      <c r="A103" s="565" t="s">
        <v>949</v>
      </c>
      <c r="B103" s="565" t="s">
        <v>950</v>
      </c>
      <c r="C103" s="566">
        <v>11.0</v>
      </c>
      <c r="D103" s="566">
        <v>87.0</v>
      </c>
      <c r="E103" s="566">
        <v>1750.0</v>
      </c>
      <c r="F103" s="566">
        <v>534.0</v>
      </c>
      <c r="G103" s="566">
        <v>500.0</v>
      </c>
      <c r="H103" s="567">
        <v>2769.0</v>
      </c>
      <c r="I103" s="515">
        <f t="shared" si="11"/>
        <v>2265</v>
      </c>
      <c r="J103" s="515">
        <f t="shared" si="12"/>
        <v>1789</v>
      </c>
      <c r="K103" s="566">
        <v>58.0</v>
      </c>
      <c r="L103" s="568">
        <v>0.5</v>
      </c>
      <c r="M103" s="569">
        <v>6.0</v>
      </c>
      <c r="N103" s="105"/>
      <c r="O103" s="563">
        <v>50600.0</v>
      </c>
      <c r="P103" s="515">
        <v>63295.0</v>
      </c>
      <c r="Q103" s="564"/>
      <c r="S103" s="8"/>
      <c r="T103" s="8"/>
      <c r="U103" s="64" t="s">
        <v>951</v>
      </c>
      <c r="V103" s="8">
        <v>1.0</v>
      </c>
      <c r="W103" s="8" t="s">
        <v>952</v>
      </c>
    </row>
    <row r="104" ht="15.75" customHeight="1">
      <c r="A104" s="9" t="s">
        <v>953</v>
      </c>
      <c r="B104" s="9" t="s">
        <v>954</v>
      </c>
      <c r="C104" s="61">
        <v>12.0</v>
      </c>
      <c r="D104" s="61">
        <v>87.0</v>
      </c>
      <c r="E104" s="61">
        <v>1750.0</v>
      </c>
      <c r="F104" s="61">
        <v>584.0</v>
      </c>
      <c r="G104" s="61">
        <v>550.0</v>
      </c>
      <c r="H104" s="515">
        <v>3020.0</v>
      </c>
      <c r="I104" s="515">
        <f t="shared" si="11"/>
        <v>2470</v>
      </c>
      <c r="J104" s="515">
        <f t="shared" si="12"/>
        <v>1951</v>
      </c>
      <c r="K104" s="61">
        <v>63.2</v>
      </c>
      <c r="L104" s="560">
        <v>0.5</v>
      </c>
      <c r="M104" s="561">
        <v>6.0</v>
      </c>
      <c r="N104" s="105"/>
      <c r="O104" s="563">
        <v>54350.0</v>
      </c>
      <c r="P104" s="515">
        <v>68251.0</v>
      </c>
      <c r="Q104" s="564"/>
      <c r="S104" s="8"/>
      <c r="T104" s="8"/>
      <c r="U104" s="64" t="s">
        <v>955</v>
      </c>
      <c r="V104" s="8">
        <v>1.0</v>
      </c>
      <c r="W104" s="8" t="s">
        <v>956</v>
      </c>
    </row>
    <row r="105" ht="15.75" customHeight="1">
      <c r="A105" s="9" t="s">
        <v>957</v>
      </c>
      <c r="B105" s="9" t="s">
        <v>958</v>
      </c>
      <c r="C105" s="61">
        <v>13.0</v>
      </c>
      <c r="D105" s="61">
        <v>87.0</v>
      </c>
      <c r="E105" s="61">
        <v>1750.0</v>
      </c>
      <c r="F105" s="61">
        <v>634.0</v>
      </c>
      <c r="G105" s="61">
        <v>600.0</v>
      </c>
      <c r="H105" s="515">
        <v>3272.0</v>
      </c>
      <c r="I105" s="515">
        <f t="shared" si="11"/>
        <v>2676</v>
      </c>
      <c r="J105" s="515">
        <f t="shared" si="12"/>
        <v>2114</v>
      </c>
      <c r="K105" s="61">
        <v>68.5</v>
      </c>
      <c r="L105" s="560">
        <v>0.5</v>
      </c>
      <c r="M105" s="561">
        <v>6.0</v>
      </c>
      <c r="N105" s="105"/>
      <c r="O105" s="563">
        <v>58800.0</v>
      </c>
      <c r="P105" s="515">
        <v>73208.0</v>
      </c>
      <c r="Q105" s="564"/>
      <c r="S105" s="8"/>
      <c r="T105" s="8"/>
      <c r="U105" s="64" t="s">
        <v>959</v>
      </c>
      <c r="V105" s="8">
        <v>1.0</v>
      </c>
      <c r="W105" s="8" t="s">
        <v>960</v>
      </c>
    </row>
    <row r="106" ht="15.75" customHeight="1">
      <c r="A106" s="9" t="s">
        <v>961</v>
      </c>
      <c r="B106" s="9" t="s">
        <v>962</v>
      </c>
      <c r="C106" s="61">
        <v>14.0</v>
      </c>
      <c r="D106" s="61">
        <v>87.0</v>
      </c>
      <c r="E106" s="61">
        <v>1750.0</v>
      </c>
      <c r="F106" s="61">
        <v>684.0</v>
      </c>
      <c r="G106" s="61">
        <v>650.0</v>
      </c>
      <c r="H106" s="515">
        <v>3524.0</v>
      </c>
      <c r="I106" s="515">
        <f t="shared" si="11"/>
        <v>2883</v>
      </c>
      <c r="J106" s="515">
        <f t="shared" si="12"/>
        <v>2277</v>
      </c>
      <c r="K106" s="61">
        <v>73.8</v>
      </c>
      <c r="L106" s="560">
        <v>0.5</v>
      </c>
      <c r="M106" s="561">
        <v>6.0</v>
      </c>
      <c r="N106" s="55"/>
      <c r="O106" s="563">
        <v>63200.0</v>
      </c>
      <c r="P106" s="515">
        <v>78167.0</v>
      </c>
      <c r="Q106" s="564"/>
      <c r="S106" s="8"/>
      <c r="T106" s="8"/>
      <c r="U106" s="64" t="s">
        <v>963</v>
      </c>
      <c r="V106" s="8">
        <v>1.0</v>
      </c>
      <c r="W106" s="8" t="s">
        <v>964</v>
      </c>
    </row>
    <row r="107" ht="15.75" customHeight="1">
      <c r="D107" s="67"/>
      <c r="H107" s="63"/>
      <c r="I107" s="515"/>
      <c r="J107" s="515"/>
      <c r="M107" s="572"/>
      <c r="O107" s="563">
        <v>0.0</v>
      </c>
      <c r="P107" s="515">
        <v>0.0</v>
      </c>
      <c r="Q107" s="564"/>
      <c r="S107" s="8"/>
      <c r="T107" s="8"/>
      <c r="U107" s="64" t="s">
        <v>965</v>
      </c>
      <c r="V107" s="8">
        <v>1.0</v>
      </c>
      <c r="W107" s="8" t="s">
        <v>966</v>
      </c>
    </row>
    <row r="108" ht="15.75" customHeight="1">
      <c r="B108" s="573" t="s">
        <v>967</v>
      </c>
      <c r="D108" s="572"/>
      <c r="H108" s="63"/>
      <c r="I108" s="515"/>
      <c r="J108" s="515"/>
      <c r="M108" s="572"/>
      <c r="O108" s="563">
        <v>0.0</v>
      </c>
      <c r="P108" s="515">
        <v>0.0</v>
      </c>
      <c r="Q108" s="564"/>
      <c r="S108" s="8"/>
      <c r="T108" s="8"/>
      <c r="U108" s="64" t="s">
        <v>968</v>
      </c>
      <c r="V108" s="8">
        <v>1.0</v>
      </c>
      <c r="W108" s="8" t="s">
        <v>969</v>
      </c>
    </row>
    <row r="109" ht="15.75" customHeight="1">
      <c r="A109" s="9" t="s">
        <v>970</v>
      </c>
      <c r="B109" s="9" t="s">
        <v>971</v>
      </c>
      <c r="C109" s="61">
        <v>2.0</v>
      </c>
      <c r="D109" s="61">
        <v>87.0</v>
      </c>
      <c r="E109" s="61">
        <v>2000.0</v>
      </c>
      <c r="F109" s="61">
        <v>84.0</v>
      </c>
      <c r="G109" s="61">
        <v>50.0</v>
      </c>
      <c r="H109" s="515">
        <v>581.0</v>
      </c>
      <c r="I109" s="515">
        <f t="shared" ref="I109:I121" si="13">ROUND(H109*0.818,0)</f>
        <v>475</v>
      </c>
      <c r="J109" s="515">
        <f t="shared" ref="J109:J121" si="14">ROUND(H109*0.646,0)</f>
        <v>375</v>
      </c>
      <c r="K109" s="61">
        <v>12.0</v>
      </c>
      <c r="L109" s="560">
        <v>0.5</v>
      </c>
      <c r="M109" s="561">
        <v>2.0</v>
      </c>
      <c r="N109" s="562" t="s">
        <v>5</v>
      </c>
      <c r="O109" s="563">
        <v>17300.0</v>
      </c>
      <c r="P109" s="515">
        <v>20051.0</v>
      </c>
      <c r="Q109" s="564"/>
      <c r="S109" s="8"/>
      <c r="T109" s="8"/>
      <c r="U109" s="64" t="s">
        <v>972</v>
      </c>
      <c r="V109" s="8">
        <v>1.0</v>
      </c>
      <c r="W109" s="8" t="s">
        <v>973</v>
      </c>
    </row>
    <row r="110" ht="15.75" customHeight="1">
      <c r="A110" s="9" t="s">
        <v>974</v>
      </c>
      <c r="B110" s="9" t="s">
        <v>975</v>
      </c>
      <c r="C110" s="61">
        <v>3.0</v>
      </c>
      <c r="D110" s="61">
        <v>87.0</v>
      </c>
      <c r="E110" s="61">
        <v>2000.0</v>
      </c>
      <c r="F110" s="61">
        <v>134.0</v>
      </c>
      <c r="G110" s="61">
        <v>100.0</v>
      </c>
      <c r="H110" s="515">
        <v>871.0</v>
      </c>
      <c r="I110" s="515">
        <f t="shared" si="13"/>
        <v>712</v>
      </c>
      <c r="J110" s="515">
        <f t="shared" si="14"/>
        <v>563</v>
      </c>
      <c r="K110" s="61">
        <v>17.9</v>
      </c>
      <c r="L110" s="560">
        <v>0.5</v>
      </c>
      <c r="M110" s="561">
        <v>4.0</v>
      </c>
      <c r="N110" s="105"/>
      <c r="O110" s="563">
        <v>22100.0</v>
      </c>
      <c r="P110" s="515">
        <v>25742.0</v>
      </c>
      <c r="Q110" s="564"/>
      <c r="S110" s="8"/>
      <c r="T110" s="8"/>
      <c r="U110" s="64" t="s">
        <v>976</v>
      </c>
      <c r="V110" s="8">
        <v>1.0</v>
      </c>
      <c r="W110" s="8" t="s">
        <v>977</v>
      </c>
    </row>
    <row r="111" ht="15.75" customHeight="1">
      <c r="A111" s="9" t="s">
        <v>978</v>
      </c>
      <c r="B111" s="9" t="s">
        <v>979</v>
      </c>
      <c r="C111" s="61">
        <v>4.0</v>
      </c>
      <c r="D111" s="61">
        <v>87.0</v>
      </c>
      <c r="E111" s="61">
        <v>2000.0</v>
      </c>
      <c r="F111" s="61">
        <v>184.0</v>
      </c>
      <c r="G111" s="61">
        <v>150.0</v>
      </c>
      <c r="H111" s="515">
        <v>1162.0</v>
      </c>
      <c r="I111" s="515">
        <f t="shared" si="13"/>
        <v>951</v>
      </c>
      <c r="J111" s="515">
        <f t="shared" si="14"/>
        <v>751</v>
      </c>
      <c r="K111" s="61">
        <v>23.8</v>
      </c>
      <c r="L111" s="560">
        <v>0.5</v>
      </c>
      <c r="M111" s="561">
        <v>4.0</v>
      </c>
      <c r="N111" s="105"/>
      <c r="O111" s="563">
        <v>26750.0</v>
      </c>
      <c r="P111" s="515">
        <v>31445.0</v>
      </c>
      <c r="Q111" s="564"/>
      <c r="S111" s="8"/>
      <c r="T111" s="8"/>
      <c r="U111" s="64" t="s">
        <v>980</v>
      </c>
      <c r="V111" s="8">
        <v>1.0</v>
      </c>
      <c r="W111" s="8" t="s">
        <v>981</v>
      </c>
    </row>
    <row r="112" ht="15.75" customHeight="1">
      <c r="A112" s="565" t="s">
        <v>982</v>
      </c>
      <c r="B112" s="565" t="s">
        <v>983</v>
      </c>
      <c r="C112" s="566">
        <v>5.0</v>
      </c>
      <c r="D112" s="566">
        <v>87.0</v>
      </c>
      <c r="E112" s="566">
        <v>2000.0</v>
      </c>
      <c r="F112" s="566">
        <v>234.0</v>
      </c>
      <c r="G112" s="566">
        <v>200.0</v>
      </c>
      <c r="H112" s="567">
        <v>1452.0</v>
      </c>
      <c r="I112" s="515">
        <f t="shared" si="13"/>
        <v>1188</v>
      </c>
      <c r="J112" s="515">
        <f t="shared" si="14"/>
        <v>938</v>
      </c>
      <c r="K112" s="566">
        <v>29.8</v>
      </c>
      <c r="L112" s="568">
        <v>0.5</v>
      </c>
      <c r="M112" s="569">
        <v>4.0</v>
      </c>
      <c r="N112" s="105"/>
      <c r="O112" s="563">
        <v>31500.0</v>
      </c>
      <c r="P112" s="515">
        <v>37160.0</v>
      </c>
      <c r="Q112" s="564"/>
      <c r="S112" s="8"/>
      <c r="T112" s="8"/>
      <c r="U112" s="64" t="s">
        <v>984</v>
      </c>
      <c r="V112" s="8">
        <v>1.0</v>
      </c>
      <c r="W112" s="8" t="s">
        <v>985</v>
      </c>
    </row>
    <row r="113" ht="15.75" customHeight="1">
      <c r="A113" s="9" t="s">
        <v>986</v>
      </c>
      <c r="B113" s="9" t="s">
        <v>987</v>
      </c>
      <c r="C113" s="61">
        <v>6.0</v>
      </c>
      <c r="D113" s="61">
        <v>87.0</v>
      </c>
      <c r="E113" s="61">
        <v>2000.0</v>
      </c>
      <c r="F113" s="61">
        <v>284.0</v>
      </c>
      <c r="G113" s="61">
        <v>250.0</v>
      </c>
      <c r="H113" s="515">
        <v>1742.0</v>
      </c>
      <c r="I113" s="515">
        <f t="shared" si="13"/>
        <v>1425</v>
      </c>
      <c r="J113" s="515">
        <f t="shared" si="14"/>
        <v>1125</v>
      </c>
      <c r="K113" s="61">
        <v>35.7</v>
      </c>
      <c r="L113" s="560">
        <v>0.5</v>
      </c>
      <c r="M113" s="561">
        <v>4.0</v>
      </c>
      <c r="N113" s="105"/>
      <c r="O113" s="563">
        <v>36200.0</v>
      </c>
      <c r="P113" s="515">
        <v>42887.0</v>
      </c>
      <c r="Q113" s="564"/>
      <c r="S113" s="8"/>
      <c r="T113" s="8"/>
      <c r="U113" s="64" t="s">
        <v>988</v>
      </c>
      <c r="V113" s="8">
        <v>1.0</v>
      </c>
      <c r="W113" s="8" t="s">
        <v>989</v>
      </c>
    </row>
    <row r="114" ht="15.75" customHeight="1">
      <c r="A114" s="9" t="s">
        <v>990</v>
      </c>
      <c r="B114" s="9" t="s">
        <v>991</v>
      </c>
      <c r="C114" s="61">
        <v>7.0</v>
      </c>
      <c r="D114" s="61">
        <v>87.0</v>
      </c>
      <c r="E114" s="61">
        <v>2000.0</v>
      </c>
      <c r="F114" s="61">
        <v>334.0</v>
      </c>
      <c r="G114" s="61">
        <v>300.0</v>
      </c>
      <c r="H114" s="515">
        <v>2033.0</v>
      </c>
      <c r="I114" s="515">
        <f t="shared" si="13"/>
        <v>1663</v>
      </c>
      <c r="J114" s="515">
        <f t="shared" si="14"/>
        <v>1313</v>
      </c>
      <c r="K114" s="61">
        <v>41.6</v>
      </c>
      <c r="L114" s="560">
        <v>0.5</v>
      </c>
      <c r="M114" s="561">
        <v>4.0</v>
      </c>
      <c r="N114" s="105"/>
      <c r="O114" s="563">
        <v>40900.0</v>
      </c>
      <c r="P114" s="515">
        <v>48627.0</v>
      </c>
      <c r="Q114" s="564"/>
      <c r="S114" s="8"/>
      <c r="T114" s="8"/>
      <c r="U114" s="64" t="s">
        <v>992</v>
      </c>
      <c r="V114" s="8">
        <v>1.0</v>
      </c>
      <c r="W114" s="8" t="s">
        <v>993</v>
      </c>
    </row>
    <row r="115" ht="15.75" customHeight="1">
      <c r="A115" s="565" t="s">
        <v>994</v>
      </c>
      <c r="B115" s="565" t="s">
        <v>995</v>
      </c>
      <c r="C115" s="566">
        <v>8.0</v>
      </c>
      <c r="D115" s="566">
        <v>87.0</v>
      </c>
      <c r="E115" s="566">
        <v>2000.0</v>
      </c>
      <c r="F115" s="566">
        <v>384.0</v>
      </c>
      <c r="G115" s="566">
        <v>350.0</v>
      </c>
      <c r="H115" s="567">
        <v>2323.0</v>
      </c>
      <c r="I115" s="515">
        <f t="shared" si="13"/>
        <v>1900</v>
      </c>
      <c r="J115" s="515">
        <f t="shared" si="14"/>
        <v>1501</v>
      </c>
      <c r="K115" s="566">
        <v>47.6</v>
      </c>
      <c r="L115" s="568">
        <v>0.5</v>
      </c>
      <c r="M115" s="569">
        <v>4.0</v>
      </c>
      <c r="N115" s="105"/>
      <c r="O115" s="563">
        <v>45600.0</v>
      </c>
      <c r="P115" s="515">
        <v>54379.0</v>
      </c>
      <c r="Q115" s="564"/>
      <c r="S115" s="8"/>
      <c r="T115" s="8"/>
      <c r="U115" s="64" t="s">
        <v>996</v>
      </c>
      <c r="V115" s="8">
        <v>1.0</v>
      </c>
      <c r="W115" s="8" t="s">
        <v>997</v>
      </c>
    </row>
    <row r="116" ht="15.75" customHeight="1">
      <c r="A116" s="9" t="s">
        <v>998</v>
      </c>
      <c r="B116" s="9" t="s">
        <v>999</v>
      </c>
      <c r="C116" s="61">
        <v>9.0</v>
      </c>
      <c r="D116" s="61">
        <v>87.0</v>
      </c>
      <c r="E116" s="61">
        <v>2000.0</v>
      </c>
      <c r="F116" s="61">
        <v>434.0</v>
      </c>
      <c r="G116" s="61">
        <v>400.0</v>
      </c>
      <c r="H116" s="515">
        <v>2614.0</v>
      </c>
      <c r="I116" s="515">
        <f t="shared" si="13"/>
        <v>2138</v>
      </c>
      <c r="J116" s="515">
        <f t="shared" si="14"/>
        <v>1689</v>
      </c>
      <c r="K116" s="61">
        <v>53.5</v>
      </c>
      <c r="L116" s="560">
        <v>0.5</v>
      </c>
      <c r="M116" s="561">
        <v>4.0</v>
      </c>
      <c r="N116" s="105"/>
      <c r="O116" s="563">
        <v>50300.0</v>
      </c>
      <c r="P116" s="515">
        <v>60141.0</v>
      </c>
      <c r="Q116" s="564"/>
      <c r="S116" s="8"/>
      <c r="T116" s="8"/>
      <c r="U116" s="64" t="s">
        <v>1000</v>
      </c>
      <c r="V116" s="8">
        <v>1.0</v>
      </c>
      <c r="W116" s="8" t="s">
        <v>1001</v>
      </c>
    </row>
    <row r="117" ht="15.75" customHeight="1">
      <c r="A117" s="9" t="s">
        <v>1002</v>
      </c>
      <c r="B117" s="9" t="s">
        <v>1003</v>
      </c>
      <c r="C117" s="61">
        <v>10.0</v>
      </c>
      <c r="D117" s="61">
        <v>87.0</v>
      </c>
      <c r="E117" s="61">
        <v>2000.0</v>
      </c>
      <c r="F117" s="61">
        <v>484.0</v>
      </c>
      <c r="G117" s="61">
        <v>450.0</v>
      </c>
      <c r="H117" s="515">
        <v>2904.0</v>
      </c>
      <c r="I117" s="515">
        <f t="shared" si="13"/>
        <v>2375</v>
      </c>
      <c r="J117" s="515">
        <f t="shared" si="14"/>
        <v>1876</v>
      </c>
      <c r="K117" s="61">
        <v>59.5</v>
      </c>
      <c r="L117" s="560">
        <v>0.5</v>
      </c>
      <c r="M117" s="561">
        <v>6.0</v>
      </c>
      <c r="N117" s="105"/>
      <c r="O117" s="563">
        <v>55100.0</v>
      </c>
      <c r="P117" s="515">
        <v>65921.0</v>
      </c>
      <c r="Q117" s="564"/>
      <c r="S117" s="8"/>
      <c r="T117" s="8"/>
      <c r="U117" s="64" t="s">
        <v>1004</v>
      </c>
      <c r="V117" s="8">
        <v>1.0</v>
      </c>
      <c r="W117" s="8" t="s">
        <v>1005</v>
      </c>
    </row>
    <row r="118" ht="15.75" customHeight="1">
      <c r="A118" s="565" t="s">
        <v>1006</v>
      </c>
      <c r="B118" s="565" t="s">
        <v>1007</v>
      </c>
      <c r="C118" s="566">
        <v>11.0</v>
      </c>
      <c r="D118" s="566">
        <v>87.0</v>
      </c>
      <c r="E118" s="566">
        <v>2000.0</v>
      </c>
      <c r="F118" s="566">
        <v>534.0</v>
      </c>
      <c r="G118" s="566">
        <v>500.0</v>
      </c>
      <c r="H118" s="567">
        <v>3194.0</v>
      </c>
      <c r="I118" s="515">
        <f t="shared" si="13"/>
        <v>2613</v>
      </c>
      <c r="J118" s="515">
        <f t="shared" si="14"/>
        <v>2063</v>
      </c>
      <c r="K118" s="566">
        <v>65.4</v>
      </c>
      <c r="L118" s="568">
        <v>0.5</v>
      </c>
      <c r="M118" s="569">
        <v>6.0</v>
      </c>
      <c r="N118" s="105"/>
      <c r="O118" s="563">
        <v>59800.0</v>
      </c>
      <c r="P118" s="515">
        <v>71707.0</v>
      </c>
      <c r="Q118" s="564"/>
      <c r="S118" s="8"/>
      <c r="T118" s="8"/>
      <c r="U118" s="64" t="s">
        <v>1008</v>
      </c>
      <c r="V118" s="8">
        <v>1.0</v>
      </c>
      <c r="W118" s="8" t="s">
        <v>1009</v>
      </c>
    </row>
    <row r="119" ht="15.75" customHeight="1">
      <c r="A119" s="9" t="s">
        <v>1010</v>
      </c>
      <c r="B119" s="9" t="s">
        <v>1011</v>
      </c>
      <c r="C119" s="61">
        <v>12.0</v>
      </c>
      <c r="D119" s="61">
        <v>87.0</v>
      </c>
      <c r="E119" s="61">
        <v>2000.0</v>
      </c>
      <c r="F119" s="61">
        <v>584.0</v>
      </c>
      <c r="G119" s="61">
        <v>550.0</v>
      </c>
      <c r="H119" s="515">
        <v>3485.0</v>
      </c>
      <c r="I119" s="515">
        <f t="shared" si="13"/>
        <v>2851</v>
      </c>
      <c r="J119" s="515">
        <f t="shared" si="14"/>
        <v>2251</v>
      </c>
      <c r="K119" s="61">
        <v>71.3</v>
      </c>
      <c r="L119" s="560">
        <v>0.5</v>
      </c>
      <c r="M119" s="561">
        <v>6.0</v>
      </c>
      <c r="N119" s="105"/>
      <c r="O119" s="563">
        <v>64700.0</v>
      </c>
      <c r="P119" s="515">
        <v>77428.0</v>
      </c>
      <c r="Q119" s="564"/>
      <c r="S119" s="8"/>
      <c r="T119" s="8"/>
      <c r="U119" s="64" t="s">
        <v>1012</v>
      </c>
      <c r="V119" s="8">
        <v>1.0</v>
      </c>
      <c r="W119" s="8" t="s">
        <v>1013</v>
      </c>
    </row>
    <row r="120" ht="15.75" customHeight="1">
      <c r="A120" s="9" t="s">
        <v>1014</v>
      </c>
      <c r="B120" s="9" t="s">
        <v>1015</v>
      </c>
      <c r="C120" s="61">
        <v>13.0</v>
      </c>
      <c r="D120" s="61">
        <v>87.0</v>
      </c>
      <c r="E120" s="61">
        <v>2000.0</v>
      </c>
      <c r="F120" s="61">
        <v>634.0</v>
      </c>
      <c r="G120" s="61">
        <v>600.0</v>
      </c>
      <c r="H120" s="515">
        <v>3775.0</v>
      </c>
      <c r="I120" s="515">
        <f t="shared" si="13"/>
        <v>3088</v>
      </c>
      <c r="J120" s="515">
        <f t="shared" si="14"/>
        <v>2439</v>
      </c>
      <c r="K120" s="61">
        <v>77.3</v>
      </c>
      <c r="L120" s="560">
        <v>0.5</v>
      </c>
      <c r="M120" s="561">
        <v>6.0</v>
      </c>
      <c r="N120" s="105"/>
      <c r="O120" s="563">
        <v>69800.0</v>
      </c>
      <c r="P120" s="515">
        <v>83149.0</v>
      </c>
      <c r="Q120" s="564"/>
      <c r="S120" s="8"/>
      <c r="T120" s="8"/>
      <c r="U120" s="64" t="s">
        <v>1016</v>
      </c>
      <c r="V120" s="8">
        <v>1.0</v>
      </c>
      <c r="W120" s="8" t="s">
        <v>1017</v>
      </c>
    </row>
    <row r="121" ht="15.75" customHeight="1">
      <c r="A121" s="9" t="s">
        <v>1018</v>
      </c>
      <c r="B121" s="9" t="s">
        <v>1019</v>
      </c>
      <c r="C121" s="61">
        <v>14.0</v>
      </c>
      <c r="D121" s="61">
        <v>87.0</v>
      </c>
      <c r="E121" s="61">
        <v>2000.0</v>
      </c>
      <c r="F121" s="61">
        <v>684.0</v>
      </c>
      <c r="G121" s="61">
        <v>650.0</v>
      </c>
      <c r="H121" s="515">
        <v>4066.0</v>
      </c>
      <c r="I121" s="515">
        <f t="shared" si="13"/>
        <v>3326</v>
      </c>
      <c r="J121" s="515">
        <f t="shared" si="14"/>
        <v>2627</v>
      </c>
      <c r="K121" s="61">
        <v>83.2</v>
      </c>
      <c r="L121" s="560">
        <v>0.5</v>
      </c>
      <c r="M121" s="561">
        <v>6.0</v>
      </c>
      <c r="N121" s="55"/>
      <c r="O121" s="563">
        <v>74900.0</v>
      </c>
      <c r="P121" s="515">
        <v>88870.0</v>
      </c>
      <c r="Q121" s="564"/>
      <c r="S121" s="8"/>
      <c r="T121" s="8"/>
      <c r="U121" s="64" t="s">
        <v>1020</v>
      </c>
      <c r="V121" s="8">
        <v>1.0</v>
      </c>
      <c r="W121" s="8" t="s">
        <v>1021</v>
      </c>
    </row>
    <row r="122" ht="15.75" customHeight="1">
      <c r="C122" s="67"/>
      <c r="D122" s="67"/>
      <c r="E122" s="67"/>
      <c r="F122" s="67"/>
      <c r="G122" s="67"/>
      <c r="H122" s="115"/>
      <c r="I122" s="515"/>
      <c r="J122" s="515"/>
      <c r="K122" s="67"/>
      <c r="L122" s="570"/>
      <c r="M122" s="571"/>
      <c r="O122" s="563">
        <v>0.0</v>
      </c>
      <c r="P122" s="515">
        <v>0.0</v>
      </c>
      <c r="Q122" s="564"/>
      <c r="S122" s="8"/>
      <c r="T122" s="8"/>
      <c r="U122" s="64" t="s">
        <v>1022</v>
      </c>
      <c r="V122" s="8">
        <v>1.0</v>
      </c>
      <c r="W122" s="8" t="s">
        <v>1023</v>
      </c>
    </row>
    <row r="123" ht="15.75" customHeight="1">
      <c r="B123" s="573" t="s">
        <v>1024</v>
      </c>
      <c r="H123" s="63"/>
      <c r="I123" s="515"/>
      <c r="J123" s="515"/>
      <c r="M123" s="572"/>
      <c r="O123" s="563">
        <v>0.0</v>
      </c>
      <c r="P123" s="515">
        <v>0.0</v>
      </c>
      <c r="Q123" s="564"/>
      <c r="S123" s="8"/>
      <c r="T123" s="8"/>
      <c r="U123" s="64" t="s">
        <v>1025</v>
      </c>
      <c r="V123" s="8">
        <v>1.0</v>
      </c>
      <c r="W123" s="8" t="s">
        <v>1026</v>
      </c>
    </row>
    <row r="124" ht="15.75" customHeight="1">
      <c r="A124" s="9" t="s">
        <v>1027</v>
      </c>
      <c r="B124" s="9" t="s">
        <v>1028</v>
      </c>
      <c r="C124" s="61">
        <v>2.0</v>
      </c>
      <c r="D124" s="61">
        <v>87.0</v>
      </c>
      <c r="E124" s="61">
        <v>2200.0</v>
      </c>
      <c r="F124" s="61">
        <v>84.0</v>
      </c>
      <c r="G124" s="61">
        <v>50.0</v>
      </c>
      <c r="H124" s="515">
        <v>638.0</v>
      </c>
      <c r="I124" s="515">
        <f t="shared" ref="I124:I136" si="15">ROUND(H124*0.818,0)</f>
        <v>522</v>
      </c>
      <c r="J124" s="515">
        <f t="shared" ref="J124:J136" si="16">ROUND(H124*0.646,0)</f>
        <v>412</v>
      </c>
      <c r="K124" s="61">
        <v>13.1</v>
      </c>
      <c r="L124" s="560">
        <v>0.5</v>
      </c>
      <c r="M124" s="561">
        <v>2.0</v>
      </c>
      <c r="N124" s="562" t="s">
        <v>5</v>
      </c>
      <c r="O124" s="563">
        <v>18000.0</v>
      </c>
      <c r="P124" s="515">
        <v>23833.0</v>
      </c>
      <c r="Q124" s="564"/>
      <c r="S124" s="8"/>
      <c r="T124" s="8"/>
      <c r="U124" s="64" t="s">
        <v>1029</v>
      </c>
      <c r="V124" s="8">
        <v>1.0</v>
      </c>
      <c r="W124" s="8" t="s">
        <v>1030</v>
      </c>
    </row>
    <row r="125" ht="15.75" customHeight="1">
      <c r="A125" s="9" t="s">
        <v>1031</v>
      </c>
      <c r="B125" s="9" t="s">
        <v>1032</v>
      </c>
      <c r="C125" s="61">
        <v>3.0</v>
      </c>
      <c r="D125" s="61">
        <v>87.0</v>
      </c>
      <c r="E125" s="61">
        <v>2200.0</v>
      </c>
      <c r="F125" s="61">
        <v>134.0</v>
      </c>
      <c r="G125" s="61">
        <v>100.0</v>
      </c>
      <c r="H125" s="515">
        <v>958.0</v>
      </c>
      <c r="I125" s="515">
        <f t="shared" si="15"/>
        <v>784</v>
      </c>
      <c r="J125" s="515">
        <f t="shared" si="16"/>
        <v>619</v>
      </c>
      <c r="K125" s="61">
        <v>19.5</v>
      </c>
      <c r="L125" s="560">
        <v>0.5</v>
      </c>
      <c r="M125" s="561">
        <v>4.0</v>
      </c>
      <c r="N125" s="105"/>
      <c r="O125" s="563">
        <v>23100.0</v>
      </c>
      <c r="P125" s="515">
        <v>30789.0</v>
      </c>
      <c r="Q125" s="564"/>
      <c r="S125" s="8"/>
      <c r="T125" s="8"/>
      <c r="U125" s="64" t="s">
        <v>1033</v>
      </c>
      <c r="V125" s="8">
        <v>1.0</v>
      </c>
      <c r="W125" s="8" t="s">
        <v>1034</v>
      </c>
    </row>
    <row r="126" ht="15.75" customHeight="1">
      <c r="A126" s="9" t="s">
        <v>1035</v>
      </c>
      <c r="B126" s="9" t="s">
        <v>1036</v>
      </c>
      <c r="C126" s="61">
        <v>4.0</v>
      </c>
      <c r="D126" s="61">
        <v>87.0</v>
      </c>
      <c r="E126" s="61">
        <v>2200.0</v>
      </c>
      <c r="F126" s="61">
        <v>184.0</v>
      </c>
      <c r="G126" s="61">
        <v>150.0</v>
      </c>
      <c r="H126" s="515">
        <v>1278.0</v>
      </c>
      <c r="I126" s="515">
        <f t="shared" si="15"/>
        <v>1045</v>
      </c>
      <c r="J126" s="515">
        <f t="shared" si="16"/>
        <v>826</v>
      </c>
      <c r="K126" s="61">
        <v>26.0</v>
      </c>
      <c r="L126" s="560">
        <v>0.5</v>
      </c>
      <c r="M126" s="561">
        <v>4.0</v>
      </c>
      <c r="N126" s="105"/>
      <c r="O126" s="563">
        <v>28200.0</v>
      </c>
      <c r="P126" s="515">
        <v>37760.0</v>
      </c>
      <c r="Q126" s="564"/>
      <c r="S126" s="8"/>
      <c r="T126" s="8"/>
      <c r="U126" s="64" t="s">
        <v>1037</v>
      </c>
      <c r="V126" s="8">
        <v>1.0</v>
      </c>
      <c r="W126" s="8" t="s">
        <v>1038</v>
      </c>
    </row>
    <row r="127" ht="15.75" customHeight="1">
      <c r="A127" s="565" t="s">
        <v>1039</v>
      </c>
      <c r="B127" s="565" t="s">
        <v>1040</v>
      </c>
      <c r="C127" s="566">
        <v>5.0</v>
      </c>
      <c r="D127" s="566">
        <v>87.0</v>
      </c>
      <c r="E127" s="566">
        <v>2200.0</v>
      </c>
      <c r="F127" s="566">
        <v>234.0</v>
      </c>
      <c r="G127" s="566">
        <v>200.0</v>
      </c>
      <c r="H127" s="567">
        <v>1598.0</v>
      </c>
      <c r="I127" s="515">
        <f t="shared" si="15"/>
        <v>1307</v>
      </c>
      <c r="J127" s="515">
        <f t="shared" si="16"/>
        <v>1032</v>
      </c>
      <c r="K127" s="566">
        <v>32.5</v>
      </c>
      <c r="L127" s="568">
        <v>0.5</v>
      </c>
      <c r="M127" s="569">
        <v>4.0</v>
      </c>
      <c r="N127" s="105"/>
      <c r="O127" s="563">
        <v>33400.0</v>
      </c>
      <c r="P127" s="515">
        <v>44745.0</v>
      </c>
      <c r="Q127" s="564"/>
      <c r="S127" s="8"/>
      <c r="T127" s="8"/>
      <c r="U127" s="64" t="s">
        <v>1041</v>
      </c>
      <c r="V127" s="8">
        <v>1.0</v>
      </c>
      <c r="W127" s="8" t="s">
        <v>1042</v>
      </c>
    </row>
    <row r="128" ht="15.75" customHeight="1">
      <c r="A128" s="9" t="s">
        <v>1043</v>
      </c>
      <c r="B128" s="9" t="s">
        <v>1044</v>
      </c>
      <c r="C128" s="61">
        <v>6.0</v>
      </c>
      <c r="D128" s="61">
        <v>87.0</v>
      </c>
      <c r="E128" s="61">
        <v>2200.0</v>
      </c>
      <c r="F128" s="61">
        <v>284.0</v>
      </c>
      <c r="G128" s="61">
        <v>250.0</v>
      </c>
      <c r="H128" s="515">
        <v>1916.0</v>
      </c>
      <c r="I128" s="515">
        <f t="shared" si="15"/>
        <v>1567</v>
      </c>
      <c r="J128" s="515">
        <f t="shared" si="16"/>
        <v>1238</v>
      </c>
      <c r="K128" s="61">
        <v>39.0</v>
      </c>
      <c r="L128" s="560">
        <v>0.5</v>
      </c>
      <c r="M128" s="561">
        <v>4.0</v>
      </c>
      <c r="N128" s="105"/>
      <c r="O128" s="563">
        <v>38300.0</v>
      </c>
      <c r="P128" s="515">
        <v>51744.0</v>
      </c>
      <c r="Q128" s="564"/>
      <c r="S128" s="8"/>
      <c r="T128" s="8"/>
      <c r="U128" s="64" t="s">
        <v>1045</v>
      </c>
      <c r="V128" s="8">
        <v>1.0</v>
      </c>
      <c r="W128" s="8" t="s">
        <v>1046</v>
      </c>
    </row>
    <row r="129" ht="15.75" customHeight="1">
      <c r="A129" s="9" t="s">
        <v>1047</v>
      </c>
      <c r="B129" s="9" t="s">
        <v>1048</v>
      </c>
      <c r="C129" s="61">
        <v>7.0</v>
      </c>
      <c r="D129" s="61">
        <v>87.0</v>
      </c>
      <c r="E129" s="61">
        <v>2200.0</v>
      </c>
      <c r="F129" s="61">
        <v>334.0</v>
      </c>
      <c r="G129" s="61">
        <v>300.0</v>
      </c>
      <c r="H129" s="515">
        <v>2235.0</v>
      </c>
      <c r="I129" s="515">
        <f t="shared" si="15"/>
        <v>1828</v>
      </c>
      <c r="J129" s="515">
        <f t="shared" si="16"/>
        <v>1444</v>
      </c>
      <c r="K129" s="61">
        <v>45.4</v>
      </c>
      <c r="L129" s="560">
        <v>0.5</v>
      </c>
      <c r="M129" s="561">
        <v>4.0</v>
      </c>
      <c r="N129" s="105"/>
      <c r="O129" s="563">
        <v>43400.0</v>
      </c>
      <c r="P129" s="515">
        <v>58759.0</v>
      </c>
      <c r="Q129" s="564"/>
      <c r="S129" s="8"/>
      <c r="T129" s="8"/>
      <c r="U129" s="64" t="s">
        <v>1049</v>
      </c>
      <c r="V129" s="8">
        <v>1.0</v>
      </c>
      <c r="W129" s="8" t="s">
        <v>1050</v>
      </c>
    </row>
    <row r="130" ht="15.75" customHeight="1">
      <c r="A130" s="565" t="s">
        <v>1051</v>
      </c>
      <c r="B130" s="565" t="s">
        <v>1052</v>
      </c>
      <c r="C130" s="566">
        <v>8.0</v>
      </c>
      <c r="D130" s="566">
        <v>87.0</v>
      </c>
      <c r="E130" s="566">
        <v>2200.0</v>
      </c>
      <c r="F130" s="566">
        <v>384.0</v>
      </c>
      <c r="G130" s="566">
        <v>350.0</v>
      </c>
      <c r="H130" s="567">
        <v>2556.0</v>
      </c>
      <c r="I130" s="515">
        <f t="shared" si="15"/>
        <v>2091</v>
      </c>
      <c r="J130" s="515">
        <f t="shared" si="16"/>
        <v>1651</v>
      </c>
      <c r="K130" s="566">
        <v>51.9</v>
      </c>
      <c r="L130" s="568">
        <v>0.5</v>
      </c>
      <c r="M130" s="569">
        <v>4.0</v>
      </c>
      <c r="N130" s="105"/>
      <c r="O130" s="563">
        <v>48500.0</v>
      </c>
      <c r="P130" s="515">
        <v>65790.0</v>
      </c>
      <c r="Q130" s="564"/>
      <c r="S130" s="8"/>
      <c r="T130" s="8"/>
      <c r="U130" s="64" t="s">
        <v>1053</v>
      </c>
      <c r="V130" s="8">
        <v>1.0</v>
      </c>
      <c r="W130" s="8" t="s">
        <v>1054</v>
      </c>
    </row>
    <row r="131" ht="15.75" customHeight="1">
      <c r="A131" s="9" t="s">
        <v>1055</v>
      </c>
      <c r="B131" s="9" t="s">
        <v>1056</v>
      </c>
      <c r="C131" s="61">
        <v>9.0</v>
      </c>
      <c r="D131" s="61">
        <v>87.0</v>
      </c>
      <c r="E131" s="61">
        <v>2200.0</v>
      </c>
      <c r="F131" s="61">
        <v>434.0</v>
      </c>
      <c r="G131" s="61">
        <v>400.0</v>
      </c>
      <c r="H131" s="515">
        <v>2875.0</v>
      </c>
      <c r="I131" s="515">
        <f t="shared" si="15"/>
        <v>2352</v>
      </c>
      <c r="J131" s="515">
        <f t="shared" si="16"/>
        <v>1857</v>
      </c>
      <c r="K131" s="61">
        <v>58.4</v>
      </c>
      <c r="L131" s="560">
        <v>0.5</v>
      </c>
      <c r="M131" s="561">
        <v>4.0</v>
      </c>
      <c r="N131" s="105"/>
      <c r="O131" s="563">
        <v>53600.0</v>
      </c>
      <c r="P131" s="515">
        <v>72833.0</v>
      </c>
      <c r="Q131" s="564"/>
      <c r="S131" s="8"/>
      <c r="T131" s="8"/>
      <c r="U131" s="64" t="s">
        <v>1057</v>
      </c>
      <c r="V131" s="8">
        <v>1.0</v>
      </c>
      <c r="W131" s="8" t="s">
        <v>1058</v>
      </c>
    </row>
    <row r="132" ht="15.75" customHeight="1">
      <c r="A132" s="9" t="s">
        <v>1059</v>
      </c>
      <c r="B132" s="9" t="s">
        <v>1060</v>
      </c>
      <c r="C132" s="61">
        <v>10.0</v>
      </c>
      <c r="D132" s="61">
        <v>87.0</v>
      </c>
      <c r="E132" s="61">
        <v>2200.0</v>
      </c>
      <c r="F132" s="61">
        <v>484.0</v>
      </c>
      <c r="G132" s="61">
        <v>450.0</v>
      </c>
      <c r="H132" s="515">
        <v>3194.0</v>
      </c>
      <c r="I132" s="515">
        <f t="shared" si="15"/>
        <v>2613</v>
      </c>
      <c r="J132" s="515">
        <f t="shared" si="16"/>
        <v>2063</v>
      </c>
      <c r="K132" s="61">
        <v>64.9</v>
      </c>
      <c r="L132" s="560">
        <v>0.5</v>
      </c>
      <c r="M132" s="561">
        <v>6.0</v>
      </c>
      <c r="N132" s="105"/>
      <c r="O132" s="563">
        <v>58700.0</v>
      </c>
      <c r="P132" s="515">
        <v>79896.0</v>
      </c>
      <c r="Q132" s="564"/>
      <c r="S132" s="8"/>
      <c r="T132" s="8"/>
      <c r="U132" s="64" t="s">
        <v>1061</v>
      </c>
      <c r="V132" s="8">
        <v>1.0</v>
      </c>
      <c r="W132" s="8" t="s">
        <v>1062</v>
      </c>
    </row>
    <row r="133" ht="15.75" customHeight="1">
      <c r="A133" s="565" t="s">
        <v>1063</v>
      </c>
      <c r="B133" s="565" t="s">
        <v>1064</v>
      </c>
      <c r="C133" s="566">
        <v>11.0</v>
      </c>
      <c r="D133" s="566">
        <v>87.0</v>
      </c>
      <c r="E133" s="566">
        <v>2200.0</v>
      </c>
      <c r="F133" s="566">
        <v>534.0</v>
      </c>
      <c r="G133" s="566">
        <v>500.0</v>
      </c>
      <c r="H133" s="567">
        <v>3514.0</v>
      </c>
      <c r="I133" s="515">
        <f t="shared" si="15"/>
        <v>2874</v>
      </c>
      <c r="J133" s="515">
        <f t="shared" si="16"/>
        <v>2270</v>
      </c>
      <c r="K133" s="566">
        <v>71.3</v>
      </c>
      <c r="L133" s="568">
        <v>0.5</v>
      </c>
      <c r="M133" s="569">
        <v>6.0</v>
      </c>
      <c r="N133" s="105"/>
      <c r="O133" s="563">
        <v>63800.0</v>
      </c>
      <c r="P133" s="515">
        <v>86968.0</v>
      </c>
      <c r="Q133" s="564"/>
      <c r="S133" s="8"/>
      <c r="T133" s="8"/>
      <c r="U133" s="64" t="s">
        <v>1065</v>
      </c>
      <c r="V133" s="8">
        <v>1.0</v>
      </c>
      <c r="W133" s="8" t="s">
        <v>1066</v>
      </c>
    </row>
    <row r="134" ht="15.75" customHeight="1">
      <c r="A134" s="9" t="s">
        <v>1067</v>
      </c>
      <c r="B134" s="9" t="s">
        <v>1068</v>
      </c>
      <c r="C134" s="61">
        <v>12.0</v>
      </c>
      <c r="D134" s="61">
        <v>87.0</v>
      </c>
      <c r="E134" s="61">
        <v>2200.0</v>
      </c>
      <c r="F134" s="61">
        <v>584.0</v>
      </c>
      <c r="G134" s="61">
        <v>550.0</v>
      </c>
      <c r="H134" s="515">
        <v>3834.0</v>
      </c>
      <c r="I134" s="515">
        <f t="shared" si="15"/>
        <v>3136</v>
      </c>
      <c r="J134" s="515">
        <f t="shared" si="16"/>
        <v>2477</v>
      </c>
      <c r="K134" s="61">
        <v>77.8</v>
      </c>
      <c r="L134" s="560">
        <v>0.5</v>
      </c>
      <c r="M134" s="561">
        <v>6.0</v>
      </c>
      <c r="N134" s="105"/>
      <c r="O134" s="563">
        <v>68850.0</v>
      </c>
      <c r="P134" s="515">
        <v>93961.0</v>
      </c>
      <c r="Q134" s="564"/>
      <c r="S134" s="8"/>
      <c r="T134" s="8"/>
      <c r="U134" s="64" t="s">
        <v>1069</v>
      </c>
      <c r="V134" s="8">
        <v>1.0</v>
      </c>
      <c r="W134" s="8" t="s">
        <v>1070</v>
      </c>
    </row>
    <row r="135" ht="15.75" customHeight="1">
      <c r="A135" s="9" t="s">
        <v>1071</v>
      </c>
      <c r="B135" s="9" t="s">
        <v>1072</v>
      </c>
      <c r="C135" s="61">
        <v>13.0</v>
      </c>
      <c r="D135" s="61">
        <v>87.0</v>
      </c>
      <c r="E135" s="61">
        <v>2200.0</v>
      </c>
      <c r="F135" s="61">
        <v>634.0</v>
      </c>
      <c r="G135" s="61">
        <v>600.0</v>
      </c>
      <c r="H135" s="515">
        <v>4153.0</v>
      </c>
      <c r="I135" s="515">
        <f t="shared" si="15"/>
        <v>3397</v>
      </c>
      <c r="J135" s="515">
        <f t="shared" si="16"/>
        <v>2683</v>
      </c>
      <c r="K135" s="61">
        <v>84.3</v>
      </c>
      <c r="L135" s="560">
        <v>0.5</v>
      </c>
      <c r="M135" s="561">
        <v>6.0</v>
      </c>
      <c r="N135" s="105"/>
      <c r="O135" s="563">
        <v>78900.0</v>
      </c>
      <c r="P135" s="515">
        <v>100954.0</v>
      </c>
      <c r="Q135" s="564"/>
      <c r="S135" s="8"/>
      <c r="T135" s="8"/>
      <c r="U135" s="64" t="s">
        <v>1073</v>
      </c>
      <c r="V135" s="8">
        <v>1.0</v>
      </c>
      <c r="W135" s="8" t="s">
        <v>1074</v>
      </c>
    </row>
    <row r="136" ht="15.75" customHeight="1">
      <c r="A136" s="9" t="s">
        <v>1075</v>
      </c>
      <c r="B136" s="9" t="s">
        <v>1076</v>
      </c>
      <c r="C136" s="61">
        <v>14.0</v>
      </c>
      <c r="D136" s="61">
        <v>87.0</v>
      </c>
      <c r="E136" s="61">
        <v>2200.0</v>
      </c>
      <c r="F136" s="61">
        <v>684.0</v>
      </c>
      <c r="G136" s="61">
        <v>650.0</v>
      </c>
      <c r="H136" s="515">
        <v>4472.0</v>
      </c>
      <c r="I136" s="515">
        <f t="shared" si="15"/>
        <v>3658</v>
      </c>
      <c r="J136" s="515">
        <f t="shared" si="16"/>
        <v>2889</v>
      </c>
      <c r="K136" s="61">
        <v>90.8</v>
      </c>
      <c r="L136" s="560">
        <v>0.5</v>
      </c>
      <c r="M136" s="561">
        <v>6.0</v>
      </c>
      <c r="N136" s="55"/>
      <c r="O136" s="563">
        <v>88800.0</v>
      </c>
      <c r="P136" s="515">
        <v>107946.0</v>
      </c>
      <c r="Q136" s="564"/>
      <c r="S136" s="8"/>
      <c r="T136" s="8"/>
      <c r="U136" s="64" t="s">
        <v>1077</v>
      </c>
      <c r="V136" s="8">
        <v>1.0</v>
      </c>
      <c r="W136" s="8" t="s">
        <v>1078</v>
      </c>
    </row>
    <row r="137" ht="15.75" customHeight="1">
      <c r="C137" s="67"/>
      <c r="D137" s="67"/>
      <c r="E137" s="67"/>
      <c r="F137" s="67"/>
      <c r="G137" s="67"/>
      <c r="H137" s="115"/>
      <c r="I137" s="515"/>
      <c r="J137" s="515"/>
      <c r="K137" s="67"/>
      <c r="L137" s="570"/>
      <c r="M137" s="571"/>
      <c r="O137" s="563">
        <v>0.0</v>
      </c>
      <c r="P137" s="515">
        <v>0.0</v>
      </c>
      <c r="Q137" s="564"/>
      <c r="S137" s="8"/>
      <c r="T137" s="8"/>
      <c r="U137" s="64" t="s">
        <v>1079</v>
      </c>
      <c r="V137" s="8">
        <v>1.0</v>
      </c>
      <c r="W137" s="8" t="s">
        <v>1080</v>
      </c>
    </row>
    <row r="138" ht="15.75" customHeight="1">
      <c r="B138" s="573" t="s">
        <v>1081</v>
      </c>
      <c r="D138" s="572"/>
      <c r="H138" s="115"/>
      <c r="I138" s="515"/>
      <c r="J138" s="515"/>
      <c r="M138" s="572"/>
      <c r="O138" s="563">
        <v>0.0</v>
      </c>
      <c r="P138" s="515">
        <v>0.0</v>
      </c>
      <c r="Q138" s="564"/>
      <c r="S138" s="8"/>
      <c r="T138" s="8"/>
      <c r="U138" s="64" t="s">
        <v>1082</v>
      </c>
      <c r="V138" s="8">
        <v>1.0</v>
      </c>
      <c r="W138" s="8" t="s">
        <v>1083</v>
      </c>
    </row>
    <row r="139" ht="15.75" customHeight="1">
      <c r="A139" s="9" t="s">
        <v>1084</v>
      </c>
      <c r="B139" s="9" t="s">
        <v>1085</v>
      </c>
      <c r="C139" s="61">
        <v>2.0</v>
      </c>
      <c r="D139" s="61">
        <v>87.0</v>
      </c>
      <c r="E139" s="61">
        <v>2250.0</v>
      </c>
      <c r="F139" s="61">
        <v>84.0</v>
      </c>
      <c r="G139" s="61">
        <v>50.0</v>
      </c>
      <c r="H139" s="515">
        <v>649.0</v>
      </c>
      <c r="I139" s="515">
        <f t="shared" ref="I139:I151" si="17">ROUND(H139*0.818,0)</f>
        <v>531</v>
      </c>
      <c r="J139" s="515">
        <f t="shared" ref="J139:J151" si="18">ROUND(H139*0.646,0)</f>
        <v>419</v>
      </c>
      <c r="K139" s="61">
        <v>13.3</v>
      </c>
      <c r="L139" s="560">
        <v>0.5</v>
      </c>
      <c r="M139" s="561">
        <v>2.0</v>
      </c>
      <c r="N139" s="562" t="s">
        <v>5</v>
      </c>
      <c r="O139" s="563">
        <v>18100.0</v>
      </c>
      <c r="P139" s="515">
        <v>24306.0</v>
      </c>
      <c r="Q139" s="564"/>
      <c r="S139" s="8"/>
      <c r="T139" s="8"/>
      <c r="U139" s="64" t="s">
        <v>1086</v>
      </c>
      <c r="V139" s="8">
        <v>1.0</v>
      </c>
      <c r="W139" s="8" t="s">
        <v>1087</v>
      </c>
    </row>
    <row r="140" ht="15.75" customHeight="1">
      <c r="A140" s="9" t="s">
        <v>1088</v>
      </c>
      <c r="B140" s="9" t="s">
        <v>1089</v>
      </c>
      <c r="C140" s="61">
        <v>3.0</v>
      </c>
      <c r="D140" s="61">
        <v>87.0</v>
      </c>
      <c r="E140" s="61">
        <v>2250.0</v>
      </c>
      <c r="F140" s="61">
        <v>134.0</v>
      </c>
      <c r="G140" s="61">
        <v>100.0</v>
      </c>
      <c r="H140" s="515">
        <v>973.0</v>
      </c>
      <c r="I140" s="515">
        <f t="shared" si="17"/>
        <v>796</v>
      </c>
      <c r="J140" s="515">
        <f t="shared" si="18"/>
        <v>629</v>
      </c>
      <c r="K140" s="61">
        <v>19.9</v>
      </c>
      <c r="L140" s="560">
        <v>0.5</v>
      </c>
      <c r="M140" s="561">
        <v>4.0</v>
      </c>
      <c r="N140" s="105"/>
      <c r="O140" s="563">
        <v>23200.0</v>
      </c>
      <c r="P140" s="515">
        <v>31419.0</v>
      </c>
      <c r="Q140" s="564"/>
      <c r="S140" s="8"/>
      <c r="T140" s="8"/>
      <c r="U140" s="64" t="s">
        <v>1090</v>
      </c>
      <c r="V140" s="8">
        <v>1.0</v>
      </c>
      <c r="W140" s="8" t="s">
        <v>1091</v>
      </c>
    </row>
    <row r="141" ht="15.75" customHeight="1">
      <c r="A141" s="9" t="s">
        <v>1092</v>
      </c>
      <c r="B141" s="9" t="s">
        <v>1093</v>
      </c>
      <c r="C141" s="61">
        <v>4.0</v>
      </c>
      <c r="D141" s="61">
        <v>87.0</v>
      </c>
      <c r="E141" s="61">
        <v>2250.0</v>
      </c>
      <c r="F141" s="61">
        <v>184.0</v>
      </c>
      <c r="G141" s="61">
        <v>150.0</v>
      </c>
      <c r="H141" s="515">
        <v>1297.0</v>
      </c>
      <c r="I141" s="515">
        <f t="shared" si="17"/>
        <v>1061</v>
      </c>
      <c r="J141" s="515">
        <f t="shared" si="18"/>
        <v>838</v>
      </c>
      <c r="K141" s="61">
        <v>26.5</v>
      </c>
      <c r="L141" s="560">
        <v>0.5</v>
      </c>
      <c r="M141" s="561">
        <v>4.0</v>
      </c>
      <c r="N141" s="105"/>
      <c r="O141" s="563">
        <v>28300.0</v>
      </c>
      <c r="P141" s="515">
        <v>38548.0</v>
      </c>
      <c r="Q141" s="564"/>
      <c r="S141" s="8"/>
      <c r="T141" s="8"/>
      <c r="U141" s="64" t="s">
        <v>1094</v>
      </c>
      <c r="V141" s="8">
        <v>1.0</v>
      </c>
      <c r="W141" s="8" t="s">
        <v>1095</v>
      </c>
    </row>
    <row r="142" ht="15.75" customHeight="1">
      <c r="A142" s="565" t="s">
        <v>1096</v>
      </c>
      <c r="B142" s="565" t="s">
        <v>1097</v>
      </c>
      <c r="C142" s="566">
        <v>5.0</v>
      </c>
      <c r="D142" s="566">
        <v>87.0</v>
      </c>
      <c r="E142" s="566">
        <v>2250.0</v>
      </c>
      <c r="F142" s="566">
        <v>234.0</v>
      </c>
      <c r="G142" s="566">
        <v>200.0</v>
      </c>
      <c r="H142" s="567">
        <v>1622.0</v>
      </c>
      <c r="I142" s="515">
        <f t="shared" si="17"/>
        <v>1327</v>
      </c>
      <c r="J142" s="515">
        <f t="shared" si="18"/>
        <v>1048</v>
      </c>
      <c r="K142" s="566">
        <v>33.2</v>
      </c>
      <c r="L142" s="568">
        <v>0.5</v>
      </c>
      <c r="M142" s="569">
        <v>4.0</v>
      </c>
      <c r="N142" s="105"/>
      <c r="O142" s="563">
        <v>33500.0</v>
      </c>
      <c r="P142" s="515">
        <v>45693.0</v>
      </c>
      <c r="Q142" s="564"/>
      <c r="S142" s="8"/>
      <c r="T142" s="8"/>
      <c r="U142" s="64" t="s">
        <v>1098</v>
      </c>
      <c r="V142" s="8">
        <v>1.0</v>
      </c>
      <c r="W142" s="8" t="s">
        <v>1099</v>
      </c>
    </row>
    <row r="143" ht="15.75" customHeight="1">
      <c r="A143" s="9" t="s">
        <v>1100</v>
      </c>
      <c r="B143" s="9" t="s">
        <v>1101</v>
      </c>
      <c r="C143" s="61">
        <v>6.0</v>
      </c>
      <c r="D143" s="61">
        <v>87.0</v>
      </c>
      <c r="E143" s="61">
        <v>2250.0</v>
      </c>
      <c r="F143" s="61">
        <v>284.0</v>
      </c>
      <c r="G143" s="61">
        <v>250.0</v>
      </c>
      <c r="H143" s="515">
        <v>1946.0</v>
      </c>
      <c r="I143" s="515">
        <f t="shared" si="17"/>
        <v>1592</v>
      </c>
      <c r="J143" s="515">
        <f t="shared" si="18"/>
        <v>1257</v>
      </c>
      <c r="K143" s="61">
        <v>39.8</v>
      </c>
      <c r="L143" s="560">
        <v>0.5</v>
      </c>
      <c r="M143" s="561">
        <v>4.0</v>
      </c>
      <c r="N143" s="105"/>
      <c r="O143" s="563">
        <v>38400.0</v>
      </c>
      <c r="P143" s="515">
        <v>52852.0</v>
      </c>
      <c r="Q143" s="564"/>
      <c r="S143" s="8"/>
      <c r="T143" s="8"/>
      <c r="U143" s="64" t="s">
        <v>1102</v>
      </c>
      <c r="V143" s="8">
        <v>1.0</v>
      </c>
      <c r="W143" s="8" t="s">
        <v>1103</v>
      </c>
    </row>
    <row r="144" ht="15.75" customHeight="1">
      <c r="A144" s="9" t="s">
        <v>1104</v>
      </c>
      <c r="B144" s="9" t="s">
        <v>1105</v>
      </c>
      <c r="C144" s="61">
        <v>7.0</v>
      </c>
      <c r="D144" s="61">
        <v>87.0</v>
      </c>
      <c r="E144" s="61">
        <v>2250.0</v>
      </c>
      <c r="F144" s="61">
        <v>334.0</v>
      </c>
      <c r="G144" s="61">
        <v>300.0</v>
      </c>
      <c r="H144" s="515">
        <v>2270.0</v>
      </c>
      <c r="I144" s="515">
        <f t="shared" si="17"/>
        <v>1857</v>
      </c>
      <c r="J144" s="515">
        <f t="shared" si="18"/>
        <v>1466</v>
      </c>
      <c r="K144" s="61">
        <v>46.4</v>
      </c>
      <c r="L144" s="560">
        <v>0.5</v>
      </c>
      <c r="M144" s="561">
        <v>4.0</v>
      </c>
      <c r="N144" s="105"/>
      <c r="O144" s="563">
        <v>43500.0</v>
      </c>
      <c r="P144" s="515">
        <v>60025.0</v>
      </c>
      <c r="Q144" s="564"/>
      <c r="S144" s="8"/>
      <c r="T144" s="8"/>
      <c r="U144" s="64" t="s">
        <v>1106</v>
      </c>
      <c r="V144" s="8">
        <v>1.0</v>
      </c>
      <c r="W144" s="8" t="s">
        <v>1107</v>
      </c>
    </row>
    <row r="145" ht="15.75" customHeight="1">
      <c r="A145" s="565" t="s">
        <v>1108</v>
      </c>
      <c r="B145" s="565" t="s">
        <v>1109</v>
      </c>
      <c r="C145" s="566">
        <v>8.0</v>
      </c>
      <c r="D145" s="566">
        <v>87.0</v>
      </c>
      <c r="E145" s="566">
        <v>2250.0</v>
      </c>
      <c r="F145" s="566">
        <v>384.0</v>
      </c>
      <c r="G145" s="566">
        <v>350.0</v>
      </c>
      <c r="H145" s="567">
        <v>2595.0</v>
      </c>
      <c r="I145" s="515">
        <f t="shared" si="17"/>
        <v>2123</v>
      </c>
      <c r="J145" s="515">
        <f t="shared" si="18"/>
        <v>1676</v>
      </c>
      <c r="K145" s="566">
        <v>53.0</v>
      </c>
      <c r="L145" s="568">
        <v>0.5</v>
      </c>
      <c r="M145" s="569">
        <v>4.0</v>
      </c>
      <c r="N145" s="105"/>
      <c r="O145" s="563">
        <v>48600.0</v>
      </c>
      <c r="P145" s="515">
        <v>67217.0</v>
      </c>
      <c r="Q145" s="564"/>
      <c r="S145" s="8"/>
      <c r="T145" s="8"/>
      <c r="U145" s="64" t="s">
        <v>1110</v>
      </c>
      <c r="V145" s="8">
        <v>1.0</v>
      </c>
      <c r="W145" s="8" t="s">
        <v>1111</v>
      </c>
    </row>
    <row r="146" ht="15.75" customHeight="1">
      <c r="A146" s="9" t="s">
        <v>1112</v>
      </c>
      <c r="B146" s="9" t="s">
        <v>1113</v>
      </c>
      <c r="C146" s="61">
        <v>9.0</v>
      </c>
      <c r="D146" s="61">
        <v>87.0</v>
      </c>
      <c r="E146" s="61">
        <v>2250.0</v>
      </c>
      <c r="F146" s="61">
        <v>434.0</v>
      </c>
      <c r="G146" s="61">
        <v>400.0</v>
      </c>
      <c r="H146" s="515">
        <v>2919.0</v>
      </c>
      <c r="I146" s="515">
        <f t="shared" si="17"/>
        <v>2388</v>
      </c>
      <c r="J146" s="515">
        <f t="shared" si="18"/>
        <v>1886</v>
      </c>
      <c r="K146" s="61">
        <v>59.6</v>
      </c>
      <c r="L146" s="560">
        <v>0.5</v>
      </c>
      <c r="M146" s="561">
        <v>4.0</v>
      </c>
      <c r="N146" s="105"/>
      <c r="O146" s="563">
        <v>53700.0</v>
      </c>
      <c r="P146" s="515">
        <v>74419.0</v>
      </c>
      <c r="Q146" s="564"/>
      <c r="S146" s="8"/>
      <c r="T146" s="8"/>
      <c r="U146" s="64" t="s">
        <v>1114</v>
      </c>
      <c r="V146" s="8">
        <v>1.0</v>
      </c>
      <c r="W146" s="8" t="s">
        <v>1115</v>
      </c>
    </row>
    <row r="147" ht="15.75" customHeight="1">
      <c r="A147" s="9" t="s">
        <v>1116</v>
      </c>
      <c r="B147" s="9" t="s">
        <v>1117</v>
      </c>
      <c r="C147" s="61">
        <v>10.0</v>
      </c>
      <c r="D147" s="61">
        <v>87.0</v>
      </c>
      <c r="E147" s="61">
        <v>2250.0</v>
      </c>
      <c r="F147" s="61">
        <v>484.0</v>
      </c>
      <c r="G147" s="61">
        <v>450.0</v>
      </c>
      <c r="H147" s="515">
        <v>3243.0</v>
      </c>
      <c r="I147" s="515">
        <f t="shared" si="17"/>
        <v>2653</v>
      </c>
      <c r="J147" s="515">
        <f t="shared" si="18"/>
        <v>2095</v>
      </c>
      <c r="K147" s="61">
        <v>66.2</v>
      </c>
      <c r="L147" s="560">
        <v>0.5</v>
      </c>
      <c r="M147" s="561">
        <v>6.0</v>
      </c>
      <c r="N147" s="105"/>
      <c r="O147" s="563">
        <v>58800.0</v>
      </c>
      <c r="P147" s="515">
        <v>81643.0</v>
      </c>
      <c r="Q147" s="564"/>
      <c r="S147" s="8"/>
      <c r="T147" s="8"/>
      <c r="U147" s="64" t="s">
        <v>1118</v>
      </c>
      <c r="V147" s="8">
        <v>1.0</v>
      </c>
      <c r="W147" s="8" t="s">
        <v>1119</v>
      </c>
    </row>
    <row r="148" ht="15.75" customHeight="1">
      <c r="A148" s="565" t="s">
        <v>1120</v>
      </c>
      <c r="B148" s="565" t="s">
        <v>1121</v>
      </c>
      <c r="C148" s="566">
        <v>11.0</v>
      </c>
      <c r="D148" s="566">
        <v>87.0</v>
      </c>
      <c r="E148" s="566">
        <v>2250.0</v>
      </c>
      <c r="F148" s="566">
        <v>534.0</v>
      </c>
      <c r="G148" s="566">
        <v>500.0</v>
      </c>
      <c r="H148" s="567">
        <v>3568.0</v>
      </c>
      <c r="I148" s="515">
        <f t="shared" si="17"/>
        <v>2919</v>
      </c>
      <c r="J148" s="515">
        <f t="shared" si="18"/>
        <v>2305</v>
      </c>
      <c r="K148" s="566">
        <v>72.8</v>
      </c>
      <c r="L148" s="568">
        <v>0.5</v>
      </c>
      <c r="M148" s="569">
        <v>6.0</v>
      </c>
      <c r="N148" s="105"/>
      <c r="O148" s="563">
        <v>63900.0</v>
      </c>
      <c r="P148" s="515">
        <v>88877.0</v>
      </c>
      <c r="Q148" s="564"/>
      <c r="S148" s="8"/>
      <c r="T148" s="8"/>
      <c r="U148" s="64" t="s">
        <v>1122</v>
      </c>
      <c r="V148" s="8">
        <v>1.0</v>
      </c>
      <c r="W148" s="8" t="s">
        <v>1123</v>
      </c>
    </row>
    <row r="149" ht="15.75" customHeight="1">
      <c r="A149" s="9" t="s">
        <v>1124</v>
      </c>
      <c r="B149" s="9" t="s">
        <v>1125</v>
      </c>
      <c r="C149" s="61">
        <v>12.0</v>
      </c>
      <c r="D149" s="61">
        <v>87.0</v>
      </c>
      <c r="E149" s="61">
        <v>2250.0</v>
      </c>
      <c r="F149" s="61">
        <v>584.0</v>
      </c>
      <c r="G149" s="61">
        <v>550.0</v>
      </c>
      <c r="H149" s="515">
        <v>3892.0</v>
      </c>
      <c r="I149" s="515">
        <f t="shared" si="17"/>
        <v>3184</v>
      </c>
      <c r="J149" s="515">
        <f t="shared" si="18"/>
        <v>2514</v>
      </c>
      <c r="K149" s="61">
        <v>79.4</v>
      </c>
      <c r="L149" s="560">
        <v>0.5</v>
      </c>
      <c r="M149" s="561">
        <v>6.0</v>
      </c>
      <c r="N149" s="105"/>
      <c r="O149" s="563">
        <v>68950.0</v>
      </c>
      <c r="P149" s="515">
        <v>96028.0</v>
      </c>
      <c r="Q149" s="564"/>
      <c r="S149" s="8"/>
      <c r="T149" s="8"/>
      <c r="U149" s="64" t="s">
        <v>1126</v>
      </c>
      <c r="V149" s="8">
        <v>1.0</v>
      </c>
      <c r="W149" s="8" t="s">
        <v>1127</v>
      </c>
    </row>
    <row r="150" ht="15.75" customHeight="1">
      <c r="A150" s="9" t="s">
        <v>1128</v>
      </c>
      <c r="B150" s="9" t="s">
        <v>1129</v>
      </c>
      <c r="C150" s="61">
        <v>13.0</v>
      </c>
      <c r="D150" s="61">
        <v>87.0</v>
      </c>
      <c r="E150" s="61">
        <v>2250.0</v>
      </c>
      <c r="F150" s="61">
        <v>634.0</v>
      </c>
      <c r="G150" s="61">
        <v>600.0</v>
      </c>
      <c r="H150" s="515">
        <v>4215.0</v>
      </c>
      <c r="I150" s="515">
        <f t="shared" si="17"/>
        <v>3448</v>
      </c>
      <c r="J150" s="515">
        <f t="shared" si="18"/>
        <v>2723</v>
      </c>
      <c r="K150" s="61">
        <v>86.0</v>
      </c>
      <c r="L150" s="560">
        <v>0.5</v>
      </c>
      <c r="M150" s="561">
        <v>6.0</v>
      </c>
      <c r="N150" s="105"/>
      <c r="O150" s="563">
        <v>79000.0</v>
      </c>
      <c r="P150" s="515">
        <v>103179.0</v>
      </c>
      <c r="Q150" s="564"/>
      <c r="S150" s="8"/>
      <c r="T150" s="8"/>
      <c r="U150" s="64" t="s">
        <v>1130</v>
      </c>
      <c r="V150" s="8">
        <v>1.0</v>
      </c>
      <c r="W150" s="8" t="s">
        <v>1131</v>
      </c>
    </row>
    <row r="151" ht="15.75" customHeight="1">
      <c r="A151" s="9" t="s">
        <v>1132</v>
      </c>
      <c r="B151" s="9" t="s">
        <v>1133</v>
      </c>
      <c r="C151" s="61">
        <v>14.0</v>
      </c>
      <c r="D151" s="61">
        <v>87.0</v>
      </c>
      <c r="E151" s="61">
        <v>2250.0</v>
      </c>
      <c r="F151" s="61">
        <v>684.0</v>
      </c>
      <c r="G151" s="61">
        <v>650.0</v>
      </c>
      <c r="H151" s="515">
        <v>4541.0</v>
      </c>
      <c r="I151" s="515">
        <f t="shared" si="17"/>
        <v>3715</v>
      </c>
      <c r="J151" s="515">
        <f t="shared" si="18"/>
        <v>2933</v>
      </c>
      <c r="K151" s="61">
        <v>92.6</v>
      </c>
      <c r="L151" s="560">
        <v>0.5</v>
      </c>
      <c r="M151" s="561">
        <v>6.0</v>
      </c>
      <c r="N151" s="55"/>
      <c r="O151" s="563">
        <v>88900.0</v>
      </c>
      <c r="P151" s="515">
        <v>110330.0</v>
      </c>
      <c r="Q151" s="564"/>
      <c r="S151" s="8"/>
      <c r="T151" s="8"/>
      <c r="U151" s="64" t="s">
        <v>1134</v>
      </c>
      <c r="V151" s="8">
        <v>1.0</v>
      </c>
      <c r="W151" s="8" t="s">
        <v>1135</v>
      </c>
    </row>
    <row r="152" ht="15.75" customHeight="1">
      <c r="H152" s="63"/>
      <c r="I152" s="515"/>
      <c r="J152" s="515"/>
      <c r="K152" s="66">
        <v>0.0</v>
      </c>
      <c r="M152" s="572"/>
      <c r="O152" s="563">
        <v>0.0</v>
      </c>
      <c r="P152" s="515">
        <v>0.0</v>
      </c>
      <c r="Q152" s="564"/>
      <c r="S152" s="8"/>
      <c r="T152" s="8"/>
      <c r="U152" s="64" t="s">
        <v>1136</v>
      </c>
      <c r="V152" s="8">
        <v>1.0</v>
      </c>
      <c r="W152" s="8" t="s">
        <v>1137</v>
      </c>
    </row>
    <row r="153" ht="15.75" customHeight="1">
      <c r="B153" s="573" t="s">
        <v>1138</v>
      </c>
      <c r="H153" s="63"/>
      <c r="I153" s="515"/>
      <c r="J153" s="515"/>
      <c r="K153" s="66">
        <v>0.0</v>
      </c>
      <c r="M153" s="572"/>
      <c r="O153" s="563">
        <v>0.0</v>
      </c>
      <c r="P153" s="515">
        <v>0.0</v>
      </c>
      <c r="Q153" s="564"/>
      <c r="S153" s="8"/>
      <c r="T153" s="8"/>
      <c r="U153" s="64" t="s">
        <v>1139</v>
      </c>
      <c r="V153" s="8">
        <v>1.0</v>
      </c>
      <c r="W153" s="8" t="s">
        <v>1140</v>
      </c>
    </row>
    <row r="154" ht="15.75" customHeight="1">
      <c r="A154" s="9" t="s">
        <v>1141</v>
      </c>
      <c r="B154" s="9" t="s">
        <v>1142</v>
      </c>
      <c r="C154" s="61">
        <v>2.0</v>
      </c>
      <c r="D154" s="61">
        <v>87.0</v>
      </c>
      <c r="E154" s="61">
        <v>2500.0</v>
      </c>
      <c r="F154" s="61">
        <v>84.0</v>
      </c>
      <c r="G154" s="61">
        <v>50.0</v>
      </c>
      <c r="H154" s="515">
        <v>727.0</v>
      </c>
      <c r="I154" s="515">
        <f t="shared" ref="I154:I166" si="19">ROUND(H154*0.818,0)</f>
        <v>595</v>
      </c>
      <c r="J154" s="515">
        <f t="shared" ref="J154:J166" si="20">ROUND(H154*0.646,0)</f>
        <v>470</v>
      </c>
      <c r="K154" s="61">
        <v>14.7</v>
      </c>
      <c r="L154" s="560">
        <v>0.5</v>
      </c>
      <c r="M154" s="561">
        <v>2.0</v>
      </c>
      <c r="N154" s="562" t="s">
        <v>5</v>
      </c>
      <c r="O154" s="563">
        <v>18800.0</v>
      </c>
      <c r="P154" s="515">
        <v>29624.0</v>
      </c>
      <c r="Q154" s="564"/>
      <c r="S154" s="8"/>
      <c r="T154" s="8"/>
      <c r="U154" s="64" t="s">
        <v>1143</v>
      </c>
      <c r="V154" s="8">
        <v>1.0</v>
      </c>
      <c r="W154" s="8" t="s">
        <v>1144</v>
      </c>
    </row>
    <row r="155" ht="15.75" customHeight="1">
      <c r="A155" s="9" t="s">
        <v>1145</v>
      </c>
      <c r="B155" s="9" t="s">
        <v>1146</v>
      </c>
      <c r="C155" s="61">
        <v>3.0</v>
      </c>
      <c r="D155" s="61">
        <v>87.0</v>
      </c>
      <c r="E155" s="61">
        <v>2500.0</v>
      </c>
      <c r="F155" s="61">
        <v>134.0</v>
      </c>
      <c r="G155" s="61">
        <v>100.0</v>
      </c>
      <c r="H155" s="515">
        <v>1089.0</v>
      </c>
      <c r="I155" s="515">
        <f t="shared" si="19"/>
        <v>891</v>
      </c>
      <c r="J155" s="515">
        <f t="shared" si="20"/>
        <v>703</v>
      </c>
      <c r="K155" s="61">
        <v>22.0</v>
      </c>
      <c r="L155" s="560">
        <v>0.5</v>
      </c>
      <c r="M155" s="561">
        <v>4.0</v>
      </c>
      <c r="N155" s="105"/>
      <c r="O155" s="563">
        <v>24300.0</v>
      </c>
      <c r="P155" s="515">
        <v>38518.0</v>
      </c>
      <c r="Q155" s="564"/>
      <c r="S155" s="8"/>
      <c r="T155" s="8"/>
      <c r="U155" s="64" t="s">
        <v>1147</v>
      </c>
      <c r="V155" s="8">
        <v>1.0</v>
      </c>
      <c r="W155" s="8" t="s">
        <v>1148</v>
      </c>
    </row>
    <row r="156" ht="15.75" customHeight="1">
      <c r="A156" s="9" t="s">
        <v>1149</v>
      </c>
      <c r="B156" s="9" t="s">
        <v>1150</v>
      </c>
      <c r="C156" s="61">
        <v>4.0</v>
      </c>
      <c r="D156" s="61">
        <v>87.0</v>
      </c>
      <c r="E156" s="61">
        <v>2500.0</v>
      </c>
      <c r="F156" s="61">
        <v>184.0</v>
      </c>
      <c r="G156" s="61">
        <v>150.0</v>
      </c>
      <c r="H156" s="515">
        <v>1452.0</v>
      </c>
      <c r="I156" s="515">
        <f t="shared" si="19"/>
        <v>1188</v>
      </c>
      <c r="J156" s="515">
        <f t="shared" si="20"/>
        <v>938</v>
      </c>
      <c r="K156" s="61">
        <v>29.2</v>
      </c>
      <c r="L156" s="560">
        <v>0.5</v>
      </c>
      <c r="M156" s="561">
        <v>4.0</v>
      </c>
      <c r="N156" s="105"/>
      <c r="O156" s="563">
        <v>29800.0</v>
      </c>
      <c r="P156" s="515">
        <v>47429.0</v>
      </c>
      <c r="Q156" s="564"/>
      <c r="S156" s="8"/>
      <c r="T156" s="8"/>
      <c r="U156" s="64" t="s">
        <v>1151</v>
      </c>
      <c r="V156" s="8">
        <v>1.0</v>
      </c>
      <c r="W156" s="8" t="s">
        <v>1152</v>
      </c>
    </row>
    <row r="157" ht="15.75" customHeight="1">
      <c r="A157" s="565" t="s">
        <v>1153</v>
      </c>
      <c r="B157" s="565" t="s">
        <v>1154</v>
      </c>
      <c r="C157" s="566">
        <v>5.0</v>
      </c>
      <c r="D157" s="566">
        <v>87.0</v>
      </c>
      <c r="E157" s="566">
        <v>2500.0</v>
      </c>
      <c r="F157" s="566">
        <v>234.0</v>
      </c>
      <c r="G157" s="566">
        <v>200.0</v>
      </c>
      <c r="H157" s="567">
        <v>1815.0</v>
      </c>
      <c r="I157" s="515">
        <f t="shared" si="19"/>
        <v>1485</v>
      </c>
      <c r="J157" s="515">
        <f t="shared" si="20"/>
        <v>1172</v>
      </c>
      <c r="K157" s="566">
        <v>36.5</v>
      </c>
      <c r="L157" s="568">
        <v>0.5</v>
      </c>
      <c r="M157" s="569">
        <v>4.0</v>
      </c>
      <c r="N157" s="105"/>
      <c r="O157" s="563">
        <v>35200.0</v>
      </c>
      <c r="P157" s="515">
        <v>56359.0</v>
      </c>
      <c r="Q157" s="564"/>
      <c r="S157" s="8"/>
      <c r="T157" s="8"/>
      <c r="U157" s="64" t="s">
        <v>1155</v>
      </c>
      <c r="V157" s="8">
        <v>1.0</v>
      </c>
      <c r="W157" s="8" t="s">
        <v>1156</v>
      </c>
    </row>
    <row r="158" ht="15.75" customHeight="1">
      <c r="A158" s="9" t="s">
        <v>1157</v>
      </c>
      <c r="B158" s="9" t="s">
        <v>1158</v>
      </c>
      <c r="C158" s="61">
        <v>6.0</v>
      </c>
      <c r="D158" s="61">
        <v>87.0</v>
      </c>
      <c r="E158" s="61">
        <v>2500.0</v>
      </c>
      <c r="F158" s="61">
        <v>284.0</v>
      </c>
      <c r="G158" s="61">
        <v>250.0</v>
      </c>
      <c r="H158" s="515">
        <v>2177.0</v>
      </c>
      <c r="I158" s="515">
        <f t="shared" si="19"/>
        <v>1781</v>
      </c>
      <c r="J158" s="515">
        <f t="shared" si="20"/>
        <v>1406</v>
      </c>
      <c r="K158" s="61">
        <v>43.8</v>
      </c>
      <c r="L158" s="560">
        <v>0.5</v>
      </c>
      <c r="M158" s="561">
        <v>4.0</v>
      </c>
      <c r="N158" s="105"/>
      <c r="O158" s="563">
        <v>40700.0</v>
      </c>
      <c r="P158" s="515">
        <v>65307.0</v>
      </c>
      <c r="Q158" s="564"/>
      <c r="S158" s="8"/>
      <c r="T158" s="8"/>
      <c r="U158" s="64" t="s">
        <v>1159</v>
      </c>
      <c r="V158" s="8">
        <v>1.0</v>
      </c>
      <c r="W158" s="8" t="s">
        <v>1160</v>
      </c>
    </row>
    <row r="159" ht="15.75" customHeight="1">
      <c r="A159" s="9" t="s">
        <v>1161</v>
      </c>
      <c r="B159" s="9" t="s">
        <v>1162</v>
      </c>
      <c r="C159" s="61">
        <v>7.0</v>
      </c>
      <c r="D159" s="61">
        <v>87.0</v>
      </c>
      <c r="E159" s="61">
        <v>2500.0</v>
      </c>
      <c r="F159" s="61">
        <v>334.0</v>
      </c>
      <c r="G159" s="61">
        <v>300.0</v>
      </c>
      <c r="H159" s="515">
        <v>2540.0</v>
      </c>
      <c r="I159" s="515">
        <f t="shared" si="19"/>
        <v>2078</v>
      </c>
      <c r="J159" s="515">
        <f t="shared" si="20"/>
        <v>1641</v>
      </c>
      <c r="K159" s="61">
        <v>51.1</v>
      </c>
      <c r="L159" s="560">
        <v>0.5</v>
      </c>
      <c r="M159" s="561">
        <v>4.0</v>
      </c>
      <c r="N159" s="105"/>
      <c r="O159" s="563">
        <v>46100.0</v>
      </c>
      <c r="P159" s="515">
        <v>74273.0</v>
      </c>
      <c r="Q159" s="564"/>
      <c r="S159" s="8"/>
      <c r="T159" s="8"/>
      <c r="U159" s="64" t="s">
        <v>1163</v>
      </c>
      <c r="V159" s="8">
        <v>1.0</v>
      </c>
      <c r="W159" s="8" t="s">
        <v>1164</v>
      </c>
    </row>
    <row r="160" ht="15.75" customHeight="1">
      <c r="A160" s="565" t="s">
        <v>1165</v>
      </c>
      <c r="B160" s="565" t="s">
        <v>1166</v>
      </c>
      <c r="C160" s="566">
        <v>8.0</v>
      </c>
      <c r="D160" s="566">
        <v>87.0</v>
      </c>
      <c r="E160" s="566">
        <v>2500.0</v>
      </c>
      <c r="F160" s="566">
        <v>384.0</v>
      </c>
      <c r="G160" s="566">
        <v>350.0</v>
      </c>
      <c r="H160" s="567">
        <v>2904.0</v>
      </c>
      <c r="I160" s="515">
        <f t="shared" si="19"/>
        <v>2375</v>
      </c>
      <c r="J160" s="515">
        <f t="shared" si="20"/>
        <v>1876</v>
      </c>
      <c r="K160" s="566">
        <v>58.4</v>
      </c>
      <c r="L160" s="568">
        <v>0.5</v>
      </c>
      <c r="M160" s="569">
        <v>4.0</v>
      </c>
      <c r="N160" s="105"/>
      <c r="O160" s="563">
        <v>51600.0</v>
      </c>
      <c r="P160" s="515">
        <v>83262.0</v>
      </c>
      <c r="Q160" s="564"/>
      <c r="S160" s="8"/>
      <c r="T160" s="8"/>
      <c r="U160" s="64" t="s">
        <v>1167</v>
      </c>
      <c r="V160" s="8">
        <v>1.0</v>
      </c>
      <c r="W160" s="8" t="s">
        <v>1168</v>
      </c>
    </row>
    <row r="161" ht="15.75" customHeight="1">
      <c r="A161" s="9" t="s">
        <v>1169</v>
      </c>
      <c r="B161" s="9" t="s">
        <v>1170</v>
      </c>
      <c r="C161" s="61">
        <v>9.0</v>
      </c>
      <c r="D161" s="61">
        <v>87.0</v>
      </c>
      <c r="E161" s="61">
        <v>2500.0</v>
      </c>
      <c r="F161" s="61">
        <v>434.0</v>
      </c>
      <c r="G161" s="61">
        <v>400.0</v>
      </c>
      <c r="H161" s="515">
        <v>3267.0</v>
      </c>
      <c r="I161" s="515">
        <f t="shared" si="19"/>
        <v>2672</v>
      </c>
      <c r="J161" s="515">
        <f t="shared" si="20"/>
        <v>2110</v>
      </c>
      <c r="K161" s="61">
        <v>65.7</v>
      </c>
      <c r="L161" s="560">
        <v>0.5</v>
      </c>
      <c r="M161" s="561">
        <v>4.0</v>
      </c>
      <c r="N161" s="105"/>
      <c r="O161" s="563">
        <v>57000.0</v>
      </c>
      <c r="P161" s="515">
        <v>92267.0</v>
      </c>
      <c r="Q161" s="564"/>
      <c r="S161" s="8"/>
      <c r="T161" s="8"/>
      <c r="U161" s="64" t="s">
        <v>1171</v>
      </c>
      <c r="V161" s="8">
        <v>1.0</v>
      </c>
      <c r="W161" s="8" t="s">
        <v>1172</v>
      </c>
    </row>
    <row r="162" ht="15.75" customHeight="1">
      <c r="A162" s="9" t="s">
        <v>1173</v>
      </c>
      <c r="B162" s="9" t="s">
        <v>1174</v>
      </c>
      <c r="C162" s="61">
        <v>10.0</v>
      </c>
      <c r="D162" s="61">
        <v>87.0</v>
      </c>
      <c r="E162" s="61">
        <v>2500.0</v>
      </c>
      <c r="F162" s="61">
        <v>484.0</v>
      </c>
      <c r="G162" s="61">
        <v>450.0</v>
      </c>
      <c r="H162" s="515">
        <v>3631.0</v>
      </c>
      <c r="I162" s="515">
        <f t="shared" si="19"/>
        <v>2970</v>
      </c>
      <c r="J162" s="515">
        <f t="shared" si="20"/>
        <v>2346</v>
      </c>
      <c r="K162" s="61">
        <v>72.9</v>
      </c>
      <c r="L162" s="560">
        <v>0.5</v>
      </c>
      <c r="M162" s="561">
        <v>6.0</v>
      </c>
      <c r="N162" s="105"/>
      <c r="O162" s="563">
        <v>62500.0</v>
      </c>
      <c r="P162" s="515">
        <v>101296.0</v>
      </c>
      <c r="Q162" s="564"/>
      <c r="S162" s="8"/>
      <c r="T162" s="8"/>
      <c r="U162" s="64" t="s">
        <v>1175</v>
      </c>
      <c r="V162" s="8">
        <v>1.0</v>
      </c>
      <c r="W162" s="8" t="s">
        <v>1176</v>
      </c>
    </row>
    <row r="163" ht="15.75" customHeight="1">
      <c r="A163" s="565" t="s">
        <v>1177</v>
      </c>
      <c r="B163" s="565" t="s">
        <v>1178</v>
      </c>
      <c r="C163" s="566">
        <v>11.0</v>
      </c>
      <c r="D163" s="566">
        <v>87.0</v>
      </c>
      <c r="E163" s="566">
        <v>2500.0</v>
      </c>
      <c r="F163" s="566">
        <v>534.0</v>
      </c>
      <c r="G163" s="566">
        <v>500.0</v>
      </c>
      <c r="H163" s="567">
        <v>3993.0</v>
      </c>
      <c r="I163" s="515">
        <f t="shared" si="19"/>
        <v>3266</v>
      </c>
      <c r="J163" s="515">
        <f t="shared" si="20"/>
        <v>2579</v>
      </c>
      <c r="K163" s="566">
        <v>80.2</v>
      </c>
      <c r="L163" s="568">
        <v>0.5</v>
      </c>
      <c r="M163" s="569">
        <v>6.0</v>
      </c>
      <c r="N163" s="105"/>
      <c r="O163" s="563">
        <v>68000.0</v>
      </c>
      <c r="P163" s="515">
        <v>110338.0</v>
      </c>
      <c r="Q163" s="564"/>
      <c r="S163" s="8"/>
      <c r="T163" s="8"/>
      <c r="U163" s="64" t="s">
        <v>1179</v>
      </c>
      <c r="V163" s="8">
        <v>1.0</v>
      </c>
      <c r="W163" s="8" t="s">
        <v>1180</v>
      </c>
    </row>
    <row r="164" ht="15.75" customHeight="1">
      <c r="A164" s="9" t="s">
        <v>1181</v>
      </c>
      <c r="B164" s="9" t="s">
        <v>1182</v>
      </c>
      <c r="C164" s="61">
        <v>12.0</v>
      </c>
      <c r="D164" s="61">
        <v>87.0</v>
      </c>
      <c r="E164" s="61">
        <v>2500.0</v>
      </c>
      <c r="F164" s="61">
        <v>584.0</v>
      </c>
      <c r="G164" s="61">
        <v>550.0</v>
      </c>
      <c r="H164" s="515">
        <v>4356.0</v>
      </c>
      <c r="I164" s="515">
        <f t="shared" si="19"/>
        <v>3563</v>
      </c>
      <c r="J164" s="515">
        <f t="shared" si="20"/>
        <v>2814</v>
      </c>
      <c r="K164" s="61">
        <v>87.5</v>
      </c>
      <c r="L164" s="560">
        <v>0.5</v>
      </c>
      <c r="M164" s="561">
        <v>6.0</v>
      </c>
      <c r="N164" s="105"/>
      <c r="O164" s="563">
        <v>73400.0</v>
      </c>
      <c r="P164" s="515">
        <v>119277.0</v>
      </c>
      <c r="Q164" s="564"/>
      <c r="S164" s="8"/>
      <c r="T164" s="8"/>
      <c r="U164" s="64" t="s">
        <v>1183</v>
      </c>
      <c r="V164" s="8">
        <v>1.0</v>
      </c>
      <c r="W164" s="8" t="s">
        <v>1184</v>
      </c>
    </row>
    <row r="165" ht="15.75" customHeight="1">
      <c r="A165" s="9" t="s">
        <v>1185</v>
      </c>
      <c r="B165" s="9" t="s">
        <v>1186</v>
      </c>
      <c r="C165" s="61">
        <v>13.0</v>
      </c>
      <c r="D165" s="61">
        <v>87.0</v>
      </c>
      <c r="E165" s="61">
        <v>2500.0</v>
      </c>
      <c r="F165" s="61">
        <v>634.0</v>
      </c>
      <c r="G165" s="61">
        <v>600.0</v>
      </c>
      <c r="H165" s="515">
        <v>4719.0</v>
      </c>
      <c r="I165" s="515">
        <f t="shared" si="19"/>
        <v>3860</v>
      </c>
      <c r="J165" s="515">
        <f t="shared" si="20"/>
        <v>3048</v>
      </c>
      <c r="K165" s="61">
        <v>94.8</v>
      </c>
      <c r="L165" s="560">
        <v>0.5</v>
      </c>
      <c r="M165" s="561">
        <v>6.0</v>
      </c>
      <c r="N165" s="105"/>
      <c r="O165" s="563">
        <v>82400.0</v>
      </c>
      <c r="P165" s="515">
        <v>128216.0</v>
      </c>
      <c r="Q165" s="564"/>
      <c r="S165" s="8"/>
      <c r="T165" s="8"/>
      <c r="U165" s="64" t="s">
        <v>1187</v>
      </c>
      <c r="V165" s="8">
        <v>1.0</v>
      </c>
      <c r="W165" s="8" t="s">
        <v>1188</v>
      </c>
    </row>
    <row r="166" ht="15.75" customHeight="1">
      <c r="A166" s="9" t="s">
        <v>1189</v>
      </c>
      <c r="B166" s="9" t="s">
        <v>1190</v>
      </c>
      <c r="C166" s="61">
        <v>14.0</v>
      </c>
      <c r="D166" s="61">
        <v>87.0</v>
      </c>
      <c r="E166" s="61">
        <v>2500.0</v>
      </c>
      <c r="F166" s="61">
        <v>684.0</v>
      </c>
      <c r="G166" s="61">
        <v>650.0</v>
      </c>
      <c r="H166" s="515">
        <v>5083.0</v>
      </c>
      <c r="I166" s="515">
        <f t="shared" si="19"/>
        <v>4158</v>
      </c>
      <c r="J166" s="515">
        <f t="shared" si="20"/>
        <v>3284</v>
      </c>
      <c r="K166" s="61">
        <v>102.1</v>
      </c>
      <c r="L166" s="560">
        <v>0.5</v>
      </c>
      <c r="M166" s="561">
        <v>6.0</v>
      </c>
      <c r="N166" s="55"/>
      <c r="O166" s="563">
        <v>91400.0</v>
      </c>
      <c r="P166" s="515">
        <v>137155.0</v>
      </c>
      <c r="Q166" s="564"/>
      <c r="S166" s="8"/>
      <c r="T166" s="8"/>
      <c r="U166" s="64" t="s">
        <v>1191</v>
      </c>
      <c r="V166" s="8">
        <v>1.0</v>
      </c>
      <c r="W166" s="8" t="s">
        <v>1192</v>
      </c>
    </row>
    <row r="167" ht="15.75" customHeight="1">
      <c r="D167" s="67"/>
      <c r="H167" s="63"/>
      <c r="I167" s="515"/>
      <c r="J167" s="515"/>
      <c r="M167" s="572"/>
      <c r="O167" s="563">
        <v>0.0</v>
      </c>
      <c r="P167" s="515">
        <v>0.0</v>
      </c>
      <c r="Q167" s="564"/>
      <c r="S167" s="8"/>
      <c r="T167" s="8"/>
      <c r="U167" s="64" t="s">
        <v>1193</v>
      </c>
      <c r="V167" s="8">
        <v>1.0</v>
      </c>
      <c r="W167" s="8" t="s">
        <v>1194</v>
      </c>
    </row>
    <row r="168" ht="15.75" customHeight="1">
      <c r="B168" s="573" t="s">
        <v>1195</v>
      </c>
      <c r="D168" s="572"/>
      <c r="H168" s="63"/>
      <c r="I168" s="515"/>
      <c r="J168" s="515"/>
      <c r="M168" s="572"/>
      <c r="O168" s="563">
        <v>0.0</v>
      </c>
      <c r="P168" s="515">
        <v>0.0</v>
      </c>
      <c r="Q168" s="564"/>
      <c r="S168" s="8"/>
      <c r="T168" s="8"/>
      <c r="U168" s="64" t="s">
        <v>1196</v>
      </c>
      <c r="V168" s="8">
        <v>1.0</v>
      </c>
      <c r="W168" s="8" t="s">
        <v>1197</v>
      </c>
    </row>
    <row r="169" ht="15.75" customHeight="1">
      <c r="A169" s="9" t="s">
        <v>1198</v>
      </c>
      <c r="B169" s="9" t="s">
        <v>1199</v>
      </c>
      <c r="C169" s="61">
        <v>2.0</v>
      </c>
      <c r="D169" s="61">
        <v>87.0</v>
      </c>
      <c r="E169" s="61">
        <v>3000.0</v>
      </c>
      <c r="F169" s="61">
        <v>84.0</v>
      </c>
      <c r="G169" s="61">
        <v>50.0</v>
      </c>
      <c r="H169" s="515">
        <v>871.0</v>
      </c>
      <c r="I169" s="515">
        <f t="shared" ref="I169:I480" si="21">ROUND(H169*0.818,0)</f>
        <v>712</v>
      </c>
      <c r="J169" s="515">
        <f t="shared" ref="J169:J480" si="22">ROUND(H169*0.646,0)</f>
        <v>563</v>
      </c>
      <c r="K169" s="61">
        <v>17.4</v>
      </c>
      <c r="L169" s="560">
        <v>0.5</v>
      </c>
      <c r="M169" s="561">
        <v>2.0</v>
      </c>
      <c r="N169" s="562" t="s">
        <v>5</v>
      </c>
      <c r="O169" s="563">
        <v>28600.0</v>
      </c>
      <c r="P169" s="515">
        <v>34944.0</v>
      </c>
      <c r="Q169" s="564"/>
      <c r="S169" s="8"/>
      <c r="T169" s="8"/>
      <c r="U169" s="64" t="s">
        <v>1200</v>
      </c>
      <c r="V169" s="8">
        <v>1.0</v>
      </c>
      <c r="W169" s="8" t="s">
        <v>1201</v>
      </c>
    </row>
    <row r="170" ht="15.75" customHeight="1">
      <c r="A170" s="9" t="s">
        <v>1202</v>
      </c>
      <c r="B170" s="9" t="s">
        <v>1203</v>
      </c>
      <c r="C170" s="61">
        <v>3.0</v>
      </c>
      <c r="D170" s="61">
        <v>87.0</v>
      </c>
      <c r="E170" s="61">
        <v>3000.0</v>
      </c>
      <c r="F170" s="61">
        <v>134.0</v>
      </c>
      <c r="G170" s="61">
        <v>100.0</v>
      </c>
      <c r="H170" s="515">
        <v>1307.0</v>
      </c>
      <c r="I170" s="515">
        <f t="shared" si="21"/>
        <v>1069</v>
      </c>
      <c r="J170" s="515">
        <f t="shared" si="22"/>
        <v>844</v>
      </c>
      <c r="K170" s="61">
        <v>26.0</v>
      </c>
      <c r="L170" s="560">
        <v>0.5</v>
      </c>
      <c r="M170" s="561">
        <v>4.0</v>
      </c>
      <c r="N170" s="105"/>
      <c r="O170" s="563">
        <v>37400.0</v>
      </c>
      <c r="P170" s="515">
        <v>45615.0</v>
      </c>
      <c r="Q170" s="564"/>
      <c r="S170" s="8"/>
      <c r="T170" s="8"/>
      <c r="U170" s="64" t="s">
        <v>1204</v>
      </c>
      <c r="V170" s="8">
        <v>1.0</v>
      </c>
      <c r="W170" s="8" t="s">
        <v>1205</v>
      </c>
    </row>
    <row r="171" ht="15.75" customHeight="1">
      <c r="A171" s="9" t="s">
        <v>1206</v>
      </c>
      <c r="B171" s="9" t="s">
        <v>1207</v>
      </c>
      <c r="C171" s="61">
        <v>4.0</v>
      </c>
      <c r="D171" s="61">
        <v>87.0</v>
      </c>
      <c r="E171" s="61">
        <v>3000.0</v>
      </c>
      <c r="F171" s="61">
        <v>184.0</v>
      </c>
      <c r="G171" s="61">
        <v>150.0</v>
      </c>
      <c r="H171" s="515">
        <v>1742.0</v>
      </c>
      <c r="I171" s="515">
        <f t="shared" si="21"/>
        <v>1425</v>
      </c>
      <c r="J171" s="515">
        <f t="shared" si="22"/>
        <v>1125</v>
      </c>
      <c r="K171" s="61">
        <v>34.6</v>
      </c>
      <c r="L171" s="560">
        <v>0.5</v>
      </c>
      <c r="M171" s="561">
        <v>4.0</v>
      </c>
      <c r="N171" s="105"/>
      <c r="O171" s="563">
        <v>46100.0</v>
      </c>
      <c r="P171" s="515">
        <v>56308.0</v>
      </c>
      <c r="Q171" s="564"/>
      <c r="S171" s="8"/>
      <c r="T171" s="8"/>
      <c r="U171" s="64" t="s">
        <v>1208</v>
      </c>
      <c r="V171" s="8">
        <v>1.0</v>
      </c>
      <c r="W171" s="8" t="s">
        <v>1209</v>
      </c>
    </row>
    <row r="172" ht="15.75" customHeight="1">
      <c r="A172" s="565" t="s">
        <v>1210</v>
      </c>
      <c r="B172" s="565" t="s">
        <v>1211</v>
      </c>
      <c r="C172" s="566">
        <v>5.0</v>
      </c>
      <c r="D172" s="566">
        <v>87.0</v>
      </c>
      <c r="E172" s="566">
        <v>3000.0</v>
      </c>
      <c r="F172" s="566">
        <v>234.0</v>
      </c>
      <c r="G172" s="566">
        <v>200.0</v>
      </c>
      <c r="H172" s="567">
        <v>2179.0</v>
      </c>
      <c r="I172" s="515">
        <f t="shared" si="21"/>
        <v>1782</v>
      </c>
      <c r="J172" s="515">
        <f t="shared" si="22"/>
        <v>1408</v>
      </c>
      <c r="K172" s="566">
        <v>43.3</v>
      </c>
      <c r="L172" s="568">
        <v>0.5</v>
      </c>
      <c r="M172" s="569">
        <v>4.0</v>
      </c>
      <c r="N172" s="105"/>
      <c r="O172" s="563">
        <v>54900.0</v>
      </c>
      <c r="P172" s="515">
        <v>67023.0</v>
      </c>
      <c r="Q172" s="564"/>
      <c r="S172" s="8"/>
      <c r="T172" s="8"/>
      <c r="U172" s="64" t="s">
        <v>1212</v>
      </c>
      <c r="V172" s="8">
        <v>1.0</v>
      </c>
      <c r="W172" s="8" t="s">
        <v>1213</v>
      </c>
    </row>
    <row r="173" ht="15.75" customHeight="1">
      <c r="A173" s="9" t="s">
        <v>1214</v>
      </c>
      <c r="B173" s="9" t="s">
        <v>1215</v>
      </c>
      <c r="C173" s="61">
        <v>6.0</v>
      </c>
      <c r="D173" s="61">
        <v>87.0</v>
      </c>
      <c r="E173" s="61">
        <v>3000.0</v>
      </c>
      <c r="F173" s="61">
        <v>284.0</v>
      </c>
      <c r="G173" s="61">
        <v>250.0</v>
      </c>
      <c r="H173" s="515">
        <v>2614.0</v>
      </c>
      <c r="I173" s="515">
        <f t="shared" si="21"/>
        <v>2138</v>
      </c>
      <c r="J173" s="515">
        <f t="shared" si="22"/>
        <v>1689</v>
      </c>
      <c r="K173" s="61">
        <v>51.9</v>
      </c>
      <c r="L173" s="560">
        <v>0.5</v>
      </c>
      <c r="M173" s="561">
        <v>4.0</v>
      </c>
      <c r="N173" s="105"/>
      <c r="O173" s="563">
        <v>63700.0</v>
      </c>
      <c r="P173" s="515">
        <v>77761.0</v>
      </c>
      <c r="Q173" s="564"/>
      <c r="S173" s="8"/>
      <c r="T173" s="8"/>
      <c r="U173" s="64" t="s">
        <v>1216</v>
      </c>
      <c r="V173" s="8">
        <v>1.0</v>
      </c>
      <c r="W173" s="8" t="s">
        <v>1217</v>
      </c>
    </row>
    <row r="174" ht="15.75" customHeight="1">
      <c r="A174" s="9" t="s">
        <v>1218</v>
      </c>
      <c r="B174" s="9" t="s">
        <v>1219</v>
      </c>
      <c r="C174" s="61">
        <v>7.0</v>
      </c>
      <c r="D174" s="61">
        <v>87.0</v>
      </c>
      <c r="E174" s="61">
        <v>3000.0</v>
      </c>
      <c r="F174" s="61">
        <v>334.0</v>
      </c>
      <c r="G174" s="61">
        <v>300.0</v>
      </c>
      <c r="H174" s="515">
        <v>3050.0</v>
      </c>
      <c r="I174" s="515">
        <f t="shared" si="21"/>
        <v>2495</v>
      </c>
      <c r="J174" s="515">
        <f t="shared" si="22"/>
        <v>1970</v>
      </c>
      <c r="K174" s="61">
        <v>60.5</v>
      </c>
      <c r="L174" s="560">
        <v>0.5</v>
      </c>
      <c r="M174" s="561">
        <v>4.0</v>
      </c>
      <c r="N174" s="105"/>
      <c r="O174" s="563">
        <v>72600.0</v>
      </c>
      <c r="P174" s="515">
        <v>88523.0</v>
      </c>
      <c r="Q174" s="564"/>
      <c r="S174" s="8"/>
      <c r="T174" s="8"/>
      <c r="U174" s="64" t="s">
        <v>1220</v>
      </c>
      <c r="V174" s="8">
        <v>1.0</v>
      </c>
      <c r="W174" s="8" t="s">
        <v>1221</v>
      </c>
    </row>
    <row r="175" ht="15.75" customHeight="1">
      <c r="A175" s="565" t="s">
        <v>1222</v>
      </c>
      <c r="B175" s="565" t="s">
        <v>1223</v>
      </c>
      <c r="C175" s="566">
        <v>8.0</v>
      </c>
      <c r="D175" s="566">
        <v>87.0</v>
      </c>
      <c r="E175" s="566">
        <v>3000.0</v>
      </c>
      <c r="F175" s="566">
        <v>384.0</v>
      </c>
      <c r="G175" s="566">
        <v>350.0</v>
      </c>
      <c r="H175" s="567">
        <v>3485.0</v>
      </c>
      <c r="I175" s="515">
        <f t="shared" si="21"/>
        <v>2851</v>
      </c>
      <c r="J175" s="515">
        <f t="shared" si="22"/>
        <v>2251</v>
      </c>
      <c r="K175" s="566">
        <v>69.2</v>
      </c>
      <c r="L175" s="568">
        <v>0.5</v>
      </c>
      <c r="M175" s="569">
        <v>4.0</v>
      </c>
      <c r="N175" s="105"/>
      <c r="O175" s="563">
        <v>81400.0</v>
      </c>
      <c r="P175" s="515">
        <v>99309.0</v>
      </c>
      <c r="Q175" s="564"/>
      <c r="S175" s="8"/>
      <c r="T175" s="8"/>
      <c r="U175" s="64" t="s">
        <v>1224</v>
      </c>
      <c r="V175" s="8">
        <v>1.0</v>
      </c>
      <c r="W175" s="8" t="s">
        <v>1225</v>
      </c>
    </row>
    <row r="176" ht="15.75" customHeight="1">
      <c r="A176" s="9" t="s">
        <v>1226</v>
      </c>
      <c r="B176" s="9" t="s">
        <v>1227</v>
      </c>
      <c r="C176" s="61">
        <v>9.0</v>
      </c>
      <c r="D176" s="61">
        <v>87.0</v>
      </c>
      <c r="E176" s="61">
        <v>3000.0</v>
      </c>
      <c r="F176" s="61">
        <v>434.0</v>
      </c>
      <c r="G176" s="61">
        <v>400.0</v>
      </c>
      <c r="H176" s="515">
        <v>3921.0</v>
      </c>
      <c r="I176" s="515">
        <f t="shared" si="21"/>
        <v>3207</v>
      </c>
      <c r="J176" s="515">
        <f t="shared" si="22"/>
        <v>2533</v>
      </c>
      <c r="K176" s="61">
        <v>77.8</v>
      </c>
      <c r="L176" s="560">
        <v>0.5</v>
      </c>
      <c r="M176" s="561">
        <v>4.0</v>
      </c>
      <c r="N176" s="105"/>
      <c r="O176" s="563">
        <v>90300.0</v>
      </c>
      <c r="P176" s="515">
        <v>110114.0</v>
      </c>
      <c r="Q176" s="564"/>
      <c r="S176" s="8"/>
      <c r="T176" s="8"/>
      <c r="U176" s="64" t="s">
        <v>1228</v>
      </c>
      <c r="V176" s="8">
        <v>1.0</v>
      </c>
      <c r="W176" s="8" t="s">
        <v>1229</v>
      </c>
    </row>
    <row r="177" ht="15.75" customHeight="1">
      <c r="A177" s="9" t="s">
        <v>1230</v>
      </c>
      <c r="B177" s="9" t="s">
        <v>1231</v>
      </c>
      <c r="C177" s="61">
        <v>10.0</v>
      </c>
      <c r="D177" s="61">
        <v>87.0</v>
      </c>
      <c r="E177" s="61">
        <v>3000.0</v>
      </c>
      <c r="F177" s="61">
        <v>484.0</v>
      </c>
      <c r="G177" s="61">
        <v>450.0</v>
      </c>
      <c r="H177" s="515">
        <v>4356.0</v>
      </c>
      <c r="I177" s="515">
        <f t="shared" si="21"/>
        <v>3563</v>
      </c>
      <c r="J177" s="515">
        <f t="shared" si="22"/>
        <v>2814</v>
      </c>
      <c r="K177" s="61">
        <v>86.4</v>
      </c>
      <c r="L177" s="560">
        <v>0.5</v>
      </c>
      <c r="M177" s="561">
        <v>6.0</v>
      </c>
      <c r="N177" s="105"/>
      <c r="O177" s="563">
        <v>99200.0</v>
      </c>
      <c r="P177" s="515">
        <v>120949.0</v>
      </c>
      <c r="Q177" s="564"/>
      <c r="S177" s="8"/>
      <c r="T177" s="8"/>
      <c r="U177" s="64" t="s">
        <v>1232</v>
      </c>
      <c r="V177" s="8">
        <v>1.0</v>
      </c>
      <c r="W177" s="8" t="s">
        <v>1233</v>
      </c>
    </row>
    <row r="178" ht="15.75" customHeight="1">
      <c r="A178" s="565" t="s">
        <v>1234</v>
      </c>
      <c r="B178" s="565" t="s">
        <v>1235</v>
      </c>
      <c r="C178" s="566">
        <v>11.0</v>
      </c>
      <c r="D178" s="566">
        <v>87.0</v>
      </c>
      <c r="E178" s="566">
        <v>3000.0</v>
      </c>
      <c r="F178" s="566">
        <v>534.0</v>
      </c>
      <c r="G178" s="566">
        <v>500.0</v>
      </c>
      <c r="H178" s="567">
        <v>4792.0</v>
      </c>
      <c r="I178" s="515">
        <f t="shared" si="21"/>
        <v>3920</v>
      </c>
      <c r="J178" s="515">
        <f t="shared" si="22"/>
        <v>3096</v>
      </c>
      <c r="K178" s="566">
        <v>95.1</v>
      </c>
      <c r="L178" s="568">
        <v>0.5</v>
      </c>
      <c r="M178" s="569">
        <v>6.0</v>
      </c>
      <c r="N178" s="105"/>
      <c r="O178" s="563">
        <v>108000.0</v>
      </c>
      <c r="P178" s="515">
        <v>131800.0</v>
      </c>
      <c r="Q178" s="564"/>
      <c r="S178" s="8"/>
      <c r="T178" s="8"/>
      <c r="U178" s="64" t="s">
        <v>1236</v>
      </c>
      <c r="V178" s="8">
        <v>1.0</v>
      </c>
      <c r="W178" s="8" t="s">
        <v>1237</v>
      </c>
    </row>
    <row r="179" ht="15.75" customHeight="1">
      <c r="A179" s="9" t="s">
        <v>1238</v>
      </c>
      <c r="B179" s="9" t="s">
        <v>1239</v>
      </c>
      <c r="C179" s="61">
        <v>12.0</v>
      </c>
      <c r="D179" s="61">
        <v>87.0</v>
      </c>
      <c r="E179" s="61">
        <v>3000.0</v>
      </c>
      <c r="F179" s="61">
        <v>584.0</v>
      </c>
      <c r="G179" s="61">
        <v>550.0</v>
      </c>
      <c r="H179" s="515">
        <v>5227.0</v>
      </c>
      <c r="I179" s="515">
        <f t="shared" si="21"/>
        <v>4276</v>
      </c>
      <c r="J179" s="515">
        <f t="shared" si="22"/>
        <v>3377</v>
      </c>
      <c r="K179" s="61">
        <v>103.7</v>
      </c>
      <c r="L179" s="560">
        <v>0.5</v>
      </c>
      <c r="M179" s="561">
        <v>6.0</v>
      </c>
      <c r="N179" s="105"/>
      <c r="O179" s="563">
        <v>116800.0</v>
      </c>
      <c r="P179" s="515">
        <v>142526.0</v>
      </c>
      <c r="Q179" s="564"/>
      <c r="S179" s="8"/>
      <c r="T179" s="8"/>
      <c r="U179" s="64" t="s">
        <v>1240</v>
      </c>
      <c r="V179" s="8">
        <v>1.0</v>
      </c>
      <c r="W179" s="8" t="s">
        <v>1241</v>
      </c>
    </row>
    <row r="180" ht="15.75" customHeight="1">
      <c r="A180" s="9" t="s">
        <v>1242</v>
      </c>
      <c r="B180" s="9" t="s">
        <v>1243</v>
      </c>
      <c r="C180" s="61">
        <v>13.0</v>
      </c>
      <c r="D180" s="61">
        <v>87.0</v>
      </c>
      <c r="E180" s="61">
        <v>3000.0</v>
      </c>
      <c r="F180" s="61">
        <v>634.0</v>
      </c>
      <c r="G180" s="61">
        <v>600.0</v>
      </c>
      <c r="H180" s="515">
        <v>5663.0</v>
      </c>
      <c r="I180" s="515">
        <f t="shared" si="21"/>
        <v>4632</v>
      </c>
      <c r="J180" s="515">
        <f t="shared" si="22"/>
        <v>3658</v>
      </c>
      <c r="K180" s="61">
        <v>112.3</v>
      </c>
      <c r="L180" s="560">
        <v>0.5</v>
      </c>
      <c r="M180" s="561">
        <v>6.0</v>
      </c>
      <c r="N180" s="105"/>
      <c r="O180" s="563">
        <v>125600.0</v>
      </c>
      <c r="P180" s="515">
        <v>153253.0</v>
      </c>
      <c r="Q180" s="564"/>
      <c r="S180" s="8"/>
      <c r="T180" s="8"/>
      <c r="U180" s="64" t="s">
        <v>1244</v>
      </c>
      <c r="V180" s="8">
        <v>1.0</v>
      </c>
      <c r="W180" s="8" t="s">
        <v>1245</v>
      </c>
    </row>
    <row r="181" ht="15.75" customHeight="1">
      <c r="A181" s="9" t="s">
        <v>1246</v>
      </c>
      <c r="B181" s="9" t="s">
        <v>1247</v>
      </c>
      <c r="C181" s="61">
        <v>14.0</v>
      </c>
      <c r="D181" s="61">
        <v>87.0</v>
      </c>
      <c r="E181" s="61">
        <v>3000.0</v>
      </c>
      <c r="F181" s="61">
        <v>684.0</v>
      </c>
      <c r="G181" s="61">
        <v>650.0</v>
      </c>
      <c r="H181" s="515">
        <v>6098.0</v>
      </c>
      <c r="I181" s="515">
        <f t="shared" si="21"/>
        <v>4988</v>
      </c>
      <c r="J181" s="515">
        <f t="shared" si="22"/>
        <v>3939</v>
      </c>
      <c r="K181" s="61">
        <v>121.0</v>
      </c>
      <c r="L181" s="560">
        <v>0.5</v>
      </c>
      <c r="M181" s="561">
        <v>6.0</v>
      </c>
      <c r="N181" s="55"/>
      <c r="O181" s="563">
        <v>134400.0</v>
      </c>
      <c r="P181" s="515">
        <v>163980.0</v>
      </c>
      <c r="Q181" s="564"/>
      <c r="S181" s="8"/>
      <c r="T181" s="8"/>
      <c r="U181" s="64" t="s">
        <v>1248</v>
      </c>
      <c r="V181" s="8">
        <v>1.0</v>
      </c>
      <c r="W181" s="8" t="s">
        <v>1249</v>
      </c>
    </row>
    <row r="182" ht="15.75" customHeight="1">
      <c r="I182" s="515">
        <f t="shared" si="21"/>
        <v>0</v>
      </c>
      <c r="J182" s="515">
        <f t="shared" si="22"/>
        <v>0</v>
      </c>
      <c r="O182" s="563">
        <v>0.0</v>
      </c>
      <c r="P182" s="515">
        <v>0.0</v>
      </c>
      <c r="Q182" s="564"/>
      <c r="S182" s="8"/>
      <c r="T182" s="8"/>
      <c r="U182" s="64" t="s">
        <v>1250</v>
      </c>
      <c r="V182" s="8">
        <v>1.0</v>
      </c>
      <c r="W182" s="8" t="s">
        <v>1251</v>
      </c>
    </row>
    <row r="183" ht="15.75" customHeight="1">
      <c r="A183" s="9" t="s">
        <v>1252</v>
      </c>
      <c r="B183" s="9" t="s">
        <v>1253</v>
      </c>
      <c r="C183" s="61">
        <v>2.0</v>
      </c>
      <c r="D183" s="61">
        <v>90.0</v>
      </c>
      <c r="E183" s="61">
        <v>80.0</v>
      </c>
      <c r="F183" s="61">
        <v>270.0</v>
      </c>
      <c r="G183" s="61">
        <v>200.0</v>
      </c>
      <c r="H183" s="515">
        <v>72.57</v>
      </c>
      <c r="I183" s="515">
        <f t="shared" si="21"/>
        <v>59</v>
      </c>
      <c r="J183" s="515">
        <f t="shared" si="22"/>
        <v>47</v>
      </c>
      <c r="K183" s="61">
        <v>2.5</v>
      </c>
      <c r="L183" s="560">
        <v>0.5</v>
      </c>
      <c r="M183" s="561">
        <v>2.0</v>
      </c>
      <c r="N183" s="562" t="s">
        <v>1254</v>
      </c>
      <c r="O183" s="563">
        <v>10652.0</v>
      </c>
      <c r="P183" s="515">
        <v>10652.0</v>
      </c>
      <c r="Q183" s="564"/>
      <c r="S183" s="8"/>
      <c r="T183" s="8"/>
      <c r="U183" s="64" t="s">
        <v>1255</v>
      </c>
      <c r="V183" s="8">
        <v>1.0</v>
      </c>
      <c r="W183" s="8" t="s">
        <v>1256</v>
      </c>
    </row>
    <row r="184" ht="15.75" customHeight="1">
      <c r="A184" s="9" t="s">
        <v>1257</v>
      </c>
      <c r="B184" s="9" t="s">
        <v>1258</v>
      </c>
      <c r="C184" s="61">
        <v>3.0</v>
      </c>
      <c r="D184" s="61">
        <v>90.0</v>
      </c>
      <c r="E184" s="61">
        <v>130.0</v>
      </c>
      <c r="F184" s="61">
        <v>270.0</v>
      </c>
      <c r="G184" s="61">
        <v>200.0</v>
      </c>
      <c r="H184" s="515">
        <v>108.24</v>
      </c>
      <c r="I184" s="515">
        <f t="shared" si="21"/>
        <v>89</v>
      </c>
      <c r="J184" s="515">
        <f t="shared" si="22"/>
        <v>70</v>
      </c>
      <c r="K184" s="61">
        <v>3.7</v>
      </c>
      <c r="L184" s="560">
        <v>0.5</v>
      </c>
      <c r="M184" s="561">
        <v>4.0</v>
      </c>
      <c r="N184" s="105"/>
      <c r="O184" s="563">
        <v>12437.0</v>
      </c>
      <c r="P184" s="515">
        <v>12437.0</v>
      </c>
      <c r="Q184" s="564"/>
      <c r="R184" s="63"/>
      <c r="S184" s="8"/>
      <c r="T184" s="8"/>
      <c r="U184" s="64" t="s">
        <v>1259</v>
      </c>
      <c r="V184" s="8">
        <v>1.0</v>
      </c>
      <c r="W184" s="8" t="s">
        <v>1260</v>
      </c>
    </row>
    <row r="185" ht="15.75" customHeight="1">
      <c r="A185" s="9" t="s">
        <v>1261</v>
      </c>
      <c r="B185" s="9" t="s">
        <v>1262</v>
      </c>
      <c r="C185" s="61">
        <v>4.0</v>
      </c>
      <c r="D185" s="61">
        <v>90.0</v>
      </c>
      <c r="E185" s="61">
        <v>180.0</v>
      </c>
      <c r="F185" s="61">
        <v>270.0</v>
      </c>
      <c r="G185" s="61">
        <v>200.0</v>
      </c>
      <c r="H185" s="515">
        <v>145.14</v>
      </c>
      <c r="I185" s="515">
        <f t="shared" si="21"/>
        <v>119</v>
      </c>
      <c r="J185" s="515">
        <f t="shared" si="22"/>
        <v>94</v>
      </c>
      <c r="K185" s="61">
        <v>4.9</v>
      </c>
      <c r="L185" s="560">
        <v>0.5</v>
      </c>
      <c r="M185" s="561">
        <v>4.0</v>
      </c>
      <c r="N185" s="105"/>
      <c r="O185" s="563">
        <v>14224.0</v>
      </c>
      <c r="P185" s="515">
        <v>14224.0</v>
      </c>
      <c r="Q185" s="564"/>
      <c r="R185" s="63"/>
      <c r="S185" s="8"/>
      <c r="T185" s="8"/>
      <c r="U185" s="64" t="s">
        <v>1263</v>
      </c>
      <c r="V185" s="8">
        <v>1.0</v>
      </c>
      <c r="W185" s="8" t="s">
        <v>1264</v>
      </c>
    </row>
    <row r="186" ht="15.75" customHeight="1">
      <c r="A186" s="9" t="s">
        <v>1265</v>
      </c>
      <c r="B186" s="9" t="s">
        <v>1266</v>
      </c>
      <c r="C186" s="61">
        <v>5.0</v>
      </c>
      <c r="D186" s="61">
        <v>90.0</v>
      </c>
      <c r="E186" s="61">
        <v>230.0</v>
      </c>
      <c r="F186" s="61">
        <v>270.0</v>
      </c>
      <c r="G186" s="61">
        <v>200.0</v>
      </c>
      <c r="H186" s="515">
        <v>179.57999999999998</v>
      </c>
      <c r="I186" s="515">
        <f t="shared" si="21"/>
        <v>147</v>
      </c>
      <c r="J186" s="515">
        <f t="shared" si="22"/>
        <v>116</v>
      </c>
      <c r="K186" s="61">
        <v>6.1</v>
      </c>
      <c r="L186" s="560">
        <v>0.5</v>
      </c>
      <c r="M186" s="561">
        <v>4.0</v>
      </c>
      <c r="N186" s="105"/>
      <c r="O186" s="563">
        <v>16016.0</v>
      </c>
      <c r="P186" s="515">
        <v>16016.0</v>
      </c>
      <c r="Q186" s="564"/>
      <c r="R186" s="63"/>
      <c r="S186" s="8"/>
      <c r="T186" s="8"/>
      <c r="U186" s="64" t="s">
        <v>1267</v>
      </c>
      <c r="V186" s="8">
        <v>1.0</v>
      </c>
      <c r="W186" s="8" t="s">
        <v>1268</v>
      </c>
    </row>
    <row r="187" ht="15.75" customHeight="1">
      <c r="A187" s="9" t="s">
        <v>1269</v>
      </c>
      <c r="B187" s="9" t="s">
        <v>1270</v>
      </c>
      <c r="C187" s="61">
        <v>6.0</v>
      </c>
      <c r="D187" s="61">
        <v>90.0</v>
      </c>
      <c r="E187" s="61">
        <v>280.0</v>
      </c>
      <c r="F187" s="61">
        <v>270.0</v>
      </c>
      <c r="G187" s="61">
        <v>200.0</v>
      </c>
      <c r="H187" s="515">
        <v>215.25</v>
      </c>
      <c r="I187" s="515">
        <f t="shared" si="21"/>
        <v>176</v>
      </c>
      <c r="J187" s="515">
        <f t="shared" si="22"/>
        <v>139</v>
      </c>
      <c r="K187" s="61">
        <v>7.4</v>
      </c>
      <c r="L187" s="560">
        <v>0.5</v>
      </c>
      <c r="M187" s="561">
        <v>4.0</v>
      </c>
      <c r="N187" s="105"/>
      <c r="O187" s="563">
        <v>17811.0</v>
      </c>
      <c r="P187" s="515">
        <v>17811.0</v>
      </c>
      <c r="Q187" s="564"/>
      <c r="R187" s="63"/>
      <c r="S187" s="8"/>
      <c r="T187" s="8"/>
      <c r="U187" s="64" t="s">
        <v>1271</v>
      </c>
      <c r="V187" s="8">
        <v>1.0</v>
      </c>
      <c r="W187" s="8" t="s">
        <v>1272</v>
      </c>
    </row>
    <row r="188" ht="15.75" customHeight="1">
      <c r="A188" s="9" t="s">
        <v>1273</v>
      </c>
      <c r="B188" s="9" t="s">
        <v>1274</v>
      </c>
      <c r="C188" s="61">
        <v>7.0</v>
      </c>
      <c r="D188" s="61">
        <v>90.0</v>
      </c>
      <c r="E188" s="61">
        <v>330.0</v>
      </c>
      <c r="F188" s="61">
        <v>270.0</v>
      </c>
      <c r="G188" s="61">
        <v>200.0</v>
      </c>
      <c r="H188" s="515">
        <v>252.14999999999998</v>
      </c>
      <c r="I188" s="515">
        <f t="shared" si="21"/>
        <v>206</v>
      </c>
      <c r="J188" s="515">
        <f t="shared" si="22"/>
        <v>163</v>
      </c>
      <c r="K188" s="61">
        <v>8.6</v>
      </c>
      <c r="L188" s="560">
        <v>0.5</v>
      </c>
      <c r="M188" s="561">
        <v>4.0</v>
      </c>
      <c r="N188" s="105"/>
      <c r="O188" s="563">
        <v>19610.0</v>
      </c>
      <c r="P188" s="515">
        <v>19610.0</v>
      </c>
      <c r="Q188" s="564"/>
      <c r="R188" s="63"/>
      <c r="S188" s="8"/>
      <c r="T188" s="8"/>
      <c r="U188" s="64" t="s">
        <v>1275</v>
      </c>
      <c r="V188" s="8">
        <v>1.0</v>
      </c>
      <c r="W188" s="8" t="s">
        <v>1276</v>
      </c>
    </row>
    <row r="189" ht="15.75" customHeight="1">
      <c r="A189" s="9" t="s">
        <v>1277</v>
      </c>
      <c r="B189" s="9" t="s">
        <v>1278</v>
      </c>
      <c r="C189" s="61">
        <v>8.0</v>
      </c>
      <c r="D189" s="61">
        <v>90.0</v>
      </c>
      <c r="E189" s="61">
        <v>380.0</v>
      </c>
      <c r="F189" s="61">
        <v>270.0</v>
      </c>
      <c r="G189" s="61">
        <v>200.0</v>
      </c>
      <c r="H189" s="515">
        <v>287.82</v>
      </c>
      <c r="I189" s="515">
        <f t="shared" si="21"/>
        <v>235</v>
      </c>
      <c r="J189" s="515">
        <f t="shared" si="22"/>
        <v>186</v>
      </c>
      <c r="K189" s="61">
        <v>9.8</v>
      </c>
      <c r="L189" s="560">
        <v>0.5</v>
      </c>
      <c r="M189" s="561">
        <v>4.0</v>
      </c>
      <c r="N189" s="105"/>
      <c r="O189" s="563">
        <v>21413.0</v>
      </c>
      <c r="P189" s="515">
        <v>21413.0</v>
      </c>
      <c r="Q189" s="564"/>
      <c r="R189" s="63"/>
      <c r="S189" s="8"/>
      <c r="T189" s="8"/>
      <c r="U189" s="64" t="s">
        <v>1279</v>
      </c>
      <c r="V189" s="8">
        <v>1.0</v>
      </c>
      <c r="W189" s="8" t="s">
        <v>1280</v>
      </c>
    </row>
    <row r="190" ht="15.75" customHeight="1">
      <c r="A190" s="9" t="s">
        <v>1281</v>
      </c>
      <c r="B190" s="9" t="s">
        <v>1282</v>
      </c>
      <c r="C190" s="61">
        <v>9.0</v>
      </c>
      <c r="D190" s="61">
        <v>90.0</v>
      </c>
      <c r="E190" s="61">
        <v>430.0</v>
      </c>
      <c r="F190" s="61">
        <v>270.0</v>
      </c>
      <c r="G190" s="61">
        <v>200.0</v>
      </c>
      <c r="H190" s="515">
        <v>324.72</v>
      </c>
      <c r="I190" s="515">
        <f t="shared" si="21"/>
        <v>266</v>
      </c>
      <c r="J190" s="515">
        <f t="shared" si="22"/>
        <v>210</v>
      </c>
      <c r="K190" s="61">
        <v>11.1</v>
      </c>
      <c r="L190" s="560">
        <v>0.5</v>
      </c>
      <c r="M190" s="561">
        <v>4.0</v>
      </c>
      <c r="N190" s="105"/>
      <c r="O190" s="563">
        <v>23219.0</v>
      </c>
      <c r="P190" s="515">
        <v>23219.0</v>
      </c>
      <c r="Q190" s="564"/>
      <c r="R190" s="63"/>
      <c r="S190" s="8"/>
      <c r="T190" s="8"/>
      <c r="U190" s="64" t="s">
        <v>1283</v>
      </c>
      <c r="V190" s="8">
        <v>1.0</v>
      </c>
      <c r="W190" s="8" t="s">
        <v>1284</v>
      </c>
    </row>
    <row r="191" ht="15.75" customHeight="1">
      <c r="A191" s="9" t="s">
        <v>1285</v>
      </c>
      <c r="B191" s="9" t="s">
        <v>1286</v>
      </c>
      <c r="C191" s="61">
        <v>10.0</v>
      </c>
      <c r="D191" s="61">
        <v>90.0</v>
      </c>
      <c r="E191" s="61">
        <v>480.0</v>
      </c>
      <c r="F191" s="61">
        <v>270.0</v>
      </c>
      <c r="G191" s="61">
        <v>200.0</v>
      </c>
      <c r="H191" s="515">
        <v>360.39000000000004</v>
      </c>
      <c r="I191" s="515">
        <f t="shared" si="21"/>
        <v>295</v>
      </c>
      <c r="J191" s="515">
        <f t="shared" si="22"/>
        <v>233</v>
      </c>
      <c r="K191" s="61">
        <v>12.3</v>
      </c>
      <c r="L191" s="560">
        <v>0.5</v>
      </c>
      <c r="M191" s="561">
        <v>6.0</v>
      </c>
      <c r="N191" s="105"/>
      <c r="O191" s="563">
        <v>25029.0</v>
      </c>
      <c r="P191" s="515">
        <v>25029.0</v>
      </c>
      <c r="Q191" s="564"/>
      <c r="R191" s="63"/>
      <c r="S191" s="8"/>
      <c r="T191" s="8"/>
      <c r="U191" s="64" t="s">
        <v>1287</v>
      </c>
      <c r="V191" s="8">
        <v>1.0</v>
      </c>
      <c r="W191" s="8" t="s">
        <v>1288</v>
      </c>
    </row>
    <row r="192" ht="15.75" customHeight="1">
      <c r="A192" s="9" t="s">
        <v>1289</v>
      </c>
      <c r="B192" s="9" t="s">
        <v>1290</v>
      </c>
      <c r="C192" s="61">
        <v>11.0</v>
      </c>
      <c r="D192" s="61">
        <v>90.0</v>
      </c>
      <c r="E192" s="61">
        <v>530.0</v>
      </c>
      <c r="F192" s="61">
        <v>270.0</v>
      </c>
      <c r="G192" s="61">
        <v>200.0</v>
      </c>
      <c r="H192" s="515">
        <v>396.06</v>
      </c>
      <c r="I192" s="515">
        <f t="shared" si="21"/>
        <v>324</v>
      </c>
      <c r="J192" s="515">
        <f t="shared" si="22"/>
        <v>256</v>
      </c>
      <c r="K192" s="61">
        <v>13.5</v>
      </c>
      <c r="L192" s="560">
        <v>0.5</v>
      </c>
      <c r="M192" s="561">
        <v>6.0</v>
      </c>
      <c r="N192" s="105"/>
      <c r="O192" s="563">
        <v>26841.0</v>
      </c>
      <c r="P192" s="515">
        <v>26841.0</v>
      </c>
      <c r="Q192" s="564"/>
      <c r="R192" s="63"/>
      <c r="S192" s="8"/>
      <c r="T192" s="8"/>
      <c r="U192" s="64" t="s">
        <v>1291</v>
      </c>
      <c r="V192" s="8">
        <v>1.0</v>
      </c>
      <c r="W192" s="8" t="s">
        <v>1292</v>
      </c>
    </row>
    <row r="193" ht="15.75" customHeight="1">
      <c r="A193" s="9" t="s">
        <v>1293</v>
      </c>
      <c r="B193" s="9" t="s">
        <v>1294</v>
      </c>
      <c r="C193" s="61">
        <v>12.0</v>
      </c>
      <c r="D193" s="61">
        <v>90.0</v>
      </c>
      <c r="E193" s="61">
        <v>580.0</v>
      </c>
      <c r="F193" s="61">
        <v>270.0</v>
      </c>
      <c r="G193" s="61">
        <v>200.0</v>
      </c>
      <c r="H193" s="515">
        <v>432.96</v>
      </c>
      <c r="I193" s="515">
        <f t="shared" si="21"/>
        <v>354</v>
      </c>
      <c r="J193" s="515">
        <f t="shared" si="22"/>
        <v>280</v>
      </c>
      <c r="K193" s="61">
        <v>14.8</v>
      </c>
      <c r="L193" s="560">
        <v>0.5</v>
      </c>
      <c r="M193" s="561">
        <v>6.0</v>
      </c>
      <c r="N193" s="105"/>
      <c r="O193" s="563">
        <v>28632.0</v>
      </c>
      <c r="P193" s="515">
        <v>28632.0</v>
      </c>
      <c r="Q193" s="564"/>
      <c r="R193" s="63"/>
      <c r="S193" s="8"/>
      <c r="T193" s="8"/>
      <c r="U193" s="64" t="s">
        <v>1295</v>
      </c>
      <c r="V193" s="8">
        <v>1.0</v>
      </c>
      <c r="W193" s="8" t="s">
        <v>1296</v>
      </c>
    </row>
    <row r="194" ht="15.75" customHeight="1">
      <c r="A194" s="9" t="s">
        <v>1297</v>
      </c>
      <c r="B194" s="9" t="s">
        <v>1298</v>
      </c>
      <c r="C194" s="61">
        <v>13.0</v>
      </c>
      <c r="D194" s="61">
        <v>90.0</v>
      </c>
      <c r="E194" s="61">
        <v>630.0</v>
      </c>
      <c r="F194" s="61">
        <v>270.0</v>
      </c>
      <c r="G194" s="61">
        <v>200.0</v>
      </c>
      <c r="H194" s="515">
        <v>468.63</v>
      </c>
      <c r="I194" s="515">
        <f t="shared" si="21"/>
        <v>383</v>
      </c>
      <c r="J194" s="515">
        <f t="shared" si="22"/>
        <v>303</v>
      </c>
      <c r="K194" s="61">
        <v>16.1</v>
      </c>
      <c r="L194" s="560">
        <v>0.5</v>
      </c>
      <c r="M194" s="561">
        <v>6.0</v>
      </c>
      <c r="N194" s="105"/>
      <c r="O194" s="563">
        <v>30424.0</v>
      </c>
      <c r="P194" s="515">
        <v>30424.0</v>
      </c>
      <c r="Q194" s="564"/>
      <c r="R194" s="63"/>
      <c r="S194" s="8"/>
      <c r="T194" s="8"/>
      <c r="U194" s="64" t="s">
        <v>1299</v>
      </c>
      <c r="V194" s="8">
        <v>1.0</v>
      </c>
      <c r="W194" s="8" t="s">
        <v>1300</v>
      </c>
    </row>
    <row r="195" ht="15.75" customHeight="1">
      <c r="A195" s="9" t="s">
        <v>1301</v>
      </c>
      <c r="B195" s="9" t="s">
        <v>1302</v>
      </c>
      <c r="C195" s="61">
        <v>14.0</v>
      </c>
      <c r="D195" s="61">
        <v>90.0</v>
      </c>
      <c r="E195" s="61">
        <v>680.0</v>
      </c>
      <c r="F195" s="61">
        <v>270.0</v>
      </c>
      <c r="G195" s="61">
        <v>200.0</v>
      </c>
      <c r="H195" s="515">
        <v>505.53000000000003</v>
      </c>
      <c r="I195" s="515">
        <f t="shared" si="21"/>
        <v>414</v>
      </c>
      <c r="J195" s="515">
        <f t="shared" si="22"/>
        <v>327</v>
      </c>
      <c r="K195" s="61">
        <v>17.3</v>
      </c>
      <c r="L195" s="560">
        <v>0.5</v>
      </c>
      <c r="M195" s="561">
        <v>6.0</v>
      </c>
      <c r="N195" s="55"/>
      <c r="O195" s="563">
        <v>32397.0</v>
      </c>
      <c r="P195" s="515">
        <v>32397.0</v>
      </c>
      <c r="Q195" s="564"/>
      <c r="R195" s="63"/>
      <c r="S195" s="8"/>
      <c r="T195" s="8"/>
      <c r="U195" s="64" t="s">
        <v>1303</v>
      </c>
      <c r="V195" s="8">
        <v>1.0</v>
      </c>
      <c r="W195" s="8" t="s">
        <v>1304</v>
      </c>
    </row>
    <row r="196" ht="15.75" customHeight="1">
      <c r="A196" s="9" t="s">
        <v>1305</v>
      </c>
      <c r="B196" s="9" t="s">
        <v>1306</v>
      </c>
      <c r="C196" s="61">
        <v>15.0</v>
      </c>
      <c r="D196" s="61">
        <v>90.0</v>
      </c>
      <c r="E196" s="61">
        <f t="shared" ref="E196:E219" si="23">E195+50</f>
        <v>730</v>
      </c>
      <c r="F196" s="61">
        <v>270.0</v>
      </c>
      <c r="G196" s="61">
        <v>200.0</v>
      </c>
      <c r="H196" s="515">
        <f t="shared" ref="H196:H200" si="24">H195+36</f>
        <v>541.53</v>
      </c>
      <c r="I196" s="515">
        <f t="shared" si="21"/>
        <v>443</v>
      </c>
      <c r="J196" s="515">
        <f t="shared" si="22"/>
        <v>350</v>
      </c>
      <c r="K196" s="61">
        <v>18.5</v>
      </c>
      <c r="L196" s="560">
        <v>0.5</v>
      </c>
      <c r="M196" s="561">
        <v>6.0</v>
      </c>
      <c r="N196" s="576"/>
      <c r="O196" s="563">
        <v>34206.0</v>
      </c>
      <c r="P196" s="515">
        <v>34206.0</v>
      </c>
      <c r="Q196" s="564"/>
      <c r="S196" s="8"/>
      <c r="T196" s="8"/>
      <c r="U196" s="64" t="s">
        <v>1307</v>
      </c>
      <c r="V196" s="8">
        <v>1.0</v>
      </c>
      <c r="W196" s="8" t="s">
        <v>1308</v>
      </c>
    </row>
    <row r="197" ht="15.75" customHeight="1">
      <c r="A197" s="9" t="s">
        <v>1309</v>
      </c>
      <c r="B197" s="9" t="s">
        <v>1310</v>
      </c>
      <c r="C197" s="61">
        <f t="shared" ref="C197:C219" si="25">C196+1</f>
        <v>16</v>
      </c>
      <c r="D197" s="61">
        <v>90.0</v>
      </c>
      <c r="E197" s="61">
        <f t="shared" si="23"/>
        <v>780</v>
      </c>
      <c r="F197" s="61">
        <v>270.0</v>
      </c>
      <c r="G197" s="61">
        <v>200.0</v>
      </c>
      <c r="H197" s="515">
        <f t="shared" si="24"/>
        <v>577.53</v>
      </c>
      <c r="I197" s="515">
        <f t="shared" si="21"/>
        <v>472</v>
      </c>
      <c r="J197" s="515">
        <f t="shared" si="22"/>
        <v>373</v>
      </c>
      <c r="K197" s="61">
        <v>19.7</v>
      </c>
      <c r="L197" s="560">
        <v>0.5</v>
      </c>
      <c r="M197" s="561">
        <v>6.0</v>
      </c>
      <c r="N197" s="576"/>
      <c r="O197" s="563">
        <v>36015.0</v>
      </c>
      <c r="P197" s="515">
        <v>36015.0</v>
      </c>
      <c r="Q197" s="564"/>
      <c r="S197" s="8"/>
      <c r="T197" s="8"/>
      <c r="U197" s="64" t="s">
        <v>1311</v>
      </c>
      <c r="V197" s="8">
        <v>1.0</v>
      </c>
      <c r="W197" s="8" t="s">
        <v>1312</v>
      </c>
    </row>
    <row r="198" ht="15.75" customHeight="1">
      <c r="A198" s="9" t="s">
        <v>1313</v>
      </c>
      <c r="B198" s="9" t="s">
        <v>1314</v>
      </c>
      <c r="C198" s="61">
        <f t="shared" si="25"/>
        <v>17</v>
      </c>
      <c r="D198" s="61">
        <v>90.0</v>
      </c>
      <c r="E198" s="61">
        <f t="shared" si="23"/>
        <v>830</v>
      </c>
      <c r="F198" s="61">
        <v>270.0</v>
      </c>
      <c r="G198" s="61">
        <v>200.0</v>
      </c>
      <c r="H198" s="515">
        <f t="shared" si="24"/>
        <v>613.53</v>
      </c>
      <c r="I198" s="515">
        <f t="shared" si="21"/>
        <v>502</v>
      </c>
      <c r="J198" s="515">
        <f t="shared" si="22"/>
        <v>396</v>
      </c>
      <c r="K198" s="61">
        <v>20.9</v>
      </c>
      <c r="L198" s="560">
        <v>0.5</v>
      </c>
      <c r="M198" s="561">
        <v>6.0</v>
      </c>
      <c r="N198" s="576"/>
      <c r="O198" s="563">
        <v>37824.0</v>
      </c>
      <c r="P198" s="515">
        <v>37824.0</v>
      </c>
      <c r="Q198" s="564"/>
      <c r="S198" s="8"/>
      <c r="T198" s="8"/>
      <c r="U198" s="64" t="s">
        <v>1315</v>
      </c>
      <c r="V198" s="8">
        <v>1.0</v>
      </c>
      <c r="W198" s="8" t="s">
        <v>1316</v>
      </c>
    </row>
    <row r="199" ht="15.75" customHeight="1">
      <c r="A199" s="9" t="s">
        <v>1317</v>
      </c>
      <c r="B199" s="9" t="s">
        <v>1318</v>
      </c>
      <c r="C199" s="61">
        <f t="shared" si="25"/>
        <v>18</v>
      </c>
      <c r="D199" s="61">
        <v>90.0</v>
      </c>
      <c r="E199" s="61">
        <f t="shared" si="23"/>
        <v>880</v>
      </c>
      <c r="F199" s="61">
        <v>270.0</v>
      </c>
      <c r="G199" s="61">
        <v>200.0</v>
      </c>
      <c r="H199" s="515">
        <f t="shared" si="24"/>
        <v>649.53</v>
      </c>
      <c r="I199" s="515">
        <f t="shared" si="21"/>
        <v>531</v>
      </c>
      <c r="J199" s="515">
        <f t="shared" si="22"/>
        <v>420</v>
      </c>
      <c r="K199" s="61">
        <v>22.099999999999998</v>
      </c>
      <c r="L199" s="560">
        <v>0.5</v>
      </c>
      <c r="M199" s="561">
        <v>6.0</v>
      </c>
      <c r="N199" s="576"/>
      <c r="O199" s="563">
        <v>39633.0</v>
      </c>
      <c r="P199" s="515">
        <v>39633.0</v>
      </c>
      <c r="Q199" s="564"/>
      <c r="S199" s="8"/>
      <c r="T199" s="8"/>
      <c r="U199" s="64" t="s">
        <v>1319</v>
      </c>
      <c r="V199" s="8">
        <v>1.0</v>
      </c>
      <c r="W199" s="8" t="s">
        <v>1320</v>
      </c>
    </row>
    <row r="200" ht="15.75" customHeight="1">
      <c r="A200" s="9" t="s">
        <v>1321</v>
      </c>
      <c r="B200" s="9" t="s">
        <v>1322</v>
      </c>
      <c r="C200" s="61">
        <f t="shared" si="25"/>
        <v>19</v>
      </c>
      <c r="D200" s="61">
        <v>90.0</v>
      </c>
      <c r="E200" s="61">
        <f t="shared" si="23"/>
        <v>930</v>
      </c>
      <c r="F200" s="61">
        <v>270.0</v>
      </c>
      <c r="G200" s="61">
        <v>200.0</v>
      </c>
      <c r="H200" s="515">
        <f t="shared" si="24"/>
        <v>685.53</v>
      </c>
      <c r="I200" s="515">
        <f t="shared" si="21"/>
        <v>561</v>
      </c>
      <c r="J200" s="515">
        <f t="shared" si="22"/>
        <v>443</v>
      </c>
      <c r="K200" s="61">
        <v>23.299999999999997</v>
      </c>
      <c r="L200" s="560">
        <v>0.5</v>
      </c>
      <c r="M200" s="561">
        <v>6.0</v>
      </c>
      <c r="N200" s="576"/>
      <c r="O200" s="563">
        <v>41441.0</v>
      </c>
      <c r="P200" s="515">
        <v>41441.0</v>
      </c>
      <c r="Q200" s="564"/>
      <c r="S200" s="8"/>
      <c r="T200" s="8"/>
      <c r="U200" s="64" t="s">
        <v>1323</v>
      </c>
      <c r="V200" s="8">
        <v>1.0</v>
      </c>
      <c r="W200" s="8" t="s">
        <v>1324</v>
      </c>
    </row>
    <row r="201" ht="15.75" customHeight="1">
      <c r="A201" s="9" t="s">
        <v>1325</v>
      </c>
      <c r="B201" s="9" t="s">
        <v>1326</v>
      </c>
      <c r="C201" s="61">
        <f t="shared" si="25"/>
        <v>20</v>
      </c>
      <c r="D201" s="61">
        <v>90.0</v>
      </c>
      <c r="E201" s="61">
        <f t="shared" si="23"/>
        <v>980</v>
      </c>
      <c r="F201" s="61">
        <v>270.0</v>
      </c>
      <c r="G201" s="61">
        <v>200.0</v>
      </c>
      <c r="H201" s="515">
        <f t="shared" ref="H201:H210" si="26">H200+35</f>
        <v>720.53</v>
      </c>
      <c r="I201" s="515">
        <f t="shared" si="21"/>
        <v>589</v>
      </c>
      <c r="J201" s="515">
        <f t="shared" si="22"/>
        <v>465</v>
      </c>
      <c r="K201" s="61">
        <v>24.499999999999996</v>
      </c>
      <c r="L201" s="560">
        <v>0.5</v>
      </c>
      <c r="M201" s="561">
        <v>6.0</v>
      </c>
      <c r="N201" s="576"/>
      <c r="O201" s="563">
        <v>43251.0</v>
      </c>
      <c r="P201" s="515">
        <v>43251.0</v>
      </c>
      <c r="Q201" s="564"/>
      <c r="S201" s="8"/>
      <c r="T201" s="8"/>
      <c r="U201" s="64" t="s">
        <v>1327</v>
      </c>
      <c r="V201" s="8">
        <v>1.0</v>
      </c>
      <c r="W201" s="8" t="s">
        <v>1328</v>
      </c>
    </row>
    <row r="202" ht="15.75" customHeight="1">
      <c r="A202" s="9" t="s">
        <v>1329</v>
      </c>
      <c r="B202" s="9" t="s">
        <v>1330</v>
      </c>
      <c r="C202" s="61">
        <f t="shared" si="25"/>
        <v>21</v>
      </c>
      <c r="D202" s="61">
        <v>90.0</v>
      </c>
      <c r="E202" s="61">
        <f t="shared" si="23"/>
        <v>1030</v>
      </c>
      <c r="F202" s="61">
        <v>270.0</v>
      </c>
      <c r="G202" s="61">
        <v>200.0</v>
      </c>
      <c r="H202" s="515">
        <f t="shared" si="26"/>
        <v>755.53</v>
      </c>
      <c r="I202" s="515">
        <f t="shared" si="21"/>
        <v>618</v>
      </c>
      <c r="J202" s="515">
        <f t="shared" si="22"/>
        <v>488</v>
      </c>
      <c r="K202" s="61">
        <v>25.699999999999996</v>
      </c>
      <c r="L202" s="560">
        <v>0.5</v>
      </c>
      <c r="M202" s="561">
        <v>8.0</v>
      </c>
      <c r="N202" s="576"/>
      <c r="O202" s="563">
        <v>45059.0</v>
      </c>
      <c r="P202" s="515">
        <v>45059.0</v>
      </c>
      <c r="Q202" s="564"/>
      <c r="S202" s="8"/>
      <c r="T202" s="8"/>
      <c r="U202" s="64" t="s">
        <v>1331</v>
      </c>
      <c r="V202" s="8">
        <v>1.0</v>
      </c>
      <c r="W202" s="8" t="s">
        <v>1332</v>
      </c>
    </row>
    <row r="203" ht="15.75" customHeight="1">
      <c r="A203" s="9" t="s">
        <v>1333</v>
      </c>
      <c r="B203" s="9" t="s">
        <v>1334</v>
      </c>
      <c r="C203" s="61">
        <f t="shared" si="25"/>
        <v>22</v>
      </c>
      <c r="D203" s="61">
        <v>90.0</v>
      </c>
      <c r="E203" s="61">
        <f t="shared" si="23"/>
        <v>1080</v>
      </c>
      <c r="F203" s="61">
        <v>270.0</v>
      </c>
      <c r="G203" s="61">
        <v>200.0</v>
      </c>
      <c r="H203" s="515">
        <f t="shared" si="26"/>
        <v>790.53</v>
      </c>
      <c r="I203" s="515">
        <f t="shared" si="21"/>
        <v>647</v>
      </c>
      <c r="J203" s="515">
        <f t="shared" si="22"/>
        <v>511</v>
      </c>
      <c r="K203" s="61">
        <v>26.899999999999995</v>
      </c>
      <c r="L203" s="560">
        <v>0.5</v>
      </c>
      <c r="M203" s="561">
        <v>8.0</v>
      </c>
      <c r="N203" s="576"/>
      <c r="O203" s="563">
        <v>46869.0</v>
      </c>
      <c r="P203" s="515">
        <v>46869.0</v>
      </c>
      <c r="Q203" s="564"/>
      <c r="S203" s="8"/>
      <c r="T203" s="8"/>
      <c r="U203" s="64" t="s">
        <v>1335</v>
      </c>
      <c r="V203" s="8">
        <v>1.0</v>
      </c>
      <c r="W203" s="8" t="s">
        <v>1336</v>
      </c>
    </row>
    <row r="204" ht="15.75" customHeight="1">
      <c r="A204" s="9" t="s">
        <v>1337</v>
      </c>
      <c r="B204" s="9" t="s">
        <v>1338</v>
      </c>
      <c r="C204" s="61">
        <f t="shared" si="25"/>
        <v>23</v>
      </c>
      <c r="D204" s="61">
        <v>90.0</v>
      </c>
      <c r="E204" s="61">
        <f t="shared" si="23"/>
        <v>1130</v>
      </c>
      <c r="F204" s="61">
        <v>270.0</v>
      </c>
      <c r="G204" s="61">
        <v>200.0</v>
      </c>
      <c r="H204" s="515">
        <f t="shared" si="26"/>
        <v>825.53</v>
      </c>
      <c r="I204" s="515">
        <f t="shared" si="21"/>
        <v>675</v>
      </c>
      <c r="J204" s="515">
        <f t="shared" si="22"/>
        <v>533</v>
      </c>
      <c r="K204" s="61">
        <v>28.099999999999994</v>
      </c>
      <c r="L204" s="560">
        <v>0.5</v>
      </c>
      <c r="M204" s="561">
        <v>8.0</v>
      </c>
      <c r="N204" s="576"/>
      <c r="O204" s="563">
        <v>48677.0</v>
      </c>
      <c r="P204" s="515">
        <v>48677.0</v>
      </c>
      <c r="Q204" s="564"/>
      <c r="S204" s="8"/>
      <c r="T204" s="8"/>
      <c r="U204" s="64" t="s">
        <v>1339</v>
      </c>
      <c r="V204" s="8">
        <v>1.0</v>
      </c>
      <c r="W204" s="8" t="s">
        <v>1340</v>
      </c>
    </row>
    <row r="205" ht="15.75" customHeight="1">
      <c r="A205" s="9" t="s">
        <v>1341</v>
      </c>
      <c r="B205" s="9" t="s">
        <v>1342</v>
      </c>
      <c r="C205" s="61">
        <f t="shared" si="25"/>
        <v>24</v>
      </c>
      <c r="D205" s="61">
        <v>90.0</v>
      </c>
      <c r="E205" s="61">
        <f t="shared" si="23"/>
        <v>1180</v>
      </c>
      <c r="F205" s="61">
        <v>270.0</v>
      </c>
      <c r="G205" s="61">
        <v>200.0</v>
      </c>
      <c r="H205" s="515">
        <f t="shared" si="26"/>
        <v>860.53</v>
      </c>
      <c r="I205" s="515">
        <f t="shared" si="21"/>
        <v>704</v>
      </c>
      <c r="J205" s="515">
        <f t="shared" si="22"/>
        <v>556</v>
      </c>
      <c r="K205" s="61">
        <v>29.299999999999994</v>
      </c>
      <c r="L205" s="560">
        <v>0.5</v>
      </c>
      <c r="M205" s="561">
        <v>8.0</v>
      </c>
      <c r="N205" s="576"/>
      <c r="O205" s="563">
        <v>50487.0</v>
      </c>
      <c r="P205" s="515">
        <v>50487.0</v>
      </c>
      <c r="Q205" s="564"/>
      <c r="S205" s="8"/>
      <c r="T205" s="8"/>
      <c r="U205" s="64" t="s">
        <v>1343</v>
      </c>
      <c r="V205" s="8">
        <v>1.0</v>
      </c>
      <c r="W205" s="8" t="s">
        <v>1344</v>
      </c>
    </row>
    <row r="206" ht="15.75" customHeight="1">
      <c r="A206" s="9" t="s">
        <v>1345</v>
      </c>
      <c r="B206" s="9" t="s">
        <v>1346</v>
      </c>
      <c r="C206" s="61">
        <f t="shared" si="25"/>
        <v>25</v>
      </c>
      <c r="D206" s="61">
        <v>90.0</v>
      </c>
      <c r="E206" s="61">
        <f t="shared" si="23"/>
        <v>1230</v>
      </c>
      <c r="F206" s="61">
        <v>270.0</v>
      </c>
      <c r="G206" s="61">
        <v>200.0</v>
      </c>
      <c r="H206" s="515">
        <f t="shared" si="26"/>
        <v>895.53</v>
      </c>
      <c r="I206" s="515">
        <f t="shared" si="21"/>
        <v>733</v>
      </c>
      <c r="J206" s="515">
        <f t="shared" si="22"/>
        <v>579</v>
      </c>
      <c r="K206" s="61">
        <v>30.499999999999993</v>
      </c>
      <c r="L206" s="560">
        <v>0.5</v>
      </c>
      <c r="M206" s="561">
        <v>8.0</v>
      </c>
      <c r="N206" s="576"/>
      <c r="O206" s="563">
        <v>52295.0</v>
      </c>
      <c r="P206" s="515">
        <v>52295.0</v>
      </c>
      <c r="Q206" s="564"/>
      <c r="S206" s="8"/>
      <c r="T206" s="8"/>
      <c r="U206" s="64" t="s">
        <v>1347</v>
      </c>
      <c r="V206" s="8">
        <v>1.0</v>
      </c>
      <c r="W206" s="8" t="s">
        <v>1348</v>
      </c>
    </row>
    <row r="207" ht="15.75" customHeight="1">
      <c r="A207" s="9" t="s">
        <v>1349</v>
      </c>
      <c r="B207" s="9" t="s">
        <v>1350</v>
      </c>
      <c r="C207" s="61">
        <f t="shared" si="25"/>
        <v>26</v>
      </c>
      <c r="D207" s="61">
        <v>90.0</v>
      </c>
      <c r="E207" s="61">
        <f t="shared" si="23"/>
        <v>1280</v>
      </c>
      <c r="F207" s="61">
        <v>270.0</v>
      </c>
      <c r="G207" s="61">
        <v>200.0</v>
      </c>
      <c r="H207" s="515">
        <f t="shared" si="26"/>
        <v>930.53</v>
      </c>
      <c r="I207" s="515">
        <f t="shared" si="21"/>
        <v>761</v>
      </c>
      <c r="J207" s="515">
        <f t="shared" si="22"/>
        <v>601</v>
      </c>
      <c r="K207" s="61">
        <v>31.699999999999992</v>
      </c>
      <c r="L207" s="560">
        <v>0.5</v>
      </c>
      <c r="M207" s="561">
        <v>8.0</v>
      </c>
      <c r="N207" s="576"/>
      <c r="O207" s="563">
        <v>54105.0</v>
      </c>
      <c r="P207" s="515">
        <v>54105.0</v>
      </c>
      <c r="Q207" s="564"/>
      <c r="S207" s="8"/>
      <c r="T207" s="8"/>
      <c r="U207" s="64" t="s">
        <v>1351</v>
      </c>
      <c r="V207" s="8">
        <v>1.0</v>
      </c>
      <c r="W207" s="8" t="s">
        <v>1352</v>
      </c>
    </row>
    <row r="208" ht="15.75" customHeight="1">
      <c r="A208" s="9" t="s">
        <v>1353</v>
      </c>
      <c r="B208" s="9" t="s">
        <v>1354</v>
      </c>
      <c r="C208" s="61">
        <f t="shared" si="25"/>
        <v>27</v>
      </c>
      <c r="D208" s="61">
        <v>90.0</v>
      </c>
      <c r="E208" s="61">
        <f t="shared" si="23"/>
        <v>1330</v>
      </c>
      <c r="F208" s="61">
        <v>270.0</v>
      </c>
      <c r="G208" s="61">
        <v>200.0</v>
      </c>
      <c r="H208" s="515">
        <f t="shared" si="26"/>
        <v>965.53</v>
      </c>
      <c r="I208" s="515">
        <f t="shared" si="21"/>
        <v>790</v>
      </c>
      <c r="J208" s="515">
        <f t="shared" si="22"/>
        <v>624</v>
      </c>
      <c r="K208" s="61">
        <v>32.89999999999999</v>
      </c>
      <c r="L208" s="560">
        <v>0.5</v>
      </c>
      <c r="M208" s="561">
        <v>8.0</v>
      </c>
      <c r="N208" s="576"/>
      <c r="O208" s="563">
        <v>55913.0</v>
      </c>
      <c r="P208" s="515">
        <v>55913.0</v>
      </c>
      <c r="Q208" s="564"/>
      <c r="S208" s="8"/>
      <c r="T208" s="8"/>
      <c r="U208" s="64" t="s">
        <v>1355</v>
      </c>
      <c r="V208" s="8">
        <v>1.0</v>
      </c>
      <c r="W208" s="8" t="s">
        <v>1356</v>
      </c>
    </row>
    <row r="209" ht="15.75" customHeight="1">
      <c r="A209" s="9" t="s">
        <v>1357</v>
      </c>
      <c r="B209" s="9" t="s">
        <v>1358</v>
      </c>
      <c r="C209" s="61">
        <f t="shared" si="25"/>
        <v>28</v>
      </c>
      <c r="D209" s="61">
        <v>90.0</v>
      </c>
      <c r="E209" s="61">
        <f t="shared" si="23"/>
        <v>1380</v>
      </c>
      <c r="F209" s="61">
        <v>270.0</v>
      </c>
      <c r="G209" s="61">
        <v>200.0</v>
      </c>
      <c r="H209" s="515">
        <f t="shared" si="26"/>
        <v>1000.53</v>
      </c>
      <c r="I209" s="515">
        <f t="shared" si="21"/>
        <v>818</v>
      </c>
      <c r="J209" s="515">
        <f t="shared" si="22"/>
        <v>646</v>
      </c>
      <c r="K209" s="61">
        <v>34.099999999999994</v>
      </c>
      <c r="L209" s="560">
        <v>0.5</v>
      </c>
      <c r="M209" s="561">
        <v>8.0</v>
      </c>
      <c r="N209" s="576"/>
      <c r="O209" s="563">
        <v>57723.0</v>
      </c>
      <c r="P209" s="515">
        <v>57723.0</v>
      </c>
      <c r="Q209" s="564"/>
      <c r="S209" s="8"/>
      <c r="T209" s="8"/>
      <c r="U209" s="64" t="s">
        <v>1359</v>
      </c>
      <c r="V209" s="8">
        <v>1.0</v>
      </c>
      <c r="W209" s="8" t="s">
        <v>1360</v>
      </c>
    </row>
    <row r="210" ht="15.75" customHeight="1">
      <c r="A210" s="9" t="s">
        <v>1361</v>
      </c>
      <c r="B210" s="9" t="s">
        <v>1362</v>
      </c>
      <c r="C210" s="61">
        <f t="shared" si="25"/>
        <v>29</v>
      </c>
      <c r="D210" s="61">
        <v>90.0</v>
      </c>
      <c r="E210" s="61">
        <f t="shared" si="23"/>
        <v>1430</v>
      </c>
      <c r="F210" s="61">
        <v>270.0</v>
      </c>
      <c r="G210" s="61">
        <v>200.0</v>
      </c>
      <c r="H210" s="515">
        <f t="shared" si="26"/>
        <v>1035.53</v>
      </c>
      <c r="I210" s="515">
        <f t="shared" si="21"/>
        <v>847</v>
      </c>
      <c r="J210" s="515">
        <f t="shared" si="22"/>
        <v>669</v>
      </c>
      <c r="K210" s="61">
        <v>35.3</v>
      </c>
      <c r="L210" s="560">
        <v>0.5</v>
      </c>
      <c r="M210" s="561">
        <v>8.0</v>
      </c>
      <c r="N210" s="576"/>
      <c r="O210" s="563">
        <v>59531.0</v>
      </c>
      <c r="P210" s="515">
        <v>59531.0</v>
      </c>
      <c r="Q210" s="564"/>
      <c r="S210" s="8"/>
      <c r="T210" s="8"/>
      <c r="U210" s="64" t="s">
        <v>1363</v>
      </c>
      <c r="V210" s="8">
        <v>1.0</v>
      </c>
      <c r="W210" s="8" t="s">
        <v>1364</v>
      </c>
    </row>
    <row r="211" ht="15.75" customHeight="1">
      <c r="A211" s="9" t="s">
        <v>1365</v>
      </c>
      <c r="B211" s="9" t="s">
        <v>1366</v>
      </c>
      <c r="C211" s="61">
        <f t="shared" si="25"/>
        <v>30</v>
      </c>
      <c r="D211" s="61">
        <v>90.0</v>
      </c>
      <c r="E211" s="61">
        <f t="shared" si="23"/>
        <v>1480</v>
      </c>
      <c r="F211" s="61">
        <v>270.0</v>
      </c>
      <c r="G211" s="61">
        <v>200.0</v>
      </c>
      <c r="H211" s="515">
        <f t="shared" ref="H211:H219" si="27">H210+34</f>
        <v>1069.53</v>
      </c>
      <c r="I211" s="515">
        <f t="shared" si="21"/>
        <v>875</v>
      </c>
      <c r="J211" s="515">
        <f t="shared" si="22"/>
        <v>691</v>
      </c>
      <c r="K211" s="61">
        <v>36.5</v>
      </c>
      <c r="L211" s="560">
        <v>0.5</v>
      </c>
      <c r="M211" s="561">
        <v>8.0</v>
      </c>
      <c r="N211" s="576"/>
      <c r="O211" s="563">
        <v>61340.0</v>
      </c>
      <c r="P211" s="515">
        <v>61340.0</v>
      </c>
      <c r="Q211" s="564"/>
      <c r="S211" s="8"/>
      <c r="T211" s="8"/>
      <c r="U211" s="64" t="s">
        <v>1367</v>
      </c>
      <c r="V211" s="8">
        <v>1.0</v>
      </c>
      <c r="W211" s="8" t="s">
        <v>1368</v>
      </c>
    </row>
    <row r="212" ht="15.75" customHeight="1">
      <c r="A212" s="9" t="s">
        <v>1369</v>
      </c>
      <c r="B212" s="9" t="s">
        <v>1370</v>
      </c>
      <c r="C212" s="61">
        <f t="shared" si="25"/>
        <v>31</v>
      </c>
      <c r="D212" s="61">
        <v>90.0</v>
      </c>
      <c r="E212" s="61">
        <f t="shared" si="23"/>
        <v>1530</v>
      </c>
      <c r="F212" s="61">
        <v>270.0</v>
      </c>
      <c r="G212" s="61">
        <v>200.0</v>
      </c>
      <c r="H212" s="515">
        <f t="shared" si="27"/>
        <v>1103.53</v>
      </c>
      <c r="I212" s="515">
        <f t="shared" si="21"/>
        <v>903</v>
      </c>
      <c r="J212" s="515">
        <f t="shared" si="22"/>
        <v>713</v>
      </c>
      <c r="K212" s="61">
        <v>37.7</v>
      </c>
      <c r="L212" s="560">
        <v>0.5</v>
      </c>
      <c r="M212" s="561">
        <v>8.0</v>
      </c>
      <c r="N212" s="576"/>
      <c r="O212" s="563">
        <v>63149.0</v>
      </c>
      <c r="P212" s="515">
        <v>63149.0</v>
      </c>
      <c r="Q212" s="564"/>
      <c r="S212" s="8"/>
      <c r="T212" s="8"/>
      <c r="U212" s="64" t="s">
        <v>1371</v>
      </c>
      <c r="V212" s="8">
        <v>1.0</v>
      </c>
      <c r="W212" s="8" t="s">
        <v>1372</v>
      </c>
    </row>
    <row r="213" ht="15.75" customHeight="1">
      <c r="A213" s="9" t="s">
        <v>1373</v>
      </c>
      <c r="B213" s="9" t="s">
        <v>1374</v>
      </c>
      <c r="C213" s="61">
        <f t="shared" si="25"/>
        <v>32</v>
      </c>
      <c r="D213" s="61">
        <v>90.0</v>
      </c>
      <c r="E213" s="61">
        <f t="shared" si="23"/>
        <v>1580</v>
      </c>
      <c r="F213" s="61">
        <v>270.0</v>
      </c>
      <c r="G213" s="61">
        <v>200.0</v>
      </c>
      <c r="H213" s="515">
        <f t="shared" si="27"/>
        <v>1137.53</v>
      </c>
      <c r="I213" s="515">
        <f t="shared" si="21"/>
        <v>930</v>
      </c>
      <c r="J213" s="515">
        <f t="shared" si="22"/>
        <v>735</v>
      </c>
      <c r="K213" s="61">
        <v>38.900000000000006</v>
      </c>
      <c r="L213" s="560">
        <v>0.5</v>
      </c>
      <c r="M213" s="561">
        <v>8.0</v>
      </c>
      <c r="N213" s="576"/>
      <c r="O213" s="563">
        <v>64958.0</v>
      </c>
      <c r="P213" s="515">
        <v>64958.0</v>
      </c>
      <c r="Q213" s="564"/>
      <c r="S213" s="8"/>
      <c r="T213" s="8"/>
      <c r="U213" s="64" t="s">
        <v>1375</v>
      </c>
      <c r="V213" s="8">
        <v>1.0</v>
      </c>
      <c r="W213" s="8" t="s">
        <v>1376</v>
      </c>
    </row>
    <row r="214" ht="15.75" customHeight="1">
      <c r="A214" s="9" t="s">
        <v>1377</v>
      </c>
      <c r="B214" s="9" t="s">
        <v>1378</v>
      </c>
      <c r="C214" s="61">
        <f t="shared" si="25"/>
        <v>33</v>
      </c>
      <c r="D214" s="61">
        <v>90.0</v>
      </c>
      <c r="E214" s="61">
        <f t="shared" si="23"/>
        <v>1630</v>
      </c>
      <c r="F214" s="61">
        <v>270.0</v>
      </c>
      <c r="G214" s="61">
        <v>200.0</v>
      </c>
      <c r="H214" s="515">
        <f t="shared" si="27"/>
        <v>1171.53</v>
      </c>
      <c r="I214" s="515">
        <f t="shared" si="21"/>
        <v>958</v>
      </c>
      <c r="J214" s="515">
        <f t="shared" si="22"/>
        <v>757</v>
      </c>
      <c r="K214" s="61">
        <v>40.10000000000001</v>
      </c>
      <c r="L214" s="560">
        <v>0.5</v>
      </c>
      <c r="M214" s="561">
        <v>8.0</v>
      </c>
      <c r="N214" s="576"/>
      <c r="O214" s="563">
        <v>66767.0</v>
      </c>
      <c r="P214" s="515">
        <v>66767.0</v>
      </c>
      <c r="Q214" s="564"/>
      <c r="S214" s="8"/>
      <c r="T214" s="8"/>
      <c r="U214" s="64" t="s">
        <v>1379</v>
      </c>
      <c r="V214" s="8">
        <v>1.0</v>
      </c>
      <c r="W214" s="8" t="s">
        <v>1380</v>
      </c>
    </row>
    <row r="215" ht="15.75" customHeight="1">
      <c r="A215" s="9" t="s">
        <v>1381</v>
      </c>
      <c r="B215" s="9" t="s">
        <v>1382</v>
      </c>
      <c r="C215" s="61">
        <f t="shared" si="25"/>
        <v>34</v>
      </c>
      <c r="D215" s="61">
        <v>90.0</v>
      </c>
      <c r="E215" s="61">
        <f t="shared" si="23"/>
        <v>1680</v>
      </c>
      <c r="F215" s="61">
        <v>270.0</v>
      </c>
      <c r="G215" s="61">
        <v>200.0</v>
      </c>
      <c r="H215" s="515">
        <f t="shared" si="27"/>
        <v>1205.53</v>
      </c>
      <c r="I215" s="515">
        <f t="shared" si="21"/>
        <v>986</v>
      </c>
      <c r="J215" s="515">
        <f t="shared" si="22"/>
        <v>779</v>
      </c>
      <c r="K215" s="61">
        <v>41.30000000000001</v>
      </c>
      <c r="L215" s="560">
        <v>0.5</v>
      </c>
      <c r="M215" s="561">
        <v>8.0</v>
      </c>
      <c r="N215" s="576"/>
      <c r="O215" s="563">
        <v>68576.0</v>
      </c>
      <c r="P215" s="515">
        <v>68576.0</v>
      </c>
      <c r="Q215" s="564"/>
      <c r="S215" s="8"/>
      <c r="T215" s="8"/>
      <c r="U215" s="64" t="s">
        <v>1383</v>
      </c>
      <c r="V215" s="8">
        <v>1.0</v>
      </c>
      <c r="W215" s="8" t="s">
        <v>1384</v>
      </c>
    </row>
    <row r="216" ht="15.75" customHeight="1">
      <c r="A216" s="9" t="s">
        <v>1385</v>
      </c>
      <c r="B216" s="9" t="s">
        <v>1386</v>
      </c>
      <c r="C216" s="61">
        <f t="shared" si="25"/>
        <v>35</v>
      </c>
      <c r="D216" s="61">
        <v>90.0</v>
      </c>
      <c r="E216" s="61">
        <f t="shared" si="23"/>
        <v>1730</v>
      </c>
      <c r="F216" s="61">
        <v>270.0</v>
      </c>
      <c r="G216" s="61">
        <v>200.0</v>
      </c>
      <c r="H216" s="515">
        <f t="shared" si="27"/>
        <v>1239.53</v>
      </c>
      <c r="I216" s="515">
        <f t="shared" si="21"/>
        <v>1014</v>
      </c>
      <c r="J216" s="515">
        <f t="shared" si="22"/>
        <v>801</v>
      </c>
      <c r="K216" s="61">
        <v>42.500000000000014</v>
      </c>
      <c r="L216" s="560">
        <v>0.5</v>
      </c>
      <c r="M216" s="561">
        <v>8.0</v>
      </c>
      <c r="N216" s="576"/>
      <c r="O216" s="563">
        <v>70385.0</v>
      </c>
      <c r="P216" s="515">
        <v>70385.0</v>
      </c>
      <c r="Q216" s="564"/>
      <c r="S216" s="8"/>
      <c r="T216" s="8"/>
      <c r="U216" s="64" t="s">
        <v>1387</v>
      </c>
      <c r="V216" s="8">
        <v>1.0</v>
      </c>
      <c r="W216" s="8" t="s">
        <v>1388</v>
      </c>
    </row>
    <row r="217" ht="15.75" customHeight="1">
      <c r="A217" s="9" t="s">
        <v>1389</v>
      </c>
      <c r="B217" s="9" t="s">
        <v>1390</v>
      </c>
      <c r="C217" s="61">
        <f t="shared" si="25"/>
        <v>36</v>
      </c>
      <c r="D217" s="61">
        <v>90.0</v>
      </c>
      <c r="E217" s="61">
        <f t="shared" si="23"/>
        <v>1780</v>
      </c>
      <c r="F217" s="61">
        <v>270.0</v>
      </c>
      <c r="G217" s="61">
        <v>200.0</v>
      </c>
      <c r="H217" s="515">
        <f t="shared" si="27"/>
        <v>1273.53</v>
      </c>
      <c r="I217" s="515">
        <f t="shared" si="21"/>
        <v>1042</v>
      </c>
      <c r="J217" s="515">
        <f t="shared" si="22"/>
        <v>823</v>
      </c>
      <c r="K217" s="61">
        <v>43.70000000000002</v>
      </c>
      <c r="L217" s="560">
        <v>0.5</v>
      </c>
      <c r="M217" s="561">
        <v>8.0</v>
      </c>
      <c r="N217" s="576"/>
      <c r="O217" s="563">
        <v>72194.0</v>
      </c>
      <c r="P217" s="515">
        <v>72194.0</v>
      </c>
      <c r="Q217" s="564"/>
      <c r="S217" s="8"/>
      <c r="T217" s="8"/>
      <c r="U217" s="64" t="s">
        <v>1391</v>
      </c>
      <c r="V217" s="8">
        <v>1.0</v>
      </c>
      <c r="W217" s="8" t="s">
        <v>1392</v>
      </c>
    </row>
    <row r="218" ht="15.75" customHeight="1">
      <c r="A218" s="9" t="s">
        <v>1393</v>
      </c>
      <c r="B218" s="9" t="s">
        <v>1394</v>
      </c>
      <c r="C218" s="61">
        <f t="shared" si="25"/>
        <v>37</v>
      </c>
      <c r="D218" s="61">
        <v>90.0</v>
      </c>
      <c r="E218" s="61">
        <f t="shared" si="23"/>
        <v>1830</v>
      </c>
      <c r="F218" s="61">
        <v>270.0</v>
      </c>
      <c r="G218" s="61">
        <v>200.0</v>
      </c>
      <c r="H218" s="515">
        <f t="shared" si="27"/>
        <v>1307.53</v>
      </c>
      <c r="I218" s="515">
        <f t="shared" si="21"/>
        <v>1070</v>
      </c>
      <c r="J218" s="515">
        <f t="shared" si="22"/>
        <v>845</v>
      </c>
      <c r="K218" s="61">
        <v>44.90000000000002</v>
      </c>
      <c r="L218" s="560">
        <v>0.5</v>
      </c>
      <c r="M218" s="561">
        <v>8.0</v>
      </c>
      <c r="N218" s="576"/>
      <c r="O218" s="563">
        <v>74003.0</v>
      </c>
      <c r="P218" s="515">
        <v>74003.0</v>
      </c>
      <c r="Q218" s="564"/>
      <c r="S218" s="8"/>
      <c r="T218" s="8"/>
      <c r="U218" s="64" t="s">
        <v>1395</v>
      </c>
      <c r="V218" s="8">
        <v>1.0</v>
      </c>
      <c r="W218" s="8" t="s">
        <v>1396</v>
      </c>
    </row>
    <row r="219" ht="15.75" customHeight="1">
      <c r="A219" s="9" t="s">
        <v>1397</v>
      </c>
      <c r="B219" s="9" t="s">
        <v>1398</v>
      </c>
      <c r="C219" s="61">
        <f t="shared" si="25"/>
        <v>38</v>
      </c>
      <c r="D219" s="61">
        <v>90.0</v>
      </c>
      <c r="E219" s="61">
        <f t="shared" si="23"/>
        <v>1880</v>
      </c>
      <c r="F219" s="61">
        <v>270.0</v>
      </c>
      <c r="G219" s="61">
        <v>200.0</v>
      </c>
      <c r="H219" s="515">
        <f t="shared" si="27"/>
        <v>1341.53</v>
      </c>
      <c r="I219" s="515">
        <f t="shared" si="21"/>
        <v>1097</v>
      </c>
      <c r="J219" s="515">
        <f t="shared" si="22"/>
        <v>867</v>
      </c>
      <c r="K219" s="61">
        <v>46.10000000000002</v>
      </c>
      <c r="L219" s="560">
        <v>0.5</v>
      </c>
      <c r="M219" s="561">
        <v>8.0</v>
      </c>
      <c r="N219" s="576"/>
      <c r="O219" s="563">
        <v>75812.0</v>
      </c>
      <c r="P219" s="515">
        <v>75812.0</v>
      </c>
      <c r="Q219" s="564"/>
      <c r="S219" s="8"/>
      <c r="T219" s="8"/>
      <c r="U219" s="64" t="s">
        <v>1399</v>
      </c>
      <c r="V219" s="8">
        <v>1.0</v>
      </c>
      <c r="W219" s="8" t="s">
        <v>1400</v>
      </c>
    </row>
    <row r="220" ht="15.75" customHeight="1">
      <c r="A220" s="8"/>
      <c r="B220" s="8"/>
      <c r="C220" s="67"/>
      <c r="D220" s="67"/>
      <c r="E220" s="67"/>
      <c r="F220" s="67"/>
      <c r="G220" s="67"/>
      <c r="H220" s="115"/>
      <c r="I220" s="515">
        <f t="shared" si="21"/>
        <v>0</v>
      </c>
      <c r="J220" s="515">
        <f t="shared" si="22"/>
        <v>0</v>
      </c>
      <c r="K220" s="67"/>
      <c r="L220" s="570"/>
      <c r="M220" s="572"/>
      <c r="N220" s="576"/>
      <c r="O220" s="563">
        <v>0.0</v>
      </c>
      <c r="P220" s="515">
        <v>0.0</v>
      </c>
      <c r="Q220" s="564"/>
      <c r="S220" s="8"/>
      <c r="T220" s="8"/>
      <c r="U220" s="64" t="s">
        <v>1401</v>
      </c>
      <c r="V220" s="8">
        <v>1.0</v>
      </c>
      <c r="W220" s="8" t="s">
        <v>1402</v>
      </c>
    </row>
    <row r="221" ht="15.75" customHeight="1">
      <c r="A221" s="572"/>
      <c r="B221" s="573" t="s">
        <v>1403</v>
      </c>
      <c r="C221" s="572"/>
      <c r="D221" s="572"/>
      <c r="E221" s="572"/>
      <c r="F221" s="572"/>
      <c r="G221" s="572"/>
      <c r="H221" s="574"/>
      <c r="I221" s="515">
        <f t="shared" si="21"/>
        <v>0</v>
      </c>
      <c r="J221" s="515">
        <f t="shared" si="22"/>
        <v>0</v>
      </c>
      <c r="K221" s="572"/>
      <c r="L221" s="575"/>
      <c r="M221" s="575"/>
      <c r="N221" s="572"/>
      <c r="O221" s="563">
        <v>0.0</v>
      </c>
      <c r="P221" s="515">
        <v>0.0</v>
      </c>
      <c r="Q221" s="564"/>
      <c r="S221" s="8"/>
      <c r="T221" s="8"/>
      <c r="U221" s="64" t="s">
        <v>1404</v>
      </c>
      <c r="V221" s="8">
        <v>1.0</v>
      </c>
      <c r="W221" s="8" t="s">
        <v>1405</v>
      </c>
    </row>
    <row r="222" ht="15.75" customHeight="1">
      <c r="A222" s="9" t="s">
        <v>1406</v>
      </c>
      <c r="B222" s="9" t="s">
        <v>1407</v>
      </c>
      <c r="C222" s="61">
        <v>2.0</v>
      </c>
      <c r="D222" s="61">
        <v>90.0</v>
      </c>
      <c r="E222" s="61">
        <v>80.0</v>
      </c>
      <c r="F222" s="61">
        <v>420.0</v>
      </c>
      <c r="G222" s="61">
        <v>350.0</v>
      </c>
      <c r="H222" s="515">
        <v>111.93</v>
      </c>
      <c r="I222" s="515">
        <f t="shared" si="21"/>
        <v>92</v>
      </c>
      <c r="J222" s="515">
        <f t="shared" si="22"/>
        <v>72</v>
      </c>
      <c r="K222" s="61">
        <v>4.3</v>
      </c>
      <c r="L222" s="560">
        <v>0.5</v>
      </c>
      <c r="M222" s="561">
        <v>2.0</v>
      </c>
      <c r="N222" s="562" t="s">
        <v>1254</v>
      </c>
      <c r="O222" s="563">
        <v>11498.0</v>
      </c>
      <c r="P222" s="515">
        <v>11498.0</v>
      </c>
      <c r="Q222" s="564"/>
      <c r="S222" s="8"/>
      <c r="T222" s="8"/>
      <c r="U222" s="64" t="s">
        <v>1408</v>
      </c>
      <c r="V222" s="8">
        <v>1.0</v>
      </c>
      <c r="W222" s="8" t="s">
        <v>1409</v>
      </c>
    </row>
    <row r="223" ht="15.75" customHeight="1">
      <c r="A223" s="9" t="s">
        <v>1410</v>
      </c>
      <c r="B223" s="9" t="s">
        <v>1411</v>
      </c>
      <c r="C223" s="61">
        <v>3.0</v>
      </c>
      <c r="D223" s="61">
        <v>90.0</v>
      </c>
      <c r="E223" s="61">
        <v>130.0</v>
      </c>
      <c r="F223" s="61">
        <v>420.0</v>
      </c>
      <c r="G223" s="61">
        <v>350.0</v>
      </c>
      <c r="H223" s="515">
        <v>168.51000000000002</v>
      </c>
      <c r="I223" s="515">
        <f t="shared" si="21"/>
        <v>138</v>
      </c>
      <c r="J223" s="515">
        <f t="shared" si="22"/>
        <v>109</v>
      </c>
      <c r="K223" s="61">
        <v>6.2</v>
      </c>
      <c r="L223" s="560">
        <v>0.5</v>
      </c>
      <c r="M223" s="561">
        <v>4.0</v>
      </c>
      <c r="N223" s="105"/>
      <c r="O223" s="563">
        <v>13482.0</v>
      </c>
      <c r="P223" s="515">
        <v>13482.0</v>
      </c>
      <c r="Q223" s="564"/>
      <c r="R223" s="63"/>
      <c r="S223" s="8"/>
      <c r="T223" s="8"/>
      <c r="U223" s="64" t="s">
        <v>1412</v>
      </c>
      <c r="V223" s="8">
        <v>1.0</v>
      </c>
      <c r="W223" s="8" t="s">
        <v>1413</v>
      </c>
    </row>
    <row r="224" ht="15.75" customHeight="1">
      <c r="A224" s="9" t="s">
        <v>1414</v>
      </c>
      <c r="B224" s="9" t="s">
        <v>1415</v>
      </c>
      <c r="C224" s="61">
        <v>4.0</v>
      </c>
      <c r="D224" s="61">
        <v>90.0</v>
      </c>
      <c r="E224" s="61">
        <v>180.0</v>
      </c>
      <c r="F224" s="61">
        <v>420.0</v>
      </c>
      <c r="G224" s="61">
        <v>350.0</v>
      </c>
      <c r="H224" s="515">
        <v>225.09</v>
      </c>
      <c r="I224" s="515">
        <f t="shared" si="21"/>
        <v>184</v>
      </c>
      <c r="J224" s="515">
        <f t="shared" si="22"/>
        <v>145</v>
      </c>
      <c r="K224" s="61">
        <v>8.3</v>
      </c>
      <c r="L224" s="560">
        <v>0.5</v>
      </c>
      <c r="M224" s="561">
        <v>4.0</v>
      </c>
      <c r="N224" s="105"/>
      <c r="O224" s="563">
        <v>15468.0</v>
      </c>
      <c r="P224" s="515">
        <v>15468.0</v>
      </c>
      <c r="Q224" s="564"/>
      <c r="R224" s="63"/>
      <c r="S224" s="8"/>
      <c r="T224" s="8"/>
      <c r="U224" s="64" t="s">
        <v>1416</v>
      </c>
      <c r="V224" s="8">
        <v>1.0</v>
      </c>
      <c r="W224" s="8" t="s">
        <v>1417</v>
      </c>
    </row>
    <row r="225" ht="15.75" customHeight="1">
      <c r="A225" s="9" t="s">
        <v>1418</v>
      </c>
      <c r="B225" s="9" t="s">
        <v>1419</v>
      </c>
      <c r="C225" s="61">
        <v>5.0</v>
      </c>
      <c r="D225" s="61">
        <v>90.0</v>
      </c>
      <c r="E225" s="61">
        <v>230.0</v>
      </c>
      <c r="F225" s="61">
        <v>420.0</v>
      </c>
      <c r="G225" s="61">
        <v>350.0</v>
      </c>
      <c r="H225" s="515">
        <v>281.67</v>
      </c>
      <c r="I225" s="515">
        <f t="shared" si="21"/>
        <v>230</v>
      </c>
      <c r="J225" s="515">
        <f t="shared" si="22"/>
        <v>182</v>
      </c>
      <c r="K225" s="61">
        <v>10.3</v>
      </c>
      <c r="L225" s="560">
        <v>0.5</v>
      </c>
      <c r="M225" s="561">
        <v>4.0</v>
      </c>
      <c r="N225" s="105"/>
      <c r="O225" s="563">
        <v>17458.0</v>
      </c>
      <c r="P225" s="515">
        <v>17458.0</v>
      </c>
      <c r="Q225" s="564"/>
      <c r="R225" s="63"/>
      <c r="S225" s="8"/>
      <c r="T225" s="8"/>
      <c r="U225" s="64" t="s">
        <v>1420</v>
      </c>
      <c r="V225" s="8">
        <v>1.0</v>
      </c>
      <c r="W225" s="8" t="s">
        <v>1421</v>
      </c>
    </row>
    <row r="226" ht="15.75" customHeight="1">
      <c r="A226" s="9" t="s">
        <v>1422</v>
      </c>
      <c r="B226" s="9" t="s">
        <v>1423</v>
      </c>
      <c r="C226" s="61">
        <v>6.0</v>
      </c>
      <c r="D226" s="61">
        <v>90.0</v>
      </c>
      <c r="E226" s="61">
        <v>280.0</v>
      </c>
      <c r="F226" s="61">
        <v>420.0</v>
      </c>
      <c r="G226" s="61">
        <v>350.0</v>
      </c>
      <c r="H226" s="515">
        <v>335.79</v>
      </c>
      <c r="I226" s="515">
        <f t="shared" si="21"/>
        <v>275</v>
      </c>
      <c r="J226" s="515">
        <f t="shared" si="22"/>
        <v>217</v>
      </c>
      <c r="K226" s="61">
        <v>12.4</v>
      </c>
      <c r="L226" s="560">
        <v>0.5</v>
      </c>
      <c r="M226" s="561">
        <v>4.0</v>
      </c>
      <c r="N226" s="105"/>
      <c r="O226" s="563">
        <v>19454.0</v>
      </c>
      <c r="P226" s="515">
        <v>19454.0</v>
      </c>
      <c r="Q226" s="564"/>
      <c r="R226" s="63"/>
      <c r="S226" s="8"/>
      <c r="T226" s="8"/>
      <c r="U226" s="64" t="s">
        <v>1424</v>
      </c>
      <c r="V226" s="8">
        <v>1.0</v>
      </c>
      <c r="W226" s="8" t="s">
        <v>1425</v>
      </c>
    </row>
    <row r="227" ht="15.75" customHeight="1">
      <c r="A227" s="9" t="s">
        <v>1426</v>
      </c>
      <c r="B227" s="9" t="s">
        <v>1427</v>
      </c>
      <c r="C227" s="61">
        <v>7.0</v>
      </c>
      <c r="D227" s="61">
        <v>90.0</v>
      </c>
      <c r="E227" s="61">
        <v>330.0</v>
      </c>
      <c r="F227" s="61">
        <v>420.0</v>
      </c>
      <c r="G227" s="61">
        <v>350.0</v>
      </c>
      <c r="H227" s="515">
        <v>392.37</v>
      </c>
      <c r="I227" s="515">
        <f t="shared" si="21"/>
        <v>321</v>
      </c>
      <c r="J227" s="515">
        <f t="shared" si="22"/>
        <v>253</v>
      </c>
      <c r="K227" s="61">
        <v>14.5</v>
      </c>
      <c r="L227" s="560">
        <v>0.5</v>
      </c>
      <c r="M227" s="561">
        <v>4.0</v>
      </c>
      <c r="N227" s="105"/>
      <c r="O227" s="563">
        <v>21452.0</v>
      </c>
      <c r="P227" s="515">
        <v>21452.0</v>
      </c>
      <c r="Q227" s="564"/>
      <c r="R227" s="63"/>
      <c r="S227" s="8"/>
      <c r="T227" s="8"/>
      <c r="U227" s="64" t="s">
        <v>1428</v>
      </c>
      <c r="V227" s="8">
        <v>1.0</v>
      </c>
      <c r="W227" s="8" t="s">
        <v>1429</v>
      </c>
    </row>
    <row r="228" ht="15.75" customHeight="1">
      <c r="A228" s="9" t="s">
        <v>1430</v>
      </c>
      <c r="B228" s="9" t="s">
        <v>1431</v>
      </c>
      <c r="C228" s="61">
        <v>8.0</v>
      </c>
      <c r="D228" s="61">
        <v>90.0</v>
      </c>
      <c r="E228" s="61">
        <v>380.0</v>
      </c>
      <c r="F228" s="61">
        <v>420.0</v>
      </c>
      <c r="G228" s="61">
        <v>350.0</v>
      </c>
      <c r="H228" s="515">
        <v>447.72</v>
      </c>
      <c r="I228" s="515">
        <f t="shared" si="21"/>
        <v>366</v>
      </c>
      <c r="J228" s="515">
        <f t="shared" si="22"/>
        <v>289</v>
      </c>
      <c r="K228" s="61">
        <v>16.6</v>
      </c>
      <c r="L228" s="560">
        <v>0.5</v>
      </c>
      <c r="M228" s="561">
        <v>4.0</v>
      </c>
      <c r="N228" s="105"/>
      <c r="O228" s="563">
        <v>23455.0</v>
      </c>
      <c r="P228" s="515">
        <v>23455.0</v>
      </c>
      <c r="Q228" s="564"/>
      <c r="R228" s="63"/>
      <c r="S228" s="8"/>
      <c r="T228" s="8"/>
      <c r="U228" s="64" t="s">
        <v>1432</v>
      </c>
      <c r="V228" s="8">
        <v>1.0</v>
      </c>
      <c r="W228" s="8" t="s">
        <v>1433</v>
      </c>
    </row>
    <row r="229" ht="15.75" customHeight="1">
      <c r="A229" s="9" t="s">
        <v>1434</v>
      </c>
      <c r="B229" s="9" t="s">
        <v>1435</v>
      </c>
      <c r="C229" s="61">
        <v>9.0</v>
      </c>
      <c r="D229" s="61">
        <v>90.0</v>
      </c>
      <c r="E229" s="61">
        <v>430.0</v>
      </c>
      <c r="F229" s="61">
        <v>420.0</v>
      </c>
      <c r="G229" s="61">
        <v>350.0</v>
      </c>
      <c r="H229" s="515">
        <v>505.53000000000003</v>
      </c>
      <c r="I229" s="515">
        <f t="shared" si="21"/>
        <v>414</v>
      </c>
      <c r="J229" s="515">
        <f t="shared" si="22"/>
        <v>327</v>
      </c>
      <c r="K229" s="61">
        <v>18.7</v>
      </c>
      <c r="L229" s="560">
        <v>0.5</v>
      </c>
      <c r="M229" s="561">
        <v>4.0</v>
      </c>
      <c r="N229" s="105"/>
      <c r="O229" s="563">
        <v>25462.0</v>
      </c>
      <c r="P229" s="515">
        <v>25462.0</v>
      </c>
      <c r="Q229" s="564"/>
      <c r="R229" s="63"/>
      <c r="S229" s="8"/>
      <c r="T229" s="8"/>
      <c r="U229" s="64" t="s">
        <v>1436</v>
      </c>
      <c r="V229" s="8">
        <v>1.0</v>
      </c>
      <c r="W229" s="8" t="s">
        <v>1437</v>
      </c>
    </row>
    <row r="230" ht="15.75" customHeight="1">
      <c r="A230" s="9" t="s">
        <v>1438</v>
      </c>
      <c r="B230" s="9" t="s">
        <v>1439</v>
      </c>
      <c r="C230" s="61">
        <v>10.0</v>
      </c>
      <c r="D230" s="61">
        <v>90.0</v>
      </c>
      <c r="E230" s="61">
        <v>480.0</v>
      </c>
      <c r="F230" s="61">
        <v>420.0</v>
      </c>
      <c r="G230" s="61">
        <v>350.0</v>
      </c>
      <c r="H230" s="515">
        <v>560.88</v>
      </c>
      <c r="I230" s="515">
        <f t="shared" si="21"/>
        <v>459</v>
      </c>
      <c r="J230" s="515">
        <f t="shared" si="22"/>
        <v>362</v>
      </c>
      <c r="K230" s="61">
        <v>20.7</v>
      </c>
      <c r="L230" s="560">
        <v>0.5</v>
      </c>
      <c r="M230" s="561">
        <v>6.0</v>
      </c>
      <c r="N230" s="105"/>
      <c r="O230" s="563">
        <v>27474.0</v>
      </c>
      <c r="P230" s="515">
        <v>27474.0</v>
      </c>
      <c r="Q230" s="564"/>
      <c r="R230" s="63"/>
      <c r="S230" s="8"/>
      <c r="T230" s="8"/>
      <c r="U230" s="64" t="s">
        <v>1440</v>
      </c>
      <c r="V230" s="8">
        <v>1.0</v>
      </c>
      <c r="W230" s="8" t="s">
        <v>1441</v>
      </c>
    </row>
    <row r="231" ht="15.75" customHeight="1">
      <c r="A231" s="9" t="s">
        <v>1442</v>
      </c>
      <c r="B231" s="9" t="s">
        <v>1443</v>
      </c>
      <c r="C231" s="61">
        <v>11.0</v>
      </c>
      <c r="D231" s="61">
        <v>90.0</v>
      </c>
      <c r="E231" s="61">
        <v>530.0</v>
      </c>
      <c r="F231" s="61">
        <v>420.0</v>
      </c>
      <c r="G231" s="61">
        <v>350.0</v>
      </c>
      <c r="H231" s="515">
        <v>616.23</v>
      </c>
      <c r="I231" s="515">
        <f t="shared" si="21"/>
        <v>504</v>
      </c>
      <c r="J231" s="515">
        <f t="shared" si="22"/>
        <v>398</v>
      </c>
      <c r="K231" s="61">
        <v>22.8</v>
      </c>
      <c r="L231" s="560">
        <v>0.5</v>
      </c>
      <c r="M231" s="561">
        <v>6.0</v>
      </c>
      <c r="N231" s="105"/>
      <c r="O231" s="563">
        <v>29487.0</v>
      </c>
      <c r="P231" s="515">
        <v>29487.0</v>
      </c>
      <c r="Q231" s="564"/>
      <c r="R231" s="63"/>
      <c r="S231" s="8"/>
      <c r="T231" s="8"/>
      <c r="U231" s="64" t="s">
        <v>1444</v>
      </c>
      <c r="V231" s="8">
        <v>1.0</v>
      </c>
      <c r="W231" s="8" t="s">
        <v>1445</v>
      </c>
    </row>
    <row r="232" ht="15.75" customHeight="1">
      <c r="A232" s="9" t="s">
        <v>1446</v>
      </c>
      <c r="B232" s="9" t="s">
        <v>1447</v>
      </c>
      <c r="C232" s="61">
        <v>12.0</v>
      </c>
      <c r="D232" s="61">
        <v>90.0</v>
      </c>
      <c r="E232" s="61">
        <v>580.0</v>
      </c>
      <c r="F232" s="61">
        <v>420.0</v>
      </c>
      <c r="G232" s="61">
        <v>350.0</v>
      </c>
      <c r="H232" s="515">
        <v>672.81</v>
      </c>
      <c r="I232" s="515">
        <f t="shared" si="21"/>
        <v>550</v>
      </c>
      <c r="J232" s="515">
        <f t="shared" si="22"/>
        <v>435</v>
      </c>
      <c r="K232" s="61">
        <v>24.9</v>
      </c>
      <c r="L232" s="560">
        <v>0.5</v>
      </c>
      <c r="M232" s="561">
        <v>6.0</v>
      </c>
      <c r="N232" s="105"/>
      <c r="O232" s="563">
        <v>31477.0</v>
      </c>
      <c r="P232" s="515">
        <v>31477.0</v>
      </c>
      <c r="Q232" s="564"/>
      <c r="R232" s="63"/>
      <c r="S232" s="8"/>
      <c r="T232" s="8"/>
      <c r="U232" s="64" t="s">
        <v>1448</v>
      </c>
      <c r="V232" s="8">
        <v>1.0</v>
      </c>
      <c r="W232" s="8" t="s">
        <v>1449</v>
      </c>
    </row>
    <row r="233" ht="15.75" customHeight="1">
      <c r="A233" s="9" t="s">
        <v>1450</v>
      </c>
      <c r="B233" s="9" t="s">
        <v>1451</v>
      </c>
      <c r="C233" s="61">
        <v>13.0</v>
      </c>
      <c r="D233" s="61">
        <v>90.0</v>
      </c>
      <c r="E233" s="61">
        <v>630.0</v>
      </c>
      <c r="F233" s="61">
        <v>420.0</v>
      </c>
      <c r="G233" s="61">
        <v>350.0</v>
      </c>
      <c r="H233" s="515">
        <v>728.16</v>
      </c>
      <c r="I233" s="515">
        <f t="shared" si="21"/>
        <v>596</v>
      </c>
      <c r="J233" s="515">
        <f t="shared" si="22"/>
        <v>470</v>
      </c>
      <c r="K233" s="61">
        <v>26.9</v>
      </c>
      <c r="L233" s="560">
        <v>0.5</v>
      </c>
      <c r="M233" s="561">
        <v>6.0</v>
      </c>
      <c r="N233" s="105"/>
      <c r="O233" s="563">
        <v>33468.0</v>
      </c>
      <c r="P233" s="515">
        <v>33468.0</v>
      </c>
      <c r="Q233" s="564"/>
      <c r="R233" s="63"/>
      <c r="S233" s="8"/>
      <c r="T233" s="8"/>
      <c r="U233" s="64" t="s">
        <v>1452</v>
      </c>
      <c r="V233" s="8">
        <v>1.0</v>
      </c>
      <c r="W233" s="8" t="s">
        <v>1453</v>
      </c>
    </row>
    <row r="234" ht="15.75" customHeight="1">
      <c r="A234" s="9" t="s">
        <v>1454</v>
      </c>
      <c r="B234" s="9" t="s">
        <v>1455</v>
      </c>
      <c r="C234" s="61">
        <v>14.0</v>
      </c>
      <c r="D234" s="61">
        <v>90.0</v>
      </c>
      <c r="E234" s="61">
        <v>680.0</v>
      </c>
      <c r="F234" s="61">
        <v>420.0</v>
      </c>
      <c r="G234" s="61">
        <v>350.0</v>
      </c>
      <c r="H234" s="515">
        <v>784.74</v>
      </c>
      <c r="I234" s="515">
        <f t="shared" si="21"/>
        <v>642</v>
      </c>
      <c r="J234" s="515">
        <f t="shared" si="22"/>
        <v>507</v>
      </c>
      <c r="K234" s="61">
        <v>29.0</v>
      </c>
      <c r="L234" s="560">
        <v>0.5</v>
      </c>
      <c r="M234" s="561">
        <v>6.0</v>
      </c>
      <c r="N234" s="55"/>
      <c r="O234" s="563">
        <v>35660.0</v>
      </c>
      <c r="P234" s="515">
        <v>35660.0</v>
      </c>
      <c r="Q234" s="564"/>
      <c r="R234" s="63"/>
      <c r="S234" s="8"/>
      <c r="T234" s="8"/>
      <c r="U234" s="64" t="s">
        <v>1456</v>
      </c>
      <c r="V234" s="8">
        <v>1.0</v>
      </c>
      <c r="W234" s="8" t="s">
        <v>1457</v>
      </c>
    </row>
    <row r="235" ht="15.75" customHeight="1">
      <c r="A235" s="9" t="s">
        <v>1458</v>
      </c>
      <c r="B235" s="9" t="s">
        <v>1459</v>
      </c>
      <c r="C235" s="61">
        <v>15.0</v>
      </c>
      <c r="D235" s="61">
        <v>90.0</v>
      </c>
      <c r="E235" s="61">
        <f t="shared" ref="E235:E258" si="28">E234+50</f>
        <v>730</v>
      </c>
      <c r="F235" s="61">
        <v>420.0</v>
      </c>
      <c r="G235" s="61">
        <v>350.0</v>
      </c>
      <c r="H235" s="515">
        <f t="shared" ref="H235:H240" si="29">H234+55</f>
        <v>839.74</v>
      </c>
      <c r="I235" s="515">
        <f t="shared" si="21"/>
        <v>687</v>
      </c>
      <c r="J235" s="515">
        <f t="shared" si="22"/>
        <v>542</v>
      </c>
      <c r="K235" s="61">
        <v>31.1</v>
      </c>
      <c r="L235" s="560">
        <v>0.5</v>
      </c>
      <c r="M235" s="561">
        <v>6.0</v>
      </c>
      <c r="N235" s="576"/>
      <c r="O235" s="563">
        <v>37672.0</v>
      </c>
      <c r="P235" s="515">
        <v>37672.0</v>
      </c>
      <c r="Q235" s="564"/>
      <c r="S235" s="8"/>
      <c r="T235" s="8"/>
      <c r="U235" s="64" t="s">
        <v>1460</v>
      </c>
      <c r="V235" s="8">
        <v>1.0</v>
      </c>
      <c r="W235" s="8" t="s">
        <v>1461</v>
      </c>
    </row>
    <row r="236" ht="15.75" customHeight="1">
      <c r="A236" s="9" t="s">
        <v>1462</v>
      </c>
      <c r="B236" s="9" t="s">
        <v>1463</v>
      </c>
      <c r="C236" s="61">
        <f t="shared" ref="C236:C258" si="30">C235+1</f>
        <v>16</v>
      </c>
      <c r="D236" s="61">
        <v>90.0</v>
      </c>
      <c r="E236" s="61">
        <f t="shared" si="28"/>
        <v>780</v>
      </c>
      <c r="F236" s="61">
        <v>420.0</v>
      </c>
      <c r="G236" s="61">
        <v>350.0</v>
      </c>
      <c r="H236" s="515">
        <f t="shared" si="29"/>
        <v>894.74</v>
      </c>
      <c r="I236" s="515">
        <f t="shared" si="21"/>
        <v>732</v>
      </c>
      <c r="J236" s="515">
        <f t="shared" si="22"/>
        <v>578</v>
      </c>
      <c r="K236" s="61">
        <v>33.2</v>
      </c>
      <c r="L236" s="560">
        <v>0.5</v>
      </c>
      <c r="M236" s="561">
        <v>6.0</v>
      </c>
      <c r="N236" s="576"/>
      <c r="O236" s="563">
        <v>39684.0</v>
      </c>
      <c r="P236" s="515">
        <v>39684.0</v>
      </c>
      <c r="Q236" s="564"/>
      <c r="S236" s="8"/>
      <c r="T236" s="8"/>
      <c r="U236" s="64" t="s">
        <v>1464</v>
      </c>
      <c r="V236" s="8">
        <v>1.0</v>
      </c>
      <c r="W236" s="8" t="s">
        <v>1465</v>
      </c>
    </row>
    <row r="237" ht="15.75" customHeight="1">
      <c r="A237" s="9" t="s">
        <v>1466</v>
      </c>
      <c r="B237" s="9" t="s">
        <v>1467</v>
      </c>
      <c r="C237" s="61">
        <f t="shared" si="30"/>
        <v>17</v>
      </c>
      <c r="D237" s="61">
        <v>90.0</v>
      </c>
      <c r="E237" s="61">
        <f t="shared" si="28"/>
        <v>830</v>
      </c>
      <c r="F237" s="61">
        <v>420.0</v>
      </c>
      <c r="G237" s="61">
        <v>350.0</v>
      </c>
      <c r="H237" s="515">
        <f t="shared" si="29"/>
        <v>949.74</v>
      </c>
      <c r="I237" s="515">
        <f t="shared" si="21"/>
        <v>777</v>
      </c>
      <c r="J237" s="515">
        <f t="shared" si="22"/>
        <v>614</v>
      </c>
      <c r="K237" s="61">
        <v>35.300000000000004</v>
      </c>
      <c r="L237" s="560">
        <v>0.5</v>
      </c>
      <c r="M237" s="561">
        <v>6.0</v>
      </c>
      <c r="N237" s="576"/>
      <c r="O237" s="563">
        <v>41694.0</v>
      </c>
      <c r="P237" s="515">
        <v>41694.0</v>
      </c>
      <c r="Q237" s="564"/>
      <c r="S237" s="8"/>
      <c r="T237" s="8"/>
      <c r="U237" s="64" t="s">
        <v>1468</v>
      </c>
      <c r="V237" s="8">
        <v>1.0</v>
      </c>
      <c r="W237" s="8" t="s">
        <v>1469</v>
      </c>
    </row>
    <row r="238" ht="15.75" customHeight="1">
      <c r="A238" s="9" t="s">
        <v>1470</v>
      </c>
      <c r="B238" s="9" t="s">
        <v>1471</v>
      </c>
      <c r="C238" s="61">
        <f t="shared" si="30"/>
        <v>18</v>
      </c>
      <c r="D238" s="61">
        <v>90.0</v>
      </c>
      <c r="E238" s="61">
        <f t="shared" si="28"/>
        <v>880</v>
      </c>
      <c r="F238" s="61">
        <v>420.0</v>
      </c>
      <c r="G238" s="61">
        <v>350.0</v>
      </c>
      <c r="H238" s="515">
        <f t="shared" si="29"/>
        <v>1004.74</v>
      </c>
      <c r="I238" s="515">
        <f t="shared" si="21"/>
        <v>822</v>
      </c>
      <c r="J238" s="515">
        <f t="shared" si="22"/>
        <v>649</v>
      </c>
      <c r="K238" s="61">
        <v>37.400000000000006</v>
      </c>
      <c r="L238" s="560">
        <v>0.5</v>
      </c>
      <c r="M238" s="561">
        <v>6.0</v>
      </c>
      <c r="N238" s="576"/>
      <c r="O238" s="563">
        <v>43706.0</v>
      </c>
      <c r="P238" s="515">
        <v>43706.0</v>
      </c>
      <c r="Q238" s="564"/>
      <c r="S238" s="8"/>
      <c r="T238" s="8"/>
      <c r="U238" s="64" t="s">
        <v>1472</v>
      </c>
      <c r="V238" s="8">
        <v>1.0</v>
      </c>
      <c r="W238" s="8" t="s">
        <v>1473</v>
      </c>
    </row>
    <row r="239" ht="15.75" customHeight="1">
      <c r="A239" s="9" t="s">
        <v>1474</v>
      </c>
      <c r="B239" s="9" t="s">
        <v>1475</v>
      </c>
      <c r="C239" s="61">
        <f t="shared" si="30"/>
        <v>19</v>
      </c>
      <c r="D239" s="61">
        <v>90.0</v>
      </c>
      <c r="E239" s="61">
        <f t="shared" si="28"/>
        <v>930</v>
      </c>
      <c r="F239" s="61">
        <v>420.0</v>
      </c>
      <c r="G239" s="61">
        <v>350.0</v>
      </c>
      <c r="H239" s="515">
        <f t="shared" si="29"/>
        <v>1059.74</v>
      </c>
      <c r="I239" s="515">
        <f t="shared" si="21"/>
        <v>867</v>
      </c>
      <c r="J239" s="515">
        <f t="shared" si="22"/>
        <v>685</v>
      </c>
      <c r="K239" s="61">
        <v>39.50000000000001</v>
      </c>
      <c r="L239" s="560">
        <v>0.5</v>
      </c>
      <c r="M239" s="561">
        <v>6.0</v>
      </c>
      <c r="N239" s="576"/>
      <c r="O239" s="563">
        <v>45717.0</v>
      </c>
      <c r="P239" s="515">
        <v>45717.0</v>
      </c>
      <c r="Q239" s="564"/>
      <c r="S239" s="8"/>
      <c r="T239" s="8"/>
      <c r="U239" s="64" t="s">
        <v>1476</v>
      </c>
      <c r="V239" s="8">
        <v>1.0</v>
      </c>
      <c r="W239" s="8" t="s">
        <v>1477</v>
      </c>
    </row>
    <row r="240" ht="15.75" customHeight="1">
      <c r="A240" s="9" t="s">
        <v>1478</v>
      </c>
      <c r="B240" s="9" t="s">
        <v>1479</v>
      </c>
      <c r="C240" s="61">
        <f t="shared" si="30"/>
        <v>20</v>
      </c>
      <c r="D240" s="61">
        <v>90.0</v>
      </c>
      <c r="E240" s="61">
        <f t="shared" si="28"/>
        <v>980</v>
      </c>
      <c r="F240" s="61">
        <v>420.0</v>
      </c>
      <c r="G240" s="61">
        <v>350.0</v>
      </c>
      <c r="H240" s="515">
        <f t="shared" si="29"/>
        <v>1114.74</v>
      </c>
      <c r="I240" s="515">
        <f t="shared" si="21"/>
        <v>912</v>
      </c>
      <c r="J240" s="515">
        <f t="shared" si="22"/>
        <v>720</v>
      </c>
      <c r="K240" s="61">
        <v>41.60000000000001</v>
      </c>
      <c r="L240" s="560">
        <v>0.5</v>
      </c>
      <c r="M240" s="561">
        <v>6.0</v>
      </c>
      <c r="N240" s="576"/>
      <c r="O240" s="563">
        <v>47729.0</v>
      </c>
      <c r="P240" s="515">
        <v>47729.0</v>
      </c>
      <c r="Q240" s="564"/>
      <c r="S240" s="8"/>
      <c r="T240" s="8"/>
      <c r="U240" s="64" t="s">
        <v>1480</v>
      </c>
      <c r="V240" s="8">
        <v>1.0</v>
      </c>
      <c r="W240" s="8" t="s">
        <v>1481</v>
      </c>
    </row>
    <row r="241" ht="15.75" customHeight="1">
      <c r="A241" s="9" t="s">
        <v>1482</v>
      </c>
      <c r="B241" s="9" t="s">
        <v>1483</v>
      </c>
      <c r="C241" s="61">
        <f t="shared" si="30"/>
        <v>21</v>
      </c>
      <c r="D241" s="61">
        <v>90.0</v>
      </c>
      <c r="E241" s="61">
        <f t="shared" si="28"/>
        <v>1030</v>
      </c>
      <c r="F241" s="61">
        <v>420.0</v>
      </c>
      <c r="G241" s="61">
        <v>350.0</v>
      </c>
      <c r="H241" s="515">
        <f t="shared" ref="H241:H249" si="31">H240+54</f>
        <v>1168.74</v>
      </c>
      <c r="I241" s="515">
        <f t="shared" si="21"/>
        <v>956</v>
      </c>
      <c r="J241" s="515">
        <f t="shared" si="22"/>
        <v>755</v>
      </c>
      <c r="K241" s="61">
        <v>43.70000000000001</v>
      </c>
      <c r="L241" s="560">
        <v>0.5</v>
      </c>
      <c r="M241" s="561">
        <v>8.0</v>
      </c>
      <c r="N241" s="576"/>
      <c r="O241" s="563">
        <v>49740.0</v>
      </c>
      <c r="P241" s="515">
        <v>49740.0</v>
      </c>
      <c r="Q241" s="564"/>
      <c r="S241" s="8"/>
      <c r="T241" s="8"/>
      <c r="U241" s="64" t="s">
        <v>1484</v>
      </c>
      <c r="V241" s="8">
        <v>1.0</v>
      </c>
      <c r="W241" s="8" t="s">
        <v>1485</v>
      </c>
    </row>
    <row r="242" ht="15.75" customHeight="1">
      <c r="A242" s="9" t="s">
        <v>1486</v>
      </c>
      <c r="B242" s="9" t="s">
        <v>1487</v>
      </c>
      <c r="C242" s="61">
        <f t="shared" si="30"/>
        <v>22</v>
      </c>
      <c r="D242" s="61">
        <v>90.0</v>
      </c>
      <c r="E242" s="61">
        <f t="shared" si="28"/>
        <v>1080</v>
      </c>
      <c r="F242" s="61">
        <v>420.0</v>
      </c>
      <c r="G242" s="61">
        <v>350.0</v>
      </c>
      <c r="H242" s="515">
        <f t="shared" si="31"/>
        <v>1222.74</v>
      </c>
      <c r="I242" s="515">
        <f t="shared" si="21"/>
        <v>1000</v>
      </c>
      <c r="J242" s="515">
        <f t="shared" si="22"/>
        <v>790</v>
      </c>
      <c r="K242" s="61">
        <v>45.80000000000001</v>
      </c>
      <c r="L242" s="560">
        <v>0.5</v>
      </c>
      <c r="M242" s="561">
        <v>8.0</v>
      </c>
      <c r="N242" s="576"/>
      <c r="O242" s="563">
        <v>51752.0</v>
      </c>
      <c r="P242" s="515">
        <v>51752.0</v>
      </c>
      <c r="Q242" s="564"/>
      <c r="S242" s="8"/>
      <c r="T242" s="8"/>
      <c r="U242" s="64" t="s">
        <v>1488</v>
      </c>
      <c r="V242" s="8">
        <v>1.0</v>
      </c>
      <c r="W242" s="8" t="s">
        <v>1489</v>
      </c>
    </row>
    <row r="243" ht="15.75" customHeight="1">
      <c r="A243" s="9" t="s">
        <v>1490</v>
      </c>
      <c r="B243" s="9" t="s">
        <v>1491</v>
      </c>
      <c r="C243" s="61">
        <f t="shared" si="30"/>
        <v>23</v>
      </c>
      <c r="D243" s="61">
        <v>90.0</v>
      </c>
      <c r="E243" s="61">
        <f t="shared" si="28"/>
        <v>1130</v>
      </c>
      <c r="F243" s="61">
        <v>420.0</v>
      </c>
      <c r="G243" s="61">
        <v>350.0</v>
      </c>
      <c r="H243" s="515">
        <f t="shared" si="31"/>
        <v>1276.74</v>
      </c>
      <c r="I243" s="515">
        <f t="shared" si="21"/>
        <v>1044</v>
      </c>
      <c r="J243" s="515">
        <f t="shared" si="22"/>
        <v>825</v>
      </c>
      <c r="K243" s="61">
        <v>47.90000000000001</v>
      </c>
      <c r="L243" s="560">
        <v>0.5</v>
      </c>
      <c r="M243" s="561">
        <v>8.0</v>
      </c>
      <c r="N243" s="576"/>
      <c r="O243" s="563">
        <v>53763.0</v>
      </c>
      <c r="P243" s="515">
        <v>53763.0</v>
      </c>
      <c r="Q243" s="564"/>
      <c r="S243" s="8"/>
      <c r="T243" s="8"/>
      <c r="U243" s="64" t="s">
        <v>1492</v>
      </c>
      <c r="V243" s="8">
        <v>1.0</v>
      </c>
      <c r="W243" s="8" t="s">
        <v>1493</v>
      </c>
    </row>
    <row r="244" ht="15.75" customHeight="1">
      <c r="A244" s="9" t="s">
        <v>1494</v>
      </c>
      <c r="B244" s="9" t="s">
        <v>1495</v>
      </c>
      <c r="C244" s="61">
        <f t="shared" si="30"/>
        <v>24</v>
      </c>
      <c r="D244" s="61">
        <v>90.0</v>
      </c>
      <c r="E244" s="61">
        <f t="shared" si="28"/>
        <v>1180</v>
      </c>
      <c r="F244" s="61">
        <v>420.0</v>
      </c>
      <c r="G244" s="61">
        <v>350.0</v>
      </c>
      <c r="H244" s="515">
        <f t="shared" si="31"/>
        <v>1330.74</v>
      </c>
      <c r="I244" s="515">
        <f t="shared" si="21"/>
        <v>1089</v>
      </c>
      <c r="J244" s="515">
        <f t="shared" si="22"/>
        <v>860</v>
      </c>
      <c r="K244" s="61">
        <v>50.000000000000014</v>
      </c>
      <c r="L244" s="560">
        <v>0.5</v>
      </c>
      <c r="M244" s="561">
        <v>8.0</v>
      </c>
      <c r="N244" s="576"/>
      <c r="O244" s="563">
        <v>55774.0</v>
      </c>
      <c r="P244" s="515">
        <v>55774.0</v>
      </c>
      <c r="Q244" s="564"/>
      <c r="S244" s="8"/>
      <c r="T244" s="8"/>
      <c r="U244" s="64" t="s">
        <v>1496</v>
      </c>
      <c r="V244" s="8">
        <v>1.0</v>
      </c>
      <c r="W244" s="8" t="s">
        <v>1497</v>
      </c>
    </row>
    <row r="245" ht="15.75" customHeight="1">
      <c r="A245" s="9" t="s">
        <v>1498</v>
      </c>
      <c r="B245" s="9" t="s">
        <v>1499</v>
      </c>
      <c r="C245" s="61">
        <f t="shared" si="30"/>
        <v>25</v>
      </c>
      <c r="D245" s="61">
        <v>90.0</v>
      </c>
      <c r="E245" s="61">
        <f t="shared" si="28"/>
        <v>1230</v>
      </c>
      <c r="F245" s="61">
        <v>420.0</v>
      </c>
      <c r="G245" s="61">
        <v>350.0</v>
      </c>
      <c r="H245" s="515">
        <f t="shared" si="31"/>
        <v>1384.74</v>
      </c>
      <c r="I245" s="515">
        <f t="shared" si="21"/>
        <v>1133</v>
      </c>
      <c r="J245" s="515">
        <f t="shared" si="22"/>
        <v>895</v>
      </c>
      <c r="K245" s="61">
        <v>52.100000000000016</v>
      </c>
      <c r="L245" s="560">
        <v>0.5</v>
      </c>
      <c r="M245" s="561">
        <v>8.0</v>
      </c>
      <c r="N245" s="576"/>
      <c r="O245" s="563">
        <v>57785.0</v>
      </c>
      <c r="P245" s="515">
        <v>57785.0</v>
      </c>
      <c r="Q245" s="564"/>
      <c r="S245" s="8"/>
      <c r="T245" s="8"/>
      <c r="U245" s="64" t="s">
        <v>1500</v>
      </c>
      <c r="V245" s="8">
        <v>1.0</v>
      </c>
      <c r="W245" s="8" t="s">
        <v>1501</v>
      </c>
    </row>
    <row r="246" ht="15.75" customHeight="1">
      <c r="A246" s="9" t="s">
        <v>1502</v>
      </c>
      <c r="B246" s="9" t="s">
        <v>1503</v>
      </c>
      <c r="C246" s="61">
        <f t="shared" si="30"/>
        <v>26</v>
      </c>
      <c r="D246" s="61">
        <v>90.0</v>
      </c>
      <c r="E246" s="61">
        <f t="shared" si="28"/>
        <v>1280</v>
      </c>
      <c r="F246" s="61">
        <v>420.0</v>
      </c>
      <c r="G246" s="61">
        <v>350.0</v>
      </c>
      <c r="H246" s="515">
        <f t="shared" si="31"/>
        <v>1438.74</v>
      </c>
      <c r="I246" s="515">
        <f t="shared" si="21"/>
        <v>1177</v>
      </c>
      <c r="J246" s="515">
        <f t="shared" si="22"/>
        <v>929</v>
      </c>
      <c r="K246" s="61">
        <v>54.20000000000002</v>
      </c>
      <c r="L246" s="560">
        <v>0.5</v>
      </c>
      <c r="M246" s="561">
        <v>8.0</v>
      </c>
      <c r="N246" s="576"/>
      <c r="O246" s="563">
        <v>59797.0</v>
      </c>
      <c r="P246" s="515">
        <v>59797.0</v>
      </c>
      <c r="Q246" s="564"/>
      <c r="S246" s="8"/>
      <c r="T246" s="8"/>
      <c r="U246" s="64" t="s">
        <v>1504</v>
      </c>
      <c r="V246" s="8">
        <v>1.0</v>
      </c>
      <c r="W246" s="8" t="s">
        <v>1505</v>
      </c>
    </row>
    <row r="247" ht="15.75" customHeight="1">
      <c r="A247" s="9" t="s">
        <v>1506</v>
      </c>
      <c r="B247" s="9" t="s">
        <v>1507</v>
      </c>
      <c r="C247" s="61">
        <f t="shared" si="30"/>
        <v>27</v>
      </c>
      <c r="D247" s="61">
        <v>90.0</v>
      </c>
      <c r="E247" s="61">
        <f t="shared" si="28"/>
        <v>1330</v>
      </c>
      <c r="F247" s="61">
        <v>420.0</v>
      </c>
      <c r="G247" s="61">
        <v>350.0</v>
      </c>
      <c r="H247" s="515">
        <f t="shared" si="31"/>
        <v>1492.74</v>
      </c>
      <c r="I247" s="515">
        <f t="shared" si="21"/>
        <v>1221</v>
      </c>
      <c r="J247" s="515">
        <f t="shared" si="22"/>
        <v>964</v>
      </c>
      <c r="K247" s="61">
        <v>56.30000000000002</v>
      </c>
      <c r="L247" s="560">
        <v>0.5</v>
      </c>
      <c r="M247" s="561">
        <v>8.0</v>
      </c>
      <c r="N247" s="576"/>
      <c r="O247" s="563">
        <v>61808.0</v>
      </c>
      <c r="P247" s="515">
        <v>61808.0</v>
      </c>
      <c r="Q247" s="564"/>
      <c r="S247" s="8"/>
      <c r="T247" s="8"/>
      <c r="U247" s="64" t="s">
        <v>1508</v>
      </c>
      <c r="V247" s="8">
        <v>1.0</v>
      </c>
      <c r="W247" s="8" t="s">
        <v>1509</v>
      </c>
    </row>
    <row r="248" ht="15.75" customHeight="1">
      <c r="A248" s="9" t="s">
        <v>1510</v>
      </c>
      <c r="B248" s="9" t="s">
        <v>1511</v>
      </c>
      <c r="C248" s="61">
        <f t="shared" si="30"/>
        <v>28</v>
      </c>
      <c r="D248" s="61">
        <v>90.0</v>
      </c>
      <c r="E248" s="61">
        <f t="shared" si="28"/>
        <v>1380</v>
      </c>
      <c r="F248" s="61">
        <v>420.0</v>
      </c>
      <c r="G248" s="61">
        <v>350.0</v>
      </c>
      <c r="H248" s="515">
        <f t="shared" si="31"/>
        <v>1546.74</v>
      </c>
      <c r="I248" s="515">
        <f t="shared" si="21"/>
        <v>1265</v>
      </c>
      <c r="J248" s="515">
        <f t="shared" si="22"/>
        <v>999</v>
      </c>
      <c r="K248" s="61">
        <v>58.40000000000002</v>
      </c>
      <c r="L248" s="560">
        <v>0.5</v>
      </c>
      <c r="M248" s="561">
        <v>8.0</v>
      </c>
      <c r="N248" s="576"/>
      <c r="O248" s="563">
        <v>63820.0</v>
      </c>
      <c r="P248" s="515">
        <v>63820.0</v>
      </c>
      <c r="Q248" s="564"/>
      <c r="S248" s="8"/>
      <c r="T248" s="8"/>
      <c r="U248" s="64" t="s">
        <v>1512</v>
      </c>
      <c r="V248" s="8">
        <v>1.0</v>
      </c>
      <c r="W248" s="8" t="s">
        <v>1513</v>
      </c>
    </row>
    <row r="249" ht="15.75" customHeight="1">
      <c r="A249" s="9" t="s">
        <v>1514</v>
      </c>
      <c r="B249" s="9" t="s">
        <v>1515</v>
      </c>
      <c r="C249" s="61">
        <f t="shared" si="30"/>
        <v>29</v>
      </c>
      <c r="D249" s="61">
        <v>90.0</v>
      </c>
      <c r="E249" s="61">
        <f t="shared" si="28"/>
        <v>1430</v>
      </c>
      <c r="F249" s="61">
        <v>420.0</v>
      </c>
      <c r="G249" s="61">
        <v>350.0</v>
      </c>
      <c r="H249" s="515">
        <f t="shared" si="31"/>
        <v>1600.74</v>
      </c>
      <c r="I249" s="515">
        <f t="shared" si="21"/>
        <v>1309</v>
      </c>
      <c r="J249" s="515">
        <f t="shared" si="22"/>
        <v>1034</v>
      </c>
      <c r="K249" s="61">
        <v>60.50000000000002</v>
      </c>
      <c r="L249" s="560">
        <v>0.5</v>
      </c>
      <c r="M249" s="561">
        <v>8.0</v>
      </c>
      <c r="N249" s="576"/>
      <c r="O249" s="563">
        <v>65831.0</v>
      </c>
      <c r="P249" s="515">
        <v>65831.0</v>
      </c>
      <c r="Q249" s="564"/>
      <c r="S249" s="8"/>
      <c r="T249" s="8"/>
      <c r="U249" s="64" t="s">
        <v>1516</v>
      </c>
      <c r="V249" s="8">
        <v>1.0</v>
      </c>
      <c r="W249" s="8" t="s">
        <v>1517</v>
      </c>
    </row>
    <row r="250" ht="15.75" customHeight="1">
      <c r="A250" s="9" t="s">
        <v>1518</v>
      </c>
      <c r="B250" s="9" t="s">
        <v>1519</v>
      </c>
      <c r="C250" s="61">
        <f t="shared" si="30"/>
        <v>30</v>
      </c>
      <c r="D250" s="61">
        <v>90.0</v>
      </c>
      <c r="E250" s="61">
        <f t="shared" si="28"/>
        <v>1480</v>
      </c>
      <c r="F250" s="61">
        <v>420.0</v>
      </c>
      <c r="G250" s="61">
        <v>350.0</v>
      </c>
      <c r="H250" s="515">
        <f t="shared" ref="H250:H258" si="32">H249+53</f>
        <v>1653.74</v>
      </c>
      <c r="I250" s="515">
        <f t="shared" si="21"/>
        <v>1353</v>
      </c>
      <c r="J250" s="515">
        <f t="shared" si="22"/>
        <v>1068</v>
      </c>
      <c r="K250" s="61">
        <v>62.60000000000002</v>
      </c>
      <c r="L250" s="560">
        <v>0.5</v>
      </c>
      <c r="M250" s="561">
        <v>8.0</v>
      </c>
      <c r="N250" s="576"/>
      <c r="O250" s="563">
        <v>67843.0</v>
      </c>
      <c r="P250" s="515">
        <v>67843.0</v>
      </c>
      <c r="Q250" s="564"/>
      <c r="S250" s="8"/>
      <c r="T250" s="8"/>
      <c r="U250" s="64" t="s">
        <v>1520</v>
      </c>
      <c r="V250" s="8">
        <v>1.0</v>
      </c>
      <c r="W250" s="8" t="s">
        <v>1521</v>
      </c>
    </row>
    <row r="251" ht="15.75" customHeight="1">
      <c r="A251" s="9" t="s">
        <v>1522</v>
      </c>
      <c r="B251" s="9" t="s">
        <v>1523</v>
      </c>
      <c r="C251" s="61">
        <f t="shared" si="30"/>
        <v>31</v>
      </c>
      <c r="D251" s="61">
        <v>90.0</v>
      </c>
      <c r="E251" s="61">
        <f t="shared" si="28"/>
        <v>1530</v>
      </c>
      <c r="F251" s="61">
        <v>420.0</v>
      </c>
      <c r="G251" s="61">
        <v>350.0</v>
      </c>
      <c r="H251" s="515">
        <f t="shared" si="32"/>
        <v>1706.74</v>
      </c>
      <c r="I251" s="515">
        <f t="shared" si="21"/>
        <v>1396</v>
      </c>
      <c r="J251" s="515">
        <f t="shared" si="22"/>
        <v>1103</v>
      </c>
      <c r="K251" s="61">
        <v>64.70000000000002</v>
      </c>
      <c r="L251" s="560">
        <v>0.5</v>
      </c>
      <c r="M251" s="561">
        <v>8.0</v>
      </c>
      <c r="N251" s="576"/>
      <c r="O251" s="563">
        <v>69853.0</v>
      </c>
      <c r="P251" s="515">
        <v>69853.0</v>
      </c>
      <c r="Q251" s="564"/>
      <c r="S251" s="8"/>
      <c r="T251" s="8"/>
      <c r="U251" s="64" t="s">
        <v>1524</v>
      </c>
      <c r="V251" s="8">
        <v>1.0</v>
      </c>
      <c r="W251" s="8" t="s">
        <v>1525</v>
      </c>
    </row>
    <row r="252" ht="15.75" customHeight="1">
      <c r="A252" s="9" t="s">
        <v>1526</v>
      </c>
      <c r="B252" s="9" t="s">
        <v>1527</v>
      </c>
      <c r="C252" s="61">
        <f t="shared" si="30"/>
        <v>32</v>
      </c>
      <c r="D252" s="61">
        <v>90.0</v>
      </c>
      <c r="E252" s="61">
        <f t="shared" si="28"/>
        <v>1580</v>
      </c>
      <c r="F252" s="61">
        <v>420.0</v>
      </c>
      <c r="G252" s="61">
        <v>350.0</v>
      </c>
      <c r="H252" s="515">
        <f t="shared" si="32"/>
        <v>1759.74</v>
      </c>
      <c r="I252" s="515">
        <f t="shared" si="21"/>
        <v>1439</v>
      </c>
      <c r="J252" s="515">
        <f t="shared" si="22"/>
        <v>1137</v>
      </c>
      <c r="K252" s="61">
        <v>66.80000000000001</v>
      </c>
      <c r="L252" s="560">
        <v>0.5</v>
      </c>
      <c r="M252" s="561">
        <v>8.0</v>
      </c>
      <c r="N252" s="576"/>
      <c r="O252" s="563">
        <v>71865.0</v>
      </c>
      <c r="P252" s="515">
        <v>71865.0</v>
      </c>
      <c r="Q252" s="564"/>
      <c r="S252" s="8"/>
      <c r="T252" s="8"/>
      <c r="U252" s="64" t="s">
        <v>1528</v>
      </c>
      <c r="V252" s="8">
        <v>1.0</v>
      </c>
      <c r="W252" s="8" t="s">
        <v>1529</v>
      </c>
    </row>
    <row r="253" ht="15.75" customHeight="1">
      <c r="A253" s="9" t="s">
        <v>1530</v>
      </c>
      <c r="B253" s="9" t="s">
        <v>1531</v>
      </c>
      <c r="C253" s="61">
        <f t="shared" si="30"/>
        <v>33</v>
      </c>
      <c r="D253" s="61">
        <v>90.0</v>
      </c>
      <c r="E253" s="61">
        <f t="shared" si="28"/>
        <v>1630</v>
      </c>
      <c r="F253" s="61">
        <v>420.0</v>
      </c>
      <c r="G253" s="61">
        <v>350.0</v>
      </c>
      <c r="H253" s="515">
        <f t="shared" si="32"/>
        <v>1812.74</v>
      </c>
      <c r="I253" s="515">
        <f t="shared" si="21"/>
        <v>1483</v>
      </c>
      <c r="J253" s="515">
        <f t="shared" si="22"/>
        <v>1171</v>
      </c>
      <c r="K253" s="61">
        <v>68.9</v>
      </c>
      <c r="L253" s="560">
        <v>0.5</v>
      </c>
      <c r="M253" s="561">
        <v>8.0</v>
      </c>
      <c r="N253" s="576"/>
      <c r="O253" s="563">
        <v>73876.0</v>
      </c>
      <c r="P253" s="515">
        <v>73876.0</v>
      </c>
      <c r="Q253" s="564"/>
      <c r="S253" s="8"/>
      <c r="T253" s="8"/>
      <c r="U253" s="64" t="s">
        <v>1532</v>
      </c>
      <c r="V253" s="8">
        <v>1.0</v>
      </c>
      <c r="W253" s="8" t="s">
        <v>1533</v>
      </c>
    </row>
    <row r="254" ht="15.75" customHeight="1">
      <c r="A254" s="9" t="s">
        <v>1534</v>
      </c>
      <c r="B254" s="9" t="s">
        <v>1535</v>
      </c>
      <c r="C254" s="61">
        <f t="shared" si="30"/>
        <v>34</v>
      </c>
      <c r="D254" s="61">
        <v>90.0</v>
      </c>
      <c r="E254" s="61">
        <f t="shared" si="28"/>
        <v>1680</v>
      </c>
      <c r="F254" s="61">
        <v>420.0</v>
      </c>
      <c r="G254" s="61">
        <v>350.0</v>
      </c>
      <c r="H254" s="515">
        <f t="shared" si="32"/>
        <v>1865.74</v>
      </c>
      <c r="I254" s="515">
        <f t="shared" si="21"/>
        <v>1526</v>
      </c>
      <c r="J254" s="515">
        <f t="shared" si="22"/>
        <v>1205</v>
      </c>
      <c r="K254" s="61">
        <v>71.0</v>
      </c>
      <c r="L254" s="560">
        <v>0.5</v>
      </c>
      <c r="M254" s="561">
        <v>8.0</v>
      </c>
      <c r="N254" s="576"/>
      <c r="O254" s="563">
        <v>75888.0</v>
      </c>
      <c r="P254" s="515">
        <v>75888.0</v>
      </c>
      <c r="Q254" s="564"/>
      <c r="S254" s="8"/>
      <c r="T254" s="8"/>
      <c r="U254" s="64" t="s">
        <v>1536</v>
      </c>
      <c r="V254" s="8">
        <v>1.0</v>
      </c>
      <c r="W254" s="8" t="s">
        <v>1537</v>
      </c>
    </row>
    <row r="255" ht="15.75" customHeight="1">
      <c r="A255" s="9" t="s">
        <v>1538</v>
      </c>
      <c r="B255" s="9" t="s">
        <v>1539</v>
      </c>
      <c r="C255" s="61">
        <f t="shared" si="30"/>
        <v>35</v>
      </c>
      <c r="D255" s="61">
        <v>90.0</v>
      </c>
      <c r="E255" s="61">
        <f t="shared" si="28"/>
        <v>1730</v>
      </c>
      <c r="F255" s="61">
        <v>420.0</v>
      </c>
      <c r="G255" s="61">
        <v>350.0</v>
      </c>
      <c r="H255" s="515">
        <f t="shared" si="32"/>
        <v>1918.74</v>
      </c>
      <c r="I255" s="515">
        <f t="shared" si="21"/>
        <v>1570</v>
      </c>
      <c r="J255" s="515">
        <f t="shared" si="22"/>
        <v>1240</v>
      </c>
      <c r="K255" s="61">
        <v>73.1</v>
      </c>
      <c r="L255" s="560">
        <v>0.5</v>
      </c>
      <c r="M255" s="561">
        <v>8.0</v>
      </c>
      <c r="N255" s="576"/>
      <c r="O255" s="563">
        <v>77899.0</v>
      </c>
      <c r="P255" s="515">
        <v>77899.0</v>
      </c>
      <c r="Q255" s="564"/>
      <c r="S255" s="8"/>
      <c r="T255" s="8"/>
      <c r="U255" s="64" t="s">
        <v>1540</v>
      </c>
      <c r="V255" s="8">
        <v>1.0</v>
      </c>
      <c r="W255" s="8" t="s">
        <v>1541</v>
      </c>
    </row>
    <row r="256" ht="15.75" customHeight="1">
      <c r="A256" s="9" t="s">
        <v>1542</v>
      </c>
      <c r="B256" s="9" t="s">
        <v>1543</v>
      </c>
      <c r="C256" s="61">
        <f t="shared" si="30"/>
        <v>36</v>
      </c>
      <c r="D256" s="61">
        <v>90.0</v>
      </c>
      <c r="E256" s="61">
        <f t="shared" si="28"/>
        <v>1780</v>
      </c>
      <c r="F256" s="61">
        <v>420.0</v>
      </c>
      <c r="G256" s="61">
        <v>350.0</v>
      </c>
      <c r="H256" s="515">
        <f t="shared" si="32"/>
        <v>1971.74</v>
      </c>
      <c r="I256" s="515">
        <f t="shared" si="21"/>
        <v>1613</v>
      </c>
      <c r="J256" s="515">
        <f t="shared" si="22"/>
        <v>1274</v>
      </c>
      <c r="K256" s="61">
        <v>75.19999999999999</v>
      </c>
      <c r="L256" s="560">
        <v>0.5</v>
      </c>
      <c r="M256" s="561">
        <v>8.0</v>
      </c>
      <c r="N256" s="576"/>
      <c r="O256" s="563">
        <v>79911.0</v>
      </c>
      <c r="P256" s="515">
        <v>79911.0</v>
      </c>
      <c r="Q256" s="564"/>
      <c r="S256" s="8"/>
      <c r="T256" s="8"/>
      <c r="U256" s="64" t="s">
        <v>1544</v>
      </c>
      <c r="V256" s="8">
        <v>1.0</v>
      </c>
      <c r="W256" s="8" t="s">
        <v>1545</v>
      </c>
    </row>
    <row r="257" ht="15.75" customHeight="1">
      <c r="A257" s="9" t="s">
        <v>1546</v>
      </c>
      <c r="B257" s="9" t="s">
        <v>1547</v>
      </c>
      <c r="C257" s="61">
        <f t="shared" si="30"/>
        <v>37</v>
      </c>
      <c r="D257" s="61">
        <v>90.0</v>
      </c>
      <c r="E257" s="61">
        <f t="shared" si="28"/>
        <v>1830</v>
      </c>
      <c r="F257" s="61">
        <v>420.0</v>
      </c>
      <c r="G257" s="61">
        <v>350.0</v>
      </c>
      <c r="H257" s="515">
        <f t="shared" si="32"/>
        <v>2024.74</v>
      </c>
      <c r="I257" s="515">
        <f t="shared" si="21"/>
        <v>1656</v>
      </c>
      <c r="J257" s="515">
        <f t="shared" si="22"/>
        <v>1308</v>
      </c>
      <c r="K257" s="61">
        <v>77.29999999999998</v>
      </c>
      <c r="L257" s="560">
        <v>0.5</v>
      </c>
      <c r="M257" s="561">
        <v>8.0</v>
      </c>
      <c r="N257" s="576"/>
      <c r="O257" s="563">
        <v>81921.0</v>
      </c>
      <c r="P257" s="515">
        <v>81921.0</v>
      </c>
      <c r="Q257" s="564"/>
      <c r="S257" s="8"/>
      <c r="T257" s="8"/>
      <c r="U257" s="64" t="s">
        <v>1548</v>
      </c>
      <c r="V257" s="8">
        <v>1.0</v>
      </c>
      <c r="W257" s="8" t="s">
        <v>1549</v>
      </c>
    </row>
    <row r="258" ht="15.75" customHeight="1">
      <c r="A258" s="9" t="s">
        <v>1550</v>
      </c>
      <c r="B258" s="9" t="s">
        <v>1551</v>
      </c>
      <c r="C258" s="61">
        <f t="shared" si="30"/>
        <v>38</v>
      </c>
      <c r="D258" s="61">
        <v>90.0</v>
      </c>
      <c r="E258" s="61">
        <f t="shared" si="28"/>
        <v>1880</v>
      </c>
      <c r="F258" s="61">
        <v>420.0</v>
      </c>
      <c r="G258" s="61">
        <v>350.0</v>
      </c>
      <c r="H258" s="515">
        <f t="shared" si="32"/>
        <v>2077.74</v>
      </c>
      <c r="I258" s="515">
        <f t="shared" si="21"/>
        <v>1700</v>
      </c>
      <c r="J258" s="515">
        <f t="shared" si="22"/>
        <v>1342</v>
      </c>
      <c r="K258" s="61">
        <v>79.39999999999998</v>
      </c>
      <c r="L258" s="560">
        <v>0.5</v>
      </c>
      <c r="M258" s="561">
        <v>8.0</v>
      </c>
      <c r="N258" s="576"/>
      <c r="O258" s="563">
        <v>83933.0</v>
      </c>
      <c r="P258" s="515">
        <v>83933.0</v>
      </c>
      <c r="Q258" s="564"/>
      <c r="S258" s="8"/>
      <c r="T258" s="8"/>
      <c r="U258" s="64" t="s">
        <v>1552</v>
      </c>
      <c r="V258" s="8">
        <v>1.0</v>
      </c>
      <c r="W258" s="8" t="s">
        <v>1553</v>
      </c>
    </row>
    <row r="259" ht="15.75" customHeight="1">
      <c r="A259" s="572"/>
      <c r="B259" s="573"/>
      <c r="C259" s="573"/>
      <c r="D259" s="577"/>
      <c r="E259" s="577"/>
      <c r="F259" s="577"/>
      <c r="G259" s="577"/>
      <c r="H259" s="578"/>
      <c r="I259" s="515">
        <f t="shared" si="21"/>
        <v>0</v>
      </c>
      <c r="J259" s="515">
        <f t="shared" si="22"/>
        <v>0</v>
      </c>
      <c r="K259" s="577"/>
      <c r="L259" s="577"/>
      <c r="M259" s="572"/>
      <c r="N259" s="573"/>
      <c r="O259" s="563">
        <v>0.0</v>
      </c>
      <c r="P259" s="515">
        <v>0.0</v>
      </c>
      <c r="Q259" s="564"/>
      <c r="S259" s="8"/>
      <c r="T259" s="8"/>
      <c r="U259" s="64" t="s">
        <v>1554</v>
      </c>
      <c r="V259" s="8">
        <v>1.0</v>
      </c>
      <c r="W259" s="8" t="s">
        <v>1555</v>
      </c>
    </row>
    <row r="260" ht="15.75" customHeight="1">
      <c r="A260" s="572"/>
      <c r="B260" s="573" t="s">
        <v>1556</v>
      </c>
      <c r="C260" s="572"/>
      <c r="D260" s="572"/>
      <c r="E260" s="572"/>
      <c r="F260" s="572"/>
      <c r="G260" s="572"/>
      <c r="H260" s="574"/>
      <c r="I260" s="515">
        <f t="shared" si="21"/>
        <v>0</v>
      </c>
      <c r="J260" s="515">
        <f t="shared" si="22"/>
        <v>0</v>
      </c>
      <c r="K260" s="572"/>
      <c r="L260" s="575"/>
      <c r="M260" s="572"/>
      <c r="N260" s="572"/>
      <c r="O260" s="563">
        <v>0.0</v>
      </c>
      <c r="P260" s="515">
        <v>0.0</v>
      </c>
      <c r="Q260" s="564"/>
      <c r="S260" s="8"/>
      <c r="T260" s="8"/>
      <c r="U260" s="64" t="s">
        <v>1557</v>
      </c>
      <c r="V260" s="8">
        <v>1.0</v>
      </c>
      <c r="W260" s="8" t="s">
        <v>1558</v>
      </c>
    </row>
    <row r="261" ht="15.0" customHeight="1">
      <c r="A261" s="9" t="s">
        <v>1559</v>
      </c>
      <c r="B261" s="9" t="s">
        <v>1560</v>
      </c>
      <c r="C261" s="61">
        <v>2.0</v>
      </c>
      <c r="D261" s="61">
        <v>90.0</v>
      </c>
      <c r="E261" s="61">
        <v>84.0</v>
      </c>
      <c r="F261" s="61">
        <v>500.0</v>
      </c>
      <c r="G261" s="61">
        <v>430.0</v>
      </c>
      <c r="H261" s="515">
        <v>146.0</v>
      </c>
      <c r="I261" s="515">
        <f t="shared" si="21"/>
        <v>119</v>
      </c>
      <c r="J261" s="515">
        <f t="shared" si="22"/>
        <v>94</v>
      </c>
      <c r="K261" s="61">
        <v>3.9</v>
      </c>
      <c r="L261" s="560">
        <v>0.5</v>
      </c>
      <c r="M261" s="561">
        <v>2.0</v>
      </c>
      <c r="N261" s="562" t="s">
        <v>1254</v>
      </c>
      <c r="O261" s="563">
        <v>12440.0</v>
      </c>
      <c r="P261" s="515">
        <v>12440.0</v>
      </c>
      <c r="Q261" s="564"/>
      <c r="S261" s="8"/>
      <c r="T261" s="8"/>
      <c r="U261" s="64" t="s">
        <v>1561</v>
      </c>
      <c r="V261" s="8">
        <v>1.0</v>
      </c>
      <c r="W261" s="8" t="s">
        <v>1562</v>
      </c>
    </row>
    <row r="262" ht="15.75" customHeight="1">
      <c r="A262" s="9" t="s">
        <v>1563</v>
      </c>
      <c r="B262" s="9" t="s">
        <v>1564</v>
      </c>
      <c r="C262" s="61">
        <v>3.0</v>
      </c>
      <c r="D262" s="61">
        <v>90.0</v>
      </c>
      <c r="E262" s="61">
        <v>134.0</v>
      </c>
      <c r="F262" s="61">
        <v>500.0</v>
      </c>
      <c r="G262" s="61">
        <v>430.0</v>
      </c>
      <c r="H262" s="515">
        <v>218.0</v>
      </c>
      <c r="I262" s="515">
        <f t="shared" si="21"/>
        <v>178</v>
      </c>
      <c r="J262" s="515">
        <f t="shared" si="22"/>
        <v>141</v>
      </c>
      <c r="K262" s="61">
        <v>5.8</v>
      </c>
      <c r="L262" s="560">
        <v>0.5</v>
      </c>
      <c r="M262" s="561">
        <v>4.0</v>
      </c>
      <c r="N262" s="105"/>
      <c r="O262" s="563">
        <v>14650.0</v>
      </c>
      <c r="P262" s="515">
        <v>14642.0</v>
      </c>
      <c r="Q262" s="564"/>
      <c r="R262" s="63"/>
      <c r="S262" s="8"/>
      <c r="T262" s="8"/>
      <c r="U262" s="64" t="s">
        <v>1565</v>
      </c>
      <c r="V262" s="8">
        <v>1.0</v>
      </c>
      <c r="W262" s="8" t="s">
        <v>1566</v>
      </c>
    </row>
    <row r="263" ht="15.75" customHeight="1">
      <c r="A263" s="9" t="s">
        <v>1567</v>
      </c>
      <c r="B263" s="9" t="s">
        <v>1568</v>
      </c>
      <c r="C263" s="61">
        <v>4.0</v>
      </c>
      <c r="D263" s="61">
        <v>90.0</v>
      </c>
      <c r="E263" s="61">
        <v>184.0</v>
      </c>
      <c r="F263" s="61">
        <v>500.0</v>
      </c>
      <c r="G263" s="61">
        <v>430.0</v>
      </c>
      <c r="H263" s="515">
        <v>290.0</v>
      </c>
      <c r="I263" s="515">
        <f t="shared" si="21"/>
        <v>237</v>
      </c>
      <c r="J263" s="515">
        <f t="shared" si="22"/>
        <v>187</v>
      </c>
      <c r="K263" s="61">
        <v>7.7</v>
      </c>
      <c r="L263" s="560">
        <v>0.5</v>
      </c>
      <c r="M263" s="561">
        <v>4.0</v>
      </c>
      <c r="N263" s="105"/>
      <c r="O263" s="563">
        <v>16550.0</v>
      </c>
      <c r="P263" s="515">
        <v>16850.0</v>
      </c>
      <c r="Q263" s="564"/>
      <c r="R263" s="63"/>
      <c r="S263" s="8"/>
      <c r="T263" s="8"/>
      <c r="U263" s="64" t="s">
        <v>1569</v>
      </c>
      <c r="V263" s="8">
        <v>1.0</v>
      </c>
      <c r="W263" s="8" t="s">
        <v>1570</v>
      </c>
    </row>
    <row r="264" ht="15.75" customHeight="1">
      <c r="A264" s="9" t="s">
        <v>1571</v>
      </c>
      <c r="B264" s="9" t="s">
        <v>1572</v>
      </c>
      <c r="C264" s="61">
        <v>5.0</v>
      </c>
      <c r="D264" s="61">
        <v>90.0</v>
      </c>
      <c r="E264" s="61">
        <v>234.0</v>
      </c>
      <c r="F264" s="61">
        <v>500.0</v>
      </c>
      <c r="G264" s="61">
        <v>430.0</v>
      </c>
      <c r="H264" s="515">
        <v>363.0</v>
      </c>
      <c r="I264" s="515">
        <f t="shared" si="21"/>
        <v>297</v>
      </c>
      <c r="J264" s="515">
        <f t="shared" si="22"/>
        <v>234</v>
      </c>
      <c r="K264" s="61">
        <v>9.5</v>
      </c>
      <c r="L264" s="560">
        <v>0.5</v>
      </c>
      <c r="M264" s="561">
        <v>4.0</v>
      </c>
      <c r="N264" s="105"/>
      <c r="O264" s="563">
        <v>18450.0</v>
      </c>
      <c r="P264" s="515">
        <v>19061.0</v>
      </c>
      <c r="Q264" s="564"/>
      <c r="R264" s="63"/>
      <c r="S264" s="8"/>
      <c r="T264" s="8"/>
      <c r="U264" s="64" t="s">
        <v>1573</v>
      </c>
      <c r="V264" s="8">
        <v>1.0</v>
      </c>
      <c r="W264" s="8" t="s">
        <v>1574</v>
      </c>
    </row>
    <row r="265" ht="15.75" customHeight="1">
      <c r="A265" s="9" t="s">
        <v>1575</v>
      </c>
      <c r="B265" s="9" t="s">
        <v>1576</v>
      </c>
      <c r="C265" s="61">
        <v>6.0</v>
      </c>
      <c r="D265" s="61">
        <v>90.0</v>
      </c>
      <c r="E265" s="61">
        <v>284.0</v>
      </c>
      <c r="F265" s="61">
        <v>500.0</v>
      </c>
      <c r="G265" s="61">
        <v>430.0</v>
      </c>
      <c r="H265" s="515">
        <v>436.0</v>
      </c>
      <c r="I265" s="515">
        <f t="shared" si="21"/>
        <v>357</v>
      </c>
      <c r="J265" s="515">
        <f t="shared" si="22"/>
        <v>282</v>
      </c>
      <c r="K265" s="61">
        <v>11.4</v>
      </c>
      <c r="L265" s="560">
        <v>0.5</v>
      </c>
      <c r="M265" s="561">
        <v>4.0</v>
      </c>
      <c r="N265" s="105"/>
      <c r="O265" s="563">
        <v>20350.0</v>
      </c>
      <c r="P265" s="515">
        <v>21278.0</v>
      </c>
      <c r="Q265" s="564"/>
      <c r="R265" s="63"/>
      <c r="S265" s="8"/>
      <c r="T265" s="8"/>
      <c r="U265" s="64" t="s">
        <v>1577</v>
      </c>
      <c r="V265" s="8">
        <v>1.0</v>
      </c>
      <c r="W265" s="8" t="s">
        <v>1578</v>
      </c>
    </row>
    <row r="266" ht="15.75" customHeight="1">
      <c r="A266" s="9" t="s">
        <v>1579</v>
      </c>
      <c r="B266" s="9" t="s">
        <v>1580</v>
      </c>
      <c r="C266" s="61">
        <v>7.0</v>
      </c>
      <c r="D266" s="61">
        <v>90.0</v>
      </c>
      <c r="E266" s="61">
        <v>334.0</v>
      </c>
      <c r="F266" s="61">
        <v>500.0</v>
      </c>
      <c r="G266" s="61">
        <v>430.0</v>
      </c>
      <c r="H266" s="515">
        <v>509.0</v>
      </c>
      <c r="I266" s="515">
        <f t="shared" si="21"/>
        <v>416</v>
      </c>
      <c r="J266" s="515">
        <f t="shared" si="22"/>
        <v>329</v>
      </c>
      <c r="K266" s="61">
        <v>13.3</v>
      </c>
      <c r="L266" s="560">
        <v>0.5</v>
      </c>
      <c r="M266" s="561">
        <v>4.0</v>
      </c>
      <c r="N266" s="105"/>
      <c r="O266" s="563">
        <v>22250.0</v>
      </c>
      <c r="P266" s="515">
        <v>23498.0</v>
      </c>
      <c r="Q266" s="564"/>
      <c r="R266" s="63"/>
      <c r="S266" s="8"/>
      <c r="T266" s="8"/>
      <c r="U266" s="64" t="s">
        <v>1581</v>
      </c>
      <c r="V266" s="8">
        <v>1.0</v>
      </c>
      <c r="W266" s="8" t="s">
        <v>1582</v>
      </c>
    </row>
    <row r="267" ht="15.75" customHeight="1">
      <c r="A267" s="9" t="s">
        <v>1583</v>
      </c>
      <c r="B267" s="9" t="s">
        <v>1584</v>
      </c>
      <c r="C267" s="61">
        <v>8.0</v>
      </c>
      <c r="D267" s="61">
        <v>90.0</v>
      </c>
      <c r="E267" s="61">
        <v>384.0</v>
      </c>
      <c r="F267" s="61">
        <v>500.0</v>
      </c>
      <c r="G267" s="61">
        <v>430.0</v>
      </c>
      <c r="H267" s="515">
        <v>581.0</v>
      </c>
      <c r="I267" s="515">
        <f t="shared" si="21"/>
        <v>475</v>
      </c>
      <c r="J267" s="515">
        <f t="shared" si="22"/>
        <v>375</v>
      </c>
      <c r="K267" s="61">
        <v>15.2</v>
      </c>
      <c r="L267" s="560">
        <v>0.5</v>
      </c>
      <c r="M267" s="561">
        <v>4.0</v>
      </c>
      <c r="N267" s="105"/>
      <c r="O267" s="563">
        <v>24150.0</v>
      </c>
      <c r="P267" s="515">
        <v>25725.0</v>
      </c>
      <c r="Q267" s="564"/>
      <c r="R267" s="63"/>
      <c r="S267" s="8"/>
      <c r="T267" s="8"/>
      <c r="U267" s="64" t="s">
        <v>1585</v>
      </c>
      <c r="V267" s="8">
        <v>1.0</v>
      </c>
      <c r="W267" s="8" t="s">
        <v>1586</v>
      </c>
    </row>
    <row r="268" ht="15.75" customHeight="1">
      <c r="A268" s="9" t="s">
        <v>1587</v>
      </c>
      <c r="B268" s="9" t="s">
        <v>1588</v>
      </c>
      <c r="C268" s="61">
        <v>9.0</v>
      </c>
      <c r="D268" s="61">
        <v>90.0</v>
      </c>
      <c r="E268" s="61">
        <v>434.0</v>
      </c>
      <c r="F268" s="61">
        <v>500.0</v>
      </c>
      <c r="G268" s="61">
        <v>430.0</v>
      </c>
      <c r="H268" s="515">
        <v>653.0</v>
      </c>
      <c r="I268" s="515">
        <f t="shared" si="21"/>
        <v>534</v>
      </c>
      <c r="J268" s="515">
        <f t="shared" si="22"/>
        <v>422</v>
      </c>
      <c r="K268" s="61">
        <v>17.1</v>
      </c>
      <c r="L268" s="560">
        <v>0.5</v>
      </c>
      <c r="M268" s="561">
        <v>4.0</v>
      </c>
      <c r="N268" s="105"/>
      <c r="O268" s="563">
        <v>26050.0</v>
      </c>
      <c r="P268" s="515">
        <v>27954.0</v>
      </c>
      <c r="Q268" s="564"/>
      <c r="R268" s="63"/>
      <c r="S268" s="8"/>
      <c r="T268" s="8"/>
      <c r="U268" s="64" t="s">
        <v>1589</v>
      </c>
      <c r="V268" s="8">
        <v>1.0</v>
      </c>
      <c r="W268" s="8" t="s">
        <v>1590</v>
      </c>
    </row>
    <row r="269" ht="15.75" customHeight="1">
      <c r="A269" s="9" t="s">
        <v>1591</v>
      </c>
      <c r="B269" s="9" t="s">
        <v>1592</v>
      </c>
      <c r="C269" s="61">
        <v>10.0</v>
      </c>
      <c r="D269" s="61">
        <v>90.0</v>
      </c>
      <c r="E269" s="61">
        <v>484.0</v>
      </c>
      <c r="F269" s="61">
        <v>500.0</v>
      </c>
      <c r="G269" s="61">
        <v>430.0</v>
      </c>
      <c r="H269" s="515">
        <v>727.0</v>
      </c>
      <c r="I269" s="515">
        <f t="shared" si="21"/>
        <v>595</v>
      </c>
      <c r="J269" s="515">
        <f t="shared" si="22"/>
        <v>470</v>
      </c>
      <c r="K269" s="61">
        <v>19.0</v>
      </c>
      <c r="L269" s="560">
        <v>0.5</v>
      </c>
      <c r="M269" s="561">
        <v>6.0</v>
      </c>
      <c r="N269" s="105"/>
      <c r="O269" s="563">
        <v>27950.0</v>
      </c>
      <c r="P269" s="515">
        <v>30190.0</v>
      </c>
      <c r="Q269" s="564"/>
      <c r="R269" s="63"/>
      <c r="S269" s="8"/>
      <c r="T269" s="8"/>
      <c r="U269" s="64" t="s">
        <v>1593</v>
      </c>
      <c r="V269" s="8">
        <v>1.0</v>
      </c>
      <c r="W269" s="8" t="s">
        <v>1594</v>
      </c>
    </row>
    <row r="270" ht="15.75" customHeight="1">
      <c r="A270" s="9" t="s">
        <v>1595</v>
      </c>
      <c r="B270" s="9" t="s">
        <v>1596</v>
      </c>
      <c r="C270" s="61">
        <v>11.0</v>
      </c>
      <c r="D270" s="61">
        <v>90.0</v>
      </c>
      <c r="E270" s="61">
        <v>534.0</v>
      </c>
      <c r="F270" s="61">
        <v>500.0</v>
      </c>
      <c r="G270" s="61">
        <v>430.0</v>
      </c>
      <c r="H270" s="515">
        <v>799.0</v>
      </c>
      <c r="I270" s="515">
        <f t="shared" si="21"/>
        <v>654</v>
      </c>
      <c r="J270" s="515">
        <f t="shared" si="22"/>
        <v>516</v>
      </c>
      <c r="K270" s="61">
        <v>20.9</v>
      </c>
      <c r="L270" s="560">
        <v>0.5</v>
      </c>
      <c r="M270" s="561">
        <v>6.0</v>
      </c>
      <c r="N270" s="105"/>
      <c r="O270" s="563">
        <v>29850.0</v>
      </c>
      <c r="P270" s="515">
        <v>32426.0</v>
      </c>
      <c r="Q270" s="564"/>
      <c r="R270" s="63"/>
      <c r="S270" s="8"/>
      <c r="T270" s="8"/>
      <c r="U270" s="64" t="s">
        <v>1597</v>
      </c>
      <c r="V270" s="8">
        <v>1.0</v>
      </c>
      <c r="W270" s="8" t="s">
        <v>1598</v>
      </c>
    </row>
    <row r="271" ht="15.75" customHeight="1">
      <c r="A271" s="9" t="s">
        <v>1599</v>
      </c>
      <c r="B271" s="9" t="s">
        <v>1600</v>
      </c>
      <c r="C271" s="61">
        <v>12.0</v>
      </c>
      <c r="D271" s="61">
        <v>90.0</v>
      </c>
      <c r="E271" s="61">
        <v>584.0</v>
      </c>
      <c r="F271" s="61">
        <v>500.0</v>
      </c>
      <c r="G271" s="61">
        <v>430.0</v>
      </c>
      <c r="H271" s="515">
        <v>871.0</v>
      </c>
      <c r="I271" s="515">
        <f t="shared" si="21"/>
        <v>712</v>
      </c>
      <c r="J271" s="515">
        <f t="shared" si="22"/>
        <v>563</v>
      </c>
      <c r="K271" s="61">
        <v>22.8</v>
      </c>
      <c r="L271" s="560">
        <v>0.5</v>
      </c>
      <c r="M271" s="561">
        <v>6.0</v>
      </c>
      <c r="N271" s="105"/>
      <c r="O271" s="563">
        <v>31850.0</v>
      </c>
      <c r="P271" s="515">
        <v>34638.0</v>
      </c>
      <c r="Q271" s="564"/>
      <c r="R271" s="63"/>
      <c r="S271" s="8"/>
      <c r="T271" s="8"/>
      <c r="U271" s="64" t="s">
        <v>1601</v>
      </c>
      <c r="V271" s="8">
        <v>1.0</v>
      </c>
      <c r="W271" s="8" t="s">
        <v>1602</v>
      </c>
    </row>
    <row r="272" ht="15.75" customHeight="1">
      <c r="A272" s="9" t="s">
        <v>1603</v>
      </c>
      <c r="B272" s="9" t="s">
        <v>1604</v>
      </c>
      <c r="C272" s="61">
        <v>13.0</v>
      </c>
      <c r="D272" s="61">
        <v>90.0</v>
      </c>
      <c r="E272" s="61">
        <v>634.0</v>
      </c>
      <c r="F272" s="61">
        <v>500.0</v>
      </c>
      <c r="G272" s="61">
        <v>430.0</v>
      </c>
      <c r="H272" s="515">
        <v>943.0</v>
      </c>
      <c r="I272" s="515">
        <f t="shared" si="21"/>
        <v>771</v>
      </c>
      <c r="J272" s="515">
        <f t="shared" si="22"/>
        <v>609</v>
      </c>
      <c r="K272" s="61">
        <v>24.7</v>
      </c>
      <c r="L272" s="560">
        <v>0.5</v>
      </c>
      <c r="M272" s="561">
        <v>6.0</v>
      </c>
      <c r="N272" s="105"/>
      <c r="O272" s="563">
        <v>33850.0</v>
      </c>
      <c r="P272" s="515">
        <v>36849.0</v>
      </c>
      <c r="Q272" s="564"/>
      <c r="R272" s="63"/>
      <c r="S272" s="8"/>
      <c r="T272" s="8"/>
      <c r="U272" s="64" t="s">
        <v>1605</v>
      </c>
      <c r="V272" s="8">
        <v>1.0</v>
      </c>
      <c r="W272" s="8" t="s">
        <v>1606</v>
      </c>
    </row>
    <row r="273" ht="15.75" customHeight="1">
      <c r="A273" s="9" t="s">
        <v>1607</v>
      </c>
      <c r="B273" s="9" t="s">
        <v>1608</v>
      </c>
      <c r="C273" s="61">
        <v>14.0</v>
      </c>
      <c r="D273" s="61">
        <v>90.0</v>
      </c>
      <c r="E273" s="61">
        <v>684.0</v>
      </c>
      <c r="F273" s="61">
        <v>500.0</v>
      </c>
      <c r="G273" s="61">
        <v>430.0</v>
      </c>
      <c r="H273" s="515">
        <v>1017.0</v>
      </c>
      <c r="I273" s="515">
        <f t="shared" si="21"/>
        <v>832</v>
      </c>
      <c r="J273" s="515">
        <f t="shared" si="22"/>
        <v>657</v>
      </c>
      <c r="K273" s="61">
        <v>26.5</v>
      </c>
      <c r="L273" s="560">
        <v>0.5</v>
      </c>
      <c r="M273" s="561">
        <v>6.0</v>
      </c>
      <c r="N273" s="55"/>
      <c r="O273" s="563">
        <v>35850.0</v>
      </c>
      <c r="P273" s="515">
        <v>39285.0</v>
      </c>
      <c r="Q273" s="564"/>
      <c r="R273" s="63"/>
      <c r="S273" s="8"/>
      <c r="T273" s="8"/>
      <c r="U273" s="64" t="s">
        <v>1609</v>
      </c>
      <c r="V273" s="8">
        <v>1.0</v>
      </c>
      <c r="W273" s="8" t="s">
        <v>1610</v>
      </c>
    </row>
    <row r="274" ht="15.75" customHeight="1">
      <c r="A274" s="9" t="s">
        <v>1611</v>
      </c>
      <c r="B274" s="9" t="s">
        <v>1612</v>
      </c>
      <c r="C274" s="61">
        <v>15.0</v>
      </c>
      <c r="D274" s="61">
        <v>90.0</v>
      </c>
      <c r="E274" s="61">
        <v>734.0</v>
      </c>
      <c r="F274" s="61">
        <v>500.0</v>
      </c>
      <c r="G274" s="61">
        <v>430.0</v>
      </c>
      <c r="H274" s="515">
        <v>1089.0</v>
      </c>
      <c r="I274" s="515">
        <f t="shared" si="21"/>
        <v>891</v>
      </c>
      <c r="J274" s="515">
        <f t="shared" si="22"/>
        <v>703</v>
      </c>
      <c r="K274" s="61">
        <v>28.4</v>
      </c>
      <c r="L274" s="560">
        <v>0.5</v>
      </c>
      <c r="M274" s="561">
        <v>6.0</v>
      </c>
      <c r="N274" s="576"/>
      <c r="O274" s="563">
        <v>38250.0</v>
      </c>
      <c r="P274" s="515">
        <v>41512.0</v>
      </c>
      <c r="Q274" s="564"/>
      <c r="S274" s="8"/>
      <c r="T274" s="8"/>
      <c r="U274" s="64" t="s">
        <v>1613</v>
      </c>
      <c r="V274" s="8">
        <v>1.0</v>
      </c>
      <c r="W274" s="8" t="s">
        <v>1614</v>
      </c>
    </row>
    <row r="275" ht="15.75" customHeight="1">
      <c r="A275" s="9" t="s">
        <v>1615</v>
      </c>
      <c r="B275" s="9" t="s">
        <v>1616</v>
      </c>
      <c r="C275" s="61">
        <f t="shared" ref="C275:C297" si="33">C274+1</f>
        <v>16</v>
      </c>
      <c r="D275" s="61">
        <v>90.0</v>
      </c>
      <c r="E275" s="61">
        <v>784.0</v>
      </c>
      <c r="F275" s="61">
        <v>500.0</v>
      </c>
      <c r="G275" s="61">
        <v>430.0</v>
      </c>
      <c r="H275" s="515">
        <v>1161.0</v>
      </c>
      <c r="I275" s="515">
        <f t="shared" si="21"/>
        <v>950</v>
      </c>
      <c r="J275" s="515">
        <f t="shared" si="22"/>
        <v>750</v>
      </c>
      <c r="K275" s="61">
        <v>30.3</v>
      </c>
      <c r="L275" s="560">
        <v>0.5</v>
      </c>
      <c r="M275" s="561">
        <v>6.0</v>
      </c>
      <c r="N275" s="576"/>
      <c r="O275" s="563">
        <v>40650.0</v>
      </c>
      <c r="P275" s="515">
        <v>43738.0</v>
      </c>
      <c r="Q275" s="564"/>
      <c r="S275" s="8"/>
      <c r="T275" s="8"/>
      <c r="U275" s="64" t="s">
        <v>1617</v>
      </c>
      <c r="V275" s="8">
        <v>1.0</v>
      </c>
      <c r="W275" s="8" t="s">
        <v>1618</v>
      </c>
    </row>
    <row r="276" ht="15.75" customHeight="1">
      <c r="A276" s="9" t="s">
        <v>1619</v>
      </c>
      <c r="B276" s="9" t="s">
        <v>1620</v>
      </c>
      <c r="C276" s="61">
        <f t="shared" si="33"/>
        <v>17</v>
      </c>
      <c r="D276" s="61">
        <v>90.0</v>
      </c>
      <c r="E276" s="61">
        <v>834.0</v>
      </c>
      <c r="F276" s="61">
        <v>500.0</v>
      </c>
      <c r="G276" s="61">
        <v>430.0</v>
      </c>
      <c r="H276" s="515">
        <v>1232.0</v>
      </c>
      <c r="I276" s="515">
        <f t="shared" si="21"/>
        <v>1008</v>
      </c>
      <c r="J276" s="515">
        <f t="shared" si="22"/>
        <v>796</v>
      </c>
      <c r="K276" s="61">
        <v>32.2</v>
      </c>
      <c r="L276" s="560">
        <v>0.5</v>
      </c>
      <c r="M276" s="561">
        <v>6.0</v>
      </c>
      <c r="N276" s="576"/>
      <c r="O276" s="563">
        <v>43050.0</v>
      </c>
      <c r="P276" s="515">
        <v>45965.0</v>
      </c>
      <c r="Q276" s="564"/>
      <c r="S276" s="8"/>
      <c r="T276" s="8"/>
      <c r="U276" s="64" t="s">
        <v>1621</v>
      </c>
      <c r="V276" s="8">
        <v>1.0</v>
      </c>
      <c r="W276" s="8" t="s">
        <v>1622</v>
      </c>
    </row>
    <row r="277" ht="15.75" customHeight="1">
      <c r="A277" s="9" t="s">
        <v>1623</v>
      </c>
      <c r="B277" s="9" t="s">
        <v>1624</v>
      </c>
      <c r="C277" s="61">
        <f t="shared" si="33"/>
        <v>18</v>
      </c>
      <c r="D277" s="61">
        <v>90.0</v>
      </c>
      <c r="E277" s="61">
        <v>884.0</v>
      </c>
      <c r="F277" s="61">
        <v>500.0</v>
      </c>
      <c r="G277" s="61">
        <v>430.0</v>
      </c>
      <c r="H277" s="515">
        <v>1304.0</v>
      </c>
      <c r="I277" s="515">
        <f t="shared" si="21"/>
        <v>1067</v>
      </c>
      <c r="J277" s="515">
        <f t="shared" si="22"/>
        <v>842</v>
      </c>
      <c r="K277" s="61">
        <v>34.1</v>
      </c>
      <c r="L277" s="560">
        <v>0.5</v>
      </c>
      <c r="M277" s="561">
        <v>6.0</v>
      </c>
      <c r="N277" s="576"/>
      <c r="O277" s="563">
        <v>45450.0</v>
      </c>
      <c r="P277" s="515">
        <v>48191.0</v>
      </c>
      <c r="Q277" s="564"/>
      <c r="S277" s="8"/>
      <c r="T277" s="8"/>
      <c r="U277" s="64" t="s">
        <v>1625</v>
      </c>
      <c r="V277" s="8">
        <v>1.0</v>
      </c>
      <c r="W277" s="8" t="s">
        <v>1626</v>
      </c>
    </row>
    <row r="278" ht="15.75" customHeight="1">
      <c r="A278" s="9" t="s">
        <v>1627</v>
      </c>
      <c r="B278" s="9" t="s">
        <v>1628</v>
      </c>
      <c r="C278" s="61">
        <f t="shared" si="33"/>
        <v>19</v>
      </c>
      <c r="D278" s="61">
        <v>90.0</v>
      </c>
      <c r="E278" s="61">
        <v>934.0</v>
      </c>
      <c r="F278" s="61">
        <v>500.0</v>
      </c>
      <c r="G278" s="61">
        <v>430.0</v>
      </c>
      <c r="H278" s="515">
        <v>1376.0</v>
      </c>
      <c r="I278" s="515">
        <f t="shared" si="21"/>
        <v>1126</v>
      </c>
      <c r="J278" s="515">
        <f t="shared" si="22"/>
        <v>889</v>
      </c>
      <c r="K278" s="61">
        <v>36.0</v>
      </c>
      <c r="L278" s="560">
        <v>0.5</v>
      </c>
      <c r="M278" s="561">
        <v>6.0</v>
      </c>
      <c r="N278" s="576"/>
      <c r="O278" s="563">
        <v>47850.0</v>
      </c>
      <c r="P278" s="515">
        <v>50417.0</v>
      </c>
      <c r="Q278" s="564"/>
      <c r="S278" s="8"/>
      <c r="T278" s="8"/>
      <c r="U278" s="64" t="s">
        <v>1629</v>
      </c>
      <c r="V278" s="8">
        <v>1.0</v>
      </c>
      <c r="W278" s="8" t="s">
        <v>1630</v>
      </c>
    </row>
    <row r="279" ht="15.75" customHeight="1">
      <c r="A279" s="9" t="s">
        <v>1631</v>
      </c>
      <c r="B279" s="9" t="s">
        <v>1632</v>
      </c>
      <c r="C279" s="61">
        <f t="shared" si="33"/>
        <v>20</v>
      </c>
      <c r="D279" s="61">
        <v>90.0</v>
      </c>
      <c r="E279" s="61">
        <v>984.0</v>
      </c>
      <c r="F279" s="61">
        <v>500.0</v>
      </c>
      <c r="G279" s="61">
        <v>430.0</v>
      </c>
      <c r="H279" s="515">
        <v>1447.0</v>
      </c>
      <c r="I279" s="515">
        <f t="shared" si="21"/>
        <v>1184</v>
      </c>
      <c r="J279" s="515">
        <f t="shared" si="22"/>
        <v>935</v>
      </c>
      <c r="K279" s="61">
        <v>37.9</v>
      </c>
      <c r="L279" s="560">
        <v>0.5</v>
      </c>
      <c r="M279" s="561">
        <v>6.0</v>
      </c>
      <c r="N279" s="576"/>
      <c r="O279" s="563">
        <v>50250.0</v>
      </c>
      <c r="P279" s="515">
        <v>52644.0</v>
      </c>
      <c r="Q279" s="564"/>
      <c r="S279" s="8"/>
      <c r="T279" s="8"/>
      <c r="U279" s="64" t="s">
        <v>1633</v>
      </c>
      <c r="V279" s="8">
        <v>1.0</v>
      </c>
      <c r="W279" s="8" t="s">
        <v>1634</v>
      </c>
    </row>
    <row r="280" ht="15.75" customHeight="1">
      <c r="A280" s="9" t="s">
        <v>1635</v>
      </c>
      <c r="B280" s="9" t="s">
        <v>1636</v>
      </c>
      <c r="C280" s="61">
        <f t="shared" si="33"/>
        <v>21</v>
      </c>
      <c r="D280" s="61">
        <v>90.0</v>
      </c>
      <c r="E280" s="61">
        <v>1034.0</v>
      </c>
      <c r="F280" s="61">
        <v>500.0</v>
      </c>
      <c r="G280" s="61">
        <v>430.0</v>
      </c>
      <c r="H280" s="515">
        <v>1516.0</v>
      </c>
      <c r="I280" s="515">
        <f t="shared" si="21"/>
        <v>1240</v>
      </c>
      <c r="J280" s="515">
        <f t="shared" si="22"/>
        <v>979</v>
      </c>
      <c r="K280" s="61">
        <v>39.8</v>
      </c>
      <c r="L280" s="560">
        <v>0.5</v>
      </c>
      <c r="M280" s="561">
        <v>8.0</v>
      </c>
      <c r="N280" s="576"/>
      <c r="O280" s="563">
        <v>52650.0</v>
      </c>
      <c r="P280" s="515">
        <v>54870.0</v>
      </c>
      <c r="Q280" s="564"/>
      <c r="S280" s="8"/>
      <c r="T280" s="8"/>
      <c r="U280" s="64" t="s">
        <v>1637</v>
      </c>
      <c r="V280" s="8">
        <v>1.0</v>
      </c>
      <c r="W280" s="8" t="s">
        <v>1638</v>
      </c>
    </row>
    <row r="281" ht="15.75" customHeight="1">
      <c r="A281" s="9" t="s">
        <v>1639</v>
      </c>
      <c r="B281" s="9" t="s">
        <v>1640</v>
      </c>
      <c r="C281" s="61">
        <f t="shared" si="33"/>
        <v>22</v>
      </c>
      <c r="D281" s="61">
        <v>90.0</v>
      </c>
      <c r="E281" s="61">
        <v>1084.0</v>
      </c>
      <c r="F281" s="61">
        <v>500.0</v>
      </c>
      <c r="G281" s="61">
        <v>430.0</v>
      </c>
      <c r="H281" s="515">
        <v>1586.0</v>
      </c>
      <c r="I281" s="515">
        <f t="shared" si="21"/>
        <v>1297</v>
      </c>
      <c r="J281" s="515">
        <f t="shared" si="22"/>
        <v>1025</v>
      </c>
      <c r="K281" s="61">
        <v>41.6</v>
      </c>
      <c r="L281" s="560">
        <v>0.5</v>
      </c>
      <c r="M281" s="561">
        <v>8.0</v>
      </c>
      <c r="N281" s="576"/>
      <c r="O281" s="563">
        <v>55050.0</v>
      </c>
      <c r="P281" s="515">
        <v>57097.0</v>
      </c>
      <c r="Q281" s="564"/>
      <c r="S281" s="8"/>
      <c r="T281" s="8"/>
      <c r="U281" s="64" t="s">
        <v>1641</v>
      </c>
      <c r="V281" s="8">
        <v>1.0</v>
      </c>
      <c r="W281" s="8" t="s">
        <v>1642</v>
      </c>
    </row>
    <row r="282" ht="15.75" customHeight="1">
      <c r="A282" s="9" t="s">
        <v>1643</v>
      </c>
      <c r="B282" s="9" t="s">
        <v>1644</v>
      </c>
      <c r="C282" s="61">
        <f t="shared" si="33"/>
        <v>23</v>
      </c>
      <c r="D282" s="61">
        <v>90.0</v>
      </c>
      <c r="E282" s="61">
        <v>1134.0</v>
      </c>
      <c r="F282" s="61">
        <v>500.0</v>
      </c>
      <c r="G282" s="61">
        <v>430.0</v>
      </c>
      <c r="H282" s="515">
        <v>1656.0</v>
      </c>
      <c r="I282" s="515">
        <f t="shared" si="21"/>
        <v>1355</v>
      </c>
      <c r="J282" s="515">
        <f t="shared" si="22"/>
        <v>1070</v>
      </c>
      <c r="K282" s="61">
        <v>43.5</v>
      </c>
      <c r="L282" s="560">
        <v>0.5</v>
      </c>
      <c r="M282" s="561">
        <v>8.0</v>
      </c>
      <c r="N282" s="576"/>
      <c r="O282" s="563">
        <v>57450.0</v>
      </c>
      <c r="P282" s="515">
        <v>59323.0</v>
      </c>
      <c r="Q282" s="564"/>
      <c r="S282" s="8"/>
      <c r="T282" s="8"/>
      <c r="U282" s="64" t="s">
        <v>94</v>
      </c>
      <c r="V282" s="8">
        <v>1.0</v>
      </c>
      <c r="W282" s="8" t="s">
        <v>1645</v>
      </c>
    </row>
    <row r="283" ht="15.75" customHeight="1">
      <c r="A283" s="9" t="s">
        <v>1646</v>
      </c>
      <c r="B283" s="9" t="s">
        <v>1647</v>
      </c>
      <c r="C283" s="61">
        <f t="shared" si="33"/>
        <v>24</v>
      </c>
      <c r="D283" s="61">
        <v>90.0</v>
      </c>
      <c r="E283" s="61">
        <v>1184.0</v>
      </c>
      <c r="F283" s="61">
        <v>500.0</v>
      </c>
      <c r="G283" s="61">
        <v>430.0</v>
      </c>
      <c r="H283" s="515">
        <v>1725.0</v>
      </c>
      <c r="I283" s="515">
        <f t="shared" si="21"/>
        <v>1411</v>
      </c>
      <c r="J283" s="515">
        <f t="shared" si="22"/>
        <v>1114</v>
      </c>
      <c r="K283" s="61">
        <v>45.4</v>
      </c>
      <c r="L283" s="560">
        <v>0.5</v>
      </c>
      <c r="M283" s="561">
        <v>8.0</v>
      </c>
      <c r="N283" s="576"/>
      <c r="O283" s="563">
        <v>59850.0</v>
      </c>
      <c r="P283" s="515">
        <v>61549.0</v>
      </c>
      <c r="Q283" s="564"/>
      <c r="S283" s="8"/>
      <c r="T283" s="8"/>
      <c r="U283" s="8"/>
      <c r="V283" s="8"/>
      <c r="W283" s="8"/>
    </row>
    <row r="284" ht="15.75" customHeight="1">
      <c r="A284" s="9" t="s">
        <v>1648</v>
      </c>
      <c r="B284" s="9" t="s">
        <v>1649</v>
      </c>
      <c r="C284" s="61">
        <f t="shared" si="33"/>
        <v>25</v>
      </c>
      <c r="D284" s="61">
        <v>90.0</v>
      </c>
      <c r="E284" s="61">
        <v>1234.0</v>
      </c>
      <c r="F284" s="61">
        <v>500.0</v>
      </c>
      <c r="G284" s="61">
        <v>430.0</v>
      </c>
      <c r="H284" s="515">
        <v>1795.0</v>
      </c>
      <c r="I284" s="515">
        <f t="shared" si="21"/>
        <v>1468</v>
      </c>
      <c r="J284" s="515">
        <f t="shared" si="22"/>
        <v>1160</v>
      </c>
      <c r="K284" s="61">
        <v>47.3</v>
      </c>
      <c r="L284" s="560">
        <v>0.5</v>
      </c>
      <c r="M284" s="561">
        <v>8.0</v>
      </c>
      <c r="N284" s="576"/>
      <c r="O284" s="563">
        <v>62250.0</v>
      </c>
      <c r="P284" s="515">
        <v>63776.0</v>
      </c>
      <c r="Q284" s="564"/>
      <c r="S284" s="8"/>
      <c r="T284" s="8"/>
      <c r="U284" s="8"/>
      <c r="V284" s="8"/>
      <c r="W284" s="8"/>
    </row>
    <row r="285" ht="15.75" customHeight="1">
      <c r="A285" s="9" t="s">
        <v>1650</v>
      </c>
      <c r="B285" s="9" t="s">
        <v>1651</v>
      </c>
      <c r="C285" s="61">
        <f t="shared" si="33"/>
        <v>26</v>
      </c>
      <c r="D285" s="61">
        <v>90.0</v>
      </c>
      <c r="E285" s="61">
        <v>1284.0</v>
      </c>
      <c r="F285" s="61">
        <v>500.0</v>
      </c>
      <c r="G285" s="61">
        <v>430.0</v>
      </c>
      <c r="H285" s="515">
        <v>1865.0</v>
      </c>
      <c r="I285" s="515">
        <f t="shared" si="21"/>
        <v>1526</v>
      </c>
      <c r="J285" s="515">
        <f t="shared" si="22"/>
        <v>1205</v>
      </c>
      <c r="K285" s="61">
        <v>49.2</v>
      </c>
      <c r="L285" s="560">
        <v>0.5</v>
      </c>
      <c r="M285" s="561">
        <v>8.0</v>
      </c>
      <c r="N285" s="576"/>
      <c r="O285" s="563">
        <v>64650.0</v>
      </c>
      <c r="P285" s="515">
        <v>66002.0</v>
      </c>
      <c r="Q285" s="564"/>
      <c r="S285" s="8"/>
      <c r="T285" s="8"/>
      <c r="U285" s="8"/>
      <c r="V285" s="8"/>
      <c r="W285" s="8"/>
    </row>
    <row r="286" ht="15.75" customHeight="1">
      <c r="A286" s="9" t="s">
        <v>1652</v>
      </c>
      <c r="B286" s="9" t="s">
        <v>1653</v>
      </c>
      <c r="C286" s="61">
        <f t="shared" si="33"/>
        <v>27</v>
      </c>
      <c r="D286" s="61">
        <v>90.0</v>
      </c>
      <c r="E286" s="61">
        <v>1334.0</v>
      </c>
      <c r="F286" s="61">
        <v>500.0</v>
      </c>
      <c r="G286" s="61">
        <v>430.0</v>
      </c>
      <c r="H286" s="515">
        <v>1934.0</v>
      </c>
      <c r="I286" s="515">
        <f t="shared" si="21"/>
        <v>1582</v>
      </c>
      <c r="J286" s="515">
        <f t="shared" si="22"/>
        <v>1249</v>
      </c>
      <c r="K286" s="61">
        <v>51.1</v>
      </c>
      <c r="L286" s="560">
        <v>0.5</v>
      </c>
      <c r="M286" s="561">
        <v>8.0</v>
      </c>
      <c r="N286" s="576"/>
      <c r="O286" s="563">
        <v>67050.0</v>
      </c>
      <c r="P286" s="515">
        <v>68229.0</v>
      </c>
      <c r="Q286" s="564"/>
      <c r="S286" s="8"/>
      <c r="T286" s="8"/>
      <c r="U286" s="8"/>
      <c r="V286" s="8"/>
      <c r="W286" s="8"/>
    </row>
    <row r="287" ht="15.75" customHeight="1">
      <c r="A287" s="9" t="s">
        <v>1654</v>
      </c>
      <c r="B287" s="9" t="s">
        <v>1655</v>
      </c>
      <c r="C287" s="61">
        <f t="shared" si="33"/>
        <v>28</v>
      </c>
      <c r="D287" s="61">
        <v>90.0</v>
      </c>
      <c r="E287" s="61">
        <v>1384.0</v>
      </c>
      <c r="F287" s="61">
        <v>500.0</v>
      </c>
      <c r="G287" s="61">
        <v>430.0</v>
      </c>
      <c r="H287" s="515">
        <v>2004.0</v>
      </c>
      <c r="I287" s="515">
        <f t="shared" si="21"/>
        <v>1639</v>
      </c>
      <c r="J287" s="515">
        <f t="shared" si="22"/>
        <v>1295</v>
      </c>
      <c r="K287" s="61">
        <v>53.0</v>
      </c>
      <c r="L287" s="560">
        <v>0.5</v>
      </c>
      <c r="M287" s="561">
        <v>8.0</v>
      </c>
      <c r="N287" s="576"/>
      <c r="O287" s="563">
        <v>69450.0</v>
      </c>
      <c r="P287" s="515">
        <v>70455.0</v>
      </c>
      <c r="Q287" s="564"/>
      <c r="S287" s="8"/>
      <c r="T287" s="8"/>
      <c r="U287" s="8"/>
      <c r="V287" s="8"/>
      <c r="W287" s="8"/>
    </row>
    <row r="288" ht="15.75" customHeight="1">
      <c r="A288" s="9" t="s">
        <v>1656</v>
      </c>
      <c r="B288" s="9" t="s">
        <v>1657</v>
      </c>
      <c r="C288" s="61">
        <f t="shared" si="33"/>
        <v>29</v>
      </c>
      <c r="D288" s="61">
        <v>90.0</v>
      </c>
      <c r="E288" s="61">
        <v>1434.0</v>
      </c>
      <c r="F288" s="61">
        <v>500.0</v>
      </c>
      <c r="G288" s="61">
        <v>430.0</v>
      </c>
      <c r="H288" s="515">
        <v>2074.0</v>
      </c>
      <c r="I288" s="515">
        <f t="shared" si="21"/>
        <v>1697</v>
      </c>
      <c r="J288" s="515">
        <f t="shared" si="22"/>
        <v>1340</v>
      </c>
      <c r="K288" s="61">
        <v>54.9</v>
      </c>
      <c r="L288" s="560">
        <v>0.5</v>
      </c>
      <c r="M288" s="561">
        <v>8.0</v>
      </c>
      <c r="N288" s="576"/>
      <c r="O288" s="563">
        <v>71850.0</v>
      </c>
      <c r="P288" s="515">
        <v>72681.0</v>
      </c>
      <c r="Q288" s="564"/>
      <c r="S288" s="8"/>
      <c r="T288" s="8"/>
      <c r="U288" s="8"/>
      <c r="V288" s="8"/>
      <c r="W288" s="8"/>
    </row>
    <row r="289" ht="15.75" customHeight="1">
      <c r="A289" s="9" t="s">
        <v>1658</v>
      </c>
      <c r="B289" s="9" t="s">
        <v>1659</v>
      </c>
      <c r="C289" s="61">
        <f t="shared" si="33"/>
        <v>30</v>
      </c>
      <c r="D289" s="61">
        <v>90.0</v>
      </c>
      <c r="E289" s="61">
        <v>1484.0</v>
      </c>
      <c r="F289" s="61">
        <v>500.0</v>
      </c>
      <c r="G289" s="61">
        <v>430.0</v>
      </c>
      <c r="H289" s="515">
        <v>2141.0</v>
      </c>
      <c r="I289" s="515">
        <f t="shared" si="21"/>
        <v>1751</v>
      </c>
      <c r="J289" s="515">
        <f t="shared" si="22"/>
        <v>1383</v>
      </c>
      <c r="K289" s="61">
        <v>56.8</v>
      </c>
      <c r="L289" s="560">
        <v>0.5</v>
      </c>
      <c r="M289" s="561">
        <v>8.0</v>
      </c>
      <c r="N289" s="576"/>
      <c r="O289" s="563">
        <v>74250.0</v>
      </c>
      <c r="P289" s="515">
        <v>74908.0</v>
      </c>
      <c r="Q289" s="564"/>
      <c r="S289" s="8"/>
      <c r="T289" s="8"/>
      <c r="U289" s="8"/>
      <c r="V289" s="8"/>
      <c r="W289" s="8"/>
    </row>
    <row r="290" ht="15.75" customHeight="1">
      <c r="A290" s="9" t="s">
        <v>1660</v>
      </c>
      <c r="B290" s="9" t="s">
        <v>1661</v>
      </c>
      <c r="C290" s="61">
        <f t="shared" si="33"/>
        <v>31</v>
      </c>
      <c r="D290" s="61">
        <v>90.0</v>
      </c>
      <c r="E290" s="61">
        <v>1534.0</v>
      </c>
      <c r="F290" s="61">
        <v>500.0</v>
      </c>
      <c r="G290" s="61">
        <v>430.0</v>
      </c>
      <c r="H290" s="515">
        <v>2208.0</v>
      </c>
      <c r="I290" s="515">
        <f t="shared" si="21"/>
        <v>1806</v>
      </c>
      <c r="J290" s="515">
        <f t="shared" si="22"/>
        <v>1426</v>
      </c>
      <c r="K290" s="61">
        <v>58.6</v>
      </c>
      <c r="L290" s="560">
        <v>0.5</v>
      </c>
      <c r="M290" s="561">
        <v>8.0</v>
      </c>
      <c r="N290" s="576"/>
      <c r="O290" s="563">
        <v>76650.0</v>
      </c>
      <c r="P290" s="515">
        <v>77134.0</v>
      </c>
      <c r="Q290" s="564"/>
      <c r="S290" s="8"/>
      <c r="T290" s="8"/>
      <c r="U290" s="8"/>
      <c r="V290" s="8"/>
      <c r="W290" s="8"/>
    </row>
    <row r="291" ht="15.75" customHeight="1">
      <c r="A291" s="9" t="s">
        <v>1662</v>
      </c>
      <c r="B291" s="9" t="s">
        <v>1663</v>
      </c>
      <c r="C291" s="61">
        <f t="shared" si="33"/>
        <v>32</v>
      </c>
      <c r="D291" s="61">
        <v>90.0</v>
      </c>
      <c r="E291" s="61">
        <v>1584.0</v>
      </c>
      <c r="F291" s="61">
        <v>500.0</v>
      </c>
      <c r="G291" s="61">
        <v>430.0</v>
      </c>
      <c r="H291" s="515">
        <v>2276.0</v>
      </c>
      <c r="I291" s="515">
        <f t="shared" si="21"/>
        <v>1862</v>
      </c>
      <c r="J291" s="515">
        <f t="shared" si="22"/>
        <v>1470</v>
      </c>
      <c r="K291" s="61">
        <v>60.5</v>
      </c>
      <c r="L291" s="560">
        <v>0.5</v>
      </c>
      <c r="M291" s="561">
        <v>8.0</v>
      </c>
      <c r="N291" s="576"/>
      <c r="O291" s="563">
        <v>79050.0</v>
      </c>
      <c r="P291" s="515">
        <v>79361.0</v>
      </c>
      <c r="Q291" s="564"/>
      <c r="S291" s="8"/>
      <c r="T291" s="8"/>
      <c r="U291" s="8"/>
      <c r="V291" s="8"/>
      <c r="W291" s="8"/>
    </row>
    <row r="292" ht="15.75" customHeight="1">
      <c r="A292" s="9" t="s">
        <v>1664</v>
      </c>
      <c r="B292" s="9" t="s">
        <v>1665</v>
      </c>
      <c r="C292" s="61">
        <f t="shared" si="33"/>
        <v>33</v>
      </c>
      <c r="D292" s="61">
        <v>90.0</v>
      </c>
      <c r="E292" s="61">
        <v>1634.0</v>
      </c>
      <c r="F292" s="61">
        <v>500.0</v>
      </c>
      <c r="G292" s="61">
        <v>430.0</v>
      </c>
      <c r="H292" s="515">
        <v>2343.0</v>
      </c>
      <c r="I292" s="515">
        <f t="shared" si="21"/>
        <v>1917</v>
      </c>
      <c r="J292" s="515">
        <f t="shared" si="22"/>
        <v>1514</v>
      </c>
      <c r="K292" s="61">
        <v>62.4</v>
      </c>
      <c r="L292" s="560">
        <v>0.5</v>
      </c>
      <c r="M292" s="561">
        <v>8.0</v>
      </c>
      <c r="N292" s="576"/>
      <c r="O292" s="563">
        <v>81450.0</v>
      </c>
      <c r="P292" s="515">
        <v>81587.0</v>
      </c>
      <c r="Q292" s="564"/>
      <c r="S292" s="8"/>
      <c r="T292" s="8"/>
      <c r="U292" s="8"/>
      <c r="V292" s="8"/>
      <c r="W292" s="8"/>
    </row>
    <row r="293" ht="15.75" customHeight="1">
      <c r="A293" s="9" t="s">
        <v>1666</v>
      </c>
      <c r="B293" s="9" t="s">
        <v>1667</v>
      </c>
      <c r="C293" s="61">
        <f t="shared" si="33"/>
        <v>34</v>
      </c>
      <c r="D293" s="61">
        <v>90.0</v>
      </c>
      <c r="E293" s="61">
        <v>1684.0</v>
      </c>
      <c r="F293" s="61">
        <v>500.0</v>
      </c>
      <c r="G293" s="61">
        <v>430.0</v>
      </c>
      <c r="H293" s="515">
        <v>2411.0</v>
      </c>
      <c r="I293" s="515">
        <f t="shared" si="21"/>
        <v>1972</v>
      </c>
      <c r="J293" s="515">
        <f t="shared" si="22"/>
        <v>1558</v>
      </c>
      <c r="K293" s="61">
        <v>64.3</v>
      </c>
      <c r="L293" s="560">
        <v>0.5</v>
      </c>
      <c r="M293" s="561">
        <v>8.0</v>
      </c>
      <c r="N293" s="576"/>
      <c r="O293" s="563">
        <v>83800.0</v>
      </c>
      <c r="P293" s="515">
        <v>83813.0</v>
      </c>
      <c r="Q293" s="564"/>
      <c r="S293" s="8"/>
      <c r="T293" s="8"/>
      <c r="U293" s="8"/>
      <c r="V293" s="8"/>
      <c r="W293" s="8"/>
    </row>
    <row r="294" ht="15.75" customHeight="1">
      <c r="A294" s="9" t="s">
        <v>1668</v>
      </c>
      <c r="B294" s="9" t="s">
        <v>1669</v>
      </c>
      <c r="C294" s="61">
        <f t="shared" si="33"/>
        <v>35</v>
      </c>
      <c r="D294" s="61">
        <v>90.0</v>
      </c>
      <c r="E294" s="61">
        <v>1734.0</v>
      </c>
      <c r="F294" s="61">
        <v>500.0</v>
      </c>
      <c r="G294" s="61">
        <v>430.0</v>
      </c>
      <c r="H294" s="515">
        <v>2478.0</v>
      </c>
      <c r="I294" s="515">
        <f t="shared" si="21"/>
        <v>2027</v>
      </c>
      <c r="J294" s="515">
        <f t="shared" si="22"/>
        <v>1601</v>
      </c>
      <c r="K294" s="61">
        <v>66.2</v>
      </c>
      <c r="L294" s="560">
        <v>0.5</v>
      </c>
      <c r="M294" s="561">
        <v>8.0</v>
      </c>
      <c r="N294" s="576"/>
      <c r="O294" s="563">
        <v>86000.0</v>
      </c>
      <c r="P294" s="515">
        <v>86040.0</v>
      </c>
      <c r="Q294" s="564"/>
      <c r="S294" s="8"/>
      <c r="T294" s="8"/>
      <c r="U294" s="8"/>
      <c r="V294" s="8"/>
      <c r="W294" s="8"/>
    </row>
    <row r="295" ht="15.75" customHeight="1">
      <c r="A295" s="9" t="s">
        <v>1670</v>
      </c>
      <c r="B295" s="9" t="s">
        <v>1671</v>
      </c>
      <c r="C295" s="61">
        <f t="shared" si="33"/>
        <v>36</v>
      </c>
      <c r="D295" s="61">
        <v>90.0</v>
      </c>
      <c r="E295" s="61">
        <v>1784.0</v>
      </c>
      <c r="F295" s="61">
        <v>500.0</v>
      </c>
      <c r="G295" s="61">
        <v>430.0</v>
      </c>
      <c r="H295" s="515">
        <v>2546.0</v>
      </c>
      <c r="I295" s="515">
        <f t="shared" si="21"/>
        <v>2083</v>
      </c>
      <c r="J295" s="515">
        <f t="shared" si="22"/>
        <v>1645</v>
      </c>
      <c r="K295" s="61">
        <v>68.1</v>
      </c>
      <c r="L295" s="560">
        <v>0.5</v>
      </c>
      <c r="M295" s="561">
        <v>8.0</v>
      </c>
      <c r="N295" s="576"/>
      <c r="O295" s="563">
        <v>88200.0</v>
      </c>
      <c r="P295" s="515">
        <v>88266.0</v>
      </c>
      <c r="Q295" s="564"/>
      <c r="S295" s="8"/>
      <c r="T295" s="8"/>
      <c r="U295" s="8"/>
      <c r="V295" s="8"/>
      <c r="W295" s="8"/>
    </row>
    <row r="296" ht="15.75" customHeight="1">
      <c r="A296" s="9" t="s">
        <v>1672</v>
      </c>
      <c r="B296" s="9" t="s">
        <v>1673</v>
      </c>
      <c r="C296" s="61">
        <f t="shared" si="33"/>
        <v>37</v>
      </c>
      <c r="D296" s="61">
        <v>90.0</v>
      </c>
      <c r="E296" s="61">
        <v>1834.0</v>
      </c>
      <c r="F296" s="61">
        <v>500.0</v>
      </c>
      <c r="G296" s="61">
        <v>430.0</v>
      </c>
      <c r="H296" s="515">
        <v>2613.0</v>
      </c>
      <c r="I296" s="515">
        <f t="shared" si="21"/>
        <v>2137</v>
      </c>
      <c r="J296" s="515">
        <f t="shared" si="22"/>
        <v>1688</v>
      </c>
      <c r="K296" s="61">
        <v>70.0</v>
      </c>
      <c r="L296" s="560">
        <v>0.5</v>
      </c>
      <c r="M296" s="561">
        <v>8.0</v>
      </c>
      <c r="N296" s="576"/>
      <c r="O296" s="563">
        <v>90400.0</v>
      </c>
      <c r="P296" s="515">
        <v>90493.0</v>
      </c>
      <c r="Q296" s="564"/>
      <c r="S296" s="8"/>
      <c r="T296" s="8"/>
      <c r="U296" s="8"/>
      <c r="V296" s="8"/>
      <c r="W296" s="8"/>
    </row>
    <row r="297" ht="15.75" customHeight="1">
      <c r="A297" s="9" t="s">
        <v>1674</v>
      </c>
      <c r="B297" s="9" t="s">
        <v>1675</v>
      </c>
      <c r="C297" s="61">
        <f t="shared" si="33"/>
        <v>38</v>
      </c>
      <c r="D297" s="61">
        <v>90.0</v>
      </c>
      <c r="E297" s="61">
        <v>1884.0</v>
      </c>
      <c r="F297" s="61">
        <v>500.0</v>
      </c>
      <c r="G297" s="61">
        <v>430.0</v>
      </c>
      <c r="H297" s="515">
        <v>2681.0</v>
      </c>
      <c r="I297" s="515">
        <f t="shared" si="21"/>
        <v>2193</v>
      </c>
      <c r="J297" s="515">
        <f t="shared" si="22"/>
        <v>1732</v>
      </c>
      <c r="K297" s="61">
        <v>71.9</v>
      </c>
      <c r="L297" s="560">
        <v>0.5</v>
      </c>
      <c r="M297" s="561">
        <v>8.0</v>
      </c>
      <c r="N297" s="576"/>
      <c r="O297" s="563">
        <v>92700.0</v>
      </c>
      <c r="P297" s="515">
        <v>92719.0</v>
      </c>
      <c r="Q297" s="564"/>
      <c r="S297" s="8"/>
      <c r="T297" s="8"/>
      <c r="U297" s="8"/>
      <c r="V297" s="8"/>
      <c r="W297" s="8"/>
    </row>
    <row r="298" ht="15.75" customHeight="1">
      <c r="A298" s="8"/>
      <c r="B298" s="8"/>
      <c r="C298" s="67"/>
      <c r="D298" s="67"/>
      <c r="E298" s="67"/>
      <c r="F298" s="67"/>
      <c r="G298" s="67"/>
      <c r="H298" s="115">
        <v>0.0</v>
      </c>
      <c r="I298" s="515">
        <f t="shared" si="21"/>
        <v>0</v>
      </c>
      <c r="J298" s="515">
        <f t="shared" si="22"/>
        <v>0</v>
      </c>
      <c r="K298" s="67"/>
      <c r="L298" s="570"/>
      <c r="M298" s="572"/>
      <c r="N298" s="576"/>
      <c r="O298" s="563">
        <v>0.0</v>
      </c>
      <c r="P298" s="515">
        <v>0.0</v>
      </c>
      <c r="Q298" s="564"/>
      <c r="S298" s="8"/>
      <c r="T298" s="8"/>
      <c r="U298" s="8"/>
      <c r="V298" s="8"/>
      <c r="W298" s="8"/>
    </row>
    <row r="299" ht="15.75" customHeight="1">
      <c r="A299" s="572"/>
      <c r="B299" s="573" t="s">
        <v>1676</v>
      </c>
      <c r="C299" s="572"/>
      <c r="D299" s="572"/>
      <c r="E299" s="572"/>
      <c r="F299" s="572"/>
      <c r="G299" s="572"/>
      <c r="H299" s="574">
        <v>0.0</v>
      </c>
      <c r="I299" s="515">
        <f t="shared" si="21"/>
        <v>0</v>
      </c>
      <c r="J299" s="515">
        <f t="shared" si="22"/>
        <v>0</v>
      </c>
      <c r="K299" s="572"/>
      <c r="L299" s="575"/>
      <c r="M299" s="572"/>
      <c r="N299" s="572"/>
      <c r="O299" s="563">
        <v>0.0</v>
      </c>
      <c r="P299" s="515">
        <v>0.0</v>
      </c>
      <c r="Q299" s="564"/>
      <c r="S299" s="8"/>
      <c r="T299" s="8"/>
      <c r="U299" s="8"/>
      <c r="V299" s="8"/>
      <c r="W299" s="8"/>
    </row>
    <row r="300" ht="15.75" customHeight="1">
      <c r="A300" s="9" t="s">
        <v>1677</v>
      </c>
      <c r="B300" s="9" t="s">
        <v>1678</v>
      </c>
      <c r="C300" s="61">
        <v>2.0</v>
      </c>
      <c r="D300" s="61">
        <v>90.0</v>
      </c>
      <c r="E300" s="61">
        <v>84.0</v>
      </c>
      <c r="F300" s="61">
        <v>550.0</v>
      </c>
      <c r="G300" s="61">
        <v>480.0</v>
      </c>
      <c r="H300" s="515">
        <v>159.0</v>
      </c>
      <c r="I300" s="515">
        <f t="shared" si="21"/>
        <v>130</v>
      </c>
      <c r="J300" s="515">
        <f t="shared" si="22"/>
        <v>103</v>
      </c>
      <c r="K300" s="61">
        <v>4.1</v>
      </c>
      <c r="L300" s="560">
        <v>0.5</v>
      </c>
      <c r="M300" s="561">
        <v>2.0</v>
      </c>
      <c r="N300" s="562" t="s">
        <v>1254</v>
      </c>
      <c r="O300" s="563">
        <v>13380.0</v>
      </c>
      <c r="P300" s="515">
        <v>13382.0</v>
      </c>
      <c r="Q300" s="564"/>
      <c r="S300" s="8"/>
      <c r="T300" s="8"/>
      <c r="U300" s="8"/>
      <c r="V300" s="8"/>
      <c r="W300" s="8"/>
    </row>
    <row r="301" ht="15.75" customHeight="1">
      <c r="A301" s="9" t="s">
        <v>1679</v>
      </c>
      <c r="B301" s="9" t="s">
        <v>1680</v>
      </c>
      <c r="C301" s="61">
        <v>3.0</v>
      </c>
      <c r="D301" s="61">
        <v>90.0</v>
      </c>
      <c r="E301" s="61">
        <v>134.0</v>
      </c>
      <c r="F301" s="61">
        <v>550.0</v>
      </c>
      <c r="G301" s="61">
        <v>480.0</v>
      </c>
      <c r="H301" s="515">
        <v>240.0</v>
      </c>
      <c r="I301" s="515">
        <f t="shared" si="21"/>
        <v>196</v>
      </c>
      <c r="J301" s="515">
        <f t="shared" si="22"/>
        <v>155</v>
      </c>
      <c r="K301" s="61">
        <v>6.2</v>
      </c>
      <c r="L301" s="560">
        <v>0.5</v>
      </c>
      <c r="M301" s="561">
        <v>4.0</v>
      </c>
      <c r="N301" s="105"/>
      <c r="O301" s="563">
        <v>15804.0</v>
      </c>
      <c r="P301" s="515">
        <v>15802.0</v>
      </c>
      <c r="Q301" s="564"/>
      <c r="R301" s="63"/>
      <c r="S301" s="8"/>
      <c r="T301" s="8"/>
      <c r="U301" s="8"/>
      <c r="V301" s="8"/>
      <c r="W301" s="8"/>
    </row>
    <row r="302" ht="15.75" customHeight="1">
      <c r="A302" s="9" t="s">
        <v>1681</v>
      </c>
      <c r="B302" s="9" t="s">
        <v>1682</v>
      </c>
      <c r="C302" s="61">
        <v>4.0</v>
      </c>
      <c r="D302" s="61">
        <v>90.0</v>
      </c>
      <c r="E302" s="61">
        <v>184.0</v>
      </c>
      <c r="F302" s="61">
        <v>550.0</v>
      </c>
      <c r="G302" s="61">
        <v>480.0</v>
      </c>
      <c r="H302" s="515">
        <v>320.0</v>
      </c>
      <c r="I302" s="515">
        <f t="shared" si="21"/>
        <v>262</v>
      </c>
      <c r="J302" s="515">
        <f t="shared" si="22"/>
        <v>207</v>
      </c>
      <c r="K302" s="61">
        <v>8.2</v>
      </c>
      <c r="L302" s="560">
        <v>0.5</v>
      </c>
      <c r="M302" s="561">
        <v>4.0</v>
      </c>
      <c r="N302" s="105"/>
      <c r="O302" s="563">
        <v>17330.0</v>
      </c>
      <c r="P302" s="515">
        <v>18231.0</v>
      </c>
      <c r="Q302" s="564"/>
      <c r="R302" s="63"/>
      <c r="S302" s="8"/>
      <c r="T302" s="8"/>
      <c r="U302" s="8"/>
      <c r="V302" s="8"/>
      <c r="W302" s="8"/>
    </row>
    <row r="303" ht="15.75" customHeight="1">
      <c r="A303" s="9" t="s">
        <v>1683</v>
      </c>
      <c r="B303" s="9" t="s">
        <v>1684</v>
      </c>
      <c r="C303" s="61">
        <v>5.0</v>
      </c>
      <c r="D303" s="61">
        <v>90.0</v>
      </c>
      <c r="E303" s="61">
        <v>234.0</v>
      </c>
      <c r="F303" s="61">
        <v>550.0</v>
      </c>
      <c r="G303" s="61">
        <v>480.0</v>
      </c>
      <c r="H303" s="515">
        <v>399.0</v>
      </c>
      <c r="I303" s="515">
        <f t="shared" si="21"/>
        <v>326</v>
      </c>
      <c r="J303" s="515">
        <f t="shared" si="22"/>
        <v>258</v>
      </c>
      <c r="K303" s="61">
        <v>10.2</v>
      </c>
      <c r="L303" s="560">
        <v>0.5</v>
      </c>
      <c r="M303" s="561">
        <v>4.0</v>
      </c>
      <c r="N303" s="105"/>
      <c r="O303" s="563">
        <v>19230.0</v>
      </c>
      <c r="P303" s="515">
        <v>20665.0</v>
      </c>
      <c r="Q303" s="564"/>
      <c r="R303" s="63"/>
      <c r="S303" s="8"/>
      <c r="T303" s="8"/>
      <c r="U303" s="8"/>
      <c r="V303" s="8"/>
      <c r="W303" s="8"/>
    </row>
    <row r="304" ht="15.75" customHeight="1">
      <c r="A304" s="9" t="s">
        <v>1685</v>
      </c>
      <c r="B304" s="9" t="s">
        <v>1686</v>
      </c>
      <c r="C304" s="61">
        <v>6.0</v>
      </c>
      <c r="D304" s="61">
        <v>90.0</v>
      </c>
      <c r="E304" s="61">
        <v>284.0</v>
      </c>
      <c r="F304" s="61">
        <v>550.0</v>
      </c>
      <c r="G304" s="61">
        <v>480.0</v>
      </c>
      <c r="H304" s="515">
        <v>479.0</v>
      </c>
      <c r="I304" s="515">
        <f t="shared" si="21"/>
        <v>392</v>
      </c>
      <c r="J304" s="515">
        <f t="shared" si="22"/>
        <v>309</v>
      </c>
      <c r="K304" s="61">
        <v>12.2</v>
      </c>
      <c r="L304" s="560">
        <v>0.5</v>
      </c>
      <c r="M304" s="561">
        <v>4.0</v>
      </c>
      <c r="N304" s="105"/>
      <c r="O304" s="563">
        <v>21130.0</v>
      </c>
      <c r="P304" s="515">
        <v>23102.0</v>
      </c>
      <c r="Q304" s="564"/>
      <c r="R304" s="63"/>
      <c r="S304" s="8"/>
      <c r="T304" s="8"/>
      <c r="U304" s="8"/>
      <c r="V304" s="8"/>
      <c r="W304" s="8"/>
    </row>
    <row r="305" ht="15.75" customHeight="1">
      <c r="A305" s="9" t="s">
        <v>1687</v>
      </c>
      <c r="B305" s="9" t="s">
        <v>1688</v>
      </c>
      <c r="C305" s="61">
        <v>7.0</v>
      </c>
      <c r="D305" s="61">
        <v>90.0</v>
      </c>
      <c r="E305" s="61">
        <v>334.0</v>
      </c>
      <c r="F305" s="61">
        <v>550.0</v>
      </c>
      <c r="G305" s="61">
        <v>480.0</v>
      </c>
      <c r="H305" s="515">
        <v>559.0</v>
      </c>
      <c r="I305" s="515">
        <f t="shared" si="21"/>
        <v>457</v>
      </c>
      <c r="J305" s="515">
        <f t="shared" si="22"/>
        <v>361</v>
      </c>
      <c r="K305" s="61">
        <v>14.3</v>
      </c>
      <c r="L305" s="560">
        <v>0.5</v>
      </c>
      <c r="M305" s="561">
        <v>4.0</v>
      </c>
      <c r="N305" s="105"/>
      <c r="O305" s="563">
        <v>23030.0</v>
      </c>
      <c r="P305" s="515">
        <v>25546.0</v>
      </c>
      <c r="Q305" s="564"/>
      <c r="R305" s="63"/>
      <c r="S305" s="8"/>
      <c r="T305" s="8"/>
      <c r="U305" s="8"/>
      <c r="V305" s="8"/>
      <c r="W305" s="8"/>
    </row>
    <row r="306" ht="15.75" customHeight="1">
      <c r="A306" s="9" t="s">
        <v>1689</v>
      </c>
      <c r="B306" s="9" t="s">
        <v>1690</v>
      </c>
      <c r="C306" s="61">
        <v>8.0</v>
      </c>
      <c r="D306" s="61">
        <v>90.0</v>
      </c>
      <c r="E306" s="61">
        <v>384.0</v>
      </c>
      <c r="F306" s="61">
        <v>550.0</v>
      </c>
      <c r="G306" s="61">
        <v>480.0</v>
      </c>
      <c r="H306" s="515">
        <v>638.0</v>
      </c>
      <c r="I306" s="515">
        <f t="shared" si="21"/>
        <v>522</v>
      </c>
      <c r="J306" s="515">
        <f t="shared" si="22"/>
        <v>412</v>
      </c>
      <c r="K306" s="61">
        <v>16.3</v>
      </c>
      <c r="L306" s="560">
        <v>0.5</v>
      </c>
      <c r="M306" s="561">
        <v>4.0</v>
      </c>
      <c r="N306" s="105"/>
      <c r="O306" s="563">
        <v>24930.0</v>
      </c>
      <c r="P306" s="515">
        <v>27994.0</v>
      </c>
      <c r="Q306" s="564"/>
      <c r="R306" s="63"/>
      <c r="S306" s="8"/>
      <c r="T306" s="8"/>
      <c r="U306" s="8"/>
      <c r="V306" s="8"/>
      <c r="W306" s="8"/>
    </row>
    <row r="307" ht="15.75" customHeight="1">
      <c r="A307" s="9" t="s">
        <v>1691</v>
      </c>
      <c r="B307" s="9" t="s">
        <v>1692</v>
      </c>
      <c r="C307" s="61">
        <v>9.0</v>
      </c>
      <c r="D307" s="61">
        <v>90.0</v>
      </c>
      <c r="E307" s="61">
        <v>434.0</v>
      </c>
      <c r="F307" s="61">
        <v>550.0</v>
      </c>
      <c r="G307" s="61">
        <v>480.0</v>
      </c>
      <c r="H307" s="515">
        <v>719.0</v>
      </c>
      <c r="I307" s="515">
        <f t="shared" si="21"/>
        <v>588</v>
      </c>
      <c r="J307" s="515">
        <f t="shared" si="22"/>
        <v>464</v>
      </c>
      <c r="K307" s="61">
        <v>18.3</v>
      </c>
      <c r="L307" s="560">
        <v>0.5</v>
      </c>
      <c r="M307" s="561">
        <v>4.0</v>
      </c>
      <c r="N307" s="105"/>
      <c r="O307" s="563">
        <v>26830.0</v>
      </c>
      <c r="P307" s="515">
        <v>30447.0</v>
      </c>
      <c r="Q307" s="564"/>
      <c r="R307" s="63"/>
      <c r="S307" s="8"/>
      <c r="T307" s="8"/>
      <c r="U307" s="8"/>
      <c r="V307" s="8"/>
      <c r="W307" s="8"/>
    </row>
    <row r="308" ht="15.75" customHeight="1">
      <c r="A308" s="9" t="s">
        <v>1693</v>
      </c>
      <c r="B308" s="9" t="s">
        <v>1694</v>
      </c>
      <c r="C308" s="61">
        <v>10.0</v>
      </c>
      <c r="D308" s="61">
        <v>90.0</v>
      </c>
      <c r="E308" s="61">
        <v>484.0</v>
      </c>
      <c r="F308" s="61">
        <v>550.0</v>
      </c>
      <c r="G308" s="61">
        <v>480.0</v>
      </c>
      <c r="H308" s="515">
        <v>799.0</v>
      </c>
      <c r="I308" s="515">
        <f t="shared" si="21"/>
        <v>654</v>
      </c>
      <c r="J308" s="515">
        <f t="shared" si="22"/>
        <v>516</v>
      </c>
      <c r="K308" s="61">
        <v>20.3</v>
      </c>
      <c r="L308" s="560">
        <v>0.5</v>
      </c>
      <c r="M308" s="561">
        <v>6.0</v>
      </c>
      <c r="N308" s="105"/>
      <c r="O308" s="563">
        <v>28730.0</v>
      </c>
      <c r="P308" s="515">
        <v>32905.0</v>
      </c>
      <c r="Q308" s="564"/>
      <c r="R308" s="63"/>
      <c r="S308" s="8"/>
      <c r="T308" s="8"/>
      <c r="U308" s="8"/>
      <c r="V308" s="8"/>
      <c r="W308" s="8"/>
    </row>
    <row r="309" ht="15.75" customHeight="1">
      <c r="A309" s="9" t="s">
        <v>1695</v>
      </c>
      <c r="B309" s="9" t="s">
        <v>1696</v>
      </c>
      <c r="C309" s="61">
        <v>11.0</v>
      </c>
      <c r="D309" s="61">
        <v>90.0</v>
      </c>
      <c r="E309" s="61">
        <v>534.0</v>
      </c>
      <c r="F309" s="61">
        <v>550.0</v>
      </c>
      <c r="G309" s="61">
        <v>480.0</v>
      </c>
      <c r="H309" s="515">
        <v>878.0</v>
      </c>
      <c r="I309" s="515">
        <f t="shared" si="21"/>
        <v>718</v>
      </c>
      <c r="J309" s="515">
        <f t="shared" si="22"/>
        <v>567</v>
      </c>
      <c r="K309" s="61">
        <v>22.4</v>
      </c>
      <c r="L309" s="560">
        <v>0.5</v>
      </c>
      <c r="M309" s="561">
        <v>6.0</v>
      </c>
      <c r="N309" s="105"/>
      <c r="O309" s="563">
        <v>30640.0</v>
      </c>
      <c r="P309" s="515">
        <v>35366.0</v>
      </c>
      <c r="Q309" s="564"/>
      <c r="R309" s="63"/>
      <c r="S309" s="8"/>
      <c r="T309" s="8"/>
      <c r="U309" s="8"/>
      <c r="V309" s="8"/>
      <c r="W309" s="8"/>
    </row>
    <row r="310" ht="15.75" customHeight="1">
      <c r="A310" s="9" t="s">
        <v>1697</v>
      </c>
      <c r="B310" s="9" t="s">
        <v>1698</v>
      </c>
      <c r="C310" s="61">
        <v>12.0</v>
      </c>
      <c r="D310" s="61">
        <v>90.0</v>
      </c>
      <c r="E310" s="61">
        <v>584.0</v>
      </c>
      <c r="F310" s="61">
        <v>550.0</v>
      </c>
      <c r="G310" s="61">
        <v>480.0</v>
      </c>
      <c r="H310" s="515">
        <v>958.0</v>
      </c>
      <c r="I310" s="515">
        <f t="shared" si="21"/>
        <v>784</v>
      </c>
      <c r="J310" s="515">
        <f t="shared" si="22"/>
        <v>619</v>
      </c>
      <c r="K310" s="61">
        <v>24.4</v>
      </c>
      <c r="L310" s="560">
        <v>0.5</v>
      </c>
      <c r="M310" s="561">
        <v>6.0</v>
      </c>
      <c r="N310" s="105"/>
      <c r="O310" s="563">
        <v>32450.0</v>
      </c>
      <c r="P310" s="515">
        <v>37799.0</v>
      </c>
      <c r="Q310" s="564"/>
      <c r="R310" s="63"/>
      <c r="S310" s="8"/>
      <c r="T310" s="8"/>
      <c r="U310" s="8"/>
      <c r="V310" s="8"/>
      <c r="W310" s="8"/>
    </row>
    <row r="311" ht="15.75" customHeight="1">
      <c r="A311" s="9" t="s">
        <v>1699</v>
      </c>
      <c r="B311" s="9" t="s">
        <v>1700</v>
      </c>
      <c r="C311" s="61">
        <v>13.0</v>
      </c>
      <c r="D311" s="61">
        <v>90.0</v>
      </c>
      <c r="E311" s="61">
        <v>634.0</v>
      </c>
      <c r="F311" s="61">
        <v>550.0</v>
      </c>
      <c r="G311" s="61">
        <v>480.0</v>
      </c>
      <c r="H311" s="515">
        <v>1038.0</v>
      </c>
      <c r="I311" s="515">
        <f t="shared" si="21"/>
        <v>849</v>
      </c>
      <c r="J311" s="515">
        <f t="shared" si="22"/>
        <v>671</v>
      </c>
      <c r="K311" s="61">
        <v>26.4</v>
      </c>
      <c r="L311" s="560">
        <v>0.5</v>
      </c>
      <c r="M311" s="561">
        <v>6.0</v>
      </c>
      <c r="N311" s="105"/>
      <c r="O311" s="563">
        <v>34350.0</v>
      </c>
      <c r="P311" s="515">
        <v>40231.0</v>
      </c>
      <c r="Q311" s="564"/>
      <c r="R311" s="63"/>
      <c r="S311" s="8"/>
      <c r="T311" s="8"/>
      <c r="U311" s="8"/>
      <c r="V311" s="8"/>
      <c r="W311" s="8"/>
    </row>
    <row r="312" ht="15.75" customHeight="1">
      <c r="A312" s="9" t="s">
        <v>1701</v>
      </c>
      <c r="B312" s="9" t="s">
        <v>1702</v>
      </c>
      <c r="C312" s="61">
        <v>14.0</v>
      </c>
      <c r="D312" s="61">
        <v>90.0</v>
      </c>
      <c r="E312" s="61">
        <v>684.0</v>
      </c>
      <c r="F312" s="61">
        <v>550.0</v>
      </c>
      <c r="G312" s="61">
        <v>480.0</v>
      </c>
      <c r="H312" s="515">
        <v>1117.0</v>
      </c>
      <c r="I312" s="515">
        <f t="shared" si="21"/>
        <v>914</v>
      </c>
      <c r="J312" s="515">
        <f t="shared" si="22"/>
        <v>722</v>
      </c>
      <c r="K312" s="61">
        <v>28.4</v>
      </c>
      <c r="L312" s="560">
        <v>0.5</v>
      </c>
      <c r="M312" s="561">
        <v>6.0</v>
      </c>
      <c r="N312" s="55"/>
      <c r="O312" s="563">
        <v>36250.0</v>
      </c>
      <c r="P312" s="515">
        <v>42910.0</v>
      </c>
      <c r="Q312" s="564"/>
      <c r="R312" s="63"/>
      <c r="S312" s="8"/>
      <c r="T312" s="8"/>
      <c r="U312" s="8"/>
      <c r="V312" s="8"/>
      <c r="W312" s="8"/>
    </row>
    <row r="313" ht="15.75" customHeight="1">
      <c r="A313" s="9" t="s">
        <v>1703</v>
      </c>
      <c r="B313" s="9" t="s">
        <v>1704</v>
      </c>
      <c r="C313" s="61">
        <v>15.0</v>
      </c>
      <c r="D313" s="61">
        <v>90.0</v>
      </c>
      <c r="E313" s="61">
        <v>734.0</v>
      </c>
      <c r="F313" s="61">
        <v>550.0</v>
      </c>
      <c r="G313" s="61">
        <v>480.0</v>
      </c>
      <c r="H313" s="515">
        <v>1197.0</v>
      </c>
      <c r="I313" s="515">
        <f t="shared" si="21"/>
        <v>979</v>
      </c>
      <c r="J313" s="515">
        <f t="shared" si="22"/>
        <v>773</v>
      </c>
      <c r="K313" s="61">
        <v>30.5</v>
      </c>
      <c r="L313" s="560">
        <v>0.5</v>
      </c>
      <c r="M313" s="561">
        <v>6.0</v>
      </c>
      <c r="N313" s="576"/>
      <c r="O313" s="563">
        <v>38760.0</v>
      </c>
      <c r="P313" s="515">
        <v>45364.0</v>
      </c>
      <c r="Q313" s="564"/>
      <c r="S313" s="8"/>
      <c r="T313" s="8"/>
      <c r="U313" s="8"/>
      <c r="V313" s="8"/>
      <c r="W313" s="8"/>
    </row>
    <row r="314" ht="15.75" customHeight="1">
      <c r="A314" s="9" t="s">
        <v>1705</v>
      </c>
      <c r="B314" s="9" t="s">
        <v>1706</v>
      </c>
      <c r="C314" s="61">
        <f t="shared" ref="C314:C336" si="34">C313+1</f>
        <v>16</v>
      </c>
      <c r="D314" s="61">
        <v>90.0</v>
      </c>
      <c r="E314" s="61">
        <v>784.0</v>
      </c>
      <c r="F314" s="61">
        <v>550.0</v>
      </c>
      <c r="G314" s="61">
        <v>480.0</v>
      </c>
      <c r="H314" s="515">
        <v>1276.0</v>
      </c>
      <c r="I314" s="515">
        <f t="shared" si="21"/>
        <v>1044</v>
      </c>
      <c r="J314" s="515">
        <f t="shared" si="22"/>
        <v>824</v>
      </c>
      <c r="K314" s="61">
        <v>32.5</v>
      </c>
      <c r="L314" s="560">
        <v>0.5</v>
      </c>
      <c r="M314" s="561">
        <v>6.0</v>
      </c>
      <c r="N314" s="576"/>
      <c r="O314" s="563">
        <v>41270.0</v>
      </c>
      <c r="P314" s="515">
        <v>47818.0</v>
      </c>
      <c r="Q314" s="564"/>
      <c r="S314" s="8"/>
      <c r="T314" s="8"/>
      <c r="U314" s="8"/>
      <c r="V314" s="8"/>
      <c r="W314" s="8"/>
    </row>
    <row r="315" ht="15.75" customHeight="1">
      <c r="A315" s="9" t="s">
        <v>1707</v>
      </c>
      <c r="B315" s="9" t="s">
        <v>1708</v>
      </c>
      <c r="C315" s="61">
        <f t="shared" si="34"/>
        <v>17</v>
      </c>
      <c r="D315" s="61">
        <v>90.0</v>
      </c>
      <c r="E315" s="61">
        <v>834.0</v>
      </c>
      <c r="F315" s="61">
        <v>550.0</v>
      </c>
      <c r="G315" s="61">
        <v>480.0</v>
      </c>
      <c r="H315" s="515">
        <v>1356.0</v>
      </c>
      <c r="I315" s="515">
        <f t="shared" si="21"/>
        <v>1109</v>
      </c>
      <c r="J315" s="515">
        <f t="shared" si="22"/>
        <v>876</v>
      </c>
      <c r="K315" s="61">
        <v>34.5</v>
      </c>
      <c r="L315" s="560">
        <v>0.5</v>
      </c>
      <c r="M315" s="561">
        <v>6.0</v>
      </c>
      <c r="N315" s="576"/>
      <c r="O315" s="563">
        <v>43780.0</v>
      </c>
      <c r="P315" s="515">
        <v>50272.0</v>
      </c>
      <c r="Q315" s="564"/>
      <c r="S315" s="8"/>
      <c r="T315" s="8"/>
      <c r="U315" s="8"/>
      <c r="V315" s="8"/>
      <c r="W315" s="8"/>
    </row>
    <row r="316" ht="15.75" customHeight="1">
      <c r="A316" s="9" t="s">
        <v>1709</v>
      </c>
      <c r="B316" s="9" t="s">
        <v>1710</v>
      </c>
      <c r="C316" s="61">
        <f t="shared" si="34"/>
        <v>18</v>
      </c>
      <c r="D316" s="61">
        <v>90.0</v>
      </c>
      <c r="E316" s="61">
        <v>884.0</v>
      </c>
      <c r="F316" s="61">
        <v>550.0</v>
      </c>
      <c r="G316" s="61">
        <v>480.0</v>
      </c>
      <c r="H316" s="515">
        <v>1435.0</v>
      </c>
      <c r="I316" s="515">
        <f t="shared" si="21"/>
        <v>1174</v>
      </c>
      <c r="J316" s="515">
        <f t="shared" si="22"/>
        <v>927</v>
      </c>
      <c r="K316" s="61">
        <v>36.5</v>
      </c>
      <c r="L316" s="560">
        <v>0.5</v>
      </c>
      <c r="M316" s="561">
        <v>6.0</v>
      </c>
      <c r="N316" s="576"/>
      <c r="O316" s="563">
        <v>46290.0</v>
      </c>
      <c r="P316" s="515">
        <v>52726.0</v>
      </c>
      <c r="Q316" s="564"/>
      <c r="S316" s="8"/>
      <c r="T316" s="8"/>
      <c r="U316" s="8"/>
      <c r="V316" s="8"/>
      <c r="W316" s="8"/>
    </row>
    <row r="317" ht="15.75" customHeight="1">
      <c r="A317" s="9" t="s">
        <v>1711</v>
      </c>
      <c r="B317" s="9" t="s">
        <v>1712</v>
      </c>
      <c r="C317" s="61">
        <f t="shared" si="34"/>
        <v>19</v>
      </c>
      <c r="D317" s="61">
        <v>90.0</v>
      </c>
      <c r="E317" s="61">
        <v>934.0</v>
      </c>
      <c r="F317" s="61">
        <v>550.0</v>
      </c>
      <c r="G317" s="61">
        <v>480.0</v>
      </c>
      <c r="H317" s="515">
        <v>1515.0</v>
      </c>
      <c r="I317" s="515">
        <f t="shared" si="21"/>
        <v>1239</v>
      </c>
      <c r="J317" s="515">
        <f t="shared" si="22"/>
        <v>979</v>
      </c>
      <c r="K317" s="61">
        <v>38.5</v>
      </c>
      <c r="L317" s="560">
        <v>0.5</v>
      </c>
      <c r="M317" s="561">
        <v>6.0</v>
      </c>
      <c r="N317" s="576"/>
      <c r="O317" s="563">
        <v>48800.0</v>
      </c>
      <c r="P317" s="515">
        <v>55180.0</v>
      </c>
      <c r="Q317" s="564"/>
      <c r="S317" s="8"/>
      <c r="T317" s="8"/>
      <c r="U317" s="8"/>
      <c r="V317" s="8"/>
      <c r="W317" s="8"/>
    </row>
    <row r="318" ht="15.75" customHeight="1">
      <c r="A318" s="9" t="s">
        <v>1713</v>
      </c>
      <c r="B318" s="9" t="s">
        <v>1714</v>
      </c>
      <c r="C318" s="61">
        <f t="shared" si="34"/>
        <v>20</v>
      </c>
      <c r="D318" s="61">
        <v>90.0</v>
      </c>
      <c r="E318" s="61">
        <v>984.0</v>
      </c>
      <c r="F318" s="61">
        <v>550.0</v>
      </c>
      <c r="G318" s="61">
        <v>480.0</v>
      </c>
      <c r="H318" s="515">
        <v>1593.0</v>
      </c>
      <c r="I318" s="515">
        <f t="shared" si="21"/>
        <v>1303</v>
      </c>
      <c r="J318" s="515">
        <f t="shared" si="22"/>
        <v>1029</v>
      </c>
      <c r="K318" s="61">
        <v>40.6</v>
      </c>
      <c r="L318" s="560">
        <v>0.5</v>
      </c>
      <c r="M318" s="561">
        <v>6.0</v>
      </c>
      <c r="N318" s="576"/>
      <c r="O318" s="563">
        <v>51310.0</v>
      </c>
      <c r="P318" s="515">
        <v>57635.0</v>
      </c>
      <c r="Q318" s="564"/>
      <c r="S318" s="8"/>
      <c r="T318" s="8"/>
      <c r="U318" s="8"/>
      <c r="V318" s="8"/>
      <c r="W318" s="8"/>
    </row>
    <row r="319" ht="15.75" customHeight="1">
      <c r="A319" s="9" t="s">
        <v>1715</v>
      </c>
      <c r="B319" s="9" t="s">
        <v>1716</v>
      </c>
      <c r="C319" s="61">
        <f t="shared" si="34"/>
        <v>21</v>
      </c>
      <c r="D319" s="61">
        <v>90.0</v>
      </c>
      <c r="E319" s="61">
        <v>1034.0</v>
      </c>
      <c r="F319" s="61">
        <v>550.0</v>
      </c>
      <c r="G319" s="61">
        <v>480.0</v>
      </c>
      <c r="H319" s="515">
        <v>1671.0</v>
      </c>
      <c r="I319" s="515">
        <f t="shared" si="21"/>
        <v>1367</v>
      </c>
      <c r="J319" s="515">
        <f t="shared" si="22"/>
        <v>1079</v>
      </c>
      <c r="K319" s="61">
        <v>42.6</v>
      </c>
      <c r="L319" s="560">
        <v>0.5</v>
      </c>
      <c r="M319" s="561">
        <v>8.0</v>
      </c>
      <c r="N319" s="576"/>
      <c r="O319" s="563">
        <v>53820.0</v>
      </c>
      <c r="P319" s="515">
        <v>60089.0</v>
      </c>
      <c r="Q319" s="564"/>
      <c r="S319" s="8"/>
      <c r="T319" s="8"/>
      <c r="U319" s="8"/>
      <c r="V319" s="8"/>
      <c r="W319" s="8"/>
    </row>
    <row r="320" ht="15.75" customHeight="1">
      <c r="A320" s="9" t="s">
        <v>1717</v>
      </c>
      <c r="B320" s="9" t="s">
        <v>1718</v>
      </c>
      <c r="C320" s="61">
        <f t="shared" si="34"/>
        <v>22</v>
      </c>
      <c r="D320" s="61">
        <v>90.0</v>
      </c>
      <c r="E320" s="61">
        <v>1084.0</v>
      </c>
      <c r="F320" s="61">
        <v>550.0</v>
      </c>
      <c r="G320" s="61">
        <v>480.0</v>
      </c>
      <c r="H320" s="515">
        <v>1750.0</v>
      </c>
      <c r="I320" s="515">
        <f t="shared" si="21"/>
        <v>1432</v>
      </c>
      <c r="J320" s="515">
        <f t="shared" si="22"/>
        <v>1131</v>
      </c>
      <c r="K320" s="61">
        <v>44.6</v>
      </c>
      <c r="L320" s="560">
        <v>0.5</v>
      </c>
      <c r="M320" s="561">
        <v>8.0</v>
      </c>
      <c r="N320" s="576"/>
      <c r="O320" s="563">
        <v>56330.0</v>
      </c>
      <c r="P320" s="515">
        <v>62543.0</v>
      </c>
      <c r="Q320" s="564"/>
      <c r="S320" s="8"/>
      <c r="T320" s="8"/>
      <c r="U320" s="8"/>
      <c r="V320" s="8"/>
      <c r="W320" s="8"/>
    </row>
    <row r="321" ht="15.75" customHeight="1">
      <c r="A321" s="9" t="s">
        <v>1719</v>
      </c>
      <c r="B321" s="9" t="s">
        <v>1720</v>
      </c>
      <c r="C321" s="61">
        <f t="shared" si="34"/>
        <v>23</v>
      </c>
      <c r="D321" s="61">
        <v>90.0</v>
      </c>
      <c r="E321" s="61">
        <v>1134.0</v>
      </c>
      <c r="F321" s="61">
        <v>550.0</v>
      </c>
      <c r="G321" s="61">
        <v>480.0</v>
      </c>
      <c r="H321" s="515">
        <v>1828.0</v>
      </c>
      <c r="I321" s="515">
        <f t="shared" si="21"/>
        <v>1495</v>
      </c>
      <c r="J321" s="515">
        <f t="shared" si="22"/>
        <v>1181</v>
      </c>
      <c r="K321" s="61">
        <v>46.6</v>
      </c>
      <c r="L321" s="560">
        <v>0.5</v>
      </c>
      <c r="M321" s="561">
        <v>8.0</v>
      </c>
      <c r="N321" s="576"/>
      <c r="O321" s="563">
        <v>58840.0</v>
      </c>
      <c r="P321" s="515">
        <v>64997.0</v>
      </c>
      <c r="Q321" s="564"/>
      <c r="S321" s="8"/>
      <c r="T321" s="8"/>
      <c r="U321" s="8"/>
      <c r="V321" s="8"/>
      <c r="W321" s="8"/>
    </row>
    <row r="322" ht="15.75" customHeight="1">
      <c r="A322" s="9" t="s">
        <v>1721</v>
      </c>
      <c r="B322" s="9" t="s">
        <v>1722</v>
      </c>
      <c r="C322" s="61">
        <f t="shared" si="34"/>
        <v>24</v>
      </c>
      <c r="D322" s="61">
        <v>90.0</v>
      </c>
      <c r="E322" s="61">
        <v>1184.0</v>
      </c>
      <c r="F322" s="61">
        <v>550.0</v>
      </c>
      <c r="G322" s="61">
        <v>480.0</v>
      </c>
      <c r="H322" s="515">
        <v>1906.0</v>
      </c>
      <c r="I322" s="515">
        <f t="shared" si="21"/>
        <v>1559</v>
      </c>
      <c r="J322" s="515">
        <f t="shared" si="22"/>
        <v>1231</v>
      </c>
      <c r="K322" s="61">
        <v>48.7</v>
      </c>
      <c r="L322" s="560">
        <v>0.5</v>
      </c>
      <c r="M322" s="561">
        <v>8.0</v>
      </c>
      <c r="N322" s="576"/>
      <c r="O322" s="563">
        <v>61350.0</v>
      </c>
      <c r="P322" s="515">
        <v>67451.0</v>
      </c>
      <c r="Q322" s="564"/>
      <c r="S322" s="8"/>
      <c r="T322" s="8"/>
      <c r="U322" s="8"/>
      <c r="V322" s="8"/>
      <c r="W322" s="8"/>
    </row>
    <row r="323" ht="15.75" customHeight="1">
      <c r="A323" s="9" t="s">
        <v>1723</v>
      </c>
      <c r="B323" s="9" t="s">
        <v>1724</v>
      </c>
      <c r="C323" s="61">
        <f t="shared" si="34"/>
        <v>25</v>
      </c>
      <c r="D323" s="61">
        <v>90.0</v>
      </c>
      <c r="E323" s="61">
        <v>1234.0</v>
      </c>
      <c r="F323" s="61">
        <v>550.0</v>
      </c>
      <c r="G323" s="61">
        <v>480.0</v>
      </c>
      <c r="H323" s="515">
        <v>1985.0</v>
      </c>
      <c r="I323" s="515">
        <f t="shared" si="21"/>
        <v>1624</v>
      </c>
      <c r="J323" s="515">
        <f t="shared" si="22"/>
        <v>1282</v>
      </c>
      <c r="K323" s="61">
        <v>50.7</v>
      </c>
      <c r="L323" s="560">
        <v>0.5</v>
      </c>
      <c r="M323" s="561">
        <v>8.0</v>
      </c>
      <c r="N323" s="576"/>
      <c r="O323" s="563">
        <v>63860.0</v>
      </c>
      <c r="P323" s="515">
        <v>69905.0</v>
      </c>
      <c r="Q323" s="564"/>
      <c r="S323" s="8"/>
      <c r="T323" s="8"/>
      <c r="U323" s="8"/>
      <c r="V323" s="8"/>
      <c r="W323" s="8"/>
    </row>
    <row r="324" ht="15.75" customHeight="1">
      <c r="A324" s="9" t="s">
        <v>1725</v>
      </c>
      <c r="B324" s="9" t="s">
        <v>1726</v>
      </c>
      <c r="C324" s="61">
        <f t="shared" si="34"/>
        <v>26</v>
      </c>
      <c r="D324" s="61">
        <v>90.0</v>
      </c>
      <c r="E324" s="61">
        <v>1284.0</v>
      </c>
      <c r="F324" s="61">
        <v>550.0</v>
      </c>
      <c r="G324" s="61">
        <v>480.0</v>
      </c>
      <c r="H324" s="515">
        <v>2063.0</v>
      </c>
      <c r="I324" s="515">
        <f t="shared" si="21"/>
        <v>1688</v>
      </c>
      <c r="J324" s="515">
        <f t="shared" si="22"/>
        <v>1333</v>
      </c>
      <c r="K324" s="61">
        <v>52.7</v>
      </c>
      <c r="L324" s="560">
        <v>0.5</v>
      </c>
      <c r="M324" s="561">
        <v>8.0</v>
      </c>
      <c r="N324" s="576"/>
      <c r="O324" s="563">
        <v>66370.0</v>
      </c>
      <c r="P324" s="515">
        <v>72359.0</v>
      </c>
      <c r="Q324" s="564"/>
      <c r="S324" s="8"/>
      <c r="T324" s="8"/>
      <c r="U324" s="8"/>
      <c r="V324" s="8"/>
      <c r="W324" s="8"/>
    </row>
    <row r="325" ht="15.75" customHeight="1">
      <c r="A325" s="9" t="s">
        <v>1727</v>
      </c>
      <c r="B325" s="9" t="s">
        <v>1728</v>
      </c>
      <c r="C325" s="61">
        <f t="shared" si="34"/>
        <v>27</v>
      </c>
      <c r="D325" s="61">
        <v>90.0</v>
      </c>
      <c r="E325" s="61">
        <v>1334.0</v>
      </c>
      <c r="F325" s="61">
        <v>550.0</v>
      </c>
      <c r="G325" s="61">
        <v>480.0</v>
      </c>
      <c r="H325" s="515">
        <v>2141.0</v>
      </c>
      <c r="I325" s="515">
        <f t="shared" si="21"/>
        <v>1751</v>
      </c>
      <c r="J325" s="515">
        <f t="shared" si="22"/>
        <v>1383</v>
      </c>
      <c r="K325" s="61">
        <v>54.7</v>
      </c>
      <c r="L325" s="560">
        <v>0.5</v>
      </c>
      <c r="M325" s="561">
        <v>8.0</v>
      </c>
      <c r="N325" s="576"/>
      <c r="O325" s="563">
        <v>68880.0</v>
      </c>
      <c r="P325" s="515">
        <v>74813.0</v>
      </c>
      <c r="Q325" s="564"/>
      <c r="S325" s="8"/>
      <c r="T325" s="8"/>
      <c r="U325" s="8"/>
      <c r="V325" s="8"/>
      <c r="W325" s="8"/>
    </row>
    <row r="326" ht="15.75" customHeight="1">
      <c r="A326" s="9" t="s">
        <v>1729</v>
      </c>
      <c r="B326" s="9" t="s">
        <v>1730</v>
      </c>
      <c r="C326" s="61">
        <f t="shared" si="34"/>
        <v>28</v>
      </c>
      <c r="D326" s="61">
        <v>90.0</v>
      </c>
      <c r="E326" s="61">
        <v>1384.0</v>
      </c>
      <c r="F326" s="61">
        <v>550.0</v>
      </c>
      <c r="G326" s="61">
        <v>480.0</v>
      </c>
      <c r="H326" s="515">
        <v>2220.0</v>
      </c>
      <c r="I326" s="515">
        <f t="shared" si="21"/>
        <v>1816</v>
      </c>
      <c r="J326" s="515">
        <f t="shared" si="22"/>
        <v>1434</v>
      </c>
      <c r="K326" s="61">
        <v>56.8</v>
      </c>
      <c r="L326" s="560">
        <v>0.5</v>
      </c>
      <c r="M326" s="561">
        <v>8.0</v>
      </c>
      <c r="N326" s="576"/>
      <c r="O326" s="563">
        <v>71390.0</v>
      </c>
      <c r="P326" s="515">
        <v>77267.0</v>
      </c>
      <c r="Q326" s="564"/>
      <c r="S326" s="8"/>
      <c r="T326" s="8"/>
      <c r="U326" s="8"/>
      <c r="V326" s="8"/>
      <c r="W326" s="8"/>
    </row>
    <row r="327" ht="15.75" customHeight="1">
      <c r="A327" s="9" t="s">
        <v>1731</v>
      </c>
      <c r="B327" s="9" t="s">
        <v>1732</v>
      </c>
      <c r="C327" s="61">
        <f t="shared" si="34"/>
        <v>29</v>
      </c>
      <c r="D327" s="61">
        <v>90.0</v>
      </c>
      <c r="E327" s="61">
        <v>1434.0</v>
      </c>
      <c r="F327" s="61">
        <v>550.0</v>
      </c>
      <c r="G327" s="61">
        <v>480.0</v>
      </c>
      <c r="H327" s="515">
        <v>2298.0</v>
      </c>
      <c r="I327" s="515">
        <f t="shared" si="21"/>
        <v>1880</v>
      </c>
      <c r="J327" s="515">
        <f t="shared" si="22"/>
        <v>1485</v>
      </c>
      <c r="K327" s="61">
        <v>58.8</v>
      </c>
      <c r="L327" s="560">
        <v>0.5</v>
      </c>
      <c r="M327" s="561">
        <v>8.0</v>
      </c>
      <c r="N327" s="576"/>
      <c r="O327" s="563">
        <v>73900.0</v>
      </c>
      <c r="P327" s="515">
        <v>79721.0</v>
      </c>
      <c r="Q327" s="564"/>
      <c r="S327" s="8"/>
      <c r="T327" s="8"/>
      <c r="U327" s="8"/>
      <c r="V327" s="8"/>
      <c r="W327" s="8"/>
    </row>
    <row r="328" ht="15.75" customHeight="1">
      <c r="A328" s="9" t="s">
        <v>1733</v>
      </c>
      <c r="B328" s="9" t="s">
        <v>1734</v>
      </c>
      <c r="C328" s="61">
        <f t="shared" si="34"/>
        <v>30</v>
      </c>
      <c r="D328" s="61">
        <v>90.0</v>
      </c>
      <c r="E328" s="61">
        <v>1484.0</v>
      </c>
      <c r="F328" s="61">
        <v>550.0</v>
      </c>
      <c r="G328" s="61">
        <v>480.0</v>
      </c>
      <c r="H328" s="515">
        <v>2375.0</v>
      </c>
      <c r="I328" s="515">
        <f t="shared" si="21"/>
        <v>1943</v>
      </c>
      <c r="J328" s="515">
        <f t="shared" si="22"/>
        <v>1534</v>
      </c>
      <c r="K328" s="61">
        <v>60.8</v>
      </c>
      <c r="L328" s="560">
        <v>0.5</v>
      </c>
      <c r="M328" s="561">
        <v>8.0</v>
      </c>
      <c r="N328" s="576"/>
      <c r="O328" s="563">
        <v>76410.0</v>
      </c>
      <c r="P328" s="515">
        <v>82176.0</v>
      </c>
      <c r="Q328" s="564"/>
      <c r="S328" s="8"/>
      <c r="T328" s="8"/>
      <c r="U328" s="8"/>
      <c r="V328" s="8"/>
      <c r="W328" s="8"/>
    </row>
    <row r="329" ht="15.75" customHeight="1">
      <c r="A329" s="9" t="s">
        <v>1735</v>
      </c>
      <c r="B329" s="9" t="s">
        <v>1736</v>
      </c>
      <c r="C329" s="61">
        <f t="shared" si="34"/>
        <v>31</v>
      </c>
      <c r="D329" s="61">
        <v>90.0</v>
      </c>
      <c r="E329" s="61">
        <v>1534.0</v>
      </c>
      <c r="F329" s="61">
        <v>550.0</v>
      </c>
      <c r="G329" s="61">
        <v>480.0</v>
      </c>
      <c r="H329" s="515">
        <v>2452.0</v>
      </c>
      <c r="I329" s="515">
        <f t="shared" si="21"/>
        <v>2006</v>
      </c>
      <c r="J329" s="515">
        <f t="shared" si="22"/>
        <v>1584</v>
      </c>
      <c r="K329" s="61">
        <v>62.8</v>
      </c>
      <c r="L329" s="560">
        <v>0.5</v>
      </c>
      <c r="M329" s="561">
        <v>8.0</v>
      </c>
      <c r="N329" s="576"/>
      <c r="O329" s="563">
        <v>78920.0</v>
      </c>
      <c r="P329" s="515">
        <v>84630.0</v>
      </c>
      <c r="Q329" s="564"/>
      <c r="S329" s="8"/>
      <c r="T329" s="8"/>
      <c r="U329" s="8"/>
      <c r="V329" s="8"/>
      <c r="W329" s="8"/>
    </row>
    <row r="330" ht="15.75" customHeight="1">
      <c r="A330" s="9" t="s">
        <v>1737</v>
      </c>
      <c r="B330" s="9" t="s">
        <v>1738</v>
      </c>
      <c r="C330" s="61">
        <f t="shared" si="34"/>
        <v>32</v>
      </c>
      <c r="D330" s="61">
        <v>90.0</v>
      </c>
      <c r="E330" s="61">
        <v>1584.0</v>
      </c>
      <c r="F330" s="61">
        <v>550.0</v>
      </c>
      <c r="G330" s="61">
        <v>480.0</v>
      </c>
      <c r="H330" s="515">
        <v>2530.0</v>
      </c>
      <c r="I330" s="515">
        <f t="shared" si="21"/>
        <v>2070</v>
      </c>
      <c r="J330" s="515">
        <f t="shared" si="22"/>
        <v>1634</v>
      </c>
      <c r="K330" s="61">
        <v>64.8</v>
      </c>
      <c r="L330" s="560">
        <v>0.5</v>
      </c>
      <c r="M330" s="561">
        <v>8.0</v>
      </c>
      <c r="N330" s="576"/>
      <c r="O330" s="563">
        <v>81430.0</v>
      </c>
      <c r="P330" s="515">
        <v>87084.0</v>
      </c>
      <c r="Q330" s="564"/>
      <c r="S330" s="8"/>
      <c r="T330" s="8"/>
      <c r="U330" s="8"/>
      <c r="V330" s="8"/>
      <c r="W330" s="8"/>
    </row>
    <row r="331" ht="15.75" customHeight="1">
      <c r="A331" s="9" t="s">
        <v>1739</v>
      </c>
      <c r="B331" s="9" t="s">
        <v>1740</v>
      </c>
      <c r="C331" s="61">
        <f t="shared" si="34"/>
        <v>33</v>
      </c>
      <c r="D331" s="61">
        <v>90.0</v>
      </c>
      <c r="E331" s="61">
        <v>1634.0</v>
      </c>
      <c r="F331" s="61">
        <v>550.0</v>
      </c>
      <c r="G331" s="61">
        <v>480.0</v>
      </c>
      <c r="H331" s="515">
        <v>2607.0</v>
      </c>
      <c r="I331" s="515">
        <f t="shared" si="21"/>
        <v>2133</v>
      </c>
      <c r="J331" s="515">
        <f t="shared" si="22"/>
        <v>1684</v>
      </c>
      <c r="K331" s="61">
        <v>66.9</v>
      </c>
      <c r="L331" s="560">
        <v>0.5</v>
      </c>
      <c r="M331" s="561">
        <v>8.0</v>
      </c>
      <c r="N331" s="576"/>
      <c r="O331" s="563">
        <v>83940.0</v>
      </c>
      <c r="P331" s="515">
        <v>89538.0</v>
      </c>
      <c r="Q331" s="564"/>
      <c r="S331" s="8"/>
      <c r="T331" s="8"/>
      <c r="U331" s="8"/>
      <c r="V331" s="8"/>
      <c r="W331" s="8"/>
    </row>
    <row r="332" ht="15.75" customHeight="1">
      <c r="A332" s="9" t="s">
        <v>1741</v>
      </c>
      <c r="B332" s="9" t="s">
        <v>1742</v>
      </c>
      <c r="C332" s="61">
        <f t="shared" si="34"/>
        <v>34</v>
      </c>
      <c r="D332" s="61">
        <v>90.0</v>
      </c>
      <c r="E332" s="61">
        <v>1684.0</v>
      </c>
      <c r="F332" s="61">
        <v>550.0</v>
      </c>
      <c r="G332" s="61">
        <v>480.0</v>
      </c>
      <c r="H332" s="515">
        <v>2684.0</v>
      </c>
      <c r="I332" s="515">
        <f t="shared" si="21"/>
        <v>2196</v>
      </c>
      <c r="J332" s="515">
        <f t="shared" si="22"/>
        <v>1734</v>
      </c>
      <c r="K332" s="61">
        <v>68.9</v>
      </c>
      <c r="L332" s="560">
        <v>0.5</v>
      </c>
      <c r="M332" s="561">
        <v>8.0</v>
      </c>
      <c r="N332" s="576"/>
      <c r="O332" s="563">
        <v>86450.0</v>
      </c>
      <c r="P332" s="515">
        <v>91992.0</v>
      </c>
      <c r="Q332" s="564"/>
      <c r="S332" s="8"/>
      <c r="T332" s="8"/>
      <c r="U332" s="8"/>
      <c r="V332" s="8"/>
      <c r="W332" s="8"/>
    </row>
    <row r="333" ht="15.75" customHeight="1">
      <c r="A333" s="9" t="s">
        <v>1743</v>
      </c>
      <c r="B333" s="9" t="s">
        <v>1744</v>
      </c>
      <c r="C333" s="61">
        <f t="shared" si="34"/>
        <v>35</v>
      </c>
      <c r="D333" s="61">
        <v>90.0</v>
      </c>
      <c r="E333" s="61">
        <v>1734.0</v>
      </c>
      <c r="F333" s="61">
        <v>550.0</v>
      </c>
      <c r="G333" s="61">
        <v>480.0</v>
      </c>
      <c r="H333" s="515">
        <v>2761.0</v>
      </c>
      <c r="I333" s="515">
        <f t="shared" si="21"/>
        <v>2258</v>
      </c>
      <c r="J333" s="515">
        <f t="shared" si="22"/>
        <v>1784</v>
      </c>
      <c r="K333" s="61">
        <v>70.9</v>
      </c>
      <c r="L333" s="560">
        <v>0.5</v>
      </c>
      <c r="M333" s="561">
        <v>8.0</v>
      </c>
      <c r="N333" s="576"/>
      <c r="O333" s="563">
        <v>88960.0</v>
      </c>
      <c r="P333" s="515">
        <v>94446.0</v>
      </c>
      <c r="Q333" s="564"/>
      <c r="S333" s="8"/>
      <c r="T333" s="8"/>
      <c r="U333" s="8"/>
      <c r="V333" s="8"/>
      <c r="W333" s="8"/>
    </row>
    <row r="334" ht="15.75" customHeight="1">
      <c r="A334" s="9" t="s">
        <v>1745</v>
      </c>
      <c r="B334" s="9" t="s">
        <v>1746</v>
      </c>
      <c r="C334" s="61">
        <f t="shared" si="34"/>
        <v>36</v>
      </c>
      <c r="D334" s="61">
        <v>90.0</v>
      </c>
      <c r="E334" s="61">
        <v>1784.0</v>
      </c>
      <c r="F334" s="61">
        <v>550.0</v>
      </c>
      <c r="G334" s="61">
        <v>480.0</v>
      </c>
      <c r="H334" s="515">
        <v>2839.0</v>
      </c>
      <c r="I334" s="515">
        <f t="shared" si="21"/>
        <v>2322</v>
      </c>
      <c r="J334" s="515">
        <f t="shared" si="22"/>
        <v>1834</v>
      </c>
      <c r="K334" s="61">
        <v>72.9</v>
      </c>
      <c r="L334" s="560">
        <v>0.5</v>
      </c>
      <c r="M334" s="561">
        <v>8.0</v>
      </c>
      <c r="N334" s="576"/>
      <c r="O334" s="563">
        <v>91470.0</v>
      </c>
      <c r="P334" s="515">
        <v>96900.0</v>
      </c>
      <c r="Q334" s="564"/>
      <c r="S334" s="8"/>
      <c r="T334" s="8"/>
      <c r="U334" s="8"/>
      <c r="V334" s="8"/>
      <c r="W334" s="8"/>
    </row>
    <row r="335" ht="15.75" customHeight="1">
      <c r="A335" s="9" t="s">
        <v>1747</v>
      </c>
      <c r="B335" s="9" t="s">
        <v>1748</v>
      </c>
      <c r="C335" s="61">
        <f t="shared" si="34"/>
        <v>37</v>
      </c>
      <c r="D335" s="61">
        <v>90.0</v>
      </c>
      <c r="E335" s="61">
        <v>1834.0</v>
      </c>
      <c r="F335" s="61">
        <v>550.0</v>
      </c>
      <c r="G335" s="61">
        <v>480.0</v>
      </c>
      <c r="H335" s="515">
        <v>2916.0</v>
      </c>
      <c r="I335" s="515">
        <f t="shared" si="21"/>
        <v>2385</v>
      </c>
      <c r="J335" s="515">
        <f t="shared" si="22"/>
        <v>1884</v>
      </c>
      <c r="K335" s="61">
        <v>75.0</v>
      </c>
      <c r="L335" s="560">
        <v>0.5</v>
      </c>
      <c r="M335" s="561">
        <v>8.0</v>
      </c>
      <c r="N335" s="576"/>
      <c r="O335" s="563">
        <v>93980.0</v>
      </c>
      <c r="P335" s="515">
        <v>99354.0</v>
      </c>
      <c r="Q335" s="564"/>
      <c r="S335" s="8"/>
      <c r="T335" s="8"/>
      <c r="U335" s="8"/>
      <c r="V335" s="8"/>
      <c r="W335" s="8"/>
    </row>
    <row r="336" ht="15.75" customHeight="1">
      <c r="A336" s="9" t="s">
        <v>1749</v>
      </c>
      <c r="B336" s="9" t="s">
        <v>1750</v>
      </c>
      <c r="C336" s="61">
        <f t="shared" si="34"/>
        <v>38</v>
      </c>
      <c r="D336" s="61">
        <v>90.0</v>
      </c>
      <c r="E336" s="61">
        <v>1884.0</v>
      </c>
      <c r="F336" s="61">
        <v>550.0</v>
      </c>
      <c r="G336" s="61">
        <v>480.0</v>
      </c>
      <c r="H336" s="515">
        <v>2993.0</v>
      </c>
      <c r="I336" s="515">
        <f t="shared" si="21"/>
        <v>2448</v>
      </c>
      <c r="J336" s="515">
        <f t="shared" si="22"/>
        <v>1933</v>
      </c>
      <c r="K336" s="61">
        <v>77.0</v>
      </c>
      <c r="L336" s="560">
        <v>0.5</v>
      </c>
      <c r="M336" s="561">
        <v>8.0</v>
      </c>
      <c r="N336" s="576"/>
      <c r="O336" s="563">
        <v>96490.0</v>
      </c>
      <c r="P336" s="515">
        <v>101808.0</v>
      </c>
      <c r="Q336" s="564"/>
      <c r="S336" s="8"/>
      <c r="T336" s="8"/>
      <c r="U336" s="8"/>
      <c r="V336" s="8"/>
      <c r="W336" s="8"/>
    </row>
    <row r="337" ht="15.75" customHeight="1">
      <c r="A337" s="572"/>
      <c r="B337" s="573"/>
      <c r="C337" s="573"/>
      <c r="D337" s="577"/>
      <c r="E337" s="577"/>
      <c r="F337" s="577"/>
      <c r="G337" s="577"/>
      <c r="H337" s="578">
        <v>0.0</v>
      </c>
      <c r="I337" s="515">
        <f t="shared" si="21"/>
        <v>0</v>
      </c>
      <c r="J337" s="515">
        <f t="shared" si="22"/>
        <v>0</v>
      </c>
      <c r="K337" s="577"/>
      <c r="L337" s="577"/>
      <c r="M337" s="572"/>
      <c r="N337" s="573"/>
      <c r="O337" s="563">
        <v>0.0</v>
      </c>
      <c r="P337" s="515">
        <v>0.0</v>
      </c>
      <c r="Q337" s="564"/>
      <c r="S337" s="8"/>
      <c r="T337" s="8"/>
      <c r="U337" s="8"/>
      <c r="V337" s="8"/>
      <c r="W337" s="8"/>
    </row>
    <row r="338" ht="15.75" customHeight="1">
      <c r="A338" s="572"/>
      <c r="B338" s="573" t="s">
        <v>1751</v>
      </c>
      <c r="C338" s="572"/>
      <c r="D338" s="572"/>
      <c r="E338" s="572"/>
      <c r="F338" s="572"/>
      <c r="G338" s="572"/>
      <c r="H338" s="574">
        <v>0.0</v>
      </c>
      <c r="I338" s="515">
        <f t="shared" si="21"/>
        <v>0</v>
      </c>
      <c r="J338" s="515">
        <f t="shared" si="22"/>
        <v>0</v>
      </c>
      <c r="K338" s="572"/>
      <c r="L338" s="575"/>
      <c r="M338" s="572"/>
      <c r="N338" s="572"/>
      <c r="O338" s="563">
        <v>0.0</v>
      </c>
      <c r="P338" s="515">
        <v>0.0</v>
      </c>
      <c r="Q338" s="564"/>
      <c r="S338" s="8"/>
      <c r="T338" s="8"/>
      <c r="U338" s="8"/>
      <c r="V338" s="8"/>
      <c r="W338" s="8"/>
    </row>
    <row r="339" ht="15.75" customHeight="1">
      <c r="A339" s="9" t="s">
        <v>1752</v>
      </c>
      <c r="B339" s="9" t="s">
        <v>1753</v>
      </c>
      <c r="C339" s="61">
        <v>2.0</v>
      </c>
      <c r="D339" s="61">
        <v>90.0</v>
      </c>
      <c r="E339" s="61">
        <v>84.0</v>
      </c>
      <c r="F339" s="61">
        <v>570.0</v>
      </c>
      <c r="G339" s="61">
        <v>500.0</v>
      </c>
      <c r="H339" s="515">
        <v>166.0</v>
      </c>
      <c r="I339" s="515">
        <f t="shared" si="21"/>
        <v>136</v>
      </c>
      <c r="J339" s="515">
        <f t="shared" si="22"/>
        <v>107</v>
      </c>
      <c r="K339" s="61">
        <v>4.3</v>
      </c>
      <c r="L339" s="560">
        <v>0.5</v>
      </c>
      <c r="M339" s="561">
        <v>2.0</v>
      </c>
      <c r="N339" s="562" t="s">
        <v>1254</v>
      </c>
      <c r="O339" s="563">
        <v>13380.0</v>
      </c>
      <c r="P339" s="515">
        <v>13380.0</v>
      </c>
      <c r="Q339" s="564"/>
      <c r="S339" s="8"/>
      <c r="T339" s="8"/>
      <c r="U339" s="8"/>
      <c r="V339" s="8"/>
      <c r="W339" s="8"/>
    </row>
    <row r="340" ht="15.75" customHeight="1">
      <c r="A340" s="9" t="s">
        <v>1754</v>
      </c>
      <c r="B340" s="9" t="s">
        <v>1755</v>
      </c>
      <c r="C340" s="61">
        <v>3.0</v>
      </c>
      <c r="D340" s="61">
        <v>90.0</v>
      </c>
      <c r="E340" s="61">
        <v>134.0</v>
      </c>
      <c r="F340" s="61">
        <v>570.0</v>
      </c>
      <c r="G340" s="61">
        <v>500.0</v>
      </c>
      <c r="H340" s="515">
        <v>248.0</v>
      </c>
      <c r="I340" s="515">
        <f t="shared" si="21"/>
        <v>203</v>
      </c>
      <c r="J340" s="515">
        <f t="shared" si="22"/>
        <v>160</v>
      </c>
      <c r="K340" s="61">
        <v>6.3</v>
      </c>
      <c r="L340" s="560">
        <v>0.5</v>
      </c>
      <c r="M340" s="561">
        <v>4.0</v>
      </c>
      <c r="N340" s="105"/>
      <c r="O340" s="563">
        <v>15804.0</v>
      </c>
      <c r="P340" s="515">
        <v>15804.0</v>
      </c>
      <c r="Q340" s="564"/>
      <c r="R340" s="63"/>
      <c r="S340" s="8"/>
      <c r="T340" s="8"/>
      <c r="U340" s="8"/>
      <c r="V340" s="8"/>
      <c r="W340" s="8"/>
    </row>
    <row r="341" ht="15.75" customHeight="1">
      <c r="A341" s="9" t="s">
        <v>1756</v>
      </c>
      <c r="B341" s="9" t="s">
        <v>1757</v>
      </c>
      <c r="C341" s="61">
        <v>4.0</v>
      </c>
      <c r="D341" s="61">
        <v>90.0</v>
      </c>
      <c r="E341" s="61">
        <v>184.0</v>
      </c>
      <c r="F341" s="61">
        <v>570.0</v>
      </c>
      <c r="G341" s="61">
        <v>500.0</v>
      </c>
      <c r="H341" s="515">
        <v>332.0</v>
      </c>
      <c r="I341" s="515">
        <f t="shared" si="21"/>
        <v>272</v>
      </c>
      <c r="J341" s="515">
        <f t="shared" si="22"/>
        <v>214</v>
      </c>
      <c r="K341" s="61">
        <v>8.4</v>
      </c>
      <c r="L341" s="560">
        <v>0.5</v>
      </c>
      <c r="M341" s="561">
        <v>4.0</v>
      </c>
      <c r="N341" s="105"/>
      <c r="O341" s="563">
        <v>17330.0</v>
      </c>
      <c r="P341" s="515">
        <v>18233.0</v>
      </c>
      <c r="Q341" s="564"/>
      <c r="R341" s="63"/>
      <c r="S341" s="8"/>
      <c r="T341" s="8"/>
      <c r="U341" s="8"/>
      <c r="V341" s="8"/>
      <c r="W341" s="8"/>
    </row>
    <row r="342" ht="15.75" customHeight="1">
      <c r="A342" s="9" t="s">
        <v>1758</v>
      </c>
      <c r="B342" s="9" t="s">
        <v>1759</v>
      </c>
      <c r="C342" s="61">
        <v>5.0</v>
      </c>
      <c r="D342" s="61">
        <v>90.0</v>
      </c>
      <c r="E342" s="61">
        <v>234.0</v>
      </c>
      <c r="F342" s="61">
        <v>570.0</v>
      </c>
      <c r="G342" s="61">
        <v>500.0</v>
      </c>
      <c r="H342" s="515">
        <v>416.0</v>
      </c>
      <c r="I342" s="515">
        <f t="shared" si="21"/>
        <v>340</v>
      </c>
      <c r="J342" s="515">
        <f t="shared" si="22"/>
        <v>269</v>
      </c>
      <c r="K342" s="61">
        <v>10.5</v>
      </c>
      <c r="L342" s="560">
        <v>0.5</v>
      </c>
      <c r="M342" s="561">
        <v>4.0</v>
      </c>
      <c r="N342" s="105"/>
      <c r="O342" s="563">
        <v>19230.0</v>
      </c>
      <c r="P342" s="515">
        <v>20665.0</v>
      </c>
      <c r="Q342" s="564"/>
      <c r="R342" s="63"/>
      <c r="S342" s="8"/>
      <c r="T342" s="8"/>
      <c r="U342" s="8"/>
      <c r="V342" s="8"/>
      <c r="W342" s="8"/>
    </row>
    <row r="343" ht="15.75" customHeight="1">
      <c r="A343" s="9" t="s">
        <v>1760</v>
      </c>
      <c r="B343" s="9" t="s">
        <v>1761</v>
      </c>
      <c r="C343" s="61">
        <v>6.0</v>
      </c>
      <c r="D343" s="61">
        <v>90.0</v>
      </c>
      <c r="E343" s="61">
        <v>284.0</v>
      </c>
      <c r="F343" s="61">
        <v>570.0</v>
      </c>
      <c r="G343" s="61">
        <v>500.0</v>
      </c>
      <c r="H343" s="515">
        <v>496.0</v>
      </c>
      <c r="I343" s="515">
        <f t="shared" si="21"/>
        <v>406</v>
      </c>
      <c r="J343" s="515">
        <f t="shared" si="22"/>
        <v>320</v>
      </c>
      <c r="K343" s="61">
        <v>12.6</v>
      </c>
      <c r="L343" s="560">
        <v>0.5</v>
      </c>
      <c r="M343" s="561">
        <v>4.0</v>
      </c>
      <c r="N343" s="105"/>
      <c r="O343" s="563">
        <v>21130.0</v>
      </c>
      <c r="P343" s="515">
        <v>23103.0</v>
      </c>
      <c r="Q343" s="564"/>
      <c r="R343" s="63"/>
      <c r="S343" s="8"/>
      <c r="T343" s="8"/>
      <c r="U343" s="8"/>
      <c r="V343" s="8"/>
      <c r="W343" s="8"/>
    </row>
    <row r="344" ht="15.75" customHeight="1">
      <c r="A344" s="9" t="s">
        <v>1762</v>
      </c>
      <c r="B344" s="9" t="s">
        <v>1763</v>
      </c>
      <c r="C344" s="61">
        <v>7.0</v>
      </c>
      <c r="D344" s="61">
        <v>90.0</v>
      </c>
      <c r="E344" s="61">
        <v>334.0</v>
      </c>
      <c r="F344" s="61">
        <v>570.0</v>
      </c>
      <c r="G344" s="61">
        <v>500.0</v>
      </c>
      <c r="H344" s="515">
        <v>579.0</v>
      </c>
      <c r="I344" s="515">
        <f t="shared" si="21"/>
        <v>474</v>
      </c>
      <c r="J344" s="515">
        <f t="shared" si="22"/>
        <v>374</v>
      </c>
      <c r="K344" s="61">
        <v>14.6</v>
      </c>
      <c r="L344" s="560">
        <v>0.5</v>
      </c>
      <c r="M344" s="561">
        <v>4.0</v>
      </c>
      <c r="N344" s="105"/>
      <c r="O344" s="563">
        <v>23030.0</v>
      </c>
      <c r="P344" s="515">
        <v>25545.0</v>
      </c>
      <c r="Q344" s="564"/>
      <c r="R344" s="63"/>
      <c r="S344" s="8"/>
      <c r="T344" s="8"/>
      <c r="U344" s="8"/>
      <c r="V344" s="8"/>
      <c r="W344" s="8"/>
    </row>
    <row r="345" ht="15.75" customHeight="1">
      <c r="A345" s="9" t="s">
        <v>1764</v>
      </c>
      <c r="B345" s="9" t="s">
        <v>1765</v>
      </c>
      <c r="C345" s="61">
        <v>8.0</v>
      </c>
      <c r="D345" s="61">
        <v>90.0</v>
      </c>
      <c r="E345" s="61">
        <v>384.0</v>
      </c>
      <c r="F345" s="61">
        <v>570.0</v>
      </c>
      <c r="G345" s="61">
        <v>500.0</v>
      </c>
      <c r="H345" s="515">
        <v>661.0</v>
      </c>
      <c r="I345" s="515">
        <f t="shared" si="21"/>
        <v>541</v>
      </c>
      <c r="J345" s="515">
        <f t="shared" si="22"/>
        <v>427</v>
      </c>
      <c r="K345" s="61">
        <v>16.7</v>
      </c>
      <c r="L345" s="560">
        <v>0.5</v>
      </c>
      <c r="M345" s="561">
        <v>4.0</v>
      </c>
      <c r="N345" s="105"/>
      <c r="O345" s="563">
        <v>24930.0</v>
      </c>
      <c r="P345" s="515">
        <v>27994.0</v>
      </c>
      <c r="Q345" s="564"/>
      <c r="R345" s="63"/>
      <c r="S345" s="8"/>
      <c r="T345" s="8"/>
      <c r="U345" s="8"/>
      <c r="V345" s="8"/>
      <c r="W345" s="8"/>
    </row>
    <row r="346" ht="15.75" customHeight="1">
      <c r="A346" s="9" t="s">
        <v>1766</v>
      </c>
      <c r="B346" s="9" t="s">
        <v>1767</v>
      </c>
      <c r="C346" s="61">
        <v>9.0</v>
      </c>
      <c r="D346" s="61">
        <v>90.0</v>
      </c>
      <c r="E346" s="61">
        <v>434.0</v>
      </c>
      <c r="F346" s="61">
        <v>570.0</v>
      </c>
      <c r="G346" s="61">
        <v>500.0</v>
      </c>
      <c r="H346" s="515">
        <v>745.0</v>
      </c>
      <c r="I346" s="515">
        <f t="shared" si="21"/>
        <v>609</v>
      </c>
      <c r="J346" s="515">
        <f t="shared" si="22"/>
        <v>481</v>
      </c>
      <c r="K346" s="61">
        <v>18.8</v>
      </c>
      <c r="L346" s="560">
        <v>0.5</v>
      </c>
      <c r="M346" s="561">
        <v>4.0</v>
      </c>
      <c r="N346" s="105"/>
      <c r="O346" s="563">
        <v>26830.0</v>
      </c>
      <c r="P346" s="515">
        <v>30447.0</v>
      </c>
      <c r="Q346" s="564"/>
      <c r="R346" s="63"/>
      <c r="S346" s="8"/>
      <c r="T346" s="8"/>
      <c r="U346" s="8"/>
      <c r="V346" s="8"/>
      <c r="W346" s="8"/>
    </row>
    <row r="347" ht="15.75" customHeight="1">
      <c r="A347" s="9" t="s">
        <v>1768</v>
      </c>
      <c r="B347" s="9" t="s">
        <v>1769</v>
      </c>
      <c r="C347" s="61">
        <v>10.0</v>
      </c>
      <c r="D347" s="61">
        <v>90.0</v>
      </c>
      <c r="E347" s="61">
        <v>484.0</v>
      </c>
      <c r="F347" s="61">
        <v>570.0</v>
      </c>
      <c r="G347" s="61">
        <v>500.0</v>
      </c>
      <c r="H347" s="515">
        <v>827.0</v>
      </c>
      <c r="I347" s="515">
        <f t="shared" si="21"/>
        <v>676</v>
      </c>
      <c r="J347" s="515">
        <f t="shared" si="22"/>
        <v>534</v>
      </c>
      <c r="K347" s="61">
        <v>20.9</v>
      </c>
      <c r="L347" s="560">
        <v>0.5</v>
      </c>
      <c r="M347" s="561">
        <v>6.0</v>
      </c>
      <c r="N347" s="105"/>
      <c r="O347" s="563">
        <v>28730.0</v>
      </c>
      <c r="P347" s="515">
        <v>32905.0</v>
      </c>
      <c r="Q347" s="564"/>
      <c r="R347" s="63"/>
      <c r="S347" s="8"/>
      <c r="T347" s="8"/>
      <c r="U347" s="8"/>
      <c r="V347" s="8"/>
      <c r="W347" s="8"/>
    </row>
    <row r="348" ht="15.75" customHeight="1">
      <c r="A348" s="9" t="s">
        <v>1770</v>
      </c>
      <c r="B348" s="9" t="s">
        <v>1771</v>
      </c>
      <c r="C348" s="61">
        <v>11.0</v>
      </c>
      <c r="D348" s="61">
        <v>90.0</v>
      </c>
      <c r="E348" s="61">
        <v>534.0</v>
      </c>
      <c r="F348" s="61">
        <v>570.0</v>
      </c>
      <c r="G348" s="61">
        <v>500.0</v>
      </c>
      <c r="H348" s="515">
        <v>910.0</v>
      </c>
      <c r="I348" s="515">
        <f t="shared" si="21"/>
        <v>744</v>
      </c>
      <c r="J348" s="515">
        <f t="shared" si="22"/>
        <v>588</v>
      </c>
      <c r="K348" s="61">
        <v>23.0</v>
      </c>
      <c r="L348" s="560">
        <v>0.5</v>
      </c>
      <c r="M348" s="561">
        <v>6.0</v>
      </c>
      <c r="N348" s="105"/>
      <c r="O348" s="563">
        <v>30640.0</v>
      </c>
      <c r="P348" s="515">
        <v>35366.0</v>
      </c>
      <c r="Q348" s="564"/>
      <c r="R348" s="63"/>
      <c r="S348" s="8"/>
      <c r="T348" s="8"/>
      <c r="U348" s="8"/>
      <c r="V348" s="8"/>
      <c r="W348" s="8"/>
    </row>
    <row r="349" ht="15.75" customHeight="1">
      <c r="A349" s="9" t="s">
        <v>1772</v>
      </c>
      <c r="B349" s="9" t="s">
        <v>1773</v>
      </c>
      <c r="C349" s="61">
        <v>12.0</v>
      </c>
      <c r="D349" s="61">
        <v>90.0</v>
      </c>
      <c r="E349" s="61">
        <v>584.0</v>
      </c>
      <c r="F349" s="61">
        <v>570.0</v>
      </c>
      <c r="G349" s="61">
        <v>500.0</v>
      </c>
      <c r="H349" s="515">
        <v>993.0</v>
      </c>
      <c r="I349" s="515">
        <f t="shared" si="21"/>
        <v>812</v>
      </c>
      <c r="J349" s="515">
        <f t="shared" si="22"/>
        <v>641</v>
      </c>
      <c r="K349" s="61">
        <v>25.0</v>
      </c>
      <c r="L349" s="560">
        <v>0.5</v>
      </c>
      <c r="M349" s="561">
        <v>6.0</v>
      </c>
      <c r="N349" s="105"/>
      <c r="O349" s="563">
        <v>32450.0</v>
      </c>
      <c r="P349" s="515">
        <v>37798.0</v>
      </c>
      <c r="Q349" s="564"/>
      <c r="R349" s="63"/>
      <c r="S349" s="8"/>
      <c r="T349" s="8"/>
      <c r="U349" s="8"/>
      <c r="V349" s="8"/>
      <c r="W349" s="8"/>
    </row>
    <row r="350" ht="15.75" customHeight="1">
      <c r="A350" s="9" t="s">
        <v>1774</v>
      </c>
      <c r="B350" s="9" t="s">
        <v>1775</v>
      </c>
      <c r="C350" s="61">
        <v>13.0</v>
      </c>
      <c r="D350" s="61">
        <v>90.0</v>
      </c>
      <c r="E350" s="61">
        <v>634.0</v>
      </c>
      <c r="F350" s="61">
        <v>570.0</v>
      </c>
      <c r="G350" s="61">
        <v>500.0</v>
      </c>
      <c r="H350" s="515">
        <v>1076.0</v>
      </c>
      <c r="I350" s="515">
        <f t="shared" si="21"/>
        <v>880</v>
      </c>
      <c r="J350" s="515">
        <f t="shared" si="22"/>
        <v>695</v>
      </c>
      <c r="K350" s="61">
        <v>27.1</v>
      </c>
      <c r="L350" s="560">
        <v>0.5</v>
      </c>
      <c r="M350" s="561">
        <v>6.0</v>
      </c>
      <c r="N350" s="105"/>
      <c r="O350" s="563">
        <v>34350.0</v>
      </c>
      <c r="P350" s="515">
        <v>40231.0</v>
      </c>
      <c r="Q350" s="564"/>
      <c r="R350" s="63"/>
      <c r="S350" s="8"/>
      <c r="T350" s="8"/>
      <c r="U350" s="8"/>
      <c r="V350" s="8"/>
      <c r="W350" s="8"/>
    </row>
    <row r="351" ht="15.75" customHeight="1">
      <c r="A351" s="9" t="s">
        <v>1776</v>
      </c>
      <c r="B351" s="9" t="s">
        <v>1777</v>
      </c>
      <c r="C351" s="61">
        <v>14.0</v>
      </c>
      <c r="D351" s="61">
        <v>90.0</v>
      </c>
      <c r="E351" s="61">
        <v>684.0</v>
      </c>
      <c r="F351" s="61">
        <v>570.0</v>
      </c>
      <c r="G351" s="61">
        <v>500.0</v>
      </c>
      <c r="H351" s="515">
        <v>1159.0</v>
      </c>
      <c r="I351" s="515">
        <f t="shared" si="21"/>
        <v>948</v>
      </c>
      <c r="J351" s="515">
        <f t="shared" si="22"/>
        <v>749</v>
      </c>
      <c r="K351" s="61">
        <v>29.2</v>
      </c>
      <c r="L351" s="560">
        <v>0.5</v>
      </c>
      <c r="M351" s="561">
        <v>6.0</v>
      </c>
      <c r="N351" s="55"/>
      <c r="O351" s="563">
        <v>36250.0</v>
      </c>
      <c r="P351" s="515">
        <v>42911.0</v>
      </c>
      <c r="Q351" s="564"/>
      <c r="R351" s="63"/>
      <c r="S351" s="8"/>
      <c r="T351" s="8"/>
      <c r="U351" s="8"/>
      <c r="V351" s="8"/>
      <c r="W351" s="8"/>
    </row>
    <row r="352" ht="15.75" customHeight="1">
      <c r="A352" s="9" t="s">
        <v>1778</v>
      </c>
      <c r="B352" s="9" t="s">
        <v>1779</v>
      </c>
      <c r="C352" s="61">
        <v>15.0</v>
      </c>
      <c r="D352" s="61">
        <v>90.0</v>
      </c>
      <c r="E352" s="61">
        <v>734.0</v>
      </c>
      <c r="F352" s="61">
        <v>570.0</v>
      </c>
      <c r="G352" s="61">
        <v>500.0</v>
      </c>
      <c r="H352" s="515">
        <v>1242.0</v>
      </c>
      <c r="I352" s="515">
        <f t="shared" si="21"/>
        <v>1016</v>
      </c>
      <c r="J352" s="515">
        <f t="shared" si="22"/>
        <v>802</v>
      </c>
      <c r="K352" s="61">
        <v>31.3</v>
      </c>
      <c r="L352" s="560">
        <v>0.5</v>
      </c>
      <c r="M352" s="561">
        <v>6.0</v>
      </c>
      <c r="N352" s="576"/>
      <c r="O352" s="563">
        <v>38760.0</v>
      </c>
      <c r="P352" s="515">
        <v>45365.0</v>
      </c>
      <c r="Q352" s="564"/>
      <c r="S352" s="8"/>
      <c r="T352" s="8"/>
      <c r="U352" s="8"/>
      <c r="V352" s="8"/>
      <c r="W352" s="8"/>
    </row>
    <row r="353" ht="15.75" customHeight="1">
      <c r="A353" s="9" t="s">
        <v>1780</v>
      </c>
      <c r="B353" s="9" t="s">
        <v>1781</v>
      </c>
      <c r="C353" s="61">
        <f t="shared" ref="C353:C375" si="35">C352+1</f>
        <v>16</v>
      </c>
      <c r="D353" s="61">
        <v>90.0</v>
      </c>
      <c r="E353" s="61">
        <v>784.0</v>
      </c>
      <c r="F353" s="61">
        <v>570.0</v>
      </c>
      <c r="G353" s="61">
        <v>500.0</v>
      </c>
      <c r="H353" s="515">
        <v>1324.0</v>
      </c>
      <c r="I353" s="515">
        <f t="shared" si="21"/>
        <v>1083</v>
      </c>
      <c r="J353" s="515">
        <f t="shared" si="22"/>
        <v>855</v>
      </c>
      <c r="K353" s="61">
        <v>33.3</v>
      </c>
      <c r="L353" s="560">
        <v>0.5</v>
      </c>
      <c r="M353" s="561">
        <v>6.0</v>
      </c>
      <c r="N353" s="576"/>
      <c r="O353" s="563">
        <v>41270.0</v>
      </c>
      <c r="P353" s="515">
        <v>47819.0</v>
      </c>
      <c r="Q353" s="564"/>
      <c r="S353" s="8"/>
      <c r="T353" s="8"/>
      <c r="U353" s="8"/>
      <c r="V353" s="8"/>
      <c r="W353" s="8"/>
    </row>
    <row r="354" ht="15.75" customHeight="1">
      <c r="A354" s="9" t="s">
        <v>1782</v>
      </c>
      <c r="B354" s="9" t="s">
        <v>1783</v>
      </c>
      <c r="C354" s="61">
        <f t="shared" si="35"/>
        <v>17</v>
      </c>
      <c r="D354" s="61">
        <v>90.0</v>
      </c>
      <c r="E354" s="61">
        <v>834.0</v>
      </c>
      <c r="F354" s="61">
        <v>570.0</v>
      </c>
      <c r="G354" s="61">
        <v>500.0</v>
      </c>
      <c r="H354" s="515">
        <v>1407.0</v>
      </c>
      <c r="I354" s="515">
        <f t="shared" si="21"/>
        <v>1151</v>
      </c>
      <c r="J354" s="515">
        <f t="shared" si="22"/>
        <v>909</v>
      </c>
      <c r="K354" s="61">
        <v>35.4</v>
      </c>
      <c r="L354" s="560">
        <v>0.5</v>
      </c>
      <c r="M354" s="561">
        <v>6.0</v>
      </c>
      <c r="N354" s="576"/>
      <c r="O354" s="563">
        <v>43780.0</v>
      </c>
      <c r="P354" s="515">
        <v>50273.0</v>
      </c>
      <c r="Q354" s="564"/>
      <c r="S354" s="8"/>
      <c r="T354" s="8"/>
      <c r="U354" s="8"/>
      <c r="V354" s="8"/>
      <c r="W354" s="8"/>
    </row>
    <row r="355" ht="15.75" customHeight="1">
      <c r="A355" s="9" t="s">
        <v>1784</v>
      </c>
      <c r="B355" s="9" t="s">
        <v>1785</v>
      </c>
      <c r="C355" s="61">
        <f t="shared" si="35"/>
        <v>18</v>
      </c>
      <c r="D355" s="61">
        <v>90.0</v>
      </c>
      <c r="E355" s="61">
        <v>884.0</v>
      </c>
      <c r="F355" s="61">
        <v>570.0</v>
      </c>
      <c r="G355" s="61">
        <v>500.0</v>
      </c>
      <c r="H355" s="515">
        <v>1490.0</v>
      </c>
      <c r="I355" s="515">
        <f t="shared" si="21"/>
        <v>1219</v>
      </c>
      <c r="J355" s="515">
        <f t="shared" si="22"/>
        <v>963</v>
      </c>
      <c r="K355" s="61">
        <v>37.5</v>
      </c>
      <c r="L355" s="560">
        <v>0.5</v>
      </c>
      <c r="M355" s="561">
        <v>6.0</v>
      </c>
      <c r="N355" s="576"/>
      <c r="O355" s="563">
        <v>46290.0</v>
      </c>
      <c r="P355" s="515">
        <v>52727.0</v>
      </c>
      <c r="Q355" s="564"/>
      <c r="S355" s="8"/>
      <c r="T355" s="8"/>
      <c r="U355" s="8"/>
      <c r="V355" s="8"/>
      <c r="W355" s="8"/>
    </row>
    <row r="356" ht="15.75" customHeight="1">
      <c r="A356" s="9" t="s">
        <v>1786</v>
      </c>
      <c r="B356" s="9" t="s">
        <v>1787</v>
      </c>
      <c r="C356" s="61">
        <f t="shared" si="35"/>
        <v>19</v>
      </c>
      <c r="D356" s="61">
        <v>90.0</v>
      </c>
      <c r="E356" s="61">
        <v>934.0</v>
      </c>
      <c r="F356" s="61">
        <v>570.0</v>
      </c>
      <c r="G356" s="61">
        <v>500.0</v>
      </c>
      <c r="H356" s="515">
        <v>1572.0</v>
      </c>
      <c r="I356" s="515">
        <f t="shared" si="21"/>
        <v>1286</v>
      </c>
      <c r="J356" s="515">
        <f t="shared" si="22"/>
        <v>1016</v>
      </c>
      <c r="K356" s="61">
        <v>39.6</v>
      </c>
      <c r="L356" s="560">
        <v>0.5</v>
      </c>
      <c r="M356" s="561">
        <v>6.0</v>
      </c>
      <c r="N356" s="576"/>
      <c r="O356" s="563">
        <v>48800.0</v>
      </c>
      <c r="P356" s="515">
        <v>55182.0</v>
      </c>
      <c r="Q356" s="564"/>
      <c r="S356" s="8"/>
      <c r="T356" s="8"/>
      <c r="U356" s="8"/>
      <c r="V356" s="8"/>
      <c r="W356" s="8"/>
    </row>
    <row r="357" ht="15.75" customHeight="1">
      <c r="A357" s="9" t="s">
        <v>1788</v>
      </c>
      <c r="B357" s="9" t="s">
        <v>1789</v>
      </c>
      <c r="C357" s="61">
        <f t="shared" si="35"/>
        <v>20</v>
      </c>
      <c r="D357" s="61">
        <v>90.0</v>
      </c>
      <c r="E357" s="61">
        <v>984.0</v>
      </c>
      <c r="F357" s="61">
        <v>570.0</v>
      </c>
      <c r="G357" s="61">
        <v>500.0</v>
      </c>
      <c r="H357" s="515">
        <v>1653.0</v>
      </c>
      <c r="I357" s="515">
        <f t="shared" si="21"/>
        <v>1352</v>
      </c>
      <c r="J357" s="515">
        <f t="shared" si="22"/>
        <v>1068</v>
      </c>
      <c r="K357" s="61">
        <v>41.6</v>
      </c>
      <c r="L357" s="560">
        <v>0.5</v>
      </c>
      <c r="M357" s="561">
        <v>6.0</v>
      </c>
      <c r="N357" s="576"/>
      <c r="O357" s="563">
        <v>51310.0</v>
      </c>
      <c r="P357" s="515">
        <v>57636.0</v>
      </c>
      <c r="Q357" s="564"/>
      <c r="S357" s="8"/>
      <c r="T357" s="8"/>
      <c r="U357" s="8"/>
      <c r="V357" s="8"/>
      <c r="W357" s="8"/>
    </row>
    <row r="358" ht="15.75" customHeight="1">
      <c r="A358" s="9" t="s">
        <v>1790</v>
      </c>
      <c r="B358" s="9" t="s">
        <v>1791</v>
      </c>
      <c r="C358" s="61">
        <f t="shared" si="35"/>
        <v>21</v>
      </c>
      <c r="D358" s="61">
        <v>90.0</v>
      </c>
      <c r="E358" s="61">
        <v>1034.0</v>
      </c>
      <c r="F358" s="61">
        <v>570.0</v>
      </c>
      <c r="G358" s="61">
        <v>500.0</v>
      </c>
      <c r="H358" s="515">
        <v>1733.0</v>
      </c>
      <c r="I358" s="515">
        <f t="shared" si="21"/>
        <v>1418</v>
      </c>
      <c r="J358" s="515">
        <f t="shared" si="22"/>
        <v>1120</v>
      </c>
      <c r="K358" s="61">
        <v>43.7</v>
      </c>
      <c r="L358" s="560">
        <v>0.5</v>
      </c>
      <c r="M358" s="561">
        <v>8.0</v>
      </c>
      <c r="N358" s="576"/>
      <c r="O358" s="563">
        <v>53820.0</v>
      </c>
      <c r="P358" s="515">
        <v>60090.0</v>
      </c>
      <c r="Q358" s="564"/>
      <c r="S358" s="8"/>
      <c r="T358" s="8"/>
      <c r="U358" s="8"/>
      <c r="V358" s="8"/>
      <c r="W358" s="8"/>
    </row>
    <row r="359" ht="15.75" customHeight="1">
      <c r="A359" s="9" t="s">
        <v>1792</v>
      </c>
      <c r="B359" s="9" t="s">
        <v>1793</v>
      </c>
      <c r="C359" s="61">
        <f t="shared" si="35"/>
        <v>22</v>
      </c>
      <c r="D359" s="61">
        <v>90.0</v>
      </c>
      <c r="E359" s="61">
        <v>1084.0</v>
      </c>
      <c r="F359" s="61">
        <v>570.0</v>
      </c>
      <c r="G359" s="61">
        <v>500.0</v>
      </c>
      <c r="H359" s="515">
        <v>1814.0</v>
      </c>
      <c r="I359" s="515">
        <f t="shared" si="21"/>
        <v>1484</v>
      </c>
      <c r="J359" s="515">
        <f t="shared" si="22"/>
        <v>1172</v>
      </c>
      <c r="K359" s="61">
        <v>45.8</v>
      </c>
      <c r="L359" s="560">
        <v>0.5</v>
      </c>
      <c r="M359" s="561">
        <v>8.0</v>
      </c>
      <c r="N359" s="576"/>
      <c r="O359" s="563">
        <v>56330.0</v>
      </c>
      <c r="P359" s="515">
        <v>62544.0</v>
      </c>
      <c r="Q359" s="564"/>
      <c r="S359" s="8"/>
      <c r="T359" s="8"/>
      <c r="U359" s="8"/>
      <c r="V359" s="8"/>
      <c r="W359" s="8"/>
    </row>
    <row r="360" ht="15.75" customHeight="1">
      <c r="A360" s="9" t="s">
        <v>1794</v>
      </c>
      <c r="B360" s="9" t="s">
        <v>1795</v>
      </c>
      <c r="C360" s="61">
        <f t="shared" si="35"/>
        <v>23</v>
      </c>
      <c r="D360" s="61">
        <v>90.0</v>
      </c>
      <c r="E360" s="61">
        <v>1134.0</v>
      </c>
      <c r="F360" s="61">
        <v>570.0</v>
      </c>
      <c r="G360" s="61">
        <v>500.0</v>
      </c>
      <c r="H360" s="515">
        <v>1894.0</v>
      </c>
      <c r="I360" s="515">
        <f t="shared" si="21"/>
        <v>1549</v>
      </c>
      <c r="J360" s="515">
        <f t="shared" si="22"/>
        <v>1224</v>
      </c>
      <c r="K360" s="61">
        <v>47.9</v>
      </c>
      <c r="L360" s="560">
        <v>0.5</v>
      </c>
      <c r="M360" s="561">
        <v>8.0</v>
      </c>
      <c r="N360" s="576"/>
      <c r="O360" s="563">
        <v>58840.0</v>
      </c>
      <c r="P360" s="515">
        <v>64998.0</v>
      </c>
      <c r="Q360" s="564"/>
      <c r="S360" s="8"/>
      <c r="T360" s="8"/>
      <c r="U360" s="8"/>
      <c r="V360" s="8"/>
      <c r="W360" s="8"/>
    </row>
    <row r="361" ht="15.75" customHeight="1">
      <c r="A361" s="9" t="s">
        <v>1796</v>
      </c>
      <c r="B361" s="9" t="s">
        <v>1797</v>
      </c>
      <c r="C361" s="61">
        <f t="shared" si="35"/>
        <v>24</v>
      </c>
      <c r="D361" s="61">
        <v>90.0</v>
      </c>
      <c r="E361" s="61">
        <v>1184.0</v>
      </c>
      <c r="F361" s="61">
        <v>570.0</v>
      </c>
      <c r="G361" s="61">
        <v>500.0</v>
      </c>
      <c r="H361" s="515">
        <v>1975.0</v>
      </c>
      <c r="I361" s="515">
        <f t="shared" si="21"/>
        <v>1616</v>
      </c>
      <c r="J361" s="515">
        <f t="shared" si="22"/>
        <v>1276</v>
      </c>
      <c r="K361" s="61">
        <v>50.0</v>
      </c>
      <c r="L361" s="560">
        <v>0.5</v>
      </c>
      <c r="M361" s="561">
        <v>8.0</v>
      </c>
      <c r="N361" s="576"/>
      <c r="O361" s="563">
        <v>61350.0</v>
      </c>
      <c r="P361" s="515">
        <v>67452.0</v>
      </c>
      <c r="Q361" s="564"/>
      <c r="S361" s="8"/>
      <c r="T361" s="8"/>
      <c r="U361" s="8"/>
      <c r="V361" s="8"/>
      <c r="W361" s="8"/>
    </row>
    <row r="362" ht="15.75" customHeight="1">
      <c r="A362" s="9" t="s">
        <v>1798</v>
      </c>
      <c r="B362" s="9" t="s">
        <v>1799</v>
      </c>
      <c r="C362" s="61">
        <f t="shared" si="35"/>
        <v>25</v>
      </c>
      <c r="D362" s="61">
        <v>90.0</v>
      </c>
      <c r="E362" s="61">
        <v>1234.0</v>
      </c>
      <c r="F362" s="61">
        <v>570.0</v>
      </c>
      <c r="G362" s="61">
        <v>500.0</v>
      </c>
      <c r="H362" s="515">
        <v>2055.0</v>
      </c>
      <c r="I362" s="515">
        <f t="shared" si="21"/>
        <v>1681</v>
      </c>
      <c r="J362" s="515">
        <f t="shared" si="22"/>
        <v>1328</v>
      </c>
      <c r="K362" s="61">
        <v>52.0</v>
      </c>
      <c r="L362" s="560">
        <v>0.5</v>
      </c>
      <c r="M362" s="561">
        <v>8.0</v>
      </c>
      <c r="N362" s="576"/>
      <c r="O362" s="563">
        <v>63860.0</v>
      </c>
      <c r="P362" s="515">
        <v>69906.0</v>
      </c>
      <c r="Q362" s="564"/>
      <c r="S362" s="8"/>
      <c r="T362" s="8"/>
      <c r="U362" s="8"/>
      <c r="V362" s="8"/>
      <c r="W362" s="8"/>
    </row>
    <row r="363" ht="15.75" customHeight="1">
      <c r="A363" s="9" t="s">
        <v>1800</v>
      </c>
      <c r="B363" s="9" t="s">
        <v>1801</v>
      </c>
      <c r="C363" s="61">
        <f t="shared" si="35"/>
        <v>26</v>
      </c>
      <c r="D363" s="61">
        <v>90.0</v>
      </c>
      <c r="E363" s="61">
        <v>1284.0</v>
      </c>
      <c r="F363" s="61">
        <v>570.0</v>
      </c>
      <c r="G363" s="61">
        <v>500.0</v>
      </c>
      <c r="H363" s="515">
        <v>2136.0</v>
      </c>
      <c r="I363" s="515">
        <f t="shared" si="21"/>
        <v>1747</v>
      </c>
      <c r="J363" s="515">
        <f t="shared" si="22"/>
        <v>1380</v>
      </c>
      <c r="K363" s="61">
        <v>54.1</v>
      </c>
      <c r="L363" s="560">
        <v>0.5</v>
      </c>
      <c r="M363" s="561">
        <v>8.0</v>
      </c>
      <c r="N363" s="576"/>
      <c r="O363" s="563">
        <v>66370.0</v>
      </c>
      <c r="P363" s="515">
        <v>72360.0</v>
      </c>
      <c r="Q363" s="564"/>
      <c r="S363" s="8"/>
      <c r="T363" s="8"/>
      <c r="U363" s="8"/>
      <c r="V363" s="8"/>
      <c r="W363" s="8"/>
    </row>
    <row r="364" ht="15.75" customHeight="1">
      <c r="A364" s="9" t="s">
        <v>1802</v>
      </c>
      <c r="B364" s="9" t="s">
        <v>1803</v>
      </c>
      <c r="C364" s="61">
        <f t="shared" si="35"/>
        <v>27</v>
      </c>
      <c r="D364" s="61">
        <v>90.0</v>
      </c>
      <c r="E364" s="61">
        <v>1334.0</v>
      </c>
      <c r="F364" s="61">
        <v>570.0</v>
      </c>
      <c r="G364" s="61">
        <v>500.0</v>
      </c>
      <c r="H364" s="515">
        <v>2216.0</v>
      </c>
      <c r="I364" s="515">
        <f t="shared" si="21"/>
        <v>1813</v>
      </c>
      <c r="J364" s="515">
        <f t="shared" si="22"/>
        <v>1432</v>
      </c>
      <c r="K364" s="61">
        <v>56.2</v>
      </c>
      <c r="L364" s="560">
        <v>0.5</v>
      </c>
      <c r="M364" s="561">
        <v>8.0</v>
      </c>
      <c r="N364" s="576"/>
      <c r="O364" s="563">
        <v>68880.0</v>
      </c>
      <c r="P364" s="515">
        <v>74814.0</v>
      </c>
      <c r="Q364" s="564"/>
      <c r="S364" s="8"/>
      <c r="T364" s="8"/>
      <c r="U364" s="8"/>
      <c r="V364" s="8"/>
      <c r="W364" s="8"/>
    </row>
    <row r="365" ht="15.75" customHeight="1">
      <c r="A365" s="9" t="s">
        <v>1804</v>
      </c>
      <c r="B365" s="9" t="s">
        <v>1805</v>
      </c>
      <c r="C365" s="61">
        <f t="shared" si="35"/>
        <v>28</v>
      </c>
      <c r="D365" s="61">
        <v>90.0</v>
      </c>
      <c r="E365" s="61">
        <v>1384.0</v>
      </c>
      <c r="F365" s="61">
        <v>570.0</v>
      </c>
      <c r="G365" s="61">
        <v>500.0</v>
      </c>
      <c r="H365" s="515">
        <v>2297.0</v>
      </c>
      <c r="I365" s="515">
        <f t="shared" si="21"/>
        <v>1879</v>
      </c>
      <c r="J365" s="515">
        <f t="shared" si="22"/>
        <v>1484</v>
      </c>
      <c r="K365" s="61">
        <v>58.3</v>
      </c>
      <c r="L365" s="560">
        <v>0.5</v>
      </c>
      <c r="M365" s="561">
        <v>8.0</v>
      </c>
      <c r="N365" s="576"/>
      <c r="O365" s="563">
        <v>71390.0</v>
      </c>
      <c r="P365" s="515">
        <v>77268.0</v>
      </c>
      <c r="Q365" s="564"/>
      <c r="S365" s="8"/>
      <c r="T365" s="8"/>
      <c r="U365" s="8"/>
      <c r="V365" s="8"/>
      <c r="W365" s="8"/>
    </row>
    <row r="366" ht="15.75" customHeight="1">
      <c r="A366" s="9" t="s">
        <v>1806</v>
      </c>
      <c r="B366" s="9" t="s">
        <v>1807</v>
      </c>
      <c r="C366" s="61">
        <f t="shared" si="35"/>
        <v>29</v>
      </c>
      <c r="D366" s="61">
        <v>90.0</v>
      </c>
      <c r="E366" s="61">
        <v>1434.0</v>
      </c>
      <c r="F366" s="61">
        <v>570.0</v>
      </c>
      <c r="G366" s="61">
        <v>500.0</v>
      </c>
      <c r="H366" s="515">
        <v>2377.0</v>
      </c>
      <c r="I366" s="515">
        <f t="shared" si="21"/>
        <v>1944</v>
      </c>
      <c r="J366" s="515">
        <f t="shared" si="22"/>
        <v>1536</v>
      </c>
      <c r="K366" s="61">
        <v>60.3</v>
      </c>
      <c r="L366" s="560">
        <v>0.5</v>
      </c>
      <c r="M366" s="561">
        <v>8.0</v>
      </c>
      <c r="N366" s="576"/>
      <c r="O366" s="563">
        <v>73900.0</v>
      </c>
      <c r="P366" s="515">
        <v>79723.0</v>
      </c>
      <c r="Q366" s="564"/>
      <c r="S366" s="8"/>
      <c r="T366" s="8"/>
      <c r="U366" s="8"/>
      <c r="V366" s="8"/>
      <c r="W366" s="8"/>
    </row>
    <row r="367" ht="15.75" customHeight="1">
      <c r="A367" s="9" t="s">
        <v>1808</v>
      </c>
      <c r="B367" s="9" t="s">
        <v>1809</v>
      </c>
      <c r="C367" s="61">
        <f t="shared" si="35"/>
        <v>30</v>
      </c>
      <c r="D367" s="61">
        <v>90.0</v>
      </c>
      <c r="E367" s="61">
        <v>1484.0</v>
      </c>
      <c r="F367" s="61">
        <v>570.0</v>
      </c>
      <c r="G367" s="61">
        <v>500.0</v>
      </c>
      <c r="H367" s="515">
        <v>2458.0</v>
      </c>
      <c r="I367" s="515">
        <f t="shared" si="21"/>
        <v>2011</v>
      </c>
      <c r="J367" s="515">
        <f t="shared" si="22"/>
        <v>1588</v>
      </c>
      <c r="K367" s="61">
        <v>62.4</v>
      </c>
      <c r="L367" s="560">
        <v>0.5</v>
      </c>
      <c r="M367" s="561">
        <v>8.0</v>
      </c>
      <c r="N367" s="576"/>
      <c r="O367" s="563">
        <v>76410.0</v>
      </c>
      <c r="P367" s="515">
        <v>82177.0</v>
      </c>
      <c r="Q367" s="564"/>
      <c r="S367" s="8"/>
      <c r="T367" s="8"/>
      <c r="U367" s="8"/>
      <c r="V367" s="8"/>
      <c r="W367" s="8"/>
    </row>
    <row r="368" ht="15.75" customHeight="1">
      <c r="A368" s="9" t="s">
        <v>1810</v>
      </c>
      <c r="B368" s="9" t="s">
        <v>1811</v>
      </c>
      <c r="C368" s="61">
        <f t="shared" si="35"/>
        <v>31</v>
      </c>
      <c r="D368" s="61">
        <v>90.0</v>
      </c>
      <c r="E368" s="61">
        <v>1534.0</v>
      </c>
      <c r="F368" s="61">
        <v>570.0</v>
      </c>
      <c r="G368" s="61">
        <v>500.0</v>
      </c>
      <c r="H368" s="515">
        <v>2536.0</v>
      </c>
      <c r="I368" s="515">
        <f t="shared" si="21"/>
        <v>2074</v>
      </c>
      <c r="J368" s="515">
        <f t="shared" si="22"/>
        <v>1638</v>
      </c>
      <c r="K368" s="61">
        <v>64.5</v>
      </c>
      <c r="L368" s="560">
        <v>0.5</v>
      </c>
      <c r="M368" s="561">
        <v>8.0</v>
      </c>
      <c r="N368" s="576"/>
      <c r="O368" s="563">
        <v>78920.0</v>
      </c>
      <c r="P368" s="515">
        <v>84631.0</v>
      </c>
      <c r="Q368" s="564"/>
      <c r="S368" s="8"/>
      <c r="T368" s="8"/>
      <c r="U368" s="8"/>
      <c r="V368" s="8"/>
      <c r="W368" s="8"/>
    </row>
    <row r="369" ht="15.75" customHeight="1">
      <c r="A369" s="9" t="s">
        <v>1812</v>
      </c>
      <c r="B369" s="9" t="s">
        <v>1813</v>
      </c>
      <c r="C369" s="61">
        <f t="shared" si="35"/>
        <v>32</v>
      </c>
      <c r="D369" s="61">
        <v>90.0</v>
      </c>
      <c r="E369" s="61">
        <v>1584.0</v>
      </c>
      <c r="F369" s="61">
        <v>570.0</v>
      </c>
      <c r="G369" s="61">
        <v>500.0</v>
      </c>
      <c r="H369" s="515">
        <v>2615.0</v>
      </c>
      <c r="I369" s="515">
        <f t="shared" si="21"/>
        <v>2139</v>
      </c>
      <c r="J369" s="515">
        <f t="shared" si="22"/>
        <v>1689</v>
      </c>
      <c r="K369" s="61">
        <v>66.6</v>
      </c>
      <c r="L369" s="560">
        <v>0.5</v>
      </c>
      <c r="M369" s="561">
        <v>8.0</v>
      </c>
      <c r="N369" s="576"/>
      <c r="O369" s="563">
        <v>81430.0</v>
      </c>
      <c r="P369" s="515">
        <v>87085.0</v>
      </c>
      <c r="Q369" s="564"/>
      <c r="S369" s="8"/>
      <c r="T369" s="8"/>
      <c r="U369" s="8"/>
      <c r="V369" s="8"/>
      <c r="W369" s="8"/>
    </row>
    <row r="370" ht="15.75" customHeight="1">
      <c r="A370" s="9" t="s">
        <v>1814</v>
      </c>
      <c r="B370" s="9" t="s">
        <v>1815</v>
      </c>
      <c r="C370" s="61">
        <f t="shared" si="35"/>
        <v>33</v>
      </c>
      <c r="D370" s="61">
        <v>90.0</v>
      </c>
      <c r="E370" s="61">
        <v>1634.0</v>
      </c>
      <c r="F370" s="61">
        <v>570.0</v>
      </c>
      <c r="G370" s="61">
        <v>500.0</v>
      </c>
      <c r="H370" s="515">
        <v>2693.0</v>
      </c>
      <c r="I370" s="515">
        <f t="shared" si="21"/>
        <v>2203</v>
      </c>
      <c r="J370" s="515">
        <f t="shared" si="22"/>
        <v>1740</v>
      </c>
      <c r="K370" s="61">
        <v>68.7</v>
      </c>
      <c r="L370" s="560">
        <v>0.5</v>
      </c>
      <c r="M370" s="561">
        <v>8.0</v>
      </c>
      <c r="N370" s="576"/>
      <c r="O370" s="563">
        <v>83940.0</v>
      </c>
      <c r="P370" s="515">
        <v>89539.0</v>
      </c>
      <c r="Q370" s="564"/>
      <c r="S370" s="8"/>
      <c r="T370" s="8"/>
      <c r="U370" s="8"/>
      <c r="V370" s="8"/>
      <c r="W370" s="8"/>
    </row>
    <row r="371" ht="15.75" customHeight="1">
      <c r="A371" s="9" t="s">
        <v>1816</v>
      </c>
      <c r="B371" s="9" t="s">
        <v>1817</v>
      </c>
      <c r="C371" s="61">
        <f t="shared" si="35"/>
        <v>34</v>
      </c>
      <c r="D371" s="61">
        <v>90.0</v>
      </c>
      <c r="E371" s="61">
        <v>1684.0</v>
      </c>
      <c r="F371" s="61">
        <v>570.0</v>
      </c>
      <c r="G371" s="61">
        <v>500.0</v>
      </c>
      <c r="H371" s="515">
        <v>2771.0</v>
      </c>
      <c r="I371" s="515">
        <f t="shared" si="21"/>
        <v>2267</v>
      </c>
      <c r="J371" s="515">
        <f t="shared" si="22"/>
        <v>1790</v>
      </c>
      <c r="K371" s="61">
        <v>70.7</v>
      </c>
      <c r="L371" s="560">
        <v>0.5</v>
      </c>
      <c r="M371" s="561">
        <v>8.0</v>
      </c>
      <c r="N371" s="576"/>
      <c r="O371" s="563">
        <v>86450.0</v>
      </c>
      <c r="P371" s="515">
        <v>91993.0</v>
      </c>
      <c r="Q371" s="564"/>
      <c r="S371" s="8"/>
      <c r="T371" s="8"/>
      <c r="U371" s="8"/>
      <c r="V371" s="8"/>
      <c r="W371" s="8"/>
    </row>
    <row r="372" ht="15.75" customHeight="1">
      <c r="A372" s="9" t="s">
        <v>1818</v>
      </c>
      <c r="B372" s="9" t="s">
        <v>1819</v>
      </c>
      <c r="C372" s="61">
        <f t="shared" si="35"/>
        <v>35</v>
      </c>
      <c r="D372" s="61">
        <v>90.0</v>
      </c>
      <c r="E372" s="61">
        <v>1734.0</v>
      </c>
      <c r="F372" s="61">
        <v>570.0</v>
      </c>
      <c r="G372" s="61">
        <v>500.0</v>
      </c>
      <c r="H372" s="515">
        <v>2850.0</v>
      </c>
      <c r="I372" s="515">
        <f t="shared" si="21"/>
        <v>2331</v>
      </c>
      <c r="J372" s="515">
        <f t="shared" si="22"/>
        <v>1841</v>
      </c>
      <c r="K372" s="61">
        <v>72.8</v>
      </c>
      <c r="L372" s="560">
        <v>0.5</v>
      </c>
      <c r="M372" s="561">
        <v>8.0</v>
      </c>
      <c r="N372" s="576"/>
      <c r="O372" s="563">
        <v>88960.0</v>
      </c>
      <c r="P372" s="515">
        <v>94447.0</v>
      </c>
      <c r="Q372" s="564"/>
      <c r="S372" s="8"/>
      <c r="T372" s="8"/>
      <c r="U372" s="8"/>
      <c r="V372" s="8"/>
      <c r="W372" s="8"/>
    </row>
    <row r="373" ht="15.75" customHeight="1">
      <c r="A373" s="9" t="s">
        <v>1820</v>
      </c>
      <c r="B373" s="9" t="s">
        <v>1821</v>
      </c>
      <c r="C373" s="61">
        <f t="shared" si="35"/>
        <v>36</v>
      </c>
      <c r="D373" s="61">
        <v>90.0</v>
      </c>
      <c r="E373" s="61">
        <v>1784.0</v>
      </c>
      <c r="F373" s="61">
        <v>570.0</v>
      </c>
      <c r="G373" s="61">
        <v>500.0</v>
      </c>
      <c r="H373" s="515">
        <v>2928.0</v>
      </c>
      <c r="I373" s="515">
        <f t="shared" si="21"/>
        <v>2395</v>
      </c>
      <c r="J373" s="515">
        <f t="shared" si="22"/>
        <v>1891</v>
      </c>
      <c r="K373" s="61">
        <v>74.9</v>
      </c>
      <c r="L373" s="560">
        <v>0.5</v>
      </c>
      <c r="M373" s="561">
        <v>8.0</v>
      </c>
      <c r="N373" s="576"/>
      <c r="O373" s="563">
        <v>91470.0</v>
      </c>
      <c r="P373" s="515">
        <v>96901.0</v>
      </c>
      <c r="Q373" s="564"/>
      <c r="S373" s="8"/>
      <c r="T373" s="8"/>
      <c r="U373" s="8"/>
      <c r="V373" s="8"/>
      <c r="W373" s="8"/>
    </row>
    <row r="374" ht="15.75" customHeight="1">
      <c r="A374" s="9" t="s">
        <v>1822</v>
      </c>
      <c r="B374" s="9" t="s">
        <v>1823</v>
      </c>
      <c r="C374" s="61">
        <f t="shared" si="35"/>
        <v>37</v>
      </c>
      <c r="D374" s="61">
        <v>90.0</v>
      </c>
      <c r="E374" s="61">
        <v>1834.0</v>
      </c>
      <c r="F374" s="61">
        <v>570.0</v>
      </c>
      <c r="G374" s="61">
        <v>500.0</v>
      </c>
      <c r="H374" s="515">
        <v>3006.0</v>
      </c>
      <c r="I374" s="515">
        <f t="shared" si="21"/>
        <v>2459</v>
      </c>
      <c r="J374" s="515">
        <f t="shared" si="22"/>
        <v>1942</v>
      </c>
      <c r="K374" s="61">
        <v>77.0</v>
      </c>
      <c r="L374" s="560">
        <v>0.5</v>
      </c>
      <c r="M374" s="561">
        <v>8.0</v>
      </c>
      <c r="N374" s="576"/>
      <c r="O374" s="563">
        <v>93980.0</v>
      </c>
      <c r="P374" s="515">
        <v>99355.0</v>
      </c>
      <c r="Q374" s="564"/>
      <c r="S374" s="8"/>
      <c r="T374" s="8"/>
      <c r="U374" s="8"/>
      <c r="V374" s="8"/>
      <c r="W374" s="8"/>
    </row>
    <row r="375" ht="15.75" customHeight="1">
      <c r="A375" s="9" t="s">
        <v>1824</v>
      </c>
      <c r="B375" s="9" t="s">
        <v>1825</v>
      </c>
      <c r="C375" s="61">
        <f t="shared" si="35"/>
        <v>38</v>
      </c>
      <c r="D375" s="61">
        <v>90.0</v>
      </c>
      <c r="E375" s="61">
        <v>1884.0</v>
      </c>
      <c r="F375" s="61">
        <v>570.0</v>
      </c>
      <c r="G375" s="61">
        <v>500.0</v>
      </c>
      <c r="H375" s="515">
        <v>3085.0</v>
      </c>
      <c r="I375" s="515">
        <f t="shared" si="21"/>
        <v>2524</v>
      </c>
      <c r="J375" s="515">
        <f t="shared" si="22"/>
        <v>1993</v>
      </c>
      <c r="K375" s="61">
        <v>79.0</v>
      </c>
      <c r="L375" s="560">
        <v>0.5</v>
      </c>
      <c r="M375" s="561">
        <v>8.0</v>
      </c>
      <c r="N375" s="576"/>
      <c r="O375" s="563">
        <v>96490.0</v>
      </c>
      <c r="P375" s="515">
        <v>101809.0</v>
      </c>
      <c r="Q375" s="564"/>
      <c r="S375" s="8"/>
      <c r="T375" s="8"/>
      <c r="U375" s="8"/>
      <c r="V375" s="8"/>
      <c r="W375" s="8"/>
    </row>
    <row r="376" ht="15.75" customHeight="1">
      <c r="D376" s="577"/>
      <c r="E376" s="8"/>
      <c r="H376" s="63">
        <v>0.0</v>
      </c>
      <c r="I376" s="515">
        <f t="shared" si="21"/>
        <v>0</v>
      </c>
      <c r="J376" s="515">
        <f t="shared" si="22"/>
        <v>0</v>
      </c>
      <c r="M376" s="572"/>
      <c r="O376" s="563">
        <v>0.0</v>
      </c>
      <c r="P376" s="515">
        <v>0.0</v>
      </c>
      <c r="Q376" s="564"/>
      <c r="S376" s="8"/>
      <c r="T376" s="8"/>
      <c r="U376" s="8"/>
      <c r="V376" s="8"/>
      <c r="W376" s="8"/>
    </row>
    <row r="377" ht="15.75" customHeight="1">
      <c r="B377" s="573" t="s">
        <v>1826</v>
      </c>
      <c r="D377" s="572"/>
      <c r="E377" s="8"/>
      <c r="H377" s="63">
        <v>0.0</v>
      </c>
      <c r="I377" s="515">
        <f t="shared" si="21"/>
        <v>0</v>
      </c>
      <c r="J377" s="515">
        <f t="shared" si="22"/>
        <v>0</v>
      </c>
      <c r="M377" s="572"/>
      <c r="O377" s="563">
        <v>0.0</v>
      </c>
      <c r="P377" s="515">
        <v>0.0</v>
      </c>
      <c r="Q377" s="564"/>
      <c r="S377" s="8"/>
      <c r="T377" s="8"/>
      <c r="U377" s="8"/>
      <c r="V377" s="8"/>
      <c r="W377" s="8"/>
    </row>
    <row r="378" ht="15.75" customHeight="1">
      <c r="A378" s="9" t="s">
        <v>1827</v>
      </c>
      <c r="B378" s="9" t="s">
        <v>1828</v>
      </c>
      <c r="C378" s="61">
        <v>2.0</v>
      </c>
      <c r="D378" s="61">
        <v>90.0</v>
      </c>
      <c r="E378" s="61">
        <v>84.0</v>
      </c>
      <c r="F378" s="61">
        <v>750.0</v>
      </c>
      <c r="G378" s="61">
        <v>680.0</v>
      </c>
      <c r="H378" s="515">
        <v>215.0</v>
      </c>
      <c r="I378" s="515">
        <f t="shared" si="21"/>
        <v>176</v>
      </c>
      <c r="J378" s="515">
        <f t="shared" si="22"/>
        <v>139</v>
      </c>
      <c r="K378" s="61">
        <v>5.2</v>
      </c>
      <c r="L378" s="560">
        <v>0.5</v>
      </c>
      <c r="M378" s="561">
        <v>2.0</v>
      </c>
      <c r="N378" s="562" t="s">
        <v>1254</v>
      </c>
      <c r="O378" s="563">
        <v>13850.0</v>
      </c>
      <c r="P378" s="515">
        <v>14689.0</v>
      </c>
      <c r="Q378" s="564"/>
      <c r="S378" s="8"/>
      <c r="T378" s="8"/>
      <c r="U378" s="8"/>
      <c r="V378" s="8"/>
      <c r="W378" s="8"/>
    </row>
    <row r="379" ht="15.75" customHeight="1">
      <c r="A379" s="9" t="s">
        <v>1829</v>
      </c>
      <c r="B379" s="9" t="s">
        <v>1830</v>
      </c>
      <c r="C379" s="61">
        <v>3.0</v>
      </c>
      <c r="D379" s="61">
        <v>90.0</v>
      </c>
      <c r="E379" s="61">
        <v>134.0</v>
      </c>
      <c r="F379" s="61">
        <v>750.0</v>
      </c>
      <c r="G379" s="61">
        <v>680.0</v>
      </c>
      <c r="H379" s="515">
        <v>323.0</v>
      </c>
      <c r="I379" s="515">
        <f t="shared" si="21"/>
        <v>264</v>
      </c>
      <c r="J379" s="515">
        <f t="shared" si="22"/>
        <v>209</v>
      </c>
      <c r="K379" s="61">
        <v>7.8</v>
      </c>
      <c r="L379" s="560">
        <v>0.5</v>
      </c>
      <c r="M379" s="561">
        <v>4.0</v>
      </c>
      <c r="N379" s="105"/>
      <c r="O379" s="563">
        <v>15950.0</v>
      </c>
      <c r="P379" s="515">
        <v>17695.0</v>
      </c>
      <c r="Q379" s="564"/>
      <c r="S379" s="8"/>
      <c r="T379" s="8"/>
      <c r="U379" s="8"/>
      <c r="V379" s="8"/>
      <c r="W379" s="8"/>
    </row>
    <row r="380" ht="15.75" customHeight="1">
      <c r="A380" s="9" t="s">
        <v>1831</v>
      </c>
      <c r="B380" s="9" t="s">
        <v>1832</v>
      </c>
      <c r="C380" s="61">
        <v>4.0</v>
      </c>
      <c r="D380" s="61">
        <v>90.0</v>
      </c>
      <c r="E380" s="61">
        <v>184.0</v>
      </c>
      <c r="F380" s="61">
        <v>750.0</v>
      </c>
      <c r="G380" s="61">
        <v>680.0</v>
      </c>
      <c r="H380" s="515">
        <v>431.0</v>
      </c>
      <c r="I380" s="515">
        <f t="shared" si="21"/>
        <v>353</v>
      </c>
      <c r="J380" s="515">
        <f t="shared" si="22"/>
        <v>278</v>
      </c>
      <c r="K380" s="61">
        <v>10.4</v>
      </c>
      <c r="L380" s="560">
        <v>0.5</v>
      </c>
      <c r="M380" s="561">
        <v>4.0</v>
      </c>
      <c r="N380" s="105"/>
      <c r="O380" s="563">
        <v>18000.0</v>
      </c>
      <c r="P380" s="515">
        <v>20704.0</v>
      </c>
      <c r="Q380" s="564"/>
      <c r="S380" s="8"/>
      <c r="T380" s="8"/>
      <c r="U380" s="8"/>
      <c r="V380" s="8"/>
      <c r="W380" s="8"/>
    </row>
    <row r="381" ht="15.75" customHeight="1">
      <c r="A381" s="9" t="s">
        <v>1833</v>
      </c>
      <c r="B381" s="9" t="s">
        <v>1834</v>
      </c>
      <c r="C381" s="61">
        <v>5.0</v>
      </c>
      <c r="D381" s="61">
        <v>90.0</v>
      </c>
      <c r="E381" s="61">
        <v>234.0</v>
      </c>
      <c r="F381" s="61">
        <v>750.0</v>
      </c>
      <c r="G381" s="61">
        <v>680.0</v>
      </c>
      <c r="H381" s="515">
        <v>538.0</v>
      </c>
      <c r="I381" s="515">
        <f t="shared" si="21"/>
        <v>440</v>
      </c>
      <c r="J381" s="515">
        <f t="shared" si="22"/>
        <v>348</v>
      </c>
      <c r="K381" s="61">
        <v>12.9</v>
      </c>
      <c r="L381" s="560">
        <v>0.5</v>
      </c>
      <c r="M381" s="561">
        <v>4.0</v>
      </c>
      <c r="N381" s="105"/>
      <c r="O381" s="563">
        <v>20100.0</v>
      </c>
      <c r="P381" s="515">
        <v>23722.0</v>
      </c>
      <c r="Q381" s="564"/>
      <c r="S381" s="8"/>
      <c r="T381" s="8"/>
      <c r="U381" s="8"/>
      <c r="V381" s="8"/>
      <c r="W381" s="8"/>
    </row>
    <row r="382" ht="15.75" customHeight="1">
      <c r="A382" s="9" t="s">
        <v>1835</v>
      </c>
      <c r="B382" s="9" t="s">
        <v>1836</v>
      </c>
      <c r="C382" s="61">
        <v>6.0</v>
      </c>
      <c r="D382" s="61">
        <v>90.0</v>
      </c>
      <c r="E382" s="61">
        <v>284.0</v>
      </c>
      <c r="F382" s="61">
        <v>750.0</v>
      </c>
      <c r="G382" s="61">
        <v>680.0</v>
      </c>
      <c r="H382" s="515">
        <v>646.0</v>
      </c>
      <c r="I382" s="515">
        <f t="shared" si="21"/>
        <v>528</v>
      </c>
      <c r="J382" s="515">
        <f t="shared" si="22"/>
        <v>417</v>
      </c>
      <c r="K382" s="61">
        <v>15.5</v>
      </c>
      <c r="L382" s="560">
        <v>0.5</v>
      </c>
      <c r="M382" s="561">
        <v>4.0</v>
      </c>
      <c r="N382" s="105"/>
      <c r="O382" s="563">
        <v>22100.0</v>
      </c>
      <c r="P382" s="515">
        <v>26744.0</v>
      </c>
      <c r="Q382" s="564"/>
      <c r="S382" s="8"/>
      <c r="T382" s="8"/>
      <c r="U382" s="8"/>
      <c r="V382" s="8"/>
      <c r="W382" s="8"/>
    </row>
    <row r="383" ht="15.75" customHeight="1">
      <c r="A383" s="9" t="s">
        <v>1837</v>
      </c>
      <c r="B383" s="9" t="s">
        <v>1838</v>
      </c>
      <c r="C383" s="61">
        <v>7.0</v>
      </c>
      <c r="D383" s="61">
        <v>90.0</v>
      </c>
      <c r="E383" s="61">
        <v>334.0</v>
      </c>
      <c r="F383" s="61">
        <v>750.0</v>
      </c>
      <c r="G383" s="61">
        <v>680.0</v>
      </c>
      <c r="H383" s="515">
        <v>753.0</v>
      </c>
      <c r="I383" s="515">
        <f t="shared" si="21"/>
        <v>616</v>
      </c>
      <c r="J383" s="515">
        <f t="shared" si="22"/>
        <v>486</v>
      </c>
      <c r="K383" s="61">
        <v>18.0</v>
      </c>
      <c r="L383" s="560">
        <v>0.5</v>
      </c>
      <c r="M383" s="561">
        <v>4.0</v>
      </c>
      <c r="N383" s="105"/>
      <c r="O383" s="563">
        <v>24150.0</v>
      </c>
      <c r="P383" s="515">
        <v>29774.0</v>
      </c>
      <c r="Q383" s="564"/>
      <c r="S383" s="8"/>
      <c r="T383" s="8"/>
      <c r="U383" s="8"/>
      <c r="V383" s="8"/>
      <c r="W383" s="8"/>
    </row>
    <row r="384" ht="15.75" customHeight="1">
      <c r="A384" s="9" t="s">
        <v>1839</v>
      </c>
      <c r="B384" s="9" t="s">
        <v>1840</v>
      </c>
      <c r="C384" s="61">
        <v>8.0</v>
      </c>
      <c r="D384" s="61">
        <v>90.0</v>
      </c>
      <c r="E384" s="61">
        <v>384.0</v>
      </c>
      <c r="F384" s="61">
        <v>750.0</v>
      </c>
      <c r="G384" s="61">
        <v>680.0</v>
      </c>
      <c r="H384" s="515">
        <v>860.0</v>
      </c>
      <c r="I384" s="515">
        <f t="shared" si="21"/>
        <v>703</v>
      </c>
      <c r="J384" s="515">
        <f t="shared" si="22"/>
        <v>556</v>
      </c>
      <c r="K384" s="61">
        <v>20.6</v>
      </c>
      <c r="L384" s="560">
        <v>0.5</v>
      </c>
      <c r="M384" s="561">
        <v>4.0</v>
      </c>
      <c r="N384" s="105"/>
      <c r="O384" s="563">
        <v>26250.0</v>
      </c>
      <c r="P384" s="515">
        <v>32810.0</v>
      </c>
      <c r="Q384" s="564"/>
      <c r="S384" s="8"/>
      <c r="T384" s="8"/>
      <c r="U384" s="8"/>
      <c r="V384" s="8"/>
      <c r="W384" s="8"/>
    </row>
    <row r="385" ht="15.75" customHeight="1">
      <c r="A385" s="9" t="s">
        <v>1841</v>
      </c>
      <c r="B385" s="9" t="s">
        <v>1842</v>
      </c>
      <c r="C385" s="61">
        <v>9.0</v>
      </c>
      <c r="D385" s="61">
        <v>90.0</v>
      </c>
      <c r="E385" s="61">
        <v>434.0</v>
      </c>
      <c r="F385" s="61">
        <v>750.0</v>
      </c>
      <c r="G385" s="61">
        <v>680.0</v>
      </c>
      <c r="H385" s="515">
        <v>969.0</v>
      </c>
      <c r="I385" s="515">
        <f t="shared" si="21"/>
        <v>793</v>
      </c>
      <c r="J385" s="515">
        <f t="shared" si="22"/>
        <v>626</v>
      </c>
      <c r="K385" s="61">
        <v>23.2</v>
      </c>
      <c r="L385" s="560">
        <v>0.5</v>
      </c>
      <c r="M385" s="561">
        <v>4.0</v>
      </c>
      <c r="N385" s="105"/>
      <c r="O385" s="563">
        <v>28300.0</v>
      </c>
      <c r="P385" s="515">
        <v>35852.0</v>
      </c>
      <c r="Q385" s="564"/>
      <c r="S385" s="8"/>
      <c r="T385" s="8"/>
      <c r="U385" s="8"/>
      <c r="V385" s="8"/>
      <c r="W385" s="8"/>
    </row>
    <row r="386" ht="15.75" customHeight="1">
      <c r="A386" s="9" t="s">
        <v>1843</v>
      </c>
      <c r="B386" s="9" t="s">
        <v>1844</v>
      </c>
      <c r="C386" s="61">
        <v>10.0</v>
      </c>
      <c r="D386" s="61">
        <v>90.0</v>
      </c>
      <c r="E386" s="61">
        <v>484.0</v>
      </c>
      <c r="F386" s="61">
        <v>750.0</v>
      </c>
      <c r="G386" s="61">
        <v>680.0</v>
      </c>
      <c r="H386" s="515">
        <v>1077.0</v>
      </c>
      <c r="I386" s="515">
        <f t="shared" si="21"/>
        <v>881</v>
      </c>
      <c r="J386" s="515">
        <f t="shared" si="22"/>
        <v>696</v>
      </c>
      <c r="K386" s="61">
        <v>25.7</v>
      </c>
      <c r="L386" s="560">
        <v>0.5</v>
      </c>
      <c r="M386" s="561">
        <v>6.0</v>
      </c>
      <c r="N386" s="105"/>
      <c r="O386" s="563">
        <v>30350.0</v>
      </c>
      <c r="P386" s="515">
        <v>38900.0</v>
      </c>
      <c r="Q386" s="564"/>
      <c r="S386" s="8"/>
      <c r="T386" s="8"/>
      <c r="U386" s="8"/>
      <c r="V386" s="8"/>
      <c r="W386" s="8"/>
    </row>
    <row r="387" ht="15.75" customHeight="1">
      <c r="A387" s="9" t="s">
        <v>1845</v>
      </c>
      <c r="B387" s="9" t="s">
        <v>1846</v>
      </c>
      <c r="C387" s="61">
        <v>11.0</v>
      </c>
      <c r="D387" s="61">
        <v>90.0</v>
      </c>
      <c r="E387" s="61">
        <v>534.0</v>
      </c>
      <c r="F387" s="61">
        <v>750.0</v>
      </c>
      <c r="G387" s="61">
        <v>680.0</v>
      </c>
      <c r="H387" s="515">
        <v>1184.0</v>
      </c>
      <c r="I387" s="515">
        <f t="shared" si="21"/>
        <v>969</v>
      </c>
      <c r="J387" s="515">
        <f t="shared" si="22"/>
        <v>765</v>
      </c>
      <c r="K387" s="61">
        <v>28.3</v>
      </c>
      <c r="L387" s="560">
        <v>0.5</v>
      </c>
      <c r="M387" s="561">
        <v>6.0</v>
      </c>
      <c r="N387" s="105"/>
      <c r="O387" s="563">
        <v>32400.0</v>
      </c>
      <c r="P387" s="515">
        <v>41955.0</v>
      </c>
      <c r="Q387" s="564"/>
      <c r="S387" s="8"/>
      <c r="T387" s="8"/>
      <c r="U387" s="8"/>
      <c r="V387" s="8"/>
      <c r="W387" s="8"/>
    </row>
    <row r="388" ht="15.75" customHeight="1">
      <c r="A388" s="9" t="s">
        <v>1847</v>
      </c>
      <c r="B388" s="9" t="s">
        <v>1848</v>
      </c>
      <c r="C388" s="61">
        <v>12.0</v>
      </c>
      <c r="D388" s="61">
        <v>90.0</v>
      </c>
      <c r="E388" s="61">
        <v>584.0</v>
      </c>
      <c r="F388" s="61">
        <v>750.0</v>
      </c>
      <c r="G388" s="61">
        <v>680.0</v>
      </c>
      <c r="H388" s="515">
        <v>1293.0</v>
      </c>
      <c r="I388" s="515">
        <f t="shared" si="21"/>
        <v>1058</v>
      </c>
      <c r="J388" s="515">
        <f t="shared" si="22"/>
        <v>835</v>
      </c>
      <c r="K388" s="61">
        <v>30.9</v>
      </c>
      <c r="L388" s="560">
        <v>0.5</v>
      </c>
      <c r="M388" s="561">
        <v>6.0</v>
      </c>
      <c r="N388" s="105"/>
      <c r="O388" s="563">
        <v>34500.0</v>
      </c>
      <c r="P388" s="515">
        <v>44976.0</v>
      </c>
      <c r="Q388" s="564"/>
      <c r="S388" s="8"/>
      <c r="T388" s="8"/>
      <c r="U388" s="8"/>
      <c r="V388" s="8"/>
      <c r="W388" s="8"/>
    </row>
    <row r="389" ht="15.75" customHeight="1">
      <c r="A389" s="9" t="s">
        <v>1849</v>
      </c>
      <c r="B389" s="9" t="s">
        <v>1850</v>
      </c>
      <c r="C389" s="61">
        <v>13.0</v>
      </c>
      <c r="D389" s="61">
        <v>90.0</v>
      </c>
      <c r="E389" s="61">
        <v>634.0</v>
      </c>
      <c r="F389" s="61">
        <v>750.0</v>
      </c>
      <c r="G389" s="61">
        <v>680.0</v>
      </c>
      <c r="H389" s="515">
        <v>1400.0</v>
      </c>
      <c r="I389" s="515">
        <f t="shared" si="21"/>
        <v>1145</v>
      </c>
      <c r="J389" s="515">
        <f t="shared" si="22"/>
        <v>904</v>
      </c>
      <c r="K389" s="61">
        <v>33.4</v>
      </c>
      <c r="L389" s="560">
        <v>0.5</v>
      </c>
      <c r="M389" s="561">
        <v>6.0</v>
      </c>
      <c r="N389" s="105"/>
      <c r="O389" s="563">
        <v>36550.0</v>
      </c>
      <c r="P389" s="515">
        <v>47993.0</v>
      </c>
      <c r="Q389" s="564"/>
      <c r="S389" s="8"/>
      <c r="T389" s="8"/>
      <c r="U389" s="8"/>
      <c r="V389" s="8"/>
      <c r="W389" s="8"/>
    </row>
    <row r="390" ht="15.75" customHeight="1">
      <c r="A390" s="9" t="s">
        <v>1851</v>
      </c>
      <c r="B390" s="9" t="s">
        <v>1852</v>
      </c>
      <c r="C390" s="61">
        <v>14.0</v>
      </c>
      <c r="D390" s="61">
        <v>90.0</v>
      </c>
      <c r="E390" s="61">
        <v>684.0</v>
      </c>
      <c r="F390" s="61">
        <v>750.0</v>
      </c>
      <c r="G390" s="61">
        <v>680.0</v>
      </c>
      <c r="H390" s="515">
        <v>1508.0</v>
      </c>
      <c r="I390" s="515">
        <f t="shared" si="21"/>
        <v>1234</v>
      </c>
      <c r="J390" s="515">
        <f t="shared" si="22"/>
        <v>974</v>
      </c>
      <c r="K390" s="61">
        <v>36.0</v>
      </c>
      <c r="L390" s="560">
        <v>0.5</v>
      </c>
      <c r="M390" s="561">
        <v>6.0</v>
      </c>
      <c r="N390" s="55"/>
      <c r="O390" s="563">
        <v>38600.0</v>
      </c>
      <c r="P390" s="515">
        <v>51010.0</v>
      </c>
      <c r="Q390" s="564"/>
      <c r="S390" s="8"/>
      <c r="T390" s="8"/>
      <c r="U390" s="8"/>
      <c r="V390" s="8"/>
      <c r="W390" s="8"/>
    </row>
    <row r="391" ht="15.75" customHeight="1">
      <c r="E391" s="8"/>
      <c r="H391" s="63">
        <v>0.0</v>
      </c>
      <c r="I391" s="515">
        <f t="shared" si="21"/>
        <v>0</v>
      </c>
      <c r="J391" s="515">
        <f t="shared" si="22"/>
        <v>0</v>
      </c>
      <c r="M391" s="572"/>
      <c r="O391" s="563">
        <v>0.0</v>
      </c>
      <c r="P391" s="515">
        <v>0.0</v>
      </c>
      <c r="Q391" s="564"/>
      <c r="S391" s="8"/>
      <c r="T391" s="8"/>
      <c r="U391" s="8"/>
      <c r="V391" s="8"/>
      <c r="W391" s="8"/>
    </row>
    <row r="392" ht="15.75" customHeight="1">
      <c r="B392" s="573" t="s">
        <v>1853</v>
      </c>
      <c r="E392" s="8"/>
      <c r="H392" s="63">
        <v>0.0</v>
      </c>
      <c r="I392" s="515">
        <f t="shared" si="21"/>
        <v>0</v>
      </c>
      <c r="J392" s="515">
        <f t="shared" si="22"/>
        <v>0</v>
      </c>
      <c r="M392" s="572"/>
      <c r="O392" s="563">
        <v>0.0</v>
      </c>
      <c r="P392" s="515">
        <v>0.0</v>
      </c>
      <c r="Q392" s="564"/>
      <c r="S392" s="8"/>
      <c r="T392" s="8"/>
      <c r="U392" s="8"/>
      <c r="V392" s="8"/>
      <c r="W392" s="8"/>
    </row>
    <row r="393" ht="15.75" customHeight="1">
      <c r="A393" s="9" t="s">
        <v>1854</v>
      </c>
      <c r="B393" s="9" t="s">
        <v>1855</v>
      </c>
      <c r="C393" s="61">
        <v>2.0</v>
      </c>
      <c r="D393" s="61">
        <v>90.0</v>
      </c>
      <c r="E393" s="61">
        <v>84.0</v>
      </c>
      <c r="F393" s="61">
        <v>1000.0</v>
      </c>
      <c r="G393" s="61">
        <v>930.0</v>
      </c>
      <c r="H393" s="515">
        <v>290.0</v>
      </c>
      <c r="I393" s="515">
        <f t="shared" si="21"/>
        <v>237</v>
      </c>
      <c r="J393" s="515">
        <f t="shared" si="22"/>
        <v>187</v>
      </c>
      <c r="K393" s="61">
        <v>6.6</v>
      </c>
      <c r="L393" s="560">
        <v>0.5</v>
      </c>
      <c r="M393" s="561">
        <v>2.0</v>
      </c>
      <c r="N393" s="562" t="s">
        <v>1254</v>
      </c>
      <c r="O393" s="563">
        <v>14750.0</v>
      </c>
      <c r="P393" s="515">
        <v>15549.0</v>
      </c>
      <c r="Q393" s="564"/>
      <c r="S393" s="8"/>
      <c r="T393" s="8"/>
      <c r="U393" s="8"/>
      <c r="V393" s="8"/>
      <c r="W393" s="8"/>
    </row>
    <row r="394" ht="15.75" customHeight="1">
      <c r="A394" s="9" t="s">
        <v>1856</v>
      </c>
      <c r="B394" s="9" t="s">
        <v>1857</v>
      </c>
      <c r="C394" s="61">
        <v>3.0</v>
      </c>
      <c r="D394" s="61">
        <v>90.0</v>
      </c>
      <c r="E394" s="61">
        <v>134.0</v>
      </c>
      <c r="F394" s="61">
        <v>1000.0</v>
      </c>
      <c r="G394" s="61">
        <v>930.0</v>
      </c>
      <c r="H394" s="515">
        <v>436.0</v>
      </c>
      <c r="I394" s="515">
        <f t="shared" si="21"/>
        <v>357</v>
      </c>
      <c r="J394" s="515">
        <f t="shared" si="22"/>
        <v>282</v>
      </c>
      <c r="K394" s="61">
        <v>9.8</v>
      </c>
      <c r="L394" s="560">
        <v>0.5</v>
      </c>
      <c r="M394" s="561">
        <v>4.0</v>
      </c>
      <c r="N394" s="105"/>
      <c r="O394" s="563">
        <v>17300.0</v>
      </c>
      <c r="P394" s="515">
        <v>18984.0</v>
      </c>
      <c r="Q394" s="564"/>
      <c r="S394" s="8"/>
      <c r="T394" s="8"/>
      <c r="U394" s="8"/>
      <c r="V394" s="8"/>
      <c r="W394" s="8"/>
    </row>
    <row r="395" ht="15.75" customHeight="1">
      <c r="A395" s="9" t="s">
        <v>1858</v>
      </c>
      <c r="B395" s="9" t="s">
        <v>1859</v>
      </c>
      <c r="C395" s="61">
        <v>4.0</v>
      </c>
      <c r="D395" s="61">
        <v>90.0</v>
      </c>
      <c r="E395" s="61">
        <v>184.0</v>
      </c>
      <c r="F395" s="61">
        <v>1000.0</v>
      </c>
      <c r="G395" s="61">
        <v>930.0</v>
      </c>
      <c r="H395" s="515">
        <v>581.0</v>
      </c>
      <c r="I395" s="515">
        <f t="shared" si="21"/>
        <v>475</v>
      </c>
      <c r="J395" s="515">
        <f t="shared" si="22"/>
        <v>375</v>
      </c>
      <c r="K395" s="61">
        <v>13.1</v>
      </c>
      <c r="L395" s="560">
        <v>0.5</v>
      </c>
      <c r="M395" s="561">
        <v>4.0</v>
      </c>
      <c r="N395" s="105"/>
      <c r="O395" s="563">
        <v>19800.0</v>
      </c>
      <c r="P395" s="515">
        <v>22428.0</v>
      </c>
      <c r="Q395" s="564"/>
      <c r="S395" s="8"/>
      <c r="T395" s="8"/>
      <c r="U395" s="8"/>
      <c r="V395" s="8"/>
      <c r="W395" s="8"/>
    </row>
    <row r="396" ht="15.75" customHeight="1">
      <c r="A396" s="9" t="s">
        <v>1860</v>
      </c>
      <c r="B396" s="9" t="s">
        <v>1861</v>
      </c>
      <c r="C396" s="61">
        <v>5.0</v>
      </c>
      <c r="D396" s="61">
        <v>90.0</v>
      </c>
      <c r="E396" s="61">
        <v>234.0</v>
      </c>
      <c r="F396" s="61">
        <v>1000.0</v>
      </c>
      <c r="G396" s="61">
        <v>930.0</v>
      </c>
      <c r="H396" s="515">
        <v>727.0</v>
      </c>
      <c r="I396" s="515">
        <f t="shared" si="21"/>
        <v>595</v>
      </c>
      <c r="J396" s="515">
        <f t="shared" si="22"/>
        <v>470</v>
      </c>
      <c r="K396" s="61">
        <v>16.3</v>
      </c>
      <c r="L396" s="560">
        <v>0.5</v>
      </c>
      <c r="M396" s="561">
        <v>4.0</v>
      </c>
      <c r="N396" s="105"/>
      <c r="O396" s="563">
        <v>22350.0</v>
      </c>
      <c r="P396" s="515">
        <v>25878.0</v>
      </c>
      <c r="Q396" s="564"/>
      <c r="S396" s="8"/>
      <c r="T396" s="8"/>
      <c r="U396" s="8"/>
      <c r="V396" s="8"/>
      <c r="W396" s="8"/>
    </row>
    <row r="397" ht="15.75" customHeight="1">
      <c r="A397" s="9" t="s">
        <v>1862</v>
      </c>
      <c r="B397" s="9" t="s">
        <v>1863</v>
      </c>
      <c r="C397" s="61">
        <v>6.0</v>
      </c>
      <c r="D397" s="61">
        <v>90.0</v>
      </c>
      <c r="E397" s="61">
        <v>284.0</v>
      </c>
      <c r="F397" s="61">
        <v>1000.0</v>
      </c>
      <c r="G397" s="61">
        <v>930.0</v>
      </c>
      <c r="H397" s="515">
        <v>871.0</v>
      </c>
      <c r="I397" s="515">
        <f t="shared" si="21"/>
        <v>712</v>
      </c>
      <c r="J397" s="515">
        <f t="shared" si="22"/>
        <v>563</v>
      </c>
      <c r="K397" s="61">
        <v>19.5</v>
      </c>
      <c r="L397" s="560">
        <v>0.5</v>
      </c>
      <c r="M397" s="561">
        <v>4.0</v>
      </c>
      <c r="N397" s="105"/>
      <c r="O397" s="563">
        <v>24900.0</v>
      </c>
      <c r="P397" s="515">
        <v>29335.0</v>
      </c>
      <c r="Q397" s="564"/>
      <c r="S397" s="8"/>
      <c r="T397" s="8"/>
      <c r="U397" s="8"/>
      <c r="V397" s="8"/>
      <c r="W397" s="8"/>
    </row>
    <row r="398" ht="15.75" customHeight="1">
      <c r="A398" s="9" t="s">
        <v>1864</v>
      </c>
      <c r="B398" s="9" t="s">
        <v>1865</v>
      </c>
      <c r="C398" s="61">
        <v>7.0</v>
      </c>
      <c r="D398" s="61">
        <v>90.0</v>
      </c>
      <c r="E398" s="61">
        <v>334.0</v>
      </c>
      <c r="F398" s="61">
        <v>1000.0</v>
      </c>
      <c r="G398" s="61">
        <v>930.0</v>
      </c>
      <c r="H398" s="515">
        <v>1017.0</v>
      </c>
      <c r="I398" s="515">
        <f t="shared" si="21"/>
        <v>832</v>
      </c>
      <c r="J398" s="515">
        <f t="shared" si="22"/>
        <v>657</v>
      </c>
      <c r="K398" s="61">
        <v>22.8</v>
      </c>
      <c r="L398" s="560">
        <v>0.5</v>
      </c>
      <c r="M398" s="561">
        <v>4.0</v>
      </c>
      <c r="N398" s="105"/>
      <c r="O398" s="563">
        <v>27400.0</v>
      </c>
      <c r="P398" s="515">
        <v>32800.0</v>
      </c>
      <c r="Q398" s="564"/>
      <c r="S398" s="8"/>
      <c r="T398" s="8"/>
      <c r="U398" s="8"/>
      <c r="V398" s="8"/>
      <c r="W398" s="8"/>
    </row>
    <row r="399" ht="15.75" customHeight="1">
      <c r="A399" s="9" t="s">
        <v>1866</v>
      </c>
      <c r="B399" s="9" t="s">
        <v>1867</v>
      </c>
      <c r="C399" s="61">
        <v>8.0</v>
      </c>
      <c r="D399" s="61">
        <v>90.0</v>
      </c>
      <c r="E399" s="61">
        <v>384.0</v>
      </c>
      <c r="F399" s="61">
        <v>1000.0</v>
      </c>
      <c r="G399" s="61">
        <v>930.0</v>
      </c>
      <c r="H399" s="515">
        <v>1162.0</v>
      </c>
      <c r="I399" s="515">
        <f t="shared" si="21"/>
        <v>951</v>
      </c>
      <c r="J399" s="515">
        <f t="shared" si="22"/>
        <v>751</v>
      </c>
      <c r="K399" s="61">
        <v>26.0</v>
      </c>
      <c r="L399" s="560">
        <v>0.5</v>
      </c>
      <c r="M399" s="561">
        <v>4.0</v>
      </c>
      <c r="N399" s="105"/>
      <c r="O399" s="563">
        <v>29900.0</v>
      </c>
      <c r="P399" s="515">
        <v>36271.0</v>
      </c>
      <c r="Q399" s="564"/>
      <c r="S399" s="8"/>
      <c r="T399" s="8"/>
      <c r="U399" s="8"/>
      <c r="V399" s="8"/>
      <c r="W399" s="8"/>
    </row>
    <row r="400" ht="15.75" customHeight="1">
      <c r="A400" s="9" t="s">
        <v>1868</v>
      </c>
      <c r="B400" s="9" t="s">
        <v>1869</v>
      </c>
      <c r="C400" s="61">
        <v>9.0</v>
      </c>
      <c r="D400" s="61">
        <v>90.0</v>
      </c>
      <c r="E400" s="61">
        <v>434.0</v>
      </c>
      <c r="F400" s="61">
        <v>1000.0</v>
      </c>
      <c r="G400" s="61">
        <v>930.0</v>
      </c>
      <c r="H400" s="515">
        <v>1307.0</v>
      </c>
      <c r="I400" s="515">
        <f t="shared" si="21"/>
        <v>1069</v>
      </c>
      <c r="J400" s="515">
        <f t="shared" si="22"/>
        <v>844</v>
      </c>
      <c r="K400" s="61">
        <v>29.2</v>
      </c>
      <c r="L400" s="560">
        <v>0.5</v>
      </c>
      <c r="M400" s="561">
        <v>4.0</v>
      </c>
      <c r="N400" s="105"/>
      <c r="O400" s="563">
        <v>32450.0</v>
      </c>
      <c r="P400" s="515">
        <v>39751.0</v>
      </c>
      <c r="Q400" s="564"/>
      <c r="S400" s="8"/>
      <c r="T400" s="8"/>
      <c r="U400" s="8"/>
      <c r="V400" s="8"/>
      <c r="W400" s="8"/>
    </row>
    <row r="401" ht="15.75" customHeight="1">
      <c r="A401" s="9" t="s">
        <v>1870</v>
      </c>
      <c r="B401" s="9" t="s">
        <v>1871</v>
      </c>
      <c r="C401" s="61">
        <v>10.0</v>
      </c>
      <c r="D401" s="61">
        <v>90.0</v>
      </c>
      <c r="E401" s="61">
        <v>484.0</v>
      </c>
      <c r="F401" s="61">
        <v>1000.0</v>
      </c>
      <c r="G401" s="61">
        <v>930.0</v>
      </c>
      <c r="H401" s="515">
        <v>1452.0</v>
      </c>
      <c r="I401" s="515">
        <f t="shared" si="21"/>
        <v>1188</v>
      </c>
      <c r="J401" s="515">
        <f t="shared" si="22"/>
        <v>938</v>
      </c>
      <c r="K401" s="61">
        <v>32.5</v>
      </c>
      <c r="L401" s="560">
        <v>0.5</v>
      </c>
      <c r="M401" s="561">
        <v>6.0</v>
      </c>
      <c r="N401" s="105"/>
      <c r="O401" s="563">
        <v>35000.0</v>
      </c>
      <c r="P401" s="515">
        <v>43239.0</v>
      </c>
      <c r="Q401" s="564"/>
      <c r="S401" s="8"/>
      <c r="T401" s="8"/>
      <c r="U401" s="8"/>
      <c r="V401" s="8"/>
      <c r="W401" s="8"/>
    </row>
    <row r="402" ht="15.75" customHeight="1">
      <c r="A402" s="9" t="s">
        <v>1872</v>
      </c>
      <c r="B402" s="9" t="s">
        <v>1873</v>
      </c>
      <c r="C402" s="61">
        <v>11.0</v>
      </c>
      <c r="D402" s="61">
        <v>90.0</v>
      </c>
      <c r="E402" s="61">
        <v>534.0</v>
      </c>
      <c r="F402" s="61">
        <v>1000.0</v>
      </c>
      <c r="G402" s="61">
        <v>930.0</v>
      </c>
      <c r="H402" s="515">
        <v>1598.0</v>
      </c>
      <c r="I402" s="515">
        <f t="shared" si="21"/>
        <v>1307</v>
      </c>
      <c r="J402" s="515">
        <f t="shared" si="22"/>
        <v>1032</v>
      </c>
      <c r="K402" s="61">
        <v>35.7</v>
      </c>
      <c r="L402" s="560">
        <v>0.5</v>
      </c>
      <c r="M402" s="561">
        <v>6.0</v>
      </c>
      <c r="N402" s="105"/>
      <c r="O402" s="563">
        <v>37500.0</v>
      </c>
      <c r="P402" s="515">
        <v>46732.0</v>
      </c>
      <c r="Q402" s="564"/>
      <c r="S402" s="8"/>
      <c r="T402" s="8"/>
      <c r="U402" s="8"/>
      <c r="V402" s="8"/>
      <c r="W402" s="8"/>
    </row>
    <row r="403" ht="15.75" customHeight="1">
      <c r="A403" s="9" t="s">
        <v>1874</v>
      </c>
      <c r="B403" s="9" t="s">
        <v>1875</v>
      </c>
      <c r="C403" s="61">
        <v>12.0</v>
      </c>
      <c r="D403" s="61">
        <v>90.0</v>
      </c>
      <c r="E403" s="61">
        <v>584.0</v>
      </c>
      <c r="F403" s="61">
        <v>1000.0</v>
      </c>
      <c r="G403" s="61">
        <v>930.0</v>
      </c>
      <c r="H403" s="515">
        <v>1742.0</v>
      </c>
      <c r="I403" s="515">
        <f t="shared" si="21"/>
        <v>1425</v>
      </c>
      <c r="J403" s="515">
        <f t="shared" si="22"/>
        <v>1125</v>
      </c>
      <c r="K403" s="61">
        <v>39.0</v>
      </c>
      <c r="L403" s="560">
        <v>0.5</v>
      </c>
      <c r="M403" s="561">
        <v>6.0</v>
      </c>
      <c r="N403" s="105"/>
      <c r="O403" s="563">
        <v>40100.0</v>
      </c>
      <c r="P403" s="515">
        <v>50184.0</v>
      </c>
      <c r="Q403" s="564"/>
      <c r="S403" s="8"/>
      <c r="T403" s="8"/>
      <c r="U403" s="8"/>
      <c r="V403" s="8"/>
      <c r="W403" s="8"/>
    </row>
    <row r="404" ht="15.75" customHeight="1">
      <c r="A404" s="9" t="s">
        <v>1876</v>
      </c>
      <c r="B404" s="9" t="s">
        <v>1877</v>
      </c>
      <c r="C404" s="61">
        <v>13.0</v>
      </c>
      <c r="D404" s="61">
        <v>90.0</v>
      </c>
      <c r="E404" s="61">
        <v>634.0</v>
      </c>
      <c r="F404" s="61">
        <v>1000.0</v>
      </c>
      <c r="G404" s="61">
        <v>930.0</v>
      </c>
      <c r="H404" s="515">
        <v>1888.0</v>
      </c>
      <c r="I404" s="515">
        <f t="shared" si="21"/>
        <v>1544</v>
      </c>
      <c r="J404" s="515">
        <f t="shared" si="22"/>
        <v>1220</v>
      </c>
      <c r="K404" s="61">
        <v>42.2</v>
      </c>
      <c r="L404" s="560">
        <v>0.5</v>
      </c>
      <c r="M404" s="561">
        <v>6.0</v>
      </c>
      <c r="N404" s="105"/>
      <c r="O404" s="563">
        <v>42550.0</v>
      </c>
      <c r="P404" s="515">
        <v>53636.0</v>
      </c>
      <c r="Q404" s="564"/>
      <c r="S404" s="8"/>
      <c r="T404" s="8"/>
      <c r="U404" s="8"/>
      <c r="V404" s="8"/>
      <c r="W404" s="8"/>
    </row>
    <row r="405" ht="15.75" customHeight="1">
      <c r="A405" s="9" t="s">
        <v>1878</v>
      </c>
      <c r="B405" s="9" t="s">
        <v>1879</v>
      </c>
      <c r="C405" s="61">
        <v>14.0</v>
      </c>
      <c r="D405" s="61">
        <v>90.0</v>
      </c>
      <c r="E405" s="61">
        <v>684.0</v>
      </c>
      <c r="F405" s="61">
        <v>1000.0</v>
      </c>
      <c r="G405" s="61">
        <v>930.0</v>
      </c>
      <c r="H405" s="515">
        <v>2033.0</v>
      </c>
      <c r="I405" s="515">
        <f t="shared" si="21"/>
        <v>1663</v>
      </c>
      <c r="J405" s="515">
        <f t="shared" si="22"/>
        <v>1313</v>
      </c>
      <c r="K405" s="61">
        <v>45.4</v>
      </c>
      <c r="L405" s="560">
        <v>0.5</v>
      </c>
      <c r="M405" s="561">
        <v>6.0</v>
      </c>
      <c r="N405" s="55"/>
      <c r="O405" s="563">
        <v>45100.0</v>
      </c>
      <c r="P405" s="515">
        <v>57088.0</v>
      </c>
      <c r="Q405" s="564"/>
      <c r="S405" s="8"/>
      <c r="T405" s="8"/>
      <c r="U405" s="8"/>
      <c r="V405" s="8"/>
      <c r="W405" s="8"/>
    </row>
    <row r="406" ht="15.75" customHeight="1">
      <c r="D406" s="577"/>
      <c r="E406" s="8"/>
      <c r="H406" s="63">
        <v>0.0</v>
      </c>
      <c r="I406" s="515">
        <f t="shared" si="21"/>
        <v>0</v>
      </c>
      <c r="J406" s="515">
        <f t="shared" si="22"/>
        <v>0</v>
      </c>
      <c r="M406" s="572"/>
      <c r="O406" s="563">
        <v>0.0</v>
      </c>
      <c r="P406" s="515">
        <v>0.0</v>
      </c>
      <c r="Q406" s="564"/>
      <c r="S406" s="8"/>
      <c r="T406" s="8"/>
      <c r="U406" s="8"/>
      <c r="V406" s="8"/>
      <c r="W406" s="8"/>
    </row>
    <row r="407" ht="15.75" customHeight="1">
      <c r="B407" s="573" t="s">
        <v>1880</v>
      </c>
      <c r="D407" s="572"/>
      <c r="E407" s="8"/>
      <c r="H407" s="63">
        <v>0.0</v>
      </c>
      <c r="I407" s="515">
        <f t="shared" si="21"/>
        <v>0</v>
      </c>
      <c r="J407" s="515">
        <f t="shared" si="22"/>
        <v>0</v>
      </c>
      <c r="M407" s="572"/>
      <c r="O407" s="563">
        <v>0.0</v>
      </c>
      <c r="P407" s="515">
        <v>0.0</v>
      </c>
      <c r="Q407" s="564"/>
      <c r="S407" s="8"/>
      <c r="T407" s="8"/>
      <c r="U407" s="8"/>
      <c r="V407" s="8"/>
      <c r="W407" s="8"/>
    </row>
    <row r="408" ht="15.75" customHeight="1">
      <c r="A408" s="9" t="s">
        <v>1881</v>
      </c>
      <c r="B408" s="9" t="s">
        <v>1882</v>
      </c>
      <c r="C408" s="61">
        <v>2.0</v>
      </c>
      <c r="D408" s="61">
        <v>90.0</v>
      </c>
      <c r="E408" s="61">
        <v>84.0</v>
      </c>
      <c r="F408" s="61">
        <v>1250.0</v>
      </c>
      <c r="G408" s="61">
        <v>1180.0</v>
      </c>
      <c r="H408" s="515">
        <v>360.0</v>
      </c>
      <c r="I408" s="515">
        <f t="shared" si="21"/>
        <v>294</v>
      </c>
      <c r="J408" s="515">
        <f t="shared" si="22"/>
        <v>233</v>
      </c>
      <c r="K408" s="61">
        <v>7.9</v>
      </c>
      <c r="L408" s="560">
        <v>0.5</v>
      </c>
      <c r="M408" s="561">
        <v>2.0</v>
      </c>
      <c r="N408" s="562" t="s">
        <v>1254</v>
      </c>
      <c r="O408" s="563">
        <v>15550.0</v>
      </c>
      <c r="P408" s="515">
        <v>17021.0</v>
      </c>
      <c r="Q408" s="564"/>
      <c r="S408" s="8"/>
      <c r="T408" s="8"/>
      <c r="U408" s="8"/>
      <c r="V408" s="8"/>
      <c r="W408" s="8"/>
    </row>
    <row r="409" ht="15.75" customHeight="1">
      <c r="A409" s="9" t="s">
        <v>1883</v>
      </c>
      <c r="B409" s="9" t="s">
        <v>1884</v>
      </c>
      <c r="C409" s="61">
        <v>3.0</v>
      </c>
      <c r="D409" s="61">
        <v>90.0</v>
      </c>
      <c r="E409" s="61">
        <v>134.0</v>
      </c>
      <c r="F409" s="61">
        <v>1250.0</v>
      </c>
      <c r="G409" s="61">
        <v>1180.0</v>
      </c>
      <c r="H409" s="515">
        <v>541.0</v>
      </c>
      <c r="I409" s="515">
        <f t="shared" si="21"/>
        <v>443</v>
      </c>
      <c r="J409" s="515">
        <f t="shared" si="22"/>
        <v>349</v>
      </c>
      <c r="K409" s="61">
        <v>11.8</v>
      </c>
      <c r="L409" s="560">
        <v>0.5</v>
      </c>
      <c r="M409" s="561">
        <v>4.0</v>
      </c>
      <c r="N409" s="105"/>
      <c r="O409" s="563">
        <v>18500.0</v>
      </c>
      <c r="P409" s="515">
        <v>21195.0</v>
      </c>
      <c r="Q409" s="564"/>
      <c r="S409" s="8"/>
      <c r="T409" s="8"/>
      <c r="U409" s="8"/>
      <c r="V409" s="8"/>
      <c r="W409" s="8"/>
    </row>
    <row r="410" ht="15.75" customHeight="1">
      <c r="A410" s="9" t="s">
        <v>1885</v>
      </c>
      <c r="B410" s="9" t="s">
        <v>1886</v>
      </c>
      <c r="C410" s="61">
        <v>4.0</v>
      </c>
      <c r="D410" s="61">
        <v>90.0</v>
      </c>
      <c r="E410" s="61">
        <v>184.0</v>
      </c>
      <c r="F410" s="61">
        <v>1250.0</v>
      </c>
      <c r="G410" s="61">
        <v>1180.0</v>
      </c>
      <c r="H410" s="515">
        <v>721.0</v>
      </c>
      <c r="I410" s="515">
        <f t="shared" si="21"/>
        <v>590</v>
      </c>
      <c r="J410" s="515">
        <f t="shared" si="22"/>
        <v>466</v>
      </c>
      <c r="K410" s="61">
        <v>15.7</v>
      </c>
      <c r="L410" s="560">
        <v>0.5</v>
      </c>
      <c r="M410" s="561">
        <v>4.0</v>
      </c>
      <c r="N410" s="105"/>
      <c r="O410" s="563">
        <v>21400.0</v>
      </c>
      <c r="P410" s="515">
        <v>25376.0</v>
      </c>
      <c r="Q410" s="564"/>
      <c r="S410" s="8"/>
      <c r="T410" s="8"/>
      <c r="U410" s="8"/>
      <c r="V410" s="8"/>
      <c r="W410" s="8"/>
    </row>
    <row r="411" ht="15.75" customHeight="1">
      <c r="A411" s="9" t="s">
        <v>1887</v>
      </c>
      <c r="B411" s="9" t="s">
        <v>1888</v>
      </c>
      <c r="C411" s="61">
        <v>5.0</v>
      </c>
      <c r="D411" s="61">
        <v>90.0</v>
      </c>
      <c r="E411" s="61">
        <v>234.0</v>
      </c>
      <c r="F411" s="61">
        <v>1250.0</v>
      </c>
      <c r="G411" s="61">
        <v>1180.0</v>
      </c>
      <c r="H411" s="515">
        <v>902.0</v>
      </c>
      <c r="I411" s="515">
        <f t="shared" si="21"/>
        <v>738</v>
      </c>
      <c r="J411" s="515">
        <f t="shared" si="22"/>
        <v>583</v>
      </c>
      <c r="K411" s="61">
        <v>19.7</v>
      </c>
      <c r="L411" s="560">
        <v>0.5</v>
      </c>
      <c r="M411" s="561">
        <v>4.0</v>
      </c>
      <c r="N411" s="105"/>
      <c r="O411" s="563">
        <v>24350.0</v>
      </c>
      <c r="P411" s="515">
        <v>29567.0</v>
      </c>
      <c r="Q411" s="564"/>
      <c r="S411" s="8"/>
      <c r="T411" s="8"/>
      <c r="U411" s="8"/>
      <c r="V411" s="8"/>
      <c r="W411" s="8"/>
    </row>
    <row r="412" ht="15.75" customHeight="1">
      <c r="A412" s="9" t="s">
        <v>1889</v>
      </c>
      <c r="B412" s="9" t="s">
        <v>1890</v>
      </c>
      <c r="C412" s="61">
        <v>6.0</v>
      </c>
      <c r="D412" s="61">
        <v>90.0</v>
      </c>
      <c r="E412" s="61">
        <v>284.0</v>
      </c>
      <c r="F412" s="61">
        <v>1250.0</v>
      </c>
      <c r="G412" s="61">
        <v>1180.0</v>
      </c>
      <c r="H412" s="515">
        <v>1081.0</v>
      </c>
      <c r="I412" s="515">
        <f t="shared" si="21"/>
        <v>884</v>
      </c>
      <c r="J412" s="515">
        <f t="shared" si="22"/>
        <v>698</v>
      </c>
      <c r="K412" s="61">
        <v>23.6</v>
      </c>
      <c r="L412" s="560">
        <v>0.5</v>
      </c>
      <c r="M412" s="561">
        <v>4.0</v>
      </c>
      <c r="N412" s="105"/>
      <c r="O412" s="563">
        <v>27250.0</v>
      </c>
      <c r="P412" s="515">
        <v>33766.0</v>
      </c>
      <c r="Q412" s="564"/>
      <c r="S412" s="8"/>
      <c r="T412" s="8"/>
      <c r="U412" s="8"/>
      <c r="V412" s="8"/>
      <c r="W412" s="8"/>
    </row>
    <row r="413" ht="15.75" customHeight="1">
      <c r="A413" s="9" t="s">
        <v>1891</v>
      </c>
      <c r="B413" s="9" t="s">
        <v>1892</v>
      </c>
      <c r="C413" s="61">
        <v>7.0</v>
      </c>
      <c r="D413" s="61">
        <v>90.0</v>
      </c>
      <c r="E413" s="61">
        <v>334.0</v>
      </c>
      <c r="F413" s="61">
        <v>1250.0</v>
      </c>
      <c r="G413" s="61">
        <v>1180.0</v>
      </c>
      <c r="H413" s="515">
        <v>1262.0</v>
      </c>
      <c r="I413" s="515">
        <f t="shared" si="21"/>
        <v>1032</v>
      </c>
      <c r="J413" s="515">
        <f t="shared" si="22"/>
        <v>815</v>
      </c>
      <c r="K413" s="61">
        <v>27.5</v>
      </c>
      <c r="L413" s="560">
        <v>0.5</v>
      </c>
      <c r="M413" s="561">
        <v>4.0</v>
      </c>
      <c r="N413" s="105"/>
      <c r="O413" s="563">
        <v>30200.0</v>
      </c>
      <c r="P413" s="515">
        <v>37973.0</v>
      </c>
      <c r="Q413" s="564"/>
      <c r="S413" s="8"/>
      <c r="T413" s="8"/>
      <c r="U413" s="8"/>
      <c r="V413" s="8"/>
      <c r="W413" s="8"/>
    </row>
    <row r="414" ht="15.75" customHeight="1">
      <c r="A414" s="9" t="s">
        <v>1893</v>
      </c>
      <c r="B414" s="9" t="s">
        <v>1894</v>
      </c>
      <c r="C414" s="61">
        <v>8.0</v>
      </c>
      <c r="D414" s="61">
        <v>90.0</v>
      </c>
      <c r="E414" s="61">
        <v>384.0</v>
      </c>
      <c r="F414" s="61">
        <v>1250.0</v>
      </c>
      <c r="G414" s="61">
        <v>1180.0</v>
      </c>
      <c r="H414" s="515">
        <v>1443.0</v>
      </c>
      <c r="I414" s="515">
        <f t="shared" si="21"/>
        <v>1180</v>
      </c>
      <c r="J414" s="515">
        <f t="shared" si="22"/>
        <v>932</v>
      </c>
      <c r="K414" s="61">
        <v>31.4</v>
      </c>
      <c r="L414" s="560">
        <v>0.5</v>
      </c>
      <c r="M414" s="561">
        <v>4.0</v>
      </c>
      <c r="N414" s="105"/>
      <c r="O414" s="563">
        <v>33100.0</v>
      </c>
      <c r="P414" s="515">
        <v>42192.0</v>
      </c>
      <c r="Q414" s="564"/>
      <c r="S414" s="8"/>
      <c r="T414" s="8"/>
      <c r="U414" s="8"/>
      <c r="V414" s="8"/>
      <c r="W414" s="8"/>
    </row>
    <row r="415" ht="15.75" customHeight="1">
      <c r="A415" s="9" t="s">
        <v>1895</v>
      </c>
      <c r="B415" s="9" t="s">
        <v>1896</v>
      </c>
      <c r="C415" s="61">
        <v>9.0</v>
      </c>
      <c r="D415" s="61">
        <v>90.0</v>
      </c>
      <c r="E415" s="61">
        <v>434.0</v>
      </c>
      <c r="F415" s="61">
        <v>1250.0</v>
      </c>
      <c r="G415" s="61">
        <v>1180.0</v>
      </c>
      <c r="H415" s="515">
        <v>1623.0</v>
      </c>
      <c r="I415" s="515">
        <f t="shared" si="21"/>
        <v>1328</v>
      </c>
      <c r="J415" s="515">
        <f t="shared" si="22"/>
        <v>1048</v>
      </c>
      <c r="K415" s="61">
        <v>35.3</v>
      </c>
      <c r="L415" s="560">
        <v>0.5</v>
      </c>
      <c r="M415" s="561">
        <v>4.0</v>
      </c>
      <c r="N415" s="105"/>
      <c r="O415" s="563">
        <v>36100.0</v>
      </c>
      <c r="P415" s="515">
        <v>46418.0</v>
      </c>
      <c r="Q415" s="564"/>
      <c r="S415" s="8"/>
      <c r="T415" s="8"/>
      <c r="U415" s="8"/>
      <c r="V415" s="8"/>
      <c r="W415" s="8"/>
    </row>
    <row r="416" ht="15.75" customHeight="1">
      <c r="A416" s="9" t="s">
        <v>1897</v>
      </c>
      <c r="B416" s="9" t="s">
        <v>1898</v>
      </c>
      <c r="C416" s="61">
        <v>10.0</v>
      </c>
      <c r="D416" s="61">
        <v>90.0</v>
      </c>
      <c r="E416" s="61">
        <v>484.0</v>
      </c>
      <c r="F416" s="61">
        <v>1250.0</v>
      </c>
      <c r="G416" s="61">
        <v>1180.0</v>
      </c>
      <c r="H416" s="515">
        <v>1803.0</v>
      </c>
      <c r="I416" s="515">
        <f t="shared" si="21"/>
        <v>1475</v>
      </c>
      <c r="J416" s="515">
        <f t="shared" si="22"/>
        <v>1165</v>
      </c>
      <c r="K416" s="61">
        <v>39.2</v>
      </c>
      <c r="L416" s="560">
        <v>0.5</v>
      </c>
      <c r="M416" s="561">
        <v>6.0</v>
      </c>
      <c r="N416" s="105"/>
      <c r="O416" s="563">
        <v>39000.0</v>
      </c>
      <c r="P416" s="515">
        <v>50655.0</v>
      </c>
      <c r="Q416" s="564"/>
      <c r="S416" s="8"/>
      <c r="T416" s="8"/>
      <c r="U416" s="8"/>
      <c r="V416" s="8"/>
      <c r="W416" s="8"/>
    </row>
    <row r="417" ht="15.75" customHeight="1">
      <c r="A417" s="9" t="s">
        <v>1899</v>
      </c>
      <c r="B417" s="9" t="s">
        <v>1900</v>
      </c>
      <c r="C417" s="61">
        <v>11.0</v>
      </c>
      <c r="D417" s="61">
        <v>90.0</v>
      </c>
      <c r="E417" s="61">
        <v>534.0</v>
      </c>
      <c r="F417" s="61">
        <v>1250.0</v>
      </c>
      <c r="G417" s="61">
        <v>1180.0</v>
      </c>
      <c r="H417" s="515">
        <v>1983.0</v>
      </c>
      <c r="I417" s="515">
        <f t="shared" si="21"/>
        <v>1622</v>
      </c>
      <c r="J417" s="515">
        <f t="shared" si="22"/>
        <v>1281</v>
      </c>
      <c r="K417" s="61">
        <v>43.1</v>
      </c>
      <c r="L417" s="560">
        <v>0.5</v>
      </c>
      <c r="M417" s="561">
        <v>6.0</v>
      </c>
      <c r="N417" s="105"/>
      <c r="O417" s="563">
        <v>41900.0</v>
      </c>
      <c r="P417" s="515">
        <v>54898.0</v>
      </c>
      <c r="Q417" s="564"/>
      <c r="S417" s="8"/>
      <c r="T417" s="8"/>
      <c r="U417" s="8"/>
      <c r="V417" s="8"/>
      <c r="W417" s="8"/>
    </row>
    <row r="418" ht="15.75" customHeight="1">
      <c r="A418" s="9" t="s">
        <v>1901</v>
      </c>
      <c r="B418" s="9" t="s">
        <v>1902</v>
      </c>
      <c r="C418" s="61">
        <v>12.0</v>
      </c>
      <c r="D418" s="61">
        <v>90.0</v>
      </c>
      <c r="E418" s="61">
        <v>584.0</v>
      </c>
      <c r="F418" s="61">
        <v>1250.0</v>
      </c>
      <c r="G418" s="61">
        <v>1180.0</v>
      </c>
      <c r="H418" s="515">
        <v>2164.0</v>
      </c>
      <c r="I418" s="515">
        <f t="shared" si="21"/>
        <v>1770</v>
      </c>
      <c r="J418" s="515">
        <f t="shared" si="22"/>
        <v>1398</v>
      </c>
      <c r="K418" s="61">
        <v>47.0</v>
      </c>
      <c r="L418" s="560">
        <v>0.5</v>
      </c>
      <c r="M418" s="561">
        <v>6.0</v>
      </c>
      <c r="N418" s="105"/>
      <c r="O418" s="563">
        <v>44800.0</v>
      </c>
      <c r="P418" s="515">
        <v>59093.0</v>
      </c>
      <c r="Q418" s="564"/>
      <c r="S418" s="8"/>
      <c r="T418" s="8"/>
      <c r="U418" s="8"/>
      <c r="V418" s="8"/>
      <c r="W418" s="8"/>
    </row>
    <row r="419" ht="15.75" customHeight="1">
      <c r="A419" s="9" t="s">
        <v>1903</v>
      </c>
      <c r="B419" s="9" t="s">
        <v>1904</v>
      </c>
      <c r="C419" s="61">
        <v>13.0</v>
      </c>
      <c r="D419" s="61">
        <v>90.0</v>
      </c>
      <c r="E419" s="61">
        <v>634.0</v>
      </c>
      <c r="F419" s="61">
        <v>1250.0</v>
      </c>
      <c r="G419" s="61">
        <v>1180.0</v>
      </c>
      <c r="H419" s="515">
        <v>2343.0</v>
      </c>
      <c r="I419" s="515">
        <f t="shared" si="21"/>
        <v>1917</v>
      </c>
      <c r="J419" s="515">
        <f t="shared" si="22"/>
        <v>1514</v>
      </c>
      <c r="K419" s="61">
        <v>51.0</v>
      </c>
      <c r="L419" s="560">
        <v>0.5</v>
      </c>
      <c r="M419" s="561">
        <v>6.0</v>
      </c>
      <c r="N419" s="105"/>
      <c r="O419" s="563">
        <v>47800.0</v>
      </c>
      <c r="P419" s="515">
        <v>63286.0</v>
      </c>
      <c r="Q419" s="564"/>
      <c r="S419" s="8"/>
      <c r="T419" s="8"/>
      <c r="U419" s="8"/>
      <c r="V419" s="8"/>
      <c r="W419" s="8"/>
    </row>
    <row r="420" ht="15.75" customHeight="1">
      <c r="A420" s="9" t="s">
        <v>1905</v>
      </c>
      <c r="B420" s="9" t="s">
        <v>1906</v>
      </c>
      <c r="C420" s="61">
        <v>14.0</v>
      </c>
      <c r="D420" s="61">
        <v>90.0</v>
      </c>
      <c r="E420" s="61">
        <v>684.0</v>
      </c>
      <c r="F420" s="61">
        <v>1250.0</v>
      </c>
      <c r="G420" s="61">
        <v>1180.0</v>
      </c>
      <c r="H420" s="515">
        <v>2524.0</v>
      </c>
      <c r="I420" s="515">
        <f t="shared" si="21"/>
        <v>2065</v>
      </c>
      <c r="J420" s="515">
        <f t="shared" si="22"/>
        <v>1631</v>
      </c>
      <c r="K420" s="61">
        <v>54.9</v>
      </c>
      <c r="L420" s="560">
        <v>0.5</v>
      </c>
      <c r="M420" s="561">
        <v>6.0</v>
      </c>
      <c r="N420" s="55"/>
      <c r="O420" s="563">
        <v>50700.0</v>
      </c>
      <c r="P420" s="515">
        <v>67480.0</v>
      </c>
      <c r="Q420" s="564"/>
      <c r="S420" s="8"/>
      <c r="T420" s="8"/>
      <c r="U420" s="8"/>
      <c r="V420" s="8"/>
      <c r="W420" s="8"/>
    </row>
    <row r="421" ht="15.75" customHeight="1">
      <c r="E421" s="8"/>
      <c r="H421" s="63">
        <v>0.0</v>
      </c>
      <c r="I421" s="515">
        <f t="shared" si="21"/>
        <v>0</v>
      </c>
      <c r="J421" s="515">
        <f t="shared" si="22"/>
        <v>0</v>
      </c>
      <c r="M421" s="571"/>
      <c r="O421" s="563">
        <v>0.0</v>
      </c>
      <c r="P421" s="515">
        <v>0.0</v>
      </c>
      <c r="Q421" s="564"/>
      <c r="S421" s="8"/>
      <c r="T421" s="8"/>
      <c r="U421" s="8"/>
      <c r="V421" s="8"/>
      <c r="W421" s="8"/>
    </row>
    <row r="422" ht="15.75" customHeight="1">
      <c r="B422" s="573" t="s">
        <v>1907</v>
      </c>
      <c r="E422" s="8"/>
      <c r="H422" s="63">
        <v>0.0</v>
      </c>
      <c r="I422" s="515">
        <f t="shared" si="21"/>
        <v>0</v>
      </c>
      <c r="J422" s="515">
        <f t="shared" si="22"/>
        <v>0</v>
      </c>
      <c r="M422" s="572"/>
      <c r="O422" s="563">
        <v>0.0</v>
      </c>
      <c r="P422" s="515">
        <v>0.0</v>
      </c>
      <c r="Q422" s="564"/>
      <c r="S422" s="8"/>
      <c r="T422" s="8"/>
      <c r="U422" s="8"/>
      <c r="V422" s="8"/>
      <c r="W422" s="8"/>
    </row>
    <row r="423" ht="15.75" customHeight="1">
      <c r="A423" s="9" t="s">
        <v>1908</v>
      </c>
      <c r="B423" s="9" t="s">
        <v>1909</v>
      </c>
      <c r="C423" s="61">
        <v>2.0</v>
      </c>
      <c r="D423" s="61">
        <v>90.0</v>
      </c>
      <c r="E423" s="61">
        <v>84.0</v>
      </c>
      <c r="F423" s="61">
        <v>1500.0</v>
      </c>
      <c r="G423" s="61">
        <v>1430.0</v>
      </c>
      <c r="H423" s="515">
        <v>434.0</v>
      </c>
      <c r="I423" s="515">
        <f t="shared" si="21"/>
        <v>355</v>
      </c>
      <c r="J423" s="515">
        <f t="shared" si="22"/>
        <v>280</v>
      </c>
      <c r="K423" s="61">
        <v>9.3</v>
      </c>
      <c r="L423" s="560">
        <v>0.5</v>
      </c>
      <c r="M423" s="561">
        <v>2.0</v>
      </c>
      <c r="N423" s="562" t="s">
        <v>1254</v>
      </c>
      <c r="O423" s="563">
        <v>16350.0</v>
      </c>
      <c r="P423" s="515">
        <v>17467.0</v>
      </c>
      <c r="Q423" s="564"/>
      <c r="S423" s="8"/>
      <c r="T423" s="8"/>
      <c r="U423" s="8"/>
      <c r="V423" s="8"/>
      <c r="W423" s="8"/>
    </row>
    <row r="424" ht="15.75" customHeight="1">
      <c r="A424" s="9" t="s">
        <v>1910</v>
      </c>
      <c r="B424" s="9" t="s">
        <v>1911</v>
      </c>
      <c r="C424" s="61">
        <v>3.0</v>
      </c>
      <c r="D424" s="61">
        <v>90.0</v>
      </c>
      <c r="E424" s="61">
        <v>134.0</v>
      </c>
      <c r="F424" s="61">
        <v>1500.0</v>
      </c>
      <c r="G424" s="61">
        <v>1430.0</v>
      </c>
      <c r="H424" s="515">
        <v>650.0</v>
      </c>
      <c r="I424" s="515">
        <f t="shared" si="21"/>
        <v>532</v>
      </c>
      <c r="J424" s="515">
        <f t="shared" si="22"/>
        <v>420</v>
      </c>
      <c r="K424" s="61">
        <v>13.9</v>
      </c>
      <c r="L424" s="560">
        <v>0.5</v>
      </c>
      <c r="M424" s="561">
        <v>4.0</v>
      </c>
      <c r="N424" s="105"/>
      <c r="O424" s="563">
        <v>19650.0</v>
      </c>
      <c r="P424" s="515">
        <v>21868.0</v>
      </c>
      <c r="Q424" s="564"/>
      <c r="S424" s="8"/>
      <c r="T424" s="8"/>
      <c r="U424" s="8"/>
      <c r="V424" s="8"/>
      <c r="W424" s="8"/>
    </row>
    <row r="425" ht="15.75" customHeight="1">
      <c r="A425" s="9" t="s">
        <v>1912</v>
      </c>
      <c r="B425" s="9" t="s">
        <v>1913</v>
      </c>
      <c r="C425" s="61">
        <v>4.0</v>
      </c>
      <c r="D425" s="61">
        <v>90.0</v>
      </c>
      <c r="E425" s="61">
        <v>184.0</v>
      </c>
      <c r="F425" s="61">
        <v>1500.0</v>
      </c>
      <c r="G425" s="61">
        <v>1430.0</v>
      </c>
      <c r="H425" s="515">
        <v>866.0</v>
      </c>
      <c r="I425" s="515">
        <f t="shared" si="21"/>
        <v>708</v>
      </c>
      <c r="J425" s="515">
        <f t="shared" si="22"/>
        <v>559</v>
      </c>
      <c r="K425" s="61">
        <v>18.4</v>
      </c>
      <c r="L425" s="560">
        <v>0.5</v>
      </c>
      <c r="M425" s="561">
        <v>4.0</v>
      </c>
      <c r="N425" s="105"/>
      <c r="O425" s="563">
        <v>23000.0</v>
      </c>
      <c r="P425" s="515">
        <v>26279.0</v>
      </c>
      <c r="Q425" s="564"/>
      <c r="S425" s="8"/>
      <c r="T425" s="8"/>
      <c r="U425" s="8"/>
      <c r="V425" s="8"/>
      <c r="W425" s="8"/>
    </row>
    <row r="426" ht="15.75" customHeight="1">
      <c r="A426" s="9" t="s">
        <v>1914</v>
      </c>
      <c r="B426" s="9" t="s">
        <v>1915</v>
      </c>
      <c r="C426" s="61">
        <v>5.0</v>
      </c>
      <c r="D426" s="61">
        <v>90.0</v>
      </c>
      <c r="E426" s="61">
        <v>234.0</v>
      </c>
      <c r="F426" s="61">
        <v>1500.0</v>
      </c>
      <c r="G426" s="61">
        <v>1430.0</v>
      </c>
      <c r="H426" s="515">
        <v>1083.0</v>
      </c>
      <c r="I426" s="515">
        <f t="shared" si="21"/>
        <v>886</v>
      </c>
      <c r="J426" s="515">
        <f t="shared" si="22"/>
        <v>700</v>
      </c>
      <c r="K426" s="61">
        <v>23.0</v>
      </c>
      <c r="L426" s="560">
        <v>0.5</v>
      </c>
      <c r="M426" s="561">
        <v>4.0</v>
      </c>
      <c r="N426" s="105"/>
      <c r="O426" s="563">
        <v>26300.0</v>
      </c>
      <c r="P426" s="515">
        <v>30699.0</v>
      </c>
      <c r="Q426" s="564"/>
      <c r="S426" s="8"/>
      <c r="T426" s="8"/>
      <c r="U426" s="8"/>
      <c r="V426" s="8"/>
      <c r="W426" s="8"/>
    </row>
    <row r="427" ht="15.75" customHeight="1">
      <c r="A427" s="9" t="s">
        <v>1916</v>
      </c>
      <c r="B427" s="9" t="s">
        <v>1917</v>
      </c>
      <c r="C427" s="61">
        <v>6.0</v>
      </c>
      <c r="D427" s="61">
        <v>90.0</v>
      </c>
      <c r="E427" s="61">
        <v>284.0</v>
      </c>
      <c r="F427" s="61">
        <v>1500.0</v>
      </c>
      <c r="G427" s="61">
        <v>1430.0</v>
      </c>
      <c r="H427" s="515">
        <v>1299.0</v>
      </c>
      <c r="I427" s="515">
        <f t="shared" si="21"/>
        <v>1063</v>
      </c>
      <c r="J427" s="515">
        <f t="shared" si="22"/>
        <v>839</v>
      </c>
      <c r="K427" s="61">
        <v>27.6</v>
      </c>
      <c r="L427" s="560">
        <v>0.5</v>
      </c>
      <c r="M427" s="561">
        <v>4.0</v>
      </c>
      <c r="N427" s="105"/>
      <c r="O427" s="563">
        <v>29600.0</v>
      </c>
      <c r="P427" s="515">
        <v>35125.0</v>
      </c>
      <c r="Q427" s="564"/>
      <c r="S427" s="8"/>
      <c r="T427" s="8"/>
      <c r="U427" s="8"/>
      <c r="V427" s="8"/>
      <c r="W427" s="8"/>
    </row>
    <row r="428" ht="15.75" customHeight="1">
      <c r="A428" s="9" t="s">
        <v>1918</v>
      </c>
      <c r="B428" s="9" t="s">
        <v>1919</v>
      </c>
      <c r="C428" s="61">
        <v>7.0</v>
      </c>
      <c r="D428" s="61">
        <v>90.0</v>
      </c>
      <c r="E428" s="61">
        <v>334.0</v>
      </c>
      <c r="F428" s="61">
        <v>1500.0</v>
      </c>
      <c r="G428" s="61">
        <v>1430.0</v>
      </c>
      <c r="H428" s="515">
        <v>1516.0</v>
      </c>
      <c r="I428" s="515">
        <f t="shared" si="21"/>
        <v>1240</v>
      </c>
      <c r="J428" s="515">
        <f t="shared" si="22"/>
        <v>979</v>
      </c>
      <c r="K428" s="61">
        <v>32.2</v>
      </c>
      <c r="L428" s="560">
        <v>0.5</v>
      </c>
      <c r="M428" s="561">
        <v>4.0</v>
      </c>
      <c r="N428" s="105"/>
      <c r="O428" s="563">
        <v>33000.0</v>
      </c>
      <c r="P428" s="515">
        <v>39564.0</v>
      </c>
      <c r="Q428" s="564"/>
      <c r="S428" s="8"/>
      <c r="T428" s="8"/>
      <c r="U428" s="8"/>
      <c r="V428" s="8"/>
      <c r="W428" s="8"/>
    </row>
    <row r="429" ht="15.75" customHeight="1">
      <c r="A429" s="9" t="s">
        <v>1920</v>
      </c>
      <c r="B429" s="9" t="s">
        <v>1921</v>
      </c>
      <c r="C429" s="61">
        <v>8.0</v>
      </c>
      <c r="D429" s="61">
        <v>90.0</v>
      </c>
      <c r="E429" s="61">
        <v>384.0</v>
      </c>
      <c r="F429" s="61">
        <v>1500.0</v>
      </c>
      <c r="G429" s="61">
        <v>1430.0</v>
      </c>
      <c r="H429" s="515">
        <v>1733.0</v>
      </c>
      <c r="I429" s="515">
        <f t="shared" si="21"/>
        <v>1418</v>
      </c>
      <c r="J429" s="515">
        <f t="shared" si="22"/>
        <v>1120</v>
      </c>
      <c r="K429" s="61">
        <v>36.8</v>
      </c>
      <c r="L429" s="560">
        <v>0.5</v>
      </c>
      <c r="M429" s="561">
        <v>4.0</v>
      </c>
      <c r="N429" s="105"/>
      <c r="O429" s="563">
        <v>36250.0</v>
      </c>
      <c r="P429" s="515">
        <v>44009.0</v>
      </c>
      <c r="Q429" s="564"/>
      <c r="S429" s="8"/>
      <c r="T429" s="8"/>
      <c r="U429" s="8"/>
      <c r="V429" s="8"/>
      <c r="W429" s="8"/>
    </row>
    <row r="430" ht="15.75" customHeight="1">
      <c r="A430" s="9" t="s">
        <v>1922</v>
      </c>
      <c r="B430" s="9" t="s">
        <v>1923</v>
      </c>
      <c r="C430" s="61">
        <v>9.0</v>
      </c>
      <c r="D430" s="61">
        <v>90.0</v>
      </c>
      <c r="E430" s="61">
        <v>434.0</v>
      </c>
      <c r="F430" s="61">
        <v>1500.0</v>
      </c>
      <c r="G430" s="61">
        <v>1430.0</v>
      </c>
      <c r="H430" s="515">
        <v>1950.0</v>
      </c>
      <c r="I430" s="515">
        <f t="shared" si="21"/>
        <v>1595</v>
      </c>
      <c r="J430" s="515">
        <f t="shared" si="22"/>
        <v>1260</v>
      </c>
      <c r="K430" s="61">
        <v>41.4</v>
      </c>
      <c r="L430" s="560">
        <v>0.5</v>
      </c>
      <c r="M430" s="561">
        <v>4.0</v>
      </c>
      <c r="N430" s="105"/>
      <c r="O430" s="563">
        <v>39600.0</v>
      </c>
      <c r="P430" s="515">
        <v>48466.0</v>
      </c>
      <c r="Q430" s="564"/>
      <c r="S430" s="8"/>
      <c r="T430" s="8"/>
      <c r="U430" s="8"/>
      <c r="V430" s="8"/>
      <c r="W430" s="8"/>
    </row>
    <row r="431" ht="15.75" customHeight="1">
      <c r="A431" s="9" t="s">
        <v>1924</v>
      </c>
      <c r="B431" s="9" t="s">
        <v>1925</v>
      </c>
      <c r="C431" s="61">
        <v>10.0</v>
      </c>
      <c r="D431" s="61">
        <v>90.0</v>
      </c>
      <c r="E431" s="61">
        <v>484.0</v>
      </c>
      <c r="F431" s="61">
        <v>1500.0</v>
      </c>
      <c r="G431" s="61">
        <v>1430.0</v>
      </c>
      <c r="H431" s="515">
        <v>2167.0</v>
      </c>
      <c r="I431" s="515">
        <f t="shared" si="21"/>
        <v>1773</v>
      </c>
      <c r="J431" s="515">
        <f t="shared" si="22"/>
        <v>1400</v>
      </c>
      <c r="K431" s="61">
        <v>46.0</v>
      </c>
      <c r="L431" s="560">
        <v>0.5</v>
      </c>
      <c r="M431" s="561">
        <v>6.0</v>
      </c>
      <c r="N431" s="105"/>
      <c r="O431" s="563">
        <v>42900.0</v>
      </c>
      <c r="P431" s="515">
        <v>52930.0</v>
      </c>
      <c r="Q431" s="564"/>
      <c r="S431" s="8"/>
      <c r="T431" s="8"/>
      <c r="U431" s="8"/>
      <c r="V431" s="8"/>
      <c r="W431" s="8"/>
    </row>
    <row r="432" ht="15.75" customHeight="1">
      <c r="A432" s="9" t="s">
        <v>1926</v>
      </c>
      <c r="B432" s="9" t="s">
        <v>1927</v>
      </c>
      <c r="C432" s="61">
        <v>11.0</v>
      </c>
      <c r="D432" s="61">
        <v>90.0</v>
      </c>
      <c r="E432" s="61">
        <v>534.0</v>
      </c>
      <c r="F432" s="61">
        <v>1500.0</v>
      </c>
      <c r="G432" s="61">
        <v>1430.0</v>
      </c>
      <c r="H432" s="515">
        <v>2382.0</v>
      </c>
      <c r="I432" s="515">
        <f t="shared" si="21"/>
        <v>1948</v>
      </c>
      <c r="J432" s="515">
        <f t="shared" si="22"/>
        <v>1539</v>
      </c>
      <c r="K432" s="61">
        <v>50.6</v>
      </c>
      <c r="L432" s="560">
        <v>0.5</v>
      </c>
      <c r="M432" s="561">
        <v>6.0</v>
      </c>
      <c r="N432" s="105"/>
      <c r="O432" s="563">
        <v>46200.0</v>
      </c>
      <c r="P432" s="515">
        <v>57405.0</v>
      </c>
      <c r="Q432" s="564"/>
      <c r="S432" s="8"/>
      <c r="T432" s="8"/>
      <c r="U432" s="8"/>
      <c r="V432" s="8"/>
      <c r="W432" s="8"/>
    </row>
    <row r="433" ht="15.75" customHeight="1">
      <c r="A433" s="9" t="s">
        <v>1928</v>
      </c>
      <c r="B433" s="9" t="s">
        <v>1929</v>
      </c>
      <c r="C433" s="61">
        <v>12.0</v>
      </c>
      <c r="D433" s="61">
        <v>90.0</v>
      </c>
      <c r="E433" s="61">
        <v>584.0</v>
      </c>
      <c r="F433" s="61">
        <v>1500.0</v>
      </c>
      <c r="G433" s="61">
        <v>1430.0</v>
      </c>
      <c r="H433" s="515">
        <v>2599.0</v>
      </c>
      <c r="I433" s="515">
        <f t="shared" si="21"/>
        <v>2126</v>
      </c>
      <c r="J433" s="515">
        <f t="shared" si="22"/>
        <v>1679</v>
      </c>
      <c r="K433" s="61">
        <v>55.1</v>
      </c>
      <c r="L433" s="560">
        <v>0.5</v>
      </c>
      <c r="M433" s="561">
        <v>6.0</v>
      </c>
      <c r="N433" s="105"/>
      <c r="O433" s="563">
        <v>49600.0</v>
      </c>
      <c r="P433" s="515">
        <v>61821.0</v>
      </c>
      <c r="Q433" s="564"/>
      <c r="S433" s="8"/>
      <c r="T433" s="8"/>
      <c r="U433" s="8"/>
      <c r="V433" s="8"/>
      <c r="W433" s="8"/>
    </row>
    <row r="434" ht="15.75" customHeight="1">
      <c r="A434" s="9" t="s">
        <v>1930</v>
      </c>
      <c r="B434" s="9" t="s">
        <v>1931</v>
      </c>
      <c r="C434" s="61">
        <v>13.0</v>
      </c>
      <c r="D434" s="61">
        <v>90.0</v>
      </c>
      <c r="E434" s="61">
        <v>634.0</v>
      </c>
      <c r="F434" s="61">
        <v>1500.0</v>
      </c>
      <c r="G434" s="61">
        <v>1430.0</v>
      </c>
      <c r="H434" s="515">
        <v>2816.0</v>
      </c>
      <c r="I434" s="515">
        <f t="shared" si="21"/>
        <v>2303</v>
      </c>
      <c r="J434" s="515">
        <f t="shared" si="22"/>
        <v>1819</v>
      </c>
      <c r="K434" s="61">
        <v>59.7</v>
      </c>
      <c r="L434" s="560">
        <v>0.5</v>
      </c>
      <c r="M434" s="561">
        <v>6.0</v>
      </c>
      <c r="N434" s="105"/>
      <c r="O434" s="563">
        <v>52900.0</v>
      </c>
      <c r="P434" s="515">
        <v>66244.0</v>
      </c>
      <c r="Q434" s="564"/>
      <c r="S434" s="8"/>
      <c r="T434" s="8"/>
      <c r="U434" s="8"/>
      <c r="V434" s="8"/>
      <c r="W434" s="8"/>
    </row>
    <row r="435" ht="15.75" customHeight="1">
      <c r="A435" s="9" t="s">
        <v>1932</v>
      </c>
      <c r="B435" s="9" t="s">
        <v>1933</v>
      </c>
      <c r="C435" s="61">
        <v>14.0</v>
      </c>
      <c r="D435" s="61">
        <v>90.0</v>
      </c>
      <c r="E435" s="61">
        <v>684.0</v>
      </c>
      <c r="F435" s="61">
        <v>1500.0</v>
      </c>
      <c r="G435" s="61">
        <v>1430.0</v>
      </c>
      <c r="H435" s="515">
        <v>3032.0</v>
      </c>
      <c r="I435" s="515">
        <f t="shared" si="21"/>
        <v>2480</v>
      </c>
      <c r="J435" s="515">
        <f t="shared" si="22"/>
        <v>1959</v>
      </c>
      <c r="K435" s="61">
        <v>64.3</v>
      </c>
      <c r="L435" s="560">
        <v>0.5</v>
      </c>
      <c r="M435" s="561">
        <v>6.0</v>
      </c>
      <c r="N435" s="55"/>
      <c r="O435" s="563">
        <v>56200.0</v>
      </c>
      <c r="P435" s="515">
        <v>70667.0</v>
      </c>
      <c r="Q435" s="564"/>
      <c r="S435" s="8"/>
      <c r="T435" s="8"/>
      <c r="U435" s="8"/>
      <c r="V435" s="8"/>
      <c r="W435" s="8"/>
    </row>
    <row r="436" ht="15.75" customHeight="1">
      <c r="D436" s="577"/>
      <c r="E436" s="8"/>
      <c r="H436" s="63">
        <v>0.0</v>
      </c>
      <c r="I436" s="515">
        <f t="shared" si="21"/>
        <v>0</v>
      </c>
      <c r="J436" s="515">
        <f t="shared" si="22"/>
        <v>0</v>
      </c>
      <c r="M436" s="571"/>
      <c r="O436" s="563">
        <v>0.0</v>
      </c>
      <c r="P436" s="515">
        <v>0.0</v>
      </c>
      <c r="Q436" s="564"/>
      <c r="S436" s="8"/>
      <c r="T436" s="8"/>
      <c r="U436" s="8"/>
      <c r="V436" s="8"/>
      <c r="W436" s="8"/>
    </row>
    <row r="437" ht="15.75" customHeight="1">
      <c r="B437" s="573" t="s">
        <v>1934</v>
      </c>
      <c r="D437" s="572"/>
      <c r="E437" s="8"/>
      <c r="H437" s="63">
        <v>0.0</v>
      </c>
      <c r="I437" s="515">
        <f t="shared" si="21"/>
        <v>0</v>
      </c>
      <c r="J437" s="515">
        <f t="shared" si="22"/>
        <v>0</v>
      </c>
      <c r="M437" s="572"/>
      <c r="O437" s="563">
        <v>0.0</v>
      </c>
      <c r="P437" s="515">
        <v>0.0</v>
      </c>
      <c r="Q437" s="564"/>
      <c r="S437" s="8"/>
      <c r="T437" s="8"/>
      <c r="U437" s="8"/>
      <c r="V437" s="8"/>
      <c r="W437" s="8"/>
    </row>
    <row r="438" ht="15.75" customHeight="1">
      <c r="A438" s="9" t="s">
        <v>1935</v>
      </c>
      <c r="B438" s="9" t="s">
        <v>1936</v>
      </c>
      <c r="C438" s="61">
        <v>2.0</v>
      </c>
      <c r="D438" s="61">
        <v>90.0</v>
      </c>
      <c r="E438" s="61">
        <v>84.0</v>
      </c>
      <c r="F438" s="61">
        <v>1750.0</v>
      </c>
      <c r="G438" s="61">
        <v>1680.0</v>
      </c>
      <c r="H438" s="515">
        <v>503.0</v>
      </c>
      <c r="I438" s="515">
        <f t="shared" si="21"/>
        <v>411</v>
      </c>
      <c r="J438" s="515">
        <f t="shared" si="22"/>
        <v>325</v>
      </c>
      <c r="K438" s="61">
        <v>10.6</v>
      </c>
      <c r="L438" s="560">
        <v>0.5</v>
      </c>
      <c r="M438" s="561">
        <v>2.0</v>
      </c>
      <c r="N438" s="562" t="s">
        <v>1254</v>
      </c>
      <c r="O438" s="563">
        <v>17200.0</v>
      </c>
      <c r="P438" s="515">
        <v>18527.0</v>
      </c>
      <c r="Q438" s="564"/>
      <c r="S438" s="8"/>
      <c r="T438" s="8"/>
      <c r="U438" s="8"/>
      <c r="V438" s="8"/>
      <c r="W438" s="8"/>
    </row>
    <row r="439" ht="15.75" customHeight="1">
      <c r="A439" s="9" t="s">
        <v>1937</v>
      </c>
      <c r="B439" s="9" t="s">
        <v>1938</v>
      </c>
      <c r="C439" s="61">
        <v>3.0</v>
      </c>
      <c r="D439" s="61">
        <v>90.0</v>
      </c>
      <c r="E439" s="61">
        <v>134.0</v>
      </c>
      <c r="F439" s="61">
        <v>1750.0</v>
      </c>
      <c r="G439" s="61">
        <v>1680.0</v>
      </c>
      <c r="H439" s="515">
        <v>755.0</v>
      </c>
      <c r="I439" s="515">
        <f t="shared" si="21"/>
        <v>618</v>
      </c>
      <c r="J439" s="515">
        <f t="shared" si="22"/>
        <v>488</v>
      </c>
      <c r="K439" s="61">
        <v>15.9</v>
      </c>
      <c r="L439" s="560">
        <v>0.5</v>
      </c>
      <c r="M439" s="561">
        <v>4.0</v>
      </c>
      <c r="N439" s="105"/>
      <c r="O439" s="563">
        <v>20900.0</v>
      </c>
      <c r="P439" s="515">
        <v>23460.0</v>
      </c>
      <c r="Q439" s="564"/>
      <c r="S439" s="8"/>
      <c r="T439" s="8"/>
      <c r="U439" s="8"/>
      <c r="V439" s="8"/>
      <c r="W439" s="8"/>
    </row>
    <row r="440" ht="15.75" customHeight="1">
      <c r="A440" s="9" t="s">
        <v>1939</v>
      </c>
      <c r="B440" s="9" t="s">
        <v>1940</v>
      </c>
      <c r="C440" s="61">
        <v>4.0</v>
      </c>
      <c r="D440" s="61">
        <v>90.0</v>
      </c>
      <c r="E440" s="61">
        <v>184.0</v>
      </c>
      <c r="F440" s="61">
        <v>1750.0</v>
      </c>
      <c r="G440" s="61">
        <v>1680.0</v>
      </c>
      <c r="H440" s="515">
        <v>1006.0</v>
      </c>
      <c r="I440" s="515">
        <f t="shared" si="21"/>
        <v>823</v>
      </c>
      <c r="J440" s="515">
        <f t="shared" si="22"/>
        <v>650</v>
      </c>
      <c r="K440" s="61">
        <v>21.1</v>
      </c>
      <c r="L440" s="560">
        <v>0.5</v>
      </c>
      <c r="M440" s="561">
        <v>4.0</v>
      </c>
      <c r="N440" s="105"/>
      <c r="O440" s="563">
        <v>24600.0</v>
      </c>
      <c r="P440" s="515">
        <v>28403.0</v>
      </c>
      <c r="Q440" s="564"/>
      <c r="S440" s="8"/>
      <c r="T440" s="8"/>
      <c r="U440" s="8"/>
      <c r="V440" s="8"/>
      <c r="W440" s="8"/>
    </row>
    <row r="441" ht="15.75" customHeight="1">
      <c r="A441" s="9" t="s">
        <v>1941</v>
      </c>
      <c r="B441" s="9" t="s">
        <v>1942</v>
      </c>
      <c r="C441" s="61">
        <v>5.0</v>
      </c>
      <c r="D441" s="61">
        <v>90.0</v>
      </c>
      <c r="E441" s="61">
        <v>234.0</v>
      </c>
      <c r="F441" s="61">
        <v>1750.0</v>
      </c>
      <c r="G441" s="61">
        <v>1680.0</v>
      </c>
      <c r="H441" s="515">
        <v>1258.0</v>
      </c>
      <c r="I441" s="515">
        <f t="shared" si="21"/>
        <v>1029</v>
      </c>
      <c r="J441" s="515">
        <f t="shared" si="22"/>
        <v>813</v>
      </c>
      <c r="K441" s="61">
        <v>26.4</v>
      </c>
      <c r="L441" s="560">
        <v>0.5</v>
      </c>
      <c r="M441" s="561">
        <v>4.0</v>
      </c>
      <c r="N441" s="105"/>
      <c r="O441" s="563">
        <v>28300.0</v>
      </c>
      <c r="P441" s="515">
        <v>33358.0</v>
      </c>
      <c r="Q441" s="564"/>
      <c r="S441" s="8"/>
      <c r="T441" s="8"/>
      <c r="U441" s="8"/>
      <c r="V441" s="8"/>
      <c r="W441" s="8"/>
    </row>
    <row r="442" ht="15.75" customHeight="1">
      <c r="A442" s="9" t="s">
        <v>1943</v>
      </c>
      <c r="B442" s="9" t="s">
        <v>1944</v>
      </c>
      <c r="C442" s="61">
        <v>6.0</v>
      </c>
      <c r="D442" s="61">
        <v>90.0</v>
      </c>
      <c r="E442" s="61">
        <v>284.0</v>
      </c>
      <c r="F442" s="61">
        <v>1750.0</v>
      </c>
      <c r="G442" s="61">
        <v>1680.0</v>
      </c>
      <c r="H442" s="515">
        <v>1510.0</v>
      </c>
      <c r="I442" s="515">
        <f t="shared" si="21"/>
        <v>1235</v>
      </c>
      <c r="J442" s="515">
        <f t="shared" si="22"/>
        <v>975</v>
      </c>
      <c r="K442" s="61">
        <v>31.7</v>
      </c>
      <c r="L442" s="560">
        <v>0.5</v>
      </c>
      <c r="M442" s="561">
        <v>4.0</v>
      </c>
      <c r="N442" s="105"/>
      <c r="O442" s="563">
        <v>32000.0</v>
      </c>
      <c r="P442" s="515">
        <v>38323.0</v>
      </c>
      <c r="Q442" s="564"/>
      <c r="S442" s="8"/>
      <c r="T442" s="8"/>
      <c r="U442" s="8"/>
      <c r="V442" s="8"/>
      <c r="W442" s="8"/>
    </row>
    <row r="443" ht="15.75" customHeight="1">
      <c r="A443" s="9" t="s">
        <v>1945</v>
      </c>
      <c r="B443" s="9" t="s">
        <v>1946</v>
      </c>
      <c r="C443" s="61">
        <v>7.0</v>
      </c>
      <c r="D443" s="61">
        <v>90.0</v>
      </c>
      <c r="E443" s="61">
        <v>334.0</v>
      </c>
      <c r="F443" s="61">
        <v>1750.0</v>
      </c>
      <c r="G443" s="61">
        <v>1680.0</v>
      </c>
      <c r="H443" s="515">
        <v>1761.0</v>
      </c>
      <c r="I443" s="515">
        <f t="shared" si="21"/>
        <v>1440</v>
      </c>
      <c r="J443" s="515">
        <f t="shared" si="22"/>
        <v>1138</v>
      </c>
      <c r="K443" s="61">
        <v>36.9</v>
      </c>
      <c r="L443" s="560">
        <v>0.5</v>
      </c>
      <c r="M443" s="561">
        <v>4.0</v>
      </c>
      <c r="N443" s="105"/>
      <c r="O443" s="563">
        <v>35800.0</v>
      </c>
      <c r="P443" s="515">
        <v>43298.0</v>
      </c>
      <c r="Q443" s="564"/>
      <c r="S443" s="8"/>
      <c r="T443" s="8"/>
      <c r="U443" s="8"/>
      <c r="V443" s="8"/>
      <c r="W443" s="8"/>
    </row>
    <row r="444" ht="15.75" customHeight="1">
      <c r="A444" s="9" t="s">
        <v>1947</v>
      </c>
      <c r="B444" s="9" t="s">
        <v>1948</v>
      </c>
      <c r="C444" s="61">
        <v>8.0</v>
      </c>
      <c r="D444" s="61">
        <v>90.0</v>
      </c>
      <c r="E444" s="61">
        <v>384.0</v>
      </c>
      <c r="F444" s="61">
        <v>1750.0</v>
      </c>
      <c r="G444" s="61">
        <v>1680.0</v>
      </c>
      <c r="H444" s="515">
        <v>2014.0</v>
      </c>
      <c r="I444" s="515">
        <f t="shared" si="21"/>
        <v>1647</v>
      </c>
      <c r="J444" s="515">
        <f t="shared" si="22"/>
        <v>1301</v>
      </c>
      <c r="K444" s="61">
        <v>42.2</v>
      </c>
      <c r="L444" s="560">
        <v>0.5</v>
      </c>
      <c r="M444" s="561">
        <v>4.0</v>
      </c>
      <c r="N444" s="105"/>
      <c r="O444" s="563">
        <v>39500.0</v>
      </c>
      <c r="P444" s="515">
        <v>48278.0</v>
      </c>
      <c r="Q444" s="564"/>
      <c r="S444" s="8"/>
      <c r="T444" s="8"/>
      <c r="U444" s="8"/>
      <c r="V444" s="8"/>
      <c r="W444" s="8"/>
    </row>
    <row r="445" ht="15.75" customHeight="1">
      <c r="A445" s="9" t="s">
        <v>1949</v>
      </c>
      <c r="B445" s="9" t="s">
        <v>1950</v>
      </c>
      <c r="C445" s="61">
        <v>9.0</v>
      </c>
      <c r="D445" s="61">
        <v>90.0</v>
      </c>
      <c r="E445" s="61">
        <v>434.0</v>
      </c>
      <c r="F445" s="61">
        <v>1750.0</v>
      </c>
      <c r="G445" s="61">
        <v>1680.0</v>
      </c>
      <c r="H445" s="515">
        <v>2266.0</v>
      </c>
      <c r="I445" s="515">
        <f t="shared" si="21"/>
        <v>1854</v>
      </c>
      <c r="J445" s="515">
        <f t="shared" si="22"/>
        <v>1464</v>
      </c>
      <c r="K445" s="61">
        <v>47.5</v>
      </c>
      <c r="L445" s="560">
        <v>0.5</v>
      </c>
      <c r="M445" s="561">
        <v>4.0</v>
      </c>
      <c r="N445" s="105"/>
      <c r="O445" s="563">
        <v>43200.0</v>
      </c>
      <c r="P445" s="515">
        <v>53273.0</v>
      </c>
      <c r="Q445" s="564"/>
      <c r="S445" s="8"/>
      <c r="T445" s="8"/>
      <c r="U445" s="8"/>
      <c r="V445" s="8"/>
      <c r="W445" s="8"/>
    </row>
    <row r="446" ht="15.75" customHeight="1">
      <c r="A446" s="9" t="s">
        <v>1951</v>
      </c>
      <c r="B446" s="9" t="s">
        <v>1952</v>
      </c>
      <c r="C446" s="61">
        <v>10.0</v>
      </c>
      <c r="D446" s="61">
        <v>90.0</v>
      </c>
      <c r="E446" s="61">
        <v>484.0</v>
      </c>
      <c r="F446" s="61">
        <v>1750.0</v>
      </c>
      <c r="G446" s="61">
        <v>1680.0</v>
      </c>
      <c r="H446" s="515">
        <v>2517.0</v>
      </c>
      <c r="I446" s="515">
        <f t="shared" si="21"/>
        <v>2059</v>
      </c>
      <c r="J446" s="515">
        <f t="shared" si="22"/>
        <v>1626</v>
      </c>
      <c r="K446" s="61">
        <v>52.7</v>
      </c>
      <c r="L446" s="560">
        <v>0.5</v>
      </c>
      <c r="M446" s="561">
        <v>6.0</v>
      </c>
      <c r="N446" s="105"/>
      <c r="O446" s="563">
        <v>46900.0</v>
      </c>
      <c r="P446" s="515">
        <v>58279.0</v>
      </c>
      <c r="Q446" s="564"/>
      <c r="S446" s="8"/>
      <c r="T446" s="8"/>
      <c r="U446" s="8"/>
      <c r="V446" s="8"/>
      <c r="W446" s="8"/>
    </row>
    <row r="447" ht="15.75" customHeight="1">
      <c r="A447" s="9" t="s">
        <v>1953</v>
      </c>
      <c r="B447" s="9" t="s">
        <v>1954</v>
      </c>
      <c r="C447" s="61">
        <v>11.0</v>
      </c>
      <c r="D447" s="61">
        <v>90.0</v>
      </c>
      <c r="E447" s="61">
        <v>534.0</v>
      </c>
      <c r="F447" s="61">
        <v>1750.0</v>
      </c>
      <c r="G447" s="61">
        <v>1680.0</v>
      </c>
      <c r="H447" s="515">
        <v>2769.0</v>
      </c>
      <c r="I447" s="515">
        <f t="shared" si="21"/>
        <v>2265</v>
      </c>
      <c r="J447" s="515">
        <f t="shared" si="22"/>
        <v>1789</v>
      </c>
      <c r="K447" s="61">
        <v>58.0</v>
      </c>
      <c r="L447" s="560">
        <v>0.5</v>
      </c>
      <c r="M447" s="561">
        <v>6.0</v>
      </c>
      <c r="N447" s="105"/>
      <c r="O447" s="563">
        <v>50600.0</v>
      </c>
      <c r="P447" s="515">
        <v>63295.0</v>
      </c>
      <c r="Q447" s="564"/>
      <c r="S447" s="8"/>
      <c r="T447" s="8"/>
      <c r="U447" s="8"/>
      <c r="V447" s="8"/>
      <c r="W447" s="8"/>
    </row>
    <row r="448" ht="15.75" customHeight="1">
      <c r="A448" s="9" t="s">
        <v>1955</v>
      </c>
      <c r="B448" s="9" t="s">
        <v>1956</v>
      </c>
      <c r="C448" s="61">
        <v>12.0</v>
      </c>
      <c r="D448" s="61">
        <v>90.0</v>
      </c>
      <c r="E448" s="61">
        <v>584.0</v>
      </c>
      <c r="F448" s="61">
        <v>1750.0</v>
      </c>
      <c r="G448" s="61">
        <v>1680.0</v>
      </c>
      <c r="H448" s="515">
        <v>3020.0</v>
      </c>
      <c r="I448" s="515">
        <f t="shared" si="21"/>
        <v>2470</v>
      </c>
      <c r="J448" s="515">
        <f t="shared" si="22"/>
        <v>1951</v>
      </c>
      <c r="K448" s="61">
        <v>63.2</v>
      </c>
      <c r="L448" s="560">
        <v>0.5</v>
      </c>
      <c r="M448" s="561">
        <v>6.0</v>
      </c>
      <c r="N448" s="105"/>
      <c r="O448" s="563">
        <v>54350.0</v>
      </c>
      <c r="P448" s="515">
        <v>68251.0</v>
      </c>
      <c r="Q448" s="564"/>
      <c r="S448" s="8"/>
      <c r="T448" s="8"/>
      <c r="U448" s="8"/>
      <c r="V448" s="8"/>
      <c r="W448" s="8"/>
    </row>
    <row r="449" ht="15.75" customHeight="1">
      <c r="A449" s="9" t="s">
        <v>1957</v>
      </c>
      <c r="B449" s="9" t="s">
        <v>1958</v>
      </c>
      <c r="C449" s="61">
        <v>13.0</v>
      </c>
      <c r="D449" s="61">
        <v>90.0</v>
      </c>
      <c r="E449" s="61">
        <v>634.0</v>
      </c>
      <c r="F449" s="61">
        <v>1750.0</v>
      </c>
      <c r="G449" s="61">
        <v>1680.0</v>
      </c>
      <c r="H449" s="515">
        <v>3272.0</v>
      </c>
      <c r="I449" s="515">
        <f t="shared" si="21"/>
        <v>2676</v>
      </c>
      <c r="J449" s="515">
        <f t="shared" si="22"/>
        <v>2114</v>
      </c>
      <c r="K449" s="61">
        <v>68.5</v>
      </c>
      <c r="L449" s="560">
        <v>0.5</v>
      </c>
      <c r="M449" s="561">
        <v>6.0</v>
      </c>
      <c r="N449" s="105"/>
      <c r="O449" s="563">
        <v>58800.0</v>
      </c>
      <c r="P449" s="515">
        <v>73208.0</v>
      </c>
      <c r="Q449" s="564"/>
      <c r="S449" s="8"/>
      <c r="T449" s="8"/>
      <c r="U449" s="8"/>
      <c r="V449" s="8"/>
      <c r="W449" s="8"/>
    </row>
    <row r="450" ht="15.75" customHeight="1">
      <c r="A450" s="9" t="s">
        <v>1959</v>
      </c>
      <c r="B450" s="9" t="s">
        <v>1960</v>
      </c>
      <c r="C450" s="61">
        <v>14.0</v>
      </c>
      <c r="D450" s="61">
        <v>90.0</v>
      </c>
      <c r="E450" s="61">
        <v>684.0</v>
      </c>
      <c r="F450" s="61">
        <v>1750.0</v>
      </c>
      <c r="G450" s="61">
        <v>1680.0</v>
      </c>
      <c r="H450" s="515">
        <v>3524.0</v>
      </c>
      <c r="I450" s="515">
        <f t="shared" si="21"/>
        <v>2883</v>
      </c>
      <c r="J450" s="515">
        <f t="shared" si="22"/>
        <v>2277</v>
      </c>
      <c r="K450" s="61">
        <v>73.8</v>
      </c>
      <c r="L450" s="560">
        <v>0.5</v>
      </c>
      <c r="M450" s="561">
        <v>6.0</v>
      </c>
      <c r="N450" s="55"/>
      <c r="O450" s="563">
        <v>63200.0</v>
      </c>
      <c r="P450" s="515">
        <v>78167.0</v>
      </c>
      <c r="Q450" s="564"/>
      <c r="S450" s="8"/>
      <c r="T450" s="8"/>
      <c r="U450" s="8"/>
      <c r="V450" s="8"/>
      <c r="W450" s="8"/>
    </row>
    <row r="451" ht="15.75" customHeight="1">
      <c r="E451" s="8"/>
      <c r="H451" s="63">
        <v>0.0</v>
      </c>
      <c r="I451" s="515">
        <f t="shared" si="21"/>
        <v>0</v>
      </c>
      <c r="J451" s="515">
        <f t="shared" si="22"/>
        <v>0</v>
      </c>
      <c r="M451" s="572"/>
      <c r="O451" s="563">
        <v>0.0</v>
      </c>
      <c r="P451" s="515">
        <v>0.0</v>
      </c>
      <c r="Q451" s="564"/>
      <c r="S451" s="8"/>
      <c r="T451" s="8"/>
      <c r="U451" s="8"/>
      <c r="V451" s="8"/>
      <c r="W451" s="8"/>
    </row>
    <row r="452" ht="15.75" customHeight="1">
      <c r="B452" s="573" t="s">
        <v>1961</v>
      </c>
      <c r="E452" s="8"/>
      <c r="H452" s="63">
        <v>0.0</v>
      </c>
      <c r="I452" s="515">
        <f t="shared" si="21"/>
        <v>0</v>
      </c>
      <c r="J452" s="515">
        <f t="shared" si="22"/>
        <v>0</v>
      </c>
      <c r="M452" s="572"/>
      <c r="O452" s="563">
        <v>0.0</v>
      </c>
      <c r="P452" s="515">
        <v>0.0</v>
      </c>
      <c r="Q452" s="564"/>
      <c r="S452" s="8"/>
      <c r="T452" s="8"/>
      <c r="U452" s="8"/>
      <c r="V452" s="8"/>
      <c r="W452" s="8"/>
    </row>
    <row r="453" ht="15.75" customHeight="1">
      <c r="A453" s="9" t="s">
        <v>1962</v>
      </c>
      <c r="B453" s="9" t="s">
        <v>1963</v>
      </c>
      <c r="C453" s="61">
        <v>2.0</v>
      </c>
      <c r="D453" s="61">
        <v>90.0</v>
      </c>
      <c r="E453" s="61">
        <v>84.0</v>
      </c>
      <c r="F453" s="61">
        <v>2000.0</v>
      </c>
      <c r="G453" s="61">
        <v>1930.0</v>
      </c>
      <c r="H453" s="515">
        <v>581.0</v>
      </c>
      <c r="I453" s="515">
        <f t="shared" si="21"/>
        <v>475</v>
      </c>
      <c r="J453" s="515">
        <f t="shared" si="22"/>
        <v>375</v>
      </c>
      <c r="K453" s="61">
        <v>12.0</v>
      </c>
      <c r="L453" s="560">
        <v>0.5</v>
      </c>
      <c r="M453" s="561">
        <v>2.0</v>
      </c>
      <c r="N453" s="562" t="s">
        <v>1254</v>
      </c>
      <c r="O453" s="563">
        <v>17300.0</v>
      </c>
      <c r="P453" s="515">
        <v>20051.0</v>
      </c>
      <c r="Q453" s="564"/>
      <c r="S453" s="8"/>
      <c r="T453" s="8"/>
      <c r="U453" s="8"/>
      <c r="V453" s="8"/>
      <c r="W453" s="8"/>
    </row>
    <row r="454" ht="15.75" customHeight="1">
      <c r="A454" s="9" t="s">
        <v>1964</v>
      </c>
      <c r="B454" s="9" t="s">
        <v>1965</v>
      </c>
      <c r="C454" s="61">
        <v>3.0</v>
      </c>
      <c r="D454" s="61">
        <v>90.0</v>
      </c>
      <c r="E454" s="61">
        <v>134.0</v>
      </c>
      <c r="F454" s="61">
        <v>2000.0</v>
      </c>
      <c r="G454" s="61">
        <v>1930.0</v>
      </c>
      <c r="H454" s="515">
        <v>871.0</v>
      </c>
      <c r="I454" s="515">
        <f t="shared" si="21"/>
        <v>712</v>
      </c>
      <c r="J454" s="515">
        <f t="shared" si="22"/>
        <v>563</v>
      </c>
      <c r="K454" s="61">
        <v>17.9</v>
      </c>
      <c r="L454" s="560">
        <v>0.5</v>
      </c>
      <c r="M454" s="561">
        <v>4.0</v>
      </c>
      <c r="N454" s="105"/>
      <c r="O454" s="563">
        <v>22100.0</v>
      </c>
      <c r="P454" s="515">
        <v>25742.0</v>
      </c>
      <c r="Q454" s="564"/>
      <c r="S454" s="8"/>
      <c r="T454" s="8"/>
      <c r="U454" s="8"/>
      <c r="V454" s="8"/>
      <c r="W454" s="8"/>
    </row>
    <row r="455" ht="15.75" customHeight="1">
      <c r="A455" s="9" t="s">
        <v>1966</v>
      </c>
      <c r="B455" s="9" t="s">
        <v>1967</v>
      </c>
      <c r="C455" s="61">
        <v>4.0</v>
      </c>
      <c r="D455" s="61">
        <v>90.0</v>
      </c>
      <c r="E455" s="61">
        <v>184.0</v>
      </c>
      <c r="F455" s="61">
        <v>2000.0</v>
      </c>
      <c r="G455" s="61">
        <v>1930.0</v>
      </c>
      <c r="H455" s="515">
        <v>1162.0</v>
      </c>
      <c r="I455" s="515">
        <f t="shared" si="21"/>
        <v>951</v>
      </c>
      <c r="J455" s="515">
        <f t="shared" si="22"/>
        <v>751</v>
      </c>
      <c r="K455" s="61">
        <v>23.8</v>
      </c>
      <c r="L455" s="560">
        <v>0.5</v>
      </c>
      <c r="M455" s="561">
        <v>4.0</v>
      </c>
      <c r="N455" s="105"/>
      <c r="O455" s="563">
        <v>26750.0</v>
      </c>
      <c r="P455" s="515">
        <v>31445.0</v>
      </c>
      <c r="Q455" s="564"/>
      <c r="S455" s="8"/>
      <c r="T455" s="8"/>
      <c r="U455" s="8"/>
      <c r="V455" s="8"/>
      <c r="W455" s="8"/>
    </row>
    <row r="456" ht="15.75" customHeight="1">
      <c r="A456" s="9" t="s">
        <v>1968</v>
      </c>
      <c r="B456" s="9" t="s">
        <v>1969</v>
      </c>
      <c r="C456" s="61">
        <v>5.0</v>
      </c>
      <c r="D456" s="61">
        <v>90.0</v>
      </c>
      <c r="E456" s="61">
        <v>234.0</v>
      </c>
      <c r="F456" s="61">
        <v>2000.0</v>
      </c>
      <c r="G456" s="61">
        <v>1930.0</v>
      </c>
      <c r="H456" s="515">
        <v>1452.0</v>
      </c>
      <c r="I456" s="515">
        <f t="shared" si="21"/>
        <v>1188</v>
      </c>
      <c r="J456" s="515">
        <f t="shared" si="22"/>
        <v>938</v>
      </c>
      <c r="K456" s="61">
        <v>29.8</v>
      </c>
      <c r="L456" s="560">
        <v>0.5</v>
      </c>
      <c r="M456" s="561">
        <v>4.0</v>
      </c>
      <c r="N456" s="105"/>
      <c r="O456" s="563">
        <v>31500.0</v>
      </c>
      <c r="P456" s="515">
        <v>37160.0</v>
      </c>
      <c r="Q456" s="564"/>
      <c r="S456" s="8"/>
      <c r="T456" s="8"/>
      <c r="U456" s="8"/>
      <c r="V456" s="8"/>
      <c r="W456" s="8"/>
    </row>
    <row r="457" ht="15.75" customHeight="1">
      <c r="A457" s="9" t="s">
        <v>1970</v>
      </c>
      <c r="B457" s="9" t="s">
        <v>1971</v>
      </c>
      <c r="C457" s="61">
        <v>6.0</v>
      </c>
      <c r="D457" s="61">
        <v>90.0</v>
      </c>
      <c r="E457" s="61">
        <v>284.0</v>
      </c>
      <c r="F457" s="61">
        <v>2000.0</v>
      </c>
      <c r="G457" s="61">
        <v>1930.0</v>
      </c>
      <c r="H457" s="515">
        <v>1742.0</v>
      </c>
      <c r="I457" s="515">
        <f t="shared" si="21"/>
        <v>1425</v>
      </c>
      <c r="J457" s="515">
        <f t="shared" si="22"/>
        <v>1125</v>
      </c>
      <c r="K457" s="61">
        <v>35.7</v>
      </c>
      <c r="L457" s="560">
        <v>0.5</v>
      </c>
      <c r="M457" s="561">
        <v>4.0</v>
      </c>
      <c r="N457" s="105"/>
      <c r="O457" s="563">
        <v>36200.0</v>
      </c>
      <c r="P457" s="515">
        <v>42887.0</v>
      </c>
      <c r="Q457" s="564"/>
      <c r="S457" s="8"/>
      <c r="T457" s="8"/>
      <c r="U457" s="8"/>
      <c r="V457" s="8"/>
      <c r="W457" s="8"/>
    </row>
    <row r="458" ht="15.75" customHeight="1">
      <c r="A458" s="9" t="s">
        <v>1972</v>
      </c>
      <c r="B458" s="9" t="s">
        <v>1973</v>
      </c>
      <c r="C458" s="61">
        <v>7.0</v>
      </c>
      <c r="D458" s="61">
        <v>90.0</v>
      </c>
      <c r="E458" s="61">
        <v>334.0</v>
      </c>
      <c r="F458" s="61">
        <v>2000.0</v>
      </c>
      <c r="G458" s="61">
        <v>1930.0</v>
      </c>
      <c r="H458" s="515">
        <v>2033.0</v>
      </c>
      <c r="I458" s="515">
        <f t="shared" si="21"/>
        <v>1663</v>
      </c>
      <c r="J458" s="515">
        <f t="shared" si="22"/>
        <v>1313</v>
      </c>
      <c r="K458" s="61">
        <v>41.6</v>
      </c>
      <c r="L458" s="560">
        <v>0.5</v>
      </c>
      <c r="M458" s="561">
        <v>4.0</v>
      </c>
      <c r="N458" s="105"/>
      <c r="O458" s="563">
        <v>40900.0</v>
      </c>
      <c r="P458" s="515">
        <v>48627.0</v>
      </c>
      <c r="Q458" s="564"/>
      <c r="S458" s="8"/>
      <c r="T458" s="8"/>
      <c r="U458" s="8"/>
      <c r="V458" s="8"/>
      <c r="W458" s="8"/>
    </row>
    <row r="459" ht="15.75" customHeight="1">
      <c r="A459" s="9" t="s">
        <v>1974</v>
      </c>
      <c r="B459" s="9" t="s">
        <v>1975</v>
      </c>
      <c r="C459" s="61">
        <v>8.0</v>
      </c>
      <c r="D459" s="61">
        <v>90.0</v>
      </c>
      <c r="E459" s="61">
        <v>384.0</v>
      </c>
      <c r="F459" s="61">
        <v>2000.0</v>
      </c>
      <c r="G459" s="61">
        <v>1930.0</v>
      </c>
      <c r="H459" s="515">
        <v>2323.0</v>
      </c>
      <c r="I459" s="515">
        <f t="shared" si="21"/>
        <v>1900</v>
      </c>
      <c r="J459" s="515">
        <f t="shared" si="22"/>
        <v>1501</v>
      </c>
      <c r="K459" s="61">
        <v>47.6</v>
      </c>
      <c r="L459" s="560">
        <v>0.5</v>
      </c>
      <c r="M459" s="561">
        <v>4.0</v>
      </c>
      <c r="N459" s="105"/>
      <c r="O459" s="563">
        <v>45600.0</v>
      </c>
      <c r="P459" s="515">
        <v>54379.0</v>
      </c>
      <c r="Q459" s="564"/>
      <c r="S459" s="8"/>
      <c r="T459" s="8"/>
      <c r="U459" s="8"/>
      <c r="V459" s="8"/>
      <c r="W459" s="8"/>
    </row>
    <row r="460" ht="15.75" customHeight="1">
      <c r="A460" s="9" t="s">
        <v>1976</v>
      </c>
      <c r="B460" s="9" t="s">
        <v>1977</v>
      </c>
      <c r="C460" s="61">
        <v>9.0</v>
      </c>
      <c r="D460" s="61">
        <v>90.0</v>
      </c>
      <c r="E460" s="61">
        <v>434.0</v>
      </c>
      <c r="F460" s="61">
        <v>2000.0</v>
      </c>
      <c r="G460" s="61">
        <v>1930.0</v>
      </c>
      <c r="H460" s="515">
        <v>2614.0</v>
      </c>
      <c r="I460" s="515">
        <f t="shared" si="21"/>
        <v>2138</v>
      </c>
      <c r="J460" s="515">
        <f t="shared" si="22"/>
        <v>1689</v>
      </c>
      <c r="K460" s="61">
        <v>53.5</v>
      </c>
      <c r="L460" s="560">
        <v>0.5</v>
      </c>
      <c r="M460" s="561">
        <v>4.0</v>
      </c>
      <c r="N460" s="105"/>
      <c r="O460" s="563">
        <v>50300.0</v>
      </c>
      <c r="P460" s="515">
        <v>60141.0</v>
      </c>
      <c r="Q460" s="564"/>
      <c r="S460" s="8"/>
      <c r="T460" s="8"/>
      <c r="U460" s="8"/>
      <c r="V460" s="8"/>
      <c r="W460" s="8"/>
    </row>
    <row r="461" ht="15.75" customHeight="1">
      <c r="A461" s="9" t="s">
        <v>1978</v>
      </c>
      <c r="B461" s="9" t="s">
        <v>1979</v>
      </c>
      <c r="C461" s="61">
        <v>10.0</v>
      </c>
      <c r="D461" s="61">
        <v>90.0</v>
      </c>
      <c r="E461" s="61">
        <v>484.0</v>
      </c>
      <c r="F461" s="61">
        <v>2000.0</v>
      </c>
      <c r="G461" s="61">
        <v>1930.0</v>
      </c>
      <c r="H461" s="515">
        <v>2904.0</v>
      </c>
      <c r="I461" s="515">
        <f t="shared" si="21"/>
        <v>2375</v>
      </c>
      <c r="J461" s="515">
        <f t="shared" si="22"/>
        <v>1876</v>
      </c>
      <c r="K461" s="61">
        <v>59.5</v>
      </c>
      <c r="L461" s="560">
        <v>0.5</v>
      </c>
      <c r="M461" s="561">
        <v>6.0</v>
      </c>
      <c r="N461" s="105"/>
      <c r="O461" s="563">
        <v>55100.0</v>
      </c>
      <c r="P461" s="515">
        <v>65921.0</v>
      </c>
      <c r="Q461" s="564"/>
      <c r="S461" s="8"/>
      <c r="T461" s="8"/>
      <c r="U461" s="8"/>
      <c r="V461" s="8"/>
      <c r="W461" s="8"/>
    </row>
    <row r="462" ht="15.75" customHeight="1">
      <c r="A462" s="9" t="s">
        <v>1980</v>
      </c>
      <c r="B462" s="9" t="s">
        <v>1981</v>
      </c>
      <c r="C462" s="61">
        <v>11.0</v>
      </c>
      <c r="D462" s="61">
        <v>90.0</v>
      </c>
      <c r="E462" s="61">
        <v>534.0</v>
      </c>
      <c r="F462" s="61">
        <v>2000.0</v>
      </c>
      <c r="G462" s="61">
        <v>1930.0</v>
      </c>
      <c r="H462" s="515">
        <v>3194.0</v>
      </c>
      <c r="I462" s="515">
        <f t="shared" si="21"/>
        <v>2613</v>
      </c>
      <c r="J462" s="515">
        <f t="shared" si="22"/>
        <v>2063</v>
      </c>
      <c r="K462" s="61">
        <v>65.4</v>
      </c>
      <c r="L462" s="560">
        <v>0.5</v>
      </c>
      <c r="M462" s="561">
        <v>6.0</v>
      </c>
      <c r="N462" s="105"/>
      <c r="O462" s="563">
        <v>59800.0</v>
      </c>
      <c r="P462" s="515">
        <v>71707.0</v>
      </c>
      <c r="Q462" s="564"/>
      <c r="S462" s="8"/>
      <c r="T462" s="8"/>
      <c r="U462" s="8"/>
      <c r="V462" s="8"/>
      <c r="W462" s="8"/>
    </row>
    <row r="463" ht="15.75" customHeight="1">
      <c r="A463" s="9" t="s">
        <v>1982</v>
      </c>
      <c r="B463" s="9" t="s">
        <v>1983</v>
      </c>
      <c r="C463" s="61">
        <v>12.0</v>
      </c>
      <c r="D463" s="61">
        <v>90.0</v>
      </c>
      <c r="E463" s="61">
        <v>584.0</v>
      </c>
      <c r="F463" s="61">
        <v>2000.0</v>
      </c>
      <c r="G463" s="61">
        <v>1930.0</v>
      </c>
      <c r="H463" s="515">
        <v>3485.0</v>
      </c>
      <c r="I463" s="515">
        <f t="shared" si="21"/>
        <v>2851</v>
      </c>
      <c r="J463" s="515">
        <f t="shared" si="22"/>
        <v>2251</v>
      </c>
      <c r="K463" s="61">
        <v>71.3</v>
      </c>
      <c r="L463" s="560">
        <v>0.5</v>
      </c>
      <c r="M463" s="561">
        <v>6.0</v>
      </c>
      <c r="N463" s="105"/>
      <c r="O463" s="563">
        <v>64700.0</v>
      </c>
      <c r="P463" s="515">
        <v>77428.0</v>
      </c>
      <c r="Q463" s="564"/>
      <c r="S463" s="8"/>
      <c r="T463" s="8"/>
      <c r="U463" s="8"/>
      <c r="V463" s="8"/>
      <c r="W463" s="8"/>
    </row>
    <row r="464" ht="15.75" customHeight="1">
      <c r="A464" s="9" t="s">
        <v>1984</v>
      </c>
      <c r="B464" s="9" t="s">
        <v>1985</v>
      </c>
      <c r="C464" s="61">
        <v>13.0</v>
      </c>
      <c r="D464" s="61">
        <v>90.0</v>
      </c>
      <c r="E464" s="61">
        <v>634.0</v>
      </c>
      <c r="F464" s="61">
        <v>2000.0</v>
      </c>
      <c r="G464" s="61">
        <v>1930.0</v>
      </c>
      <c r="H464" s="515">
        <v>3775.0</v>
      </c>
      <c r="I464" s="515">
        <f t="shared" si="21"/>
        <v>3088</v>
      </c>
      <c r="J464" s="515">
        <f t="shared" si="22"/>
        <v>2439</v>
      </c>
      <c r="K464" s="61">
        <v>77.3</v>
      </c>
      <c r="L464" s="560">
        <v>0.5</v>
      </c>
      <c r="M464" s="561">
        <v>6.0</v>
      </c>
      <c r="N464" s="105"/>
      <c r="O464" s="563">
        <v>69800.0</v>
      </c>
      <c r="P464" s="515">
        <v>83149.0</v>
      </c>
      <c r="Q464" s="564"/>
      <c r="S464" s="8"/>
      <c r="T464" s="8"/>
      <c r="U464" s="8"/>
      <c r="V464" s="8"/>
      <c r="W464" s="8"/>
    </row>
    <row r="465" ht="15.75" customHeight="1">
      <c r="A465" s="9" t="s">
        <v>1986</v>
      </c>
      <c r="B465" s="9" t="s">
        <v>1987</v>
      </c>
      <c r="C465" s="61">
        <v>14.0</v>
      </c>
      <c r="D465" s="61">
        <v>90.0</v>
      </c>
      <c r="E465" s="61">
        <v>684.0</v>
      </c>
      <c r="F465" s="61">
        <v>2000.0</v>
      </c>
      <c r="G465" s="61">
        <v>1930.0</v>
      </c>
      <c r="H465" s="515">
        <v>4066.0</v>
      </c>
      <c r="I465" s="515">
        <f t="shared" si="21"/>
        <v>3326</v>
      </c>
      <c r="J465" s="515">
        <f t="shared" si="22"/>
        <v>2627</v>
      </c>
      <c r="K465" s="61">
        <v>83.2</v>
      </c>
      <c r="L465" s="560">
        <v>0.5</v>
      </c>
      <c r="M465" s="561">
        <v>6.0</v>
      </c>
      <c r="N465" s="55"/>
      <c r="O465" s="563">
        <v>74900.0</v>
      </c>
      <c r="P465" s="515">
        <v>88870.0</v>
      </c>
      <c r="Q465" s="564"/>
      <c r="S465" s="8"/>
      <c r="T465" s="8"/>
      <c r="U465" s="8"/>
      <c r="V465" s="8"/>
      <c r="W465" s="8"/>
    </row>
    <row r="466" ht="15.75" customHeight="1">
      <c r="D466" s="577"/>
      <c r="E466" s="8"/>
      <c r="H466" s="63">
        <v>0.0</v>
      </c>
      <c r="I466" s="515">
        <f t="shared" si="21"/>
        <v>0</v>
      </c>
      <c r="J466" s="515">
        <f t="shared" si="22"/>
        <v>0</v>
      </c>
      <c r="M466" s="572"/>
      <c r="O466" s="563">
        <v>0.0</v>
      </c>
      <c r="P466" s="515">
        <v>0.0</v>
      </c>
      <c r="Q466" s="564"/>
      <c r="S466" s="8"/>
      <c r="T466" s="8"/>
      <c r="U466" s="8"/>
      <c r="V466" s="8"/>
      <c r="W466" s="8"/>
    </row>
    <row r="467" ht="15.75" customHeight="1">
      <c r="B467" s="573" t="s">
        <v>1988</v>
      </c>
      <c r="D467" s="572"/>
      <c r="E467" s="8"/>
      <c r="H467" s="115">
        <v>0.0</v>
      </c>
      <c r="I467" s="515">
        <f t="shared" si="21"/>
        <v>0</v>
      </c>
      <c r="J467" s="515">
        <f t="shared" si="22"/>
        <v>0</v>
      </c>
      <c r="M467" s="572"/>
      <c r="O467" s="563">
        <v>0.0</v>
      </c>
      <c r="P467" s="515">
        <v>0.0</v>
      </c>
      <c r="Q467" s="564"/>
      <c r="S467" s="8"/>
      <c r="T467" s="8"/>
      <c r="U467" s="8"/>
      <c r="V467" s="8"/>
      <c r="W467" s="8"/>
    </row>
    <row r="468" ht="15.75" customHeight="1">
      <c r="A468" s="9" t="s">
        <v>1989</v>
      </c>
      <c r="B468" s="9" t="s">
        <v>1990</v>
      </c>
      <c r="C468" s="61">
        <v>2.0</v>
      </c>
      <c r="D468" s="61">
        <v>90.0</v>
      </c>
      <c r="E468" s="61">
        <v>84.0</v>
      </c>
      <c r="F468" s="61">
        <v>2200.0</v>
      </c>
      <c r="G468" s="61">
        <v>2130.0</v>
      </c>
      <c r="H468" s="515">
        <v>638.0</v>
      </c>
      <c r="I468" s="515">
        <f t="shared" si="21"/>
        <v>522</v>
      </c>
      <c r="J468" s="515">
        <f t="shared" si="22"/>
        <v>412</v>
      </c>
      <c r="K468" s="61">
        <v>13.1</v>
      </c>
      <c r="L468" s="560">
        <v>0.5</v>
      </c>
      <c r="M468" s="561">
        <v>2.0</v>
      </c>
      <c r="N468" s="562" t="s">
        <v>1254</v>
      </c>
      <c r="O468" s="563">
        <v>18000.0</v>
      </c>
      <c r="P468" s="515">
        <v>23833.0</v>
      </c>
      <c r="Q468" s="564"/>
      <c r="S468" s="8"/>
      <c r="T468" s="8"/>
      <c r="U468" s="8"/>
      <c r="V468" s="8"/>
      <c r="W468" s="8"/>
    </row>
    <row r="469" ht="15.75" customHeight="1">
      <c r="A469" s="9" t="s">
        <v>1991</v>
      </c>
      <c r="B469" s="9" t="s">
        <v>1992</v>
      </c>
      <c r="C469" s="61">
        <v>3.0</v>
      </c>
      <c r="D469" s="61">
        <v>90.0</v>
      </c>
      <c r="E469" s="61">
        <v>134.0</v>
      </c>
      <c r="F469" s="61">
        <v>2200.0</v>
      </c>
      <c r="G469" s="61">
        <v>2130.0</v>
      </c>
      <c r="H469" s="515">
        <v>958.0</v>
      </c>
      <c r="I469" s="515">
        <f t="shared" si="21"/>
        <v>784</v>
      </c>
      <c r="J469" s="515">
        <f t="shared" si="22"/>
        <v>619</v>
      </c>
      <c r="K469" s="61">
        <v>19.5</v>
      </c>
      <c r="L469" s="560">
        <v>0.5</v>
      </c>
      <c r="M469" s="561">
        <v>4.0</v>
      </c>
      <c r="N469" s="105"/>
      <c r="O469" s="563">
        <v>23100.0</v>
      </c>
      <c r="P469" s="515">
        <v>30789.0</v>
      </c>
      <c r="Q469" s="564"/>
      <c r="S469" s="8"/>
      <c r="T469" s="8"/>
      <c r="U469" s="8"/>
      <c r="V469" s="8"/>
      <c r="W469" s="8"/>
    </row>
    <row r="470" ht="15.75" customHeight="1">
      <c r="A470" s="9" t="s">
        <v>1993</v>
      </c>
      <c r="B470" s="9" t="s">
        <v>1994</v>
      </c>
      <c r="C470" s="61">
        <v>4.0</v>
      </c>
      <c r="D470" s="61">
        <v>90.0</v>
      </c>
      <c r="E470" s="61">
        <v>184.0</v>
      </c>
      <c r="F470" s="61">
        <v>2200.0</v>
      </c>
      <c r="G470" s="61">
        <v>2130.0</v>
      </c>
      <c r="H470" s="515">
        <v>1278.0</v>
      </c>
      <c r="I470" s="515">
        <f t="shared" si="21"/>
        <v>1045</v>
      </c>
      <c r="J470" s="515">
        <f t="shared" si="22"/>
        <v>826</v>
      </c>
      <c r="K470" s="61">
        <v>26.0</v>
      </c>
      <c r="L470" s="560">
        <v>0.5</v>
      </c>
      <c r="M470" s="561">
        <v>4.0</v>
      </c>
      <c r="N470" s="105"/>
      <c r="O470" s="563">
        <v>28200.0</v>
      </c>
      <c r="P470" s="515">
        <v>37760.0</v>
      </c>
      <c r="Q470" s="564"/>
      <c r="S470" s="8"/>
      <c r="T470" s="8"/>
      <c r="U470" s="8"/>
      <c r="V470" s="8"/>
      <c r="W470" s="8"/>
    </row>
    <row r="471" ht="15.75" customHeight="1">
      <c r="A471" s="9" t="s">
        <v>1995</v>
      </c>
      <c r="B471" s="9" t="s">
        <v>1996</v>
      </c>
      <c r="C471" s="61">
        <v>5.0</v>
      </c>
      <c r="D471" s="61">
        <v>90.0</v>
      </c>
      <c r="E471" s="61">
        <v>234.0</v>
      </c>
      <c r="F471" s="61">
        <v>2200.0</v>
      </c>
      <c r="G471" s="61">
        <v>2130.0</v>
      </c>
      <c r="H471" s="515">
        <v>1598.0</v>
      </c>
      <c r="I471" s="515">
        <f t="shared" si="21"/>
        <v>1307</v>
      </c>
      <c r="J471" s="515">
        <f t="shared" si="22"/>
        <v>1032</v>
      </c>
      <c r="K471" s="61">
        <v>32.5</v>
      </c>
      <c r="L471" s="560">
        <v>0.5</v>
      </c>
      <c r="M471" s="561">
        <v>4.0</v>
      </c>
      <c r="N471" s="105"/>
      <c r="O471" s="563">
        <v>33400.0</v>
      </c>
      <c r="P471" s="515">
        <v>44745.0</v>
      </c>
      <c r="Q471" s="564"/>
      <c r="S471" s="8"/>
      <c r="T471" s="8"/>
      <c r="U471" s="8"/>
      <c r="V471" s="8"/>
      <c r="W471" s="8"/>
    </row>
    <row r="472" ht="15.75" customHeight="1">
      <c r="A472" s="9" t="s">
        <v>1997</v>
      </c>
      <c r="B472" s="9" t="s">
        <v>1998</v>
      </c>
      <c r="C472" s="61">
        <v>6.0</v>
      </c>
      <c r="D472" s="61">
        <v>90.0</v>
      </c>
      <c r="E472" s="61">
        <v>284.0</v>
      </c>
      <c r="F472" s="61">
        <v>2200.0</v>
      </c>
      <c r="G472" s="61">
        <v>2130.0</v>
      </c>
      <c r="H472" s="515">
        <v>1916.0</v>
      </c>
      <c r="I472" s="515">
        <f t="shared" si="21"/>
        <v>1567</v>
      </c>
      <c r="J472" s="515">
        <f t="shared" si="22"/>
        <v>1238</v>
      </c>
      <c r="K472" s="61">
        <v>39.0</v>
      </c>
      <c r="L472" s="560">
        <v>0.5</v>
      </c>
      <c r="M472" s="561">
        <v>4.0</v>
      </c>
      <c r="N472" s="105"/>
      <c r="O472" s="563">
        <v>38300.0</v>
      </c>
      <c r="P472" s="515">
        <v>51744.0</v>
      </c>
      <c r="Q472" s="564"/>
      <c r="S472" s="8"/>
      <c r="T472" s="8"/>
      <c r="U472" s="8"/>
      <c r="V472" s="8"/>
      <c r="W472" s="8"/>
    </row>
    <row r="473" ht="15.75" customHeight="1">
      <c r="A473" s="9" t="s">
        <v>1999</v>
      </c>
      <c r="B473" s="9" t="s">
        <v>2000</v>
      </c>
      <c r="C473" s="61">
        <v>7.0</v>
      </c>
      <c r="D473" s="61">
        <v>90.0</v>
      </c>
      <c r="E473" s="61">
        <v>334.0</v>
      </c>
      <c r="F473" s="61">
        <v>2200.0</v>
      </c>
      <c r="G473" s="61">
        <v>2130.0</v>
      </c>
      <c r="H473" s="515">
        <v>2235.0</v>
      </c>
      <c r="I473" s="515">
        <f t="shared" si="21"/>
        <v>1828</v>
      </c>
      <c r="J473" s="515">
        <f t="shared" si="22"/>
        <v>1444</v>
      </c>
      <c r="K473" s="61">
        <v>45.4</v>
      </c>
      <c r="L473" s="560">
        <v>0.5</v>
      </c>
      <c r="M473" s="561">
        <v>4.0</v>
      </c>
      <c r="N473" s="105"/>
      <c r="O473" s="563">
        <v>43400.0</v>
      </c>
      <c r="P473" s="515">
        <v>58759.0</v>
      </c>
      <c r="Q473" s="564"/>
      <c r="S473" s="8"/>
      <c r="T473" s="8"/>
      <c r="U473" s="8"/>
      <c r="V473" s="8"/>
      <c r="W473" s="8"/>
    </row>
    <row r="474" ht="15.75" customHeight="1">
      <c r="A474" s="9" t="s">
        <v>2001</v>
      </c>
      <c r="B474" s="9" t="s">
        <v>2002</v>
      </c>
      <c r="C474" s="61">
        <v>8.0</v>
      </c>
      <c r="D474" s="61">
        <v>90.0</v>
      </c>
      <c r="E474" s="61">
        <v>384.0</v>
      </c>
      <c r="F474" s="61">
        <v>2200.0</v>
      </c>
      <c r="G474" s="61">
        <v>2130.0</v>
      </c>
      <c r="H474" s="515">
        <v>2556.0</v>
      </c>
      <c r="I474" s="515">
        <f t="shared" si="21"/>
        <v>2091</v>
      </c>
      <c r="J474" s="515">
        <f t="shared" si="22"/>
        <v>1651</v>
      </c>
      <c r="K474" s="61">
        <v>51.9</v>
      </c>
      <c r="L474" s="560">
        <v>0.5</v>
      </c>
      <c r="M474" s="561">
        <v>4.0</v>
      </c>
      <c r="N474" s="105"/>
      <c r="O474" s="563">
        <v>48500.0</v>
      </c>
      <c r="P474" s="515">
        <v>65790.0</v>
      </c>
      <c r="Q474" s="564"/>
      <c r="S474" s="8"/>
      <c r="T474" s="8"/>
      <c r="U474" s="8"/>
      <c r="V474" s="8"/>
      <c r="W474" s="8"/>
    </row>
    <row r="475" ht="15.75" customHeight="1">
      <c r="A475" s="9" t="s">
        <v>2003</v>
      </c>
      <c r="B475" s="9" t="s">
        <v>2004</v>
      </c>
      <c r="C475" s="61">
        <v>9.0</v>
      </c>
      <c r="D475" s="61">
        <v>90.0</v>
      </c>
      <c r="E475" s="61">
        <v>434.0</v>
      </c>
      <c r="F475" s="61">
        <v>2200.0</v>
      </c>
      <c r="G475" s="61">
        <v>2130.0</v>
      </c>
      <c r="H475" s="515">
        <v>2875.0</v>
      </c>
      <c r="I475" s="515">
        <f t="shared" si="21"/>
        <v>2352</v>
      </c>
      <c r="J475" s="515">
        <f t="shared" si="22"/>
        <v>1857</v>
      </c>
      <c r="K475" s="61">
        <v>58.4</v>
      </c>
      <c r="L475" s="560">
        <v>0.5</v>
      </c>
      <c r="M475" s="561">
        <v>4.0</v>
      </c>
      <c r="N475" s="105"/>
      <c r="O475" s="563">
        <v>53600.0</v>
      </c>
      <c r="P475" s="515">
        <v>72833.0</v>
      </c>
      <c r="Q475" s="564"/>
      <c r="S475" s="8"/>
      <c r="T475" s="8"/>
      <c r="U475" s="8"/>
      <c r="V475" s="8"/>
      <c r="W475" s="8"/>
    </row>
    <row r="476" ht="15.75" customHeight="1">
      <c r="A476" s="9" t="s">
        <v>2005</v>
      </c>
      <c r="B476" s="9" t="s">
        <v>2006</v>
      </c>
      <c r="C476" s="61">
        <v>10.0</v>
      </c>
      <c r="D476" s="61">
        <v>90.0</v>
      </c>
      <c r="E476" s="61">
        <v>484.0</v>
      </c>
      <c r="F476" s="61">
        <v>2200.0</v>
      </c>
      <c r="G476" s="61">
        <v>2130.0</v>
      </c>
      <c r="H476" s="515">
        <v>3194.0</v>
      </c>
      <c r="I476" s="515">
        <f t="shared" si="21"/>
        <v>2613</v>
      </c>
      <c r="J476" s="515">
        <f t="shared" si="22"/>
        <v>2063</v>
      </c>
      <c r="K476" s="61">
        <v>64.9</v>
      </c>
      <c r="L476" s="560">
        <v>0.5</v>
      </c>
      <c r="M476" s="561">
        <v>6.0</v>
      </c>
      <c r="N476" s="105"/>
      <c r="O476" s="563">
        <v>58700.0</v>
      </c>
      <c r="P476" s="515">
        <v>79896.0</v>
      </c>
      <c r="Q476" s="564"/>
      <c r="S476" s="8"/>
      <c r="T476" s="8"/>
      <c r="U476" s="8"/>
      <c r="V476" s="8"/>
      <c r="W476" s="8"/>
    </row>
    <row r="477" ht="15.75" customHeight="1">
      <c r="A477" s="9" t="s">
        <v>2007</v>
      </c>
      <c r="B477" s="9" t="s">
        <v>2008</v>
      </c>
      <c r="C477" s="61">
        <v>11.0</v>
      </c>
      <c r="D477" s="61">
        <v>90.0</v>
      </c>
      <c r="E477" s="61">
        <v>534.0</v>
      </c>
      <c r="F477" s="61">
        <v>2200.0</v>
      </c>
      <c r="G477" s="61">
        <v>2130.0</v>
      </c>
      <c r="H477" s="515">
        <v>3514.0</v>
      </c>
      <c r="I477" s="515">
        <f t="shared" si="21"/>
        <v>2874</v>
      </c>
      <c r="J477" s="515">
        <f t="shared" si="22"/>
        <v>2270</v>
      </c>
      <c r="K477" s="61">
        <v>71.3</v>
      </c>
      <c r="L477" s="560">
        <v>0.5</v>
      </c>
      <c r="M477" s="561">
        <v>6.0</v>
      </c>
      <c r="N477" s="105"/>
      <c r="O477" s="563">
        <v>63800.0</v>
      </c>
      <c r="P477" s="515">
        <v>86968.0</v>
      </c>
      <c r="Q477" s="564"/>
      <c r="S477" s="8"/>
      <c r="T477" s="8"/>
      <c r="U477" s="8"/>
      <c r="V477" s="8"/>
      <c r="W477" s="8"/>
    </row>
    <row r="478" ht="15.75" customHeight="1">
      <c r="A478" s="9" t="s">
        <v>2009</v>
      </c>
      <c r="B478" s="9" t="s">
        <v>2010</v>
      </c>
      <c r="C478" s="61">
        <v>12.0</v>
      </c>
      <c r="D478" s="61">
        <v>90.0</v>
      </c>
      <c r="E478" s="61">
        <v>584.0</v>
      </c>
      <c r="F478" s="61">
        <v>2200.0</v>
      </c>
      <c r="G478" s="61">
        <v>2130.0</v>
      </c>
      <c r="H478" s="515">
        <v>3834.0</v>
      </c>
      <c r="I478" s="515">
        <f t="shared" si="21"/>
        <v>3136</v>
      </c>
      <c r="J478" s="515">
        <f t="shared" si="22"/>
        <v>2477</v>
      </c>
      <c r="K478" s="61">
        <v>77.8</v>
      </c>
      <c r="L478" s="560">
        <v>0.5</v>
      </c>
      <c r="M478" s="561">
        <v>6.0</v>
      </c>
      <c r="N478" s="105"/>
      <c r="O478" s="563">
        <v>68850.0</v>
      </c>
      <c r="P478" s="515">
        <v>93961.0</v>
      </c>
      <c r="Q478" s="564"/>
      <c r="S478" s="8"/>
      <c r="T478" s="8"/>
      <c r="U478" s="8"/>
      <c r="V478" s="8"/>
      <c r="W478" s="8"/>
    </row>
    <row r="479" ht="15.75" customHeight="1">
      <c r="A479" s="9" t="s">
        <v>2011</v>
      </c>
      <c r="B479" s="9" t="s">
        <v>2012</v>
      </c>
      <c r="C479" s="61">
        <v>13.0</v>
      </c>
      <c r="D479" s="61">
        <v>90.0</v>
      </c>
      <c r="E479" s="61">
        <v>634.0</v>
      </c>
      <c r="F479" s="61">
        <v>2200.0</v>
      </c>
      <c r="G479" s="61">
        <v>2130.0</v>
      </c>
      <c r="H479" s="515">
        <v>4153.0</v>
      </c>
      <c r="I479" s="515">
        <f t="shared" si="21"/>
        <v>3397</v>
      </c>
      <c r="J479" s="515">
        <f t="shared" si="22"/>
        <v>2683</v>
      </c>
      <c r="K479" s="61">
        <v>84.3</v>
      </c>
      <c r="L479" s="560">
        <v>0.5</v>
      </c>
      <c r="M479" s="561">
        <v>6.0</v>
      </c>
      <c r="N479" s="105"/>
      <c r="O479" s="563">
        <v>78900.0</v>
      </c>
      <c r="P479" s="515">
        <v>100954.0</v>
      </c>
      <c r="Q479" s="564"/>
      <c r="S479" s="8"/>
      <c r="T479" s="8"/>
      <c r="U479" s="8"/>
      <c r="V479" s="8"/>
      <c r="W479" s="8"/>
    </row>
    <row r="480" ht="15.75" customHeight="1">
      <c r="A480" s="9" t="s">
        <v>2013</v>
      </c>
      <c r="B480" s="9" t="s">
        <v>2014</v>
      </c>
      <c r="C480" s="61">
        <v>14.0</v>
      </c>
      <c r="D480" s="61">
        <v>90.0</v>
      </c>
      <c r="E480" s="61">
        <v>684.0</v>
      </c>
      <c r="F480" s="61">
        <v>2200.0</v>
      </c>
      <c r="G480" s="61">
        <v>2130.0</v>
      </c>
      <c r="H480" s="515">
        <v>4472.0</v>
      </c>
      <c r="I480" s="515">
        <f t="shared" si="21"/>
        <v>3658</v>
      </c>
      <c r="J480" s="515">
        <f t="shared" si="22"/>
        <v>2889</v>
      </c>
      <c r="K480" s="61">
        <v>90.8</v>
      </c>
      <c r="L480" s="560">
        <v>0.5</v>
      </c>
      <c r="M480" s="561">
        <v>6.0</v>
      </c>
      <c r="N480" s="55"/>
      <c r="O480" s="563">
        <v>88800.0</v>
      </c>
      <c r="P480" s="515">
        <v>107946.0</v>
      </c>
      <c r="Q480" s="564"/>
      <c r="S480" s="8"/>
      <c r="T480" s="8"/>
      <c r="U480" s="8"/>
      <c r="V480" s="8"/>
      <c r="W480" s="8"/>
    </row>
    <row r="481" ht="15.75" customHeight="1">
      <c r="C481" s="67"/>
      <c r="D481" s="67"/>
      <c r="E481" s="67"/>
      <c r="F481" s="67"/>
      <c r="G481" s="67"/>
      <c r="H481" s="115"/>
      <c r="I481" s="515"/>
      <c r="J481" s="515"/>
      <c r="K481" s="67"/>
      <c r="L481" s="570"/>
      <c r="M481" s="570"/>
      <c r="O481" s="563">
        <v>0.0</v>
      </c>
      <c r="P481" s="515">
        <v>0.0</v>
      </c>
      <c r="Q481" s="564"/>
      <c r="S481" s="8"/>
      <c r="T481" s="8"/>
      <c r="U481" s="8"/>
      <c r="V481" s="8"/>
      <c r="W481" s="8"/>
    </row>
    <row r="482" ht="15.75" customHeight="1">
      <c r="B482" s="573" t="s">
        <v>2015</v>
      </c>
      <c r="E482" s="8"/>
      <c r="H482" s="115"/>
      <c r="I482" s="515"/>
      <c r="J482" s="515"/>
      <c r="M482" s="8"/>
      <c r="O482" s="563">
        <v>0.0</v>
      </c>
      <c r="P482" s="515">
        <v>0.0</v>
      </c>
      <c r="Q482" s="564"/>
      <c r="S482" s="8"/>
      <c r="T482" s="8"/>
      <c r="U482" s="8"/>
      <c r="V482" s="8"/>
      <c r="W482" s="8"/>
    </row>
    <row r="483" ht="15.75" customHeight="1">
      <c r="A483" s="9" t="s">
        <v>2016</v>
      </c>
      <c r="B483" s="9" t="s">
        <v>2017</v>
      </c>
      <c r="C483" s="61">
        <v>2.0</v>
      </c>
      <c r="D483" s="61">
        <v>90.0</v>
      </c>
      <c r="E483" s="61">
        <v>84.0</v>
      </c>
      <c r="F483" s="61">
        <v>2250.0</v>
      </c>
      <c r="G483" s="61">
        <v>2180.0</v>
      </c>
      <c r="H483" s="515">
        <v>649.0</v>
      </c>
      <c r="I483" s="515">
        <f t="shared" ref="I483:I495" si="36">ROUND(H483*0.818,0)</f>
        <v>531</v>
      </c>
      <c r="J483" s="515">
        <f t="shared" ref="J483:J495" si="37">ROUND(H483*0.646,0)</f>
        <v>419</v>
      </c>
      <c r="K483" s="61">
        <v>13.3</v>
      </c>
      <c r="L483" s="560">
        <v>0.5</v>
      </c>
      <c r="M483" s="561">
        <v>2.0</v>
      </c>
      <c r="N483" s="562" t="s">
        <v>1254</v>
      </c>
      <c r="O483" s="563">
        <v>18100.0</v>
      </c>
      <c r="P483" s="515">
        <v>24306.0</v>
      </c>
      <c r="Q483" s="564"/>
      <c r="S483" s="8"/>
      <c r="T483" s="8"/>
      <c r="U483" s="8"/>
      <c r="V483" s="8"/>
      <c r="W483" s="8"/>
    </row>
    <row r="484" ht="15.75" customHeight="1">
      <c r="A484" s="9" t="s">
        <v>2018</v>
      </c>
      <c r="B484" s="9" t="s">
        <v>2019</v>
      </c>
      <c r="C484" s="61">
        <v>3.0</v>
      </c>
      <c r="D484" s="61">
        <v>90.0</v>
      </c>
      <c r="E484" s="61">
        <v>134.0</v>
      </c>
      <c r="F484" s="61">
        <v>2250.0</v>
      </c>
      <c r="G484" s="61">
        <v>2180.0</v>
      </c>
      <c r="H484" s="515">
        <v>973.0</v>
      </c>
      <c r="I484" s="515">
        <f t="shared" si="36"/>
        <v>796</v>
      </c>
      <c r="J484" s="515">
        <f t="shared" si="37"/>
        <v>629</v>
      </c>
      <c r="K484" s="61">
        <v>19.9</v>
      </c>
      <c r="L484" s="560">
        <v>0.5</v>
      </c>
      <c r="M484" s="561">
        <v>4.0</v>
      </c>
      <c r="N484" s="105"/>
      <c r="O484" s="563">
        <v>23200.0</v>
      </c>
      <c r="P484" s="515">
        <v>31419.0</v>
      </c>
      <c r="Q484" s="564"/>
      <c r="S484" s="8"/>
      <c r="T484" s="8"/>
      <c r="U484" s="8"/>
      <c r="V484" s="8"/>
      <c r="W484" s="8"/>
    </row>
    <row r="485" ht="15.75" customHeight="1">
      <c r="A485" s="9" t="s">
        <v>2020</v>
      </c>
      <c r="B485" s="9" t="s">
        <v>2021</v>
      </c>
      <c r="C485" s="61">
        <v>4.0</v>
      </c>
      <c r="D485" s="61">
        <v>90.0</v>
      </c>
      <c r="E485" s="61">
        <v>184.0</v>
      </c>
      <c r="F485" s="61">
        <v>2250.0</v>
      </c>
      <c r="G485" s="61">
        <v>2180.0</v>
      </c>
      <c r="H485" s="515">
        <v>1297.0</v>
      </c>
      <c r="I485" s="515">
        <f t="shared" si="36"/>
        <v>1061</v>
      </c>
      <c r="J485" s="515">
        <f t="shared" si="37"/>
        <v>838</v>
      </c>
      <c r="K485" s="61">
        <v>26.5</v>
      </c>
      <c r="L485" s="560">
        <v>0.5</v>
      </c>
      <c r="M485" s="561">
        <v>4.0</v>
      </c>
      <c r="N485" s="105"/>
      <c r="O485" s="563">
        <v>28300.0</v>
      </c>
      <c r="P485" s="515">
        <v>38548.0</v>
      </c>
      <c r="Q485" s="564"/>
      <c r="S485" s="8"/>
      <c r="T485" s="8"/>
      <c r="U485" s="8"/>
      <c r="V485" s="8"/>
      <c r="W485" s="8"/>
    </row>
    <row r="486" ht="15.75" customHeight="1">
      <c r="A486" s="9" t="s">
        <v>2022</v>
      </c>
      <c r="B486" s="9" t="s">
        <v>2023</v>
      </c>
      <c r="C486" s="61">
        <v>5.0</v>
      </c>
      <c r="D486" s="61">
        <v>90.0</v>
      </c>
      <c r="E486" s="61">
        <v>234.0</v>
      </c>
      <c r="F486" s="61">
        <v>2250.0</v>
      </c>
      <c r="G486" s="61">
        <v>2180.0</v>
      </c>
      <c r="H486" s="515">
        <v>1622.0</v>
      </c>
      <c r="I486" s="515">
        <f t="shared" si="36"/>
        <v>1327</v>
      </c>
      <c r="J486" s="515">
        <f t="shared" si="37"/>
        <v>1048</v>
      </c>
      <c r="K486" s="61">
        <v>33.2</v>
      </c>
      <c r="L486" s="560">
        <v>0.5</v>
      </c>
      <c r="M486" s="561">
        <v>4.0</v>
      </c>
      <c r="N486" s="105"/>
      <c r="O486" s="563">
        <v>33500.0</v>
      </c>
      <c r="P486" s="515">
        <v>45693.0</v>
      </c>
      <c r="Q486" s="564"/>
      <c r="S486" s="8"/>
      <c r="T486" s="8"/>
      <c r="U486" s="8"/>
      <c r="V486" s="8"/>
      <c r="W486" s="8"/>
    </row>
    <row r="487" ht="15.75" customHeight="1">
      <c r="A487" s="9" t="s">
        <v>2024</v>
      </c>
      <c r="B487" s="9" t="s">
        <v>2025</v>
      </c>
      <c r="C487" s="61">
        <v>6.0</v>
      </c>
      <c r="D487" s="61">
        <v>90.0</v>
      </c>
      <c r="E487" s="61">
        <v>284.0</v>
      </c>
      <c r="F487" s="61">
        <v>2250.0</v>
      </c>
      <c r="G487" s="61">
        <v>2180.0</v>
      </c>
      <c r="H487" s="515">
        <v>1946.0</v>
      </c>
      <c r="I487" s="515">
        <f t="shared" si="36"/>
        <v>1592</v>
      </c>
      <c r="J487" s="515">
        <f t="shared" si="37"/>
        <v>1257</v>
      </c>
      <c r="K487" s="61">
        <v>39.8</v>
      </c>
      <c r="L487" s="560">
        <v>0.5</v>
      </c>
      <c r="M487" s="561">
        <v>4.0</v>
      </c>
      <c r="N487" s="105"/>
      <c r="O487" s="563">
        <v>38400.0</v>
      </c>
      <c r="P487" s="515">
        <v>52852.0</v>
      </c>
      <c r="Q487" s="564"/>
      <c r="S487" s="8"/>
      <c r="T487" s="8"/>
      <c r="U487" s="8"/>
      <c r="V487" s="8"/>
      <c r="W487" s="8"/>
    </row>
    <row r="488" ht="15.75" customHeight="1">
      <c r="A488" s="9" t="s">
        <v>2026</v>
      </c>
      <c r="B488" s="9" t="s">
        <v>2027</v>
      </c>
      <c r="C488" s="61">
        <v>7.0</v>
      </c>
      <c r="D488" s="61">
        <v>90.0</v>
      </c>
      <c r="E488" s="61">
        <v>334.0</v>
      </c>
      <c r="F488" s="61">
        <v>2250.0</v>
      </c>
      <c r="G488" s="61">
        <v>2180.0</v>
      </c>
      <c r="H488" s="515">
        <v>2270.0</v>
      </c>
      <c r="I488" s="515">
        <f t="shared" si="36"/>
        <v>1857</v>
      </c>
      <c r="J488" s="515">
        <f t="shared" si="37"/>
        <v>1466</v>
      </c>
      <c r="K488" s="61">
        <v>46.4</v>
      </c>
      <c r="L488" s="560">
        <v>0.5</v>
      </c>
      <c r="M488" s="561">
        <v>4.0</v>
      </c>
      <c r="N488" s="105"/>
      <c r="O488" s="563">
        <v>43500.0</v>
      </c>
      <c r="P488" s="515">
        <v>60025.0</v>
      </c>
      <c r="Q488" s="564"/>
      <c r="S488" s="8"/>
      <c r="T488" s="8"/>
      <c r="U488" s="8"/>
      <c r="V488" s="8"/>
      <c r="W488" s="8"/>
    </row>
    <row r="489" ht="15.75" customHeight="1">
      <c r="A489" s="9" t="s">
        <v>2028</v>
      </c>
      <c r="B489" s="9" t="s">
        <v>2029</v>
      </c>
      <c r="C489" s="61">
        <v>8.0</v>
      </c>
      <c r="D489" s="61">
        <v>90.0</v>
      </c>
      <c r="E489" s="61">
        <v>384.0</v>
      </c>
      <c r="F489" s="61">
        <v>2250.0</v>
      </c>
      <c r="G489" s="61">
        <v>2180.0</v>
      </c>
      <c r="H489" s="515">
        <v>2595.0</v>
      </c>
      <c r="I489" s="515">
        <f t="shared" si="36"/>
        <v>2123</v>
      </c>
      <c r="J489" s="515">
        <f t="shared" si="37"/>
        <v>1676</v>
      </c>
      <c r="K489" s="61">
        <v>53.0</v>
      </c>
      <c r="L489" s="560">
        <v>0.5</v>
      </c>
      <c r="M489" s="561">
        <v>4.0</v>
      </c>
      <c r="N489" s="105"/>
      <c r="O489" s="563">
        <v>48600.0</v>
      </c>
      <c r="P489" s="515">
        <v>67217.0</v>
      </c>
      <c r="Q489" s="564"/>
      <c r="S489" s="8"/>
      <c r="T489" s="8"/>
      <c r="U489" s="8"/>
      <c r="V489" s="8"/>
      <c r="W489" s="8"/>
    </row>
    <row r="490" ht="15.75" customHeight="1">
      <c r="A490" s="9" t="s">
        <v>2030</v>
      </c>
      <c r="B490" s="9" t="s">
        <v>2031</v>
      </c>
      <c r="C490" s="61">
        <v>9.0</v>
      </c>
      <c r="D490" s="61">
        <v>90.0</v>
      </c>
      <c r="E490" s="61">
        <v>434.0</v>
      </c>
      <c r="F490" s="61">
        <v>2250.0</v>
      </c>
      <c r="G490" s="61">
        <v>2180.0</v>
      </c>
      <c r="H490" s="515">
        <v>2919.0</v>
      </c>
      <c r="I490" s="515">
        <f t="shared" si="36"/>
        <v>2388</v>
      </c>
      <c r="J490" s="515">
        <f t="shared" si="37"/>
        <v>1886</v>
      </c>
      <c r="K490" s="61">
        <v>59.6</v>
      </c>
      <c r="L490" s="560">
        <v>0.5</v>
      </c>
      <c r="M490" s="561">
        <v>4.0</v>
      </c>
      <c r="N490" s="105"/>
      <c r="O490" s="563">
        <v>53700.0</v>
      </c>
      <c r="P490" s="515">
        <v>74419.0</v>
      </c>
      <c r="Q490" s="564"/>
      <c r="S490" s="8"/>
      <c r="T490" s="8"/>
      <c r="U490" s="8"/>
      <c r="V490" s="8"/>
      <c r="W490" s="8"/>
    </row>
    <row r="491" ht="15.75" customHeight="1">
      <c r="A491" s="9" t="s">
        <v>2032</v>
      </c>
      <c r="B491" s="9" t="s">
        <v>2033</v>
      </c>
      <c r="C491" s="61">
        <v>10.0</v>
      </c>
      <c r="D491" s="61">
        <v>90.0</v>
      </c>
      <c r="E491" s="61">
        <v>484.0</v>
      </c>
      <c r="F491" s="61">
        <v>2250.0</v>
      </c>
      <c r="G491" s="61">
        <v>2180.0</v>
      </c>
      <c r="H491" s="515">
        <v>3243.0</v>
      </c>
      <c r="I491" s="515">
        <f t="shared" si="36"/>
        <v>2653</v>
      </c>
      <c r="J491" s="515">
        <f t="shared" si="37"/>
        <v>2095</v>
      </c>
      <c r="K491" s="61">
        <v>66.2</v>
      </c>
      <c r="L491" s="560">
        <v>0.5</v>
      </c>
      <c r="M491" s="561">
        <v>6.0</v>
      </c>
      <c r="N491" s="105"/>
      <c r="O491" s="563">
        <v>58800.0</v>
      </c>
      <c r="P491" s="515">
        <v>81643.0</v>
      </c>
      <c r="Q491" s="564"/>
      <c r="S491" s="8"/>
      <c r="T491" s="8"/>
      <c r="U491" s="8"/>
      <c r="V491" s="8"/>
      <c r="W491" s="8"/>
    </row>
    <row r="492" ht="15.75" customHeight="1">
      <c r="A492" s="9" t="s">
        <v>2034</v>
      </c>
      <c r="B492" s="9" t="s">
        <v>2035</v>
      </c>
      <c r="C492" s="61">
        <v>11.0</v>
      </c>
      <c r="D492" s="61">
        <v>90.0</v>
      </c>
      <c r="E492" s="61">
        <v>534.0</v>
      </c>
      <c r="F492" s="61">
        <v>2250.0</v>
      </c>
      <c r="G492" s="61">
        <v>2180.0</v>
      </c>
      <c r="H492" s="515">
        <v>3568.0</v>
      </c>
      <c r="I492" s="515">
        <f t="shared" si="36"/>
        <v>2919</v>
      </c>
      <c r="J492" s="515">
        <f t="shared" si="37"/>
        <v>2305</v>
      </c>
      <c r="K492" s="61">
        <v>72.8</v>
      </c>
      <c r="L492" s="560">
        <v>0.5</v>
      </c>
      <c r="M492" s="561">
        <v>6.0</v>
      </c>
      <c r="N492" s="105"/>
      <c r="O492" s="563">
        <v>63900.0</v>
      </c>
      <c r="P492" s="515">
        <v>88877.0</v>
      </c>
      <c r="Q492" s="564"/>
      <c r="S492" s="8"/>
      <c r="T492" s="8"/>
      <c r="U492" s="8"/>
      <c r="V492" s="8"/>
      <c r="W492" s="8"/>
    </row>
    <row r="493" ht="15.75" customHeight="1">
      <c r="A493" s="9" t="s">
        <v>2036</v>
      </c>
      <c r="B493" s="9" t="s">
        <v>2037</v>
      </c>
      <c r="C493" s="61">
        <v>12.0</v>
      </c>
      <c r="D493" s="61">
        <v>90.0</v>
      </c>
      <c r="E493" s="61">
        <v>584.0</v>
      </c>
      <c r="F493" s="61">
        <v>2250.0</v>
      </c>
      <c r="G493" s="61">
        <v>2180.0</v>
      </c>
      <c r="H493" s="515">
        <v>3892.0</v>
      </c>
      <c r="I493" s="515">
        <f t="shared" si="36"/>
        <v>3184</v>
      </c>
      <c r="J493" s="515">
        <f t="shared" si="37"/>
        <v>2514</v>
      </c>
      <c r="K493" s="61">
        <v>79.4</v>
      </c>
      <c r="L493" s="560">
        <v>0.5</v>
      </c>
      <c r="M493" s="561">
        <v>6.0</v>
      </c>
      <c r="N493" s="105"/>
      <c r="O493" s="563">
        <v>68950.0</v>
      </c>
      <c r="P493" s="515">
        <v>96028.0</v>
      </c>
      <c r="Q493" s="564"/>
      <c r="S493" s="8"/>
      <c r="T493" s="8"/>
      <c r="U493" s="8"/>
      <c r="V493" s="8"/>
      <c r="W493" s="8"/>
    </row>
    <row r="494" ht="15.75" customHeight="1">
      <c r="A494" s="9" t="s">
        <v>2038</v>
      </c>
      <c r="B494" s="9" t="s">
        <v>2039</v>
      </c>
      <c r="C494" s="61">
        <v>13.0</v>
      </c>
      <c r="D494" s="61">
        <v>90.0</v>
      </c>
      <c r="E494" s="61">
        <v>634.0</v>
      </c>
      <c r="F494" s="61">
        <v>2250.0</v>
      </c>
      <c r="G494" s="61">
        <v>2180.0</v>
      </c>
      <c r="H494" s="515">
        <v>4215.0</v>
      </c>
      <c r="I494" s="515">
        <f t="shared" si="36"/>
        <v>3448</v>
      </c>
      <c r="J494" s="515">
        <f t="shared" si="37"/>
        <v>2723</v>
      </c>
      <c r="K494" s="61">
        <v>86.0</v>
      </c>
      <c r="L494" s="560">
        <v>0.5</v>
      </c>
      <c r="M494" s="561">
        <v>6.0</v>
      </c>
      <c r="N494" s="105"/>
      <c r="O494" s="563">
        <v>79000.0</v>
      </c>
      <c r="P494" s="515">
        <v>103179.0</v>
      </c>
      <c r="Q494" s="564"/>
      <c r="S494" s="8"/>
      <c r="T494" s="8"/>
      <c r="U494" s="8"/>
      <c r="V494" s="8"/>
      <c r="W494" s="8"/>
    </row>
    <row r="495" ht="15.75" customHeight="1">
      <c r="A495" s="9" t="s">
        <v>2040</v>
      </c>
      <c r="B495" s="9" t="s">
        <v>2041</v>
      </c>
      <c r="C495" s="61">
        <v>14.0</v>
      </c>
      <c r="D495" s="61">
        <v>90.0</v>
      </c>
      <c r="E495" s="61">
        <v>684.0</v>
      </c>
      <c r="F495" s="61">
        <v>2250.0</v>
      </c>
      <c r="G495" s="61">
        <v>2180.0</v>
      </c>
      <c r="H495" s="515">
        <v>4541.0</v>
      </c>
      <c r="I495" s="515">
        <f t="shared" si="36"/>
        <v>3715</v>
      </c>
      <c r="J495" s="515">
        <f t="shared" si="37"/>
        <v>2933</v>
      </c>
      <c r="K495" s="61">
        <v>92.6</v>
      </c>
      <c r="L495" s="560">
        <v>0.5</v>
      </c>
      <c r="M495" s="561">
        <v>6.0</v>
      </c>
      <c r="N495" s="55"/>
      <c r="O495" s="563">
        <v>88900.0</v>
      </c>
      <c r="P495" s="515">
        <v>110330.0</v>
      </c>
      <c r="Q495" s="564"/>
      <c r="S495" s="8"/>
      <c r="T495" s="8"/>
      <c r="U495" s="8"/>
      <c r="V495" s="8"/>
      <c r="W495" s="8"/>
    </row>
    <row r="496" ht="15.75" customHeight="1">
      <c r="D496" s="577"/>
      <c r="E496" s="8"/>
      <c r="H496" s="63"/>
      <c r="I496" s="115"/>
      <c r="J496" s="115"/>
      <c r="M496" s="572"/>
      <c r="O496" s="563">
        <v>0.0</v>
      </c>
      <c r="P496" s="515">
        <v>0.0</v>
      </c>
      <c r="Q496" s="564"/>
      <c r="S496" s="8"/>
      <c r="T496" s="8"/>
      <c r="U496" s="8"/>
      <c r="V496" s="8"/>
      <c r="W496" s="8"/>
    </row>
    <row r="497" ht="15.75" customHeight="1">
      <c r="B497" s="573" t="s">
        <v>2042</v>
      </c>
      <c r="D497" s="572"/>
      <c r="E497" s="8"/>
      <c r="H497" s="63"/>
      <c r="I497" s="115"/>
      <c r="J497" s="115"/>
      <c r="M497" s="572"/>
      <c r="O497" s="563">
        <v>0.0</v>
      </c>
      <c r="P497" s="515">
        <v>0.0</v>
      </c>
      <c r="Q497" s="564"/>
      <c r="S497" s="8"/>
      <c r="T497" s="8"/>
      <c r="U497" s="8"/>
      <c r="V497" s="8"/>
      <c r="W497" s="8"/>
    </row>
    <row r="498" ht="15.75" customHeight="1">
      <c r="A498" s="9" t="s">
        <v>2043</v>
      </c>
      <c r="B498" s="9" t="s">
        <v>2044</v>
      </c>
      <c r="C498" s="61">
        <v>2.0</v>
      </c>
      <c r="D498" s="61">
        <v>90.0</v>
      </c>
      <c r="E498" s="61">
        <v>84.0</v>
      </c>
      <c r="F498" s="61">
        <v>2500.0</v>
      </c>
      <c r="G498" s="61">
        <v>2430.0</v>
      </c>
      <c r="H498" s="515">
        <v>727.0</v>
      </c>
      <c r="I498" s="515">
        <f t="shared" ref="I498:I510" si="38">ROUND(H498*0.818,0)</f>
        <v>595</v>
      </c>
      <c r="J498" s="515">
        <f t="shared" ref="J498:J510" si="39">ROUND(H498*0.646,0)</f>
        <v>470</v>
      </c>
      <c r="K498" s="61">
        <v>14.7</v>
      </c>
      <c r="L498" s="560">
        <v>0.5</v>
      </c>
      <c r="M498" s="561">
        <v>2.0</v>
      </c>
      <c r="N498" s="562" t="s">
        <v>1254</v>
      </c>
      <c r="O498" s="563">
        <v>18800.0</v>
      </c>
      <c r="P498" s="515">
        <v>29624.0</v>
      </c>
      <c r="Q498" s="564"/>
      <c r="S498" s="8"/>
      <c r="T498" s="8"/>
      <c r="U498" s="8"/>
      <c r="V498" s="8"/>
      <c r="W498" s="8"/>
    </row>
    <row r="499" ht="15.75" customHeight="1">
      <c r="A499" s="9" t="s">
        <v>2045</v>
      </c>
      <c r="B499" s="9" t="s">
        <v>2046</v>
      </c>
      <c r="C499" s="61">
        <v>3.0</v>
      </c>
      <c r="D499" s="61">
        <v>90.0</v>
      </c>
      <c r="E499" s="61">
        <v>134.0</v>
      </c>
      <c r="F499" s="61">
        <v>2500.0</v>
      </c>
      <c r="G499" s="61">
        <v>2430.0</v>
      </c>
      <c r="H499" s="515">
        <v>1089.0</v>
      </c>
      <c r="I499" s="515">
        <f t="shared" si="38"/>
        <v>891</v>
      </c>
      <c r="J499" s="515">
        <f t="shared" si="39"/>
        <v>703</v>
      </c>
      <c r="K499" s="61">
        <v>22.0</v>
      </c>
      <c r="L499" s="560">
        <v>0.5</v>
      </c>
      <c r="M499" s="561">
        <v>4.0</v>
      </c>
      <c r="N499" s="105"/>
      <c r="O499" s="563">
        <v>24300.0</v>
      </c>
      <c r="P499" s="515">
        <v>38518.0</v>
      </c>
      <c r="Q499" s="564"/>
      <c r="S499" s="8"/>
      <c r="T499" s="8"/>
      <c r="U499" s="8"/>
      <c r="V499" s="8"/>
      <c r="W499" s="8"/>
    </row>
    <row r="500" ht="15.75" customHeight="1">
      <c r="A500" s="9" t="s">
        <v>2047</v>
      </c>
      <c r="B500" s="9" t="s">
        <v>2048</v>
      </c>
      <c r="C500" s="61">
        <v>4.0</v>
      </c>
      <c r="D500" s="61">
        <v>90.0</v>
      </c>
      <c r="E500" s="61">
        <v>184.0</v>
      </c>
      <c r="F500" s="61">
        <v>2500.0</v>
      </c>
      <c r="G500" s="61">
        <v>2430.0</v>
      </c>
      <c r="H500" s="515">
        <v>1452.0</v>
      </c>
      <c r="I500" s="515">
        <f t="shared" si="38"/>
        <v>1188</v>
      </c>
      <c r="J500" s="515">
        <f t="shared" si="39"/>
        <v>938</v>
      </c>
      <c r="K500" s="61">
        <v>29.2</v>
      </c>
      <c r="L500" s="560">
        <v>0.5</v>
      </c>
      <c r="M500" s="561">
        <v>4.0</v>
      </c>
      <c r="N500" s="105"/>
      <c r="O500" s="563">
        <v>29800.0</v>
      </c>
      <c r="P500" s="515">
        <v>47429.0</v>
      </c>
      <c r="Q500" s="564"/>
      <c r="S500" s="8"/>
      <c r="T500" s="8"/>
      <c r="U500" s="8"/>
      <c r="V500" s="8"/>
      <c r="W500" s="8"/>
    </row>
    <row r="501" ht="15.75" customHeight="1">
      <c r="A501" s="9" t="s">
        <v>2049</v>
      </c>
      <c r="B501" s="9" t="s">
        <v>2050</v>
      </c>
      <c r="C501" s="61">
        <v>5.0</v>
      </c>
      <c r="D501" s="61">
        <v>90.0</v>
      </c>
      <c r="E501" s="61">
        <v>234.0</v>
      </c>
      <c r="F501" s="61">
        <v>2500.0</v>
      </c>
      <c r="G501" s="61">
        <v>2430.0</v>
      </c>
      <c r="H501" s="515">
        <v>1815.0</v>
      </c>
      <c r="I501" s="515">
        <f t="shared" si="38"/>
        <v>1485</v>
      </c>
      <c r="J501" s="515">
        <f t="shared" si="39"/>
        <v>1172</v>
      </c>
      <c r="K501" s="61">
        <v>36.5</v>
      </c>
      <c r="L501" s="560">
        <v>0.5</v>
      </c>
      <c r="M501" s="561">
        <v>4.0</v>
      </c>
      <c r="N501" s="105"/>
      <c r="O501" s="563">
        <v>35200.0</v>
      </c>
      <c r="P501" s="515">
        <v>56359.0</v>
      </c>
      <c r="Q501" s="564"/>
      <c r="S501" s="8"/>
      <c r="T501" s="8"/>
      <c r="U501" s="8"/>
      <c r="V501" s="8"/>
      <c r="W501" s="8"/>
    </row>
    <row r="502" ht="15.75" customHeight="1">
      <c r="A502" s="9" t="s">
        <v>2051</v>
      </c>
      <c r="B502" s="9" t="s">
        <v>2052</v>
      </c>
      <c r="C502" s="61">
        <v>6.0</v>
      </c>
      <c r="D502" s="61">
        <v>90.0</v>
      </c>
      <c r="E502" s="61">
        <v>284.0</v>
      </c>
      <c r="F502" s="61">
        <v>2500.0</v>
      </c>
      <c r="G502" s="61">
        <v>2430.0</v>
      </c>
      <c r="H502" s="515">
        <v>2177.0</v>
      </c>
      <c r="I502" s="515">
        <f t="shared" si="38"/>
        <v>1781</v>
      </c>
      <c r="J502" s="515">
        <f t="shared" si="39"/>
        <v>1406</v>
      </c>
      <c r="K502" s="61">
        <v>43.8</v>
      </c>
      <c r="L502" s="560">
        <v>0.5</v>
      </c>
      <c r="M502" s="561">
        <v>4.0</v>
      </c>
      <c r="N502" s="105"/>
      <c r="O502" s="563">
        <v>40700.0</v>
      </c>
      <c r="P502" s="515">
        <v>65307.0</v>
      </c>
      <c r="Q502" s="564"/>
      <c r="S502" s="8"/>
      <c r="T502" s="8"/>
      <c r="U502" s="8"/>
      <c r="V502" s="8"/>
      <c r="W502" s="8"/>
    </row>
    <row r="503" ht="15.75" customHeight="1">
      <c r="A503" s="9" t="s">
        <v>2053</v>
      </c>
      <c r="B503" s="9" t="s">
        <v>2054</v>
      </c>
      <c r="C503" s="61">
        <v>7.0</v>
      </c>
      <c r="D503" s="61">
        <v>90.0</v>
      </c>
      <c r="E503" s="61">
        <v>334.0</v>
      </c>
      <c r="F503" s="61">
        <v>2500.0</v>
      </c>
      <c r="G503" s="61">
        <v>2430.0</v>
      </c>
      <c r="H503" s="515">
        <v>2540.0</v>
      </c>
      <c r="I503" s="515">
        <f t="shared" si="38"/>
        <v>2078</v>
      </c>
      <c r="J503" s="515">
        <f t="shared" si="39"/>
        <v>1641</v>
      </c>
      <c r="K503" s="61">
        <v>51.1</v>
      </c>
      <c r="L503" s="560">
        <v>0.5</v>
      </c>
      <c r="M503" s="561">
        <v>4.0</v>
      </c>
      <c r="N503" s="105"/>
      <c r="O503" s="563">
        <v>46100.0</v>
      </c>
      <c r="P503" s="515">
        <v>74273.0</v>
      </c>
      <c r="Q503" s="564"/>
      <c r="S503" s="8"/>
      <c r="T503" s="8"/>
      <c r="U503" s="8"/>
      <c r="V503" s="8"/>
      <c r="W503" s="8"/>
    </row>
    <row r="504" ht="15.75" customHeight="1">
      <c r="A504" s="9" t="s">
        <v>2055</v>
      </c>
      <c r="B504" s="9" t="s">
        <v>2056</v>
      </c>
      <c r="C504" s="61">
        <v>8.0</v>
      </c>
      <c r="D504" s="61">
        <v>90.0</v>
      </c>
      <c r="E504" s="61">
        <v>384.0</v>
      </c>
      <c r="F504" s="61">
        <v>2500.0</v>
      </c>
      <c r="G504" s="61">
        <v>2430.0</v>
      </c>
      <c r="H504" s="515">
        <v>2904.0</v>
      </c>
      <c r="I504" s="515">
        <f t="shared" si="38"/>
        <v>2375</v>
      </c>
      <c r="J504" s="515">
        <f t="shared" si="39"/>
        <v>1876</v>
      </c>
      <c r="K504" s="61">
        <v>58.4</v>
      </c>
      <c r="L504" s="560">
        <v>0.5</v>
      </c>
      <c r="M504" s="561">
        <v>4.0</v>
      </c>
      <c r="N504" s="105"/>
      <c r="O504" s="563">
        <v>51600.0</v>
      </c>
      <c r="P504" s="515">
        <v>83262.0</v>
      </c>
      <c r="Q504" s="564"/>
      <c r="S504" s="8"/>
      <c r="T504" s="8"/>
      <c r="U504" s="8"/>
      <c r="V504" s="8"/>
      <c r="W504" s="8"/>
    </row>
    <row r="505" ht="15.75" customHeight="1">
      <c r="A505" s="9" t="s">
        <v>2057</v>
      </c>
      <c r="B505" s="9" t="s">
        <v>2058</v>
      </c>
      <c r="C505" s="61">
        <v>9.0</v>
      </c>
      <c r="D505" s="61">
        <v>90.0</v>
      </c>
      <c r="E505" s="61">
        <v>434.0</v>
      </c>
      <c r="F505" s="61">
        <v>2500.0</v>
      </c>
      <c r="G505" s="61">
        <v>2430.0</v>
      </c>
      <c r="H505" s="515">
        <v>3267.0</v>
      </c>
      <c r="I505" s="515">
        <f t="shared" si="38"/>
        <v>2672</v>
      </c>
      <c r="J505" s="515">
        <f t="shared" si="39"/>
        <v>2110</v>
      </c>
      <c r="K505" s="61">
        <v>65.7</v>
      </c>
      <c r="L505" s="560">
        <v>0.5</v>
      </c>
      <c r="M505" s="561">
        <v>4.0</v>
      </c>
      <c r="N505" s="105"/>
      <c r="O505" s="563">
        <v>57000.0</v>
      </c>
      <c r="P505" s="515">
        <v>92267.0</v>
      </c>
      <c r="Q505" s="564"/>
      <c r="S505" s="8"/>
      <c r="T505" s="8"/>
      <c r="U505" s="8"/>
      <c r="V505" s="8"/>
      <c r="W505" s="8"/>
    </row>
    <row r="506" ht="15.75" customHeight="1">
      <c r="A506" s="9" t="s">
        <v>2059</v>
      </c>
      <c r="B506" s="9" t="s">
        <v>2060</v>
      </c>
      <c r="C506" s="61">
        <v>10.0</v>
      </c>
      <c r="D506" s="61">
        <v>90.0</v>
      </c>
      <c r="E506" s="61">
        <v>484.0</v>
      </c>
      <c r="F506" s="61">
        <v>2500.0</v>
      </c>
      <c r="G506" s="61">
        <v>2430.0</v>
      </c>
      <c r="H506" s="515">
        <v>3631.0</v>
      </c>
      <c r="I506" s="515">
        <f t="shared" si="38"/>
        <v>2970</v>
      </c>
      <c r="J506" s="515">
        <f t="shared" si="39"/>
        <v>2346</v>
      </c>
      <c r="K506" s="61">
        <v>72.9</v>
      </c>
      <c r="L506" s="560">
        <v>0.5</v>
      </c>
      <c r="M506" s="561">
        <v>6.0</v>
      </c>
      <c r="N506" s="105"/>
      <c r="O506" s="563">
        <v>62500.0</v>
      </c>
      <c r="P506" s="515">
        <v>101296.0</v>
      </c>
      <c r="Q506" s="564"/>
      <c r="S506" s="8"/>
      <c r="T506" s="8"/>
      <c r="U506" s="8"/>
      <c r="V506" s="8"/>
      <c r="W506" s="8"/>
    </row>
    <row r="507" ht="15.75" customHeight="1">
      <c r="A507" s="9" t="s">
        <v>2061</v>
      </c>
      <c r="B507" s="9" t="s">
        <v>2062</v>
      </c>
      <c r="C507" s="61">
        <v>11.0</v>
      </c>
      <c r="D507" s="61">
        <v>90.0</v>
      </c>
      <c r="E507" s="61">
        <v>534.0</v>
      </c>
      <c r="F507" s="61">
        <v>2500.0</v>
      </c>
      <c r="G507" s="61">
        <v>2430.0</v>
      </c>
      <c r="H507" s="515">
        <v>3993.0</v>
      </c>
      <c r="I507" s="515">
        <f t="shared" si="38"/>
        <v>3266</v>
      </c>
      <c r="J507" s="515">
        <f t="shared" si="39"/>
        <v>2579</v>
      </c>
      <c r="K507" s="61">
        <v>80.2</v>
      </c>
      <c r="L507" s="560">
        <v>0.5</v>
      </c>
      <c r="M507" s="561">
        <v>6.0</v>
      </c>
      <c r="N507" s="105"/>
      <c r="O507" s="563">
        <v>68000.0</v>
      </c>
      <c r="P507" s="515">
        <v>110338.0</v>
      </c>
      <c r="Q507" s="564"/>
      <c r="S507" s="8"/>
      <c r="T507" s="8"/>
      <c r="U507" s="8"/>
      <c r="V507" s="8"/>
      <c r="W507" s="8"/>
    </row>
    <row r="508" ht="15.75" customHeight="1">
      <c r="A508" s="9" t="s">
        <v>2063</v>
      </c>
      <c r="B508" s="9" t="s">
        <v>2064</v>
      </c>
      <c r="C508" s="61">
        <v>12.0</v>
      </c>
      <c r="D508" s="61">
        <v>90.0</v>
      </c>
      <c r="E508" s="61">
        <v>584.0</v>
      </c>
      <c r="F508" s="61">
        <v>2500.0</v>
      </c>
      <c r="G508" s="61">
        <v>2430.0</v>
      </c>
      <c r="H508" s="515">
        <v>4356.0</v>
      </c>
      <c r="I508" s="515">
        <f t="shared" si="38"/>
        <v>3563</v>
      </c>
      <c r="J508" s="515">
        <f t="shared" si="39"/>
        <v>2814</v>
      </c>
      <c r="K508" s="61">
        <v>87.5</v>
      </c>
      <c r="L508" s="560">
        <v>0.5</v>
      </c>
      <c r="M508" s="561">
        <v>6.0</v>
      </c>
      <c r="N508" s="105"/>
      <c r="O508" s="563">
        <v>73400.0</v>
      </c>
      <c r="P508" s="515">
        <v>119277.0</v>
      </c>
      <c r="Q508" s="564"/>
      <c r="S508" s="8"/>
      <c r="T508" s="8"/>
      <c r="U508" s="8"/>
      <c r="V508" s="8"/>
      <c r="W508" s="8"/>
    </row>
    <row r="509" ht="15.75" customHeight="1">
      <c r="A509" s="9" t="s">
        <v>2065</v>
      </c>
      <c r="B509" s="9" t="s">
        <v>2066</v>
      </c>
      <c r="C509" s="61">
        <v>13.0</v>
      </c>
      <c r="D509" s="61">
        <v>90.0</v>
      </c>
      <c r="E509" s="61">
        <v>634.0</v>
      </c>
      <c r="F509" s="61">
        <v>2500.0</v>
      </c>
      <c r="G509" s="61">
        <v>2430.0</v>
      </c>
      <c r="H509" s="515">
        <v>4719.0</v>
      </c>
      <c r="I509" s="515">
        <f t="shared" si="38"/>
        <v>3860</v>
      </c>
      <c r="J509" s="515">
        <f t="shared" si="39"/>
        <v>3048</v>
      </c>
      <c r="K509" s="61">
        <v>94.8</v>
      </c>
      <c r="L509" s="560">
        <v>0.5</v>
      </c>
      <c r="M509" s="561">
        <v>6.0</v>
      </c>
      <c r="N509" s="105"/>
      <c r="O509" s="563">
        <v>82400.0</v>
      </c>
      <c r="P509" s="515">
        <v>128216.0</v>
      </c>
      <c r="Q509" s="564"/>
      <c r="S509" s="8"/>
      <c r="T509" s="8"/>
      <c r="U509" s="8"/>
      <c r="V509" s="8"/>
      <c r="W509" s="8"/>
    </row>
    <row r="510" ht="15.75" customHeight="1">
      <c r="A510" s="9" t="s">
        <v>2067</v>
      </c>
      <c r="B510" s="9" t="s">
        <v>2068</v>
      </c>
      <c r="C510" s="61">
        <v>14.0</v>
      </c>
      <c r="D510" s="61">
        <v>90.0</v>
      </c>
      <c r="E510" s="61">
        <v>684.0</v>
      </c>
      <c r="F510" s="61">
        <v>2500.0</v>
      </c>
      <c r="G510" s="61">
        <v>2430.0</v>
      </c>
      <c r="H510" s="515">
        <v>5083.0</v>
      </c>
      <c r="I510" s="515">
        <f t="shared" si="38"/>
        <v>4158</v>
      </c>
      <c r="J510" s="515">
        <f t="shared" si="39"/>
        <v>3284</v>
      </c>
      <c r="K510" s="61">
        <v>102.1</v>
      </c>
      <c r="L510" s="560">
        <v>0.5</v>
      </c>
      <c r="M510" s="561">
        <v>6.0</v>
      </c>
      <c r="N510" s="55"/>
      <c r="O510" s="563">
        <v>91400.0</v>
      </c>
      <c r="P510" s="515">
        <v>137155.0</v>
      </c>
      <c r="Q510" s="564"/>
      <c r="S510" s="8"/>
      <c r="T510" s="8"/>
      <c r="U510" s="8"/>
      <c r="V510" s="8"/>
      <c r="W510" s="8"/>
    </row>
    <row r="511" ht="15.75" customHeight="1">
      <c r="E511" s="8"/>
      <c r="H511" s="63"/>
      <c r="I511" s="115"/>
      <c r="J511" s="115"/>
      <c r="M511" s="572"/>
      <c r="O511" s="563">
        <v>0.0</v>
      </c>
      <c r="P511" s="515">
        <v>0.0</v>
      </c>
      <c r="Q511" s="564"/>
      <c r="S511" s="8"/>
      <c r="T511" s="8"/>
      <c r="U511" s="8"/>
      <c r="V511" s="8"/>
      <c r="W511" s="8"/>
    </row>
    <row r="512" ht="15.75" customHeight="1">
      <c r="B512" s="573" t="s">
        <v>2069</v>
      </c>
      <c r="E512" s="8"/>
      <c r="H512" s="63"/>
      <c r="I512" s="115"/>
      <c r="J512" s="115"/>
      <c r="M512" s="572"/>
      <c r="O512" s="563">
        <v>0.0</v>
      </c>
      <c r="P512" s="515">
        <v>0.0</v>
      </c>
      <c r="Q512" s="564"/>
      <c r="S512" s="8"/>
      <c r="T512" s="8"/>
      <c r="U512" s="8"/>
      <c r="V512" s="8"/>
      <c r="W512" s="8"/>
    </row>
    <row r="513" ht="15.75" customHeight="1">
      <c r="A513" s="9" t="s">
        <v>2070</v>
      </c>
      <c r="B513" s="9" t="s">
        <v>2071</v>
      </c>
      <c r="C513" s="61">
        <v>2.0</v>
      </c>
      <c r="D513" s="61">
        <v>90.0</v>
      </c>
      <c r="E513" s="61">
        <v>84.0</v>
      </c>
      <c r="F513" s="61">
        <v>3000.0</v>
      </c>
      <c r="G513" s="61">
        <v>2930.0</v>
      </c>
      <c r="H513" s="515">
        <v>871.0</v>
      </c>
      <c r="I513" s="515">
        <f t="shared" ref="I513:I525" si="40">ROUND(H513*0.818,0)</f>
        <v>712</v>
      </c>
      <c r="J513" s="515">
        <f t="shared" ref="J513:J525" si="41">ROUND(H513*0.646,0)</f>
        <v>563</v>
      </c>
      <c r="K513" s="61">
        <v>17.4</v>
      </c>
      <c r="L513" s="560">
        <v>0.5</v>
      </c>
      <c r="M513" s="561">
        <v>2.0</v>
      </c>
      <c r="N513" s="562" t="s">
        <v>1254</v>
      </c>
      <c r="O513" s="563">
        <v>28600.0</v>
      </c>
      <c r="P513" s="515">
        <v>34944.0</v>
      </c>
      <c r="Q513" s="564"/>
      <c r="S513" s="8"/>
      <c r="T513" s="8"/>
      <c r="U513" s="8"/>
      <c r="V513" s="8"/>
      <c r="W513" s="8"/>
    </row>
    <row r="514" ht="15.75" customHeight="1">
      <c r="A514" s="9" t="s">
        <v>2072</v>
      </c>
      <c r="B514" s="9" t="s">
        <v>2073</v>
      </c>
      <c r="C514" s="61">
        <v>3.0</v>
      </c>
      <c r="D514" s="61">
        <v>90.0</v>
      </c>
      <c r="E514" s="61">
        <v>134.0</v>
      </c>
      <c r="F514" s="61">
        <v>3000.0</v>
      </c>
      <c r="G514" s="61">
        <v>2930.0</v>
      </c>
      <c r="H514" s="515">
        <v>1307.0</v>
      </c>
      <c r="I514" s="515">
        <f t="shared" si="40"/>
        <v>1069</v>
      </c>
      <c r="J514" s="515">
        <f t="shared" si="41"/>
        <v>844</v>
      </c>
      <c r="K514" s="61">
        <v>26.0</v>
      </c>
      <c r="L514" s="560">
        <v>0.5</v>
      </c>
      <c r="M514" s="561">
        <v>4.0</v>
      </c>
      <c r="N514" s="105"/>
      <c r="O514" s="563">
        <v>37400.0</v>
      </c>
      <c r="P514" s="515">
        <v>45615.0</v>
      </c>
      <c r="Q514" s="564"/>
      <c r="S514" s="8"/>
      <c r="T514" s="8"/>
      <c r="U514" s="8"/>
      <c r="V514" s="8"/>
      <c r="W514" s="8"/>
    </row>
    <row r="515" ht="15.75" customHeight="1">
      <c r="A515" s="9" t="s">
        <v>2074</v>
      </c>
      <c r="B515" s="9" t="s">
        <v>2075</v>
      </c>
      <c r="C515" s="61">
        <v>4.0</v>
      </c>
      <c r="D515" s="61">
        <v>90.0</v>
      </c>
      <c r="E515" s="61">
        <v>184.0</v>
      </c>
      <c r="F515" s="61">
        <v>3000.0</v>
      </c>
      <c r="G515" s="61">
        <v>2930.0</v>
      </c>
      <c r="H515" s="515">
        <v>1742.0</v>
      </c>
      <c r="I515" s="515">
        <f t="shared" si="40"/>
        <v>1425</v>
      </c>
      <c r="J515" s="515">
        <f t="shared" si="41"/>
        <v>1125</v>
      </c>
      <c r="K515" s="61">
        <v>34.6</v>
      </c>
      <c r="L515" s="560">
        <v>0.5</v>
      </c>
      <c r="M515" s="561">
        <v>4.0</v>
      </c>
      <c r="N515" s="105"/>
      <c r="O515" s="563">
        <v>46100.0</v>
      </c>
      <c r="P515" s="515">
        <v>56308.0</v>
      </c>
      <c r="Q515" s="564"/>
      <c r="S515" s="8"/>
      <c r="T515" s="8"/>
      <c r="U515" s="8"/>
      <c r="V515" s="8"/>
      <c r="W515" s="8"/>
    </row>
    <row r="516" ht="15.75" customHeight="1">
      <c r="A516" s="9" t="s">
        <v>2076</v>
      </c>
      <c r="B516" s="9" t="s">
        <v>2077</v>
      </c>
      <c r="C516" s="61">
        <v>5.0</v>
      </c>
      <c r="D516" s="61">
        <v>90.0</v>
      </c>
      <c r="E516" s="61">
        <v>234.0</v>
      </c>
      <c r="F516" s="61">
        <v>3000.0</v>
      </c>
      <c r="G516" s="61">
        <v>2930.0</v>
      </c>
      <c r="H516" s="515">
        <v>2179.0</v>
      </c>
      <c r="I516" s="515">
        <f t="shared" si="40"/>
        <v>1782</v>
      </c>
      <c r="J516" s="515">
        <f t="shared" si="41"/>
        <v>1408</v>
      </c>
      <c r="K516" s="61">
        <v>43.3</v>
      </c>
      <c r="L516" s="560">
        <v>0.5</v>
      </c>
      <c r="M516" s="561">
        <v>4.0</v>
      </c>
      <c r="N516" s="105"/>
      <c r="O516" s="563">
        <v>54900.0</v>
      </c>
      <c r="P516" s="515">
        <v>67023.0</v>
      </c>
      <c r="Q516" s="564"/>
      <c r="S516" s="8"/>
      <c r="T516" s="8"/>
      <c r="U516" s="8"/>
      <c r="V516" s="8"/>
      <c r="W516" s="8"/>
    </row>
    <row r="517" ht="15.75" customHeight="1">
      <c r="A517" s="9" t="s">
        <v>2078</v>
      </c>
      <c r="B517" s="9" t="s">
        <v>2079</v>
      </c>
      <c r="C517" s="61">
        <v>6.0</v>
      </c>
      <c r="D517" s="61">
        <v>90.0</v>
      </c>
      <c r="E517" s="61">
        <v>284.0</v>
      </c>
      <c r="F517" s="61">
        <v>3000.0</v>
      </c>
      <c r="G517" s="61">
        <v>2930.0</v>
      </c>
      <c r="H517" s="515">
        <v>2614.0</v>
      </c>
      <c r="I517" s="515">
        <f t="shared" si="40"/>
        <v>2138</v>
      </c>
      <c r="J517" s="515">
        <f t="shared" si="41"/>
        <v>1689</v>
      </c>
      <c r="K517" s="61">
        <v>51.9</v>
      </c>
      <c r="L517" s="560">
        <v>0.5</v>
      </c>
      <c r="M517" s="561">
        <v>4.0</v>
      </c>
      <c r="N517" s="105"/>
      <c r="O517" s="563">
        <v>63700.0</v>
      </c>
      <c r="P517" s="515">
        <v>77761.0</v>
      </c>
      <c r="Q517" s="564"/>
      <c r="S517" s="8"/>
      <c r="T517" s="8"/>
      <c r="U517" s="8"/>
      <c r="V517" s="8"/>
      <c r="W517" s="8"/>
    </row>
    <row r="518" ht="15.75" customHeight="1">
      <c r="A518" s="9" t="s">
        <v>2080</v>
      </c>
      <c r="B518" s="9" t="s">
        <v>2081</v>
      </c>
      <c r="C518" s="61">
        <v>7.0</v>
      </c>
      <c r="D518" s="61">
        <v>90.0</v>
      </c>
      <c r="E518" s="61">
        <v>334.0</v>
      </c>
      <c r="F518" s="61">
        <v>3000.0</v>
      </c>
      <c r="G518" s="61">
        <v>2930.0</v>
      </c>
      <c r="H518" s="515">
        <v>3050.0</v>
      </c>
      <c r="I518" s="515">
        <f t="shared" si="40"/>
        <v>2495</v>
      </c>
      <c r="J518" s="515">
        <f t="shared" si="41"/>
        <v>1970</v>
      </c>
      <c r="K518" s="61">
        <v>60.5</v>
      </c>
      <c r="L518" s="560">
        <v>0.5</v>
      </c>
      <c r="M518" s="561">
        <v>4.0</v>
      </c>
      <c r="N518" s="105"/>
      <c r="O518" s="563">
        <v>72600.0</v>
      </c>
      <c r="P518" s="515">
        <v>88523.0</v>
      </c>
      <c r="Q518" s="564"/>
      <c r="S518" s="8"/>
      <c r="T518" s="8"/>
      <c r="U518" s="8"/>
      <c r="V518" s="8"/>
      <c r="W518" s="8"/>
    </row>
    <row r="519" ht="15.75" customHeight="1">
      <c r="A519" s="9" t="s">
        <v>2082</v>
      </c>
      <c r="B519" s="9" t="s">
        <v>2083</v>
      </c>
      <c r="C519" s="61">
        <v>8.0</v>
      </c>
      <c r="D519" s="61">
        <v>90.0</v>
      </c>
      <c r="E519" s="61">
        <v>384.0</v>
      </c>
      <c r="F519" s="61">
        <v>3000.0</v>
      </c>
      <c r="G519" s="61">
        <v>2930.0</v>
      </c>
      <c r="H519" s="515">
        <v>3485.0</v>
      </c>
      <c r="I519" s="515">
        <f t="shared" si="40"/>
        <v>2851</v>
      </c>
      <c r="J519" s="515">
        <f t="shared" si="41"/>
        <v>2251</v>
      </c>
      <c r="K519" s="61">
        <v>69.2</v>
      </c>
      <c r="L519" s="560">
        <v>0.5</v>
      </c>
      <c r="M519" s="561">
        <v>4.0</v>
      </c>
      <c r="N519" s="105"/>
      <c r="O519" s="563">
        <v>81400.0</v>
      </c>
      <c r="P519" s="515">
        <v>99309.0</v>
      </c>
      <c r="Q519" s="564"/>
      <c r="S519" s="8"/>
      <c r="T519" s="8"/>
      <c r="U519" s="8"/>
      <c r="V519" s="8"/>
      <c r="W519" s="8"/>
    </row>
    <row r="520" ht="15.75" customHeight="1">
      <c r="A520" s="9" t="s">
        <v>2084</v>
      </c>
      <c r="B520" s="9" t="s">
        <v>2085</v>
      </c>
      <c r="C520" s="61">
        <v>9.0</v>
      </c>
      <c r="D520" s="61">
        <v>90.0</v>
      </c>
      <c r="E520" s="61">
        <v>434.0</v>
      </c>
      <c r="F520" s="61">
        <v>3000.0</v>
      </c>
      <c r="G520" s="61">
        <v>2930.0</v>
      </c>
      <c r="H520" s="515">
        <v>3921.0</v>
      </c>
      <c r="I520" s="515">
        <f t="shared" si="40"/>
        <v>3207</v>
      </c>
      <c r="J520" s="515">
        <f t="shared" si="41"/>
        <v>2533</v>
      </c>
      <c r="K520" s="61">
        <v>77.8</v>
      </c>
      <c r="L520" s="560">
        <v>0.5</v>
      </c>
      <c r="M520" s="561">
        <v>4.0</v>
      </c>
      <c r="N520" s="105"/>
      <c r="O520" s="563">
        <v>90300.0</v>
      </c>
      <c r="P520" s="515">
        <v>110114.0</v>
      </c>
      <c r="Q520" s="564"/>
      <c r="S520" s="8"/>
      <c r="T520" s="8"/>
      <c r="U520" s="8"/>
      <c r="V520" s="8"/>
      <c r="W520" s="8"/>
    </row>
    <row r="521" ht="15.75" customHeight="1">
      <c r="A521" s="9" t="s">
        <v>2086</v>
      </c>
      <c r="B521" s="9" t="s">
        <v>2087</v>
      </c>
      <c r="C521" s="61">
        <v>10.0</v>
      </c>
      <c r="D521" s="61">
        <v>90.0</v>
      </c>
      <c r="E521" s="61">
        <v>484.0</v>
      </c>
      <c r="F521" s="61">
        <v>3000.0</v>
      </c>
      <c r="G521" s="61">
        <v>2930.0</v>
      </c>
      <c r="H521" s="515">
        <v>4356.0</v>
      </c>
      <c r="I521" s="515">
        <f t="shared" si="40"/>
        <v>3563</v>
      </c>
      <c r="J521" s="515">
        <f t="shared" si="41"/>
        <v>2814</v>
      </c>
      <c r="K521" s="61">
        <v>86.4</v>
      </c>
      <c r="L521" s="560">
        <v>0.5</v>
      </c>
      <c r="M521" s="561">
        <v>6.0</v>
      </c>
      <c r="N521" s="105"/>
      <c r="O521" s="563">
        <v>99200.0</v>
      </c>
      <c r="P521" s="515">
        <v>120949.0</v>
      </c>
      <c r="Q521" s="564"/>
      <c r="S521" s="8"/>
      <c r="T521" s="8"/>
      <c r="U521" s="8"/>
      <c r="V521" s="8"/>
      <c r="W521" s="8"/>
    </row>
    <row r="522" ht="15.75" customHeight="1">
      <c r="A522" s="9" t="s">
        <v>2088</v>
      </c>
      <c r="B522" s="9" t="s">
        <v>2089</v>
      </c>
      <c r="C522" s="61">
        <v>11.0</v>
      </c>
      <c r="D522" s="61">
        <v>90.0</v>
      </c>
      <c r="E522" s="61">
        <v>534.0</v>
      </c>
      <c r="F522" s="61">
        <v>3000.0</v>
      </c>
      <c r="G522" s="61">
        <v>2930.0</v>
      </c>
      <c r="H522" s="515">
        <v>4792.0</v>
      </c>
      <c r="I522" s="515">
        <f t="shared" si="40"/>
        <v>3920</v>
      </c>
      <c r="J522" s="515">
        <f t="shared" si="41"/>
        <v>3096</v>
      </c>
      <c r="K522" s="61">
        <v>95.1</v>
      </c>
      <c r="L522" s="560">
        <v>0.5</v>
      </c>
      <c r="M522" s="561">
        <v>6.0</v>
      </c>
      <c r="N522" s="105"/>
      <c r="O522" s="563">
        <v>108000.0</v>
      </c>
      <c r="P522" s="515">
        <v>131800.0</v>
      </c>
      <c r="Q522" s="564"/>
      <c r="S522" s="8"/>
      <c r="T522" s="8"/>
      <c r="U522" s="8"/>
      <c r="V522" s="8"/>
      <c r="W522" s="8"/>
    </row>
    <row r="523" ht="15.75" customHeight="1">
      <c r="A523" s="9" t="s">
        <v>2090</v>
      </c>
      <c r="B523" s="9" t="s">
        <v>2091</v>
      </c>
      <c r="C523" s="61">
        <v>12.0</v>
      </c>
      <c r="D523" s="61">
        <v>90.0</v>
      </c>
      <c r="E523" s="61">
        <v>584.0</v>
      </c>
      <c r="F523" s="61">
        <v>3000.0</v>
      </c>
      <c r="G523" s="61">
        <v>2930.0</v>
      </c>
      <c r="H523" s="515">
        <v>5227.0</v>
      </c>
      <c r="I523" s="515">
        <f t="shared" si="40"/>
        <v>4276</v>
      </c>
      <c r="J523" s="515">
        <f t="shared" si="41"/>
        <v>3377</v>
      </c>
      <c r="K523" s="61">
        <v>103.7</v>
      </c>
      <c r="L523" s="560">
        <v>0.5</v>
      </c>
      <c r="M523" s="561">
        <v>6.0</v>
      </c>
      <c r="N523" s="105"/>
      <c r="O523" s="563">
        <v>116800.0</v>
      </c>
      <c r="P523" s="515">
        <v>142526.0</v>
      </c>
      <c r="Q523" s="564"/>
      <c r="S523" s="8"/>
      <c r="T523" s="8"/>
      <c r="U523" s="8"/>
      <c r="V523" s="8"/>
      <c r="W523" s="8"/>
    </row>
    <row r="524" ht="15.75" customHeight="1">
      <c r="A524" s="9" t="s">
        <v>2092</v>
      </c>
      <c r="B524" s="9" t="s">
        <v>2093</v>
      </c>
      <c r="C524" s="61">
        <v>13.0</v>
      </c>
      <c r="D524" s="61">
        <v>90.0</v>
      </c>
      <c r="E524" s="61">
        <v>634.0</v>
      </c>
      <c r="F524" s="61">
        <v>3000.0</v>
      </c>
      <c r="G524" s="61">
        <v>2930.0</v>
      </c>
      <c r="H524" s="515">
        <v>5663.0</v>
      </c>
      <c r="I524" s="515">
        <f t="shared" si="40"/>
        <v>4632</v>
      </c>
      <c r="J524" s="515">
        <f t="shared" si="41"/>
        <v>3658</v>
      </c>
      <c r="K524" s="61">
        <v>112.3</v>
      </c>
      <c r="L524" s="560">
        <v>0.5</v>
      </c>
      <c r="M524" s="561">
        <v>6.0</v>
      </c>
      <c r="N524" s="105"/>
      <c r="O524" s="563">
        <v>125600.0</v>
      </c>
      <c r="P524" s="515">
        <v>153253.0</v>
      </c>
      <c r="Q524" s="564"/>
      <c r="S524" s="8"/>
      <c r="T524" s="8"/>
      <c r="U524" s="8"/>
      <c r="V524" s="8"/>
      <c r="W524" s="8"/>
    </row>
    <row r="525" ht="15.75" customHeight="1">
      <c r="A525" s="9" t="s">
        <v>2094</v>
      </c>
      <c r="B525" s="9" t="s">
        <v>2095</v>
      </c>
      <c r="C525" s="61">
        <v>14.0</v>
      </c>
      <c r="D525" s="61">
        <v>90.0</v>
      </c>
      <c r="E525" s="61">
        <v>684.0</v>
      </c>
      <c r="F525" s="61">
        <v>3000.0</v>
      </c>
      <c r="G525" s="61">
        <v>2930.0</v>
      </c>
      <c r="H525" s="515">
        <v>6098.0</v>
      </c>
      <c r="I525" s="515">
        <f t="shared" si="40"/>
        <v>4988</v>
      </c>
      <c r="J525" s="515">
        <f t="shared" si="41"/>
        <v>3939</v>
      </c>
      <c r="K525" s="61">
        <v>121.0</v>
      </c>
      <c r="L525" s="560">
        <v>0.5</v>
      </c>
      <c r="M525" s="561">
        <v>6.0</v>
      </c>
      <c r="N525" s="55"/>
      <c r="O525" s="563">
        <v>134400.0</v>
      </c>
      <c r="P525" s="515">
        <v>163980.0</v>
      </c>
      <c r="Q525" s="564"/>
      <c r="S525" s="8"/>
      <c r="T525" s="8"/>
      <c r="U525" s="8"/>
      <c r="V525" s="8"/>
      <c r="W525" s="8"/>
    </row>
    <row r="526" ht="15.75" customHeight="1">
      <c r="O526" s="563">
        <v>0.0</v>
      </c>
      <c r="P526" s="579">
        <v>0.0</v>
      </c>
      <c r="S526" s="8"/>
      <c r="T526" s="8"/>
      <c r="U526" s="8"/>
      <c r="V526" s="8"/>
      <c r="W526" s="8"/>
    </row>
    <row r="527" ht="15.75" customHeight="1">
      <c r="A527" s="9" t="s">
        <v>2096</v>
      </c>
      <c r="B527" s="9" t="s">
        <v>2097</v>
      </c>
      <c r="C527" s="61">
        <v>2.0</v>
      </c>
      <c r="D527" s="61">
        <v>54.0</v>
      </c>
      <c r="E527" s="61">
        <v>500.0</v>
      </c>
      <c r="F527" s="61">
        <v>126.0</v>
      </c>
      <c r="G527" s="61">
        <v>66.0</v>
      </c>
      <c r="H527" s="515">
        <v>134.0</v>
      </c>
      <c r="I527" s="515">
        <v>109.612</v>
      </c>
      <c r="J527" s="515">
        <v>86.56400000000001</v>
      </c>
      <c r="K527" s="61">
        <v>5.3</v>
      </c>
      <c r="L527" s="560">
        <v>0.5</v>
      </c>
      <c r="M527" s="561">
        <v>2.0</v>
      </c>
      <c r="N527" s="562" t="s">
        <v>2098</v>
      </c>
      <c r="O527" s="563">
        <v>12440.0</v>
      </c>
      <c r="P527" s="563"/>
      <c r="Q527" s="515"/>
      <c r="S527" s="8"/>
      <c r="T527" s="8"/>
      <c r="U527" s="8"/>
      <c r="V527" s="8"/>
      <c r="W527" s="8"/>
    </row>
    <row r="528" ht="15.75" customHeight="1">
      <c r="A528" s="9" t="s">
        <v>2099</v>
      </c>
      <c r="B528" s="9" t="s">
        <v>2100</v>
      </c>
      <c r="C528" s="61">
        <v>3.0</v>
      </c>
      <c r="D528" s="61">
        <v>54.0</v>
      </c>
      <c r="E528" s="61">
        <v>500.0</v>
      </c>
      <c r="F528" s="61">
        <v>192.0</v>
      </c>
      <c r="G528" s="61">
        <v>132.0</v>
      </c>
      <c r="H528" s="515">
        <v>200.0</v>
      </c>
      <c r="I528" s="515">
        <v>163.6</v>
      </c>
      <c r="J528" s="515">
        <v>129.20000000000002</v>
      </c>
      <c r="K528" s="61">
        <v>7.6</v>
      </c>
      <c r="L528" s="560">
        <v>0.5</v>
      </c>
      <c r="M528" s="561">
        <v>4.0</v>
      </c>
      <c r="N528" s="105"/>
      <c r="O528" s="563">
        <v>14642.0</v>
      </c>
      <c r="P528" s="563"/>
      <c r="Q528" s="515"/>
      <c r="S528" s="8"/>
      <c r="T528" s="8"/>
      <c r="U528" s="8"/>
      <c r="V528" s="8"/>
      <c r="W528" s="8"/>
    </row>
    <row r="529" ht="15.75" customHeight="1">
      <c r="A529" s="9" t="s">
        <v>2101</v>
      </c>
      <c r="B529" s="9" t="s">
        <v>2102</v>
      </c>
      <c r="C529" s="61">
        <v>4.0</v>
      </c>
      <c r="D529" s="61">
        <v>54.0</v>
      </c>
      <c r="E529" s="61">
        <v>500.0</v>
      </c>
      <c r="F529" s="61">
        <v>258.0</v>
      </c>
      <c r="G529" s="61">
        <v>198.0</v>
      </c>
      <c r="H529" s="515">
        <v>267.0</v>
      </c>
      <c r="I529" s="515">
        <v>218.40599999999998</v>
      </c>
      <c r="J529" s="515">
        <v>172.482</v>
      </c>
      <c r="K529" s="61">
        <v>10.1</v>
      </c>
      <c r="L529" s="560">
        <v>0.5</v>
      </c>
      <c r="M529" s="561">
        <v>4.0</v>
      </c>
      <c r="N529" s="105"/>
      <c r="O529" s="563">
        <v>16850.0</v>
      </c>
      <c r="P529" s="563"/>
      <c r="Q529" s="515"/>
      <c r="S529" s="63"/>
      <c r="T529" s="8"/>
      <c r="U529" s="8"/>
      <c r="V529" s="8"/>
      <c r="W529" s="8"/>
    </row>
    <row r="530" ht="15.75" customHeight="1">
      <c r="A530" s="565" t="s">
        <v>2103</v>
      </c>
      <c r="B530" s="565" t="s">
        <v>2104</v>
      </c>
      <c r="C530" s="566">
        <v>5.0</v>
      </c>
      <c r="D530" s="566">
        <v>54.0</v>
      </c>
      <c r="E530" s="566">
        <v>500.0</v>
      </c>
      <c r="F530" s="566">
        <v>324.0</v>
      </c>
      <c r="G530" s="566">
        <v>264.0</v>
      </c>
      <c r="H530" s="567">
        <v>333.0</v>
      </c>
      <c r="I530" s="567">
        <v>272.394</v>
      </c>
      <c r="J530" s="567">
        <v>215.118</v>
      </c>
      <c r="K530" s="566">
        <v>12.5</v>
      </c>
      <c r="L530" s="568">
        <v>0.5</v>
      </c>
      <c r="M530" s="569">
        <v>4.0</v>
      </c>
      <c r="N530" s="105"/>
      <c r="O530" s="563">
        <v>19061.0</v>
      </c>
      <c r="P530" s="563"/>
      <c r="Q530" s="567"/>
      <c r="S530" s="63"/>
      <c r="T530" s="8"/>
      <c r="U530" s="8"/>
      <c r="V530" s="8"/>
      <c r="W530" s="8"/>
    </row>
    <row r="531" ht="15.75" customHeight="1">
      <c r="A531" s="9" t="s">
        <v>2105</v>
      </c>
      <c r="B531" s="9" t="s">
        <v>2106</v>
      </c>
      <c r="C531" s="61">
        <v>6.0</v>
      </c>
      <c r="D531" s="61">
        <v>54.0</v>
      </c>
      <c r="E531" s="61">
        <v>500.0</v>
      </c>
      <c r="F531" s="61">
        <v>390.0</v>
      </c>
      <c r="G531" s="61">
        <v>330.0</v>
      </c>
      <c r="H531" s="515">
        <v>401.0</v>
      </c>
      <c r="I531" s="515">
        <v>328.018</v>
      </c>
      <c r="J531" s="515">
        <v>259.046</v>
      </c>
      <c r="K531" s="61">
        <v>15.0</v>
      </c>
      <c r="L531" s="560">
        <v>0.5</v>
      </c>
      <c r="M531" s="561">
        <v>4.0</v>
      </c>
      <c r="N531" s="105"/>
      <c r="O531" s="563">
        <v>21278.0</v>
      </c>
      <c r="P531" s="563"/>
      <c r="Q531" s="515"/>
      <c r="S531" s="63"/>
      <c r="T531" s="8"/>
      <c r="U531" s="8"/>
      <c r="V531" s="8"/>
      <c r="W531" s="8"/>
    </row>
    <row r="532" ht="15.75" customHeight="1">
      <c r="A532" s="9" t="s">
        <v>2107</v>
      </c>
      <c r="B532" s="9" t="s">
        <v>2108</v>
      </c>
      <c r="C532" s="61">
        <v>7.0</v>
      </c>
      <c r="D532" s="61">
        <v>54.0</v>
      </c>
      <c r="E532" s="61">
        <v>500.0</v>
      </c>
      <c r="F532" s="61">
        <v>456.0</v>
      </c>
      <c r="G532" s="61">
        <v>396.0</v>
      </c>
      <c r="H532" s="515">
        <v>467.0</v>
      </c>
      <c r="I532" s="515">
        <v>382.006</v>
      </c>
      <c r="J532" s="515">
        <v>301.682</v>
      </c>
      <c r="K532" s="61">
        <v>17.5</v>
      </c>
      <c r="L532" s="560">
        <v>0.5</v>
      </c>
      <c r="M532" s="561">
        <v>4.0</v>
      </c>
      <c r="N532" s="105"/>
      <c r="O532" s="563">
        <v>23498.0</v>
      </c>
      <c r="P532" s="563"/>
      <c r="Q532" s="515"/>
      <c r="S532" s="63"/>
      <c r="T532" s="8"/>
      <c r="U532" s="8"/>
      <c r="V532" s="8"/>
      <c r="W532" s="8"/>
    </row>
    <row r="533" ht="15.75" customHeight="1">
      <c r="A533" s="565" t="s">
        <v>2109</v>
      </c>
      <c r="B533" s="565" t="s">
        <v>2110</v>
      </c>
      <c r="C533" s="566">
        <v>8.0</v>
      </c>
      <c r="D533" s="566">
        <v>54.0</v>
      </c>
      <c r="E533" s="566">
        <v>500.0</v>
      </c>
      <c r="F533" s="566">
        <v>522.0</v>
      </c>
      <c r="G533" s="566">
        <v>462.0</v>
      </c>
      <c r="H533" s="567">
        <v>534.0</v>
      </c>
      <c r="I533" s="567">
        <v>436.81199999999995</v>
      </c>
      <c r="J533" s="567">
        <v>344.964</v>
      </c>
      <c r="K533" s="566">
        <v>19.9</v>
      </c>
      <c r="L533" s="568">
        <v>0.5</v>
      </c>
      <c r="M533" s="569">
        <v>4.0</v>
      </c>
      <c r="N533" s="105"/>
      <c r="O533" s="563">
        <v>25725.0</v>
      </c>
      <c r="P533" s="563"/>
      <c r="Q533" s="567"/>
      <c r="S533" s="63"/>
      <c r="T533" s="8"/>
      <c r="U533" s="8"/>
      <c r="V533" s="8"/>
      <c r="W533" s="8"/>
    </row>
    <row r="534" ht="15.75" customHeight="1">
      <c r="A534" s="9" t="s">
        <v>2111</v>
      </c>
      <c r="B534" s="9" t="s">
        <v>2112</v>
      </c>
      <c r="C534" s="61">
        <v>9.0</v>
      </c>
      <c r="D534" s="61">
        <v>54.0</v>
      </c>
      <c r="E534" s="61">
        <v>500.0</v>
      </c>
      <c r="F534" s="61">
        <v>588.0</v>
      </c>
      <c r="G534" s="61">
        <v>528.0</v>
      </c>
      <c r="H534" s="515">
        <v>600.0</v>
      </c>
      <c r="I534" s="515">
        <v>490.79999999999995</v>
      </c>
      <c r="J534" s="515">
        <v>387.6</v>
      </c>
      <c r="K534" s="61">
        <v>22.4</v>
      </c>
      <c r="L534" s="560">
        <v>0.5</v>
      </c>
      <c r="M534" s="561">
        <v>4.0</v>
      </c>
      <c r="N534" s="105"/>
      <c r="O534" s="563">
        <v>27954.0</v>
      </c>
      <c r="P534" s="563"/>
      <c r="Q534" s="515"/>
      <c r="S534" s="63"/>
      <c r="T534" s="8"/>
      <c r="U534" s="8"/>
      <c r="V534" s="8"/>
      <c r="W534" s="8"/>
    </row>
    <row r="535" ht="15.75" customHeight="1">
      <c r="A535" s="9" t="s">
        <v>2113</v>
      </c>
      <c r="B535" s="9" t="s">
        <v>2114</v>
      </c>
      <c r="C535" s="61">
        <v>10.0</v>
      </c>
      <c r="D535" s="61">
        <v>54.0</v>
      </c>
      <c r="E535" s="61">
        <v>500.0</v>
      </c>
      <c r="F535" s="61">
        <v>654.0</v>
      </c>
      <c r="G535" s="61">
        <v>594.0</v>
      </c>
      <c r="H535" s="515">
        <v>668.0</v>
      </c>
      <c r="I535" s="515">
        <v>546.424</v>
      </c>
      <c r="J535" s="515">
        <v>431.528</v>
      </c>
      <c r="K535" s="61">
        <v>24.9</v>
      </c>
      <c r="L535" s="560">
        <v>0.5</v>
      </c>
      <c r="M535" s="561">
        <v>6.0</v>
      </c>
      <c r="N535" s="105"/>
      <c r="O535" s="563">
        <v>30190.0</v>
      </c>
      <c r="P535" s="563"/>
      <c r="Q535" s="515"/>
      <c r="S535" s="63"/>
      <c r="T535" s="8"/>
      <c r="U535" s="8"/>
      <c r="V535" s="8"/>
      <c r="W535" s="8"/>
    </row>
    <row r="536" ht="15.75" customHeight="1">
      <c r="A536" s="565" t="s">
        <v>2115</v>
      </c>
      <c r="B536" s="565" t="s">
        <v>2116</v>
      </c>
      <c r="C536" s="566">
        <v>11.0</v>
      </c>
      <c r="D536" s="566">
        <v>54.0</v>
      </c>
      <c r="E536" s="566">
        <v>500.0</v>
      </c>
      <c r="F536" s="566">
        <v>720.0</v>
      </c>
      <c r="G536" s="566">
        <v>660.0</v>
      </c>
      <c r="H536" s="567">
        <v>734.0</v>
      </c>
      <c r="I536" s="567">
        <v>600.4119999999999</v>
      </c>
      <c r="J536" s="567">
        <v>474.164</v>
      </c>
      <c r="K536" s="566">
        <v>27.4</v>
      </c>
      <c r="L536" s="568">
        <v>0.5</v>
      </c>
      <c r="M536" s="569">
        <v>6.0</v>
      </c>
      <c r="N536" s="105"/>
      <c r="O536" s="563">
        <v>32426.0</v>
      </c>
      <c r="P536" s="563"/>
      <c r="Q536" s="567"/>
      <c r="S536" s="63"/>
      <c r="T536" s="8"/>
      <c r="U536" s="8"/>
      <c r="V536" s="8"/>
      <c r="W536" s="8"/>
    </row>
    <row r="537" ht="15.75" customHeight="1">
      <c r="A537" s="9" t="s">
        <v>2117</v>
      </c>
      <c r="B537" s="9" t="s">
        <v>2118</v>
      </c>
      <c r="C537" s="61">
        <v>12.0</v>
      </c>
      <c r="D537" s="61">
        <v>54.0</v>
      </c>
      <c r="E537" s="61">
        <v>500.0</v>
      </c>
      <c r="F537" s="61">
        <v>786.0</v>
      </c>
      <c r="G537" s="61">
        <v>726.0</v>
      </c>
      <c r="H537" s="515">
        <v>801.0</v>
      </c>
      <c r="I537" s="515">
        <v>655.218</v>
      </c>
      <c r="J537" s="515">
        <v>517.446</v>
      </c>
      <c r="K537" s="61">
        <v>29.8</v>
      </c>
      <c r="L537" s="560">
        <v>0.5</v>
      </c>
      <c r="M537" s="561">
        <v>6.0</v>
      </c>
      <c r="N537" s="105"/>
      <c r="O537" s="563">
        <v>34638.0</v>
      </c>
      <c r="P537" s="563"/>
      <c r="Q537" s="515"/>
      <c r="S537" s="63"/>
      <c r="T537" s="8"/>
      <c r="U537" s="8"/>
      <c r="V537" s="8"/>
      <c r="W537" s="8"/>
    </row>
    <row r="538" ht="15.75" customHeight="1">
      <c r="A538" s="9" t="s">
        <v>2119</v>
      </c>
      <c r="B538" s="9" t="s">
        <v>2120</v>
      </c>
      <c r="C538" s="61">
        <v>13.0</v>
      </c>
      <c r="D538" s="61">
        <v>54.0</v>
      </c>
      <c r="E538" s="61">
        <v>500.0</v>
      </c>
      <c r="F538" s="61">
        <v>852.0</v>
      </c>
      <c r="G538" s="61">
        <v>792.0</v>
      </c>
      <c r="H538" s="515">
        <v>867.0</v>
      </c>
      <c r="I538" s="515">
        <v>709.2059999999999</v>
      </c>
      <c r="J538" s="515">
        <v>560.082</v>
      </c>
      <c r="K538" s="61">
        <v>32.3</v>
      </c>
      <c r="L538" s="560">
        <v>0.5</v>
      </c>
      <c r="M538" s="561">
        <v>6.0</v>
      </c>
      <c r="N538" s="105"/>
      <c r="O538" s="563">
        <v>36849.0</v>
      </c>
      <c r="P538" s="563"/>
      <c r="Q538" s="515"/>
      <c r="S538" s="63"/>
      <c r="T538" s="8"/>
      <c r="U538" s="8"/>
      <c r="V538" s="8"/>
      <c r="W538" s="8"/>
    </row>
    <row r="539" ht="15.75" customHeight="1">
      <c r="A539" s="9" t="s">
        <v>2121</v>
      </c>
      <c r="B539" s="9" t="s">
        <v>2122</v>
      </c>
      <c r="C539" s="61">
        <v>14.0</v>
      </c>
      <c r="D539" s="61">
        <v>54.0</v>
      </c>
      <c r="E539" s="61">
        <v>500.0</v>
      </c>
      <c r="F539" s="61">
        <v>918.0</v>
      </c>
      <c r="G539" s="61">
        <v>858.0</v>
      </c>
      <c r="H539" s="515">
        <v>935.0</v>
      </c>
      <c r="I539" s="515">
        <v>764.8299999999999</v>
      </c>
      <c r="J539" s="515">
        <v>604.01</v>
      </c>
      <c r="K539" s="61">
        <v>34.8</v>
      </c>
      <c r="L539" s="560">
        <v>0.5</v>
      </c>
      <c r="M539" s="561">
        <v>6.0</v>
      </c>
      <c r="N539" s="55"/>
      <c r="O539" s="563">
        <v>39285.0</v>
      </c>
      <c r="P539" s="563"/>
      <c r="Q539" s="515"/>
      <c r="S539" s="63"/>
      <c r="T539" s="8"/>
      <c r="U539" s="8"/>
      <c r="V539" s="8"/>
      <c r="W539" s="8"/>
    </row>
    <row r="540" ht="15.75" customHeight="1">
      <c r="C540" s="67"/>
      <c r="D540" s="67"/>
      <c r="E540" s="67"/>
      <c r="F540" s="67"/>
      <c r="G540" s="67"/>
      <c r="H540" s="115"/>
      <c r="I540" s="115"/>
      <c r="J540" s="115"/>
      <c r="K540" s="200"/>
      <c r="L540" s="570"/>
      <c r="M540" s="571"/>
      <c r="O540" s="563">
        <v>0.0</v>
      </c>
      <c r="P540" s="563"/>
      <c r="Q540" s="115"/>
      <c r="S540" s="63"/>
      <c r="T540" s="8"/>
      <c r="U540" s="8"/>
      <c r="V540" s="8"/>
      <c r="W540" s="8"/>
    </row>
    <row r="541" ht="15.75" customHeight="1">
      <c r="A541" s="572"/>
      <c r="B541" s="573" t="s">
        <v>625</v>
      </c>
      <c r="C541" s="572"/>
      <c r="D541" s="572"/>
      <c r="E541" s="572"/>
      <c r="F541" s="572"/>
      <c r="G541" s="572"/>
      <c r="H541" s="574"/>
      <c r="I541" s="574"/>
      <c r="J541" s="574"/>
      <c r="K541" s="572"/>
      <c r="L541" s="575"/>
      <c r="M541" s="575"/>
      <c r="N541" s="572"/>
      <c r="O541" s="563">
        <v>0.0</v>
      </c>
      <c r="P541" s="563"/>
      <c r="Q541" s="580"/>
      <c r="S541" s="63"/>
      <c r="T541" s="8"/>
      <c r="U541" s="8"/>
      <c r="V541" s="8"/>
      <c r="W541" s="8"/>
    </row>
    <row r="542" ht="15.75" customHeight="1">
      <c r="A542" s="9" t="s">
        <v>2123</v>
      </c>
      <c r="B542" s="9" t="s">
        <v>2124</v>
      </c>
      <c r="C542" s="61">
        <v>2.0</v>
      </c>
      <c r="D542" s="61">
        <v>54.0</v>
      </c>
      <c r="E542" s="61">
        <v>550.0</v>
      </c>
      <c r="F542" s="61">
        <v>126.0</v>
      </c>
      <c r="G542" s="61">
        <v>66.0</v>
      </c>
      <c r="H542" s="515">
        <v>146.0</v>
      </c>
      <c r="I542" s="515">
        <v>119.428</v>
      </c>
      <c r="J542" s="515">
        <v>94.316</v>
      </c>
      <c r="K542" s="61">
        <v>5.5</v>
      </c>
      <c r="L542" s="560">
        <v>0.5</v>
      </c>
      <c r="M542" s="561">
        <v>2.0</v>
      </c>
      <c r="N542" s="562" t="s">
        <v>2098</v>
      </c>
      <c r="O542" s="563">
        <v>13382.0</v>
      </c>
      <c r="P542" s="563"/>
      <c r="Q542" s="515"/>
      <c r="S542" s="63"/>
      <c r="T542" s="8"/>
      <c r="U542" s="8"/>
      <c r="V542" s="8"/>
      <c r="W542" s="8"/>
    </row>
    <row r="543" ht="15.75" customHeight="1">
      <c r="A543" s="9" t="s">
        <v>2125</v>
      </c>
      <c r="B543" s="9" t="s">
        <v>2126</v>
      </c>
      <c r="C543" s="61">
        <v>3.0</v>
      </c>
      <c r="D543" s="61">
        <v>54.0</v>
      </c>
      <c r="E543" s="61">
        <v>550.0</v>
      </c>
      <c r="F543" s="61">
        <v>192.0</v>
      </c>
      <c r="G543" s="61">
        <v>132.0</v>
      </c>
      <c r="H543" s="515">
        <v>220.0</v>
      </c>
      <c r="I543" s="515">
        <v>179.95999999999998</v>
      </c>
      <c r="J543" s="515">
        <v>142.12</v>
      </c>
      <c r="K543" s="61">
        <v>8.1</v>
      </c>
      <c r="L543" s="560">
        <v>0.5</v>
      </c>
      <c r="M543" s="561">
        <v>4.0</v>
      </c>
      <c r="N543" s="105"/>
      <c r="O543" s="563">
        <v>15802.0</v>
      </c>
      <c r="P543" s="563"/>
      <c r="Q543" s="515"/>
      <c r="S543" s="63"/>
      <c r="T543" s="8"/>
      <c r="U543" s="8"/>
      <c r="V543" s="8"/>
      <c r="W543" s="8"/>
    </row>
    <row r="544" ht="15.75" customHeight="1">
      <c r="A544" s="9" t="s">
        <v>2127</v>
      </c>
      <c r="B544" s="9" t="s">
        <v>2128</v>
      </c>
      <c r="C544" s="61">
        <v>4.0</v>
      </c>
      <c r="D544" s="61">
        <v>54.0</v>
      </c>
      <c r="E544" s="61">
        <v>550.0</v>
      </c>
      <c r="F544" s="61">
        <v>258.0</v>
      </c>
      <c r="G544" s="61">
        <v>198.0</v>
      </c>
      <c r="H544" s="515">
        <v>294.0</v>
      </c>
      <c r="I544" s="515">
        <v>240.492</v>
      </c>
      <c r="J544" s="515">
        <v>189.924</v>
      </c>
      <c r="K544" s="61">
        <v>10.8</v>
      </c>
      <c r="L544" s="560">
        <v>0.5</v>
      </c>
      <c r="M544" s="561">
        <v>4.0</v>
      </c>
      <c r="N544" s="105"/>
      <c r="O544" s="563">
        <v>18231.0</v>
      </c>
      <c r="P544" s="563"/>
      <c r="Q544" s="515"/>
      <c r="S544" s="63"/>
      <c r="T544" s="8"/>
      <c r="U544" s="8"/>
      <c r="V544" s="8"/>
      <c r="W544" s="8"/>
    </row>
    <row r="545" ht="15.75" customHeight="1">
      <c r="A545" s="565" t="s">
        <v>2129</v>
      </c>
      <c r="B545" s="565" t="s">
        <v>2130</v>
      </c>
      <c r="C545" s="566">
        <v>5.0</v>
      </c>
      <c r="D545" s="566">
        <v>54.0</v>
      </c>
      <c r="E545" s="566">
        <v>550.0</v>
      </c>
      <c r="F545" s="566">
        <v>324.0</v>
      </c>
      <c r="G545" s="566">
        <v>264.0</v>
      </c>
      <c r="H545" s="567">
        <v>367.0</v>
      </c>
      <c r="I545" s="567">
        <v>300.20599999999996</v>
      </c>
      <c r="J545" s="567">
        <v>237.082</v>
      </c>
      <c r="K545" s="566">
        <v>13.4</v>
      </c>
      <c r="L545" s="568">
        <v>0.5</v>
      </c>
      <c r="M545" s="569">
        <v>4.0</v>
      </c>
      <c r="N545" s="105"/>
      <c r="O545" s="563">
        <v>20665.0</v>
      </c>
      <c r="P545" s="563"/>
      <c r="Q545" s="567"/>
      <c r="S545" s="63"/>
      <c r="T545" s="8"/>
      <c r="U545" s="8"/>
      <c r="V545" s="8"/>
      <c r="W545" s="8"/>
    </row>
    <row r="546" ht="15.75" customHeight="1">
      <c r="A546" s="9" t="s">
        <v>2131</v>
      </c>
      <c r="B546" s="9" t="s">
        <v>2132</v>
      </c>
      <c r="C546" s="61">
        <v>6.0</v>
      </c>
      <c r="D546" s="61">
        <v>54.0</v>
      </c>
      <c r="E546" s="61">
        <v>550.0</v>
      </c>
      <c r="F546" s="61">
        <v>390.0</v>
      </c>
      <c r="G546" s="61">
        <v>330.0</v>
      </c>
      <c r="H546" s="515">
        <v>440.0</v>
      </c>
      <c r="I546" s="515">
        <v>359.91999999999996</v>
      </c>
      <c r="J546" s="515">
        <v>284.24</v>
      </c>
      <c r="K546" s="61">
        <v>16.1</v>
      </c>
      <c r="L546" s="560">
        <v>0.5</v>
      </c>
      <c r="M546" s="561">
        <v>4.0</v>
      </c>
      <c r="N546" s="105"/>
      <c r="O546" s="563">
        <v>23102.0</v>
      </c>
      <c r="P546" s="563"/>
      <c r="Q546" s="515"/>
      <c r="S546" s="63"/>
      <c r="T546" s="8"/>
      <c r="U546" s="8"/>
      <c r="V546" s="8"/>
      <c r="W546" s="8"/>
    </row>
    <row r="547" ht="15.75" customHeight="1">
      <c r="A547" s="9" t="s">
        <v>2133</v>
      </c>
      <c r="B547" s="9" t="s">
        <v>2134</v>
      </c>
      <c r="C547" s="61">
        <v>7.0</v>
      </c>
      <c r="D547" s="61">
        <v>54.0</v>
      </c>
      <c r="E547" s="61">
        <v>550.0</v>
      </c>
      <c r="F547" s="61">
        <v>456.0</v>
      </c>
      <c r="G547" s="61">
        <v>396.0</v>
      </c>
      <c r="H547" s="515">
        <v>514.0</v>
      </c>
      <c r="I547" s="515">
        <v>420.452</v>
      </c>
      <c r="J547" s="515">
        <v>332.044</v>
      </c>
      <c r="K547" s="61">
        <v>18.7</v>
      </c>
      <c r="L547" s="560">
        <v>0.5</v>
      </c>
      <c r="M547" s="561">
        <v>4.0</v>
      </c>
      <c r="N547" s="105"/>
      <c r="O547" s="563">
        <v>25546.0</v>
      </c>
      <c r="P547" s="563"/>
      <c r="Q547" s="515"/>
      <c r="S547" s="63"/>
      <c r="T547" s="8"/>
      <c r="U547" s="8"/>
      <c r="V547" s="8"/>
      <c r="W547" s="8"/>
    </row>
    <row r="548" ht="15.75" customHeight="1">
      <c r="A548" s="565" t="s">
        <v>2135</v>
      </c>
      <c r="B548" s="565" t="s">
        <v>2136</v>
      </c>
      <c r="C548" s="566">
        <v>8.0</v>
      </c>
      <c r="D548" s="566">
        <v>54.0</v>
      </c>
      <c r="E548" s="566">
        <v>550.0</v>
      </c>
      <c r="F548" s="566">
        <v>522.0</v>
      </c>
      <c r="G548" s="566">
        <v>462.0</v>
      </c>
      <c r="H548" s="567">
        <v>587.0</v>
      </c>
      <c r="I548" s="567">
        <v>480.166</v>
      </c>
      <c r="J548" s="567">
        <v>379.202</v>
      </c>
      <c r="K548" s="566">
        <v>21.4</v>
      </c>
      <c r="L548" s="568">
        <v>0.5</v>
      </c>
      <c r="M548" s="569">
        <v>4.0</v>
      </c>
      <c r="N548" s="105"/>
      <c r="O548" s="563">
        <v>27994.0</v>
      </c>
      <c r="P548" s="563"/>
      <c r="Q548" s="567"/>
      <c r="S548" s="63"/>
      <c r="T548" s="8"/>
      <c r="U548" s="8"/>
      <c r="V548" s="8"/>
      <c r="W548" s="8"/>
    </row>
    <row r="549" ht="15.75" customHeight="1">
      <c r="A549" s="9" t="s">
        <v>2137</v>
      </c>
      <c r="B549" s="9" t="s">
        <v>2138</v>
      </c>
      <c r="C549" s="61">
        <v>9.0</v>
      </c>
      <c r="D549" s="61">
        <v>54.0</v>
      </c>
      <c r="E549" s="61">
        <v>550.0</v>
      </c>
      <c r="F549" s="61">
        <v>588.0</v>
      </c>
      <c r="G549" s="61">
        <v>528.0</v>
      </c>
      <c r="H549" s="515">
        <v>661.0</v>
      </c>
      <c r="I549" s="515">
        <v>540.698</v>
      </c>
      <c r="J549" s="515">
        <v>427.00600000000003</v>
      </c>
      <c r="K549" s="61">
        <v>24.0</v>
      </c>
      <c r="L549" s="560">
        <v>0.5</v>
      </c>
      <c r="M549" s="561">
        <v>4.0</v>
      </c>
      <c r="N549" s="105"/>
      <c r="O549" s="563">
        <v>30447.0</v>
      </c>
      <c r="P549" s="563"/>
      <c r="Q549" s="515"/>
      <c r="S549" s="63"/>
      <c r="T549" s="8"/>
      <c r="U549" s="8"/>
      <c r="V549" s="8"/>
      <c r="W549" s="8"/>
    </row>
    <row r="550" ht="15.75" customHeight="1">
      <c r="A550" s="9" t="s">
        <v>2139</v>
      </c>
      <c r="B550" s="9" t="s">
        <v>2140</v>
      </c>
      <c r="C550" s="61">
        <v>10.0</v>
      </c>
      <c r="D550" s="61">
        <v>54.0</v>
      </c>
      <c r="E550" s="61">
        <v>550.0</v>
      </c>
      <c r="F550" s="61">
        <v>654.0</v>
      </c>
      <c r="G550" s="61">
        <v>594.0</v>
      </c>
      <c r="H550" s="515">
        <v>734.0</v>
      </c>
      <c r="I550" s="515">
        <v>600.4119999999999</v>
      </c>
      <c r="J550" s="515">
        <v>474.164</v>
      </c>
      <c r="K550" s="61">
        <v>26.7</v>
      </c>
      <c r="L550" s="560">
        <v>0.5</v>
      </c>
      <c r="M550" s="561">
        <v>6.0</v>
      </c>
      <c r="N550" s="105"/>
      <c r="O550" s="563">
        <v>32905.0</v>
      </c>
      <c r="P550" s="563"/>
      <c r="Q550" s="515"/>
      <c r="S550" s="63"/>
      <c r="T550" s="8"/>
      <c r="U550" s="8"/>
      <c r="V550" s="8"/>
      <c r="W550" s="8"/>
    </row>
    <row r="551" ht="15.75" customHeight="1">
      <c r="A551" s="565" t="s">
        <v>2141</v>
      </c>
      <c r="B551" s="565" t="s">
        <v>2142</v>
      </c>
      <c r="C551" s="566">
        <v>11.0</v>
      </c>
      <c r="D551" s="566">
        <v>54.0</v>
      </c>
      <c r="E551" s="566">
        <v>550.0</v>
      </c>
      <c r="F551" s="566">
        <v>720.0</v>
      </c>
      <c r="G551" s="566">
        <v>660.0</v>
      </c>
      <c r="H551" s="567">
        <v>807.0</v>
      </c>
      <c r="I551" s="567">
        <v>660.126</v>
      </c>
      <c r="J551" s="567">
        <v>521.322</v>
      </c>
      <c r="K551" s="566">
        <v>29.3</v>
      </c>
      <c r="L551" s="568">
        <v>0.5</v>
      </c>
      <c r="M551" s="569">
        <v>6.0</v>
      </c>
      <c r="N551" s="105"/>
      <c r="O551" s="563">
        <v>35366.0</v>
      </c>
      <c r="P551" s="563"/>
      <c r="Q551" s="567"/>
      <c r="S551" s="63"/>
      <c r="T551" s="8"/>
      <c r="U551" s="8"/>
      <c r="V551" s="8"/>
      <c r="W551" s="8"/>
    </row>
    <row r="552" ht="15.75" customHeight="1">
      <c r="A552" s="9" t="s">
        <v>2143</v>
      </c>
      <c r="B552" s="9" t="s">
        <v>2144</v>
      </c>
      <c r="C552" s="61">
        <v>12.0</v>
      </c>
      <c r="D552" s="61">
        <v>54.0</v>
      </c>
      <c r="E552" s="61">
        <v>550.0</v>
      </c>
      <c r="F552" s="61">
        <v>786.0</v>
      </c>
      <c r="G552" s="61">
        <v>726.0</v>
      </c>
      <c r="H552" s="515">
        <v>881.0</v>
      </c>
      <c r="I552" s="515">
        <v>720.6579999999999</v>
      </c>
      <c r="J552" s="515">
        <v>569.126</v>
      </c>
      <c r="K552" s="61">
        <v>32.0</v>
      </c>
      <c r="L552" s="560">
        <v>0.5</v>
      </c>
      <c r="M552" s="561">
        <v>6.0</v>
      </c>
      <c r="N552" s="105"/>
      <c r="O552" s="563">
        <v>37799.0</v>
      </c>
      <c r="P552" s="563"/>
      <c r="Q552" s="515"/>
      <c r="S552" s="63"/>
      <c r="T552" s="8"/>
      <c r="U552" s="8"/>
      <c r="V552" s="8"/>
      <c r="W552" s="8"/>
    </row>
    <row r="553" ht="15.75" customHeight="1">
      <c r="A553" s="9" t="s">
        <v>2145</v>
      </c>
      <c r="B553" s="9" t="s">
        <v>2146</v>
      </c>
      <c r="C553" s="61">
        <v>13.0</v>
      </c>
      <c r="D553" s="61">
        <v>54.0</v>
      </c>
      <c r="E553" s="61">
        <v>550.0</v>
      </c>
      <c r="F553" s="61">
        <v>852.0</v>
      </c>
      <c r="G553" s="61">
        <v>792.0</v>
      </c>
      <c r="H553" s="515">
        <v>954.0</v>
      </c>
      <c r="I553" s="515">
        <v>780.372</v>
      </c>
      <c r="J553" s="515">
        <v>616.284</v>
      </c>
      <c r="K553" s="61">
        <v>34.6</v>
      </c>
      <c r="L553" s="560">
        <v>0.5</v>
      </c>
      <c r="M553" s="561">
        <v>6.0</v>
      </c>
      <c r="N553" s="105"/>
      <c r="O553" s="563">
        <v>40231.0</v>
      </c>
      <c r="P553" s="563"/>
      <c r="Q553" s="515"/>
      <c r="S553" s="63"/>
      <c r="T553" s="8"/>
      <c r="U553" s="8"/>
      <c r="V553" s="8"/>
      <c r="W553" s="8"/>
    </row>
    <row r="554" ht="15.75" customHeight="1">
      <c r="A554" s="9" t="s">
        <v>2147</v>
      </c>
      <c r="B554" s="9" t="s">
        <v>2148</v>
      </c>
      <c r="C554" s="61">
        <v>14.0</v>
      </c>
      <c r="D554" s="61">
        <v>54.0</v>
      </c>
      <c r="E554" s="61">
        <v>550.0</v>
      </c>
      <c r="F554" s="61">
        <v>918.0</v>
      </c>
      <c r="G554" s="61">
        <v>858.0</v>
      </c>
      <c r="H554" s="515">
        <v>1027.0</v>
      </c>
      <c r="I554" s="515">
        <v>840.0859999999999</v>
      </c>
      <c r="J554" s="515">
        <v>663.442</v>
      </c>
      <c r="K554" s="61">
        <v>37.3</v>
      </c>
      <c r="L554" s="560">
        <v>0.5</v>
      </c>
      <c r="M554" s="561">
        <v>6.0</v>
      </c>
      <c r="N554" s="55"/>
      <c r="O554" s="563">
        <v>42910.0</v>
      </c>
      <c r="P554" s="563"/>
      <c r="Q554" s="515"/>
      <c r="S554" s="63"/>
      <c r="T554" s="8"/>
      <c r="U554" s="8"/>
      <c r="V554" s="8"/>
      <c r="W554" s="8"/>
    </row>
    <row r="555" ht="15.75" customHeight="1">
      <c r="H555" s="63"/>
      <c r="I555" s="63"/>
      <c r="J555" s="63"/>
      <c r="M555" s="572"/>
      <c r="O555" s="563">
        <v>0.0</v>
      </c>
      <c r="P555" s="563"/>
      <c r="Q555" s="63"/>
      <c r="S555" s="63"/>
      <c r="T555" s="8"/>
      <c r="U555" s="8"/>
      <c r="V555" s="8"/>
      <c r="W555" s="8"/>
    </row>
    <row r="556" ht="15.75" customHeight="1">
      <c r="B556" s="573" t="s">
        <v>682</v>
      </c>
      <c r="H556" s="63"/>
      <c r="I556" s="63"/>
      <c r="J556" s="63"/>
      <c r="M556" s="572"/>
      <c r="O556" s="563">
        <v>0.0</v>
      </c>
      <c r="P556" s="563"/>
      <c r="Q556" s="63"/>
      <c r="S556" s="63"/>
      <c r="T556" s="8"/>
      <c r="U556" s="8"/>
      <c r="V556" s="8"/>
      <c r="W556" s="8"/>
    </row>
    <row r="557" ht="15.75" customHeight="1">
      <c r="A557" s="9" t="s">
        <v>2149</v>
      </c>
      <c r="B557" s="9" t="s">
        <v>2150</v>
      </c>
      <c r="C557" s="61">
        <v>2.0</v>
      </c>
      <c r="D557" s="61">
        <v>54.0</v>
      </c>
      <c r="E557" s="61">
        <v>750.0</v>
      </c>
      <c r="F557" s="61">
        <v>126.0</v>
      </c>
      <c r="G557" s="61">
        <v>66.0</v>
      </c>
      <c r="H557" s="515">
        <v>198.0</v>
      </c>
      <c r="I557" s="515">
        <v>161.964</v>
      </c>
      <c r="J557" s="515">
        <v>127.908</v>
      </c>
      <c r="K557" s="61">
        <v>7.0</v>
      </c>
      <c r="L557" s="560">
        <v>0.5</v>
      </c>
      <c r="M557" s="561">
        <v>2.0</v>
      </c>
      <c r="N557" s="562" t="s">
        <v>2098</v>
      </c>
      <c r="O557" s="563">
        <v>14689.0</v>
      </c>
      <c r="P557" s="563"/>
      <c r="S557" s="63"/>
      <c r="T557" s="8"/>
      <c r="U557" s="8"/>
      <c r="V557" s="8"/>
      <c r="W557" s="8"/>
    </row>
    <row r="558" ht="15.75" customHeight="1">
      <c r="A558" s="9" t="s">
        <v>2151</v>
      </c>
      <c r="B558" s="9" t="s">
        <v>2152</v>
      </c>
      <c r="C558" s="61">
        <v>3.0</v>
      </c>
      <c r="D558" s="61">
        <v>54.0</v>
      </c>
      <c r="E558" s="61">
        <v>750.0</v>
      </c>
      <c r="F558" s="61">
        <v>192.0</v>
      </c>
      <c r="G558" s="61">
        <v>132.0</v>
      </c>
      <c r="H558" s="515">
        <v>296.0</v>
      </c>
      <c r="I558" s="515">
        <v>242.128</v>
      </c>
      <c r="J558" s="515">
        <v>191.216</v>
      </c>
      <c r="K558" s="61">
        <v>10.4</v>
      </c>
      <c r="L558" s="560">
        <v>0.5</v>
      </c>
      <c r="M558" s="561">
        <v>4.0</v>
      </c>
      <c r="N558" s="105"/>
      <c r="O558" s="563">
        <v>17695.0</v>
      </c>
      <c r="P558" s="563"/>
      <c r="S558" s="63"/>
      <c r="T558" s="8"/>
      <c r="U558" s="8"/>
      <c r="V558" s="8"/>
      <c r="W558" s="8"/>
    </row>
    <row r="559" ht="15.75" customHeight="1">
      <c r="A559" s="9" t="s">
        <v>2153</v>
      </c>
      <c r="B559" s="9" t="s">
        <v>2154</v>
      </c>
      <c r="C559" s="61">
        <v>4.0</v>
      </c>
      <c r="D559" s="61">
        <v>54.0</v>
      </c>
      <c r="E559" s="61">
        <v>750.0</v>
      </c>
      <c r="F559" s="61">
        <v>258.0</v>
      </c>
      <c r="G559" s="61">
        <v>198.0</v>
      </c>
      <c r="H559" s="515">
        <v>396.0</v>
      </c>
      <c r="I559" s="515">
        <v>323.928</v>
      </c>
      <c r="J559" s="515">
        <v>255.816</v>
      </c>
      <c r="K559" s="61">
        <v>13.8</v>
      </c>
      <c r="L559" s="560">
        <v>0.5</v>
      </c>
      <c r="M559" s="561">
        <v>4.0</v>
      </c>
      <c r="N559" s="105"/>
      <c r="O559" s="563">
        <v>20704.0</v>
      </c>
      <c r="P559" s="563"/>
      <c r="S559" s="63"/>
      <c r="T559" s="8"/>
      <c r="U559" s="8"/>
      <c r="V559" s="8"/>
      <c r="W559" s="8"/>
    </row>
    <row r="560" ht="15.75" customHeight="1">
      <c r="A560" s="565" t="s">
        <v>2155</v>
      </c>
      <c r="B560" s="565" t="s">
        <v>2156</v>
      </c>
      <c r="C560" s="566">
        <v>5.0</v>
      </c>
      <c r="D560" s="566">
        <v>54.0</v>
      </c>
      <c r="E560" s="566">
        <v>750.0</v>
      </c>
      <c r="F560" s="566">
        <v>324.0</v>
      </c>
      <c r="G560" s="566">
        <v>264.0</v>
      </c>
      <c r="H560" s="567">
        <v>494.0</v>
      </c>
      <c r="I560" s="567">
        <v>404.092</v>
      </c>
      <c r="J560" s="567">
        <v>319.124</v>
      </c>
      <c r="K560" s="566">
        <v>17.2</v>
      </c>
      <c r="L560" s="568">
        <v>0.5</v>
      </c>
      <c r="M560" s="569">
        <v>4.0</v>
      </c>
      <c r="N560" s="105"/>
      <c r="O560" s="563">
        <v>23722.0</v>
      </c>
      <c r="P560" s="563"/>
      <c r="S560" s="63"/>
      <c r="T560" s="8"/>
      <c r="U560" s="8"/>
      <c r="V560" s="8"/>
      <c r="W560" s="8"/>
    </row>
    <row r="561" ht="15.75" customHeight="1">
      <c r="A561" s="9" t="s">
        <v>2157</v>
      </c>
      <c r="B561" s="9" t="s">
        <v>2158</v>
      </c>
      <c r="C561" s="61">
        <v>6.0</v>
      </c>
      <c r="D561" s="61">
        <v>54.0</v>
      </c>
      <c r="E561" s="61">
        <v>750.0</v>
      </c>
      <c r="F561" s="61">
        <v>390.0</v>
      </c>
      <c r="G561" s="61">
        <v>330.0</v>
      </c>
      <c r="H561" s="515">
        <v>594.0</v>
      </c>
      <c r="I561" s="515">
        <v>485.892</v>
      </c>
      <c r="J561" s="515">
        <v>383.724</v>
      </c>
      <c r="K561" s="61">
        <v>20.7</v>
      </c>
      <c r="L561" s="560">
        <v>0.5</v>
      </c>
      <c r="M561" s="561">
        <v>4.0</v>
      </c>
      <c r="N561" s="105"/>
      <c r="O561" s="563">
        <v>26744.0</v>
      </c>
      <c r="P561" s="563"/>
      <c r="S561" s="63"/>
      <c r="T561" s="8"/>
      <c r="U561" s="8"/>
      <c r="V561" s="8"/>
      <c r="W561" s="8"/>
    </row>
    <row r="562" ht="15.75" customHeight="1">
      <c r="A562" s="9" t="s">
        <v>2159</v>
      </c>
      <c r="B562" s="9" t="s">
        <v>2160</v>
      </c>
      <c r="C562" s="61">
        <v>7.0</v>
      </c>
      <c r="D562" s="61">
        <v>54.0</v>
      </c>
      <c r="E562" s="61">
        <v>750.0</v>
      </c>
      <c r="F562" s="61">
        <v>456.0</v>
      </c>
      <c r="G562" s="61">
        <v>396.0</v>
      </c>
      <c r="H562" s="515">
        <v>692.0</v>
      </c>
      <c r="I562" s="515">
        <v>566.0559999999999</v>
      </c>
      <c r="J562" s="515">
        <v>447.03200000000004</v>
      </c>
      <c r="K562" s="61">
        <v>24.1</v>
      </c>
      <c r="L562" s="560">
        <v>0.5</v>
      </c>
      <c r="M562" s="561">
        <v>4.0</v>
      </c>
      <c r="N562" s="105"/>
      <c r="O562" s="563">
        <v>29774.0</v>
      </c>
      <c r="P562" s="563"/>
      <c r="S562" s="63"/>
      <c r="T562" s="8"/>
      <c r="U562" s="8"/>
      <c r="V562" s="8"/>
      <c r="W562" s="8"/>
    </row>
    <row r="563" ht="15.75" customHeight="1">
      <c r="A563" s="565" t="s">
        <v>2161</v>
      </c>
      <c r="B563" s="565" t="s">
        <v>2162</v>
      </c>
      <c r="C563" s="566">
        <v>8.0</v>
      </c>
      <c r="D563" s="566">
        <v>54.0</v>
      </c>
      <c r="E563" s="566">
        <v>750.0</v>
      </c>
      <c r="F563" s="566">
        <v>522.0</v>
      </c>
      <c r="G563" s="566">
        <v>462.0</v>
      </c>
      <c r="H563" s="567">
        <v>791.0</v>
      </c>
      <c r="I563" s="567">
        <v>647.038</v>
      </c>
      <c r="J563" s="567">
        <v>510.986</v>
      </c>
      <c r="K563" s="566">
        <v>27.5</v>
      </c>
      <c r="L563" s="568">
        <v>0.5</v>
      </c>
      <c r="M563" s="569">
        <v>4.0</v>
      </c>
      <c r="N563" s="105"/>
      <c r="O563" s="563">
        <v>32810.0</v>
      </c>
      <c r="P563" s="563"/>
      <c r="S563" s="63"/>
      <c r="T563" s="8"/>
      <c r="U563" s="8"/>
      <c r="V563" s="8"/>
      <c r="W563" s="8"/>
    </row>
    <row r="564" ht="15.75" customHeight="1">
      <c r="A564" s="9" t="s">
        <v>2163</v>
      </c>
      <c r="B564" s="9" t="s">
        <v>2164</v>
      </c>
      <c r="C564" s="61">
        <v>9.0</v>
      </c>
      <c r="D564" s="61">
        <v>54.0</v>
      </c>
      <c r="E564" s="61">
        <v>750.0</v>
      </c>
      <c r="F564" s="61">
        <v>588.0</v>
      </c>
      <c r="G564" s="61">
        <v>528.0</v>
      </c>
      <c r="H564" s="515">
        <v>891.0</v>
      </c>
      <c r="I564" s="515">
        <v>728.838</v>
      </c>
      <c r="J564" s="515">
        <v>575.586</v>
      </c>
      <c r="K564" s="61">
        <v>30.9</v>
      </c>
      <c r="L564" s="560">
        <v>0.5</v>
      </c>
      <c r="M564" s="561">
        <v>4.0</v>
      </c>
      <c r="N564" s="105"/>
      <c r="O564" s="563">
        <v>35852.0</v>
      </c>
      <c r="P564" s="563"/>
      <c r="S564" s="63"/>
      <c r="T564" s="8"/>
      <c r="U564" s="8"/>
      <c r="V564" s="8"/>
      <c r="W564" s="8"/>
    </row>
    <row r="565" ht="15.75" customHeight="1">
      <c r="A565" s="9" t="s">
        <v>2165</v>
      </c>
      <c r="B565" s="9" t="s">
        <v>2166</v>
      </c>
      <c r="C565" s="61">
        <v>10.0</v>
      </c>
      <c r="D565" s="61">
        <v>54.0</v>
      </c>
      <c r="E565" s="61">
        <v>750.0</v>
      </c>
      <c r="F565" s="61">
        <v>654.0</v>
      </c>
      <c r="G565" s="61">
        <v>594.0</v>
      </c>
      <c r="H565" s="515">
        <v>990.0</v>
      </c>
      <c r="I565" s="515">
        <v>809.8199999999999</v>
      </c>
      <c r="J565" s="515">
        <v>639.54</v>
      </c>
      <c r="K565" s="61">
        <v>34.3</v>
      </c>
      <c r="L565" s="560">
        <v>0.5</v>
      </c>
      <c r="M565" s="561">
        <v>6.0</v>
      </c>
      <c r="N565" s="105"/>
      <c r="O565" s="563">
        <v>38900.0</v>
      </c>
      <c r="P565" s="563"/>
      <c r="S565" s="63"/>
      <c r="T565" s="8"/>
      <c r="U565" s="8"/>
      <c r="V565" s="8"/>
      <c r="W565" s="8"/>
    </row>
    <row r="566" ht="15.75" customHeight="1">
      <c r="A566" s="565" t="s">
        <v>2167</v>
      </c>
      <c r="B566" s="565" t="s">
        <v>2168</v>
      </c>
      <c r="C566" s="566">
        <v>11.0</v>
      </c>
      <c r="D566" s="566">
        <v>54.0</v>
      </c>
      <c r="E566" s="566">
        <v>750.0</v>
      </c>
      <c r="F566" s="566">
        <v>720.0</v>
      </c>
      <c r="G566" s="566">
        <v>660.0</v>
      </c>
      <c r="H566" s="567">
        <v>1089.0</v>
      </c>
      <c r="I566" s="567">
        <v>890.8019999999999</v>
      </c>
      <c r="J566" s="567">
        <v>703.494</v>
      </c>
      <c r="K566" s="566" t="s">
        <v>166</v>
      </c>
      <c r="L566" s="568">
        <v>0.5</v>
      </c>
      <c r="M566" s="569">
        <v>6.0</v>
      </c>
      <c r="N566" s="105"/>
      <c r="O566" s="563">
        <v>41955.0</v>
      </c>
      <c r="P566" s="563"/>
      <c r="S566" s="63"/>
      <c r="T566" s="8"/>
      <c r="U566" s="8"/>
      <c r="V566" s="8"/>
      <c r="W566" s="8"/>
    </row>
    <row r="567" ht="15.75" customHeight="1">
      <c r="A567" s="9" t="s">
        <v>2169</v>
      </c>
      <c r="B567" s="9" t="s">
        <v>2170</v>
      </c>
      <c r="C567" s="61">
        <v>12.0</v>
      </c>
      <c r="D567" s="61">
        <v>54.0</v>
      </c>
      <c r="E567" s="61">
        <v>750.0</v>
      </c>
      <c r="F567" s="61">
        <v>786.0</v>
      </c>
      <c r="G567" s="61">
        <v>726.0</v>
      </c>
      <c r="H567" s="515">
        <v>1188.0</v>
      </c>
      <c r="I567" s="515">
        <v>971.784</v>
      </c>
      <c r="J567" s="515">
        <v>767.448</v>
      </c>
      <c r="K567" s="61">
        <v>41.1</v>
      </c>
      <c r="L567" s="560">
        <v>0.5</v>
      </c>
      <c r="M567" s="561">
        <v>6.0</v>
      </c>
      <c r="N567" s="105"/>
      <c r="O567" s="563">
        <v>44976.0</v>
      </c>
      <c r="P567" s="563"/>
      <c r="S567" s="63"/>
      <c r="T567" s="8"/>
      <c r="U567" s="8"/>
      <c r="V567" s="8"/>
      <c r="W567" s="8"/>
    </row>
    <row r="568" ht="15.75" customHeight="1">
      <c r="A568" s="9" t="s">
        <v>2171</v>
      </c>
      <c r="B568" s="9" t="s">
        <v>2172</v>
      </c>
      <c r="C568" s="61">
        <v>13.0</v>
      </c>
      <c r="D568" s="61">
        <v>54.0</v>
      </c>
      <c r="E568" s="61">
        <v>750.0</v>
      </c>
      <c r="F568" s="61">
        <v>852.0</v>
      </c>
      <c r="G568" s="61">
        <v>792.0</v>
      </c>
      <c r="H568" s="515">
        <v>1287.0</v>
      </c>
      <c r="I568" s="515">
        <v>1052.7659999999998</v>
      </c>
      <c r="J568" s="515">
        <v>831.402</v>
      </c>
      <c r="K568" s="61">
        <v>44.5</v>
      </c>
      <c r="L568" s="560">
        <v>0.5</v>
      </c>
      <c r="M568" s="561">
        <v>6.0</v>
      </c>
      <c r="N568" s="105"/>
      <c r="O568" s="563">
        <v>47993.0</v>
      </c>
      <c r="P568" s="563"/>
      <c r="S568" s="63"/>
      <c r="T568" s="8"/>
      <c r="U568" s="8"/>
      <c r="V568" s="8"/>
      <c r="W568" s="8"/>
    </row>
    <row r="569" ht="15.75" customHeight="1">
      <c r="A569" s="9" t="s">
        <v>2173</v>
      </c>
      <c r="B569" s="9" t="s">
        <v>2174</v>
      </c>
      <c r="C569" s="61">
        <v>14.0</v>
      </c>
      <c r="D569" s="61">
        <v>54.0</v>
      </c>
      <c r="E569" s="61">
        <v>750.0</v>
      </c>
      <c r="F569" s="61">
        <v>918.0</v>
      </c>
      <c r="G569" s="61">
        <v>858.0</v>
      </c>
      <c r="H569" s="515">
        <v>1386.0</v>
      </c>
      <c r="I569" s="515">
        <v>1133.7479999999998</v>
      </c>
      <c r="J569" s="515">
        <v>895.356</v>
      </c>
      <c r="K569" s="61">
        <v>47.9</v>
      </c>
      <c r="L569" s="560">
        <v>0.5</v>
      </c>
      <c r="M569" s="561">
        <v>6.0</v>
      </c>
      <c r="N569" s="55"/>
      <c r="O569" s="563">
        <v>51010.0</v>
      </c>
      <c r="P569" s="563"/>
      <c r="S569" s="63"/>
      <c r="T569" s="8"/>
      <c r="U569" s="8"/>
      <c r="V569" s="8"/>
      <c r="W569" s="8"/>
    </row>
    <row r="570" ht="15.75" customHeight="1">
      <c r="H570" s="63"/>
      <c r="I570" s="63"/>
      <c r="J570" s="63"/>
      <c r="M570" s="572"/>
      <c r="O570" s="563">
        <v>0.0</v>
      </c>
      <c r="P570" s="563"/>
      <c r="Q570" s="63"/>
      <c r="S570" s="63"/>
      <c r="T570" s="8"/>
      <c r="U570" s="8"/>
      <c r="V570" s="8"/>
      <c r="W570" s="8"/>
    </row>
    <row r="571" ht="15.75" customHeight="1">
      <c r="B571" s="573" t="s">
        <v>739</v>
      </c>
      <c r="H571" s="63"/>
      <c r="I571" s="63"/>
      <c r="J571" s="63"/>
      <c r="M571" s="572"/>
      <c r="O571" s="563">
        <v>0.0</v>
      </c>
      <c r="P571" s="563"/>
      <c r="Q571" s="63"/>
      <c r="S571" s="63"/>
      <c r="T571" s="8"/>
      <c r="U571" s="8"/>
      <c r="V571" s="8"/>
      <c r="W571" s="8"/>
    </row>
    <row r="572" ht="15.75" customHeight="1">
      <c r="A572" s="9" t="s">
        <v>2175</v>
      </c>
      <c r="B572" s="9" t="s">
        <v>2176</v>
      </c>
      <c r="C572" s="61">
        <v>2.0</v>
      </c>
      <c r="D572" s="61">
        <v>54.0</v>
      </c>
      <c r="E572" s="61">
        <v>1000.0</v>
      </c>
      <c r="F572" s="61">
        <v>126.0</v>
      </c>
      <c r="G572" s="61">
        <v>66.0</v>
      </c>
      <c r="H572" s="515">
        <v>267.0</v>
      </c>
      <c r="I572" s="515">
        <v>218.40599999999998</v>
      </c>
      <c r="J572" s="515">
        <v>172.482</v>
      </c>
      <c r="K572" s="61">
        <v>8.9</v>
      </c>
      <c r="L572" s="560">
        <v>0.5</v>
      </c>
      <c r="M572" s="561">
        <v>2.0</v>
      </c>
      <c r="N572" s="562" t="s">
        <v>2098</v>
      </c>
      <c r="O572" s="563">
        <v>15549.0</v>
      </c>
      <c r="P572" s="563"/>
      <c r="S572" s="63"/>
      <c r="T572" s="8"/>
      <c r="U572" s="8"/>
      <c r="V572" s="8"/>
      <c r="W572" s="8"/>
    </row>
    <row r="573" ht="15.75" customHeight="1">
      <c r="A573" s="9" t="s">
        <v>2177</v>
      </c>
      <c r="B573" s="9" t="s">
        <v>2178</v>
      </c>
      <c r="C573" s="61">
        <v>3.0</v>
      </c>
      <c r="D573" s="61">
        <v>54.0</v>
      </c>
      <c r="E573" s="61">
        <v>1000.0</v>
      </c>
      <c r="F573" s="61">
        <v>192.0</v>
      </c>
      <c r="G573" s="61">
        <v>132.0</v>
      </c>
      <c r="H573" s="515">
        <v>401.0</v>
      </c>
      <c r="I573" s="515">
        <v>328.018</v>
      </c>
      <c r="J573" s="515">
        <v>259.046</v>
      </c>
      <c r="K573" s="61">
        <v>13.3</v>
      </c>
      <c r="L573" s="560">
        <v>0.5</v>
      </c>
      <c r="M573" s="561">
        <v>4.0</v>
      </c>
      <c r="N573" s="105"/>
      <c r="O573" s="563">
        <v>18984.0</v>
      </c>
      <c r="P573" s="563"/>
      <c r="S573" s="63"/>
      <c r="T573" s="8"/>
      <c r="U573" s="8"/>
      <c r="V573" s="8"/>
      <c r="W573" s="8"/>
    </row>
    <row r="574" ht="15.75" customHeight="1">
      <c r="A574" s="9" t="s">
        <v>2179</v>
      </c>
      <c r="B574" s="9" t="s">
        <v>2180</v>
      </c>
      <c r="C574" s="61">
        <v>4.0</v>
      </c>
      <c r="D574" s="61">
        <v>54.0</v>
      </c>
      <c r="E574" s="61">
        <v>1000.0</v>
      </c>
      <c r="F574" s="61">
        <v>258.0</v>
      </c>
      <c r="G574" s="61">
        <v>198.0</v>
      </c>
      <c r="H574" s="515">
        <v>534.0</v>
      </c>
      <c r="I574" s="515">
        <v>436.81199999999995</v>
      </c>
      <c r="J574" s="515">
        <v>344.964</v>
      </c>
      <c r="K574" s="61">
        <v>17.6</v>
      </c>
      <c r="L574" s="560">
        <v>0.5</v>
      </c>
      <c r="M574" s="561">
        <v>4.0</v>
      </c>
      <c r="N574" s="105"/>
      <c r="O574" s="563">
        <v>22428.0</v>
      </c>
      <c r="P574" s="563"/>
      <c r="S574" s="63"/>
      <c r="T574" s="8"/>
      <c r="U574" s="8"/>
      <c r="V574" s="8"/>
      <c r="W574" s="8"/>
    </row>
    <row r="575" ht="15.75" customHeight="1">
      <c r="A575" s="565" t="s">
        <v>2181</v>
      </c>
      <c r="B575" s="565" t="s">
        <v>2182</v>
      </c>
      <c r="C575" s="566">
        <v>5.0</v>
      </c>
      <c r="D575" s="566">
        <v>54.0</v>
      </c>
      <c r="E575" s="566">
        <v>1000.0</v>
      </c>
      <c r="F575" s="566">
        <v>324.0</v>
      </c>
      <c r="G575" s="566">
        <v>264.0</v>
      </c>
      <c r="H575" s="567">
        <v>668.0</v>
      </c>
      <c r="I575" s="567">
        <v>546.424</v>
      </c>
      <c r="J575" s="567">
        <v>431.528</v>
      </c>
      <c r="K575" s="566">
        <v>21.9</v>
      </c>
      <c r="L575" s="568">
        <v>0.5</v>
      </c>
      <c r="M575" s="569">
        <v>4.0</v>
      </c>
      <c r="N575" s="105"/>
      <c r="O575" s="563">
        <v>25878.0</v>
      </c>
      <c r="P575" s="563"/>
      <c r="S575" s="63"/>
      <c r="T575" s="8"/>
      <c r="U575" s="8"/>
      <c r="V575" s="8"/>
      <c r="W575" s="8"/>
    </row>
    <row r="576" ht="15.75" customHeight="1">
      <c r="A576" s="9" t="s">
        <v>2183</v>
      </c>
      <c r="B576" s="9" t="s">
        <v>2184</v>
      </c>
      <c r="C576" s="61">
        <v>6.0</v>
      </c>
      <c r="D576" s="61">
        <v>54.0</v>
      </c>
      <c r="E576" s="61">
        <v>1000.0</v>
      </c>
      <c r="F576" s="61">
        <v>390.0</v>
      </c>
      <c r="G576" s="61">
        <v>330.0</v>
      </c>
      <c r="H576" s="515">
        <v>801.0</v>
      </c>
      <c r="I576" s="515">
        <v>655.218</v>
      </c>
      <c r="J576" s="515">
        <v>517.446</v>
      </c>
      <c r="K576" s="61">
        <v>26.3</v>
      </c>
      <c r="L576" s="560">
        <v>0.5</v>
      </c>
      <c r="M576" s="561">
        <v>4.0</v>
      </c>
      <c r="N576" s="105"/>
      <c r="O576" s="563">
        <v>29335.0</v>
      </c>
      <c r="P576" s="563"/>
      <c r="S576" s="63"/>
      <c r="T576" s="8"/>
      <c r="U576" s="8"/>
      <c r="V576" s="8"/>
      <c r="W576" s="8"/>
    </row>
    <row r="577" ht="15.75" customHeight="1">
      <c r="A577" s="9" t="s">
        <v>2185</v>
      </c>
      <c r="B577" s="9" t="s">
        <v>2186</v>
      </c>
      <c r="C577" s="61">
        <v>7.0</v>
      </c>
      <c r="D577" s="61">
        <v>54.0</v>
      </c>
      <c r="E577" s="61">
        <v>1000.0</v>
      </c>
      <c r="F577" s="61">
        <v>456.0</v>
      </c>
      <c r="G577" s="61">
        <v>396.0</v>
      </c>
      <c r="H577" s="515">
        <v>935.0</v>
      </c>
      <c r="I577" s="515">
        <v>764.8299999999999</v>
      </c>
      <c r="J577" s="515">
        <v>604.01</v>
      </c>
      <c r="K577" s="61">
        <v>30.6</v>
      </c>
      <c r="L577" s="560">
        <v>0.5</v>
      </c>
      <c r="M577" s="561">
        <v>4.0</v>
      </c>
      <c r="N577" s="105"/>
      <c r="O577" s="563">
        <v>32800.0</v>
      </c>
      <c r="P577" s="563"/>
      <c r="S577" s="63"/>
      <c r="T577" s="8"/>
      <c r="U577" s="8"/>
      <c r="V577" s="8"/>
      <c r="W577" s="8"/>
    </row>
    <row r="578" ht="15.75" customHeight="1">
      <c r="A578" s="565" t="s">
        <v>2187</v>
      </c>
      <c r="B578" s="565" t="s">
        <v>2188</v>
      </c>
      <c r="C578" s="566">
        <v>8.0</v>
      </c>
      <c r="D578" s="566">
        <v>54.0</v>
      </c>
      <c r="E578" s="566">
        <v>1000.0</v>
      </c>
      <c r="F578" s="566">
        <v>522.0</v>
      </c>
      <c r="G578" s="566">
        <v>462.0</v>
      </c>
      <c r="H578" s="567">
        <v>1068.0</v>
      </c>
      <c r="I578" s="567">
        <v>873.6239999999999</v>
      </c>
      <c r="J578" s="567">
        <v>689.928</v>
      </c>
      <c r="K578" s="566">
        <v>35.0</v>
      </c>
      <c r="L578" s="568">
        <v>0.5</v>
      </c>
      <c r="M578" s="569">
        <v>4.0</v>
      </c>
      <c r="N578" s="105"/>
      <c r="O578" s="563">
        <v>36271.0</v>
      </c>
      <c r="P578" s="563"/>
      <c r="Q578" s="581"/>
      <c r="S578" s="63"/>
      <c r="T578" s="8"/>
      <c r="U578" s="8"/>
      <c r="V578" s="8"/>
      <c r="W578" s="8"/>
    </row>
    <row r="579" ht="15.75" customHeight="1">
      <c r="A579" s="9" t="s">
        <v>2189</v>
      </c>
      <c r="B579" s="9" t="s">
        <v>2190</v>
      </c>
      <c r="C579" s="61">
        <v>9.0</v>
      </c>
      <c r="D579" s="61">
        <v>54.0</v>
      </c>
      <c r="E579" s="61">
        <v>1000.0</v>
      </c>
      <c r="F579" s="61">
        <v>588.0</v>
      </c>
      <c r="G579" s="61">
        <v>528.0</v>
      </c>
      <c r="H579" s="515">
        <v>1202.0</v>
      </c>
      <c r="I579" s="515">
        <v>983.236</v>
      </c>
      <c r="J579" s="515">
        <v>776.4920000000001</v>
      </c>
      <c r="K579" s="61">
        <v>39.3</v>
      </c>
      <c r="L579" s="560">
        <v>0.5</v>
      </c>
      <c r="M579" s="561">
        <v>4.0</v>
      </c>
      <c r="N579" s="105"/>
      <c r="O579" s="563">
        <v>39751.0</v>
      </c>
      <c r="P579" s="563"/>
      <c r="S579" s="63"/>
      <c r="T579" s="8"/>
      <c r="U579" s="8"/>
      <c r="V579" s="8"/>
      <c r="W579" s="8"/>
    </row>
    <row r="580" ht="15.75" customHeight="1">
      <c r="A580" s="9" t="s">
        <v>2191</v>
      </c>
      <c r="B580" s="9" t="s">
        <v>2192</v>
      </c>
      <c r="C580" s="61">
        <v>10.0</v>
      </c>
      <c r="D580" s="61">
        <v>54.0</v>
      </c>
      <c r="E580" s="61">
        <v>1000.0</v>
      </c>
      <c r="F580" s="61">
        <v>654.0</v>
      </c>
      <c r="G580" s="61">
        <v>594.0</v>
      </c>
      <c r="H580" s="515">
        <v>1335.0</v>
      </c>
      <c r="I580" s="515">
        <v>1092.03</v>
      </c>
      <c r="J580" s="515">
        <v>862.41</v>
      </c>
      <c r="K580" s="61">
        <v>43.7</v>
      </c>
      <c r="L580" s="560">
        <v>0.5</v>
      </c>
      <c r="M580" s="561">
        <v>6.0</v>
      </c>
      <c r="N580" s="105"/>
      <c r="O580" s="563">
        <v>43239.0</v>
      </c>
      <c r="P580" s="563"/>
      <c r="S580" s="63"/>
      <c r="T580" s="8"/>
      <c r="U580" s="8"/>
      <c r="V580" s="8"/>
      <c r="W580" s="8"/>
    </row>
    <row r="581" ht="15.75" customHeight="1">
      <c r="A581" s="565" t="s">
        <v>2193</v>
      </c>
      <c r="B581" s="565" t="s">
        <v>2194</v>
      </c>
      <c r="C581" s="566">
        <v>11.0</v>
      </c>
      <c r="D581" s="566">
        <v>54.0</v>
      </c>
      <c r="E581" s="566">
        <v>1000.0</v>
      </c>
      <c r="F581" s="566">
        <v>720.0</v>
      </c>
      <c r="G581" s="566">
        <v>660.0</v>
      </c>
      <c r="H581" s="567">
        <v>1469.0</v>
      </c>
      <c r="I581" s="567">
        <v>1201.6419999999998</v>
      </c>
      <c r="J581" s="567">
        <v>948.974</v>
      </c>
      <c r="K581" s="566">
        <v>48.0</v>
      </c>
      <c r="L581" s="568">
        <v>0.5</v>
      </c>
      <c r="M581" s="569">
        <v>6.0</v>
      </c>
      <c r="N581" s="105"/>
      <c r="O581" s="563">
        <v>46732.0</v>
      </c>
      <c r="P581" s="563"/>
      <c r="S581" s="63"/>
      <c r="T581" s="8"/>
      <c r="U581" s="8"/>
      <c r="V581" s="8"/>
      <c r="W581" s="8"/>
    </row>
    <row r="582" ht="15.75" customHeight="1">
      <c r="A582" s="9" t="s">
        <v>2195</v>
      </c>
      <c r="B582" s="9" t="s">
        <v>2196</v>
      </c>
      <c r="C582" s="61">
        <v>12.0</v>
      </c>
      <c r="D582" s="61">
        <v>54.0</v>
      </c>
      <c r="E582" s="61">
        <v>1000.0</v>
      </c>
      <c r="F582" s="61">
        <v>786.0</v>
      </c>
      <c r="G582" s="61">
        <v>726.0</v>
      </c>
      <c r="H582" s="515">
        <v>1601.0</v>
      </c>
      <c r="I582" s="515">
        <v>1309.618</v>
      </c>
      <c r="J582" s="515">
        <v>1034.246</v>
      </c>
      <c r="K582" s="61">
        <v>52.4</v>
      </c>
      <c r="L582" s="560">
        <v>0.5</v>
      </c>
      <c r="M582" s="561">
        <v>6.0</v>
      </c>
      <c r="N582" s="105"/>
      <c r="O582" s="563">
        <v>50184.0</v>
      </c>
      <c r="P582" s="563"/>
      <c r="S582" s="63"/>
      <c r="T582" s="8"/>
      <c r="U582" s="8"/>
      <c r="V582" s="8"/>
      <c r="W582" s="8"/>
    </row>
    <row r="583" ht="15.75" customHeight="1">
      <c r="A583" s="9" t="s">
        <v>2197</v>
      </c>
      <c r="B583" s="9" t="s">
        <v>2198</v>
      </c>
      <c r="C583" s="61">
        <v>13.0</v>
      </c>
      <c r="D583" s="61">
        <v>54.0</v>
      </c>
      <c r="E583" s="61">
        <v>1000.0</v>
      </c>
      <c r="F583" s="61">
        <v>852.0</v>
      </c>
      <c r="G583" s="61">
        <v>792.0</v>
      </c>
      <c r="H583" s="515">
        <v>1736.0</v>
      </c>
      <c r="I583" s="515">
        <v>1420.048</v>
      </c>
      <c r="J583" s="515">
        <v>1121.4560000000001</v>
      </c>
      <c r="K583" s="61">
        <v>56.7</v>
      </c>
      <c r="L583" s="560">
        <v>0.5</v>
      </c>
      <c r="M583" s="561">
        <v>6.0</v>
      </c>
      <c r="N583" s="105"/>
      <c r="O583" s="563">
        <v>53636.0</v>
      </c>
      <c r="P583" s="563"/>
      <c r="S583" s="63"/>
      <c r="T583" s="8"/>
      <c r="U583" s="8"/>
      <c r="V583" s="8"/>
      <c r="W583" s="8"/>
    </row>
    <row r="584" ht="15.75" customHeight="1">
      <c r="A584" s="9" t="s">
        <v>2199</v>
      </c>
      <c r="B584" s="9" t="s">
        <v>2200</v>
      </c>
      <c r="C584" s="61">
        <v>14.0</v>
      </c>
      <c r="D584" s="61">
        <v>54.0</v>
      </c>
      <c r="E584" s="61">
        <v>1000.0</v>
      </c>
      <c r="F584" s="61">
        <v>918.0</v>
      </c>
      <c r="G584" s="61">
        <v>858.0</v>
      </c>
      <c r="H584" s="515">
        <v>1868.0</v>
      </c>
      <c r="I584" s="515">
        <v>1528.024</v>
      </c>
      <c r="J584" s="515">
        <v>1206.728</v>
      </c>
      <c r="K584" s="61">
        <v>61.0</v>
      </c>
      <c r="L584" s="560">
        <v>0.5</v>
      </c>
      <c r="M584" s="561">
        <v>6.0</v>
      </c>
      <c r="N584" s="55"/>
      <c r="O584" s="563">
        <v>57088.0</v>
      </c>
      <c r="P584" s="563"/>
      <c r="S584" s="63"/>
      <c r="T584" s="8"/>
      <c r="U584" s="8"/>
      <c r="V584" s="8"/>
      <c r="W584" s="8"/>
    </row>
    <row r="585" ht="15.75" customHeight="1">
      <c r="H585" s="63"/>
      <c r="I585" s="63"/>
      <c r="J585" s="63"/>
      <c r="M585" s="572"/>
      <c r="O585" s="563">
        <v>0.0</v>
      </c>
      <c r="P585" s="563"/>
      <c r="Q585" s="63"/>
      <c r="S585" s="63"/>
      <c r="T585" s="8"/>
      <c r="U585" s="8"/>
      <c r="V585" s="8"/>
      <c r="W585" s="8"/>
    </row>
    <row r="586" ht="15.75" customHeight="1">
      <c r="B586" s="573" t="s">
        <v>796</v>
      </c>
      <c r="H586" s="63"/>
      <c r="I586" s="63"/>
      <c r="J586" s="63"/>
      <c r="M586" s="572"/>
      <c r="O586" s="563">
        <v>0.0</v>
      </c>
      <c r="P586" s="563"/>
      <c r="Q586" s="63"/>
      <c r="S586" s="63"/>
      <c r="T586" s="8"/>
      <c r="U586" s="8"/>
      <c r="V586" s="8"/>
      <c r="W586" s="8"/>
    </row>
    <row r="587" ht="15.75" customHeight="1">
      <c r="A587" s="9" t="s">
        <v>2201</v>
      </c>
      <c r="B587" s="9" t="s">
        <v>2202</v>
      </c>
      <c r="C587" s="61">
        <v>2.0</v>
      </c>
      <c r="D587" s="61">
        <v>54.0</v>
      </c>
      <c r="E587" s="61">
        <v>1250.0</v>
      </c>
      <c r="F587" s="61">
        <v>126.0</v>
      </c>
      <c r="G587" s="61">
        <v>66.0</v>
      </c>
      <c r="H587" s="515">
        <v>331.0</v>
      </c>
      <c r="I587" s="515">
        <v>270.758</v>
      </c>
      <c r="J587" s="515">
        <v>213.826</v>
      </c>
      <c r="K587" s="61">
        <v>10.8</v>
      </c>
      <c r="L587" s="560">
        <v>0.5</v>
      </c>
      <c r="M587" s="561">
        <v>2.0</v>
      </c>
      <c r="N587" s="562" t="s">
        <v>2098</v>
      </c>
      <c r="O587" s="563">
        <v>17021.0</v>
      </c>
      <c r="P587" s="563"/>
      <c r="S587" s="63"/>
      <c r="T587" s="8"/>
      <c r="U587" s="8"/>
      <c r="V587" s="8"/>
      <c r="W587" s="8"/>
    </row>
    <row r="588" ht="15.75" customHeight="1">
      <c r="A588" s="9" t="s">
        <v>2203</v>
      </c>
      <c r="B588" s="9" t="s">
        <v>2204</v>
      </c>
      <c r="C588" s="61">
        <v>3.0</v>
      </c>
      <c r="D588" s="61">
        <v>54.0</v>
      </c>
      <c r="E588" s="61">
        <v>1250.0</v>
      </c>
      <c r="F588" s="61">
        <v>192.0</v>
      </c>
      <c r="G588" s="61">
        <v>132.0</v>
      </c>
      <c r="H588" s="515">
        <v>497.0</v>
      </c>
      <c r="I588" s="515">
        <v>406.546</v>
      </c>
      <c r="J588" s="515">
        <v>321.062</v>
      </c>
      <c r="K588" s="61">
        <v>16.1</v>
      </c>
      <c r="L588" s="560">
        <v>0.5</v>
      </c>
      <c r="M588" s="561">
        <v>4.0</v>
      </c>
      <c r="N588" s="105"/>
      <c r="O588" s="563">
        <v>21195.0</v>
      </c>
      <c r="P588" s="563"/>
      <c r="S588" s="63"/>
      <c r="T588" s="8"/>
      <c r="U588" s="8"/>
      <c r="V588" s="8"/>
      <c r="W588" s="8"/>
    </row>
    <row r="589" ht="15.75" customHeight="1">
      <c r="A589" s="9" t="s">
        <v>2205</v>
      </c>
      <c r="B589" s="9" t="s">
        <v>2206</v>
      </c>
      <c r="C589" s="61">
        <v>4.0</v>
      </c>
      <c r="D589" s="61">
        <v>54.0</v>
      </c>
      <c r="E589" s="61">
        <v>1250.0</v>
      </c>
      <c r="F589" s="61">
        <v>258.0</v>
      </c>
      <c r="G589" s="61">
        <v>198.0</v>
      </c>
      <c r="H589" s="515">
        <v>663.0</v>
      </c>
      <c r="I589" s="515">
        <v>542.334</v>
      </c>
      <c r="J589" s="515">
        <v>428.298</v>
      </c>
      <c r="K589" s="61">
        <v>21.3</v>
      </c>
      <c r="L589" s="560">
        <v>0.5</v>
      </c>
      <c r="M589" s="561">
        <v>4.0</v>
      </c>
      <c r="N589" s="105"/>
      <c r="O589" s="563">
        <v>25376.0</v>
      </c>
      <c r="P589" s="563"/>
      <c r="S589" s="63"/>
      <c r="T589" s="8"/>
      <c r="U589" s="8"/>
      <c r="V589" s="8"/>
      <c r="W589" s="8"/>
    </row>
    <row r="590" ht="15.75" customHeight="1">
      <c r="A590" s="565" t="s">
        <v>2207</v>
      </c>
      <c r="B590" s="565" t="s">
        <v>2208</v>
      </c>
      <c r="C590" s="566">
        <v>5.0</v>
      </c>
      <c r="D590" s="566">
        <v>54.0</v>
      </c>
      <c r="E590" s="566">
        <v>1250.0</v>
      </c>
      <c r="F590" s="566">
        <v>324.0</v>
      </c>
      <c r="G590" s="566">
        <v>264.0</v>
      </c>
      <c r="H590" s="567">
        <v>829.0</v>
      </c>
      <c r="I590" s="567">
        <v>678.122</v>
      </c>
      <c r="J590" s="567">
        <v>535.534</v>
      </c>
      <c r="K590" s="566">
        <v>26.7</v>
      </c>
      <c r="L590" s="568">
        <v>0.5</v>
      </c>
      <c r="M590" s="569">
        <v>4.0</v>
      </c>
      <c r="N590" s="105"/>
      <c r="O590" s="563">
        <v>29567.0</v>
      </c>
      <c r="P590" s="563"/>
      <c r="S590" s="63"/>
      <c r="T590" s="8"/>
      <c r="U590" s="8"/>
      <c r="V590" s="8"/>
      <c r="W590" s="8"/>
    </row>
    <row r="591" ht="15.75" customHeight="1">
      <c r="A591" s="9" t="s">
        <v>2209</v>
      </c>
      <c r="B591" s="9" t="s">
        <v>2210</v>
      </c>
      <c r="C591" s="61">
        <v>6.0</v>
      </c>
      <c r="D591" s="61">
        <v>54.0</v>
      </c>
      <c r="E591" s="61">
        <v>1250.0</v>
      </c>
      <c r="F591" s="61">
        <v>390.0</v>
      </c>
      <c r="G591" s="61">
        <v>330.0</v>
      </c>
      <c r="H591" s="515">
        <v>994.0</v>
      </c>
      <c r="I591" s="515">
        <v>813.092</v>
      </c>
      <c r="J591" s="515">
        <v>642.124</v>
      </c>
      <c r="K591" s="61">
        <v>31.9</v>
      </c>
      <c r="L591" s="560">
        <v>0.5</v>
      </c>
      <c r="M591" s="561">
        <v>4.0</v>
      </c>
      <c r="N591" s="105"/>
      <c r="O591" s="563">
        <v>33766.0</v>
      </c>
      <c r="P591" s="563"/>
      <c r="S591" s="63"/>
      <c r="T591" s="8"/>
      <c r="U591" s="8"/>
      <c r="V591" s="8"/>
      <c r="W591" s="8"/>
    </row>
    <row r="592" ht="15.75" customHeight="1">
      <c r="A592" s="9" t="s">
        <v>2211</v>
      </c>
      <c r="B592" s="9" t="s">
        <v>2212</v>
      </c>
      <c r="C592" s="61">
        <v>7.0</v>
      </c>
      <c r="D592" s="61">
        <v>54.0</v>
      </c>
      <c r="E592" s="61">
        <v>1250.0</v>
      </c>
      <c r="F592" s="61">
        <v>456.0</v>
      </c>
      <c r="G592" s="61">
        <v>396.0</v>
      </c>
      <c r="H592" s="515">
        <v>1160.0</v>
      </c>
      <c r="I592" s="515">
        <v>948.88</v>
      </c>
      <c r="J592" s="515">
        <v>749.36</v>
      </c>
      <c r="K592" s="61">
        <v>37.2</v>
      </c>
      <c r="L592" s="560">
        <v>0.5</v>
      </c>
      <c r="M592" s="561">
        <v>4.0</v>
      </c>
      <c r="N592" s="105"/>
      <c r="O592" s="563">
        <v>37973.0</v>
      </c>
      <c r="P592" s="563"/>
      <c r="S592" s="63"/>
      <c r="T592" s="8"/>
      <c r="U592" s="8"/>
      <c r="V592" s="8"/>
      <c r="W592" s="8"/>
    </row>
    <row r="593" ht="15.75" customHeight="1">
      <c r="A593" s="565" t="s">
        <v>2213</v>
      </c>
      <c r="B593" s="565" t="s">
        <v>2214</v>
      </c>
      <c r="C593" s="566">
        <v>8.0</v>
      </c>
      <c r="D593" s="566">
        <v>54.0</v>
      </c>
      <c r="E593" s="566">
        <v>1250.0</v>
      </c>
      <c r="F593" s="566">
        <v>522.0</v>
      </c>
      <c r="G593" s="566">
        <v>462.0</v>
      </c>
      <c r="H593" s="567">
        <v>1326.0</v>
      </c>
      <c r="I593" s="567">
        <v>1084.668</v>
      </c>
      <c r="J593" s="567">
        <v>856.596</v>
      </c>
      <c r="K593" s="566">
        <v>42.5</v>
      </c>
      <c r="L593" s="568">
        <v>0.5</v>
      </c>
      <c r="M593" s="569">
        <v>4.0</v>
      </c>
      <c r="N593" s="105"/>
      <c r="O593" s="563">
        <v>42192.0</v>
      </c>
      <c r="P593" s="563"/>
      <c r="S593" s="63"/>
      <c r="T593" s="8"/>
      <c r="U593" s="8"/>
      <c r="V593" s="8"/>
      <c r="W593" s="8"/>
    </row>
    <row r="594" ht="15.75" customHeight="1">
      <c r="A594" s="9" t="s">
        <v>2215</v>
      </c>
      <c r="B594" s="9" t="s">
        <v>2216</v>
      </c>
      <c r="C594" s="61">
        <v>9.0</v>
      </c>
      <c r="D594" s="61">
        <v>54.0</v>
      </c>
      <c r="E594" s="61">
        <v>1250.0</v>
      </c>
      <c r="F594" s="61">
        <v>588.0</v>
      </c>
      <c r="G594" s="61">
        <v>528.0</v>
      </c>
      <c r="H594" s="515">
        <v>1492.0</v>
      </c>
      <c r="I594" s="515">
        <v>1220.456</v>
      </c>
      <c r="J594" s="515">
        <v>963.832</v>
      </c>
      <c r="K594" s="61">
        <v>47.8</v>
      </c>
      <c r="L594" s="560">
        <v>0.5</v>
      </c>
      <c r="M594" s="561">
        <v>4.0</v>
      </c>
      <c r="N594" s="105"/>
      <c r="O594" s="563">
        <v>46418.0</v>
      </c>
      <c r="P594" s="563"/>
      <c r="S594" s="63"/>
      <c r="T594" s="8"/>
      <c r="U594" s="8"/>
      <c r="V594" s="8"/>
      <c r="W594" s="8"/>
    </row>
    <row r="595" ht="15.75" customHeight="1">
      <c r="A595" s="9" t="s">
        <v>2217</v>
      </c>
      <c r="B595" s="9" t="s">
        <v>2218</v>
      </c>
      <c r="C595" s="61">
        <v>10.0</v>
      </c>
      <c r="D595" s="61">
        <v>54.0</v>
      </c>
      <c r="E595" s="61">
        <v>1250.0</v>
      </c>
      <c r="F595" s="61">
        <v>654.0</v>
      </c>
      <c r="G595" s="61">
        <v>594.0</v>
      </c>
      <c r="H595" s="515">
        <v>1657.0</v>
      </c>
      <c r="I595" s="515">
        <v>1355.426</v>
      </c>
      <c r="J595" s="515">
        <v>1070.422</v>
      </c>
      <c r="K595" s="61">
        <v>53.1</v>
      </c>
      <c r="L595" s="560">
        <v>0.5</v>
      </c>
      <c r="M595" s="561">
        <v>6.0</v>
      </c>
      <c r="N595" s="105"/>
      <c r="O595" s="563">
        <v>50655.0</v>
      </c>
      <c r="P595" s="563"/>
      <c r="S595" s="63"/>
      <c r="T595" s="8"/>
      <c r="U595" s="8"/>
      <c r="V595" s="8"/>
      <c r="W595" s="8"/>
    </row>
    <row r="596" ht="15.75" customHeight="1">
      <c r="A596" s="565" t="s">
        <v>2219</v>
      </c>
      <c r="B596" s="565" t="s">
        <v>2220</v>
      </c>
      <c r="C596" s="566">
        <v>11.0</v>
      </c>
      <c r="D596" s="566">
        <v>54.0</v>
      </c>
      <c r="E596" s="566">
        <v>1250.0</v>
      </c>
      <c r="F596" s="566">
        <v>720.0</v>
      </c>
      <c r="G596" s="566">
        <v>660.0</v>
      </c>
      <c r="H596" s="567">
        <v>1823.0</v>
      </c>
      <c r="I596" s="567">
        <v>1491.214</v>
      </c>
      <c r="J596" s="567">
        <v>1177.6580000000001</v>
      </c>
      <c r="K596" s="566">
        <v>58.4</v>
      </c>
      <c r="L596" s="568">
        <v>0.5</v>
      </c>
      <c r="M596" s="569">
        <v>6.0</v>
      </c>
      <c r="N596" s="105"/>
      <c r="O596" s="563">
        <v>54898.0</v>
      </c>
      <c r="P596" s="563"/>
      <c r="S596" s="63"/>
      <c r="T596" s="8"/>
      <c r="U596" s="8"/>
      <c r="V596" s="8"/>
      <c r="W596" s="8"/>
    </row>
    <row r="597" ht="15.75" customHeight="1">
      <c r="A597" s="9" t="s">
        <v>2221</v>
      </c>
      <c r="B597" s="9" t="s">
        <v>2222</v>
      </c>
      <c r="C597" s="61">
        <v>12.0</v>
      </c>
      <c r="D597" s="61">
        <v>54.0</v>
      </c>
      <c r="E597" s="61">
        <v>1250.0</v>
      </c>
      <c r="F597" s="61">
        <v>786.0</v>
      </c>
      <c r="G597" s="61">
        <v>726.0</v>
      </c>
      <c r="H597" s="515">
        <v>1989.0</v>
      </c>
      <c r="I597" s="515">
        <v>1627.002</v>
      </c>
      <c r="J597" s="515">
        <v>1284.894</v>
      </c>
      <c r="K597" s="61">
        <v>63.7</v>
      </c>
      <c r="L597" s="560">
        <v>0.5</v>
      </c>
      <c r="M597" s="561">
        <v>6.0</v>
      </c>
      <c r="N597" s="105"/>
      <c r="O597" s="563">
        <v>59093.0</v>
      </c>
      <c r="P597" s="563"/>
      <c r="S597" s="63"/>
      <c r="T597" s="8"/>
      <c r="U597" s="8"/>
      <c r="V597" s="8"/>
      <c r="W597" s="8"/>
    </row>
    <row r="598" ht="15.75" customHeight="1">
      <c r="A598" s="9" t="s">
        <v>2223</v>
      </c>
      <c r="B598" s="9" t="s">
        <v>2224</v>
      </c>
      <c r="C598" s="61">
        <v>13.0</v>
      </c>
      <c r="D598" s="61">
        <v>54.0</v>
      </c>
      <c r="E598" s="61">
        <v>1250.0</v>
      </c>
      <c r="F598" s="61">
        <v>852.0</v>
      </c>
      <c r="G598" s="61">
        <v>792.0</v>
      </c>
      <c r="H598" s="515">
        <v>2154.0</v>
      </c>
      <c r="I598" s="515">
        <v>1761.972</v>
      </c>
      <c r="J598" s="515">
        <v>1391.4840000000002</v>
      </c>
      <c r="K598" s="61">
        <v>69.0</v>
      </c>
      <c r="L598" s="560">
        <v>0.5</v>
      </c>
      <c r="M598" s="561">
        <v>6.0</v>
      </c>
      <c r="N598" s="105"/>
      <c r="O598" s="563">
        <v>63286.0</v>
      </c>
      <c r="P598" s="563"/>
      <c r="S598" s="63"/>
      <c r="T598" s="8"/>
      <c r="U598" s="8"/>
      <c r="V598" s="8"/>
      <c r="W598" s="8"/>
    </row>
    <row r="599" ht="15.75" customHeight="1">
      <c r="A599" s="9" t="s">
        <v>2225</v>
      </c>
      <c r="B599" s="9" t="s">
        <v>2226</v>
      </c>
      <c r="C599" s="61">
        <v>14.0</v>
      </c>
      <c r="D599" s="61">
        <v>54.0</v>
      </c>
      <c r="E599" s="61">
        <v>1250.0</v>
      </c>
      <c r="F599" s="61">
        <v>918.0</v>
      </c>
      <c r="G599" s="61">
        <v>858.0</v>
      </c>
      <c r="H599" s="515">
        <v>2320.0</v>
      </c>
      <c r="I599" s="515">
        <v>1897.76</v>
      </c>
      <c r="J599" s="515">
        <v>1498.72</v>
      </c>
      <c r="K599" s="61">
        <v>74.2</v>
      </c>
      <c r="L599" s="560">
        <v>0.5</v>
      </c>
      <c r="M599" s="561">
        <v>6.0</v>
      </c>
      <c r="N599" s="55"/>
      <c r="O599" s="563">
        <v>67480.0</v>
      </c>
      <c r="P599" s="563"/>
      <c r="S599" s="63"/>
      <c r="T599" s="8"/>
      <c r="U599" s="8"/>
      <c r="V599" s="8"/>
      <c r="W599" s="8"/>
    </row>
    <row r="600" ht="15.75" customHeight="1">
      <c r="H600" s="63"/>
      <c r="I600" s="63"/>
      <c r="J600" s="63"/>
      <c r="M600" s="572"/>
      <c r="O600" s="563">
        <v>0.0</v>
      </c>
      <c r="P600" s="563"/>
      <c r="Q600" s="63"/>
      <c r="S600" s="63"/>
      <c r="T600" s="8"/>
      <c r="U600" s="8"/>
      <c r="V600" s="8"/>
      <c r="W600" s="8"/>
    </row>
    <row r="601" ht="15.75" customHeight="1">
      <c r="B601" s="573" t="s">
        <v>853</v>
      </c>
      <c r="H601" s="63"/>
      <c r="I601" s="63"/>
      <c r="J601" s="63"/>
      <c r="M601" s="572"/>
      <c r="O601" s="563">
        <v>0.0</v>
      </c>
      <c r="P601" s="563"/>
      <c r="Q601" s="63"/>
      <c r="S601" s="63"/>
      <c r="T601" s="8"/>
      <c r="U601" s="8"/>
      <c r="V601" s="8"/>
      <c r="W601" s="8"/>
    </row>
    <row r="602" ht="15.75" customHeight="1">
      <c r="A602" s="9" t="s">
        <v>2227</v>
      </c>
      <c r="B602" s="9" t="s">
        <v>2228</v>
      </c>
      <c r="C602" s="61">
        <v>2.0</v>
      </c>
      <c r="D602" s="61">
        <v>54.0</v>
      </c>
      <c r="E602" s="61">
        <v>1500.0</v>
      </c>
      <c r="F602" s="61">
        <v>126.0</v>
      </c>
      <c r="G602" s="61">
        <v>66.0</v>
      </c>
      <c r="H602" s="515">
        <v>399.0</v>
      </c>
      <c r="I602" s="515">
        <v>326.382</v>
      </c>
      <c r="J602" s="515">
        <v>257.754</v>
      </c>
      <c r="K602" s="61">
        <v>12.7</v>
      </c>
      <c r="L602" s="560">
        <v>0.5</v>
      </c>
      <c r="M602" s="561">
        <v>2.0</v>
      </c>
      <c r="N602" s="562" t="s">
        <v>2098</v>
      </c>
      <c r="O602" s="563">
        <v>17467.0</v>
      </c>
      <c r="P602" s="563"/>
      <c r="Q602" s="515"/>
      <c r="S602" s="63"/>
      <c r="T602" s="8"/>
      <c r="U602" s="8"/>
      <c r="V602" s="8"/>
      <c r="W602" s="8"/>
    </row>
    <row r="603" ht="15.75" customHeight="1">
      <c r="A603" s="9" t="s">
        <v>2229</v>
      </c>
      <c r="B603" s="9" t="s">
        <v>2230</v>
      </c>
      <c r="C603" s="61">
        <v>3.0</v>
      </c>
      <c r="D603" s="61">
        <v>54.0</v>
      </c>
      <c r="E603" s="61">
        <v>1500.0</v>
      </c>
      <c r="F603" s="61">
        <v>192.0</v>
      </c>
      <c r="G603" s="61">
        <v>132.0</v>
      </c>
      <c r="H603" s="515">
        <v>598.0</v>
      </c>
      <c r="I603" s="515">
        <v>489.164</v>
      </c>
      <c r="J603" s="515">
        <v>386.308</v>
      </c>
      <c r="K603" s="61">
        <v>18.9</v>
      </c>
      <c r="L603" s="560">
        <v>0.5</v>
      </c>
      <c r="M603" s="561">
        <v>4.0</v>
      </c>
      <c r="N603" s="105"/>
      <c r="O603" s="563">
        <v>21868.0</v>
      </c>
      <c r="P603" s="563"/>
      <c r="Q603" s="515"/>
      <c r="S603" s="63"/>
      <c r="T603" s="8"/>
      <c r="U603" s="8"/>
      <c r="V603" s="8"/>
      <c r="W603" s="8"/>
    </row>
    <row r="604" ht="15.75" customHeight="1">
      <c r="A604" s="9" t="s">
        <v>2231</v>
      </c>
      <c r="B604" s="9" t="s">
        <v>2232</v>
      </c>
      <c r="C604" s="61">
        <v>4.0</v>
      </c>
      <c r="D604" s="61">
        <v>54.0</v>
      </c>
      <c r="E604" s="61">
        <v>1500.0</v>
      </c>
      <c r="F604" s="61">
        <v>258.0</v>
      </c>
      <c r="G604" s="61">
        <v>198.0</v>
      </c>
      <c r="H604" s="515">
        <v>796.0</v>
      </c>
      <c r="I604" s="515">
        <v>651.1279999999999</v>
      </c>
      <c r="J604" s="515">
        <v>514.216</v>
      </c>
      <c r="K604" s="61">
        <v>25.2</v>
      </c>
      <c r="L604" s="560">
        <v>0.5</v>
      </c>
      <c r="M604" s="561">
        <v>4.0</v>
      </c>
      <c r="N604" s="105"/>
      <c r="O604" s="563">
        <v>26279.0</v>
      </c>
      <c r="P604" s="563"/>
      <c r="Q604" s="515"/>
      <c r="S604" s="63"/>
      <c r="T604" s="8"/>
      <c r="U604" s="8"/>
      <c r="V604" s="8"/>
      <c r="W604" s="8"/>
    </row>
    <row r="605" ht="15.75" customHeight="1">
      <c r="A605" s="565" t="s">
        <v>2233</v>
      </c>
      <c r="B605" s="565" t="s">
        <v>2234</v>
      </c>
      <c r="C605" s="566">
        <v>5.0</v>
      </c>
      <c r="D605" s="566">
        <v>54.0</v>
      </c>
      <c r="E605" s="566">
        <v>1500.0</v>
      </c>
      <c r="F605" s="566">
        <v>324.0</v>
      </c>
      <c r="G605" s="566">
        <v>264.0</v>
      </c>
      <c r="H605" s="567">
        <v>995.0</v>
      </c>
      <c r="I605" s="567">
        <v>813.91</v>
      </c>
      <c r="J605" s="567">
        <v>642.77</v>
      </c>
      <c r="K605" s="566">
        <v>31.4</v>
      </c>
      <c r="L605" s="568">
        <v>0.5</v>
      </c>
      <c r="M605" s="569">
        <v>4.0</v>
      </c>
      <c r="N605" s="105"/>
      <c r="O605" s="563">
        <v>30699.0</v>
      </c>
      <c r="P605" s="563"/>
      <c r="Q605" s="567"/>
      <c r="S605" s="63"/>
      <c r="T605" s="8"/>
      <c r="U605" s="8"/>
      <c r="V605" s="8"/>
      <c r="W605" s="8"/>
    </row>
    <row r="606" ht="15.75" customHeight="1">
      <c r="A606" s="9" t="s">
        <v>2235</v>
      </c>
      <c r="B606" s="9" t="s">
        <v>2236</v>
      </c>
      <c r="C606" s="61">
        <v>6.0</v>
      </c>
      <c r="D606" s="61">
        <v>54.0</v>
      </c>
      <c r="E606" s="61">
        <v>1500.0</v>
      </c>
      <c r="F606" s="61">
        <v>390.0</v>
      </c>
      <c r="G606" s="61">
        <v>330.0</v>
      </c>
      <c r="H606" s="515">
        <v>1194.0</v>
      </c>
      <c r="I606" s="515">
        <v>976.6919999999999</v>
      </c>
      <c r="J606" s="515">
        <v>771.3240000000001</v>
      </c>
      <c r="K606" s="61">
        <v>37.6</v>
      </c>
      <c r="L606" s="560">
        <v>0.5</v>
      </c>
      <c r="M606" s="561">
        <v>4.0</v>
      </c>
      <c r="N606" s="105"/>
      <c r="O606" s="563">
        <v>35125.0</v>
      </c>
      <c r="P606" s="563"/>
      <c r="Q606" s="515"/>
      <c r="S606" s="63"/>
      <c r="T606" s="8"/>
      <c r="U606" s="8"/>
      <c r="V606" s="8"/>
      <c r="W606" s="8"/>
    </row>
    <row r="607" ht="15.75" customHeight="1">
      <c r="A607" s="9" t="s">
        <v>2237</v>
      </c>
      <c r="B607" s="9" t="s">
        <v>2238</v>
      </c>
      <c r="C607" s="61">
        <v>7.0</v>
      </c>
      <c r="D607" s="61">
        <v>54.0</v>
      </c>
      <c r="E607" s="61">
        <v>1500.0</v>
      </c>
      <c r="F607" s="61">
        <v>456.0</v>
      </c>
      <c r="G607" s="61">
        <v>396.0</v>
      </c>
      <c r="H607" s="515">
        <v>1394.0</v>
      </c>
      <c r="I607" s="515">
        <v>1140.292</v>
      </c>
      <c r="J607" s="515">
        <v>900.524</v>
      </c>
      <c r="K607" s="61">
        <v>43.9</v>
      </c>
      <c r="L607" s="560">
        <v>0.5</v>
      </c>
      <c r="M607" s="561">
        <v>4.0</v>
      </c>
      <c r="N607" s="105"/>
      <c r="O607" s="563">
        <v>39564.0</v>
      </c>
      <c r="P607" s="563"/>
      <c r="Q607" s="515"/>
      <c r="S607" s="63"/>
      <c r="T607" s="8"/>
      <c r="U607" s="8"/>
      <c r="V607" s="8"/>
      <c r="W607" s="8"/>
    </row>
    <row r="608" ht="15.75" customHeight="1">
      <c r="A608" s="565" t="s">
        <v>2239</v>
      </c>
      <c r="B608" s="565" t="s">
        <v>2240</v>
      </c>
      <c r="C608" s="566">
        <v>8.0</v>
      </c>
      <c r="D608" s="566">
        <v>54.0</v>
      </c>
      <c r="E608" s="566">
        <v>1500.0</v>
      </c>
      <c r="F608" s="566">
        <v>522.0</v>
      </c>
      <c r="G608" s="566">
        <v>462.0</v>
      </c>
      <c r="H608" s="567">
        <v>1593.0</v>
      </c>
      <c r="I608" s="567">
        <v>1303.0739999999998</v>
      </c>
      <c r="J608" s="567">
        <v>1029.078</v>
      </c>
      <c r="K608" s="566">
        <v>50.1</v>
      </c>
      <c r="L608" s="568">
        <v>0.5</v>
      </c>
      <c r="M608" s="569">
        <v>4.0</v>
      </c>
      <c r="N608" s="105"/>
      <c r="O608" s="563">
        <v>44009.0</v>
      </c>
      <c r="P608" s="563"/>
      <c r="Q608" s="567"/>
      <c r="S608" s="63"/>
      <c r="T608" s="8"/>
      <c r="U608" s="8"/>
      <c r="V608" s="8"/>
      <c r="W608" s="8"/>
    </row>
    <row r="609" ht="15.75" customHeight="1">
      <c r="A609" s="9" t="s">
        <v>2241</v>
      </c>
      <c r="B609" s="9" t="s">
        <v>2242</v>
      </c>
      <c r="C609" s="61">
        <v>9.0</v>
      </c>
      <c r="D609" s="61">
        <v>54.0</v>
      </c>
      <c r="E609" s="61">
        <v>1500.0</v>
      </c>
      <c r="F609" s="61">
        <v>588.0</v>
      </c>
      <c r="G609" s="61">
        <v>528.0</v>
      </c>
      <c r="H609" s="515">
        <v>1792.0</v>
      </c>
      <c r="I609" s="515">
        <v>1465.856</v>
      </c>
      <c r="J609" s="515">
        <v>1157.632</v>
      </c>
      <c r="K609" s="61">
        <v>56.3</v>
      </c>
      <c r="L609" s="560">
        <v>0.5</v>
      </c>
      <c r="M609" s="561">
        <v>4.0</v>
      </c>
      <c r="N609" s="105"/>
      <c r="O609" s="563">
        <v>48466.0</v>
      </c>
      <c r="P609" s="563"/>
      <c r="Q609" s="515"/>
      <c r="S609" s="63"/>
      <c r="T609" s="8"/>
      <c r="U609" s="8"/>
      <c r="V609" s="8"/>
      <c r="W609" s="8"/>
    </row>
    <row r="610" ht="15.75" customHeight="1">
      <c r="A610" s="9" t="s">
        <v>2243</v>
      </c>
      <c r="B610" s="9" t="s">
        <v>2244</v>
      </c>
      <c r="C610" s="61">
        <v>10.0</v>
      </c>
      <c r="D610" s="61">
        <v>54.0</v>
      </c>
      <c r="E610" s="61">
        <v>1500.0</v>
      </c>
      <c r="F610" s="61">
        <v>654.0</v>
      </c>
      <c r="G610" s="61">
        <v>594.0</v>
      </c>
      <c r="H610" s="515">
        <v>1991.0</v>
      </c>
      <c r="I610" s="515">
        <v>1628.638</v>
      </c>
      <c r="J610" s="515">
        <v>1286.1860000000001</v>
      </c>
      <c r="K610" s="61">
        <v>62.6</v>
      </c>
      <c r="L610" s="560">
        <v>0.5</v>
      </c>
      <c r="M610" s="561">
        <v>6.0</v>
      </c>
      <c r="N610" s="105"/>
      <c r="O610" s="563">
        <v>52930.0</v>
      </c>
      <c r="P610" s="563"/>
      <c r="Q610" s="515"/>
      <c r="S610" s="63"/>
      <c r="T610" s="8"/>
      <c r="U610" s="8"/>
      <c r="V610" s="8"/>
      <c r="W610" s="8"/>
    </row>
    <row r="611" ht="15.75" customHeight="1">
      <c r="A611" s="565" t="s">
        <v>2245</v>
      </c>
      <c r="B611" s="565" t="s">
        <v>2246</v>
      </c>
      <c r="C611" s="566">
        <v>11.0</v>
      </c>
      <c r="D611" s="566">
        <v>54.0</v>
      </c>
      <c r="E611" s="566">
        <v>1500.0</v>
      </c>
      <c r="F611" s="566">
        <v>720.0</v>
      </c>
      <c r="G611" s="566">
        <v>660.0</v>
      </c>
      <c r="H611" s="567">
        <v>2189.0</v>
      </c>
      <c r="I611" s="567">
        <v>1790.6019999999999</v>
      </c>
      <c r="J611" s="567">
        <v>1414.094</v>
      </c>
      <c r="K611" s="566">
        <v>68.8</v>
      </c>
      <c r="L611" s="568">
        <v>0.5</v>
      </c>
      <c r="M611" s="569">
        <v>6.0</v>
      </c>
      <c r="N611" s="105"/>
      <c r="O611" s="563">
        <v>57405.0</v>
      </c>
      <c r="P611" s="563"/>
      <c r="Q611" s="567"/>
      <c r="S611" s="63"/>
      <c r="T611" s="8"/>
      <c r="U611" s="8"/>
      <c r="V611" s="8"/>
      <c r="W611" s="8"/>
    </row>
    <row r="612" ht="15.75" customHeight="1">
      <c r="A612" s="9" t="s">
        <v>2247</v>
      </c>
      <c r="B612" s="9" t="s">
        <v>2248</v>
      </c>
      <c r="C612" s="61">
        <v>12.0</v>
      </c>
      <c r="D612" s="61">
        <v>54.0</v>
      </c>
      <c r="E612" s="61">
        <v>1500.0</v>
      </c>
      <c r="F612" s="61">
        <v>786.0</v>
      </c>
      <c r="G612" s="61">
        <v>726.0</v>
      </c>
      <c r="H612" s="515">
        <v>2389.0</v>
      </c>
      <c r="I612" s="515">
        <v>1954.2019999999998</v>
      </c>
      <c r="J612" s="515">
        <v>1543.294</v>
      </c>
      <c r="K612" s="61">
        <v>75.0</v>
      </c>
      <c r="L612" s="560">
        <v>0.5</v>
      </c>
      <c r="M612" s="561">
        <v>6.0</v>
      </c>
      <c r="N612" s="105"/>
      <c r="O612" s="563">
        <v>61821.0</v>
      </c>
      <c r="P612" s="563"/>
      <c r="Q612" s="515"/>
      <c r="S612" s="63"/>
      <c r="T612" s="8"/>
      <c r="U612" s="8"/>
      <c r="V612" s="8"/>
      <c r="W612" s="8"/>
    </row>
    <row r="613" ht="15.75" customHeight="1">
      <c r="A613" s="9" t="s">
        <v>2249</v>
      </c>
      <c r="B613" s="9" t="s">
        <v>2250</v>
      </c>
      <c r="C613" s="61">
        <v>13.0</v>
      </c>
      <c r="D613" s="61">
        <v>54.0</v>
      </c>
      <c r="E613" s="61">
        <v>1500.0</v>
      </c>
      <c r="F613" s="61">
        <v>852.0</v>
      </c>
      <c r="G613" s="61">
        <v>792.0</v>
      </c>
      <c r="H613" s="515">
        <v>2588.0</v>
      </c>
      <c r="I613" s="515">
        <v>2116.984</v>
      </c>
      <c r="J613" s="515">
        <v>1671.848</v>
      </c>
      <c r="K613" s="61">
        <v>81.3</v>
      </c>
      <c r="L613" s="560">
        <v>0.5</v>
      </c>
      <c r="M613" s="561">
        <v>6.0</v>
      </c>
      <c r="N613" s="105"/>
      <c r="O613" s="563">
        <v>66244.0</v>
      </c>
      <c r="P613" s="563"/>
      <c r="Q613" s="515"/>
      <c r="S613" s="63"/>
      <c r="T613" s="8"/>
      <c r="U613" s="8"/>
      <c r="V613" s="8"/>
      <c r="W613" s="8"/>
    </row>
    <row r="614" ht="15.75" customHeight="1">
      <c r="A614" s="9" t="s">
        <v>2251</v>
      </c>
      <c r="B614" s="9" t="s">
        <v>2252</v>
      </c>
      <c r="C614" s="61">
        <v>14.0</v>
      </c>
      <c r="D614" s="61">
        <v>54.0</v>
      </c>
      <c r="E614" s="61">
        <v>1500.0</v>
      </c>
      <c r="F614" s="61">
        <v>918.0</v>
      </c>
      <c r="G614" s="61">
        <v>858.0</v>
      </c>
      <c r="H614" s="515">
        <v>2787.0</v>
      </c>
      <c r="I614" s="515">
        <v>2279.766</v>
      </c>
      <c r="J614" s="515">
        <v>1800.402</v>
      </c>
      <c r="K614" s="61">
        <v>87.5</v>
      </c>
      <c r="L614" s="560">
        <v>0.5</v>
      </c>
      <c r="M614" s="561">
        <v>6.0</v>
      </c>
      <c r="N614" s="55"/>
      <c r="O614" s="563">
        <v>70667.0</v>
      </c>
      <c r="P614" s="563"/>
      <c r="Q614" s="515"/>
      <c r="S614" s="63"/>
      <c r="T614" s="8"/>
      <c r="U614" s="8"/>
      <c r="V614" s="8"/>
      <c r="W614" s="8"/>
    </row>
    <row r="615" ht="15.75" customHeight="1">
      <c r="H615" s="63"/>
      <c r="I615" s="63"/>
      <c r="J615" s="63"/>
      <c r="M615" s="572"/>
      <c r="O615" s="563">
        <v>0.0</v>
      </c>
      <c r="P615" s="563"/>
      <c r="Q615" s="63"/>
      <c r="S615" s="63"/>
      <c r="T615" s="8"/>
      <c r="U615" s="8"/>
      <c r="V615" s="8"/>
      <c r="W615" s="8"/>
    </row>
    <row r="616" ht="15.75" customHeight="1">
      <c r="B616" s="573" t="s">
        <v>910</v>
      </c>
      <c r="H616" s="63"/>
      <c r="I616" s="63"/>
      <c r="J616" s="63"/>
      <c r="M616" s="572"/>
      <c r="O616" s="563">
        <v>0.0</v>
      </c>
      <c r="P616" s="563"/>
      <c r="Q616" s="63"/>
      <c r="S616" s="63"/>
      <c r="T616" s="8"/>
      <c r="U616" s="8"/>
      <c r="V616" s="8"/>
      <c r="W616" s="8"/>
    </row>
    <row r="617" ht="15.75" customHeight="1">
      <c r="A617" s="9" t="s">
        <v>2253</v>
      </c>
      <c r="B617" s="9" t="s">
        <v>2254</v>
      </c>
      <c r="C617" s="61">
        <v>2.0</v>
      </c>
      <c r="D617" s="61">
        <v>54.0</v>
      </c>
      <c r="E617" s="61">
        <v>1750.0</v>
      </c>
      <c r="F617" s="61">
        <v>126.0</v>
      </c>
      <c r="G617" s="61">
        <v>66.0</v>
      </c>
      <c r="H617" s="515">
        <v>462.0</v>
      </c>
      <c r="I617" s="515">
        <v>377.916</v>
      </c>
      <c r="J617" s="515">
        <v>298.452</v>
      </c>
      <c r="K617" s="61">
        <v>14.6</v>
      </c>
      <c r="L617" s="560">
        <v>0.5</v>
      </c>
      <c r="M617" s="561">
        <v>2.0</v>
      </c>
      <c r="N617" s="562" t="s">
        <v>2098</v>
      </c>
      <c r="O617" s="563">
        <v>18527.0</v>
      </c>
      <c r="P617" s="563"/>
      <c r="Q617" s="515"/>
      <c r="S617" s="63"/>
      <c r="T617" s="8"/>
      <c r="U617" s="8"/>
      <c r="V617" s="8"/>
      <c r="W617" s="8"/>
    </row>
    <row r="618" ht="15.75" customHeight="1">
      <c r="A618" s="9" t="s">
        <v>2255</v>
      </c>
      <c r="B618" s="9" t="s">
        <v>2256</v>
      </c>
      <c r="C618" s="61">
        <v>3.0</v>
      </c>
      <c r="D618" s="61">
        <v>54.0</v>
      </c>
      <c r="E618" s="61">
        <v>1750.0</v>
      </c>
      <c r="F618" s="61">
        <v>192.0</v>
      </c>
      <c r="G618" s="61">
        <v>132.0</v>
      </c>
      <c r="H618" s="515">
        <v>694.0</v>
      </c>
      <c r="I618" s="515">
        <v>567.692</v>
      </c>
      <c r="J618" s="515">
        <v>448.324</v>
      </c>
      <c r="K618" s="61">
        <v>21.7</v>
      </c>
      <c r="L618" s="560">
        <v>0.5</v>
      </c>
      <c r="M618" s="561">
        <v>4.0</v>
      </c>
      <c r="N618" s="105"/>
      <c r="O618" s="563">
        <v>23460.0</v>
      </c>
      <c r="P618" s="563"/>
      <c r="Q618" s="515"/>
      <c r="S618" s="63"/>
      <c r="T618" s="8"/>
      <c r="U618" s="8"/>
      <c r="V618" s="8"/>
      <c r="W618" s="8"/>
    </row>
    <row r="619" ht="15.75" customHeight="1">
      <c r="A619" s="9" t="s">
        <v>2257</v>
      </c>
      <c r="B619" s="9" t="s">
        <v>2258</v>
      </c>
      <c r="C619" s="61">
        <v>4.0</v>
      </c>
      <c r="D619" s="61">
        <v>54.0</v>
      </c>
      <c r="E619" s="61">
        <v>1750.0</v>
      </c>
      <c r="F619" s="61">
        <v>258.0</v>
      </c>
      <c r="G619" s="61">
        <v>198.0</v>
      </c>
      <c r="H619" s="515">
        <v>925.0</v>
      </c>
      <c r="I619" s="515">
        <v>756.65</v>
      </c>
      <c r="J619" s="515">
        <v>597.5500000000001</v>
      </c>
      <c r="K619" s="61">
        <v>28.9</v>
      </c>
      <c r="L619" s="560">
        <v>0.5</v>
      </c>
      <c r="M619" s="561">
        <v>4.0</v>
      </c>
      <c r="N619" s="105"/>
      <c r="O619" s="563">
        <v>28403.0</v>
      </c>
      <c r="P619" s="563"/>
      <c r="Q619" s="515"/>
      <c r="S619" s="63"/>
      <c r="T619" s="8"/>
      <c r="U619" s="8"/>
      <c r="V619" s="8"/>
      <c r="W619" s="8"/>
    </row>
    <row r="620" ht="15.75" customHeight="1">
      <c r="A620" s="565" t="s">
        <v>2259</v>
      </c>
      <c r="B620" s="565" t="s">
        <v>2260</v>
      </c>
      <c r="C620" s="566">
        <v>5.0</v>
      </c>
      <c r="D620" s="566">
        <v>54.0</v>
      </c>
      <c r="E620" s="566">
        <v>1750.0</v>
      </c>
      <c r="F620" s="566">
        <v>324.0</v>
      </c>
      <c r="G620" s="566">
        <v>264.0</v>
      </c>
      <c r="H620" s="567">
        <v>1156.0</v>
      </c>
      <c r="I620" s="567">
        <v>945.608</v>
      </c>
      <c r="J620" s="567">
        <v>746.7760000000001</v>
      </c>
      <c r="K620" s="566">
        <v>36.1</v>
      </c>
      <c r="L620" s="568">
        <v>0.5</v>
      </c>
      <c r="M620" s="569">
        <v>4.0</v>
      </c>
      <c r="N620" s="105"/>
      <c r="O620" s="563">
        <v>33358.0</v>
      </c>
      <c r="P620" s="563"/>
      <c r="Q620" s="567"/>
      <c r="S620" s="63"/>
      <c r="T620" s="8"/>
      <c r="U620" s="8"/>
      <c r="V620" s="8"/>
      <c r="W620" s="8"/>
    </row>
    <row r="621" ht="15.75" customHeight="1">
      <c r="A621" s="9" t="s">
        <v>2261</v>
      </c>
      <c r="B621" s="9" t="s">
        <v>2262</v>
      </c>
      <c r="C621" s="61">
        <v>6.0</v>
      </c>
      <c r="D621" s="61">
        <v>54.0</v>
      </c>
      <c r="E621" s="61">
        <v>1750.0</v>
      </c>
      <c r="F621" s="61">
        <v>390.0</v>
      </c>
      <c r="G621" s="61">
        <v>330.0</v>
      </c>
      <c r="H621" s="515">
        <v>1387.0</v>
      </c>
      <c r="I621" s="515">
        <v>1134.566</v>
      </c>
      <c r="J621" s="515">
        <v>896.0020000000001</v>
      </c>
      <c r="K621" s="61">
        <v>43.3</v>
      </c>
      <c r="L621" s="560">
        <v>0.5</v>
      </c>
      <c r="M621" s="561">
        <v>4.0</v>
      </c>
      <c r="N621" s="105"/>
      <c r="O621" s="563">
        <v>38323.0</v>
      </c>
      <c r="P621" s="563"/>
      <c r="Q621" s="515"/>
      <c r="S621" s="63"/>
      <c r="T621" s="8"/>
      <c r="U621" s="8"/>
      <c r="V621" s="8"/>
      <c r="W621" s="8"/>
    </row>
    <row r="622" ht="15.75" customHeight="1">
      <c r="A622" s="9" t="s">
        <v>2263</v>
      </c>
      <c r="B622" s="9" t="s">
        <v>2264</v>
      </c>
      <c r="C622" s="61">
        <v>7.0</v>
      </c>
      <c r="D622" s="61">
        <v>54.0</v>
      </c>
      <c r="E622" s="61">
        <v>1750.0</v>
      </c>
      <c r="F622" s="61">
        <v>456.0</v>
      </c>
      <c r="G622" s="61">
        <v>396.0</v>
      </c>
      <c r="H622" s="515">
        <v>1619.0</v>
      </c>
      <c r="I622" s="515">
        <v>1324.3419999999999</v>
      </c>
      <c r="J622" s="515">
        <v>1045.874</v>
      </c>
      <c r="K622" s="61">
        <v>50.4</v>
      </c>
      <c r="L622" s="560">
        <v>0.5</v>
      </c>
      <c r="M622" s="561">
        <v>4.0</v>
      </c>
      <c r="N622" s="105"/>
      <c r="O622" s="563">
        <v>43298.0</v>
      </c>
      <c r="P622" s="563"/>
      <c r="Q622" s="515"/>
      <c r="S622" s="63"/>
      <c r="T622" s="8"/>
      <c r="U622" s="8"/>
      <c r="V622" s="8"/>
      <c r="W622" s="8"/>
    </row>
    <row r="623" ht="15.75" customHeight="1">
      <c r="A623" s="565" t="s">
        <v>2265</v>
      </c>
      <c r="B623" s="565" t="s">
        <v>2266</v>
      </c>
      <c r="C623" s="566">
        <v>8.0</v>
      </c>
      <c r="D623" s="566">
        <v>54.0</v>
      </c>
      <c r="E623" s="566">
        <v>1750.0</v>
      </c>
      <c r="F623" s="566">
        <v>522.0</v>
      </c>
      <c r="G623" s="566">
        <v>462.0</v>
      </c>
      <c r="H623" s="567">
        <v>1851.0</v>
      </c>
      <c r="I623" s="567">
        <v>1514.118</v>
      </c>
      <c r="J623" s="567">
        <v>1195.746</v>
      </c>
      <c r="K623" s="566">
        <v>57.6</v>
      </c>
      <c r="L623" s="568">
        <v>0.5</v>
      </c>
      <c r="M623" s="569">
        <v>4.0</v>
      </c>
      <c r="N623" s="105"/>
      <c r="O623" s="563">
        <v>48278.0</v>
      </c>
      <c r="P623" s="563"/>
      <c r="Q623" s="567"/>
      <c r="S623" s="63"/>
      <c r="T623" s="8"/>
      <c r="U623" s="8"/>
      <c r="V623" s="8"/>
      <c r="W623" s="8"/>
    </row>
    <row r="624" ht="15.75" customHeight="1">
      <c r="A624" s="9" t="s">
        <v>2267</v>
      </c>
      <c r="B624" s="9" t="s">
        <v>2268</v>
      </c>
      <c r="C624" s="61">
        <v>9.0</v>
      </c>
      <c r="D624" s="61">
        <v>54.0</v>
      </c>
      <c r="E624" s="61">
        <v>1750.0</v>
      </c>
      <c r="F624" s="61">
        <v>588.0</v>
      </c>
      <c r="G624" s="61">
        <v>528.0</v>
      </c>
      <c r="H624" s="515">
        <v>2082.0</v>
      </c>
      <c r="I624" s="515">
        <v>1703.0759999999998</v>
      </c>
      <c r="J624" s="515">
        <v>1344.972</v>
      </c>
      <c r="K624" s="61">
        <v>64.8</v>
      </c>
      <c r="L624" s="560">
        <v>0.5</v>
      </c>
      <c r="M624" s="561">
        <v>4.0</v>
      </c>
      <c r="N624" s="105"/>
      <c r="O624" s="563">
        <v>53273.0</v>
      </c>
      <c r="P624" s="563"/>
      <c r="Q624" s="515"/>
      <c r="S624" s="63"/>
      <c r="T624" s="8"/>
      <c r="U624" s="8"/>
      <c r="V624" s="8"/>
      <c r="W624" s="8"/>
    </row>
    <row r="625" ht="15.75" customHeight="1">
      <c r="A625" s="9" t="s">
        <v>2269</v>
      </c>
      <c r="B625" s="9" t="s">
        <v>2270</v>
      </c>
      <c r="C625" s="61">
        <v>10.0</v>
      </c>
      <c r="D625" s="61">
        <v>54.0</v>
      </c>
      <c r="E625" s="61">
        <v>1750.0</v>
      </c>
      <c r="F625" s="61">
        <v>654.0</v>
      </c>
      <c r="G625" s="61">
        <v>594.0</v>
      </c>
      <c r="H625" s="515">
        <v>2314.0</v>
      </c>
      <c r="I625" s="515">
        <v>1892.8519999999999</v>
      </c>
      <c r="J625" s="515">
        <v>1494.844</v>
      </c>
      <c r="K625" s="61">
        <v>72.0</v>
      </c>
      <c r="L625" s="560">
        <v>0.5</v>
      </c>
      <c r="M625" s="561">
        <v>6.0</v>
      </c>
      <c r="N625" s="105"/>
      <c r="O625" s="563">
        <v>58279.0</v>
      </c>
      <c r="P625" s="563"/>
      <c r="Q625" s="515"/>
      <c r="S625" s="63"/>
      <c r="T625" s="8"/>
      <c r="U625" s="8"/>
      <c r="V625" s="8"/>
      <c r="W625" s="8"/>
    </row>
    <row r="626" ht="15.75" customHeight="1">
      <c r="A626" s="565" t="s">
        <v>2271</v>
      </c>
      <c r="B626" s="565" t="s">
        <v>2272</v>
      </c>
      <c r="C626" s="566">
        <v>11.0</v>
      </c>
      <c r="D626" s="566">
        <v>54.0</v>
      </c>
      <c r="E626" s="566">
        <v>1750.0</v>
      </c>
      <c r="F626" s="566">
        <v>720.0</v>
      </c>
      <c r="G626" s="566">
        <v>660.0</v>
      </c>
      <c r="H626" s="567">
        <v>2545.0</v>
      </c>
      <c r="I626" s="567">
        <v>2081.81</v>
      </c>
      <c r="J626" s="567">
        <v>1644.07</v>
      </c>
      <c r="K626" s="566">
        <v>79.2</v>
      </c>
      <c r="L626" s="568">
        <v>0.5</v>
      </c>
      <c r="M626" s="569">
        <v>6.0</v>
      </c>
      <c r="N626" s="105"/>
      <c r="O626" s="563">
        <v>63295.0</v>
      </c>
      <c r="P626" s="563"/>
      <c r="Q626" s="567"/>
      <c r="S626" s="63"/>
      <c r="T626" s="8"/>
      <c r="U626" s="8"/>
      <c r="V626" s="8"/>
      <c r="W626" s="8"/>
    </row>
    <row r="627" ht="15.75" customHeight="1">
      <c r="A627" s="9" t="s">
        <v>2273</v>
      </c>
      <c r="B627" s="9" t="s">
        <v>2274</v>
      </c>
      <c r="C627" s="61">
        <v>12.0</v>
      </c>
      <c r="D627" s="61">
        <v>54.0</v>
      </c>
      <c r="E627" s="61">
        <v>1750.0</v>
      </c>
      <c r="F627" s="61">
        <v>786.0</v>
      </c>
      <c r="G627" s="61">
        <v>726.0</v>
      </c>
      <c r="H627" s="515">
        <v>2776.0</v>
      </c>
      <c r="I627" s="515">
        <v>2270.768</v>
      </c>
      <c r="J627" s="515">
        <v>1793.296</v>
      </c>
      <c r="K627" s="61">
        <v>86.4</v>
      </c>
      <c r="L627" s="560">
        <v>0.5</v>
      </c>
      <c r="M627" s="561">
        <v>6.0</v>
      </c>
      <c r="N627" s="105"/>
      <c r="O627" s="563">
        <v>68251.0</v>
      </c>
      <c r="P627" s="563"/>
      <c r="Q627" s="515"/>
      <c r="S627" s="63"/>
      <c r="T627" s="8"/>
      <c r="U627" s="8"/>
      <c r="V627" s="8"/>
      <c r="W627" s="8"/>
    </row>
    <row r="628" ht="15.75" customHeight="1">
      <c r="A628" s="9" t="s">
        <v>2275</v>
      </c>
      <c r="B628" s="9" t="s">
        <v>2276</v>
      </c>
      <c r="C628" s="61">
        <v>13.0</v>
      </c>
      <c r="D628" s="61">
        <v>54.0</v>
      </c>
      <c r="E628" s="61">
        <v>1750.0</v>
      </c>
      <c r="F628" s="61">
        <v>852.0</v>
      </c>
      <c r="G628" s="61">
        <v>792.0</v>
      </c>
      <c r="H628" s="515">
        <v>3007.0</v>
      </c>
      <c r="I628" s="515">
        <v>2459.7259999999997</v>
      </c>
      <c r="J628" s="515">
        <v>1942.5220000000002</v>
      </c>
      <c r="K628" s="61">
        <v>93.5</v>
      </c>
      <c r="L628" s="560">
        <v>0.5</v>
      </c>
      <c r="M628" s="561">
        <v>6.0</v>
      </c>
      <c r="N628" s="105"/>
      <c r="O628" s="563">
        <v>73208.0</v>
      </c>
      <c r="P628" s="563"/>
      <c r="Q628" s="515"/>
      <c r="S628" s="63"/>
      <c r="T628" s="8"/>
      <c r="U628" s="8"/>
      <c r="V628" s="8"/>
      <c r="W628" s="8"/>
    </row>
    <row r="629" ht="15.75" customHeight="1">
      <c r="A629" s="9" t="s">
        <v>2277</v>
      </c>
      <c r="B629" s="9" t="s">
        <v>2278</v>
      </c>
      <c r="C629" s="61">
        <v>14.0</v>
      </c>
      <c r="D629" s="61">
        <v>54.0</v>
      </c>
      <c r="E629" s="61">
        <v>1750.0</v>
      </c>
      <c r="F629" s="61">
        <v>918.0</v>
      </c>
      <c r="G629" s="61">
        <v>858.0</v>
      </c>
      <c r="H629" s="515">
        <v>3239.0</v>
      </c>
      <c r="I629" s="515">
        <v>2649.502</v>
      </c>
      <c r="J629" s="515">
        <v>2092.3940000000002</v>
      </c>
      <c r="K629" s="61">
        <v>100.7</v>
      </c>
      <c r="L629" s="560">
        <v>0.5</v>
      </c>
      <c r="M629" s="561">
        <v>6.0</v>
      </c>
      <c r="N629" s="55"/>
      <c r="O629" s="563">
        <v>78167.0</v>
      </c>
      <c r="P629" s="563"/>
      <c r="Q629" s="515"/>
      <c r="S629" s="63"/>
      <c r="T629" s="8"/>
      <c r="U629" s="8"/>
      <c r="V629" s="8"/>
      <c r="W629" s="8"/>
    </row>
    <row r="630" ht="15.75" customHeight="1">
      <c r="H630" s="63"/>
      <c r="I630" s="63"/>
      <c r="J630" s="63"/>
      <c r="M630" s="572"/>
      <c r="O630" s="563">
        <v>0.0</v>
      </c>
      <c r="P630" s="563"/>
      <c r="Q630" s="63"/>
      <c r="S630" s="63"/>
      <c r="T630" s="8"/>
      <c r="U630" s="8"/>
      <c r="V630" s="8"/>
      <c r="W630" s="8"/>
    </row>
    <row r="631" ht="15.75" customHeight="1">
      <c r="B631" s="573" t="s">
        <v>967</v>
      </c>
      <c r="H631" s="63"/>
      <c r="I631" s="63"/>
      <c r="J631" s="63"/>
      <c r="M631" s="572"/>
      <c r="O631" s="563">
        <v>0.0</v>
      </c>
      <c r="P631" s="563"/>
      <c r="Q631" s="63"/>
      <c r="S631" s="63"/>
      <c r="T631" s="8"/>
      <c r="U631" s="8"/>
      <c r="V631" s="8"/>
      <c r="W631" s="8"/>
    </row>
    <row r="632" ht="15.75" customHeight="1">
      <c r="A632" s="9" t="s">
        <v>2279</v>
      </c>
      <c r="B632" s="9" t="s">
        <v>2280</v>
      </c>
      <c r="C632" s="61">
        <v>2.0</v>
      </c>
      <c r="D632" s="61">
        <v>54.0</v>
      </c>
      <c r="E632" s="61">
        <v>2000.0</v>
      </c>
      <c r="F632" s="61">
        <v>126.0</v>
      </c>
      <c r="G632" s="61">
        <v>66.0</v>
      </c>
      <c r="H632" s="515">
        <v>534.0</v>
      </c>
      <c r="I632" s="515">
        <v>436.81199999999995</v>
      </c>
      <c r="J632" s="515">
        <v>344.964</v>
      </c>
      <c r="K632" s="61">
        <v>16.4</v>
      </c>
      <c r="L632" s="560">
        <v>0.5</v>
      </c>
      <c r="M632" s="561">
        <v>2.0</v>
      </c>
      <c r="N632" s="562" t="s">
        <v>2098</v>
      </c>
      <c r="O632" s="563">
        <v>20051.0</v>
      </c>
      <c r="P632" s="563"/>
      <c r="Q632" s="515"/>
      <c r="S632" s="63"/>
      <c r="T632" s="8"/>
      <c r="U632" s="8"/>
      <c r="V632" s="8"/>
      <c r="W632" s="8"/>
    </row>
    <row r="633" ht="15.75" customHeight="1">
      <c r="A633" s="9" t="s">
        <v>2281</v>
      </c>
      <c r="B633" s="9" t="s">
        <v>2282</v>
      </c>
      <c r="C633" s="61">
        <v>3.0</v>
      </c>
      <c r="D633" s="61">
        <v>54.0</v>
      </c>
      <c r="E633" s="61">
        <v>2000.0</v>
      </c>
      <c r="F633" s="61">
        <v>192.0</v>
      </c>
      <c r="G633" s="61">
        <v>132.0</v>
      </c>
      <c r="H633" s="515">
        <v>801.0</v>
      </c>
      <c r="I633" s="515">
        <v>655.218</v>
      </c>
      <c r="J633" s="515">
        <v>517.446</v>
      </c>
      <c r="K633" s="61">
        <v>24.5</v>
      </c>
      <c r="L633" s="560">
        <v>0.5</v>
      </c>
      <c r="M633" s="561">
        <v>4.0</v>
      </c>
      <c r="N633" s="105"/>
      <c r="O633" s="563">
        <v>25742.0</v>
      </c>
      <c r="P633" s="563"/>
      <c r="Q633" s="515"/>
      <c r="S633" s="63"/>
      <c r="T633" s="8"/>
      <c r="U633" s="8"/>
      <c r="V633" s="8"/>
      <c r="W633" s="8"/>
    </row>
    <row r="634" ht="15.75" customHeight="1">
      <c r="A634" s="9" t="s">
        <v>2283</v>
      </c>
      <c r="B634" s="9" t="s">
        <v>2284</v>
      </c>
      <c r="C634" s="61">
        <v>4.0</v>
      </c>
      <c r="D634" s="61">
        <v>54.0</v>
      </c>
      <c r="E634" s="61">
        <v>2000.0</v>
      </c>
      <c r="F634" s="61">
        <v>258.0</v>
      </c>
      <c r="G634" s="61">
        <v>198.0</v>
      </c>
      <c r="H634" s="515">
        <v>1068.0</v>
      </c>
      <c r="I634" s="515">
        <v>873.6239999999999</v>
      </c>
      <c r="J634" s="515">
        <v>689.928</v>
      </c>
      <c r="K634" s="61">
        <v>32.7</v>
      </c>
      <c r="L634" s="560">
        <v>0.5</v>
      </c>
      <c r="M634" s="561">
        <v>4.0</v>
      </c>
      <c r="N634" s="105"/>
      <c r="O634" s="563">
        <v>31445.0</v>
      </c>
      <c r="P634" s="563"/>
      <c r="Q634" s="515"/>
      <c r="S634" s="63"/>
      <c r="T634" s="8"/>
      <c r="U634" s="8"/>
      <c r="V634" s="8"/>
      <c r="W634" s="8"/>
    </row>
    <row r="635" ht="15.75" customHeight="1">
      <c r="A635" s="565" t="s">
        <v>2285</v>
      </c>
      <c r="B635" s="565" t="s">
        <v>2286</v>
      </c>
      <c r="C635" s="566">
        <v>5.0</v>
      </c>
      <c r="D635" s="566">
        <v>54.0</v>
      </c>
      <c r="E635" s="566">
        <v>2000.0</v>
      </c>
      <c r="F635" s="566">
        <v>324.0</v>
      </c>
      <c r="G635" s="566">
        <v>264.0</v>
      </c>
      <c r="H635" s="567">
        <v>1335.0</v>
      </c>
      <c r="I635" s="567">
        <v>1092.03</v>
      </c>
      <c r="J635" s="567">
        <v>862.41</v>
      </c>
      <c r="K635" s="566">
        <v>40.8</v>
      </c>
      <c r="L635" s="568">
        <v>0.5</v>
      </c>
      <c r="M635" s="569">
        <v>4.0</v>
      </c>
      <c r="N635" s="105"/>
      <c r="O635" s="563">
        <v>37160.0</v>
      </c>
      <c r="P635" s="563"/>
      <c r="Q635" s="567"/>
      <c r="S635" s="63"/>
      <c r="T635" s="8"/>
      <c r="U635" s="8"/>
      <c r="V635" s="8"/>
      <c r="W635" s="8"/>
    </row>
    <row r="636" ht="15.75" customHeight="1">
      <c r="A636" s="9" t="s">
        <v>2287</v>
      </c>
      <c r="B636" s="9" t="s">
        <v>2288</v>
      </c>
      <c r="C636" s="61">
        <v>6.0</v>
      </c>
      <c r="D636" s="61">
        <v>54.0</v>
      </c>
      <c r="E636" s="61">
        <v>2000.0</v>
      </c>
      <c r="F636" s="61">
        <v>390.0</v>
      </c>
      <c r="G636" s="61">
        <v>330.0</v>
      </c>
      <c r="H636" s="515">
        <v>1601.0</v>
      </c>
      <c r="I636" s="515">
        <v>1309.618</v>
      </c>
      <c r="J636" s="515">
        <v>1034.246</v>
      </c>
      <c r="K636" s="61">
        <v>48.9</v>
      </c>
      <c r="L636" s="560">
        <v>0.5</v>
      </c>
      <c r="M636" s="561">
        <v>4.0</v>
      </c>
      <c r="N636" s="105"/>
      <c r="O636" s="563">
        <v>42887.0</v>
      </c>
      <c r="P636" s="563"/>
      <c r="Q636" s="515"/>
      <c r="S636" s="63"/>
      <c r="T636" s="8"/>
      <c r="U636" s="8"/>
      <c r="V636" s="8"/>
      <c r="W636" s="8"/>
    </row>
    <row r="637" ht="15.75" customHeight="1">
      <c r="A637" s="9" t="s">
        <v>2289</v>
      </c>
      <c r="B637" s="9" t="s">
        <v>2290</v>
      </c>
      <c r="C637" s="61">
        <v>7.0</v>
      </c>
      <c r="D637" s="61">
        <v>54.0</v>
      </c>
      <c r="E637" s="61">
        <v>2000.0</v>
      </c>
      <c r="F637" s="61">
        <v>456.0</v>
      </c>
      <c r="G637" s="61">
        <v>396.0</v>
      </c>
      <c r="H637" s="515">
        <v>1868.0</v>
      </c>
      <c r="I637" s="515">
        <v>1528.024</v>
      </c>
      <c r="J637" s="515">
        <v>1206.728</v>
      </c>
      <c r="K637" s="61">
        <v>57.0</v>
      </c>
      <c r="L637" s="560">
        <v>0.5</v>
      </c>
      <c r="M637" s="561">
        <v>4.0</v>
      </c>
      <c r="N637" s="105"/>
      <c r="O637" s="563">
        <v>48627.0</v>
      </c>
      <c r="P637" s="563"/>
      <c r="Q637" s="515"/>
      <c r="S637" s="63"/>
      <c r="T637" s="8"/>
      <c r="U637" s="8"/>
      <c r="V637" s="8"/>
      <c r="W637" s="8"/>
    </row>
    <row r="638" ht="15.75" customHeight="1">
      <c r="A638" s="565" t="s">
        <v>2291</v>
      </c>
      <c r="B638" s="565" t="s">
        <v>2292</v>
      </c>
      <c r="C638" s="566">
        <v>8.0</v>
      </c>
      <c r="D638" s="566">
        <v>54.0</v>
      </c>
      <c r="E638" s="566">
        <v>2000.0</v>
      </c>
      <c r="F638" s="566">
        <v>522.0</v>
      </c>
      <c r="G638" s="566">
        <v>462.0</v>
      </c>
      <c r="H638" s="567">
        <v>2135.0</v>
      </c>
      <c r="I638" s="567">
        <v>1746.4299999999998</v>
      </c>
      <c r="J638" s="567">
        <v>1379.21</v>
      </c>
      <c r="K638" s="566">
        <v>65.2</v>
      </c>
      <c r="L638" s="568">
        <v>0.5</v>
      </c>
      <c r="M638" s="569">
        <v>4.0</v>
      </c>
      <c r="N638" s="105"/>
      <c r="O638" s="563">
        <v>54379.0</v>
      </c>
      <c r="P638" s="563"/>
      <c r="Q638" s="567"/>
      <c r="S638" s="63"/>
      <c r="T638" s="8"/>
      <c r="U638" s="8"/>
      <c r="V638" s="8"/>
      <c r="W638" s="8"/>
    </row>
    <row r="639" ht="15.75" customHeight="1">
      <c r="A639" s="9" t="s">
        <v>2293</v>
      </c>
      <c r="B639" s="9" t="s">
        <v>2294</v>
      </c>
      <c r="C639" s="61">
        <v>9.0</v>
      </c>
      <c r="D639" s="61">
        <v>54.0</v>
      </c>
      <c r="E639" s="61">
        <v>2000.0</v>
      </c>
      <c r="F639" s="61">
        <v>588.0</v>
      </c>
      <c r="G639" s="61">
        <v>528.0</v>
      </c>
      <c r="H639" s="515">
        <v>2402.0</v>
      </c>
      <c r="I639" s="515">
        <v>1964.8359999999998</v>
      </c>
      <c r="J639" s="515">
        <v>1551.692</v>
      </c>
      <c r="K639" s="61">
        <v>73.3</v>
      </c>
      <c r="L639" s="560">
        <v>0.5</v>
      </c>
      <c r="M639" s="561">
        <v>4.0</v>
      </c>
      <c r="N639" s="105"/>
      <c r="O639" s="563">
        <v>60141.0</v>
      </c>
      <c r="P639" s="563"/>
      <c r="Q639" s="515"/>
      <c r="S639" s="63"/>
      <c r="T639" s="8"/>
      <c r="U639" s="8"/>
      <c r="V639" s="8"/>
      <c r="W639" s="8"/>
    </row>
    <row r="640" ht="15.75" customHeight="1">
      <c r="A640" s="9" t="s">
        <v>2295</v>
      </c>
      <c r="B640" s="9" t="s">
        <v>2296</v>
      </c>
      <c r="C640" s="61">
        <v>10.0</v>
      </c>
      <c r="D640" s="61">
        <v>54.0</v>
      </c>
      <c r="E640" s="61">
        <v>2000.0</v>
      </c>
      <c r="F640" s="61">
        <v>654.0</v>
      </c>
      <c r="G640" s="61">
        <v>594.0</v>
      </c>
      <c r="H640" s="515">
        <v>2669.0</v>
      </c>
      <c r="I640" s="515">
        <v>2183.2419999999997</v>
      </c>
      <c r="J640" s="515">
        <v>1724.174</v>
      </c>
      <c r="K640" s="61">
        <v>81.4</v>
      </c>
      <c r="L640" s="560">
        <v>0.5</v>
      </c>
      <c r="M640" s="561">
        <v>6.0</v>
      </c>
      <c r="N640" s="105"/>
      <c r="O640" s="563">
        <v>65921.0</v>
      </c>
      <c r="P640" s="563"/>
      <c r="Q640" s="515"/>
      <c r="S640" s="63"/>
      <c r="T640" s="8"/>
      <c r="U640" s="8"/>
      <c r="V640" s="8"/>
      <c r="W640" s="8"/>
    </row>
    <row r="641" ht="15.75" customHeight="1">
      <c r="A641" s="565" t="s">
        <v>2297</v>
      </c>
      <c r="B641" s="565" t="s">
        <v>2298</v>
      </c>
      <c r="C641" s="566">
        <v>11.0</v>
      </c>
      <c r="D641" s="566">
        <v>54.0</v>
      </c>
      <c r="E641" s="566">
        <v>2000.0</v>
      </c>
      <c r="F641" s="566">
        <v>720.0</v>
      </c>
      <c r="G641" s="566">
        <v>660.0</v>
      </c>
      <c r="H641" s="567">
        <v>2936.0</v>
      </c>
      <c r="I641" s="567">
        <v>2401.6479999999997</v>
      </c>
      <c r="J641" s="567">
        <v>1896.656</v>
      </c>
      <c r="K641" s="566">
        <v>89.5</v>
      </c>
      <c r="L641" s="568">
        <v>0.5</v>
      </c>
      <c r="M641" s="569">
        <v>6.0</v>
      </c>
      <c r="N641" s="105"/>
      <c r="O641" s="563">
        <v>71707.0</v>
      </c>
      <c r="P641" s="563"/>
      <c r="Q641" s="567"/>
      <c r="S641" s="63"/>
      <c r="T641" s="8"/>
      <c r="U641" s="8"/>
      <c r="V641" s="8"/>
      <c r="W641" s="8"/>
    </row>
    <row r="642" ht="15.75" customHeight="1">
      <c r="A642" s="9" t="s">
        <v>2299</v>
      </c>
      <c r="B642" s="9" t="s">
        <v>2300</v>
      </c>
      <c r="C642" s="61">
        <v>12.0</v>
      </c>
      <c r="D642" s="61">
        <v>54.0</v>
      </c>
      <c r="E642" s="61">
        <v>2000.0</v>
      </c>
      <c r="F642" s="61">
        <v>786.0</v>
      </c>
      <c r="G642" s="61">
        <v>726.0</v>
      </c>
      <c r="H642" s="515">
        <v>3203.0</v>
      </c>
      <c r="I642" s="515">
        <v>2620.0539999999996</v>
      </c>
      <c r="J642" s="515">
        <v>2069.138</v>
      </c>
      <c r="K642" s="61">
        <v>97.6</v>
      </c>
      <c r="L642" s="560">
        <v>0.5</v>
      </c>
      <c r="M642" s="561">
        <v>6.0</v>
      </c>
      <c r="N642" s="105"/>
      <c r="O642" s="563">
        <v>77428.0</v>
      </c>
      <c r="P642" s="563"/>
      <c r="Q642" s="515"/>
      <c r="S642" s="63"/>
      <c r="T642" s="8"/>
      <c r="U642" s="8"/>
      <c r="V642" s="8"/>
      <c r="W642" s="8"/>
    </row>
    <row r="643" ht="15.75" customHeight="1">
      <c r="A643" s="9" t="s">
        <v>2301</v>
      </c>
      <c r="B643" s="9" t="s">
        <v>2302</v>
      </c>
      <c r="C643" s="61">
        <v>13.0</v>
      </c>
      <c r="D643" s="61">
        <v>54.0</v>
      </c>
      <c r="E643" s="61">
        <v>2000.0</v>
      </c>
      <c r="F643" s="61">
        <v>852.0</v>
      </c>
      <c r="G643" s="61">
        <v>792.0</v>
      </c>
      <c r="H643" s="515">
        <v>3470.0</v>
      </c>
      <c r="I643" s="515">
        <v>2838.46</v>
      </c>
      <c r="J643" s="515">
        <v>2241.62</v>
      </c>
      <c r="K643" s="61">
        <v>105.7</v>
      </c>
      <c r="L643" s="560">
        <v>0.5</v>
      </c>
      <c r="M643" s="561">
        <v>6.0</v>
      </c>
      <c r="N643" s="105"/>
      <c r="O643" s="563">
        <v>83149.0</v>
      </c>
      <c r="P643" s="563"/>
      <c r="Q643" s="515"/>
      <c r="S643" s="63"/>
      <c r="T643" s="8"/>
      <c r="U643" s="8"/>
      <c r="V643" s="8"/>
      <c r="W643" s="8"/>
    </row>
    <row r="644" ht="15.75" customHeight="1">
      <c r="A644" s="9" t="s">
        <v>2303</v>
      </c>
      <c r="B644" s="9" t="s">
        <v>2304</v>
      </c>
      <c r="C644" s="61">
        <v>14.0</v>
      </c>
      <c r="D644" s="61">
        <v>54.0</v>
      </c>
      <c r="E644" s="61">
        <v>2000.0</v>
      </c>
      <c r="F644" s="61">
        <v>918.0</v>
      </c>
      <c r="G644" s="61">
        <v>858.0</v>
      </c>
      <c r="H644" s="515">
        <v>3737.0</v>
      </c>
      <c r="I644" s="515">
        <v>3056.866</v>
      </c>
      <c r="J644" s="515">
        <v>2414.102</v>
      </c>
      <c r="K644" s="61">
        <v>113.9</v>
      </c>
      <c r="L644" s="560">
        <v>0.5</v>
      </c>
      <c r="M644" s="561">
        <v>6.0</v>
      </c>
      <c r="N644" s="55"/>
      <c r="O644" s="563">
        <v>88870.0</v>
      </c>
      <c r="P644" s="563"/>
      <c r="Q644" s="515"/>
      <c r="S644" s="63"/>
      <c r="T644" s="8"/>
      <c r="U644" s="8"/>
      <c r="V644" s="8"/>
      <c r="W644" s="8"/>
    </row>
    <row r="645" ht="15.75" customHeight="1">
      <c r="C645" s="67"/>
      <c r="D645" s="67"/>
      <c r="E645" s="67"/>
      <c r="F645" s="67"/>
      <c r="G645" s="67"/>
      <c r="H645" s="115"/>
      <c r="I645" s="115"/>
      <c r="J645" s="115"/>
      <c r="K645" s="67"/>
      <c r="L645" s="570"/>
      <c r="M645" s="571"/>
      <c r="O645" s="563">
        <v>0.0</v>
      </c>
      <c r="P645" s="563"/>
      <c r="Q645" s="115"/>
      <c r="S645" s="63"/>
      <c r="T645" s="8"/>
      <c r="U645" s="8"/>
      <c r="V645" s="8"/>
      <c r="W645" s="8"/>
    </row>
    <row r="646" ht="15.75" customHeight="1">
      <c r="B646" s="573" t="s">
        <v>1024</v>
      </c>
      <c r="H646" s="63"/>
      <c r="I646" s="63"/>
      <c r="J646" s="63"/>
      <c r="M646" s="572"/>
      <c r="O646" s="563">
        <v>0.0</v>
      </c>
      <c r="P646" s="563"/>
      <c r="Q646" s="63"/>
      <c r="S646" s="63"/>
      <c r="T646" s="8"/>
      <c r="U646" s="8"/>
      <c r="V646" s="8"/>
      <c r="W646" s="8"/>
    </row>
    <row r="647" ht="15.75" customHeight="1">
      <c r="A647" s="9" t="s">
        <v>2305</v>
      </c>
      <c r="B647" s="9" t="s">
        <v>2306</v>
      </c>
      <c r="C647" s="61">
        <v>2.0</v>
      </c>
      <c r="D647" s="61">
        <v>54.0</v>
      </c>
      <c r="E647" s="61">
        <v>2200.0</v>
      </c>
      <c r="F647" s="61">
        <v>126.0</v>
      </c>
      <c r="G647" s="61">
        <v>66.0</v>
      </c>
      <c r="H647" s="515">
        <v>587.0</v>
      </c>
      <c r="I647" s="515">
        <v>480.166</v>
      </c>
      <c r="J647" s="515">
        <v>379.202</v>
      </c>
      <c r="K647" s="61">
        <v>17.5</v>
      </c>
      <c r="L647" s="560">
        <v>0.5</v>
      </c>
      <c r="M647" s="561">
        <v>2.0</v>
      </c>
      <c r="N647" s="562" t="s">
        <v>2098</v>
      </c>
      <c r="O647" s="563">
        <v>23833.0</v>
      </c>
      <c r="P647" s="563"/>
      <c r="Q647" s="515"/>
      <c r="S647" s="63"/>
      <c r="T647" s="8"/>
      <c r="U647" s="8"/>
      <c r="V647" s="8"/>
      <c r="W647" s="8"/>
    </row>
    <row r="648" ht="15.75" customHeight="1">
      <c r="A648" s="9" t="s">
        <v>2307</v>
      </c>
      <c r="B648" s="9" t="s">
        <v>2308</v>
      </c>
      <c r="C648" s="61">
        <v>3.0</v>
      </c>
      <c r="D648" s="61">
        <v>54.0</v>
      </c>
      <c r="E648" s="61">
        <v>2200.0</v>
      </c>
      <c r="F648" s="61">
        <v>192.0</v>
      </c>
      <c r="G648" s="61">
        <v>132.0</v>
      </c>
      <c r="H648" s="515">
        <v>881.0</v>
      </c>
      <c r="I648" s="515">
        <v>720.6579999999999</v>
      </c>
      <c r="J648" s="515">
        <v>569.126</v>
      </c>
      <c r="K648" s="61">
        <v>25.6</v>
      </c>
      <c r="L648" s="560">
        <v>0.5</v>
      </c>
      <c r="M648" s="561">
        <v>4.0</v>
      </c>
      <c r="N648" s="105"/>
      <c r="O648" s="563">
        <v>30789.0</v>
      </c>
      <c r="P648" s="563"/>
      <c r="Q648" s="515"/>
      <c r="S648" s="63"/>
      <c r="T648" s="8"/>
      <c r="U648" s="8"/>
      <c r="V648" s="8"/>
      <c r="W648" s="8"/>
    </row>
    <row r="649" ht="15.75" customHeight="1">
      <c r="A649" s="9" t="s">
        <v>2309</v>
      </c>
      <c r="B649" s="9" t="s">
        <v>2310</v>
      </c>
      <c r="C649" s="61">
        <v>4.0</v>
      </c>
      <c r="D649" s="61">
        <v>54.0</v>
      </c>
      <c r="E649" s="61">
        <v>2200.0</v>
      </c>
      <c r="F649" s="61">
        <v>258.0</v>
      </c>
      <c r="G649" s="61">
        <v>198.0</v>
      </c>
      <c r="H649" s="515">
        <v>1175.0</v>
      </c>
      <c r="I649" s="515">
        <v>961.15</v>
      </c>
      <c r="J649" s="515">
        <v>759.0500000000001</v>
      </c>
      <c r="K649" s="61">
        <v>35.5</v>
      </c>
      <c r="L649" s="560">
        <v>0.5</v>
      </c>
      <c r="M649" s="561">
        <v>4.0</v>
      </c>
      <c r="N649" s="105"/>
      <c r="O649" s="563">
        <v>37760.0</v>
      </c>
      <c r="P649" s="563"/>
      <c r="Q649" s="515"/>
      <c r="S649" s="63"/>
      <c r="T649" s="8"/>
      <c r="U649" s="8"/>
      <c r="V649" s="8"/>
      <c r="W649" s="8"/>
    </row>
    <row r="650" ht="15.75" customHeight="1">
      <c r="A650" s="565" t="s">
        <v>2311</v>
      </c>
      <c r="B650" s="565" t="s">
        <v>2312</v>
      </c>
      <c r="C650" s="566">
        <v>5.0</v>
      </c>
      <c r="D650" s="566">
        <v>54.0</v>
      </c>
      <c r="E650" s="566">
        <v>2200.0</v>
      </c>
      <c r="F650" s="566">
        <v>324.0</v>
      </c>
      <c r="G650" s="566">
        <v>264.0</v>
      </c>
      <c r="H650" s="567">
        <v>1469.0</v>
      </c>
      <c r="I650" s="567">
        <v>1201.6419999999998</v>
      </c>
      <c r="J650" s="567">
        <v>948.974</v>
      </c>
      <c r="K650" s="566">
        <v>43.2</v>
      </c>
      <c r="L650" s="568">
        <v>0.5</v>
      </c>
      <c r="M650" s="569">
        <v>4.0</v>
      </c>
      <c r="N650" s="105"/>
      <c r="O650" s="563">
        <v>44745.0</v>
      </c>
      <c r="P650" s="563"/>
      <c r="Q650" s="567"/>
      <c r="S650" s="63"/>
      <c r="T650" s="8"/>
      <c r="U650" s="8"/>
      <c r="V650" s="8"/>
      <c r="W650" s="8"/>
    </row>
    <row r="651" ht="15.75" customHeight="1">
      <c r="A651" s="9" t="s">
        <v>2313</v>
      </c>
      <c r="B651" s="9" t="s">
        <v>2314</v>
      </c>
      <c r="C651" s="61">
        <v>6.0</v>
      </c>
      <c r="D651" s="61">
        <v>54.0</v>
      </c>
      <c r="E651" s="61">
        <v>2200.0</v>
      </c>
      <c r="F651" s="61">
        <v>390.0</v>
      </c>
      <c r="G651" s="61">
        <v>330.0</v>
      </c>
      <c r="H651" s="515">
        <v>1761.0</v>
      </c>
      <c r="I651" s="515">
        <v>1440.4979999999998</v>
      </c>
      <c r="J651" s="515">
        <v>1137.606</v>
      </c>
      <c r="K651" s="61">
        <v>52.3</v>
      </c>
      <c r="L651" s="560">
        <v>0.5</v>
      </c>
      <c r="M651" s="561">
        <v>4.0</v>
      </c>
      <c r="N651" s="105"/>
      <c r="O651" s="563">
        <v>51744.0</v>
      </c>
      <c r="P651" s="563"/>
      <c r="Q651" s="515"/>
      <c r="S651" s="63"/>
      <c r="T651" s="8"/>
      <c r="U651" s="8"/>
      <c r="V651" s="8"/>
      <c r="W651" s="8"/>
    </row>
    <row r="652" ht="15.75" customHeight="1">
      <c r="A652" s="9" t="s">
        <v>2315</v>
      </c>
      <c r="B652" s="9" t="s">
        <v>2316</v>
      </c>
      <c r="C652" s="61">
        <v>7.0</v>
      </c>
      <c r="D652" s="61">
        <v>54.0</v>
      </c>
      <c r="E652" s="61">
        <v>2200.0</v>
      </c>
      <c r="F652" s="61">
        <v>456.0</v>
      </c>
      <c r="G652" s="61">
        <v>396.0</v>
      </c>
      <c r="H652" s="515">
        <v>2054.0</v>
      </c>
      <c r="I652" s="515">
        <v>1680.1719999999998</v>
      </c>
      <c r="J652" s="515">
        <v>1326.884</v>
      </c>
      <c r="K652" s="61">
        <v>61.2</v>
      </c>
      <c r="L652" s="560">
        <v>0.5</v>
      </c>
      <c r="M652" s="561">
        <v>4.0</v>
      </c>
      <c r="N652" s="105"/>
      <c r="O652" s="563">
        <v>58759.0</v>
      </c>
      <c r="P652" s="563"/>
      <c r="Q652" s="515"/>
      <c r="S652" s="63"/>
      <c r="T652" s="8"/>
      <c r="U652" s="8"/>
      <c r="V652" s="8"/>
      <c r="W652" s="8"/>
    </row>
    <row r="653" ht="15.75" customHeight="1">
      <c r="A653" s="565" t="s">
        <v>2317</v>
      </c>
      <c r="B653" s="565" t="s">
        <v>2318</v>
      </c>
      <c r="C653" s="566">
        <v>8.0</v>
      </c>
      <c r="D653" s="566">
        <v>54.0</v>
      </c>
      <c r="E653" s="566">
        <v>2200.0</v>
      </c>
      <c r="F653" s="566">
        <v>522.0</v>
      </c>
      <c r="G653" s="566">
        <v>462.0</v>
      </c>
      <c r="H653" s="567">
        <v>2349.3</v>
      </c>
      <c r="I653" s="567">
        <v>2161.156</v>
      </c>
      <c r="J653" s="567">
        <v>1706.732</v>
      </c>
      <c r="K653" s="566">
        <v>69.6</v>
      </c>
      <c r="L653" s="568">
        <v>0.5</v>
      </c>
      <c r="M653" s="569">
        <v>4.0</v>
      </c>
      <c r="N653" s="105"/>
      <c r="O653" s="563">
        <v>65790.0</v>
      </c>
      <c r="P653" s="563"/>
      <c r="Q653" s="567"/>
      <c r="S653" s="63"/>
      <c r="T653" s="8"/>
      <c r="U653" s="8"/>
      <c r="V653" s="8"/>
      <c r="W653" s="8"/>
    </row>
    <row r="654" ht="15.75" customHeight="1">
      <c r="A654" s="9" t="s">
        <v>2319</v>
      </c>
      <c r="B654" s="9" t="s">
        <v>2320</v>
      </c>
      <c r="C654" s="61">
        <v>9.0</v>
      </c>
      <c r="D654" s="61">
        <v>54.0</v>
      </c>
      <c r="E654" s="61">
        <v>2200.0</v>
      </c>
      <c r="F654" s="61">
        <v>588.0</v>
      </c>
      <c r="G654" s="61">
        <v>528.0</v>
      </c>
      <c r="H654" s="515">
        <v>2642.04</v>
      </c>
      <c r="I654" s="515">
        <v>2401.6479999999997</v>
      </c>
      <c r="J654" s="515">
        <v>1896.656</v>
      </c>
      <c r="K654" s="61">
        <v>77.7</v>
      </c>
      <c r="L654" s="560">
        <v>0.5</v>
      </c>
      <c r="M654" s="561">
        <v>4.0</v>
      </c>
      <c r="N654" s="105"/>
      <c r="O654" s="563">
        <v>72833.0</v>
      </c>
      <c r="P654" s="563"/>
      <c r="Q654" s="515"/>
      <c r="S654" s="63"/>
      <c r="T654" s="8"/>
      <c r="U654" s="8"/>
      <c r="V654" s="8"/>
      <c r="W654" s="8"/>
    </row>
    <row r="655" ht="15.75" customHeight="1">
      <c r="A655" s="9" t="s">
        <v>2321</v>
      </c>
      <c r="B655" s="9" t="s">
        <v>2322</v>
      </c>
      <c r="C655" s="61">
        <v>10.0</v>
      </c>
      <c r="D655" s="61">
        <v>54.0</v>
      </c>
      <c r="E655" s="61">
        <v>2200.0</v>
      </c>
      <c r="F655" s="61">
        <v>654.0</v>
      </c>
      <c r="G655" s="61">
        <v>594.0</v>
      </c>
      <c r="H655" s="515">
        <v>2936.01</v>
      </c>
      <c r="I655" s="515">
        <v>2642.14</v>
      </c>
      <c r="J655" s="515">
        <v>2086.58</v>
      </c>
      <c r="K655" s="61">
        <v>85.5</v>
      </c>
      <c r="L655" s="560">
        <v>0.5</v>
      </c>
      <c r="M655" s="561">
        <v>6.0</v>
      </c>
      <c r="N655" s="105"/>
      <c r="O655" s="563">
        <v>79896.0</v>
      </c>
      <c r="P655" s="563"/>
      <c r="Q655" s="515"/>
      <c r="S655" s="63"/>
      <c r="T655" s="8"/>
      <c r="U655" s="8"/>
      <c r="V655" s="8"/>
      <c r="W655" s="8"/>
    </row>
    <row r="656" ht="15.75" customHeight="1">
      <c r="A656" s="565" t="s">
        <v>2323</v>
      </c>
      <c r="B656" s="565" t="s">
        <v>2324</v>
      </c>
      <c r="C656" s="566">
        <v>11.0</v>
      </c>
      <c r="D656" s="566">
        <v>54.0</v>
      </c>
      <c r="E656" s="566">
        <v>2200.0</v>
      </c>
      <c r="F656" s="566">
        <v>720.0</v>
      </c>
      <c r="G656" s="566">
        <v>660.0</v>
      </c>
      <c r="H656" s="567">
        <v>3229.98</v>
      </c>
      <c r="I656" s="567">
        <v>2882.6319999999996</v>
      </c>
      <c r="J656" s="567">
        <v>2276.504</v>
      </c>
      <c r="K656" s="566">
        <v>92.3</v>
      </c>
      <c r="L656" s="568">
        <v>0.5</v>
      </c>
      <c r="M656" s="569">
        <v>6.0</v>
      </c>
      <c r="N656" s="105"/>
      <c r="O656" s="563">
        <v>86968.0</v>
      </c>
      <c r="P656" s="563"/>
      <c r="Q656" s="567"/>
      <c r="S656" s="63"/>
      <c r="T656" s="8"/>
      <c r="U656" s="8"/>
      <c r="V656" s="8"/>
      <c r="W656" s="8"/>
    </row>
    <row r="657" ht="15.75" customHeight="1">
      <c r="A657" s="9" t="s">
        <v>2325</v>
      </c>
      <c r="B657" s="9" t="s">
        <v>2326</v>
      </c>
      <c r="C657" s="61">
        <v>12.0</v>
      </c>
      <c r="D657" s="61">
        <v>54.0</v>
      </c>
      <c r="E657" s="61">
        <v>2200.0</v>
      </c>
      <c r="F657" s="61">
        <v>786.0</v>
      </c>
      <c r="G657" s="61">
        <v>726.0</v>
      </c>
      <c r="H657" s="515">
        <v>3523.95</v>
      </c>
      <c r="I657" s="515">
        <v>3122.3059999999996</v>
      </c>
      <c r="J657" s="515">
        <v>2465.782</v>
      </c>
      <c r="K657" s="61">
        <v>100.2</v>
      </c>
      <c r="L657" s="560">
        <v>0.5</v>
      </c>
      <c r="M657" s="561">
        <v>6.0</v>
      </c>
      <c r="N657" s="105"/>
      <c r="O657" s="563">
        <v>93961.0</v>
      </c>
      <c r="P657" s="563"/>
      <c r="Q657" s="515"/>
      <c r="S657" s="63"/>
      <c r="T657" s="8"/>
      <c r="U657" s="8"/>
      <c r="V657" s="8"/>
      <c r="W657" s="8"/>
    </row>
    <row r="658" ht="15.75" customHeight="1">
      <c r="A658" s="9" t="s">
        <v>2327</v>
      </c>
      <c r="B658" s="9" t="s">
        <v>2328</v>
      </c>
      <c r="C658" s="61">
        <v>13.0</v>
      </c>
      <c r="D658" s="61">
        <v>54.0</v>
      </c>
      <c r="E658" s="61">
        <v>2200.0</v>
      </c>
      <c r="F658" s="61">
        <v>852.0</v>
      </c>
      <c r="G658" s="61">
        <v>792.0</v>
      </c>
      <c r="H658" s="515">
        <v>3816.69</v>
      </c>
      <c r="I658" s="515">
        <v>3169.75</v>
      </c>
      <c r="J658" s="515">
        <v>2503.25</v>
      </c>
      <c r="K658" s="61">
        <v>112.4</v>
      </c>
      <c r="L658" s="560">
        <v>0.5</v>
      </c>
      <c r="M658" s="561">
        <v>6.0</v>
      </c>
      <c r="N658" s="105"/>
      <c r="O658" s="563">
        <v>100954.0</v>
      </c>
      <c r="P658" s="563"/>
      <c r="Q658" s="515"/>
      <c r="S658" s="63"/>
      <c r="T658" s="8"/>
      <c r="U658" s="8"/>
      <c r="V658" s="8"/>
      <c r="W658" s="8"/>
    </row>
    <row r="659" ht="15.75" customHeight="1">
      <c r="A659" s="9" t="s">
        <v>2329</v>
      </c>
      <c r="B659" s="9" t="s">
        <v>2330</v>
      </c>
      <c r="C659" s="61">
        <v>14.0</v>
      </c>
      <c r="D659" s="61">
        <v>54.0</v>
      </c>
      <c r="E659" s="61">
        <v>2200.0</v>
      </c>
      <c r="F659" s="61">
        <v>918.0</v>
      </c>
      <c r="G659" s="61">
        <v>858.0</v>
      </c>
      <c r="H659" s="515">
        <v>4110.66</v>
      </c>
      <c r="I659" s="515">
        <v>3413.5139999999997</v>
      </c>
      <c r="J659" s="515">
        <v>2695.7580000000003</v>
      </c>
      <c r="K659" s="61">
        <v>119.6</v>
      </c>
      <c r="L659" s="560">
        <v>0.5</v>
      </c>
      <c r="M659" s="561">
        <v>6.0</v>
      </c>
      <c r="N659" s="55"/>
      <c r="O659" s="563">
        <v>107946.0</v>
      </c>
      <c r="P659" s="563"/>
      <c r="Q659" s="515"/>
      <c r="S659" s="63"/>
      <c r="T659" s="8"/>
      <c r="U659" s="8"/>
      <c r="V659" s="8"/>
      <c r="W659" s="8"/>
    </row>
    <row r="660" ht="15.75" customHeight="1">
      <c r="C660" s="67"/>
      <c r="D660" s="67"/>
      <c r="E660" s="67"/>
      <c r="F660" s="67"/>
      <c r="G660" s="67"/>
      <c r="H660" s="115"/>
      <c r="I660" s="115"/>
      <c r="J660" s="115"/>
      <c r="K660" s="67"/>
      <c r="L660" s="570"/>
      <c r="M660" s="571"/>
      <c r="O660" s="563">
        <v>0.0</v>
      </c>
      <c r="P660" s="563"/>
      <c r="Q660" s="115"/>
      <c r="S660" s="63"/>
      <c r="T660" s="8"/>
      <c r="U660" s="8"/>
      <c r="V660" s="8"/>
      <c r="W660" s="8"/>
    </row>
    <row r="661" ht="15.75" customHeight="1">
      <c r="B661" s="573" t="s">
        <v>1081</v>
      </c>
      <c r="H661" s="115"/>
      <c r="I661" s="115"/>
      <c r="J661" s="115"/>
      <c r="M661" s="572"/>
      <c r="O661" s="563">
        <v>0.0</v>
      </c>
      <c r="P661" s="563"/>
      <c r="Q661" s="63"/>
      <c r="S661" s="63"/>
      <c r="T661" s="8"/>
      <c r="U661" s="8"/>
      <c r="V661" s="8"/>
      <c r="W661" s="8"/>
    </row>
    <row r="662" ht="15.75" customHeight="1">
      <c r="A662" s="9" t="s">
        <v>2331</v>
      </c>
      <c r="B662" s="9" t="s">
        <v>2332</v>
      </c>
      <c r="C662" s="61">
        <v>2.0</v>
      </c>
      <c r="D662" s="61">
        <v>54.0</v>
      </c>
      <c r="E662" s="61">
        <v>2250.0</v>
      </c>
      <c r="F662" s="61">
        <v>126.0</v>
      </c>
      <c r="G662" s="61">
        <v>66.0</v>
      </c>
      <c r="H662" s="515">
        <v>597.0</v>
      </c>
      <c r="I662" s="515">
        <v>488.34599999999995</v>
      </c>
      <c r="J662" s="515">
        <v>385.66200000000003</v>
      </c>
      <c r="K662" s="61">
        <v>18.3</v>
      </c>
      <c r="L662" s="560">
        <v>0.5</v>
      </c>
      <c r="M662" s="561">
        <v>2.0</v>
      </c>
      <c r="N662" s="562" t="s">
        <v>2098</v>
      </c>
      <c r="O662" s="563">
        <v>24306.0</v>
      </c>
      <c r="P662" s="563"/>
      <c r="Q662" s="515"/>
      <c r="S662" s="63"/>
      <c r="T662" s="8"/>
      <c r="U662" s="8"/>
      <c r="V662" s="8"/>
      <c r="W662" s="8"/>
    </row>
    <row r="663" ht="15.75" customHeight="1">
      <c r="A663" s="9" t="s">
        <v>2333</v>
      </c>
      <c r="B663" s="9" t="s">
        <v>2334</v>
      </c>
      <c r="C663" s="61">
        <v>3.0</v>
      </c>
      <c r="D663" s="61">
        <v>54.0</v>
      </c>
      <c r="E663" s="61">
        <v>2250.0</v>
      </c>
      <c r="F663" s="61">
        <v>192.0</v>
      </c>
      <c r="G663" s="61">
        <v>132.0</v>
      </c>
      <c r="H663" s="515">
        <v>894.0</v>
      </c>
      <c r="I663" s="515">
        <v>731.2919999999999</v>
      </c>
      <c r="J663" s="515">
        <v>577.524</v>
      </c>
      <c r="K663" s="61">
        <v>27.4</v>
      </c>
      <c r="L663" s="560">
        <v>0.5</v>
      </c>
      <c r="M663" s="561">
        <v>4.0</v>
      </c>
      <c r="N663" s="105"/>
      <c r="O663" s="563">
        <v>31419.0</v>
      </c>
      <c r="P663" s="563"/>
      <c r="Q663" s="515"/>
      <c r="S663" s="63"/>
      <c r="T663" s="8"/>
      <c r="U663" s="8"/>
      <c r="V663" s="8"/>
      <c r="W663" s="8"/>
    </row>
    <row r="664" ht="15.75" customHeight="1">
      <c r="A664" s="9" t="s">
        <v>2335</v>
      </c>
      <c r="B664" s="9" t="s">
        <v>2336</v>
      </c>
      <c r="C664" s="61">
        <v>4.0</v>
      </c>
      <c r="D664" s="61">
        <v>54.0</v>
      </c>
      <c r="E664" s="61">
        <v>2250.0</v>
      </c>
      <c r="F664" s="61">
        <v>258.0</v>
      </c>
      <c r="G664" s="61">
        <v>198.0</v>
      </c>
      <c r="H664" s="515">
        <v>1192.0</v>
      </c>
      <c r="I664" s="515">
        <v>975.0559999999999</v>
      </c>
      <c r="J664" s="515">
        <v>770.032</v>
      </c>
      <c r="K664" s="61">
        <v>36.4</v>
      </c>
      <c r="L664" s="560">
        <v>0.5</v>
      </c>
      <c r="M664" s="561">
        <v>4.0</v>
      </c>
      <c r="N664" s="105"/>
      <c r="O664" s="563">
        <v>38548.0</v>
      </c>
      <c r="P664" s="563"/>
      <c r="Q664" s="515"/>
      <c r="S664" s="63"/>
      <c r="T664" s="8"/>
      <c r="U664" s="8"/>
      <c r="V664" s="8"/>
      <c r="W664" s="8"/>
    </row>
    <row r="665" ht="15.75" customHeight="1">
      <c r="A665" s="565" t="s">
        <v>2337</v>
      </c>
      <c r="B665" s="565" t="s">
        <v>2338</v>
      </c>
      <c r="C665" s="566">
        <v>5.0</v>
      </c>
      <c r="D665" s="566">
        <v>54.0</v>
      </c>
      <c r="E665" s="566">
        <v>2250.0</v>
      </c>
      <c r="F665" s="566">
        <v>324.0</v>
      </c>
      <c r="G665" s="566">
        <v>264.0</v>
      </c>
      <c r="H665" s="567">
        <v>1491.0</v>
      </c>
      <c r="I665" s="567">
        <v>1219.638</v>
      </c>
      <c r="J665" s="567">
        <v>963.186</v>
      </c>
      <c r="K665" s="566">
        <v>45.5</v>
      </c>
      <c r="L665" s="568">
        <v>0.5</v>
      </c>
      <c r="M665" s="569">
        <v>4.0</v>
      </c>
      <c r="N665" s="105"/>
      <c r="O665" s="563">
        <v>45693.0</v>
      </c>
      <c r="P665" s="563"/>
      <c r="Q665" s="567"/>
      <c r="S665" s="63"/>
      <c r="T665" s="8"/>
      <c r="U665" s="8"/>
      <c r="V665" s="8"/>
      <c r="W665" s="8"/>
    </row>
    <row r="666" ht="15.75" customHeight="1">
      <c r="A666" s="9" t="s">
        <v>2339</v>
      </c>
      <c r="B666" s="9" t="s">
        <v>2340</v>
      </c>
      <c r="C666" s="61">
        <v>6.0</v>
      </c>
      <c r="D666" s="61">
        <v>54.0</v>
      </c>
      <c r="E666" s="61">
        <v>2250.0</v>
      </c>
      <c r="F666" s="61">
        <v>390.0</v>
      </c>
      <c r="G666" s="61">
        <v>330.0</v>
      </c>
      <c r="H666" s="515">
        <v>1788.0</v>
      </c>
      <c r="I666" s="515">
        <v>1462.5839999999998</v>
      </c>
      <c r="J666" s="515">
        <v>1155.048</v>
      </c>
      <c r="K666" s="61">
        <v>54.5</v>
      </c>
      <c r="L666" s="560">
        <v>0.5</v>
      </c>
      <c r="M666" s="561">
        <v>4.0</v>
      </c>
      <c r="N666" s="105"/>
      <c r="O666" s="563">
        <v>52852.0</v>
      </c>
      <c r="P666" s="563"/>
      <c r="Q666" s="515"/>
      <c r="S666" s="63"/>
      <c r="T666" s="8"/>
      <c r="U666" s="8"/>
      <c r="V666" s="8"/>
      <c r="W666" s="8"/>
    </row>
    <row r="667" ht="15.75" customHeight="1">
      <c r="A667" s="9" t="s">
        <v>2341</v>
      </c>
      <c r="B667" s="9" t="s">
        <v>2342</v>
      </c>
      <c r="C667" s="61">
        <v>7.0</v>
      </c>
      <c r="D667" s="61">
        <v>54.0</v>
      </c>
      <c r="E667" s="61">
        <v>2250.0</v>
      </c>
      <c r="F667" s="61">
        <v>456.0</v>
      </c>
      <c r="G667" s="61">
        <v>396.0</v>
      </c>
      <c r="H667" s="515">
        <v>2086.0</v>
      </c>
      <c r="I667" s="515">
        <v>1706.348</v>
      </c>
      <c r="J667" s="515">
        <v>1347.556</v>
      </c>
      <c r="K667" s="61">
        <v>63.6</v>
      </c>
      <c r="L667" s="560">
        <v>0.5</v>
      </c>
      <c r="M667" s="561">
        <v>4.0</v>
      </c>
      <c r="N667" s="105"/>
      <c r="O667" s="563">
        <v>60025.0</v>
      </c>
      <c r="P667" s="563"/>
      <c r="Q667" s="515"/>
      <c r="S667" s="63"/>
      <c r="T667" s="8"/>
      <c r="U667" s="8"/>
      <c r="V667" s="8"/>
      <c r="W667" s="8"/>
    </row>
    <row r="668" ht="15.75" customHeight="1">
      <c r="A668" s="565" t="s">
        <v>2343</v>
      </c>
      <c r="B668" s="565" t="s">
        <v>2344</v>
      </c>
      <c r="C668" s="566">
        <v>8.0</v>
      </c>
      <c r="D668" s="566">
        <v>54.0</v>
      </c>
      <c r="E668" s="566">
        <v>2250.0</v>
      </c>
      <c r="F668" s="566">
        <v>522.0</v>
      </c>
      <c r="G668" s="566">
        <v>462.0</v>
      </c>
      <c r="H668" s="567">
        <v>2385.0</v>
      </c>
      <c r="I668" s="567">
        <v>1950.9299999999998</v>
      </c>
      <c r="J668" s="567">
        <v>1540.71</v>
      </c>
      <c r="K668" s="566">
        <v>72.7</v>
      </c>
      <c r="L668" s="568">
        <v>0.5</v>
      </c>
      <c r="M668" s="569">
        <v>4.0</v>
      </c>
      <c r="N668" s="105"/>
      <c r="O668" s="563">
        <v>67217.0</v>
      </c>
      <c r="P668" s="563"/>
      <c r="Q668" s="567"/>
      <c r="S668" s="63"/>
      <c r="T668" s="8"/>
      <c r="U668" s="8"/>
      <c r="V668" s="8"/>
      <c r="W668" s="8"/>
    </row>
    <row r="669" ht="15.75" customHeight="1">
      <c r="A669" s="9" t="s">
        <v>2345</v>
      </c>
      <c r="B669" s="9" t="s">
        <v>2346</v>
      </c>
      <c r="C669" s="61">
        <v>9.0</v>
      </c>
      <c r="D669" s="61">
        <v>54.0</v>
      </c>
      <c r="E669" s="61">
        <v>2250.0</v>
      </c>
      <c r="F669" s="61">
        <v>588.0</v>
      </c>
      <c r="G669" s="61">
        <v>528.0</v>
      </c>
      <c r="H669" s="515">
        <v>2683.0</v>
      </c>
      <c r="I669" s="515">
        <v>2194.694</v>
      </c>
      <c r="J669" s="515">
        <v>1733.218</v>
      </c>
      <c r="K669" s="61">
        <v>81.7</v>
      </c>
      <c r="L669" s="560">
        <v>0.5</v>
      </c>
      <c r="M669" s="561">
        <v>4.0</v>
      </c>
      <c r="N669" s="105"/>
      <c r="O669" s="563">
        <v>74419.0</v>
      </c>
      <c r="P669" s="563"/>
      <c r="Q669" s="515"/>
      <c r="S669" s="63"/>
      <c r="T669" s="8"/>
      <c r="U669" s="8"/>
      <c r="V669" s="8"/>
      <c r="W669" s="8"/>
    </row>
    <row r="670" ht="15.75" customHeight="1">
      <c r="A670" s="9" t="s">
        <v>2347</v>
      </c>
      <c r="B670" s="9" t="s">
        <v>2348</v>
      </c>
      <c r="C670" s="61">
        <v>10.0</v>
      </c>
      <c r="D670" s="61">
        <v>54.0</v>
      </c>
      <c r="E670" s="61">
        <v>2250.0</v>
      </c>
      <c r="F670" s="61">
        <v>654.0</v>
      </c>
      <c r="G670" s="61">
        <v>594.0</v>
      </c>
      <c r="H670" s="515">
        <v>2980.0</v>
      </c>
      <c r="I670" s="515">
        <v>2437.64</v>
      </c>
      <c r="J670" s="515">
        <v>1925.0800000000002</v>
      </c>
      <c r="K670" s="61">
        <v>90.8</v>
      </c>
      <c r="L670" s="560">
        <v>0.5</v>
      </c>
      <c r="M670" s="561">
        <v>6.0</v>
      </c>
      <c r="N670" s="105"/>
      <c r="O670" s="563">
        <v>81643.0</v>
      </c>
      <c r="P670" s="563"/>
      <c r="Q670" s="515"/>
      <c r="S670" s="63"/>
      <c r="T670" s="8"/>
      <c r="U670" s="8"/>
      <c r="V670" s="8"/>
      <c r="W670" s="8"/>
    </row>
    <row r="671" ht="15.75" customHeight="1">
      <c r="A671" s="565" t="s">
        <v>2349</v>
      </c>
      <c r="B671" s="565" t="s">
        <v>2350</v>
      </c>
      <c r="C671" s="566">
        <v>11.0</v>
      </c>
      <c r="D671" s="566">
        <v>54.0</v>
      </c>
      <c r="E671" s="566">
        <v>2250.0</v>
      </c>
      <c r="F671" s="566">
        <v>720.0</v>
      </c>
      <c r="G671" s="566">
        <v>660.0</v>
      </c>
      <c r="H671" s="567">
        <v>3279.0</v>
      </c>
      <c r="I671" s="567">
        <v>2682.2219999999998</v>
      </c>
      <c r="J671" s="567">
        <v>2118.234</v>
      </c>
      <c r="K671" s="566">
        <v>99.8</v>
      </c>
      <c r="L671" s="568">
        <v>0.5</v>
      </c>
      <c r="M671" s="569">
        <v>6.0</v>
      </c>
      <c r="N671" s="105"/>
      <c r="O671" s="563">
        <v>88877.0</v>
      </c>
      <c r="P671" s="563"/>
      <c r="Q671" s="567"/>
      <c r="S671" s="63"/>
      <c r="T671" s="8"/>
      <c r="U671" s="8"/>
      <c r="V671" s="8"/>
      <c r="W671" s="8"/>
    </row>
    <row r="672" ht="15.75" customHeight="1">
      <c r="A672" s="9" t="s">
        <v>2351</v>
      </c>
      <c r="B672" s="9" t="s">
        <v>2352</v>
      </c>
      <c r="C672" s="61">
        <v>12.0</v>
      </c>
      <c r="D672" s="61">
        <v>54.0</v>
      </c>
      <c r="E672" s="61">
        <v>2250.0</v>
      </c>
      <c r="F672" s="61">
        <v>786.0</v>
      </c>
      <c r="G672" s="61">
        <v>726.0</v>
      </c>
      <c r="H672" s="515">
        <v>3577.0</v>
      </c>
      <c r="I672" s="515">
        <v>2925.986</v>
      </c>
      <c r="J672" s="515">
        <v>2310.742</v>
      </c>
      <c r="K672" s="61">
        <v>108.9</v>
      </c>
      <c r="L672" s="560">
        <v>0.5</v>
      </c>
      <c r="M672" s="561">
        <v>6.0</v>
      </c>
      <c r="N672" s="105"/>
      <c r="O672" s="563">
        <v>96028.0</v>
      </c>
      <c r="P672" s="563"/>
      <c r="Q672" s="515"/>
      <c r="S672" s="63"/>
      <c r="T672" s="8"/>
      <c r="U672" s="8"/>
      <c r="V672" s="8"/>
      <c r="W672" s="8"/>
    </row>
    <row r="673" ht="15.75" customHeight="1">
      <c r="A673" s="9" t="s">
        <v>2353</v>
      </c>
      <c r="B673" s="9" t="s">
        <v>2354</v>
      </c>
      <c r="C673" s="61">
        <v>13.0</v>
      </c>
      <c r="D673" s="61">
        <v>54.0</v>
      </c>
      <c r="E673" s="61">
        <v>2250.0</v>
      </c>
      <c r="F673" s="61">
        <v>852.0</v>
      </c>
      <c r="G673" s="61">
        <v>792.0</v>
      </c>
      <c r="H673" s="515">
        <v>3875.0</v>
      </c>
      <c r="I673" s="515">
        <v>3169.75</v>
      </c>
      <c r="J673" s="515">
        <v>2503.25</v>
      </c>
      <c r="K673" s="61">
        <v>118.0</v>
      </c>
      <c r="L673" s="560">
        <v>0.5</v>
      </c>
      <c r="M673" s="561">
        <v>6.0</v>
      </c>
      <c r="N673" s="105"/>
      <c r="O673" s="563">
        <v>103179.0</v>
      </c>
      <c r="P673" s="563"/>
      <c r="Q673" s="515"/>
      <c r="S673" s="63"/>
      <c r="T673" s="8"/>
      <c r="U673" s="8"/>
      <c r="V673" s="8"/>
      <c r="W673" s="8"/>
    </row>
    <row r="674" ht="15.75" customHeight="1">
      <c r="A674" s="9" t="s">
        <v>2355</v>
      </c>
      <c r="B674" s="9" t="s">
        <v>2356</v>
      </c>
      <c r="C674" s="61">
        <v>14.0</v>
      </c>
      <c r="D674" s="61">
        <v>54.0</v>
      </c>
      <c r="E674" s="61">
        <v>2250.0</v>
      </c>
      <c r="F674" s="61">
        <v>918.0</v>
      </c>
      <c r="G674" s="61">
        <v>858.0</v>
      </c>
      <c r="H674" s="515">
        <v>4173.0</v>
      </c>
      <c r="I674" s="515">
        <v>3413.5139999999997</v>
      </c>
      <c r="J674" s="515">
        <v>2695.7580000000003</v>
      </c>
      <c r="K674" s="61">
        <v>127.0</v>
      </c>
      <c r="L674" s="560">
        <v>0.5</v>
      </c>
      <c r="M674" s="561">
        <v>6.0</v>
      </c>
      <c r="N674" s="55"/>
      <c r="O674" s="563">
        <v>110330.0</v>
      </c>
      <c r="P674" s="563"/>
      <c r="Q674" s="515"/>
      <c r="S674" s="63"/>
      <c r="T674" s="8"/>
      <c r="U674" s="8"/>
      <c r="V674" s="8"/>
      <c r="W674" s="8"/>
    </row>
    <row r="675" ht="15.75" customHeight="1">
      <c r="H675" s="63"/>
      <c r="I675" s="63"/>
      <c r="J675" s="63"/>
      <c r="M675" s="572"/>
      <c r="O675" s="563">
        <v>0.0</v>
      </c>
      <c r="P675" s="563"/>
      <c r="Q675" s="63"/>
      <c r="S675" s="63"/>
      <c r="T675" s="8"/>
      <c r="U675" s="8"/>
      <c r="V675" s="8"/>
      <c r="W675" s="8"/>
    </row>
    <row r="676" ht="15.75" customHeight="1">
      <c r="B676" s="573" t="s">
        <v>1138</v>
      </c>
      <c r="H676" s="63"/>
      <c r="I676" s="63"/>
      <c r="J676" s="63"/>
      <c r="M676" s="572"/>
      <c r="O676" s="563">
        <v>0.0</v>
      </c>
      <c r="P676" s="563"/>
      <c r="Q676" s="63"/>
      <c r="S676" s="63"/>
      <c r="T676" s="8"/>
      <c r="U676" s="8"/>
      <c r="V676" s="8"/>
      <c r="W676" s="8"/>
    </row>
    <row r="677" ht="15.75" customHeight="1">
      <c r="A677" s="9" t="s">
        <v>2357</v>
      </c>
      <c r="B677" s="9" t="s">
        <v>2358</v>
      </c>
      <c r="C677" s="61">
        <v>2.0</v>
      </c>
      <c r="D677" s="61">
        <v>54.0</v>
      </c>
      <c r="E677" s="61">
        <v>2500.0</v>
      </c>
      <c r="F677" s="61">
        <v>126.0</v>
      </c>
      <c r="G677" s="61">
        <v>66.0</v>
      </c>
      <c r="H677" s="515">
        <v>668.0</v>
      </c>
      <c r="I677" s="515">
        <v>546.424</v>
      </c>
      <c r="J677" s="515">
        <v>431.528</v>
      </c>
      <c r="K677" s="61">
        <v>20.2</v>
      </c>
      <c r="L677" s="560">
        <v>0.5</v>
      </c>
      <c r="M677" s="561">
        <v>2.0</v>
      </c>
      <c r="N677" s="562" t="s">
        <v>2098</v>
      </c>
      <c r="O677" s="563">
        <v>29624.0</v>
      </c>
      <c r="P677" s="563"/>
      <c r="Q677" s="515"/>
      <c r="S677" s="63"/>
      <c r="T677" s="8"/>
      <c r="U677" s="8"/>
      <c r="V677" s="8"/>
      <c r="W677" s="8"/>
    </row>
    <row r="678" ht="15.75" customHeight="1">
      <c r="A678" s="9" t="s">
        <v>2359</v>
      </c>
      <c r="B678" s="9" t="s">
        <v>2360</v>
      </c>
      <c r="C678" s="61">
        <v>3.0</v>
      </c>
      <c r="D678" s="61">
        <v>54.0</v>
      </c>
      <c r="E678" s="61">
        <v>2500.0</v>
      </c>
      <c r="F678" s="61">
        <v>192.0</v>
      </c>
      <c r="G678" s="61">
        <v>132.0</v>
      </c>
      <c r="H678" s="515">
        <v>1001.0</v>
      </c>
      <c r="I678" s="515">
        <v>818.818</v>
      </c>
      <c r="J678" s="515">
        <v>646.6460000000001</v>
      </c>
      <c r="K678" s="61">
        <v>30.2</v>
      </c>
      <c r="L678" s="560">
        <v>0.5</v>
      </c>
      <c r="M678" s="561">
        <v>4.0</v>
      </c>
      <c r="N678" s="105"/>
      <c r="O678" s="563">
        <v>38518.0</v>
      </c>
      <c r="P678" s="563"/>
      <c r="Q678" s="515"/>
      <c r="S678" s="63"/>
      <c r="T678" s="8"/>
      <c r="U678" s="8"/>
      <c r="V678" s="8"/>
      <c r="W678" s="8"/>
    </row>
    <row r="679" ht="15.75" customHeight="1">
      <c r="A679" s="9" t="s">
        <v>2361</v>
      </c>
      <c r="B679" s="9" t="s">
        <v>2362</v>
      </c>
      <c r="C679" s="61">
        <v>4.0</v>
      </c>
      <c r="D679" s="61">
        <v>54.0</v>
      </c>
      <c r="E679" s="61">
        <v>2500.0</v>
      </c>
      <c r="F679" s="61">
        <v>258.0</v>
      </c>
      <c r="G679" s="61">
        <v>198.0</v>
      </c>
      <c r="H679" s="515">
        <v>1335.0</v>
      </c>
      <c r="I679" s="515">
        <v>1092.03</v>
      </c>
      <c r="J679" s="515">
        <v>862.41</v>
      </c>
      <c r="K679" s="61">
        <v>40.2</v>
      </c>
      <c r="L679" s="560">
        <v>0.5</v>
      </c>
      <c r="M679" s="561">
        <v>4.0</v>
      </c>
      <c r="N679" s="105"/>
      <c r="O679" s="563">
        <v>47429.0</v>
      </c>
      <c r="P679" s="563"/>
      <c r="Q679" s="515"/>
      <c r="S679" s="63"/>
      <c r="T679" s="8"/>
      <c r="U679" s="8"/>
      <c r="V679" s="8"/>
      <c r="W679" s="8"/>
    </row>
    <row r="680" ht="15.75" customHeight="1">
      <c r="A680" s="565" t="s">
        <v>2363</v>
      </c>
      <c r="B680" s="565" t="s">
        <v>2364</v>
      </c>
      <c r="C680" s="566">
        <v>5.0</v>
      </c>
      <c r="D680" s="566">
        <v>54.0</v>
      </c>
      <c r="E680" s="566">
        <v>2500.0</v>
      </c>
      <c r="F680" s="566">
        <v>324.0</v>
      </c>
      <c r="G680" s="566">
        <v>264.0</v>
      </c>
      <c r="H680" s="567">
        <v>1668.0</v>
      </c>
      <c r="I680" s="567">
        <v>1364.424</v>
      </c>
      <c r="J680" s="567">
        <v>1077.528</v>
      </c>
      <c r="K680" s="566">
        <v>50.2</v>
      </c>
      <c r="L680" s="568">
        <v>0.5</v>
      </c>
      <c r="M680" s="569">
        <v>4.0</v>
      </c>
      <c r="N680" s="105"/>
      <c r="O680" s="563">
        <v>56359.0</v>
      </c>
      <c r="P680" s="563"/>
      <c r="Q680" s="567"/>
      <c r="S680" s="63"/>
      <c r="T680" s="8"/>
      <c r="U680" s="8"/>
      <c r="V680" s="8"/>
      <c r="W680" s="8"/>
    </row>
    <row r="681" ht="15.75" customHeight="1">
      <c r="A681" s="9" t="s">
        <v>2365</v>
      </c>
      <c r="B681" s="9" t="s">
        <v>2366</v>
      </c>
      <c r="C681" s="61">
        <v>6.0</v>
      </c>
      <c r="D681" s="61">
        <v>54.0</v>
      </c>
      <c r="E681" s="61">
        <v>2500.0</v>
      </c>
      <c r="F681" s="61">
        <v>390.0</v>
      </c>
      <c r="G681" s="61">
        <v>330.0</v>
      </c>
      <c r="H681" s="515">
        <v>2001.0</v>
      </c>
      <c r="I681" s="515">
        <v>1636.818</v>
      </c>
      <c r="J681" s="515">
        <v>1292.646</v>
      </c>
      <c r="K681" s="61">
        <v>60.2</v>
      </c>
      <c r="L681" s="560">
        <v>0.5</v>
      </c>
      <c r="M681" s="561">
        <v>4.0</v>
      </c>
      <c r="N681" s="105"/>
      <c r="O681" s="563">
        <v>65307.0</v>
      </c>
      <c r="P681" s="563"/>
      <c r="Q681" s="515"/>
      <c r="S681" s="63"/>
      <c r="T681" s="8"/>
      <c r="U681" s="8"/>
      <c r="V681" s="8"/>
      <c r="W681" s="8"/>
    </row>
    <row r="682" ht="15.75" customHeight="1">
      <c r="A682" s="9" t="s">
        <v>2367</v>
      </c>
      <c r="B682" s="9" t="s">
        <v>2368</v>
      </c>
      <c r="C682" s="61">
        <v>7.0</v>
      </c>
      <c r="D682" s="61">
        <v>54.0</v>
      </c>
      <c r="E682" s="61">
        <v>2500.0</v>
      </c>
      <c r="F682" s="61">
        <v>456.0</v>
      </c>
      <c r="G682" s="61">
        <v>396.0</v>
      </c>
      <c r="H682" s="515">
        <v>2335.0</v>
      </c>
      <c r="I682" s="515">
        <v>1910.03</v>
      </c>
      <c r="J682" s="515">
        <v>1508.41</v>
      </c>
      <c r="K682" s="61">
        <v>70.2</v>
      </c>
      <c r="L682" s="560">
        <v>0.5</v>
      </c>
      <c r="M682" s="561">
        <v>4.0</v>
      </c>
      <c r="N682" s="105"/>
      <c r="O682" s="563">
        <v>74273.0</v>
      </c>
      <c r="P682" s="563"/>
      <c r="Q682" s="515"/>
      <c r="S682" s="63"/>
      <c r="T682" s="8"/>
      <c r="U682" s="8"/>
      <c r="V682" s="8"/>
      <c r="W682" s="8"/>
    </row>
    <row r="683" ht="15.75" customHeight="1">
      <c r="A683" s="565" t="s">
        <v>2369</v>
      </c>
      <c r="B683" s="565" t="s">
        <v>2370</v>
      </c>
      <c r="C683" s="566">
        <v>8.0</v>
      </c>
      <c r="D683" s="566">
        <v>54.0</v>
      </c>
      <c r="E683" s="566">
        <v>2500.0</v>
      </c>
      <c r="F683" s="566">
        <v>522.0</v>
      </c>
      <c r="G683" s="566">
        <v>462.0</v>
      </c>
      <c r="H683" s="567">
        <v>2669.0</v>
      </c>
      <c r="I683" s="567">
        <v>2183.2419999999997</v>
      </c>
      <c r="J683" s="567">
        <v>1724.174</v>
      </c>
      <c r="K683" s="566">
        <v>80.3</v>
      </c>
      <c r="L683" s="568">
        <v>0.5</v>
      </c>
      <c r="M683" s="569">
        <v>4.0</v>
      </c>
      <c r="N683" s="105"/>
      <c r="O683" s="563">
        <v>83262.0</v>
      </c>
      <c r="P683" s="563"/>
      <c r="Q683" s="567"/>
      <c r="S683" s="63"/>
      <c r="T683" s="8"/>
      <c r="U683" s="8"/>
      <c r="V683" s="8"/>
      <c r="W683" s="8"/>
    </row>
    <row r="684" ht="15.75" customHeight="1">
      <c r="A684" s="9" t="s">
        <v>2371</v>
      </c>
      <c r="B684" s="9" t="s">
        <v>2372</v>
      </c>
      <c r="C684" s="61">
        <v>9.0</v>
      </c>
      <c r="D684" s="61">
        <v>54.0</v>
      </c>
      <c r="E684" s="61">
        <v>2500.0</v>
      </c>
      <c r="F684" s="61">
        <v>588.0</v>
      </c>
      <c r="G684" s="61">
        <v>528.0</v>
      </c>
      <c r="H684" s="515">
        <v>3002.0</v>
      </c>
      <c r="I684" s="515">
        <v>2455.636</v>
      </c>
      <c r="J684" s="515">
        <v>1939.2920000000001</v>
      </c>
      <c r="K684" s="61">
        <v>90.3</v>
      </c>
      <c r="L684" s="560">
        <v>0.5</v>
      </c>
      <c r="M684" s="561">
        <v>4.0</v>
      </c>
      <c r="N684" s="105"/>
      <c r="O684" s="563">
        <v>92267.0</v>
      </c>
      <c r="P684" s="563"/>
      <c r="Q684" s="515"/>
      <c r="S684" s="63"/>
      <c r="T684" s="8"/>
      <c r="U684" s="8"/>
      <c r="V684" s="8"/>
      <c r="W684" s="8"/>
    </row>
    <row r="685" ht="15.75" customHeight="1">
      <c r="A685" s="9" t="s">
        <v>2373</v>
      </c>
      <c r="B685" s="9" t="s">
        <v>2374</v>
      </c>
      <c r="C685" s="61">
        <v>10.0</v>
      </c>
      <c r="D685" s="61">
        <v>54.0</v>
      </c>
      <c r="E685" s="61">
        <v>2500.0</v>
      </c>
      <c r="F685" s="61">
        <v>654.0</v>
      </c>
      <c r="G685" s="61">
        <v>594.0</v>
      </c>
      <c r="H685" s="515">
        <v>3337.0</v>
      </c>
      <c r="I685" s="515">
        <v>2729.6659999999997</v>
      </c>
      <c r="J685" s="515">
        <v>2155.702</v>
      </c>
      <c r="K685" s="61">
        <v>100.3</v>
      </c>
      <c r="L685" s="560">
        <v>0.5</v>
      </c>
      <c r="M685" s="561">
        <v>6.0</v>
      </c>
      <c r="N685" s="105"/>
      <c r="O685" s="563">
        <v>101296.0</v>
      </c>
      <c r="P685" s="563"/>
      <c r="Q685" s="515"/>
      <c r="S685" s="63"/>
      <c r="T685" s="8"/>
      <c r="U685" s="8"/>
      <c r="V685" s="8"/>
      <c r="W685" s="8"/>
    </row>
    <row r="686" ht="15.75" customHeight="1">
      <c r="A686" s="565" t="s">
        <v>2375</v>
      </c>
      <c r="B686" s="565" t="s">
        <v>2376</v>
      </c>
      <c r="C686" s="566">
        <v>11.0</v>
      </c>
      <c r="D686" s="566">
        <v>54.0</v>
      </c>
      <c r="E686" s="566">
        <v>2500.0</v>
      </c>
      <c r="F686" s="566">
        <v>720.0</v>
      </c>
      <c r="G686" s="566">
        <v>660.0</v>
      </c>
      <c r="H686" s="567">
        <v>3670.0</v>
      </c>
      <c r="I686" s="567">
        <v>3002.06</v>
      </c>
      <c r="J686" s="567">
        <v>2370.82</v>
      </c>
      <c r="K686" s="566">
        <v>110.3</v>
      </c>
      <c r="L686" s="568">
        <v>0.5</v>
      </c>
      <c r="M686" s="569">
        <v>6.0</v>
      </c>
      <c r="N686" s="105"/>
      <c r="O686" s="563">
        <v>110338.0</v>
      </c>
      <c r="P686" s="563"/>
      <c r="Q686" s="567"/>
      <c r="S686" s="63"/>
      <c r="T686" s="8"/>
      <c r="U686" s="8"/>
      <c r="V686" s="8"/>
      <c r="W686" s="8"/>
    </row>
    <row r="687" ht="15.75" customHeight="1">
      <c r="A687" s="9" t="s">
        <v>2377</v>
      </c>
      <c r="B687" s="9" t="s">
        <v>2378</v>
      </c>
      <c r="C687" s="61">
        <v>12.0</v>
      </c>
      <c r="D687" s="61">
        <v>54.0</v>
      </c>
      <c r="E687" s="61">
        <v>2500.0</v>
      </c>
      <c r="F687" s="61">
        <v>786.0</v>
      </c>
      <c r="G687" s="61">
        <v>726.0</v>
      </c>
      <c r="H687" s="515">
        <v>4004.0</v>
      </c>
      <c r="I687" s="515">
        <v>3275.272</v>
      </c>
      <c r="J687" s="515">
        <v>2586.5840000000003</v>
      </c>
      <c r="K687" s="61">
        <v>120.3</v>
      </c>
      <c r="L687" s="560">
        <v>0.5</v>
      </c>
      <c r="M687" s="561">
        <v>6.0</v>
      </c>
      <c r="N687" s="105"/>
      <c r="O687" s="563">
        <v>119277.0</v>
      </c>
      <c r="P687" s="563"/>
      <c r="Q687" s="515"/>
      <c r="S687" s="63"/>
      <c r="T687" s="8"/>
      <c r="U687" s="8"/>
      <c r="V687" s="8"/>
      <c r="W687" s="8"/>
    </row>
    <row r="688" ht="15.75" customHeight="1">
      <c r="A688" s="9" t="s">
        <v>2379</v>
      </c>
      <c r="B688" s="9" t="s">
        <v>2380</v>
      </c>
      <c r="C688" s="61">
        <v>13.0</v>
      </c>
      <c r="D688" s="61">
        <v>54.0</v>
      </c>
      <c r="E688" s="61">
        <v>2500.0</v>
      </c>
      <c r="F688" s="61">
        <v>852.0</v>
      </c>
      <c r="G688" s="61">
        <v>792.0</v>
      </c>
      <c r="H688" s="515">
        <v>4337.0</v>
      </c>
      <c r="I688" s="515">
        <v>3547.6659999999997</v>
      </c>
      <c r="J688" s="515">
        <v>2801.702</v>
      </c>
      <c r="K688" s="61">
        <v>130.3</v>
      </c>
      <c r="L688" s="560">
        <v>0.5</v>
      </c>
      <c r="M688" s="561">
        <v>6.0</v>
      </c>
      <c r="N688" s="105"/>
      <c r="O688" s="563">
        <v>128216.0</v>
      </c>
      <c r="P688" s="563"/>
      <c r="Q688" s="515"/>
      <c r="S688" s="63"/>
      <c r="T688" s="8"/>
      <c r="U688" s="8"/>
      <c r="V688" s="8"/>
      <c r="W688" s="8"/>
    </row>
    <row r="689" ht="15.75" customHeight="1">
      <c r="A689" s="9" t="s">
        <v>2381</v>
      </c>
      <c r="B689" s="9" t="s">
        <v>2382</v>
      </c>
      <c r="C689" s="61">
        <v>14.0</v>
      </c>
      <c r="D689" s="61">
        <v>54.0</v>
      </c>
      <c r="E689" s="61">
        <v>2500.0</v>
      </c>
      <c r="F689" s="61">
        <v>918.0</v>
      </c>
      <c r="G689" s="61">
        <v>858.0</v>
      </c>
      <c r="H689" s="515">
        <v>4672.0</v>
      </c>
      <c r="I689" s="515">
        <v>3821.696</v>
      </c>
      <c r="J689" s="515">
        <v>3018.112</v>
      </c>
      <c r="K689" s="61">
        <v>140.3</v>
      </c>
      <c r="L689" s="560">
        <v>0.5</v>
      </c>
      <c r="M689" s="561">
        <v>6.0</v>
      </c>
      <c r="N689" s="55"/>
      <c r="O689" s="563">
        <v>137155.0</v>
      </c>
      <c r="P689" s="563"/>
      <c r="Q689" s="515"/>
      <c r="S689" s="63"/>
      <c r="T689" s="8"/>
      <c r="U689" s="8"/>
      <c r="V689" s="8"/>
      <c r="W689" s="8"/>
    </row>
    <row r="690" ht="15.75" customHeight="1">
      <c r="H690" s="63"/>
      <c r="I690" s="63"/>
      <c r="J690" s="63"/>
      <c r="M690" s="572"/>
      <c r="O690" s="563">
        <v>0.0</v>
      </c>
      <c r="P690" s="563"/>
      <c r="Q690" s="63"/>
      <c r="S690" s="63"/>
      <c r="T690" s="8"/>
      <c r="U690" s="8"/>
      <c r="V690" s="8"/>
      <c r="W690" s="8"/>
    </row>
    <row r="691" ht="15.75" customHeight="1">
      <c r="B691" s="573" t="s">
        <v>1195</v>
      </c>
      <c r="H691" s="63"/>
      <c r="I691" s="63"/>
      <c r="J691" s="63"/>
      <c r="M691" s="572"/>
      <c r="O691" s="563">
        <v>0.0</v>
      </c>
      <c r="P691" s="563"/>
      <c r="Q691" s="63"/>
      <c r="S691" s="63"/>
      <c r="T691" s="8"/>
      <c r="U691" s="8"/>
      <c r="V691" s="8"/>
      <c r="W691" s="8"/>
    </row>
    <row r="692" ht="15.75" customHeight="1">
      <c r="A692" s="9" t="s">
        <v>2383</v>
      </c>
      <c r="B692" s="9" t="s">
        <v>2384</v>
      </c>
      <c r="C692" s="61">
        <v>2.0</v>
      </c>
      <c r="D692" s="61">
        <v>54.0</v>
      </c>
      <c r="E692" s="61">
        <v>3000.0</v>
      </c>
      <c r="F692" s="61">
        <v>126.0</v>
      </c>
      <c r="G692" s="61">
        <v>66.0</v>
      </c>
      <c r="H692" s="515">
        <v>801.0</v>
      </c>
      <c r="I692" s="515">
        <v>655.218</v>
      </c>
      <c r="J692" s="515">
        <v>517.446</v>
      </c>
      <c r="K692" s="61">
        <v>24.1</v>
      </c>
      <c r="L692" s="560">
        <v>0.5</v>
      </c>
      <c r="M692" s="561">
        <v>2.0</v>
      </c>
      <c r="N692" s="562" t="s">
        <v>2098</v>
      </c>
      <c r="O692" s="563">
        <v>34944.0</v>
      </c>
      <c r="P692" s="563"/>
      <c r="Q692" s="515"/>
      <c r="S692" s="63"/>
      <c r="T692" s="8"/>
      <c r="U692" s="8"/>
      <c r="V692" s="8"/>
      <c r="W692" s="8"/>
    </row>
    <row r="693" ht="15.75" customHeight="1">
      <c r="A693" s="9" t="s">
        <v>2385</v>
      </c>
      <c r="B693" s="9" t="s">
        <v>2386</v>
      </c>
      <c r="C693" s="61">
        <v>3.0</v>
      </c>
      <c r="D693" s="61">
        <v>54.0</v>
      </c>
      <c r="E693" s="61">
        <v>3000.0</v>
      </c>
      <c r="F693" s="61">
        <v>192.0</v>
      </c>
      <c r="G693" s="61">
        <v>132.0</v>
      </c>
      <c r="H693" s="515">
        <v>1202.0</v>
      </c>
      <c r="I693" s="515">
        <v>983.236</v>
      </c>
      <c r="J693" s="515">
        <v>776.4920000000001</v>
      </c>
      <c r="K693" s="61">
        <v>35.8</v>
      </c>
      <c r="L693" s="560">
        <v>0.5</v>
      </c>
      <c r="M693" s="561">
        <v>4.0</v>
      </c>
      <c r="N693" s="105"/>
      <c r="O693" s="563">
        <v>45615.0</v>
      </c>
      <c r="P693" s="563"/>
      <c r="Q693" s="515"/>
      <c r="S693" s="63"/>
      <c r="T693" s="8"/>
      <c r="U693" s="8"/>
      <c r="V693" s="8"/>
      <c r="W693" s="8"/>
    </row>
    <row r="694" ht="15.75" customHeight="1">
      <c r="A694" s="9" t="s">
        <v>2387</v>
      </c>
      <c r="B694" s="9" t="s">
        <v>2388</v>
      </c>
      <c r="C694" s="61">
        <v>4.0</v>
      </c>
      <c r="D694" s="61">
        <v>54.0</v>
      </c>
      <c r="E694" s="61">
        <v>3000.0</v>
      </c>
      <c r="F694" s="61">
        <v>258.0</v>
      </c>
      <c r="G694" s="61">
        <v>198.0</v>
      </c>
      <c r="H694" s="515">
        <v>1601.0</v>
      </c>
      <c r="I694" s="515">
        <v>1309.618</v>
      </c>
      <c r="J694" s="515">
        <v>1034.246</v>
      </c>
      <c r="K694" s="61">
        <v>47.8</v>
      </c>
      <c r="L694" s="560">
        <v>0.5</v>
      </c>
      <c r="M694" s="561">
        <v>4.0</v>
      </c>
      <c r="N694" s="105"/>
      <c r="O694" s="563">
        <v>56308.0</v>
      </c>
      <c r="P694" s="563"/>
      <c r="Q694" s="515"/>
      <c r="S694" s="63"/>
      <c r="T694" s="8"/>
      <c r="U694" s="8"/>
      <c r="V694" s="8"/>
      <c r="W694" s="8"/>
    </row>
    <row r="695" ht="15.75" customHeight="1">
      <c r="A695" s="565" t="s">
        <v>2389</v>
      </c>
      <c r="B695" s="565" t="s">
        <v>2390</v>
      </c>
      <c r="C695" s="566">
        <v>5.0</v>
      </c>
      <c r="D695" s="566">
        <v>54.0</v>
      </c>
      <c r="E695" s="566">
        <v>3000.0</v>
      </c>
      <c r="F695" s="566">
        <v>324.0</v>
      </c>
      <c r="G695" s="566">
        <v>264.0</v>
      </c>
      <c r="H695" s="567">
        <v>2002.0</v>
      </c>
      <c r="I695" s="567">
        <v>1637.636</v>
      </c>
      <c r="J695" s="567">
        <v>1293.2920000000001</v>
      </c>
      <c r="K695" s="566">
        <v>59.7</v>
      </c>
      <c r="L695" s="568">
        <v>0.5</v>
      </c>
      <c r="M695" s="569">
        <v>4.0</v>
      </c>
      <c r="N695" s="105"/>
      <c r="O695" s="563">
        <v>67023.0</v>
      </c>
      <c r="P695" s="563"/>
      <c r="Q695" s="567"/>
      <c r="S695" s="63"/>
      <c r="T695" s="8"/>
      <c r="U695" s="8"/>
      <c r="V695" s="8"/>
      <c r="W695" s="8"/>
    </row>
    <row r="696" ht="15.75" customHeight="1">
      <c r="A696" s="9" t="s">
        <v>2391</v>
      </c>
      <c r="B696" s="9" t="s">
        <v>2392</v>
      </c>
      <c r="C696" s="61">
        <v>6.0</v>
      </c>
      <c r="D696" s="61">
        <v>54.0</v>
      </c>
      <c r="E696" s="61">
        <v>3000.0</v>
      </c>
      <c r="F696" s="61">
        <v>390.0</v>
      </c>
      <c r="G696" s="61">
        <v>330.0</v>
      </c>
      <c r="H696" s="515">
        <v>2402.0</v>
      </c>
      <c r="I696" s="515">
        <v>1964.8359999999998</v>
      </c>
      <c r="J696" s="515">
        <v>1551.692</v>
      </c>
      <c r="K696" s="61">
        <v>71.6</v>
      </c>
      <c r="L696" s="560">
        <v>0.5</v>
      </c>
      <c r="M696" s="561">
        <v>4.0</v>
      </c>
      <c r="N696" s="105"/>
      <c r="O696" s="563">
        <v>77761.0</v>
      </c>
      <c r="P696" s="563"/>
      <c r="Q696" s="515"/>
      <c r="S696" s="63"/>
      <c r="T696" s="8"/>
      <c r="U696" s="8"/>
      <c r="V696" s="8"/>
      <c r="W696" s="8"/>
    </row>
    <row r="697" ht="15.75" customHeight="1">
      <c r="A697" s="9" t="s">
        <v>2393</v>
      </c>
      <c r="B697" s="9" t="s">
        <v>2394</v>
      </c>
      <c r="C697" s="61">
        <v>7.0</v>
      </c>
      <c r="D697" s="61">
        <v>54.0</v>
      </c>
      <c r="E697" s="61">
        <v>3000.0</v>
      </c>
      <c r="F697" s="61">
        <v>456.0</v>
      </c>
      <c r="G697" s="61">
        <v>396.0</v>
      </c>
      <c r="H697" s="515">
        <v>2803.0</v>
      </c>
      <c r="I697" s="515">
        <v>2292.854</v>
      </c>
      <c r="J697" s="515">
        <v>1810.738</v>
      </c>
      <c r="K697" s="61">
        <v>83.5</v>
      </c>
      <c r="L697" s="560">
        <v>0.5</v>
      </c>
      <c r="M697" s="561">
        <v>4.0</v>
      </c>
      <c r="N697" s="105"/>
      <c r="O697" s="563">
        <v>88523.0</v>
      </c>
      <c r="P697" s="563"/>
      <c r="Q697" s="515"/>
      <c r="S697" s="63"/>
      <c r="T697" s="8"/>
      <c r="U697" s="8"/>
      <c r="V697" s="8"/>
      <c r="W697" s="8"/>
    </row>
    <row r="698" ht="15.75" customHeight="1">
      <c r="A698" s="565" t="s">
        <v>2395</v>
      </c>
      <c r="B698" s="565" t="s">
        <v>2396</v>
      </c>
      <c r="C698" s="566">
        <v>8.0</v>
      </c>
      <c r="D698" s="566">
        <v>54.0</v>
      </c>
      <c r="E698" s="566">
        <v>3000.0</v>
      </c>
      <c r="F698" s="566">
        <v>522.0</v>
      </c>
      <c r="G698" s="566">
        <v>462.0</v>
      </c>
      <c r="H698" s="567">
        <v>3203.0</v>
      </c>
      <c r="I698" s="567">
        <v>2620.0539999999996</v>
      </c>
      <c r="J698" s="567">
        <v>2069.138</v>
      </c>
      <c r="K698" s="566">
        <v>95.5</v>
      </c>
      <c r="L698" s="568">
        <v>0.5</v>
      </c>
      <c r="M698" s="569">
        <v>4.0</v>
      </c>
      <c r="N698" s="105"/>
      <c r="O698" s="563">
        <v>99309.0</v>
      </c>
      <c r="P698" s="563"/>
      <c r="Q698" s="567"/>
      <c r="S698" s="63"/>
      <c r="T698" s="8"/>
      <c r="U698" s="8"/>
      <c r="V698" s="8"/>
      <c r="W698" s="8"/>
    </row>
    <row r="699" ht="15.75" customHeight="1">
      <c r="A699" s="9" t="s">
        <v>2397</v>
      </c>
      <c r="B699" s="9" t="s">
        <v>2398</v>
      </c>
      <c r="C699" s="61">
        <v>9.0</v>
      </c>
      <c r="D699" s="61">
        <v>54.0</v>
      </c>
      <c r="E699" s="61">
        <v>3000.0</v>
      </c>
      <c r="F699" s="61">
        <v>588.0</v>
      </c>
      <c r="G699" s="61">
        <v>528.0</v>
      </c>
      <c r="H699" s="515">
        <v>3604.0</v>
      </c>
      <c r="I699" s="515">
        <v>2948.0719999999997</v>
      </c>
      <c r="J699" s="515">
        <v>2328.184</v>
      </c>
      <c r="K699" s="61">
        <v>107.4</v>
      </c>
      <c r="L699" s="560">
        <v>0.5</v>
      </c>
      <c r="M699" s="561">
        <v>4.0</v>
      </c>
      <c r="N699" s="105"/>
      <c r="O699" s="563">
        <v>110114.0</v>
      </c>
      <c r="P699" s="563"/>
      <c r="Q699" s="515"/>
      <c r="S699" s="63"/>
      <c r="T699" s="8"/>
      <c r="U699" s="8"/>
      <c r="V699" s="8"/>
      <c r="W699" s="8"/>
    </row>
    <row r="700" ht="15.75" customHeight="1">
      <c r="A700" s="9" t="s">
        <v>2399</v>
      </c>
      <c r="B700" s="9" t="s">
        <v>2400</v>
      </c>
      <c r="C700" s="61">
        <v>10.0</v>
      </c>
      <c r="D700" s="61">
        <v>54.0</v>
      </c>
      <c r="E700" s="61">
        <v>3000.0</v>
      </c>
      <c r="F700" s="61">
        <v>654.0</v>
      </c>
      <c r="G700" s="61">
        <v>594.0</v>
      </c>
      <c r="H700" s="515">
        <v>4004.0</v>
      </c>
      <c r="I700" s="515">
        <v>3275.272</v>
      </c>
      <c r="J700" s="515">
        <v>2586.5840000000003</v>
      </c>
      <c r="K700" s="61">
        <v>119.3</v>
      </c>
      <c r="L700" s="560">
        <v>0.5</v>
      </c>
      <c r="M700" s="561">
        <v>6.0</v>
      </c>
      <c r="N700" s="105"/>
      <c r="O700" s="563">
        <v>120949.0</v>
      </c>
      <c r="P700" s="563"/>
      <c r="Q700" s="515"/>
      <c r="S700" s="63"/>
      <c r="T700" s="8"/>
      <c r="U700" s="8"/>
      <c r="V700" s="8"/>
      <c r="W700" s="8"/>
    </row>
    <row r="701" ht="15.75" customHeight="1">
      <c r="A701" s="565" t="s">
        <v>2401</v>
      </c>
      <c r="B701" s="565" t="s">
        <v>2402</v>
      </c>
      <c r="C701" s="566">
        <v>11.0</v>
      </c>
      <c r="D701" s="566">
        <v>54.0</v>
      </c>
      <c r="E701" s="566">
        <v>3000.0</v>
      </c>
      <c r="F701" s="566">
        <v>720.0</v>
      </c>
      <c r="G701" s="566">
        <v>660.0</v>
      </c>
      <c r="H701" s="567">
        <v>4405.0</v>
      </c>
      <c r="I701" s="567">
        <v>3603.29</v>
      </c>
      <c r="J701" s="567">
        <v>2845.63</v>
      </c>
      <c r="K701" s="566">
        <v>131.2</v>
      </c>
      <c r="L701" s="568">
        <v>0.5</v>
      </c>
      <c r="M701" s="569">
        <v>6.0</v>
      </c>
      <c r="N701" s="105"/>
      <c r="O701" s="563">
        <v>131800.0</v>
      </c>
      <c r="P701" s="563"/>
      <c r="Q701" s="567"/>
      <c r="S701" s="63"/>
      <c r="T701" s="8"/>
      <c r="U701" s="8"/>
      <c r="V701" s="8"/>
      <c r="W701" s="8"/>
    </row>
    <row r="702" ht="15.75" customHeight="1">
      <c r="A702" s="9" t="s">
        <v>2403</v>
      </c>
      <c r="B702" s="9" t="s">
        <v>2404</v>
      </c>
      <c r="C702" s="61">
        <v>12.0</v>
      </c>
      <c r="D702" s="61">
        <v>54.0</v>
      </c>
      <c r="E702" s="61">
        <v>3000.0</v>
      </c>
      <c r="F702" s="61">
        <v>786.0</v>
      </c>
      <c r="G702" s="61">
        <v>726.0</v>
      </c>
      <c r="H702" s="515">
        <v>4804.0</v>
      </c>
      <c r="I702" s="515">
        <v>3929.6719999999996</v>
      </c>
      <c r="J702" s="515">
        <v>3103.384</v>
      </c>
      <c r="K702" s="61">
        <v>143.1</v>
      </c>
      <c r="L702" s="560">
        <v>0.5</v>
      </c>
      <c r="M702" s="561">
        <v>6.0</v>
      </c>
      <c r="N702" s="105"/>
      <c r="O702" s="563">
        <v>142526.0</v>
      </c>
      <c r="P702" s="563"/>
      <c r="Q702" s="515"/>
      <c r="S702" s="63"/>
      <c r="T702" s="8"/>
      <c r="U702" s="8"/>
      <c r="V702" s="8"/>
      <c r="W702" s="8"/>
    </row>
    <row r="703" ht="15.75" customHeight="1">
      <c r="A703" s="9" t="s">
        <v>2405</v>
      </c>
      <c r="B703" s="9" t="s">
        <v>2406</v>
      </c>
      <c r="C703" s="61">
        <v>13.0</v>
      </c>
      <c r="D703" s="61">
        <v>54.0</v>
      </c>
      <c r="E703" s="61">
        <v>3000.0</v>
      </c>
      <c r="F703" s="61">
        <v>852.0</v>
      </c>
      <c r="G703" s="61">
        <v>792.0</v>
      </c>
      <c r="H703" s="515">
        <v>5205.0</v>
      </c>
      <c r="I703" s="515">
        <v>4257.69</v>
      </c>
      <c r="J703" s="515">
        <v>3362.4300000000003</v>
      </c>
      <c r="K703" s="61">
        <v>150.6</v>
      </c>
      <c r="L703" s="560">
        <v>0.5</v>
      </c>
      <c r="M703" s="561">
        <v>6.0</v>
      </c>
      <c r="N703" s="105"/>
      <c r="O703" s="563">
        <v>153253.0</v>
      </c>
      <c r="P703" s="563"/>
      <c r="Q703" s="515"/>
      <c r="S703" s="63"/>
      <c r="T703" s="8"/>
      <c r="U703" s="8"/>
      <c r="V703" s="8"/>
      <c r="W703" s="8"/>
    </row>
    <row r="704" ht="15.75" customHeight="1">
      <c r="A704" s="9" t="s">
        <v>2407</v>
      </c>
      <c r="B704" s="9" t="s">
        <v>2408</v>
      </c>
      <c r="C704" s="61">
        <v>14.0</v>
      </c>
      <c r="D704" s="61">
        <v>54.0</v>
      </c>
      <c r="E704" s="61">
        <v>3000.0</v>
      </c>
      <c r="F704" s="61">
        <v>918.0</v>
      </c>
      <c r="G704" s="61">
        <v>858.0</v>
      </c>
      <c r="H704" s="515">
        <v>5605.0</v>
      </c>
      <c r="I704" s="515">
        <v>4584.889999999999</v>
      </c>
      <c r="J704" s="515">
        <v>3620.83</v>
      </c>
      <c r="K704" s="61">
        <v>165.8</v>
      </c>
      <c r="L704" s="560">
        <v>0.5</v>
      </c>
      <c r="M704" s="561">
        <v>6.0</v>
      </c>
      <c r="N704" s="55"/>
      <c r="O704" s="563">
        <v>163980.0</v>
      </c>
      <c r="P704" s="563"/>
      <c r="Q704" s="515"/>
      <c r="S704" s="63"/>
      <c r="T704" s="8"/>
      <c r="U704" s="8"/>
      <c r="V704" s="8"/>
      <c r="W704" s="8"/>
    </row>
    <row r="705" ht="15.75" customHeight="1">
      <c r="O705" s="563">
        <v>0.0</v>
      </c>
      <c r="P705" s="563"/>
      <c r="S705" s="63"/>
      <c r="T705" s="8"/>
      <c r="U705" s="8"/>
      <c r="V705" s="8"/>
      <c r="W705" s="8"/>
    </row>
    <row r="706" ht="15.75" customHeight="1">
      <c r="A706" s="9" t="s">
        <v>2409</v>
      </c>
      <c r="B706" s="9" t="s">
        <v>2410</v>
      </c>
      <c r="C706" s="61">
        <v>2.0</v>
      </c>
      <c r="D706" s="61">
        <v>54.0</v>
      </c>
      <c r="E706" s="61">
        <v>126.0</v>
      </c>
      <c r="F706" s="61">
        <v>270.0</v>
      </c>
      <c r="G706" s="61">
        <v>200.0</v>
      </c>
      <c r="H706" s="515">
        <v>72.57</v>
      </c>
      <c r="I706" s="515">
        <v>59.36225999999999</v>
      </c>
      <c r="J706" s="515">
        <v>46.880219999999994</v>
      </c>
      <c r="K706" s="61">
        <v>2.5</v>
      </c>
      <c r="L706" s="560">
        <v>0.5</v>
      </c>
      <c r="M706" s="561">
        <v>2.0</v>
      </c>
      <c r="N706" s="562" t="s">
        <v>1254</v>
      </c>
      <c r="O706" s="563">
        <v>10652.0</v>
      </c>
      <c r="P706" s="563"/>
      <c r="S706" s="63"/>
      <c r="T706" s="8"/>
      <c r="U706" s="8"/>
      <c r="V706" s="8"/>
      <c r="W706" s="8"/>
    </row>
    <row r="707" ht="15.75" customHeight="1">
      <c r="A707" s="9" t="s">
        <v>2411</v>
      </c>
      <c r="B707" s="9" t="s">
        <v>2412</v>
      </c>
      <c r="C707" s="61">
        <v>3.0</v>
      </c>
      <c r="D707" s="61">
        <v>54.0</v>
      </c>
      <c r="E707" s="61">
        <v>192.0</v>
      </c>
      <c r="F707" s="61">
        <v>270.0</v>
      </c>
      <c r="G707" s="61">
        <v>200.0</v>
      </c>
      <c r="H707" s="515">
        <v>108.24</v>
      </c>
      <c r="I707" s="515">
        <v>88.54032</v>
      </c>
      <c r="J707" s="515">
        <v>69.92304</v>
      </c>
      <c r="K707" s="61">
        <v>3.7</v>
      </c>
      <c r="L707" s="560">
        <v>0.5</v>
      </c>
      <c r="M707" s="561">
        <v>4.0</v>
      </c>
      <c r="N707" s="105"/>
      <c r="O707" s="563">
        <v>12437.0</v>
      </c>
      <c r="P707" s="563"/>
      <c r="S707" s="63"/>
      <c r="T707" s="8"/>
      <c r="U707" s="8"/>
      <c r="V707" s="8"/>
      <c r="W707" s="8"/>
    </row>
    <row r="708" ht="15.75" customHeight="1">
      <c r="A708" s="9" t="s">
        <v>2413</v>
      </c>
      <c r="B708" s="9" t="s">
        <v>2414</v>
      </c>
      <c r="C708" s="61">
        <v>4.0</v>
      </c>
      <c r="D708" s="61">
        <v>54.0</v>
      </c>
      <c r="E708" s="61">
        <v>258.0</v>
      </c>
      <c r="F708" s="61">
        <v>270.0</v>
      </c>
      <c r="G708" s="61">
        <v>200.0</v>
      </c>
      <c r="H708" s="515">
        <v>145.14</v>
      </c>
      <c r="I708" s="515">
        <v>118.72451999999998</v>
      </c>
      <c r="J708" s="515">
        <v>93.76043999999999</v>
      </c>
      <c r="K708" s="61">
        <v>4.9</v>
      </c>
      <c r="L708" s="560">
        <v>0.5</v>
      </c>
      <c r="M708" s="561">
        <v>4.0</v>
      </c>
      <c r="N708" s="105"/>
      <c r="O708" s="563">
        <v>14224.0</v>
      </c>
      <c r="P708" s="563"/>
      <c r="S708" s="63"/>
      <c r="T708" s="8"/>
      <c r="U708" s="8"/>
      <c r="V708" s="8"/>
      <c r="W708" s="8"/>
    </row>
    <row r="709" ht="15.75" customHeight="1">
      <c r="A709" s="9" t="s">
        <v>2415</v>
      </c>
      <c r="B709" s="9" t="s">
        <v>2416</v>
      </c>
      <c r="C709" s="61">
        <v>5.0</v>
      </c>
      <c r="D709" s="61">
        <v>54.0</v>
      </c>
      <c r="E709" s="61">
        <v>324.0</v>
      </c>
      <c r="F709" s="61">
        <v>270.0</v>
      </c>
      <c r="G709" s="61">
        <v>200.0</v>
      </c>
      <c r="H709" s="515">
        <v>179.57999999999998</v>
      </c>
      <c r="I709" s="515">
        <v>146.89643999999998</v>
      </c>
      <c r="J709" s="515">
        <v>116.00868</v>
      </c>
      <c r="K709" s="61">
        <v>6.1</v>
      </c>
      <c r="L709" s="560">
        <v>0.5</v>
      </c>
      <c r="M709" s="561">
        <v>4.0</v>
      </c>
      <c r="N709" s="105"/>
      <c r="O709" s="563">
        <v>16016.0</v>
      </c>
      <c r="P709" s="563"/>
      <c r="S709" s="63"/>
      <c r="T709" s="8"/>
      <c r="U709" s="8"/>
      <c r="V709" s="8"/>
      <c r="W709" s="8"/>
    </row>
    <row r="710" ht="15.75" customHeight="1">
      <c r="A710" s="9" t="s">
        <v>2417</v>
      </c>
      <c r="B710" s="9" t="s">
        <v>2418</v>
      </c>
      <c r="C710" s="61">
        <v>6.0</v>
      </c>
      <c r="D710" s="61">
        <v>54.0</v>
      </c>
      <c r="E710" s="61">
        <v>390.0</v>
      </c>
      <c r="F710" s="61">
        <v>270.0</v>
      </c>
      <c r="G710" s="61">
        <v>200.0</v>
      </c>
      <c r="H710" s="515">
        <v>215.25</v>
      </c>
      <c r="I710" s="515">
        <v>176.0745</v>
      </c>
      <c r="J710" s="515">
        <v>139.0515</v>
      </c>
      <c r="K710" s="61">
        <v>7.4</v>
      </c>
      <c r="L710" s="560">
        <v>0.5</v>
      </c>
      <c r="M710" s="561">
        <v>4.0</v>
      </c>
      <c r="N710" s="105"/>
      <c r="O710" s="563">
        <v>17811.0</v>
      </c>
      <c r="P710" s="563"/>
      <c r="S710" s="63"/>
      <c r="T710" s="8"/>
      <c r="U710" s="8"/>
      <c r="V710" s="8"/>
      <c r="W710" s="8"/>
    </row>
    <row r="711" ht="15.75" customHeight="1">
      <c r="A711" s="9" t="s">
        <v>2419</v>
      </c>
      <c r="B711" s="9" t="s">
        <v>2420</v>
      </c>
      <c r="C711" s="61">
        <v>7.0</v>
      </c>
      <c r="D711" s="61">
        <v>54.0</v>
      </c>
      <c r="E711" s="61">
        <v>456.0</v>
      </c>
      <c r="F711" s="61">
        <v>270.0</v>
      </c>
      <c r="G711" s="61">
        <v>200.0</v>
      </c>
      <c r="H711" s="515">
        <v>252.14999999999998</v>
      </c>
      <c r="I711" s="515">
        <v>206.25869999999998</v>
      </c>
      <c r="J711" s="515">
        <v>162.88889999999998</v>
      </c>
      <c r="K711" s="61">
        <v>8.6</v>
      </c>
      <c r="L711" s="560">
        <v>0.5</v>
      </c>
      <c r="M711" s="561">
        <v>4.0</v>
      </c>
      <c r="N711" s="105"/>
      <c r="O711" s="563">
        <v>19610.0</v>
      </c>
      <c r="P711" s="563"/>
      <c r="S711" s="63"/>
      <c r="T711" s="8"/>
      <c r="U711" s="8"/>
      <c r="V711" s="8"/>
      <c r="W711" s="8"/>
    </row>
    <row r="712" ht="15.75" customHeight="1">
      <c r="A712" s="9" t="s">
        <v>2421</v>
      </c>
      <c r="B712" s="9" t="s">
        <v>2422</v>
      </c>
      <c r="C712" s="61">
        <v>8.0</v>
      </c>
      <c r="D712" s="61">
        <v>54.0</v>
      </c>
      <c r="E712" s="61">
        <v>522.0</v>
      </c>
      <c r="F712" s="61">
        <v>270.0</v>
      </c>
      <c r="G712" s="61">
        <v>200.0</v>
      </c>
      <c r="H712" s="515">
        <v>287.82</v>
      </c>
      <c r="I712" s="515">
        <v>235.43676</v>
      </c>
      <c r="J712" s="515">
        <v>185.93172</v>
      </c>
      <c r="K712" s="61">
        <v>9.8</v>
      </c>
      <c r="L712" s="560">
        <v>0.5</v>
      </c>
      <c r="M712" s="561">
        <v>4.0</v>
      </c>
      <c r="N712" s="105"/>
      <c r="O712" s="563">
        <v>21413.0</v>
      </c>
      <c r="P712" s="563"/>
      <c r="S712" s="63"/>
      <c r="T712" s="8"/>
      <c r="U712" s="8"/>
      <c r="V712" s="8"/>
      <c r="W712" s="8"/>
    </row>
    <row r="713" ht="15.75" customHeight="1">
      <c r="A713" s="9" t="s">
        <v>2423</v>
      </c>
      <c r="B713" s="9" t="s">
        <v>2424</v>
      </c>
      <c r="C713" s="61">
        <v>9.0</v>
      </c>
      <c r="D713" s="61">
        <v>54.0</v>
      </c>
      <c r="E713" s="61">
        <v>588.0</v>
      </c>
      <c r="F713" s="61">
        <v>270.0</v>
      </c>
      <c r="G713" s="61">
        <v>200.0</v>
      </c>
      <c r="H713" s="515">
        <v>324.72</v>
      </c>
      <c r="I713" s="515">
        <v>265.62096</v>
      </c>
      <c r="J713" s="515">
        <v>209.76912000000002</v>
      </c>
      <c r="K713" s="61">
        <v>11.1</v>
      </c>
      <c r="L713" s="560">
        <v>0.5</v>
      </c>
      <c r="M713" s="561">
        <v>4.0</v>
      </c>
      <c r="N713" s="105"/>
      <c r="O713" s="563">
        <v>23219.0</v>
      </c>
      <c r="P713" s="563"/>
      <c r="S713" s="63"/>
      <c r="T713" s="8"/>
      <c r="U713" s="8"/>
      <c r="V713" s="8"/>
      <c r="W713" s="8"/>
    </row>
    <row r="714" ht="15.75" customHeight="1">
      <c r="A714" s="9" t="s">
        <v>2425</v>
      </c>
      <c r="B714" s="9" t="s">
        <v>2426</v>
      </c>
      <c r="C714" s="61">
        <v>10.0</v>
      </c>
      <c r="D714" s="61">
        <v>54.0</v>
      </c>
      <c r="E714" s="61">
        <v>654.0</v>
      </c>
      <c r="F714" s="61">
        <v>270.0</v>
      </c>
      <c r="G714" s="61">
        <v>200.0</v>
      </c>
      <c r="H714" s="515">
        <v>360.39000000000004</v>
      </c>
      <c r="I714" s="515">
        <v>294.79902000000004</v>
      </c>
      <c r="J714" s="515">
        <v>232.81194000000002</v>
      </c>
      <c r="K714" s="61">
        <v>12.3</v>
      </c>
      <c r="L714" s="560">
        <v>0.5</v>
      </c>
      <c r="M714" s="561">
        <v>6.0</v>
      </c>
      <c r="N714" s="105"/>
      <c r="O714" s="563">
        <v>25029.0</v>
      </c>
      <c r="P714" s="563"/>
      <c r="S714" s="63"/>
      <c r="T714" s="8"/>
      <c r="U714" s="8"/>
      <c r="V714" s="8"/>
      <c r="W714" s="8"/>
    </row>
    <row r="715" ht="15.75" customHeight="1">
      <c r="A715" s="9" t="s">
        <v>2427</v>
      </c>
      <c r="B715" s="9" t="s">
        <v>2428</v>
      </c>
      <c r="C715" s="61">
        <v>11.0</v>
      </c>
      <c r="D715" s="61">
        <v>54.0</v>
      </c>
      <c r="E715" s="61">
        <v>720.0</v>
      </c>
      <c r="F715" s="61">
        <v>270.0</v>
      </c>
      <c r="G715" s="61">
        <v>200.0</v>
      </c>
      <c r="H715" s="515">
        <v>396.06</v>
      </c>
      <c r="I715" s="515">
        <v>323.97708</v>
      </c>
      <c r="J715" s="515">
        <v>255.85476</v>
      </c>
      <c r="K715" s="61">
        <v>13.5</v>
      </c>
      <c r="L715" s="560">
        <v>0.5</v>
      </c>
      <c r="M715" s="561">
        <v>6.0</v>
      </c>
      <c r="N715" s="105"/>
      <c r="O715" s="563">
        <v>26841.0</v>
      </c>
      <c r="P715" s="563"/>
      <c r="S715" s="63"/>
      <c r="T715" s="8"/>
      <c r="U715" s="8"/>
      <c r="V715" s="8"/>
      <c r="W715" s="8"/>
    </row>
    <row r="716" ht="15.75" customHeight="1">
      <c r="A716" s="9" t="s">
        <v>2429</v>
      </c>
      <c r="B716" s="9" t="s">
        <v>2430</v>
      </c>
      <c r="C716" s="61">
        <v>12.0</v>
      </c>
      <c r="D716" s="61">
        <v>54.0</v>
      </c>
      <c r="E716" s="61">
        <v>786.0</v>
      </c>
      <c r="F716" s="61">
        <v>270.0</v>
      </c>
      <c r="G716" s="61">
        <v>200.0</v>
      </c>
      <c r="H716" s="515">
        <v>432.96</v>
      </c>
      <c r="I716" s="515">
        <v>354.16128</v>
      </c>
      <c r="J716" s="515">
        <v>279.69216</v>
      </c>
      <c r="K716" s="61">
        <v>14.8</v>
      </c>
      <c r="L716" s="560">
        <v>0.5</v>
      </c>
      <c r="M716" s="561">
        <v>6.0</v>
      </c>
      <c r="N716" s="105"/>
      <c r="O716" s="563">
        <v>28632.0</v>
      </c>
      <c r="P716" s="563"/>
      <c r="S716" s="63"/>
      <c r="T716" s="8"/>
      <c r="U716" s="8"/>
      <c r="V716" s="8"/>
      <c r="W716" s="8"/>
    </row>
    <row r="717" ht="15.75" customHeight="1">
      <c r="A717" s="9" t="s">
        <v>2431</v>
      </c>
      <c r="B717" s="9" t="s">
        <v>2432</v>
      </c>
      <c r="C717" s="61">
        <v>13.0</v>
      </c>
      <c r="D717" s="61">
        <v>54.0</v>
      </c>
      <c r="E717" s="61">
        <v>852.0</v>
      </c>
      <c r="F717" s="61">
        <v>270.0</v>
      </c>
      <c r="G717" s="61">
        <v>200.0</v>
      </c>
      <c r="H717" s="515">
        <v>468.63</v>
      </c>
      <c r="I717" s="515">
        <v>383.33934</v>
      </c>
      <c r="J717" s="515">
        <v>302.73498</v>
      </c>
      <c r="K717" s="61">
        <v>16.1</v>
      </c>
      <c r="L717" s="560">
        <v>0.5</v>
      </c>
      <c r="M717" s="561">
        <v>6.0</v>
      </c>
      <c r="N717" s="105"/>
      <c r="O717" s="563">
        <v>30424.0</v>
      </c>
      <c r="P717" s="563"/>
      <c r="S717" s="63"/>
      <c r="T717" s="8"/>
      <c r="U717" s="8"/>
      <c r="V717" s="8"/>
      <c r="W717" s="8"/>
    </row>
    <row r="718" ht="15.75" customHeight="1">
      <c r="A718" s="9" t="s">
        <v>2433</v>
      </c>
      <c r="B718" s="9" t="s">
        <v>2434</v>
      </c>
      <c r="C718" s="61">
        <v>14.0</v>
      </c>
      <c r="D718" s="61">
        <v>54.0</v>
      </c>
      <c r="E718" s="61">
        <v>918.0</v>
      </c>
      <c r="F718" s="61">
        <v>270.0</v>
      </c>
      <c r="G718" s="61">
        <v>200.0</v>
      </c>
      <c r="H718" s="515">
        <v>505.53000000000003</v>
      </c>
      <c r="I718" s="515">
        <v>413.52354</v>
      </c>
      <c r="J718" s="515">
        <v>326.57238</v>
      </c>
      <c r="K718" s="61">
        <v>17.3</v>
      </c>
      <c r="L718" s="560">
        <v>0.5</v>
      </c>
      <c r="M718" s="561">
        <v>6.0</v>
      </c>
      <c r="N718" s="55"/>
      <c r="O718" s="563">
        <v>32397.0</v>
      </c>
      <c r="P718" s="563"/>
      <c r="S718" s="63"/>
      <c r="T718" s="8"/>
      <c r="U718" s="8"/>
      <c r="V718" s="8"/>
      <c r="W718" s="8"/>
    </row>
    <row r="719" ht="15.75" customHeight="1">
      <c r="A719" s="572"/>
      <c r="B719" s="573"/>
      <c r="C719" s="573"/>
      <c r="D719" s="577"/>
      <c r="E719" s="577"/>
      <c r="F719" s="577"/>
      <c r="G719" s="577"/>
      <c r="H719" s="578"/>
      <c r="I719" s="578"/>
      <c r="J719" s="578"/>
      <c r="K719" s="577"/>
      <c r="L719" s="577"/>
      <c r="M719" s="571"/>
      <c r="N719" s="573"/>
      <c r="O719" s="563">
        <v>0.0</v>
      </c>
      <c r="P719" s="563"/>
      <c r="S719" s="63"/>
      <c r="T719" s="8"/>
      <c r="U719" s="8"/>
      <c r="V719" s="8"/>
      <c r="W719" s="8"/>
    </row>
    <row r="720" ht="15.75" customHeight="1">
      <c r="A720" s="572"/>
      <c r="B720" s="573" t="s">
        <v>1403</v>
      </c>
      <c r="C720" s="572"/>
      <c r="D720" s="572"/>
      <c r="E720" s="572"/>
      <c r="F720" s="572"/>
      <c r="G720" s="572"/>
      <c r="H720" s="574"/>
      <c r="I720" s="574"/>
      <c r="J720" s="574"/>
      <c r="K720" s="572"/>
      <c r="L720" s="575"/>
      <c r="M720" s="575"/>
      <c r="N720" s="572"/>
      <c r="O720" s="563">
        <v>0.0</v>
      </c>
      <c r="P720" s="563"/>
      <c r="S720" s="63"/>
      <c r="T720" s="8"/>
      <c r="U720" s="8"/>
      <c r="V720" s="8"/>
      <c r="W720" s="8"/>
    </row>
    <row r="721" ht="15.75" customHeight="1">
      <c r="A721" s="9" t="s">
        <v>2435</v>
      </c>
      <c r="B721" s="9" t="s">
        <v>2436</v>
      </c>
      <c r="C721" s="61">
        <v>2.0</v>
      </c>
      <c r="D721" s="61">
        <v>54.0</v>
      </c>
      <c r="E721" s="61">
        <v>126.0</v>
      </c>
      <c r="F721" s="61">
        <v>420.0</v>
      </c>
      <c r="G721" s="61">
        <v>350.0</v>
      </c>
      <c r="H721" s="515">
        <v>111.93</v>
      </c>
      <c r="I721" s="515">
        <v>91.55874</v>
      </c>
      <c r="J721" s="515">
        <v>72.30678</v>
      </c>
      <c r="K721" s="61">
        <v>4.3</v>
      </c>
      <c r="L721" s="560">
        <v>0.5</v>
      </c>
      <c r="M721" s="561">
        <v>2.0</v>
      </c>
      <c r="N721" s="562" t="s">
        <v>1254</v>
      </c>
      <c r="O721" s="563">
        <v>11498.0</v>
      </c>
      <c r="P721" s="563"/>
      <c r="S721" s="63"/>
      <c r="T721" s="8"/>
      <c r="U721" s="8"/>
      <c r="V721" s="8"/>
      <c r="W721" s="8"/>
    </row>
    <row r="722" ht="15.75" customHeight="1">
      <c r="A722" s="9" t="s">
        <v>2437</v>
      </c>
      <c r="B722" s="9" t="s">
        <v>2438</v>
      </c>
      <c r="C722" s="61">
        <v>3.0</v>
      </c>
      <c r="D722" s="61">
        <v>54.0</v>
      </c>
      <c r="E722" s="61">
        <v>192.0</v>
      </c>
      <c r="F722" s="61">
        <v>420.0</v>
      </c>
      <c r="G722" s="61">
        <v>350.0</v>
      </c>
      <c r="H722" s="515">
        <v>168.51000000000002</v>
      </c>
      <c r="I722" s="515">
        <v>137.84118</v>
      </c>
      <c r="J722" s="515">
        <v>108.85746000000002</v>
      </c>
      <c r="K722" s="61">
        <v>6.2</v>
      </c>
      <c r="L722" s="560">
        <v>0.5</v>
      </c>
      <c r="M722" s="561">
        <v>4.0</v>
      </c>
      <c r="N722" s="105"/>
      <c r="O722" s="563">
        <v>13482.0</v>
      </c>
      <c r="P722" s="563"/>
      <c r="S722" s="63"/>
      <c r="T722" s="8"/>
      <c r="U722" s="8"/>
      <c r="V722" s="8"/>
      <c r="W722" s="8"/>
    </row>
    <row r="723" ht="15.75" customHeight="1">
      <c r="A723" s="9" t="s">
        <v>2439</v>
      </c>
      <c r="B723" s="9" t="s">
        <v>2440</v>
      </c>
      <c r="C723" s="61">
        <v>4.0</v>
      </c>
      <c r="D723" s="61">
        <v>54.0</v>
      </c>
      <c r="E723" s="61">
        <v>258.0</v>
      </c>
      <c r="F723" s="61">
        <v>420.0</v>
      </c>
      <c r="G723" s="61">
        <v>350.0</v>
      </c>
      <c r="H723" s="515">
        <v>225.09</v>
      </c>
      <c r="I723" s="515">
        <v>184.12362</v>
      </c>
      <c r="J723" s="515">
        <v>145.40814</v>
      </c>
      <c r="K723" s="61">
        <v>8.3</v>
      </c>
      <c r="L723" s="560">
        <v>0.5</v>
      </c>
      <c r="M723" s="561">
        <v>4.0</v>
      </c>
      <c r="N723" s="105"/>
      <c r="O723" s="563">
        <v>15468.0</v>
      </c>
      <c r="P723" s="563"/>
      <c r="S723" s="63"/>
      <c r="T723" s="8"/>
      <c r="U723" s="8"/>
      <c r="V723" s="8"/>
      <c r="W723" s="8"/>
    </row>
    <row r="724" ht="15.75" customHeight="1">
      <c r="A724" s="9" t="s">
        <v>2441</v>
      </c>
      <c r="B724" s="9" t="s">
        <v>2442</v>
      </c>
      <c r="C724" s="61">
        <v>5.0</v>
      </c>
      <c r="D724" s="61">
        <v>54.0</v>
      </c>
      <c r="E724" s="61">
        <v>324.0</v>
      </c>
      <c r="F724" s="61">
        <v>420.0</v>
      </c>
      <c r="G724" s="61">
        <v>350.0</v>
      </c>
      <c r="H724" s="515">
        <v>281.67</v>
      </c>
      <c r="I724" s="515">
        <v>230.40606</v>
      </c>
      <c r="J724" s="515">
        <v>181.95882</v>
      </c>
      <c r="K724" s="61">
        <v>10.3</v>
      </c>
      <c r="L724" s="560">
        <v>0.5</v>
      </c>
      <c r="M724" s="561">
        <v>4.0</v>
      </c>
      <c r="N724" s="105"/>
      <c r="O724" s="563">
        <v>17458.0</v>
      </c>
      <c r="P724" s="563"/>
      <c r="S724" s="63"/>
      <c r="T724" s="8"/>
      <c r="U724" s="8"/>
      <c r="V724" s="8"/>
      <c r="W724" s="8"/>
    </row>
    <row r="725" ht="15.75" customHeight="1">
      <c r="A725" s="9" t="s">
        <v>2443</v>
      </c>
      <c r="B725" s="9" t="s">
        <v>2444</v>
      </c>
      <c r="C725" s="61">
        <v>6.0</v>
      </c>
      <c r="D725" s="61">
        <v>54.0</v>
      </c>
      <c r="E725" s="61">
        <v>390.0</v>
      </c>
      <c r="F725" s="61">
        <v>420.0</v>
      </c>
      <c r="G725" s="61">
        <v>350.0</v>
      </c>
      <c r="H725" s="515">
        <v>335.79</v>
      </c>
      <c r="I725" s="515">
        <v>274.67622</v>
      </c>
      <c r="J725" s="515">
        <v>216.92034</v>
      </c>
      <c r="K725" s="61">
        <v>12.4</v>
      </c>
      <c r="L725" s="560">
        <v>0.5</v>
      </c>
      <c r="M725" s="561">
        <v>4.0</v>
      </c>
      <c r="N725" s="105"/>
      <c r="O725" s="563">
        <v>19454.0</v>
      </c>
      <c r="P725" s="563"/>
      <c r="S725" s="63"/>
      <c r="T725" s="8"/>
      <c r="U725" s="8"/>
      <c r="V725" s="8"/>
      <c r="W725" s="8"/>
    </row>
    <row r="726" ht="15.75" customHeight="1">
      <c r="A726" s="9" t="s">
        <v>2445</v>
      </c>
      <c r="B726" s="9" t="s">
        <v>2446</v>
      </c>
      <c r="C726" s="61">
        <v>7.0</v>
      </c>
      <c r="D726" s="61">
        <v>54.0</v>
      </c>
      <c r="E726" s="61">
        <v>456.0</v>
      </c>
      <c r="F726" s="61">
        <v>420.0</v>
      </c>
      <c r="G726" s="61">
        <v>350.0</v>
      </c>
      <c r="H726" s="515">
        <v>392.37</v>
      </c>
      <c r="I726" s="515">
        <v>320.95866</v>
      </c>
      <c r="J726" s="515">
        <v>253.47102</v>
      </c>
      <c r="K726" s="61">
        <v>14.5</v>
      </c>
      <c r="L726" s="560">
        <v>0.5</v>
      </c>
      <c r="M726" s="561">
        <v>4.0</v>
      </c>
      <c r="N726" s="105"/>
      <c r="O726" s="563">
        <v>21452.0</v>
      </c>
      <c r="P726" s="563"/>
      <c r="S726" s="63"/>
      <c r="T726" s="8"/>
      <c r="U726" s="8"/>
      <c r="V726" s="8"/>
      <c r="W726" s="8"/>
    </row>
    <row r="727" ht="15.75" customHeight="1">
      <c r="A727" s="9" t="s">
        <v>2447</v>
      </c>
      <c r="B727" s="9" t="s">
        <v>2448</v>
      </c>
      <c r="C727" s="61">
        <v>8.0</v>
      </c>
      <c r="D727" s="61">
        <v>54.0</v>
      </c>
      <c r="E727" s="61">
        <v>522.0</v>
      </c>
      <c r="F727" s="61">
        <v>420.0</v>
      </c>
      <c r="G727" s="61">
        <v>350.0</v>
      </c>
      <c r="H727" s="515">
        <v>447.72</v>
      </c>
      <c r="I727" s="515">
        <v>366.23496</v>
      </c>
      <c r="J727" s="515">
        <v>289.22712</v>
      </c>
      <c r="K727" s="61">
        <v>16.6</v>
      </c>
      <c r="L727" s="560">
        <v>0.5</v>
      </c>
      <c r="M727" s="561">
        <v>4.0</v>
      </c>
      <c r="N727" s="105"/>
      <c r="O727" s="563">
        <v>23455.0</v>
      </c>
      <c r="P727" s="563"/>
      <c r="S727" s="63"/>
      <c r="T727" s="8"/>
      <c r="U727" s="8"/>
      <c r="V727" s="8"/>
      <c r="W727" s="8"/>
    </row>
    <row r="728" ht="15.75" customHeight="1">
      <c r="A728" s="9" t="s">
        <v>2449</v>
      </c>
      <c r="B728" s="9" t="s">
        <v>2450</v>
      </c>
      <c r="C728" s="61">
        <v>9.0</v>
      </c>
      <c r="D728" s="61">
        <v>54.0</v>
      </c>
      <c r="E728" s="61">
        <v>588.0</v>
      </c>
      <c r="F728" s="61">
        <v>420.0</v>
      </c>
      <c r="G728" s="61">
        <v>350.0</v>
      </c>
      <c r="H728" s="515">
        <v>505.53000000000003</v>
      </c>
      <c r="I728" s="515">
        <v>413.52354</v>
      </c>
      <c r="J728" s="515">
        <v>326.57238</v>
      </c>
      <c r="K728" s="61">
        <v>18.7</v>
      </c>
      <c r="L728" s="560">
        <v>0.5</v>
      </c>
      <c r="M728" s="561">
        <v>4.0</v>
      </c>
      <c r="N728" s="105"/>
      <c r="O728" s="563">
        <v>25462.0</v>
      </c>
      <c r="P728" s="563"/>
      <c r="S728" s="63"/>
      <c r="T728" s="8"/>
      <c r="U728" s="8"/>
      <c r="V728" s="8"/>
      <c r="W728" s="8"/>
    </row>
    <row r="729" ht="15.75" customHeight="1">
      <c r="A729" s="9" t="s">
        <v>2451</v>
      </c>
      <c r="B729" s="9" t="s">
        <v>2452</v>
      </c>
      <c r="C729" s="61">
        <v>10.0</v>
      </c>
      <c r="D729" s="61">
        <v>54.0</v>
      </c>
      <c r="E729" s="61">
        <v>654.0</v>
      </c>
      <c r="F729" s="61">
        <v>420.0</v>
      </c>
      <c r="G729" s="61">
        <v>350.0</v>
      </c>
      <c r="H729" s="515">
        <v>560.88</v>
      </c>
      <c r="I729" s="515">
        <v>458.79983999999996</v>
      </c>
      <c r="J729" s="515">
        <v>362.32848</v>
      </c>
      <c r="K729" s="61">
        <v>20.7</v>
      </c>
      <c r="L729" s="560">
        <v>0.5</v>
      </c>
      <c r="M729" s="561">
        <v>6.0</v>
      </c>
      <c r="N729" s="105"/>
      <c r="O729" s="563">
        <v>27474.0</v>
      </c>
      <c r="P729" s="563"/>
      <c r="S729" s="63"/>
      <c r="T729" s="8"/>
      <c r="U729" s="8"/>
      <c r="V729" s="8"/>
      <c r="W729" s="8"/>
    </row>
    <row r="730" ht="15.75" customHeight="1">
      <c r="A730" s="9" t="s">
        <v>2453</v>
      </c>
      <c r="B730" s="9" t="s">
        <v>2454</v>
      </c>
      <c r="C730" s="61">
        <v>11.0</v>
      </c>
      <c r="D730" s="61">
        <v>54.0</v>
      </c>
      <c r="E730" s="61">
        <v>720.0</v>
      </c>
      <c r="F730" s="61">
        <v>420.0</v>
      </c>
      <c r="G730" s="61">
        <v>350.0</v>
      </c>
      <c r="H730" s="515">
        <v>616.23</v>
      </c>
      <c r="I730" s="515">
        <v>504.07614</v>
      </c>
      <c r="J730" s="515">
        <v>398.08458</v>
      </c>
      <c r="K730" s="61">
        <v>22.8</v>
      </c>
      <c r="L730" s="560">
        <v>0.5</v>
      </c>
      <c r="M730" s="561">
        <v>6.0</v>
      </c>
      <c r="N730" s="105"/>
      <c r="O730" s="563">
        <v>29487.0</v>
      </c>
      <c r="P730" s="563"/>
      <c r="S730" s="63"/>
      <c r="T730" s="8"/>
      <c r="U730" s="8"/>
      <c r="V730" s="8"/>
      <c r="W730" s="8"/>
    </row>
    <row r="731" ht="15.75" customHeight="1">
      <c r="A731" s="9" t="s">
        <v>2455</v>
      </c>
      <c r="B731" s="9" t="s">
        <v>2456</v>
      </c>
      <c r="C731" s="61">
        <v>12.0</v>
      </c>
      <c r="D731" s="61">
        <v>54.0</v>
      </c>
      <c r="E731" s="61">
        <v>786.0</v>
      </c>
      <c r="F731" s="61">
        <v>420.0</v>
      </c>
      <c r="G731" s="61">
        <v>350.0</v>
      </c>
      <c r="H731" s="515">
        <v>672.81</v>
      </c>
      <c r="I731" s="515">
        <v>550.35858</v>
      </c>
      <c r="J731" s="515">
        <v>434.63525999999996</v>
      </c>
      <c r="K731" s="61">
        <v>24.9</v>
      </c>
      <c r="L731" s="560">
        <v>0.5</v>
      </c>
      <c r="M731" s="561">
        <v>6.0</v>
      </c>
      <c r="N731" s="105"/>
      <c r="O731" s="563">
        <v>31477.0</v>
      </c>
      <c r="P731" s="563"/>
      <c r="S731" s="63"/>
      <c r="T731" s="8"/>
      <c r="U731" s="8"/>
      <c r="V731" s="8"/>
      <c r="W731" s="8"/>
    </row>
    <row r="732" ht="15.75" customHeight="1">
      <c r="A732" s="9" t="s">
        <v>2457</v>
      </c>
      <c r="B732" s="9" t="s">
        <v>2458</v>
      </c>
      <c r="C732" s="61">
        <v>13.0</v>
      </c>
      <c r="D732" s="61">
        <v>54.0</v>
      </c>
      <c r="E732" s="61">
        <v>852.0</v>
      </c>
      <c r="F732" s="61">
        <v>420.0</v>
      </c>
      <c r="G732" s="61">
        <v>350.0</v>
      </c>
      <c r="H732" s="515">
        <v>728.16</v>
      </c>
      <c r="I732" s="515">
        <v>595.63488</v>
      </c>
      <c r="J732" s="515">
        <v>470.39136</v>
      </c>
      <c r="K732" s="61">
        <v>26.9</v>
      </c>
      <c r="L732" s="560">
        <v>0.5</v>
      </c>
      <c r="M732" s="561">
        <v>6.0</v>
      </c>
      <c r="N732" s="105"/>
      <c r="O732" s="563">
        <v>33468.0</v>
      </c>
      <c r="P732" s="563"/>
      <c r="S732" s="63"/>
      <c r="T732" s="8"/>
      <c r="U732" s="8"/>
      <c r="V732" s="8"/>
      <c r="W732" s="8"/>
    </row>
    <row r="733" ht="15.75" customHeight="1">
      <c r="A733" s="9" t="s">
        <v>2459</v>
      </c>
      <c r="B733" s="9" t="s">
        <v>2460</v>
      </c>
      <c r="C733" s="61">
        <v>14.0</v>
      </c>
      <c r="D733" s="61">
        <v>54.0</v>
      </c>
      <c r="E733" s="61">
        <v>918.0</v>
      </c>
      <c r="F733" s="61">
        <v>420.0</v>
      </c>
      <c r="G733" s="61">
        <v>350.0</v>
      </c>
      <c r="H733" s="515">
        <v>784.74</v>
      </c>
      <c r="I733" s="515">
        <v>641.91732</v>
      </c>
      <c r="J733" s="515">
        <v>506.94204</v>
      </c>
      <c r="K733" s="61">
        <v>29.0</v>
      </c>
      <c r="L733" s="560">
        <v>0.5</v>
      </c>
      <c r="M733" s="561">
        <v>6.0</v>
      </c>
      <c r="N733" s="55"/>
      <c r="O733" s="563">
        <v>35660.0</v>
      </c>
      <c r="P733" s="563"/>
      <c r="S733" s="63"/>
      <c r="T733" s="8"/>
      <c r="U733" s="8"/>
      <c r="V733" s="8"/>
      <c r="W733" s="8"/>
    </row>
    <row r="734" ht="15.75" customHeight="1">
      <c r="A734" s="572"/>
      <c r="B734" s="573"/>
      <c r="C734" s="573"/>
      <c r="D734" s="577"/>
      <c r="E734" s="577"/>
      <c r="F734" s="577"/>
      <c r="G734" s="577"/>
      <c r="H734" s="578"/>
      <c r="I734" s="578"/>
      <c r="J734" s="578"/>
      <c r="K734" s="577"/>
      <c r="L734" s="577"/>
      <c r="M734" s="572"/>
      <c r="N734" s="573"/>
      <c r="O734" s="563">
        <v>0.0</v>
      </c>
      <c r="P734" s="563"/>
      <c r="S734" s="63"/>
      <c r="T734" s="8"/>
      <c r="U734" s="8"/>
      <c r="V734" s="8"/>
      <c r="W734" s="8"/>
    </row>
    <row r="735" ht="15.75" customHeight="1">
      <c r="A735" s="572"/>
      <c r="B735" s="573" t="s">
        <v>1556</v>
      </c>
      <c r="C735" s="572"/>
      <c r="D735" s="572"/>
      <c r="E735" s="572"/>
      <c r="F735" s="572"/>
      <c r="G735" s="572"/>
      <c r="H735" s="574"/>
      <c r="I735" s="574"/>
      <c r="J735" s="574"/>
      <c r="K735" s="572"/>
      <c r="L735" s="575"/>
      <c r="M735" s="572"/>
      <c r="N735" s="572"/>
      <c r="O735" s="563">
        <v>0.0</v>
      </c>
      <c r="P735" s="563"/>
      <c r="S735" s="63"/>
      <c r="T735" s="8"/>
      <c r="U735" s="8"/>
      <c r="V735" s="8"/>
      <c r="W735" s="8"/>
    </row>
    <row r="736" ht="15.75" customHeight="1">
      <c r="A736" s="9" t="s">
        <v>2461</v>
      </c>
      <c r="B736" s="9" t="s">
        <v>2462</v>
      </c>
      <c r="C736" s="61">
        <v>2.0</v>
      </c>
      <c r="D736" s="61">
        <v>54.0</v>
      </c>
      <c r="E736" s="61">
        <v>126.0</v>
      </c>
      <c r="F736" s="61">
        <v>500.0</v>
      </c>
      <c r="G736" s="61">
        <v>430.0</v>
      </c>
      <c r="H736" s="515">
        <v>134.07000000000002</v>
      </c>
      <c r="I736" s="515">
        <v>109.66926000000001</v>
      </c>
      <c r="J736" s="515">
        <v>86.60922000000002</v>
      </c>
      <c r="K736" s="61">
        <v>5.3</v>
      </c>
      <c r="L736" s="560">
        <v>0.5</v>
      </c>
      <c r="M736" s="561">
        <v>2.0</v>
      </c>
      <c r="N736" s="562" t="s">
        <v>1254</v>
      </c>
      <c r="O736" s="563">
        <v>12440.0</v>
      </c>
      <c r="P736" s="563"/>
      <c r="S736" s="63"/>
      <c r="T736" s="8"/>
      <c r="U736" s="8"/>
      <c r="V736" s="8"/>
      <c r="W736" s="8"/>
    </row>
    <row r="737" ht="15.75" customHeight="1">
      <c r="A737" s="9" t="s">
        <v>2463</v>
      </c>
      <c r="B737" s="9" t="s">
        <v>2464</v>
      </c>
      <c r="C737" s="61">
        <v>3.0</v>
      </c>
      <c r="D737" s="61">
        <v>54.0</v>
      </c>
      <c r="E737" s="61">
        <v>192.0</v>
      </c>
      <c r="F737" s="61">
        <v>500.0</v>
      </c>
      <c r="G737" s="61">
        <v>430.0</v>
      </c>
      <c r="H737" s="515">
        <v>200.48999999999998</v>
      </c>
      <c r="I737" s="515">
        <v>164.00081999999998</v>
      </c>
      <c r="J737" s="515">
        <v>129.51654</v>
      </c>
      <c r="K737" s="61">
        <v>7.6</v>
      </c>
      <c r="L737" s="560">
        <v>0.5</v>
      </c>
      <c r="M737" s="561">
        <v>4.0</v>
      </c>
      <c r="N737" s="105"/>
      <c r="O737" s="563">
        <v>14642.0</v>
      </c>
      <c r="P737" s="563"/>
      <c r="S737" s="63"/>
      <c r="T737" s="8"/>
      <c r="U737" s="8"/>
      <c r="V737" s="8"/>
      <c r="W737" s="8"/>
    </row>
    <row r="738" ht="15.75" customHeight="1">
      <c r="A738" s="9" t="s">
        <v>2465</v>
      </c>
      <c r="B738" s="9" t="s">
        <v>2466</v>
      </c>
      <c r="C738" s="61">
        <v>4.0</v>
      </c>
      <c r="D738" s="61">
        <v>54.0</v>
      </c>
      <c r="E738" s="61">
        <v>258.0</v>
      </c>
      <c r="F738" s="61">
        <v>500.0</v>
      </c>
      <c r="G738" s="61">
        <v>430.0</v>
      </c>
      <c r="H738" s="515">
        <v>266.90999999999997</v>
      </c>
      <c r="I738" s="515">
        <v>218.33237999999997</v>
      </c>
      <c r="J738" s="515">
        <v>172.42386</v>
      </c>
      <c r="K738" s="61">
        <v>10.1</v>
      </c>
      <c r="L738" s="560">
        <v>0.5</v>
      </c>
      <c r="M738" s="561">
        <v>4.0</v>
      </c>
      <c r="N738" s="105"/>
      <c r="O738" s="563">
        <v>16850.0</v>
      </c>
      <c r="P738" s="563"/>
      <c r="S738" s="63"/>
      <c r="T738" s="8"/>
      <c r="U738" s="8"/>
      <c r="V738" s="8"/>
      <c r="W738" s="8"/>
    </row>
    <row r="739" ht="15.75" customHeight="1">
      <c r="A739" s="9" t="s">
        <v>2467</v>
      </c>
      <c r="B739" s="9" t="s">
        <v>2468</v>
      </c>
      <c r="C739" s="61">
        <v>5.0</v>
      </c>
      <c r="D739" s="61">
        <v>54.0</v>
      </c>
      <c r="E739" s="61">
        <v>324.0</v>
      </c>
      <c r="F739" s="61">
        <v>500.0</v>
      </c>
      <c r="G739" s="61">
        <v>430.0</v>
      </c>
      <c r="H739" s="515">
        <v>333.33</v>
      </c>
      <c r="I739" s="515">
        <v>272.66393999999997</v>
      </c>
      <c r="J739" s="515">
        <v>215.33118</v>
      </c>
      <c r="K739" s="61">
        <v>12.5</v>
      </c>
      <c r="L739" s="560">
        <v>0.5</v>
      </c>
      <c r="M739" s="561">
        <v>4.0</v>
      </c>
      <c r="N739" s="105"/>
      <c r="O739" s="563">
        <v>19061.0</v>
      </c>
      <c r="P739" s="563"/>
      <c r="S739" s="63"/>
      <c r="T739" s="8"/>
      <c r="U739" s="8"/>
      <c r="V739" s="8"/>
      <c r="W739" s="8"/>
    </row>
    <row r="740" ht="15.75" customHeight="1">
      <c r="A740" s="9" t="s">
        <v>2469</v>
      </c>
      <c r="B740" s="9" t="s">
        <v>2470</v>
      </c>
      <c r="C740" s="61">
        <v>6.0</v>
      </c>
      <c r="D740" s="61">
        <v>54.0</v>
      </c>
      <c r="E740" s="61">
        <v>390.0</v>
      </c>
      <c r="F740" s="61">
        <v>500.0</v>
      </c>
      <c r="G740" s="61">
        <v>430.0</v>
      </c>
      <c r="H740" s="515">
        <v>400.97999999999996</v>
      </c>
      <c r="I740" s="515">
        <v>328.00163999999995</v>
      </c>
      <c r="J740" s="515">
        <v>259.03308</v>
      </c>
      <c r="K740" s="61">
        <v>15.0</v>
      </c>
      <c r="L740" s="560">
        <v>0.5</v>
      </c>
      <c r="M740" s="561">
        <v>4.0</v>
      </c>
      <c r="N740" s="105"/>
      <c r="O740" s="563">
        <v>21278.0</v>
      </c>
      <c r="P740" s="563"/>
      <c r="S740" s="63"/>
      <c r="T740" s="8"/>
      <c r="U740" s="8"/>
      <c r="V740" s="8"/>
      <c r="W740" s="8"/>
    </row>
    <row r="741" ht="15.75" customHeight="1">
      <c r="A741" s="9" t="s">
        <v>2471</v>
      </c>
      <c r="B741" s="9" t="s">
        <v>2472</v>
      </c>
      <c r="C741" s="61">
        <v>7.0</v>
      </c>
      <c r="D741" s="61">
        <v>54.0</v>
      </c>
      <c r="E741" s="61">
        <v>456.0</v>
      </c>
      <c r="F741" s="61">
        <v>500.0</v>
      </c>
      <c r="G741" s="61">
        <v>430.0</v>
      </c>
      <c r="H741" s="515">
        <v>467.4</v>
      </c>
      <c r="I741" s="515">
        <v>382.3332</v>
      </c>
      <c r="J741" s="515">
        <v>301.9404</v>
      </c>
      <c r="K741" s="61">
        <v>17.5</v>
      </c>
      <c r="L741" s="560">
        <v>0.5</v>
      </c>
      <c r="M741" s="561">
        <v>4.0</v>
      </c>
      <c r="N741" s="105"/>
      <c r="O741" s="563">
        <v>23498.0</v>
      </c>
      <c r="P741" s="563"/>
      <c r="S741" s="63"/>
      <c r="T741" s="8"/>
      <c r="U741" s="8"/>
      <c r="V741" s="8"/>
      <c r="W741" s="8"/>
    </row>
    <row r="742" ht="15.75" customHeight="1">
      <c r="A742" s="9" t="s">
        <v>2473</v>
      </c>
      <c r="B742" s="9" t="s">
        <v>2474</v>
      </c>
      <c r="C742" s="61">
        <v>8.0</v>
      </c>
      <c r="D742" s="61">
        <v>54.0</v>
      </c>
      <c r="E742" s="61">
        <v>522.0</v>
      </c>
      <c r="F742" s="61">
        <v>500.0</v>
      </c>
      <c r="G742" s="61">
        <v>430.0</v>
      </c>
      <c r="H742" s="515">
        <v>533.8199999999999</v>
      </c>
      <c r="I742" s="515">
        <v>436.66475999999994</v>
      </c>
      <c r="J742" s="515">
        <v>344.84772</v>
      </c>
      <c r="K742" s="61">
        <v>19.9</v>
      </c>
      <c r="L742" s="560">
        <v>0.5</v>
      </c>
      <c r="M742" s="561">
        <v>4.0</v>
      </c>
      <c r="N742" s="105"/>
      <c r="O742" s="563">
        <v>25725.0</v>
      </c>
      <c r="P742" s="563"/>
      <c r="S742" s="63"/>
      <c r="T742" s="8"/>
      <c r="U742" s="8"/>
      <c r="V742" s="8"/>
      <c r="W742" s="8"/>
    </row>
    <row r="743" ht="15.75" customHeight="1">
      <c r="A743" s="9" t="s">
        <v>2475</v>
      </c>
      <c r="B743" s="9" t="s">
        <v>2476</v>
      </c>
      <c r="C743" s="61">
        <v>9.0</v>
      </c>
      <c r="D743" s="61">
        <v>54.0</v>
      </c>
      <c r="E743" s="61">
        <v>588.0</v>
      </c>
      <c r="F743" s="61">
        <v>500.0</v>
      </c>
      <c r="G743" s="61">
        <v>430.0</v>
      </c>
      <c r="H743" s="515">
        <v>600.24</v>
      </c>
      <c r="I743" s="515">
        <v>490.99631999999997</v>
      </c>
      <c r="J743" s="515">
        <v>387.75504</v>
      </c>
      <c r="K743" s="61">
        <v>22.4</v>
      </c>
      <c r="L743" s="560">
        <v>0.5</v>
      </c>
      <c r="M743" s="561">
        <v>4.0</v>
      </c>
      <c r="N743" s="105"/>
      <c r="O743" s="563">
        <v>27954.0</v>
      </c>
      <c r="P743" s="563"/>
      <c r="S743" s="63"/>
      <c r="T743" s="8"/>
      <c r="U743" s="8"/>
      <c r="V743" s="8"/>
      <c r="W743" s="8"/>
    </row>
    <row r="744" ht="15.75" customHeight="1">
      <c r="A744" s="9" t="s">
        <v>2477</v>
      </c>
      <c r="B744" s="9" t="s">
        <v>2478</v>
      </c>
      <c r="C744" s="61">
        <v>10.0</v>
      </c>
      <c r="D744" s="61">
        <v>54.0</v>
      </c>
      <c r="E744" s="61">
        <v>654.0</v>
      </c>
      <c r="F744" s="61">
        <v>500.0</v>
      </c>
      <c r="G744" s="61">
        <v>430.0</v>
      </c>
      <c r="H744" s="515">
        <v>667.89</v>
      </c>
      <c r="I744" s="515">
        <v>546.33402</v>
      </c>
      <c r="J744" s="515">
        <v>431.45694000000003</v>
      </c>
      <c r="K744" s="61">
        <v>24.9</v>
      </c>
      <c r="L744" s="560">
        <v>0.5</v>
      </c>
      <c r="M744" s="561">
        <v>6.0</v>
      </c>
      <c r="N744" s="105"/>
      <c r="O744" s="563">
        <v>30190.0</v>
      </c>
      <c r="P744" s="563"/>
      <c r="S744" s="63"/>
      <c r="T744" s="8"/>
      <c r="U744" s="8"/>
      <c r="V744" s="8"/>
      <c r="W744" s="8"/>
    </row>
    <row r="745" ht="15.75" customHeight="1">
      <c r="A745" s="9" t="s">
        <v>2479</v>
      </c>
      <c r="B745" s="9" t="s">
        <v>2480</v>
      </c>
      <c r="C745" s="61">
        <v>11.0</v>
      </c>
      <c r="D745" s="61">
        <v>54.0</v>
      </c>
      <c r="E745" s="61">
        <v>720.0</v>
      </c>
      <c r="F745" s="61">
        <v>500.0</v>
      </c>
      <c r="G745" s="61">
        <v>430.0</v>
      </c>
      <c r="H745" s="515">
        <v>734.31</v>
      </c>
      <c r="I745" s="515">
        <v>600.6655799999999</v>
      </c>
      <c r="J745" s="515">
        <v>474.36426</v>
      </c>
      <c r="K745" s="61">
        <v>27.4</v>
      </c>
      <c r="L745" s="560">
        <v>0.5</v>
      </c>
      <c r="M745" s="561">
        <v>6.0</v>
      </c>
      <c r="N745" s="105"/>
      <c r="O745" s="563">
        <v>32426.0</v>
      </c>
      <c r="P745" s="563"/>
      <c r="S745" s="63"/>
      <c r="T745" s="8"/>
      <c r="U745" s="8"/>
      <c r="V745" s="8"/>
      <c r="W745" s="8"/>
    </row>
    <row r="746" ht="15.75" customHeight="1">
      <c r="A746" s="9" t="s">
        <v>2481</v>
      </c>
      <c r="B746" s="9" t="s">
        <v>2482</v>
      </c>
      <c r="C746" s="61">
        <v>12.0</v>
      </c>
      <c r="D746" s="61">
        <v>54.0</v>
      </c>
      <c r="E746" s="61">
        <v>786.0</v>
      </c>
      <c r="F746" s="61">
        <v>500.0</v>
      </c>
      <c r="G746" s="61">
        <v>430.0</v>
      </c>
      <c r="H746" s="515">
        <v>800.73</v>
      </c>
      <c r="I746" s="515">
        <v>654.99714</v>
      </c>
      <c r="J746" s="515">
        <v>517.27158</v>
      </c>
      <c r="K746" s="61">
        <v>29.8</v>
      </c>
      <c r="L746" s="560">
        <v>0.5</v>
      </c>
      <c r="M746" s="561">
        <v>6.0</v>
      </c>
      <c r="N746" s="105"/>
      <c r="O746" s="563">
        <v>34638.0</v>
      </c>
      <c r="P746" s="563"/>
      <c r="S746" s="63"/>
      <c r="T746" s="8"/>
      <c r="U746" s="8"/>
      <c r="V746" s="8"/>
      <c r="W746" s="8"/>
    </row>
    <row r="747" ht="15.75" customHeight="1">
      <c r="A747" s="9" t="s">
        <v>2483</v>
      </c>
      <c r="B747" s="9" t="s">
        <v>2484</v>
      </c>
      <c r="C747" s="61">
        <v>13.0</v>
      </c>
      <c r="D747" s="61">
        <v>54.0</v>
      </c>
      <c r="E747" s="61">
        <v>852.0</v>
      </c>
      <c r="F747" s="61">
        <v>500.0</v>
      </c>
      <c r="G747" s="61">
        <v>430.0</v>
      </c>
      <c r="H747" s="515">
        <v>867.15</v>
      </c>
      <c r="I747" s="515">
        <v>709.3286999999999</v>
      </c>
      <c r="J747" s="515">
        <v>560.1789</v>
      </c>
      <c r="K747" s="61">
        <v>32.3</v>
      </c>
      <c r="L747" s="560">
        <v>0.5</v>
      </c>
      <c r="M747" s="561">
        <v>6.0</v>
      </c>
      <c r="N747" s="105"/>
      <c r="O747" s="563">
        <v>36849.0</v>
      </c>
      <c r="P747" s="563"/>
      <c r="S747" s="63"/>
      <c r="T747" s="8"/>
      <c r="U747" s="8"/>
      <c r="V747" s="8"/>
      <c r="W747" s="8"/>
    </row>
    <row r="748" ht="15.75" customHeight="1">
      <c r="A748" s="9" t="s">
        <v>2485</v>
      </c>
      <c r="B748" s="9" t="s">
        <v>2486</v>
      </c>
      <c r="C748" s="61">
        <v>14.0</v>
      </c>
      <c r="D748" s="61">
        <v>54.0</v>
      </c>
      <c r="E748" s="61">
        <v>918.0</v>
      </c>
      <c r="F748" s="61">
        <v>500.0</v>
      </c>
      <c r="G748" s="61">
        <v>430.0</v>
      </c>
      <c r="H748" s="515">
        <v>934.8</v>
      </c>
      <c r="I748" s="515">
        <v>764.6664</v>
      </c>
      <c r="J748" s="515">
        <v>603.8808</v>
      </c>
      <c r="K748" s="61">
        <v>34.8</v>
      </c>
      <c r="L748" s="560">
        <v>0.5</v>
      </c>
      <c r="M748" s="561">
        <v>6.0</v>
      </c>
      <c r="N748" s="55"/>
      <c r="O748" s="563">
        <v>39285.0</v>
      </c>
      <c r="P748" s="563"/>
      <c r="S748" s="63"/>
      <c r="T748" s="8"/>
      <c r="U748" s="8"/>
      <c r="V748" s="8"/>
      <c r="W748" s="8"/>
    </row>
    <row r="749" ht="15.75" customHeight="1">
      <c r="C749" s="67"/>
      <c r="D749" s="67"/>
      <c r="E749" s="67"/>
      <c r="F749" s="67"/>
      <c r="G749" s="67"/>
      <c r="H749" s="115"/>
      <c r="I749" s="115"/>
      <c r="J749" s="115"/>
      <c r="K749" s="67"/>
      <c r="L749" s="570"/>
      <c r="M749" s="572"/>
      <c r="O749" s="563">
        <v>0.0</v>
      </c>
      <c r="P749" s="563"/>
      <c r="S749" s="63"/>
      <c r="T749" s="8"/>
      <c r="U749" s="8"/>
      <c r="V749" s="8"/>
      <c r="W749" s="8"/>
    </row>
    <row r="750" ht="15.75" customHeight="1">
      <c r="A750" s="572"/>
      <c r="B750" s="573" t="s">
        <v>1676</v>
      </c>
      <c r="C750" s="572"/>
      <c r="D750" s="572"/>
      <c r="E750" s="572"/>
      <c r="F750" s="572"/>
      <c r="G750" s="572"/>
      <c r="H750" s="574"/>
      <c r="I750" s="574"/>
      <c r="J750" s="574"/>
      <c r="K750" s="572"/>
      <c r="L750" s="575"/>
      <c r="M750" s="572"/>
      <c r="N750" s="572"/>
      <c r="O750" s="563">
        <v>0.0</v>
      </c>
      <c r="P750" s="563"/>
      <c r="S750" s="63"/>
      <c r="T750" s="8"/>
      <c r="U750" s="8"/>
      <c r="V750" s="8"/>
      <c r="W750" s="8"/>
    </row>
    <row r="751" ht="15.75" customHeight="1">
      <c r="A751" s="9" t="s">
        <v>2487</v>
      </c>
      <c r="B751" s="9" t="s">
        <v>2488</v>
      </c>
      <c r="C751" s="61">
        <v>2.0</v>
      </c>
      <c r="D751" s="61">
        <v>54.0</v>
      </c>
      <c r="E751" s="61">
        <v>126.0</v>
      </c>
      <c r="F751" s="61">
        <v>550.0</v>
      </c>
      <c r="G751" s="61">
        <v>480.0</v>
      </c>
      <c r="H751" s="515">
        <v>146.37</v>
      </c>
      <c r="I751" s="515">
        <v>119.73066</v>
      </c>
      <c r="J751" s="515">
        <v>94.55502</v>
      </c>
      <c r="K751" s="61">
        <v>5.5</v>
      </c>
      <c r="L751" s="560">
        <v>0.5</v>
      </c>
      <c r="M751" s="561">
        <v>2.0</v>
      </c>
      <c r="N751" s="562" t="s">
        <v>1254</v>
      </c>
      <c r="O751" s="563">
        <v>13382.0</v>
      </c>
      <c r="P751" s="563"/>
      <c r="S751" s="63"/>
      <c r="T751" s="8"/>
      <c r="U751" s="8"/>
      <c r="V751" s="8"/>
      <c r="W751" s="8"/>
    </row>
    <row r="752" ht="15.75" customHeight="1">
      <c r="A752" s="9" t="s">
        <v>2489</v>
      </c>
      <c r="B752" s="9" t="s">
        <v>2490</v>
      </c>
      <c r="C752" s="61">
        <v>3.0</v>
      </c>
      <c r="D752" s="61">
        <v>54.0</v>
      </c>
      <c r="E752" s="61">
        <v>192.0</v>
      </c>
      <c r="F752" s="61">
        <v>550.0</v>
      </c>
      <c r="G752" s="61">
        <v>480.0</v>
      </c>
      <c r="H752" s="515">
        <v>220.17000000000002</v>
      </c>
      <c r="I752" s="515">
        <v>180.09906</v>
      </c>
      <c r="J752" s="515">
        <v>142.22982000000002</v>
      </c>
      <c r="K752" s="61">
        <v>8.1</v>
      </c>
      <c r="L752" s="560">
        <v>0.5</v>
      </c>
      <c r="M752" s="561">
        <v>4.0</v>
      </c>
      <c r="N752" s="105"/>
      <c r="O752" s="563">
        <v>15802.0</v>
      </c>
      <c r="P752" s="563"/>
      <c r="S752" s="63"/>
      <c r="T752" s="8"/>
      <c r="U752" s="8"/>
      <c r="V752" s="8"/>
      <c r="W752" s="8"/>
    </row>
    <row r="753" ht="15.75" customHeight="1">
      <c r="A753" s="9" t="s">
        <v>2491</v>
      </c>
      <c r="B753" s="9" t="s">
        <v>2492</v>
      </c>
      <c r="C753" s="61">
        <v>4.0</v>
      </c>
      <c r="D753" s="61">
        <v>54.0</v>
      </c>
      <c r="E753" s="61">
        <v>258.0</v>
      </c>
      <c r="F753" s="61">
        <v>550.0</v>
      </c>
      <c r="G753" s="61">
        <v>480.0</v>
      </c>
      <c r="H753" s="515">
        <v>293.97</v>
      </c>
      <c r="I753" s="515">
        <v>240.46746000000002</v>
      </c>
      <c r="J753" s="515">
        <v>189.90462000000002</v>
      </c>
      <c r="K753" s="61">
        <v>10.8</v>
      </c>
      <c r="L753" s="560">
        <v>0.5</v>
      </c>
      <c r="M753" s="561">
        <v>4.0</v>
      </c>
      <c r="N753" s="105"/>
      <c r="O753" s="563">
        <v>18231.0</v>
      </c>
      <c r="P753" s="563"/>
      <c r="S753" s="63"/>
      <c r="T753" s="8"/>
      <c r="U753" s="8"/>
      <c r="V753" s="8"/>
      <c r="W753" s="8"/>
    </row>
    <row r="754" ht="15.75" customHeight="1">
      <c r="A754" s="9" t="s">
        <v>2493</v>
      </c>
      <c r="B754" s="9" t="s">
        <v>2494</v>
      </c>
      <c r="C754" s="61">
        <v>5.0</v>
      </c>
      <c r="D754" s="61">
        <v>54.0</v>
      </c>
      <c r="E754" s="61">
        <v>324.0</v>
      </c>
      <c r="F754" s="61">
        <v>550.0</v>
      </c>
      <c r="G754" s="61">
        <v>480.0</v>
      </c>
      <c r="H754" s="515">
        <v>366.54</v>
      </c>
      <c r="I754" s="515">
        <v>299.82972</v>
      </c>
      <c r="J754" s="515">
        <v>236.78484000000003</v>
      </c>
      <c r="K754" s="61">
        <v>13.4</v>
      </c>
      <c r="L754" s="560">
        <v>0.5</v>
      </c>
      <c r="M754" s="561">
        <v>4.0</v>
      </c>
      <c r="N754" s="105"/>
      <c r="O754" s="563">
        <v>20665.0</v>
      </c>
      <c r="P754" s="563"/>
      <c r="S754" s="63"/>
      <c r="T754" s="8"/>
      <c r="U754" s="8"/>
      <c r="V754" s="8"/>
      <c r="W754" s="8"/>
    </row>
    <row r="755" ht="15.75" customHeight="1">
      <c r="A755" s="9" t="s">
        <v>2495</v>
      </c>
      <c r="B755" s="9" t="s">
        <v>2496</v>
      </c>
      <c r="C755" s="61">
        <v>6.0</v>
      </c>
      <c r="D755" s="61">
        <v>54.0</v>
      </c>
      <c r="E755" s="61">
        <v>390.0</v>
      </c>
      <c r="F755" s="61">
        <v>550.0</v>
      </c>
      <c r="G755" s="61">
        <v>480.0</v>
      </c>
      <c r="H755" s="515">
        <v>440.34000000000003</v>
      </c>
      <c r="I755" s="515">
        <v>360.19812</v>
      </c>
      <c r="J755" s="515">
        <v>284.45964000000004</v>
      </c>
      <c r="K755" s="61">
        <v>16.1</v>
      </c>
      <c r="L755" s="560">
        <v>0.5</v>
      </c>
      <c r="M755" s="561">
        <v>4.0</v>
      </c>
      <c r="N755" s="105"/>
      <c r="O755" s="563">
        <v>23102.0</v>
      </c>
      <c r="P755" s="563"/>
      <c r="S755" s="63"/>
      <c r="T755" s="8"/>
      <c r="U755" s="8"/>
      <c r="V755" s="8"/>
      <c r="W755" s="8"/>
    </row>
    <row r="756" ht="15.75" customHeight="1">
      <c r="A756" s="9" t="s">
        <v>2497</v>
      </c>
      <c r="B756" s="9" t="s">
        <v>2498</v>
      </c>
      <c r="C756" s="61">
        <v>7.0</v>
      </c>
      <c r="D756" s="61">
        <v>54.0</v>
      </c>
      <c r="E756" s="61">
        <v>456.0</v>
      </c>
      <c r="F756" s="61">
        <v>550.0</v>
      </c>
      <c r="G756" s="61">
        <v>480.0</v>
      </c>
      <c r="H756" s="515">
        <v>514.14</v>
      </c>
      <c r="I756" s="515">
        <v>420.56651999999997</v>
      </c>
      <c r="J756" s="515">
        <v>332.13444</v>
      </c>
      <c r="K756" s="61">
        <v>18.7</v>
      </c>
      <c r="L756" s="560">
        <v>0.5</v>
      </c>
      <c r="M756" s="561">
        <v>4.0</v>
      </c>
      <c r="N756" s="105"/>
      <c r="O756" s="563">
        <v>25546.0</v>
      </c>
      <c r="P756" s="563"/>
      <c r="S756" s="63"/>
      <c r="T756" s="8"/>
      <c r="U756" s="8"/>
      <c r="V756" s="8"/>
      <c r="W756" s="8"/>
    </row>
    <row r="757" ht="15.75" customHeight="1">
      <c r="A757" s="9" t="s">
        <v>2499</v>
      </c>
      <c r="B757" s="9" t="s">
        <v>2500</v>
      </c>
      <c r="C757" s="61">
        <v>8.0</v>
      </c>
      <c r="D757" s="61">
        <v>54.0</v>
      </c>
      <c r="E757" s="61">
        <v>522.0</v>
      </c>
      <c r="F757" s="61">
        <v>550.0</v>
      </c>
      <c r="G757" s="61">
        <v>480.0</v>
      </c>
      <c r="H757" s="515">
        <v>586.7099999999999</v>
      </c>
      <c r="I757" s="515">
        <v>479.9287799999999</v>
      </c>
      <c r="J757" s="515">
        <v>379.01465999999994</v>
      </c>
      <c r="K757" s="61">
        <v>21.4</v>
      </c>
      <c r="L757" s="560">
        <v>0.5</v>
      </c>
      <c r="M757" s="561">
        <v>4.0</v>
      </c>
      <c r="N757" s="105"/>
      <c r="O757" s="563">
        <v>27994.0</v>
      </c>
      <c r="P757" s="563"/>
      <c r="S757" s="63"/>
      <c r="T757" s="8"/>
      <c r="U757" s="8"/>
      <c r="V757" s="8"/>
      <c r="W757" s="8"/>
    </row>
    <row r="758" ht="15.75" customHeight="1">
      <c r="A758" s="9" t="s">
        <v>2501</v>
      </c>
      <c r="B758" s="9" t="s">
        <v>2502</v>
      </c>
      <c r="C758" s="61">
        <v>9.0</v>
      </c>
      <c r="D758" s="61">
        <v>54.0</v>
      </c>
      <c r="E758" s="61">
        <v>588.0</v>
      </c>
      <c r="F758" s="61">
        <v>550.0</v>
      </c>
      <c r="G758" s="61">
        <v>480.0</v>
      </c>
      <c r="H758" s="515">
        <v>660.51</v>
      </c>
      <c r="I758" s="515">
        <v>540.2971799999999</v>
      </c>
      <c r="J758" s="515">
        <v>426.68946</v>
      </c>
      <c r="K758" s="61">
        <v>24.0</v>
      </c>
      <c r="L758" s="560">
        <v>0.5</v>
      </c>
      <c r="M758" s="561">
        <v>4.0</v>
      </c>
      <c r="N758" s="105"/>
      <c r="O758" s="563">
        <v>30447.0</v>
      </c>
      <c r="P758" s="563"/>
      <c r="S758" s="63"/>
      <c r="T758" s="8"/>
      <c r="U758" s="8"/>
      <c r="V758" s="8"/>
      <c r="W758" s="8"/>
    </row>
    <row r="759" ht="15.75" customHeight="1">
      <c r="A759" s="9" t="s">
        <v>2503</v>
      </c>
      <c r="B759" s="9" t="s">
        <v>2504</v>
      </c>
      <c r="C759" s="61">
        <v>10.0</v>
      </c>
      <c r="D759" s="61">
        <v>54.0</v>
      </c>
      <c r="E759" s="61">
        <v>654.0</v>
      </c>
      <c r="F759" s="61">
        <v>550.0</v>
      </c>
      <c r="G759" s="61">
        <v>480.0</v>
      </c>
      <c r="H759" s="515">
        <v>734.31</v>
      </c>
      <c r="I759" s="515">
        <v>600.6655799999999</v>
      </c>
      <c r="J759" s="515">
        <v>474.36426</v>
      </c>
      <c r="K759" s="61">
        <v>26.7</v>
      </c>
      <c r="L759" s="560">
        <v>0.5</v>
      </c>
      <c r="M759" s="561">
        <v>6.0</v>
      </c>
      <c r="N759" s="105"/>
      <c r="O759" s="563">
        <v>32905.0</v>
      </c>
      <c r="P759" s="563"/>
      <c r="S759" s="63"/>
      <c r="T759" s="8"/>
      <c r="U759" s="8"/>
      <c r="V759" s="8"/>
      <c r="W759" s="8"/>
    </row>
    <row r="760" ht="15.75" customHeight="1">
      <c r="A760" s="9" t="s">
        <v>2505</v>
      </c>
      <c r="B760" s="9" t="s">
        <v>2506</v>
      </c>
      <c r="C760" s="61">
        <v>11.0</v>
      </c>
      <c r="D760" s="61">
        <v>54.0</v>
      </c>
      <c r="E760" s="61">
        <v>720.0</v>
      </c>
      <c r="F760" s="61">
        <v>550.0</v>
      </c>
      <c r="G760" s="61">
        <v>480.0</v>
      </c>
      <c r="H760" s="515">
        <v>806.88</v>
      </c>
      <c r="I760" s="515">
        <v>660.02784</v>
      </c>
      <c r="J760" s="515">
        <v>521.2444800000001</v>
      </c>
      <c r="K760" s="61">
        <v>29.3</v>
      </c>
      <c r="L760" s="560">
        <v>0.5</v>
      </c>
      <c r="M760" s="561">
        <v>6.0</v>
      </c>
      <c r="N760" s="105"/>
      <c r="O760" s="563">
        <v>35366.0</v>
      </c>
      <c r="P760" s="563"/>
      <c r="S760" s="63"/>
      <c r="T760" s="8"/>
      <c r="U760" s="8"/>
      <c r="V760" s="8"/>
      <c r="W760" s="8"/>
    </row>
    <row r="761" ht="15.75" customHeight="1">
      <c r="A761" s="9" t="s">
        <v>2507</v>
      </c>
      <c r="B761" s="9" t="s">
        <v>2508</v>
      </c>
      <c r="C761" s="61">
        <v>12.0</v>
      </c>
      <c r="D761" s="61">
        <v>54.0</v>
      </c>
      <c r="E761" s="61">
        <v>786.0</v>
      </c>
      <c r="F761" s="61">
        <v>550.0</v>
      </c>
      <c r="G761" s="61">
        <v>480.0</v>
      </c>
      <c r="H761" s="515">
        <v>880.6800000000001</v>
      </c>
      <c r="I761" s="515">
        <v>720.39624</v>
      </c>
      <c r="J761" s="515">
        <v>568.9192800000001</v>
      </c>
      <c r="K761" s="61">
        <v>32.0</v>
      </c>
      <c r="L761" s="560">
        <v>0.5</v>
      </c>
      <c r="M761" s="561">
        <v>6.0</v>
      </c>
      <c r="N761" s="105"/>
      <c r="O761" s="563">
        <v>37799.0</v>
      </c>
      <c r="P761" s="563"/>
      <c r="S761" s="63"/>
      <c r="T761" s="8"/>
      <c r="U761" s="8"/>
      <c r="V761" s="8"/>
      <c r="W761" s="8"/>
    </row>
    <row r="762" ht="15.75" customHeight="1">
      <c r="A762" s="9" t="s">
        <v>2509</v>
      </c>
      <c r="B762" s="9" t="s">
        <v>2510</v>
      </c>
      <c r="C762" s="61">
        <v>13.0</v>
      </c>
      <c r="D762" s="61">
        <v>54.0</v>
      </c>
      <c r="E762" s="61">
        <v>852.0</v>
      </c>
      <c r="F762" s="61">
        <v>550.0</v>
      </c>
      <c r="G762" s="61">
        <v>480.0</v>
      </c>
      <c r="H762" s="515">
        <v>954.48</v>
      </c>
      <c r="I762" s="515">
        <v>780.76464</v>
      </c>
      <c r="J762" s="515">
        <v>616.5940800000001</v>
      </c>
      <c r="K762" s="61">
        <v>34.6</v>
      </c>
      <c r="L762" s="560">
        <v>0.5</v>
      </c>
      <c r="M762" s="561">
        <v>6.0</v>
      </c>
      <c r="N762" s="105"/>
      <c r="O762" s="563">
        <v>40231.0</v>
      </c>
      <c r="P762" s="563"/>
      <c r="S762" s="63"/>
      <c r="T762" s="8"/>
      <c r="U762" s="8"/>
      <c r="V762" s="8"/>
      <c r="W762" s="8"/>
    </row>
    <row r="763" ht="15.75" customHeight="1">
      <c r="A763" s="9" t="s">
        <v>2511</v>
      </c>
      <c r="B763" s="9" t="s">
        <v>2512</v>
      </c>
      <c r="C763" s="61">
        <v>14.0</v>
      </c>
      <c r="D763" s="61">
        <v>54.0</v>
      </c>
      <c r="E763" s="61">
        <v>918.0</v>
      </c>
      <c r="F763" s="61">
        <v>550.0</v>
      </c>
      <c r="G763" s="61">
        <v>480.0</v>
      </c>
      <c r="H763" s="515">
        <v>1027.05</v>
      </c>
      <c r="I763" s="515">
        <v>840.1268999999999</v>
      </c>
      <c r="J763" s="515">
        <v>663.4743</v>
      </c>
      <c r="K763" s="61">
        <v>37.3</v>
      </c>
      <c r="L763" s="560">
        <v>0.5</v>
      </c>
      <c r="M763" s="561">
        <v>6.0</v>
      </c>
      <c r="N763" s="55"/>
      <c r="O763" s="563">
        <v>42910.0</v>
      </c>
      <c r="P763" s="563"/>
      <c r="S763" s="63"/>
      <c r="T763" s="8"/>
      <c r="U763" s="8"/>
      <c r="V763" s="8"/>
      <c r="W763" s="8"/>
    </row>
    <row r="764" ht="15.75" customHeight="1">
      <c r="A764" s="572"/>
      <c r="B764" s="573"/>
      <c r="C764" s="573"/>
      <c r="D764" s="577"/>
      <c r="E764" s="577"/>
      <c r="F764" s="577"/>
      <c r="G764" s="577"/>
      <c r="H764" s="578"/>
      <c r="I764" s="578"/>
      <c r="J764" s="578"/>
      <c r="K764" s="577"/>
      <c r="L764" s="577"/>
      <c r="M764" s="572"/>
      <c r="N764" s="573"/>
      <c r="O764" s="563">
        <v>0.0</v>
      </c>
      <c r="P764" s="563"/>
      <c r="S764" s="63"/>
      <c r="T764" s="8"/>
      <c r="U764" s="8"/>
      <c r="V764" s="8"/>
      <c r="W764" s="8"/>
    </row>
    <row r="765" ht="15.75" customHeight="1">
      <c r="A765" s="572"/>
      <c r="B765" s="573" t="s">
        <v>1751</v>
      </c>
      <c r="C765" s="572"/>
      <c r="D765" s="572"/>
      <c r="E765" s="572"/>
      <c r="F765" s="572"/>
      <c r="G765" s="572"/>
      <c r="H765" s="574"/>
      <c r="I765" s="574"/>
      <c r="J765" s="574"/>
      <c r="K765" s="572"/>
      <c r="L765" s="575"/>
      <c r="M765" s="572"/>
      <c r="N765" s="572"/>
      <c r="O765" s="563">
        <v>0.0</v>
      </c>
      <c r="P765" s="563"/>
      <c r="S765" s="63"/>
      <c r="T765" s="8"/>
      <c r="U765" s="8"/>
      <c r="V765" s="8"/>
      <c r="W765" s="8"/>
    </row>
    <row r="766" ht="15.75" customHeight="1">
      <c r="A766" s="9" t="s">
        <v>2513</v>
      </c>
      <c r="B766" s="9" t="s">
        <v>2514</v>
      </c>
      <c r="C766" s="61">
        <v>2.0</v>
      </c>
      <c r="D766" s="61">
        <v>54.0</v>
      </c>
      <c r="E766" s="61">
        <v>126.0</v>
      </c>
      <c r="F766" s="61">
        <v>570.0</v>
      </c>
      <c r="G766" s="61">
        <v>500.0</v>
      </c>
      <c r="H766" s="515">
        <v>152.52</v>
      </c>
      <c r="I766" s="515">
        <v>124.76136</v>
      </c>
      <c r="J766" s="515">
        <v>98.52792000000001</v>
      </c>
      <c r="K766" s="61">
        <v>5.8</v>
      </c>
      <c r="L766" s="560">
        <v>0.5</v>
      </c>
      <c r="M766" s="561">
        <v>2.0</v>
      </c>
      <c r="N766" s="562" t="s">
        <v>1254</v>
      </c>
      <c r="O766" s="563">
        <v>13380.0</v>
      </c>
      <c r="P766" s="563"/>
      <c r="S766" s="63"/>
      <c r="T766" s="8"/>
      <c r="U766" s="8"/>
      <c r="V766" s="8"/>
      <c r="W766" s="8"/>
    </row>
    <row r="767" ht="15.75" customHeight="1">
      <c r="A767" s="9" t="s">
        <v>2515</v>
      </c>
      <c r="B767" s="9" t="s">
        <v>2516</v>
      </c>
      <c r="C767" s="61">
        <v>3.0</v>
      </c>
      <c r="D767" s="61">
        <v>54.0</v>
      </c>
      <c r="E767" s="61">
        <v>192.0</v>
      </c>
      <c r="F767" s="61">
        <v>570.0</v>
      </c>
      <c r="G767" s="61">
        <v>500.0</v>
      </c>
      <c r="H767" s="515">
        <v>227.55</v>
      </c>
      <c r="I767" s="515">
        <v>186.1359</v>
      </c>
      <c r="J767" s="515">
        <v>146.99730000000002</v>
      </c>
      <c r="K767" s="61">
        <v>8.4</v>
      </c>
      <c r="L767" s="560">
        <v>0.5</v>
      </c>
      <c r="M767" s="561">
        <v>4.0</v>
      </c>
      <c r="N767" s="105"/>
      <c r="O767" s="563">
        <v>15804.0</v>
      </c>
      <c r="P767" s="563"/>
      <c r="S767" s="63"/>
      <c r="T767" s="8"/>
      <c r="U767" s="8"/>
      <c r="V767" s="8"/>
      <c r="W767" s="8"/>
    </row>
    <row r="768" ht="15.75" customHeight="1">
      <c r="A768" s="9" t="s">
        <v>2517</v>
      </c>
      <c r="B768" s="9" t="s">
        <v>2518</v>
      </c>
      <c r="C768" s="61">
        <v>4.0</v>
      </c>
      <c r="D768" s="61">
        <v>54.0</v>
      </c>
      <c r="E768" s="61">
        <v>258.0</v>
      </c>
      <c r="F768" s="61">
        <v>570.0</v>
      </c>
      <c r="G768" s="61">
        <v>500.0</v>
      </c>
      <c r="H768" s="515">
        <v>305.04</v>
      </c>
      <c r="I768" s="515">
        <v>249.52272</v>
      </c>
      <c r="J768" s="515">
        <v>197.05584000000002</v>
      </c>
      <c r="K768" s="61">
        <v>11.2</v>
      </c>
      <c r="L768" s="560">
        <v>0.5</v>
      </c>
      <c r="M768" s="561">
        <v>4.0</v>
      </c>
      <c r="N768" s="105"/>
      <c r="O768" s="563">
        <v>18233.0</v>
      </c>
      <c r="P768" s="563"/>
      <c r="S768" s="63"/>
      <c r="T768" s="8"/>
      <c r="U768" s="8"/>
      <c r="V768" s="8"/>
      <c r="W768" s="8"/>
    </row>
    <row r="769" ht="15.75" customHeight="1">
      <c r="A769" s="9" t="s">
        <v>2519</v>
      </c>
      <c r="B769" s="9" t="s">
        <v>2520</v>
      </c>
      <c r="C769" s="61">
        <v>5.0</v>
      </c>
      <c r="D769" s="61">
        <v>54.0</v>
      </c>
      <c r="E769" s="61">
        <v>324.0</v>
      </c>
      <c r="F769" s="61">
        <v>570.0</v>
      </c>
      <c r="G769" s="61">
        <v>500.0</v>
      </c>
      <c r="H769" s="515">
        <v>382.53</v>
      </c>
      <c r="I769" s="515">
        <v>312.90953999999994</v>
      </c>
      <c r="J769" s="515">
        <v>247.11437999999998</v>
      </c>
      <c r="K769" s="61">
        <v>14.1</v>
      </c>
      <c r="L769" s="560">
        <v>0.5</v>
      </c>
      <c r="M769" s="561">
        <v>4.0</v>
      </c>
      <c r="N769" s="105"/>
      <c r="O769" s="563">
        <v>20665.0</v>
      </c>
      <c r="P769" s="563"/>
      <c r="S769" s="63"/>
      <c r="T769" s="8"/>
      <c r="U769" s="8"/>
      <c r="V769" s="8"/>
      <c r="W769" s="8"/>
    </row>
    <row r="770" ht="15.75" customHeight="1">
      <c r="A770" s="9" t="s">
        <v>2521</v>
      </c>
      <c r="B770" s="9" t="s">
        <v>2522</v>
      </c>
      <c r="C770" s="61">
        <v>6.0</v>
      </c>
      <c r="D770" s="61">
        <v>54.0</v>
      </c>
      <c r="E770" s="61">
        <v>390.0</v>
      </c>
      <c r="F770" s="61">
        <v>570.0</v>
      </c>
      <c r="G770" s="61">
        <v>500.0</v>
      </c>
      <c r="H770" s="515">
        <v>456.33</v>
      </c>
      <c r="I770" s="515">
        <v>373.27793999999994</v>
      </c>
      <c r="J770" s="515">
        <v>294.78918</v>
      </c>
      <c r="K770" s="61">
        <v>16.8</v>
      </c>
      <c r="L770" s="560">
        <v>0.5</v>
      </c>
      <c r="M770" s="561">
        <v>4.0</v>
      </c>
      <c r="N770" s="105"/>
      <c r="O770" s="563">
        <v>23103.0</v>
      </c>
      <c r="P770" s="563"/>
      <c r="S770" s="63"/>
      <c r="T770" s="8"/>
      <c r="U770" s="8"/>
      <c r="V770" s="8"/>
      <c r="W770" s="8"/>
    </row>
    <row r="771" ht="15.75" customHeight="1">
      <c r="A771" s="9" t="s">
        <v>2523</v>
      </c>
      <c r="B771" s="9" t="s">
        <v>2524</v>
      </c>
      <c r="C771" s="61">
        <v>7.0</v>
      </c>
      <c r="D771" s="61">
        <v>54.0</v>
      </c>
      <c r="E771" s="61">
        <v>456.0</v>
      </c>
      <c r="F771" s="61">
        <v>570.0</v>
      </c>
      <c r="G771" s="61">
        <v>500.0</v>
      </c>
      <c r="H771" s="515">
        <v>532.59</v>
      </c>
      <c r="I771" s="515">
        <v>435.65862</v>
      </c>
      <c r="J771" s="515">
        <v>344.05314000000004</v>
      </c>
      <c r="K771" s="61">
        <v>19.7</v>
      </c>
      <c r="L771" s="560">
        <v>0.5</v>
      </c>
      <c r="M771" s="561">
        <v>4.0</v>
      </c>
      <c r="N771" s="105"/>
      <c r="O771" s="563">
        <v>25545.0</v>
      </c>
      <c r="P771" s="563"/>
      <c r="S771" s="63"/>
      <c r="T771" s="8"/>
      <c r="U771" s="8"/>
      <c r="V771" s="8"/>
      <c r="W771" s="8"/>
    </row>
    <row r="772" ht="15.75" customHeight="1">
      <c r="A772" s="9" t="s">
        <v>2525</v>
      </c>
      <c r="B772" s="9" t="s">
        <v>2526</v>
      </c>
      <c r="C772" s="61">
        <v>8.0</v>
      </c>
      <c r="D772" s="61">
        <v>54.0</v>
      </c>
      <c r="E772" s="61">
        <v>522.0</v>
      </c>
      <c r="F772" s="61">
        <v>570.0</v>
      </c>
      <c r="G772" s="61">
        <v>500.0</v>
      </c>
      <c r="H772" s="515">
        <v>607.62</v>
      </c>
      <c r="I772" s="515">
        <v>497.03315999999995</v>
      </c>
      <c r="J772" s="515">
        <v>392.52252</v>
      </c>
      <c r="K772" s="61">
        <v>22.5</v>
      </c>
      <c r="L772" s="560">
        <v>0.5</v>
      </c>
      <c r="M772" s="561">
        <v>4.0</v>
      </c>
      <c r="N772" s="105"/>
      <c r="O772" s="563">
        <v>27994.0</v>
      </c>
      <c r="P772" s="563"/>
      <c r="S772" s="63"/>
      <c r="T772" s="8"/>
      <c r="U772" s="8"/>
      <c r="V772" s="8"/>
      <c r="W772" s="8"/>
    </row>
    <row r="773" ht="15.75" customHeight="1">
      <c r="A773" s="9" t="s">
        <v>2527</v>
      </c>
      <c r="B773" s="9" t="s">
        <v>2528</v>
      </c>
      <c r="C773" s="61">
        <v>9.0</v>
      </c>
      <c r="D773" s="61">
        <v>54.0</v>
      </c>
      <c r="E773" s="61">
        <v>588.0</v>
      </c>
      <c r="F773" s="61">
        <v>570.0</v>
      </c>
      <c r="G773" s="61">
        <v>500.0</v>
      </c>
      <c r="H773" s="515">
        <v>685.11</v>
      </c>
      <c r="I773" s="515">
        <v>560.41998</v>
      </c>
      <c r="J773" s="515">
        <v>442.58106000000004</v>
      </c>
      <c r="K773" s="61">
        <v>25.3</v>
      </c>
      <c r="L773" s="560">
        <v>0.5</v>
      </c>
      <c r="M773" s="561">
        <v>4.0</v>
      </c>
      <c r="N773" s="105"/>
      <c r="O773" s="563">
        <v>30447.0</v>
      </c>
      <c r="P773" s="563"/>
      <c r="S773" s="63"/>
      <c r="T773" s="8"/>
      <c r="U773" s="8"/>
      <c r="V773" s="8"/>
      <c r="W773" s="8"/>
    </row>
    <row r="774" ht="15.75" customHeight="1">
      <c r="A774" s="9" t="s">
        <v>2529</v>
      </c>
      <c r="B774" s="9" t="s">
        <v>2530</v>
      </c>
      <c r="C774" s="61">
        <v>10.0</v>
      </c>
      <c r="D774" s="61">
        <v>54.0</v>
      </c>
      <c r="E774" s="61">
        <v>654.0</v>
      </c>
      <c r="F774" s="61">
        <v>570.0</v>
      </c>
      <c r="G774" s="61">
        <v>500.0</v>
      </c>
      <c r="H774" s="515">
        <v>760.14</v>
      </c>
      <c r="I774" s="515">
        <v>621.7945199999999</v>
      </c>
      <c r="J774" s="515">
        <v>491.05044</v>
      </c>
      <c r="K774" s="61">
        <v>28.1</v>
      </c>
      <c r="L774" s="560">
        <v>0.5</v>
      </c>
      <c r="M774" s="561">
        <v>6.0</v>
      </c>
      <c r="N774" s="105"/>
      <c r="O774" s="563">
        <v>32905.0</v>
      </c>
      <c r="P774" s="563"/>
      <c r="S774" s="63"/>
      <c r="T774" s="8"/>
      <c r="U774" s="8"/>
      <c r="V774" s="8"/>
      <c r="W774" s="8"/>
    </row>
    <row r="775" ht="15.75" customHeight="1">
      <c r="A775" s="9" t="s">
        <v>2531</v>
      </c>
      <c r="B775" s="9" t="s">
        <v>2532</v>
      </c>
      <c r="C775" s="61">
        <v>11.0</v>
      </c>
      <c r="D775" s="61">
        <v>54.0</v>
      </c>
      <c r="E775" s="61">
        <v>720.0</v>
      </c>
      <c r="F775" s="61">
        <v>570.0</v>
      </c>
      <c r="G775" s="61">
        <v>500.0</v>
      </c>
      <c r="H775" s="515">
        <v>836.4</v>
      </c>
      <c r="I775" s="515">
        <v>684.1751999999999</v>
      </c>
      <c r="J775" s="515">
        <v>540.3144</v>
      </c>
      <c r="K775" s="61">
        <v>30.9</v>
      </c>
      <c r="L775" s="560">
        <v>0.5</v>
      </c>
      <c r="M775" s="561">
        <v>6.0</v>
      </c>
      <c r="N775" s="105"/>
      <c r="O775" s="563">
        <v>35366.0</v>
      </c>
      <c r="P775" s="563"/>
      <c r="S775" s="63"/>
      <c r="T775" s="8"/>
      <c r="U775" s="8"/>
      <c r="V775" s="8"/>
      <c r="W775" s="8"/>
    </row>
    <row r="776" ht="15.75" customHeight="1">
      <c r="A776" s="9" t="s">
        <v>2533</v>
      </c>
      <c r="B776" s="9" t="s">
        <v>2534</v>
      </c>
      <c r="C776" s="61">
        <v>12.0</v>
      </c>
      <c r="D776" s="61">
        <v>54.0</v>
      </c>
      <c r="E776" s="61">
        <v>786.0</v>
      </c>
      <c r="F776" s="61">
        <v>570.0</v>
      </c>
      <c r="G776" s="61">
        <v>500.0</v>
      </c>
      <c r="H776" s="515">
        <v>912.66</v>
      </c>
      <c r="I776" s="515">
        <v>746.5558799999999</v>
      </c>
      <c r="J776" s="515">
        <v>589.57836</v>
      </c>
      <c r="K776" s="61">
        <v>33.7</v>
      </c>
      <c r="L776" s="560">
        <v>0.5</v>
      </c>
      <c r="M776" s="561">
        <v>6.0</v>
      </c>
      <c r="N776" s="105"/>
      <c r="O776" s="563">
        <v>37798.0</v>
      </c>
      <c r="P776" s="563"/>
      <c r="S776" s="63"/>
      <c r="T776" s="8"/>
      <c r="U776" s="8"/>
      <c r="V776" s="8"/>
      <c r="W776" s="8"/>
    </row>
    <row r="777" ht="15.75" customHeight="1">
      <c r="A777" s="9" t="s">
        <v>2535</v>
      </c>
      <c r="B777" s="9" t="s">
        <v>2536</v>
      </c>
      <c r="C777" s="61">
        <v>13.0</v>
      </c>
      <c r="D777" s="61">
        <v>54.0</v>
      </c>
      <c r="E777" s="61">
        <v>852.0</v>
      </c>
      <c r="F777" s="61">
        <v>570.0</v>
      </c>
      <c r="G777" s="61">
        <v>500.0</v>
      </c>
      <c r="H777" s="515">
        <v>988.9199999999998</v>
      </c>
      <c r="I777" s="515">
        <v>808.9365599999999</v>
      </c>
      <c r="J777" s="515">
        <v>638.84232</v>
      </c>
      <c r="K777" s="61">
        <v>36.5</v>
      </c>
      <c r="L777" s="560">
        <v>0.5</v>
      </c>
      <c r="M777" s="561">
        <v>6.0</v>
      </c>
      <c r="N777" s="105"/>
      <c r="O777" s="563">
        <v>40231.0</v>
      </c>
      <c r="P777" s="563"/>
      <c r="S777" s="63"/>
      <c r="T777" s="8"/>
      <c r="U777" s="8"/>
      <c r="V777" s="8"/>
      <c r="W777" s="8"/>
    </row>
    <row r="778" ht="15.75" customHeight="1">
      <c r="A778" s="9" t="s">
        <v>2537</v>
      </c>
      <c r="B778" s="9" t="s">
        <v>2538</v>
      </c>
      <c r="C778" s="61">
        <v>14.0</v>
      </c>
      <c r="D778" s="61">
        <v>54.0</v>
      </c>
      <c r="E778" s="61">
        <v>918.0</v>
      </c>
      <c r="F778" s="61">
        <v>570.0</v>
      </c>
      <c r="G778" s="61">
        <v>500.0</v>
      </c>
      <c r="H778" s="515">
        <v>1065.18</v>
      </c>
      <c r="I778" s="515">
        <v>871.31724</v>
      </c>
      <c r="J778" s="515">
        <v>688.1062800000001</v>
      </c>
      <c r="K778" s="61">
        <v>39.4</v>
      </c>
      <c r="L778" s="560">
        <v>0.5</v>
      </c>
      <c r="M778" s="561">
        <v>6.0</v>
      </c>
      <c r="N778" s="55"/>
      <c r="O778" s="563">
        <v>42911.0</v>
      </c>
      <c r="P778" s="563"/>
      <c r="S778" s="63"/>
      <c r="T778" s="8"/>
      <c r="U778" s="8"/>
      <c r="V778" s="8"/>
      <c r="W778" s="8"/>
    </row>
    <row r="779" ht="15.75" customHeight="1">
      <c r="E779" s="8"/>
      <c r="H779" s="63"/>
      <c r="I779" s="63"/>
      <c r="J779" s="63"/>
      <c r="M779" s="572"/>
      <c r="O779" s="563">
        <v>0.0</v>
      </c>
      <c r="P779" s="563"/>
      <c r="S779" s="63"/>
      <c r="T779" s="8"/>
      <c r="U779" s="8"/>
      <c r="V779" s="8"/>
      <c r="W779" s="8"/>
    </row>
    <row r="780" ht="15.75" customHeight="1">
      <c r="B780" s="573" t="s">
        <v>1826</v>
      </c>
      <c r="E780" s="8"/>
      <c r="H780" s="63"/>
      <c r="I780" s="63"/>
      <c r="J780" s="63"/>
      <c r="M780" s="572"/>
      <c r="O780" s="563">
        <v>0.0</v>
      </c>
      <c r="P780" s="563"/>
      <c r="S780" s="63"/>
      <c r="T780" s="8"/>
      <c r="U780" s="8"/>
      <c r="V780" s="8"/>
      <c r="W780" s="8"/>
    </row>
    <row r="781" ht="15.75" customHeight="1">
      <c r="A781" s="9" t="s">
        <v>2539</v>
      </c>
      <c r="B781" s="9" t="s">
        <v>2540</v>
      </c>
      <c r="C781" s="61">
        <v>2.0</v>
      </c>
      <c r="D781" s="61">
        <v>54.0</v>
      </c>
      <c r="E781" s="61">
        <v>126.0</v>
      </c>
      <c r="F781" s="61">
        <v>750.0</v>
      </c>
      <c r="G781" s="61">
        <v>680.0</v>
      </c>
      <c r="H781" s="515">
        <v>198.03</v>
      </c>
      <c r="I781" s="515">
        <v>161.98854</v>
      </c>
      <c r="J781" s="515">
        <v>127.92738</v>
      </c>
      <c r="K781" s="61">
        <v>7.0</v>
      </c>
      <c r="L781" s="560">
        <v>0.5</v>
      </c>
      <c r="M781" s="561">
        <v>2.0</v>
      </c>
      <c r="N781" s="562" t="s">
        <v>1254</v>
      </c>
      <c r="O781" s="563">
        <v>14689.0</v>
      </c>
      <c r="P781" s="563"/>
      <c r="S781" s="63"/>
      <c r="T781" s="8"/>
      <c r="U781" s="8"/>
      <c r="V781" s="8"/>
      <c r="W781" s="8"/>
    </row>
    <row r="782" ht="15.75" customHeight="1">
      <c r="A782" s="9" t="s">
        <v>2541</v>
      </c>
      <c r="B782" s="9" t="s">
        <v>2542</v>
      </c>
      <c r="C782" s="61">
        <v>3.0</v>
      </c>
      <c r="D782" s="61">
        <v>54.0</v>
      </c>
      <c r="E782" s="61">
        <v>192.0</v>
      </c>
      <c r="F782" s="61">
        <v>750.0</v>
      </c>
      <c r="G782" s="61">
        <v>680.0</v>
      </c>
      <c r="H782" s="515">
        <v>296.43</v>
      </c>
      <c r="I782" s="515">
        <v>242.47974</v>
      </c>
      <c r="J782" s="515">
        <v>191.49378000000002</v>
      </c>
      <c r="K782" s="61">
        <v>10.4</v>
      </c>
      <c r="L782" s="560">
        <v>0.5</v>
      </c>
      <c r="M782" s="561">
        <v>4.0</v>
      </c>
      <c r="N782" s="105"/>
      <c r="O782" s="563">
        <v>17695.0</v>
      </c>
      <c r="P782" s="563"/>
      <c r="S782" s="63"/>
      <c r="T782" s="8"/>
      <c r="U782" s="8"/>
      <c r="V782" s="8"/>
      <c r="W782" s="8"/>
    </row>
    <row r="783" ht="15.75" customHeight="1">
      <c r="A783" s="9" t="s">
        <v>2543</v>
      </c>
      <c r="B783" s="9" t="s">
        <v>2544</v>
      </c>
      <c r="C783" s="61">
        <v>4.0</v>
      </c>
      <c r="D783" s="61">
        <v>54.0</v>
      </c>
      <c r="E783" s="61">
        <v>258.0</v>
      </c>
      <c r="F783" s="61">
        <v>750.0</v>
      </c>
      <c r="G783" s="61">
        <v>680.0</v>
      </c>
      <c r="H783" s="515">
        <v>396.06</v>
      </c>
      <c r="I783" s="515">
        <v>323.97708</v>
      </c>
      <c r="J783" s="515">
        <v>255.85476</v>
      </c>
      <c r="K783" s="61">
        <v>13.8</v>
      </c>
      <c r="L783" s="560">
        <v>0.5</v>
      </c>
      <c r="M783" s="561">
        <v>4.0</v>
      </c>
      <c r="N783" s="105"/>
      <c r="O783" s="563">
        <v>20704.0</v>
      </c>
      <c r="P783" s="563"/>
      <c r="S783" s="63"/>
      <c r="T783" s="8"/>
      <c r="U783" s="8"/>
      <c r="V783" s="8"/>
      <c r="W783" s="8"/>
    </row>
    <row r="784" ht="15.75" customHeight="1">
      <c r="A784" s="9" t="s">
        <v>2545</v>
      </c>
      <c r="B784" s="9" t="s">
        <v>2546</v>
      </c>
      <c r="C784" s="61">
        <v>5.0</v>
      </c>
      <c r="D784" s="61">
        <v>54.0</v>
      </c>
      <c r="E784" s="61">
        <v>324.0</v>
      </c>
      <c r="F784" s="61">
        <v>750.0</v>
      </c>
      <c r="G784" s="61">
        <v>680.0</v>
      </c>
      <c r="H784" s="515">
        <v>494.4599999999999</v>
      </c>
      <c r="I784" s="515">
        <v>404.46827999999994</v>
      </c>
      <c r="J784" s="515">
        <v>319.42116</v>
      </c>
      <c r="K784" s="61">
        <v>17.2</v>
      </c>
      <c r="L784" s="560">
        <v>0.5</v>
      </c>
      <c r="M784" s="561">
        <v>4.0</v>
      </c>
      <c r="N784" s="105"/>
      <c r="O784" s="563">
        <v>23722.0</v>
      </c>
      <c r="P784" s="563"/>
      <c r="S784" s="63"/>
      <c r="T784" s="8"/>
      <c r="U784" s="8"/>
      <c r="V784" s="8"/>
      <c r="W784" s="8"/>
    </row>
    <row r="785" ht="15.75" customHeight="1">
      <c r="A785" s="9" t="s">
        <v>2547</v>
      </c>
      <c r="B785" s="9" t="s">
        <v>2548</v>
      </c>
      <c r="C785" s="61">
        <v>6.0</v>
      </c>
      <c r="D785" s="61">
        <v>54.0</v>
      </c>
      <c r="E785" s="61">
        <v>390.0</v>
      </c>
      <c r="F785" s="61">
        <v>750.0</v>
      </c>
      <c r="G785" s="61">
        <v>680.0</v>
      </c>
      <c r="H785" s="515">
        <v>594.09</v>
      </c>
      <c r="I785" s="515">
        <v>485.96562</v>
      </c>
      <c r="J785" s="515">
        <v>383.78214</v>
      </c>
      <c r="K785" s="61">
        <v>20.7</v>
      </c>
      <c r="L785" s="560">
        <v>0.5</v>
      </c>
      <c r="M785" s="561">
        <v>4.0</v>
      </c>
      <c r="N785" s="105"/>
      <c r="O785" s="563">
        <v>26744.0</v>
      </c>
      <c r="P785" s="563"/>
      <c r="S785" s="63"/>
      <c r="T785" s="8"/>
      <c r="U785" s="8"/>
      <c r="V785" s="8"/>
      <c r="W785" s="8"/>
    </row>
    <row r="786" ht="15.75" customHeight="1">
      <c r="A786" s="9" t="s">
        <v>2549</v>
      </c>
      <c r="B786" s="9" t="s">
        <v>2550</v>
      </c>
      <c r="C786" s="61">
        <v>7.0</v>
      </c>
      <c r="D786" s="61">
        <v>54.0</v>
      </c>
      <c r="E786" s="61">
        <v>456.0</v>
      </c>
      <c r="F786" s="61">
        <v>750.0</v>
      </c>
      <c r="G786" s="61">
        <v>680.0</v>
      </c>
      <c r="H786" s="515">
        <v>692.49</v>
      </c>
      <c r="I786" s="515">
        <v>566.45682</v>
      </c>
      <c r="J786" s="515">
        <v>447.34854</v>
      </c>
      <c r="K786" s="61">
        <v>24.1</v>
      </c>
      <c r="L786" s="560">
        <v>0.5</v>
      </c>
      <c r="M786" s="561">
        <v>4.0</v>
      </c>
      <c r="N786" s="105"/>
      <c r="O786" s="563">
        <v>29774.0</v>
      </c>
      <c r="P786" s="563"/>
      <c r="S786" s="63"/>
      <c r="T786" s="8"/>
      <c r="U786" s="8"/>
      <c r="V786" s="8"/>
      <c r="W786" s="8"/>
    </row>
    <row r="787" ht="15.75" customHeight="1">
      <c r="A787" s="9" t="s">
        <v>2551</v>
      </c>
      <c r="B787" s="9" t="s">
        <v>2552</v>
      </c>
      <c r="C787" s="61">
        <v>8.0</v>
      </c>
      <c r="D787" s="61">
        <v>54.0</v>
      </c>
      <c r="E787" s="61">
        <v>522.0</v>
      </c>
      <c r="F787" s="61">
        <v>750.0</v>
      </c>
      <c r="G787" s="61">
        <v>680.0</v>
      </c>
      <c r="H787" s="515">
        <v>790.89</v>
      </c>
      <c r="I787" s="515">
        <v>646.9480199999999</v>
      </c>
      <c r="J787" s="515">
        <v>510.91494</v>
      </c>
      <c r="K787" s="61">
        <v>27.5</v>
      </c>
      <c r="L787" s="560">
        <v>0.5</v>
      </c>
      <c r="M787" s="561">
        <v>4.0</v>
      </c>
      <c r="N787" s="105"/>
      <c r="O787" s="563">
        <v>32810.0</v>
      </c>
      <c r="P787" s="563"/>
      <c r="S787" s="63"/>
      <c r="T787" s="8"/>
      <c r="U787" s="8"/>
      <c r="V787" s="8"/>
      <c r="W787" s="8"/>
    </row>
    <row r="788" ht="15.75" customHeight="1">
      <c r="A788" s="9" t="s">
        <v>2553</v>
      </c>
      <c r="B788" s="9" t="s">
        <v>2554</v>
      </c>
      <c r="C788" s="61">
        <v>9.0</v>
      </c>
      <c r="D788" s="61">
        <v>54.0</v>
      </c>
      <c r="E788" s="61">
        <v>588.0</v>
      </c>
      <c r="F788" s="61">
        <v>750.0</v>
      </c>
      <c r="G788" s="61">
        <v>680.0</v>
      </c>
      <c r="H788" s="515">
        <v>890.52</v>
      </c>
      <c r="I788" s="515">
        <v>728.4453599999999</v>
      </c>
      <c r="J788" s="515">
        <v>575.27592</v>
      </c>
      <c r="K788" s="61">
        <v>30.9</v>
      </c>
      <c r="L788" s="560">
        <v>0.5</v>
      </c>
      <c r="M788" s="561">
        <v>4.0</v>
      </c>
      <c r="N788" s="105"/>
      <c r="O788" s="563">
        <v>35852.0</v>
      </c>
      <c r="P788" s="563"/>
      <c r="S788" s="63"/>
      <c r="T788" s="8"/>
      <c r="U788" s="8"/>
      <c r="V788" s="8"/>
      <c r="W788" s="8"/>
    </row>
    <row r="789" ht="15.75" customHeight="1">
      <c r="A789" s="9" t="s">
        <v>2555</v>
      </c>
      <c r="B789" s="9" t="s">
        <v>2556</v>
      </c>
      <c r="C789" s="61">
        <v>10.0</v>
      </c>
      <c r="D789" s="61">
        <v>54.0</v>
      </c>
      <c r="E789" s="61">
        <v>654.0</v>
      </c>
      <c r="F789" s="61">
        <v>750.0</v>
      </c>
      <c r="G789" s="61">
        <v>680.0</v>
      </c>
      <c r="H789" s="515">
        <v>990.1500000000001</v>
      </c>
      <c r="I789" s="515">
        <v>809.9427000000001</v>
      </c>
      <c r="J789" s="515">
        <v>639.6369000000001</v>
      </c>
      <c r="K789" s="61">
        <v>34.3</v>
      </c>
      <c r="L789" s="560">
        <v>0.5</v>
      </c>
      <c r="M789" s="561">
        <v>6.0</v>
      </c>
      <c r="N789" s="105"/>
      <c r="O789" s="563">
        <v>38900.0</v>
      </c>
      <c r="P789" s="563"/>
      <c r="S789" s="63"/>
      <c r="T789" s="8"/>
      <c r="U789" s="8"/>
      <c r="V789" s="8"/>
      <c r="W789" s="8"/>
    </row>
    <row r="790" ht="15.75" customHeight="1">
      <c r="A790" s="9" t="s">
        <v>2557</v>
      </c>
      <c r="B790" s="9" t="s">
        <v>2558</v>
      </c>
      <c r="C790" s="61">
        <v>11.0</v>
      </c>
      <c r="D790" s="61">
        <v>54.0</v>
      </c>
      <c r="E790" s="61">
        <v>720.0</v>
      </c>
      <c r="F790" s="61">
        <v>750.0</v>
      </c>
      <c r="G790" s="61">
        <v>680.0</v>
      </c>
      <c r="H790" s="515">
        <v>1088.55</v>
      </c>
      <c r="I790" s="515">
        <v>890.4338999999999</v>
      </c>
      <c r="J790" s="515">
        <v>703.2033</v>
      </c>
      <c r="K790" s="61" t="s">
        <v>166</v>
      </c>
      <c r="L790" s="560">
        <v>0.5</v>
      </c>
      <c r="M790" s="561">
        <v>6.0</v>
      </c>
      <c r="N790" s="105"/>
      <c r="O790" s="563">
        <v>41955.0</v>
      </c>
      <c r="P790" s="563"/>
      <c r="S790" s="63"/>
      <c r="T790" s="8"/>
      <c r="U790" s="8"/>
      <c r="V790" s="8"/>
      <c r="W790" s="8"/>
    </row>
    <row r="791" ht="15.75" customHeight="1">
      <c r="A791" s="9" t="s">
        <v>2559</v>
      </c>
      <c r="B791" s="9" t="s">
        <v>2560</v>
      </c>
      <c r="C791" s="61">
        <v>12.0</v>
      </c>
      <c r="D791" s="61">
        <v>54.0</v>
      </c>
      <c r="E791" s="61">
        <v>786.0</v>
      </c>
      <c r="F791" s="61">
        <v>750.0</v>
      </c>
      <c r="G791" s="61">
        <v>680.0</v>
      </c>
      <c r="H791" s="515">
        <v>1188.18</v>
      </c>
      <c r="I791" s="515">
        <v>971.93124</v>
      </c>
      <c r="J791" s="515">
        <v>767.56428</v>
      </c>
      <c r="K791" s="61">
        <v>41.1</v>
      </c>
      <c r="L791" s="560">
        <v>0.5</v>
      </c>
      <c r="M791" s="561">
        <v>6.0</v>
      </c>
      <c r="N791" s="105"/>
      <c r="O791" s="563">
        <v>44976.0</v>
      </c>
      <c r="P791" s="563"/>
      <c r="S791" s="63"/>
      <c r="T791" s="8"/>
      <c r="U791" s="8"/>
      <c r="V791" s="8"/>
      <c r="W791" s="8"/>
    </row>
    <row r="792" ht="15.75" customHeight="1">
      <c r="A792" s="9" t="s">
        <v>2561</v>
      </c>
      <c r="B792" s="9" t="s">
        <v>2562</v>
      </c>
      <c r="C792" s="61">
        <v>13.0</v>
      </c>
      <c r="D792" s="61">
        <v>54.0</v>
      </c>
      <c r="E792" s="61">
        <v>852.0</v>
      </c>
      <c r="F792" s="61">
        <v>750.0</v>
      </c>
      <c r="G792" s="61">
        <v>680.0</v>
      </c>
      <c r="H792" s="515">
        <v>1286.5800000000002</v>
      </c>
      <c r="I792" s="515">
        <v>1052.42244</v>
      </c>
      <c r="J792" s="515">
        <v>831.1306800000001</v>
      </c>
      <c r="K792" s="61">
        <v>44.5</v>
      </c>
      <c r="L792" s="560">
        <v>0.5</v>
      </c>
      <c r="M792" s="561">
        <v>6.0</v>
      </c>
      <c r="N792" s="105"/>
      <c r="O792" s="563">
        <v>47993.0</v>
      </c>
      <c r="P792" s="563"/>
      <c r="S792" s="63"/>
      <c r="T792" s="8"/>
      <c r="U792" s="8"/>
      <c r="V792" s="8"/>
      <c r="W792" s="8"/>
    </row>
    <row r="793" ht="15.75" customHeight="1">
      <c r="A793" s="9" t="s">
        <v>2563</v>
      </c>
      <c r="B793" s="9" t="s">
        <v>2564</v>
      </c>
      <c r="C793" s="61">
        <v>14.0</v>
      </c>
      <c r="D793" s="61">
        <v>54.0</v>
      </c>
      <c r="E793" s="61">
        <v>918.0</v>
      </c>
      <c r="F793" s="61">
        <v>750.0</v>
      </c>
      <c r="G793" s="61">
        <v>680.0</v>
      </c>
      <c r="H793" s="515">
        <v>1386.21</v>
      </c>
      <c r="I793" s="515">
        <v>1133.91978</v>
      </c>
      <c r="J793" s="515">
        <v>895.49166</v>
      </c>
      <c r="K793" s="61">
        <v>47.9</v>
      </c>
      <c r="L793" s="560">
        <v>0.5</v>
      </c>
      <c r="M793" s="561">
        <v>6.0</v>
      </c>
      <c r="N793" s="55"/>
      <c r="O793" s="563">
        <v>51010.0</v>
      </c>
      <c r="P793" s="563"/>
      <c r="S793" s="63"/>
      <c r="T793" s="8"/>
      <c r="U793" s="8"/>
      <c r="V793" s="8"/>
      <c r="W793" s="8"/>
    </row>
    <row r="794" ht="15.75" customHeight="1">
      <c r="E794" s="8"/>
      <c r="H794" s="63"/>
      <c r="I794" s="63"/>
      <c r="J794" s="63"/>
      <c r="M794" s="572"/>
      <c r="O794" s="563">
        <v>0.0</v>
      </c>
      <c r="P794" s="563"/>
      <c r="Q794" s="63"/>
      <c r="S794" s="63"/>
      <c r="T794" s="8"/>
      <c r="U794" s="8"/>
      <c r="V794" s="8"/>
      <c r="W794" s="8"/>
    </row>
    <row r="795" ht="15.75" customHeight="1">
      <c r="B795" s="573" t="s">
        <v>1853</v>
      </c>
      <c r="E795" s="8"/>
      <c r="H795" s="63"/>
      <c r="I795" s="63"/>
      <c r="J795" s="63"/>
      <c r="M795" s="572"/>
      <c r="O795" s="563">
        <v>0.0</v>
      </c>
      <c r="P795" s="563"/>
      <c r="Q795" s="63"/>
      <c r="S795" s="63"/>
      <c r="T795" s="8"/>
      <c r="U795" s="8"/>
      <c r="V795" s="8"/>
      <c r="W795" s="8"/>
    </row>
    <row r="796" ht="15.75" customHeight="1">
      <c r="A796" s="9" t="s">
        <v>2565</v>
      </c>
      <c r="B796" s="9" t="s">
        <v>2566</v>
      </c>
      <c r="C796" s="61">
        <v>2.0</v>
      </c>
      <c r="D796" s="61">
        <v>54.0</v>
      </c>
      <c r="E796" s="61">
        <v>126.0</v>
      </c>
      <c r="F796" s="61">
        <v>1000.0</v>
      </c>
      <c r="G796" s="61">
        <v>930.0</v>
      </c>
      <c r="H796" s="515">
        <v>266.90999999999997</v>
      </c>
      <c r="I796" s="515">
        <v>218.33237999999997</v>
      </c>
      <c r="J796" s="515">
        <v>172.42386</v>
      </c>
      <c r="K796" s="61">
        <v>8.9</v>
      </c>
      <c r="L796" s="560">
        <v>0.5</v>
      </c>
      <c r="M796" s="561">
        <v>2.0</v>
      </c>
      <c r="N796" s="562" t="s">
        <v>1254</v>
      </c>
      <c r="O796" s="563">
        <v>15549.0</v>
      </c>
      <c r="P796" s="563"/>
      <c r="S796" s="63"/>
      <c r="T796" s="8"/>
      <c r="U796" s="8"/>
      <c r="V796" s="8"/>
      <c r="W796" s="8"/>
    </row>
    <row r="797" ht="15.75" customHeight="1">
      <c r="A797" s="9" t="s">
        <v>2567</v>
      </c>
      <c r="B797" s="9" t="s">
        <v>2568</v>
      </c>
      <c r="C797" s="61">
        <v>3.0</v>
      </c>
      <c r="D797" s="61">
        <v>54.0</v>
      </c>
      <c r="E797" s="61">
        <v>192.0</v>
      </c>
      <c r="F797" s="61">
        <v>1000.0</v>
      </c>
      <c r="G797" s="61">
        <v>930.0</v>
      </c>
      <c r="H797" s="515">
        <v>400.97999999999996</v>
      </c>
      <c r="I797" s="515">
        <v>328.00163999999995</v>
      </c>
      <c r="J797" s="515">
        <v>259.03308</v>
      </c>
      <c r="K797" s="61">
        <v>13.3</v>
      </c>
      <c r="L797" s="560">
        <v>0.5</v>
      </c>
      <c r="M797" s="561">
        <v>4.0</v>
      </c>
      <c r="N797" s="105"/>
      <c r="O797" s="563">
        <v>18984.0</v>
      </c>
      <c r="P797" s="563"/>
      <c r="S797" s="63"/>
      <c r="T797" s="8"/>
      <c r="U797" s="8"/>
      <c r="V797" s="8"/>
      <c r="W797" s="8"/>
    </row>
    <row r="798" ht="15.75" customHeight="1">
      <c r="A798" s="9" t="s">
        <v>2569</v>
      </c>
      <c r="B798" s="9" t="s">
        <v>2570</v>
      </c>
      <c r="C798" s="61">
        <v>4.0</v>
      </c>
      <c r="D798" s="61">
        <v>54.0</v>
      </c>
      <c r="E798" s="61">
        <v>258.0</v>
      </c>
      <c r="F798" s="61">
        <v>1000.0</v>
      </c>
      <c r="G798" s="61">
        <v>930.0</v>
      </c>
      <c r="H798" s="515">
        <v>533.8199999999999</v>
      </c>
      <c r="I798" s="515">
        <v>436.66475999999994</v>
      </c>
      <c r="J798" s="515">
        <v>344.84772</v>
      </c>
      <c r="K798" s="61">
        <v>17.6</v>
      </c>
      <c r="L798" s="560">
        <v>0.5</v>
      </c>
      <c r="M798" s="561">
        <v>4.0</v>
      </c>
      <c r="N798" s="105"/>
      <c r="O798" s="563">
        <v>22428.0</v>
      </c>
      <c r="P798" s="563"/>
      <c r="S798" s="63"/>
      <c r="T798" s="8"/>
      <c r="U798" s="8"/>
      <c r="V798" s="8"/>
      <c r="W798" s="8"/>
    </row>
    <row r="799" ht="15.75" customHeight="1">
      <c r="A799" s="9" t="s">
        <v>2571</v>
      </c>
      <c r="B799" s="9" t="s">
        <v>2572</v>
      </c>
      <c r="C799" s="61">
        <v>5.0</v>
      </c>
      <c r="D799" s="61">
        <v>54.0</v>
      </c>
      <c r="E799" s="61">
        <v>324.0</v>
      </c>
      <c r="F799" s="61">
        <v>1000.0</v>
      </c>
      <c r="G799" s="61">
        <v>930.0</v>
      </c>
      <c r="H799" s="515">
        <v>667.89</v>
      </c>
      <c r="I799" s="515">
        <v>546.33402</v>
      </c>
      <c r="J799" s="515">
        <v>431.45694000000003</v>
      </c>
      <c r="K799" s="61">
        <v>21.9</v>
      </c>
      <c r="L799" s="560">
        <v>0.5</v>
      </c>
      <c r="M799" s="561">
        <v>4.0</v>
      </c>
      <c r="N799" s="105"/>
      <c r="O799" s="563">
        <v>25878.0</v>
      </c>
      <c r="P799" s="563"/>
      <c r="S799" s="63"/>
      <c r="T799" s="8"/>
      <c r="U799" s="8"/>
      <c r="V799" s="8"/>
      <c r="W799" s="8"/>
    </row>
    <row r="800" ht="15.75" customHeight="1">
      <c r="A800" s="9" t="s">
        <v>2573</v>
      </c>
      <c r="B800" s="9" t="s">
        <v>2574</v>
      </c>
      <c r="C800" s="61">
        <v>6.0</v>
      </c>
      <c r="D800" s="61">
        <v>54.0</v>
      </c>
      <c r="E800" s="61">
        <v>390.0</v>
      </c>
      <c r="F800" s="61">
        <v>1000.0</v>
      </c>
      <c r="G800" s="61">
        <v>930.0</v>
      </c>
      <c r="H800" s="515">
        <v>800.73</v>
      </c>
      <c r="I800" s="515">
        <v>654.99714</v>
      </c>
      <c r="J800" s="515">
        <v>517.27158</v>
      </c>
      <c r="K800" s="61">
        <v>26.3</v>
      </c>
      <c r="L800" s="560">
        <v>0.5</v>
      </c>
      <c r="M800" s="561">
        <v>4.0</v>
      </c>
      <c r="N800" s="105"/>
      <c r="O800" s="563">
        <v>29335.0</v>
      </c>
      <c r="P800" s="563"/>
      <c r="S800" s="63"/>
      <c r="T800" s="8"/>
      <c r="U800" s="8"/>
      <c r="V800" s="8"/>
      <c r="W800" s="8"/>
    </row>
    <row r="801" ht="15.75" customHeight="1">
      <c r="A801" s="9" t="s">
        <v>2575</v>
      </c>
      <c r="B801" s="9" t="s">
        <v>2576</v>
      </c>
      <c r="C801" s="61">
        <v>7.0</v>
      </c>
      <c r="D801" s="61">
        <v>54.0</v>
      </c>
      <c r="E801" s="61">
        <v>456.0</v>
      </c>
      <c r="F801" s="61">
        <v>1000.0</v>
      </c>
      <c r="G801" s="61">
        <v>930.0</v>
      </c>
      <c r="H801" s="515">
        <v>934.8</v>
      </c>
      <c r="I801" s="515">
        <v>764.6664</v>
      </c>
      <c r="J801" s="515">
        <v>603.8808</v>
      </c>
      <c r="K801" s="61">
        <v>30.6</v>
      </c>
      <c r="L801" s="560">
        <v>0.5</v>
      </c>
      <c r="M801" s="561">
        <v>4.0</v>
      </c>
      <c r="N801" s="105"/>
      <c r="O801" s="563">
        <v>32800.0</v>
      </c>
      <c r="P801" s="563"/>
      <c r="S801" s="63"/>
      <c r="T801" s="8"/>
      <c r="U801" s="8"/>
      <c r="V801" s="8"/>
      <c r="W801" s="8"/>
    </row>
    <row r="802" ht="15.75" customHeight="1">
      <c r="A802" s="9" t="s">
        <v>2577</v>
      </c>
      <c r="B802" s="9" t="s">
        <v>2578</v>
      </c>
      <c r="C802" s="61">
        <v>8.0</v>
      </c>
      <c r="D802" s="61">
        <v>54.0</v>
      </c>
      <c r="E802" s="61">
        <v>522.0</v>
      </c>
      <c r="F802" s="61">
        <v>1000.0</v>
      </c>
      <c r="G802" s="61">
        <v>930.0</v>
      </c>
      <c r="H802" s="515">
        <v>1067.6399999999999</v>
      </c>
      <c r="I802" s="515">
        <v>873.3295199999999</v>
      </c>
      <c r="J802" s="515">
        <v>689.69544</v>
      </c>
      <c r="K802" s="61">
        <v>35.0</v>
      </c>
      <c r="L802" s="560">
        <v>0.5</v>
      </c>
      <c r="M802" s="561">
        <v>4.0</v>
      </c>
      <c r="N802" s="105"/>
      <c r="O802" s="563">
        <v>36271.0</v>
      </c>
      <c r="P802" s="563"/>
      <c r="Q802" s="581"/>
      <c r="S802" s="63"/>
      <c r="T802" s="8"/>
      <c r="U802" s="8"/>
      <c r="V802" s="8"/>
      <c r="W802" s="8"/>
    </row>
    <row r="803" ht="15.75" customHeight="1">
      <c r="A803" s="9" t="s">
        <v>2579</v>
      </c>
      <c r="B803" s="9" t="s">
        <v>2580</v>
      </c>
      <c r="C803" s="61">
        <v>9.0</v>
      </c>
      <c r="D803" s="61">
        <v>54.0</v>
      </c>
      <c r="E803" s="61">
        <v>588.0</v>
      </c>
      <c r="F803" s="61">
        <v>1000.0</v>
      </c>
      <c r="G803" s="61">
        <v>930.0</v>
      </c>
      <c r="H803" s="515">
        <v>1201.71</v>
      </c>
      <c r="I803" s="515">
        <v>982.99878</v>
      </c>
      <c r="J803" s="515">
        <v>776.30466</v>
      </c>
      <c r="K803" s="61">
        <v>39.3</v>
      </c>
      <c r="L803" s="560">
        <v>0.5</v>
      </c>
      <c r="M803" s="561">
        <v>4.0</v>
      </c>
      <c r="N803" s="105"/>
      <c r="O803" s="563">
        <v>39751.0</v>
      </c>
      <c r="P803" s="563"/>
      <c r="S803" s="63"/>
      <c r="T803" s="8"/>
      <c r="U803" s="8"/>
      <c r="V803" s="8"/>
      <c r="W803" s="8"/>
    </row>
    <row r="804" ht="15.75" customHeight="1">
      <c r="A804" s="9" t="s">
        <v>2581</v>
      </c>
      <c r="B804" s="9" t="s">
        <v>2582</v>
      </c>
      <c r="C804" s="61">
        <v>10.0</v>
      </c>
      <c r="D804" s="61">
        <v>54.0</v>
      </c>
      <c r="E804" s="61">
        <v>654.0</v>
      </c>
      <c r="F804" s="61">
        <v>1000.0</v>
      </c>
      <c r="G804" s="61">
        <v>930.0</v>
      </c>
      <c r="H804" s="515">
        <v>1334.55</v>
      </c>
      <c r="I804" s="515">
        <v>1091.6618999999998</v>
      </c>
      <c r="J804" s="515">
        <v>862.1193</v>
      </c>
      <c r="K804" s="61">
        <v>43.7</v>
      </c>
      <c r="L804" s="560">
        <v>0.5</v>
      </c>
      <c r="M804" s="561">
        <v>6.0</v>
      </c>
      <c r="N804" s="105"/>
      <c r="O804" s="563">
        <v>43239.0</v>
      </c>
      <c r="P804" s="563"/>
      <c r="S804" s="63"/>
      <c r="T804" s="8"/>
      <c r="U804" s="8"/>
      <c r="V804" s="8"/>
      <c r="W804" s="8"/>
    </row>
    <row r="805" ht="15.75" customHeight="1">
      <c r="A805" s="9" t="s">
        <v>2583</v>
      </c>
      <c r="B805" s="9" t="s">
        <v>2584</v>
      </c>
      <c r="C805" s="61">
        <v>11.0</v>
      </c>
      <c r="D805" s="61">
        <v>54.0</v>
      </c>
      <c r="E805" s="61">
        <v>720.0</v>
      </c>
      <c r="F805" s="61">
        <v>1000.0</v>
      </c>
      <c r="G805" s="61">
        <v>930.0</v>
      </c>
      <c r="H805" s="515">
        <v>1468.62</v>
      </c>
      <c r="I805" s="515">
        <v>1201.3311599999997</v>
      </c>
      <c r="J805" s="515">
        <v>948.72852</v>
      </c>
      <c r="K805" s="61">
        <v>48.0</v>
      </c>
      <c r="L805" s="560">
        <v>0.5</v>
      </c>
      <c r="M805" s="561">
        <v>6.0</v>
      </c>
      <c r="N805" s="105"/>
      <c r="O805" s="563">
        <v>46732.0</v>
      </c>
      <c r="P805" s="563"/>
      <c r="S805" s="63"/>
      <c r="T805" s="8"/>
      <c r="U805" s="8"/>
      <c r="V805" s="8"/>
      <c r="W805" s="8"/>
    </row>
    <row r="806" ht="15.75" customHeight="1">
      <c r="A806" s="9" t="s">
        <v>2585</v>
      </c>
      <c r="B806" s="9" t="s">
        <v>2586</v>
      </c>
      <c r="C806" s="61">
        <v>12.0</v>
      </c>
      <c r="D806" s="61">
        <v>54.0</v>
      </c>
      <c r="E806" s="61">
        <v>786.0</v>
      </c>
      <c r="F806" s="61">
        <v>1000.0</v>
      </c>
      <c r="G806" s="61">
        <v>930.0</v>
      </c>
      <c r="H806" s="515">
        <v>1601.46</v>
      </c>
      <c r="I806" s="515">
        <v>1309.99428</v>
      </c>
      <c r="J806" s="515">
        <v>1034.54316</v>
      </c>
      <c r="K806" s="61">
        <v>52.4</v>
      </c>
      <c r="L806" s="560">
        <v>0.5</v>
      </c>
      <c r="M806" s="561">
        <v>6.0</v>
      </c>
      <c r="N806" s="105"/>
      <c r="O806" s="563">
        <v>50184.0</v>
      </c>
      <c r="P806" s="563"/>
      <c r="S806" s="63"/>
      <c r="T806" s="8"/>
      <c r="U806" s="8"/>
      <c r="V806" s="8"/>
      <c r="W806" s="8"/>
    </row>
    <row r="807" ht="15.75" customHeight="1">
      <c r="A807" s="9" t="s">
        <v>2587</v>
      </c>
      <c r="B807" s="9" t="s">
        <v>2588</v>
      </c>
      <c r="C807" s="61">
        <v>13.0</v>
      </c>
      <c r="D807" s="61">
        <v>54.0</v>
      </c>
      <c r="E807" s="61">
        <v>852.0</v>
      </c>
      <c r="F807" s="61">
        <v>1000.0</v>
      </c>
      <c r="G807" s="61">
        <v>930.0</v>
      </c>
      <c r="H807" s="515">
        <v>1735.53</v>
      </c>
      <c r="I807" s="515">
        <v>1419.6635399999998</v>
      </c>
      <c r="J807" s="515">
        <v>1121.15238</v>
      </c>
      <c r="K807" s="61">
        <v>56.7</v>
      </c>
      <c r="L807" s="560">
        <v>0.5</v>
      </c>
      <c r="M807" s="561">
        <v>6.0</v>
      </c>
      <c r="N807" s="105"/>
      <c r="O807" s="563">
        <v>53636.0</v>
      </c>
      <c r="P807" s="563"/>
      <c r="S807" s="63"/>
      <c r="T807" s="8"/>
      <c r="U807" s="8"/>
      <c r="V807" s="8"/>
      <c r="W807" s="8"/>
    </row>
    <row r="808" ht="15.75" customHeight="1">
      <c r="A808" s="9" t="s">
        <v>2589</v>
      </c>
      <c r="B808" s="9" t="s">
        <v>2590</v>
      </c>
      <c r="C808" s="61">
        <v>14.0</v>
      </c>
      <c r="D808" s="61">
        <v>54.0</v>
      </c>
      <c r="E808" s="61">
        <v>918.0</v>
      </c>
      <c r="F808" s="61">
        <v>1000.0</v>
      </c>
      <c r="G808" s="61">
        <v>930.0</v>
      </c>
      <c r="H808" s="515">
        <v>1868.37</v>
      </c>
      <c r="I808" s="515">
        <v>1528.3266599999997</v>
      </c>
      <c r="J808" s="515">
        <v>1206.96702</v>
      </c>
      <c r="K808" s="61">
        <v>61.0</v>
      </c>
      <c r="L808" s="560">
        <v>0.5</v>
      </c>
      <c r="M808" s="561">
        <v>6.0</v>
      </c>
      <c r="N808" s="55"/>
      <c r="O808" s="563">
        <v>57088.0</v>
      </c>
      <c r="P808" s="563"/>
      <c r="S808" s="63"/>
      <c r="T808" s="8"/>
      <c r="U808" s="8"/>
      <c r="V808" s="8"/>
      <c r="W808" s="8"/>
    </row>
    <row r="809" ht="15.75" customHeight="1">
      <c r="E809" s="8"/>
      <c r="H809" s="63"/>
      <c r="I809" s="63"/>
      <c r="J809" s="63"/>
      <c r="M809" s="572"/>
      <c r="O809" s="563">
        <v>0.0</v>
      </c>
      <c r="P809" s="563"/>
      <c r="Q809" s="63"/>
      <c r="S809" s="63"/>
      <c r="T809" s="8"/>
      <c r="U809" s="8"/>
      <c r="V809" s="8"/>
      <c r="W809" s="8"/>
    </row>
    <row r="810" ht="15.75" customHeight="1">
      <c r="B810" s="573" t="s">
        <v>1880</v>
      </c>
      <c r="E810" s="8"/>
      <c r="H810" s="63"/>
      <c r="I810" s="63"/>
      <c r="J810" s="63"/>
      <c r="M810" s="572"/>
      <c r="O810" s="563">
        <v>0.0</v>
      </c>
      <c r="P810" s="563"/>
      <c r="Q810" s="63"/>
      <c r="S810" s="63"/>
      <c r="T810" s="8"/>
      <c r="U810" s="8"/>
      <c r="V810" s="8"/>
      <c r="W810" s="8"/>
    </row>
    <row r="811" ht="15.75" customHeight="1">
      <c r="A811" s="9" t="s">
        <v>2591</v>
      </c>
      <c r="B811" s="9" t="s">
        <v>2592</v>
      </c>
      <c r="C811" s="61">
        <v>2.0</v>
      </c>
      <c r="D811" s="61">
        <v>54.0</v>
      </c>
      <c r="E811" s="61">
        <v>126.0</v>
      </c>
      <c r="F811" s="61">
        <v>1250.0</v>
      </c>
      <c r="G811" s="61">
        <v>1180.0</v>
      </c>
      <c r="H811" s="515">
        <v>330.87</v>
      </c>
      <c r="I811" s="515">
        <v>270.65166</v>
      </c>
      <c r="J811" s="515">
        <v>213.74202</v>
      </c>
      <c r="K811" s="61">
        <v>10.8</v>
      </c>
      <c r="L811" s="560">
        <v>0.5</v>
      </c>
      <c r="M811" s="561">
        <v>2.0</v>
      </c>
      <c r="N811" s="562" t="s">
        <v>1254</v>
      </c>
      <c r="O811" s="563">
        <v>17021.0</v>
      </c>
      <c r="P811" s="563"/>
      <c r="S811" s="63"/>
      <c r="T811" s="8"/>
      <c r="U811" s="8"/>
      <c r="V811" s="8"/>
      <c r="W811" s="8"/>
    </row>
    <row r="812" ht="15.75" customHeight="1">
      <c r="A812" s="9" t="s">
        <v>2593</v>
      </c>
      <c r="B812" s="9" t="s">
        <v>2594</v>
      </c>
      <c r="C812" s="61">
        <v>3.0</v>
      </c>
      <c r="D812" s="61">
        <v>54.0</v>
      </c>
      <c r="E812" s="61">
        <v>192.0</v>
      </c>
      <c r="F812" s="61">
        <v>1250.0</v>
      </c>
      <c r="G812" s="61">
        <v>1180.0</v>
      </c>
      <c r="H812" s="515">
        <v>496.92</v>
      </c>
      <c r="I812" s="515">
        <v>406.48055999999997</v>
      </c>
      <c r="J812" s="515">
        <v>321.01032000000004</v>
      </c>
      <c r="K812" s="61">
        <v>16.1</v>
      </c>
      <c r="L812" s="560">
        <v>0.5</v>
      </c>
      <c r="M812" s="561">
        <v>4.0</v>
      </c>
      <c r="N812" s="105"/>
      <c r="O812" s="563">
        <v>21195.0</v>
      </c>
      <c r="P812" s="563"/>
      <c r="S812" s="63"/>
      <c r="T812" s="8"/>
      <c r="U812" s="8"/>
      <c r="V812" s="8"/>
      <c r="W812" s="8"/>
    </row>
    <row r="813" ht="15.75" customHeight="1">
      <c r="A813" s="9" t="s">
        <v>2595</v>
      </c>
      <c r="B813" s="9" t="s">
        <v>2596</v>
      </c>
      <c r="C813" s="61">
        <v>4.0</v>
      </c>
      <c r="D813" s="61">
        <v>54.0</v>
      </c>
      <c r="E813" s="61">
        <v>258.0</v>
      </c>
      <c r="F813" s="61">
        <v>1250.0</v>
      </c>
      <c r="G813" s="61">
        <v>1180.0</v>
      </c>
      <c r="H813" s="515">
        <v>662.9699999999999</v>
      </c>
      <c r="I813" s="515">
        <v>542.30946</v>
      </c>
      <c r="J813" s="515">
        <v>428.27861999999993</v>
      </c>
      <c r="K813" s="61">
        <v>21.3</v>
      </c>
      <c r="L813" s="560">
        <v>0.5</v>
      </c>
      <c r="M813" s="561">
        <v>4.0</v>
      </c>
      <c r="N813" s="105"/>
      <c r="O813" s="563">
        <v>25376.0</v>
      </c>
      <c r="P813" s="563"/>
      <c r="S813" s="63"/>
      <c r="T813" s="8"/>
      <c r="U813" s="8"/>
      <c r="V813" s="8"/>
      <c r="W813" s="8"/>
    </row>
    <row r="814" ht="15.75" customHeight="1">
      <c r="A814" s="9" t="s">
        <v>2597</v>
      </c>
      <c r="B814" s="9" t="s">
        <v>2598</v>
      </c>
      <c r="C814" s="61">
        <v>5.0</v>
      </c>
      <c r="D814" s="61">
        <v>54.0</v>
      </c>
      <c r="E814" s="61">
        <v>324.0</v>
      </c>
      <c r="F814" s="61">
        <v>1250.0</v>
      </c>
      <c r="G814" s="61">
        <v>1180.0</v>
      </c>
      <c r="H814" s="515">
        <v>829.02</v>
      </c>
      <c r="I814" s="515">
        <v>678.1383599999999</v>
      </c>
      <c r="J814" s="515">
        <v>535.54692</v>
      </c>
      <c r="K814" s="61">
        <v>26.7</v>
      </c>
      <c r="L814" s="560">
        <v>0.5</v>
      </c>
      <c r="M814" s="561">
        <v>4.0</v>
      </c>
      <c r="N814" s="105"/>
      <c r="O814" s="563">
        <v>29567.0</v>
      </c>
      <c r="P814" s="563"/>
      <c r="S814" s="63"/>
      <c r="T814" s="8"/>
      <c r="U814" s="8"/>
      <c r="V814" s="8"/>
      <c r="W814" s="8"/>
    </row>
    <row r="815" ht="15.75" customHeight="1">
      <c r="A815" s="9" t="s">
        <v>2599</v>
      </c>
      <c r="B815" s="9" t="s">
        <v>2600</v>
      </c>
      <c r="C815" s="61">
        <v>6.0</v>
      </c>
      <c r="D815" s="61">
        <v>54.0</v>
      </c>
      <c r="E815" s="61">
        <v>390.0</v>
      </c>
      <c r="F815" s="61">
        <v>1250.0</v>
      </c>
      <c r="G815" s="61">
        <v>1180.0</v>
      </c>
      <c r="H815" s="515">
        <v>993.84</v>
      </c>
      <c r="I815" s="515">
        <v>812.9611199999999</v>
      </c>
      <c r="J815" s="515">
        <v>642.0206400000001</v>
      </c>
      <c r="K815" s="61">
        <v>31.9</v>
      </c>
      <c r="L815" s="560">
        <v>0.5</v>
      </c>
      <c r="M815" s="561">
        <v>4.0</v>
      </c>
      <c r="N815" s="105"/>
      <c r="O815" s="563">
        <v>33766.0</v>
      </c>
      <c r="P815" s="563"/>
      <c r="S815" s="63"/>
      <c r="T815" s="8"/>
      <c r="U815" s="8"/>
      <c r="V815" s="8"/>
      <c r="W815" s="8"/>
    </row>
    <row r="816" ht="15.75" customHeight="1">
      <c r="A816" s="9" t="s">
        <v>2601</v>
      </c>
      <c r="B816" s="9" t="s">
        <v>2602</v>
      </c>
      <c r="C816" s="61">
        <v>7.0</v>
      </c>
      <c r="D816" s="61">
        <v>54.0</v>
      </c>
      <c r="E816" s="61">
        <v>456.0</v>
      </c>
      <c r="F816" s="61">
        <v>1250.0</v>
      </c>
      <c r="G816" s="61">
        <v>1180.0</v>
      </c>
      <c r="H816" s="515">
        <v>1159.8899999999999</v>
      </c>
      <c r="I816" s="515">
        <v>948.7900199999998</v>
      </c>
      <c r="J816" s="515">
        <v>749.2889399999999</v>
      </c>
      <c r="K816" s="61">
        <v>37.2</v>
      </c>
      <c r="L816" s="560">
        <v>0.5</v>
      </c>
      <c r="M816" s="561">
        <v>4.0</v>
      </c>
      <c r="N816" s="105"/>
      <c r="O816" s="563">
        <v>37973.0</v>
      </c>
      <c r="P816" s="563"/>
      <c r="S816" s="63"/>
      <c r="T816" s="8"/>
      <c r="U816" s="8"/>
      <c r="V816" s="8"/>
      <c r="W816" s="8"/>
    </row>
    <row r="817" ht="15.75" customHeight="1">
      <c r="A817" s="9" t="s">
        <v>2603</v>
      </c>
      <c r="B817" s="9" t="s">
        <v>2604</v>
      </c>
      <c r="C817" s="61">
        <v>8.0</v>
      </c>
      <c r="D817" s="61">
        <v>54.0</v>
      </c>
      <c r="E817" s="61">
        <v>522.0</v>
      </c>
      <c r="F817" s="61">
        <v>1250.0</v>
      </c>
      <c r="G817" s="61">
        <v>1180.0</v>
      </c>
      <c r="H817" s="515">
        <v>1325.9399999999998</v>
      </c>
      <c r="I817" s="515">
        <v>1084.61892</v>
      </c>
      <c r="J817" s="515">
        <v>856.5572399999999</v>
      </c>
      <c r="K817" s="61">
        <v>42.5</v>
      </c>
      <c r="L817" s="560">
        <v>0.5</v>
      </c>
      <c r="M817" s="561">
        <v>4.0</v>
      </c>
      <c r="N817" s="105"/>
      <c r="O817" s="563">
        <v>42192.0</v>
      </c>
      <c r="P817" s="563"/>
      <c r="S817" s="63"/>
      <c r="T817" s="8"/>
      <c r="U817" s="8"/>
      <c r="V817" s="8"/>
      <c r="W817" s="8"/>
    </row>
    <row r="818" ht="15.75" customHeight="1">
      <c r="A818" s="9" t="s">
        <v>2605</v>
      </c>
      <c r="B818" s="9" t="s">
        <v>2606</v>
      </c>
      <c r="C818" s="61">
        <v>9.0</v>
      </c>
      <c r="D818" s="61">
        <v>54.0</v>
      </c>
      <c r="E818" s="61">
        <v>588.0</v>
      </c>
      <c r="F818" s="61">
        <v>1250.0</v>
      </c>
      <c r="G818" s="61">
        <v>1180.0</v>
      </c>
      <c r="H818" s="515">
        <v>1491.99</v>
      </c>
      <c r="I818" s="515">
        <v>1220.4478199999999</v>
      </c>
      <c r="J818" s="515">
        <v>963.82554</v>
      </c>
      <c r="K818" s="61">
        <v>47.8</v>
      </c>
      <c r="L818" s="560">
        <v>0.5</v>
      </c>
      <c r="M818" s="561">
        <v>4.0</v>
      </c>
      <c r="N818" s="105"/>
      <c r="O818" s="563">
        <v>46418.0</v>
      </c>
      <c r="P818" s="563"/>
      <c r="S818" s="63"/>
      <c r="T818" s="8"/>
      <c r="U818" s="8"/>
      <c r="V818" s="8"/>
      <c r="W818" s="8"/>
    </row>
    <row r="819" ht="15.75" customHeight="1">
      <c r="A819" s="9" t="s">
        <v>2607</v>
      </c>
      <c r="B819" s="9" t="s">
        <v>2608</v>
      </c>
      <c r="C819" s="61">
        <v>10.0</v>
      </c>
      <c r="D819" s="61">
        <v>54.0</v>
      </c>
      <c r="E819" s="61">
        <v>654.0</v>
      </c>
      <c r="F819" s="61">
        <v>1250.0</v>
      </c>
      <c r="G819" s="61">
        <v>1180.0</v>
      </c>
      <c r="H819" s="515">
        <v>1656.8100000000002</v>
      </c>
      <c r="I819" s="515">
        <v>1355.27058</v>
      </c>
      <c r="J819" s="515">
        <v>1070.2992600000002</v>
      </c>
      <c r="K819" s="61">
        <v>53.1</v>
      </c>
      <c r="L819" s="560">
        <v>0.5</v>
      </c>
      <c r="M819" s="561">
        <v>6.0</v>
      </c>
      <c r="N819" s="105"/>
      <c r="O819" s="563">
        <v>50655.0</v>
      </c>
      <c r="P819" s="563"/>
      <c r="S819" s="63"/>
      <c r="T819" s="8"/>
      <c r="U819" s="8"/>
      <c r="V819" s="8"/>
      <c r="W819" s="8"/>
    </row>
    <row r="820" ht="15.75" customHeight="1">
      <c r="A820" s="9" t="s">
        <v>2609</v>
      </c>
      <c r="B820" s="9" t="s">
        <v>2610</v>
      </c>
      <c r="C820" s="61">
        <v>11.0</v>
      </c>
      <c r="D820" s="61">
        <v>54.0</v>
      </c>
      <c r="E820" s="61">
        <v>720.0</v>
      </c>
      <c r="F820" s="61">
        <v>1250.0</v>
      </c>
      <c r="G820" s="61">
        <v>1180.0</v>
      </c>
      <c r="H820" s="515">
        <v>1822.8600000000001</v>
      </c>
      <c r="I820" s="515">
        <v>1491.09948</v>
      </c>
      <c r="J820" s="515">
        <v>1177.5675600000002</v>
      </c>
      <c r="K820" s="61">
        <v>58.4</v>
      </c>
      <c r="L820" s="560">
        <v>0.5</v>
      </c>
      <c r="M820" s="561">
        <v>6.0</v>
      </c>
      <c r="N820" s="105"/>
      <c r="O820" s="563">
        <v>54898.0</v>
      </c>
      <c r="P820" s="563"/>
      <c r="S820" s="63"/>
      <c r="T820" s="8"/>
      <c r="U820" s="8"/>
      <c r="V820" s="8"/>
      <c r="W820" s="8"/>
    </row>
    <row r="821" ht="15.75" customHeight="1">
      <c r="A821" s="9" t="s">
        <v>2611</v>
      </c>
      <c r="B821" s="9" t="s">
        <v>2612</v>
      </c>
      <c r="C821" s="61">
        <v>12.0</v>
      </c>
      <c r="D821" s="61">
        <v>54.0</v>
      </c>
      <c r="E821" s="61">
        <v>786.0</v>
      </c>
      <c r="F821" s="61">
        <v>1250.0</v>
      </c>
      <c r="G821" s="61">
        <v>1180.0</v>
      </c>
      <c r="H821" s="515">
        <v>1988.9100000000003</v>
      </c>
      <c r="I821" s="515">
        <v>1626.92838</v>
      </c>
      <c r="J821" s="515">
        <v>1284.8358600000001</v>
      </c>
      <c r="K821" s="61">
        <v>63.7</v>
      </c>
      <c r="L821" s="560">
        <v>0.5</v>
      </c>
      <c r="M821" s="561">
        <v>6.0</v>
      </c>
      <c r="N821" s="105"/>
      <c r="O821" s="563">
        <v>59093.0</v>
      </c>
      <c r="P821" s="563"/>
      <c r="S821" s="63"/>
      <c r="T821" s="8"/>
      <c r="U821" s="8"/>
      <c r="V821" s="8"/>
      <c r="W821" s="8"/>
    </row>
    <row r="822" ht="15.75" customHeight="1">
      <c r="A822" s="9" t="s">
        <v>2613</v>
      </c>
      <c r="B822" s="9" t="s">
        <v>2614</v>
      </c>
      <c r="C822" s="61">
        <v>13.0</v>
      </c>
      <c r="D822" s="61">
        <v>54.0</v>
      </c>
      <c r="E822" s="61">
        <v>852.0</v>
      </c>
      <c r="F822" s="61">
        <v>1250.0</v>
      </c>
      <c r="G822" s="61">
        <v>1180.0</v>
      </c>
      <c r="H822" s="515">
        <v>2153.73</v>
      </c>
      <c r="I822" s="515">
        <v>1761.7511399999999</v>
      </c>
      <c r="J822" s="515">
        <v>1391.30958</v>
      </c>
      <c r="K822" s="61">
        <v>69.0</v>
      </c>
      <c r="L822" s="560">
        <v>0.5</v>
      </c>
      <c r="M822" s="561">
        <v>6.0</v>
      </c>
      <c r="N822" s="105"/>
      <c r="O822" s="563">
        <v>63286.0</v>
      </c>
      <c r="P822" s="563"/>
      <c r="S822" s="63"/>
      <c r="T822" s="8"/>
      <c r="U822" s="8"/>
      <c r="V822" s="8"/>
      <c r="W822" s="8"/>
    </row>
    <row r="823" ht="15.75" customHeight="1">
      <c r="A823" s="9" t="s">
        <v>2615</v>
      </c>
      <c r="B823" s="9" t="s">
        <v>2616</v>
      </c>
      <c r="C823" s="61">
        <v>14.0</v>
      </c>
      <c r="D823" s="61">
        <v>54.0</v>
      </c>
      <c r="E823" s="61">
        <v>918.0</v>
      </c>
      <c r="F823" s="61">
        <v>1250.0</v>
      </c>
      <c r="G823" s="61">
        <v>1180.0</v>
      </c>
      <c r="H823" s="515">
        <v>2319.7799999999997</v>
      </c>
      <c r="I823" s="515">
        <v>1897.5800399999996</v>
      </c>
      <c r="J823" s="515">
        <v>1498.5778799999998</v>
      </c>
      <c r="K823" s="61">
        <v>74.2</v>
      </c>
      <c r="L823" s="560">
        <v>0.5</v>
      </c>
      <c r="M823" s="561">
        <v>6.0</v>
      </c>
      <c r="N823" s="55"/>
      <c r="O823" s="563">
        <v>67480.0</v>
      </c>
      <c r="P823" s="563"/>
      <c r="S823" s="63"/>
      <c r="T823" s="8"/>
      <c r="U823" s="8"/>
      <c r="V823" s="8"/>
      <c r="W823" s="8"/>
    </row>
    <row r="824" ht="15.75" customHeight="1">
      <c r="E824" s="8"/>
      <c r="H824" s="63"/>
      <c r="I824" s="63"/>
      <c r="J824" s="63"/>
      <c r="M824" s="571"/>
      <c r="O824" s="563">
        <v>0.0</v>
      </c>
      <c r="P824" s="563"/>
      <c r="S824" s="63"/>
      <c r="T824" s="8"/>
      <c r="U824" s="8"/>
      <c r="V824" s="8"/>
      <c r="W824" s="8"/>
    </row>
    <row r="825" ht="15.75" customHeight="1">
      <c r="B825" s="573" t="s">
        <v>1907</v>
      </c>
      <c r="E825" s="8"/>
      <c r="H825" s="63"/>
      <c r="I825" s="63"/>
      <c r="J825" s="63"/>
      <c r="M825" s="572"/>
      <c r="O825" s="563">
        <v>0.0</v>
      </c>
      <c r="P825" s="563"/>
      <c r="S825" s="63"/>
      <c r="T825" s="8"/>
      <c r="U825" s="8"/>
      <c r="V825" s="8"/>
      <c r="W825" s="8"/>
    </row>
    <row r="826" ht="15.75" customHeight="1">
      <c r="A826" s="9" t="s">
        <v>2617</v>
      </c>
      <c r="B826" s="9" t="s">
        <v>2618</v>
      </c>
      <c r="C826" s="61">
        <v>2.0</v>
      </c>
      <c r="D826" s="61">
        <v>54.0</v>
      </c>
      <c r="E826" s="61">
        <v>126.0</v>
      </c>
      <c r="F826" s="61">
        <v>1500.0</v>
      </c>
      <c r="G826" s="61">
        <v>1430.0</v>
      </c>
      <c r="H826" s="515">
        <v>398.52000000000004</v>
      </c>
      <c r="I826" s="515">
        <v>325.98936000000003</v>
      </c>
      <c r="J826" s="515">
        <v>257.44392000000005</v>
      </c>
      <c r="K826" s="61">
        <v>12.7</v>
      </c>
      <c r="L826" s="560">
        <v>0.5</v>
      </c>
      <c r="M826" s="561">
        <v>2.0</v>
      </c>
      <c r="N826" s="562" t="s">
        <v>1254</v>
      </c>
      <c r="O826" s="563">
        <v>17467.0</v>
      </c>
      <c r="P826" s="563"/>
      <c r="S826" s="63"/>
      <c r="T826" s="8"/>
      <c r="U826" s="8"/>
      <c r="V826" s="8"/>
      <c r="W826" s="8"/>
    </row>
    <row r="827" ht="15.75" customHeight="1">
      <c r="A827" s="9" t="s">
        <v>2619</v>
      </c>
      <c r="B827" s="9" t="s">
        <v>2620</v>
      </c>
      <c r="C827" s="61">
        <v>3.0</v>
      </c>
      <c r="D827" s="61">
        <v>54.0</v>
      </c>
      <c r="E827" s="61">
        <v>192.0</v>
      </c>
      <c r="F827" s="61">
        <v>1500.0</v>
      </c>
      <c r="G827" s="61">
        <v>1430.0</v>
      </c>
      <c r="H827" s="515">
        <v>597.7800000000001</v>
      </c>
      <c r="I827" s="515">
        <v>488.98404000000005</v>
      </c>
      <c r="J827" s="515">
        <v>386.1658800000001</v>
      </c>
      <c r="K827" s="61">
        <v>18.9</v>
      </c>
      <c r="L827" s="560">
        <v>0.5</v>
      </c>
      <c r="M827" s="561">
        <v>4.0</v>
      </c>
      <c r="N827" s="105"/>
      <c r="O827" s="563">
        <v>21868.0</v>
      </c>
      <c r="P827" s="563"/>
      <c r="S827" s="63"/>
      <c r="T827" s="8"/>
      <c r="U827" s="8"/>
      <c r="V827" s="8"/>
      <c r="W827" s="8"/>
    </row>
    <row r="828" ht="15.75" customHeight="1">
      <c r="A828" s="9" t="s">
        <v>2621</v>
      </c>
      <c r="B828" s="9" t="s">
        <v>2622</v>
      </c>
      <c r="C828" s="61">
        <v>4.0</v>
      </c>
      <c r="D828" s="61">
        <v>54.0</v>
      </c>
      <c r="E828" s="61">
        <v>258.0</v>
      </c>
      <c r="F828" s="61">
        <v>1500.0</v>
      </c>
      <c r="G828" s="61">
        <v>1430.0</v>
      </c>
      <c r="H828" s="515">
        <v>795.81</v>
      </c>
      <c r="I828" s="515">
        <v>650.9725799999999</v>
      </c>
      <c r="J828" s="515">
        <v>514.09326</v>
      </c>
      <c r="K828" s="61">
        <v>25.2</v>
      </c>
      <c r="L828" s="560">
        <v>0.5</v>
      </c>
      <c r="M828" s="561">
        <v>4.0</v>
      </c>
      <c r="N828" s="105"/>
      <c r="O828" s="563">
        <v>26279.0</v>
      </c>
      <c r="P828" s="563"/>
      <c r="S828" s="63"/>
      <c r="T828" s="8"/>
      <c r="U828" s="8"/>
      <c r="V828" s="8"/>
      <c r="W828" s="8"/>
    </row>
    <row r="829" ht="15.75" customHeight="1">
      <c r="A829" s="9" t="s">
        <v>2623</v>
      </c>
      <c r="B829" s="9" t="s">
        <v>2624</v>
      </c>
      <c r="C829" s="61">
        <v>5.0</v>
      </c>
      <c r="D829" s="61">
        <v>54.0</v>
      </c>
      <c r="E829" s="61">
        <v>324.0</v>
      </c>
      <c r="F829" s="61">
        <v>1500.0</v>
      </c>
      <c r="G829" s="61">
        <v>1430.0</v>
      </c>
      <c r="H829" s="515">
        <v>995.0699999999999</v>
      </c>
      <c r="I829" s="515">
        <v>813.9672599999999</v>
      </c>
      <c r="J829" s="515">
        <v>642.81522</v>
      </c>
      <c r="K829" s="61">
        <v>31.4</v>
      </c>
      <c r="L829" s="560">
        <v>0.5</v>
      </c>
      <c r="M829" s="561">
        <v>4.0</v>
      </c>
      <c r="N829" s="105"/>
      <c r="O829" s="563">
        <v>30699.0</v>
      </c>
      <c r="P829" s="563"/>
      <c r="S829" s="63"/>
      <c r="T829" s="8"/>
      <c r="U829" s="8"/>
      <c r="V829" s="8"/>
      <c r="W829" s="8"/>
    </row>
    <row r="830" ht="15.75" customHeight="1">
      <c r="A830" s="9" t="s">
        <v>2625</v>
      </c>
      <c r="B830" s="9" t="s">
        <v>2626</v>
      </c>
      <c r="C830" s="61">
        <v>6.0</v>
      </c>
      <c r="D830" s="61">
        <v>54.0</v>
      </c>
      <c r="E830" s="61">
        <v>390.0</v>
      </c>
      <c r="F830" s="61">
        <v>1500.0</v>
      </c>
      <c r="G830" s="61">
        <v>1430.0</v>
      </c>
      <c r="H830" s="515">
        <v>1194.3300000000002</v>
      </c>
      <c r="I830" s="515">
        <v>976.96194</v>
      </c>
      <c r="J830" s="515">
        <v>771.5371800000001</v>
      </c>
      <c r="K830" s="61">
        <v>37.6</v>
      </c>
      <c r="L830" s="560">
        <v>0.5</v>
      </c>
      <c r="M830" s="561">
        <v>4.0</v>
      </c>
      <c r="N830" s="105"/>
      <c r="O830" s="563">
        <v>35125.0</v>
      </c>
      <c r="P830" s="563"/>
      <c r="S830" s="63"/>
      <c r="T830" s="8"/>
      <c r="U830" s="8"/>
      <c r="V830" s="8"/>
      <c r="W830" s="8"/>
    </row>
    <row r="831" ht="15.75" customHeight="1">
      <c r="A831" s="9" t="s">
        <v>2627</v>
      </c>
      <c r="B831" s="9" t="s">
        <v>2628</v>
      </c>
      <c r="C831" s="61">
        <v>7.0</v>
      </c>
      <c r="D831" s="61">
        <v>54.0</v>
      </c>
      <c r="E831" s="61">
        <v>456.0</v>
      </c>
      <c r="F831" s="61">
        <v>1500.0</v>
      </c>
      <c r="G831" s="61">
        <v>1430.0</v>
      </c>
      <c r="H831" s="515">
        <v>1393.59</v>
      </c>
      <c r="I831" s="515">
        <v>1139.95662</v>
      </c>
      <c r="J831" s="515">
        <v>900.25914</v>
      </c>
      <c r="K831" s="61">
        <v>43.9</v>
      </c>
      <c r="L831" s="560">
        <v>0.5</v>
      </c>
      <c r="M831" s="561">
        <v>4.0</v>
      </c>
      <c r="N831" s="105"/>
      <c r="O831" s="563">
        <v>39564.0</v>
      </c>
      <c r="P831" s="563"/>
      <c r="S831" s="63"/>
      <c r="T831" s="8"/>
      <c r="U831" s="8"/>
      <c r="V831" s="8"/>
      <c r="W831" s="8"/>
    </row>
    <row r="832" ht="15.75" customHeight="1">
      <c r="A832" s="9" t="s">
        <v>2629</v>
      </c>
      <c r="B832" s="9" t="s">
        <v>2630</v>
      </c>
      <c r="C832" s="61">
        <v>8.0</v>
      </c>
      <c r="D832" s="61">
        <v>54.0</v>
      </c>
      <c r="E832" s="61">
        <v>522.0</v>
      </c>
      <c r="F832" s="61">
        <v>1500.0</v>
      </c>
      <c r="G832" s="61">
        <v>1430.0</v>
      </c>
      <c r="H832" s="515">
        <v>1592.85</v>
      </c>
      <c r="I832" s="515">
        <v>1302.9513</v>
      </c>
      <c r="J832" s="515">
        <v>1028.9811</v>
      </c>
      <c r="K832" s="61">
        <v>50.1</v>
      </c>
      <c r="L832" s="560">
        <v>0.5</v>
      </c>
      <c r="M832" s="561">
        <v>4.0</v>
      </c>
      <c r="N832" s="105"/>
      <c r="O832" s="563">
        <v>44009.0</v>
      </c>
      <c r="P832" s="563"/>
      <c r="S832" s="63"/>
      <c r="T832" s="8"/>
      <c r="U832" s="8"/>
      <c r="V832" s="8"/>
      <c r="W832" s="8"/>
    </row>
    <row r="833" ht="15.75" customHeight="1">
      <c r="A833" s="9" t="s">
        <v>2631</v>
      </c>
      <c r="B833" s="9" t="s">
        <v>2632</v>
      </c>
      <c r="C833" s="61">
        <v>9.0</v>
      </c>
      <c r="D833" s="61">
        <v>54.0</v>
      </c>
      <c r="E833" s="61">
        <v>588.0</v>
      </c>
      <c r="F833" s="61">
        <v>1500.0</v>
      </c>
      <c r="G833" s="61">
        <v>1430.0</v>
      </c>
      <c r="H833" s="515">
        <v>1792.1100000000001</v>
      </c>
      <c r="I833" s="515">
        <v>1465.94598</v>
      </c>
      <c r="J833" s="515">
        <v>1157.70306</v>
      </c>
      <c r="K833" s="61">
        <v>56.3</v>
      </c>
      <c r="L833" s="560">
        <v>0.5</v>
      </c>
      <c r="M833" s="561">
        <v>4.0</v>
      </c>
      <c r="N833" s="105"/>
      <c r="O833" s="563">
        <v>48466.0</v>
      </c>
      <c r="P833" s="563"/>
      <c r="S833" s="63"/>
      <c r="T833" s="8"/>
      <c r="U833" s="8"/>
      <c r="V833" s="8"/>
      <c r="W833" s="8"/>
    </row>
    <row r="834" ht="15.75" customHeight="1">
      <c r="A834" s="9" t="s">
        <v>2633</v>
      </c>
      <c r="B834" s="9" t="s">
        <v>2634</v>
      </c>
      <c r="C834" s="61">
        <v>10.0</v>
      </c>
      <c r="D834" s="61">
        <v>54.0</v>
      </c>
      <c r="E834" s="61">
        <v>654.0</v>
      </c>
      <c r="F834" s="61">
        <v>1500.0</v>
      </c>
      <c r="G834" s="61">
        <v>1430.0</v>
      </c>
      <c r="H834" s="515">
        <v>1991.3700000000001</v>
      </c>
      <c r="I834" s="515">
        <v>1628.94066</v>
      </c>
      <c r="J834" s="515">
        <v>1286.4250200000001</v>
      </c>
      <c r="K834" s="61">
        <v>62.6</v>
      </c>
      <c r="L834" s="560">
        <v>0.5</v>
      </c>
      <c r="M834" s="561">
        <v>6.0</v>
      </c>
      <c r="N834" s="105"/>
      <c r="O834" s="563">
        <v>52930.0</v>
      </c>
      <c r="P834" s="563"/>
      <c r="S834" s="63"/>
      <c r="T834" s="8"/>
      <c r="U834" s="8"/>
      <c r="V834" s="8"/>
      <c r="W834" s="8"/>
    </row>
    <row r="835" ht="15.75" customHeight="1">
      <c r="A835" s="9" t="s">
        <v>2635</v>
      </c>
      <c r="B835" s="9" t="s">
        <v>2636</v>
      </c>
      <c r="C835" s="61">
        <v>11.0</v>
      </c>
      <c r="D835" s="61">
        <v>54.0</v>
      </c>
      <c r="E835" s="61">
        <v>720.0</v>
      </c>
      <c r="F835" s="61">
        <v>1500.0</v>
      </c>
      <c r="G835" s="61">
        <v>1430.0</v>
      </c>
      <c r="H835" s="515">
        <v>2189.4</v>
      </c>
      <c r="I835" s="515">
        <v>1790.9292</v>
      </c>
      <c r="J835" s="515">
        <v>1414.3524</v>
      </c>
      <c r="K835" s="61">
        <v>68.8</v>
      </c>
      <c r="L835" s="560">
        <v>0.5</v>
      </c>
      <c r="M835" s="561">
        <v>6.0</v>
      </c>
      <c r="N835" s="105"/>
      <c r="O835" s="563">
        <v>57405.0</v>
      </c>
      <c r="P835" s="563"/>
      <c r="S835" s="63"/>
      <c r="T835" s="8"/>
      <c r="U835" s="8"/>
      <c r="V835" s="8"/>
      <c r="W835" s="8"/>
    </row>
    <row r="836" ht="15.75" customHeight="1">
      <c r="A836" s="9" t="s">
        <v>2637</v>
      </c>
      <c r="B836" s="9" t="s">
        <v>2638</v>
      </c>
      <c r="C836" s="61">
        <v>12.0</v>
      </c>
      <c r="D836" s="61">
        <v>54.0</v>
      </c>
      <c r="E836" s="61">
        <v>786.0</v>
      </c>
      <c r="F836" s="61">
        <v>1500.0</v>
      </c>
      <c r="G836" s="61">
        <v>1430.0</v>
      </c>
      <c r="H836" s="515">
        <v>2388.6600000000003</v>
      </c>
      <c r="I836" s="515">
        <v>1953.92388</v>
      </c>
      <c r="J836" s="515">
        <v>1543.0743600000003</v>
      </c>
      <c r="K836" s="61">
        <v>75.0</v>
      </c>
      <c r="L836" s="560">
        <v>0.5</v>
      </c>
      <c r="M836" s="561">
        <v>6.0</v>
      </c>
      <c r="N836" s="105"/>
      <c r="O836" s="563">
        <v>61821.0</v>
      </c>
      <c r="P836" s="563"/>
      <c r="S836" s="63"/>
      <c r="T836" s="8"/>
      <c r="U836" s="8"/>
      <c r="V836" s="8"/>
      <c r="W836" s="8"/>
    </row>
    <row r="837" ht="15.75" customHeight="1">
      <c r="A837" s="9" t="s">
        <v>2639</v>
      </c>
      <c r="B837" s="9" t="s">
        <v>2640</v>
      </c>
      <c r="C837" s="61">
        <v>13.0</v>
      </c>
      <c r="D837" s="61">
        <v>54.0</v>
      </c>
      <c r="E837" s="61">
        <v>852.0</v>
      </c>
      <c r="F837" s="61">
        <v>1500.0</v>
      </c>
      <c r="G837" s="61">
        <v>1430.0</v>
      </c>
      <c r="H837" s="515">
        <v>2587.92</v>
      </c>
      <c r="I837" s="515">
        <v>2116.91856</v>
      </c>
      <c r="J837" s="515">
        <v>1671.7963200000002</v>
      </c>
      <c r="K837" s="61">
        <v>81.3</v>
      </c>
      <c r="L837" s="560">
        <v>0.5</v>
      </c>
      <c r="M837" s="561">
        <v>6.0</v>
      </c>
      <c r="N837" s="105"/>
      <c r="O837" s="563">
        <v>66244.0</v>
      </c>
      <c r="P837" s="563"/>
      <c r="S837" s="63"/>
      <c r="T837" s="8"/>
      <c r="U837" s="8"/>
      <c r="V837" s="8"/>
      <c r="W837" s="8"/>
    </row>
    <row r="838" ht="15.75" customHeight="1">
      <c r="A838" s="9" t="s">
        <v>2641</v>
      </c>
      <c r="B838" s="9" t="s">
        <v>2642</v>
      </c>
      <c r="C838" s="61">
        <v>14.0</v>
      </c>
      <c r="D838" s="61">
        <v>54.0</v>
      </c>
      <c r="E838" s="61">
        <v>918.0</v>
      </c>
      <c r="F838" s="61">
        <v>1500.0</v>
      </c>
      <c r="G838" s="61">
        <v>1430.0</v>
      </c>
      <c r="H838" s="515">
        <v>2787.18</v>
      </c>
      <c r="I838" s="515">
        <v>2279.91324</v>
      </c>
      <c r="J838" s="515">
        <v>1800.51828</v>
      </c>
      <c r="K838" s="61">
        <v>87.5</v>
      </c>
      <c r="L838" s="560">
        <v>0.5</v>
      </c>
      <c r="M838" s="561">
        <v>6.0</v>
      </c>
      <c r="N838" s="55"/>
      <c r="O838" s="563">
        <v>70667.0</v>
      </c>
      <c r="P838" s="563"/>
      <c r="S838" s="63"/>
      <c r="T838" s="8"/>
      <c r="U838" s="8"/>
      <c r="V838" s="8"/>
      <c r="W838" s="8"/>
    </row>
    <row r="839" ht="15.75" customHeight="1">
      <c r="E839" s="8"/>
      <c r="H839" s="63"/>
      <c r="I839" s="63"/>
      <c r="J839" s="63"/>
      <c r="M839" s="571"/>
      <c r="O839" s="563">
        <v>0.0</v>
      </c>
      <c r="P839" s="563"/>
      <c r="S839" s="63"/>
      <c r="T839" s="8"/>
      <c r="U839" s="8"/>
      <c r="V839" s="8"/>
      <c r="W839" s="8"/>
    </row>
    <row r="840" ht="15.75" customHeight="1">
      <c r="B840" s="573" t="s">
        <v>1934</v>
      </c>
      <c r="E840" s="8"/>
      <c r="H840" s="63"/>
      <c r="I840" s="63"/>
      <c r="J840" s="63"/>
      <c r="M840" s="572"/>
      <c r="O840" s="563">
        <v>0.0</v>
      </c>
      <c r="P840" s="563"/>
      <c r="S840" s="63"/>
      <c r="T840" s="8"/>
      <c r="U840" s="8"/>
      <c r="V840" s="8"/>
      <c r="W840" s="8"/>
    </row>
    <row r="841" ht="15.75" customHeight="1">
      <c r="A841" s="9" t="s">
        <v>2643</v>
      </c>
      <c r="B841" s="9" t="s">
        <v>2644</v>
      </c>
      <c r="C841" s="61">
        <v>2.0</v>
      </c>
      <c r="D841" s="61">
        <v>54.0</v>
      </c>
      <c r="E841" s="61">
        <v>126.0</v>
      </c>
      <c r="F841" s="61">
        <v>1750.0</v>
      </c>
      <c r="G841" s="61">
        <v>1680.0</v>
      </c>
      <c r="H841" s="515">
        <v>462.47999999999996</v>
      </c>
      <c r="I841" s="515">
        <v>378.30863999999997</v>
      </c>
      <c r="J841" s="515">
        <v>298.76207999999997</v>
      </c>
      <c r="K841" s="61">
        <v>14.6</v>
      </c>
      <c r="L841" s="560">
        <v>0.5</v>
      </c>
      <c r="M841" s="561">
        <v>2.0</v>
      </c>
      <c r="N841" s="562" t="s">
        <v>1254</v>
      </c>
      <c r="O841" s="563">
        <v>18527.0</v>
      </c>
      <c r="P841" s="563"/>
      <c r="S841" s="63"/>
      <c r="T841" s="8"/>
      <c r="U841" s="8"/>
      <c r="V841" s="8"/>
      <c r="W841" s="8"/>
    </row>
    <row r="842" ht="15.75" customHeight="1">
      <c r="A842" s="9" t="s">
        <v>2645</v>
      </c>
      <c r="B842" s="9" t="s">
        <v>2646</v>
      </c>
      <c r="C842" s="61">
        <v>3.0</v>
      </c>
      <c r="D842" s="61">
        <v>54.0</v>
      </c>
      <c r="E842" s="61">
        <v>192.0</v>
      </c>
      <c r="F842" s="61">
        <v>1750.0</v>
      </c>
      <c r="G842" s="61">
        <v>1680.0</v>
      </c>
      <c r="H842" s="515">
        <v>693.7199999999999</v>
      </c>
      <c r="I842" s="515">
        <v>567.4629599999998</v>
      </c>
      <c r="J842" s="515">
        <v>448.14311999999995</v>
      </c>
      <c r="K842" s="61">
        <v>21.7</v>
      </c>
      <c r="L842" s="560">
        <v>0.5</v>
      </c>
      <c r="M842" s="561">
        <v>4.0</v>
      </c>
      <c r="N842" s="105"/>
      <c r="O842" s="563">
        <v>23460.0</v>
      </c>
      <c r="P842" s="563"/>
      <c r="S842" s="63"/>
      <c r="T842" s="8"/>
      <c r="U842" s="8"/>
      <c r="V842" s="8"/>
      <c r="W842" s="8"/>
    </row>
    <row r="843" ht="15.75" customHeight="1">
      <c r="A843" s="9" t="s">
        <v>2647</v>
      </c>
      <c r="B843" s="9" t="s">
        <v>2648</v>
      </c>
      <c r="C843" s="61">
        <v>4.0</v>
      </c>
      <c r="D843" s="61">
        <v>54.0</v>
      </c>
      <c r="E843" s="61">
        <v>258.0</v>
      </c>
      <c r="F843" s="61">
        <v>1750.0</v>
      </c>
      <c r="G843" s="61">
        <v>1680.0</v>
      </c>
      <c r="H843" s="515">
        <v>924.9599999999999</v>
      </c>
      <c r="I843" s="515">
        <v>756.6172799999999</v>
      </c>
      <c r="J843" s="515">
        <v>597.5241599999999</v>
      </c>
      <c r="K843" s="61">
        <v>28.9</v>
      </c>
      <c r="L843" s="560">
        <v>0.5</v>
      </c>
      <c r="M843" s="561">
        <v>4.0</v>
      </c>
      <c r="N843" s="105"/>
      <c r="O843" s="563">
        <v>28403.0</v>
      </c>
      <c r="P843" s="563"/>
      <c r="S843" s="63"/>
      <c r="T843" s="8"/>
      <c r="U843" s="8"/>
      <c r="V843" s="8"/>
      <c r="W843" s="8"/>
    </row>
    <row r="844" ht="15.75" customHeight="1">
      <c r="A844" s="9" t="s">
        <v>2649</v>
      </c>
      <c r="B844" s="9" t="s">
        <v>2650</v>
      </c>
      <c r="C844" s="61">
        <v>5.0</v>
      </c>
      <c r="D844" s="61">
        <v>54.0</v>
      </c>
      <c r="E844" s="61">
        <v>324.0</v>
      </c>
      <c r="F844" s="61">
        <v>1750.0</v>
      </c>
      <c r="G844" s="61">
        <v>1680.0</v>
      </c>
      <c r="H844" s="515">
        <v>1156.2</v>
      </c>
      <c r="I844" s="515">
        <v>945.7716</v>
      </c>
      <c r="J844" s="515">
        <v>746.9052</v>
      </c>
      <c r="K844" s="61">
        <v>36.1</v>
      </c>
      <c r="L844" s="560">
        <v>0.5</v>
      </c>
      <c r="M844" s="561">
        <v>4.0</v>
      </c>
      <c r="N844" s="105"/>
      <c r="O844" s="563">
        <v>33358.0</v>
      </c>
      <c r="P844" s="563"/>
      <c r="S844" s="63"/>
      <c r="T844" s="8"/>
      <c r="U844" s="8"/>
      <c r="V844" s="8"/>
      <c r="W844" s="8"/>
    </row>
    <row r="845" ht="15.75" customHeight="1">
      <c r="A845" s="9" t="s">
        <v>2651</v>
      </c>
      <c r="B845" s="9" t="s">
        <v>2652</v>
      </c>
      <c r="C845" s="61">
        <v>6.0</v>
      </c>
      <c r="D845" s="61">
        <v>54.0</v>
      </c>
      <c r="E845" s="61">
        <v>390.0</v>
      </c>
      <c r="F845" s="61">
        <v>1750.0</v>
      </c>
      <c r="G845" s="61">
        <v>1680.0</v>
      </c>
      <c r="H845" s="515">
        <v>1387.4399999999998</v>
      </c>
      <c r="I845" s="515">
        <v>1134.9259199999997</v>
      </c>
      <c r="J845" s="515">
        <v>896.2862399999999</v>
      </c>
      <c r="K845" s="61">
        <v>43.3</v>
      </c>
      <c r="L845" s="560">
        <v>0.5</v>
      </c>
      <c r="M845" s="561">
        <v>4.0</v>
      </c>
      <c r="N845" s="105"/>
      <c r="O845" s="563">
        <v>38323.0</v>
      </c>
      <c r="P845" s="563"/>
      <c r="S845" s="63"/>
      <c r="T845" s="8"/>
      <c r="U845" s="8"/>
      <c r="V845" s="8"/>
      <c r="W845" s="8"/>
    </row>
    <row r="846" ht="15.75" customHeight="1">
      <c r="A846" s="9" t="s">
        <v>2653</v>
      </c>
      <c r="B846" s="9" t="s">
        <v>2654</v>
      </c>
      <c r="C846" s="61">
        <v>7.0</v>
      </c>
      <c r="D846" s="61">
        <v>54.0</v>
      </c>
      <c r="E846" s="61">
        <v>456.0</v>
      </c>
      <c r="F846" s="61">
        <v>1750.0</v>
      </c>
      <c r="G846" s="61">
        <v>1680.0</v>
      </c>
      <c r="H846" s="515">
        <v>1618.68</v>
      </c>
      <c r="I846" s="515">
        <v>1324.08024</v>
      </c>
      <c r="J846" s="515">
        <v>1045.6672800000001</v>
      </c>
      <c r="K846" s="61">
        <v>50.4</v>
      </c>
      <c r="L846" s="560">
        <v>0.5</v>
      </c>
      <c r="M846" s="561">
        <v>4.0</v>
      </c>
      <c r="N846" s="105"/>
      <c r="O846" s="563">
        <v>43298.0</v>
      </c>
      <c r="P846" s="563"/>
      <c r="S846" s="63"/>
      <c r="T846" s="8"/>
      <c r="U846" s="8"/>
      <c r="V846" s="8"/>
      <c r="W846" s="8"/>
    </row>
    <row r="847" ht="15.75" customHeight="1">
      <c r="A847" s="9" t="s">
        <v>2655</v>
      </c>
      <c r="B847" s="9" t="s">
        <v>2656</v>
      </c>
      <c r="C847" s="61">
        <v>8.0</v>
      </c>
      <c r="D847" s="61">
        <v>54.0</v>
      </c>
      <c r="E847" s="61">
        <v>522.0</v>
      </c>
      <c r="F847" s="61">
        <v>1750.0</v>
      </c>
      <c r="G847" s="61">
        <v>1680.0</v>
      </c>
      <c r="H847" s="515">
        <v>1851.15</v>
      </c>
      <c r="I847" s="515">
        <v>1514.2407</v>
      </c>
      <c r="J847" s="515">
        <v>1195.8429</v>
      </c>
      <c r="K847" s="61">
        <v>57.6</v>
      </c>
      <c r="L847" s="560">
        <v>0.5</v>
      </c>
      <c r="M847" s="561">
        <v>4.0</v>
      </c>
      <c r="N847" s="105"/>
      <c r="O847" s="563">
        <v>48278.0</v>
      </c>
      <c r="P847" s="563"/>
      <c r="S847" s="63"/>
      <c r="T847" s="8"/>
      <c r="U847" s="8"/>
      <c r="V847" s="8"/>
      <c r="W847" s="8"/>
    </row>
    <row r="848" ht="15.75" customHeight="1">
      <c r="A848" s="9" t="s">
        <v>2657</v>
      </c>
      <c r="B848" s="9" t="s">
        <v>2658</v>
      </c>
      <c r="C848" s="61">
        <v>9.0</v>
      </c>
      <c r="D848" s="61">
        <v>54.0</v>
      </c>
      <c r="E848" s="61">
        <v>588.0</v>
      </c>
      <c r="F848" s="61">
        <v>1750.0</v>
      </c>
      <c r="G848" s="61">
        <v>1680.0</v>
      </c>
      <c r="H848" s="515">
        <v>2082.39</v>
      </c>
      <c r="I848" s="515">
        <v>1703.3950199999997</v>
      </c>
      <c r="J848" s="515">
        <v>1345.2239399999999</v>
      </c>
      <c r="K848" s="61">
        <v>64.8</v>
      </c>
      <c r="L848" s="560">
        <v>0.5</v>
      </c>
      <c r="M848" s="561">
        <v>4.0</v>
      </c>
      <c r="N848" s="105"/>
      <c r="O848" s="563">
        <v>53273.0</v>
      </c>
      <c r="P848" s="563"/>
      <c r="S848" s="63"/>
      <c r="T848" s="8"/>
      <c r="U848" s="8"/>
      <c r="V848" s="8"/>
      <c r="W848" s="8"/>
    </row>
    <row r="849" ht="15.75" customHeight="1">
      <c r="A849" s="9" t="s">
        <v>2659</v>
      </c>
      <c r="B849" s="9" t="s">
        <v>2660</v>
      </c>
      <c r="C849" s="61">
        <v>10.0</v>
      </c>
      <c r="D849" s="61">
        <v>54.0</v>
      </c>
      <c r="E849" s="61">
        <v>654.0</v>
      </c>
      <c r="F849" s="61">
        <v>1750.0</v>
      </c>
      <c r="G849" s="61">
        <v>1680.0</v>
      </c>
      <c r="H849" s="515">
        <v>2313.6299999999997</v>
      </c>
      <c r="I849" s="515">
        <v>1892.5493399999996</v>
      </c>
      <c r="J849" s="515">
        <v>1494.6049799999998</v>
      </c>
      <c r="K849" s="61">
        <v>72.0</v>
      </c>
      <c r="L849" s="560">
        <v>0.5</v>
      </c>
      <c r="M849" s="561">
        <v>6.0</v>
      </c>
      <c r="N849" s="105"/>
      <c r="O849" s="563">
        <v>58279.0</v>
      </c>
      <c r="P849" s="563"/>
      <c r="S849" s="63"/>
      <c r="T849" s="8"/>
      <c r="U849" s="8"/>
      <c r="V849" s="8"/>
      <c r="W849" s="8"/>
    </row>
    <row r="850" ht="15.75" customHeight="1">
      <c r="A850" s="9" t="s">
        <v>2661</v>
      </c>
      <c r="B850" s="9" t="s">
        <v>2662</v>
      </c>
      <c r="C850" s="61">
        <v>11.0</v>
      </c>
      <c r="D850" s="61">
        <v>54.0</v>
      </c>
      <c r="E850" s="61">
        <v>720.0</v>
      </c>
      <c r="F850" s="61">
        <v>1750.0</v>
      </c>
      <c r="G850" s="61">
        <v>1680.0</v>
      </c>
      <c r="H850" s="515">
        <v>2544.8700000000003</v>
      </c>
      <c r="I850" s="515">
        <v>2081.70366</v>
      </c>
      <c r="J850" s="515">
        <v>1643.9860200000003</v>
      </c>
      <c r="K850" s="61">
        <v>79.2</v>
      </c>
      <c r="L850" s="560">
        <v>0.5</v>
      </c>
      <c r="M850" s="561">
        <v>6.0</v>
      </c>
      <c r="N850" s="105"/>
      <c r="O850" s="563">
        <v>63295.0</v>
      </c>
      <c r="P850" s="563"/>
      <c r="S850" s="63"/>
      <c r="T850" s="8"/>
      <c r="U850" s="8"/>
      <c r="V850" s="8"/>
      <c r="W850" s="8"/>
    </row>
    <row r="851" ht="15.75" customHeight="1">
      <c r="A851" s="9" t="s">
        <v>2663</v>
      </c>
      <c r="B851" s="9" t="s">
        <v>2664</v>
      </c>
      <c r="C851" s="61">
        <v>12.0</v>
      </c>
      <c r="D851" s="61">
        <v>54.0</v>
      </c>
      <c r="E851" s="61">
        <v>786.0</v>
      </c>
      <c r="F851" s="61">
        <v>1750.0</v>
      </c>
      <c r="G851" s="61">
        <v>1680.0</v>
      </c>
      <c r="H851" s="515">
        <v>2776.11</v>
      </c>
      <c r="I851" s="515">
        <v>2270.8579799999998</v>
      </c>
      <c r="J851" s="515">
        <v>1793.36706</v>
      </c>
      <c r="K851" s="61">
        <v>86.4</v>
      </c>
      <c r="L851" s="560">
        <v>0.5</v>
      </c>
      <c r="M851" s="561">
        <v>6.0</v>
      </c>
      <c r="N851" s="105"/>
      <c r="O851" s="563">
        <v>68251.0</v>
      </c>
      <c r="P851" s="563"/>
      <c r="S851" s="63"/>
      <c r="T851" s="8"/>
      <c r="U851" s="8"/>
      <c r="V851" s="8"/>
      <c r="W851" s="8"/>
    </row>
    <row r="852" ht="15.75" customHeight="1">
      <c r="A852" s="9" t="s">
        <v>2665</v>
      </c>
      <c r="B852" s="9" t="s">
        <v>2666</v>
      </c>
      <c r="C852" s="61">
        <v>13.0</v>
      </c>
      <c r="D852" s="61">
        <v>54.0</v>
      </c>
      <c r="E852" s="61">
        <v>852.0</v>
      </c>
      <c r="F852" s="61">
        <v>1750.0</v>
      </c>
      <c r="G852" s="61">
        <v>1680.0</v>
      </c>
      <c r="H852" s="515">
        <v>3007.35</v>
      </c>
      <c r="I852" s="515">
        <v>2460.0123</v>
      </c>
      <c r="J852" s="515">
        <v>1942.7481</v>
      </c>
      <c r="K852" s="61">
        <v>93.5</v>
      </c>
      <c r="L852" s="560">
        <v>0.5</v>
      </c>
      <c r="M852" s="561">
        <v>6.0</v>
      </c>
      <c r="N852" s="105"/>
      <c r="O852" s="563">
        <v>73208.0</v>
      </c>
      <c r="P852" s="563"/>
      <c r="S852" s="63"/>
      <c r="T852" s="8"/>
      <c r="U852" s="8"/>
      <c r="V852" s="8"/>
      <c r="W852" s="8"/>
    </row>
    <row r="853" ht="15.75" customHeight="1">
      <c r="A853" s="9" t="s">
        <v>2667</v>
      </c>
      <c r="B853" s="9" t="s">
        <v>2668</v>
      </c>
      <c r="C853" s="61">
        <v>14.0</v>
      </c>
      <c r="D853" s="61">
        <v>54.0</v>
      </c>
      <c r="E853" s="61">
        <v>918.0</v>
      </c>
      <c r="F853" s="61">
        <v>1750.0</v>
      </c>
      <c r="G853" s="61">
        <v>1680.0</v>
      </c>
      <c r="H853" s="515">
        <v>3238.5899999999997</v>
      </c>
      <c r="I853" s="515">
        <v>2649.1666199999995</v>
      </c>
      <c r="J853" s="515">
        <v>2092.12914</v>
      </c>
      <c r="K853" s="61">
        <v>100.7</v>
      </c>
      <c r="L853" s="560">
        <v>0.5</v>
      </c>
      <c r="M853" s="561">
        <v>6.0</v>
      </c>
      <c r="N853" s="55"/>
      <c r="O853" s="563">
        <v>78167.0</v>
      </c>
      <c r="P853" s="563"/>
      <c r="S853" s="63"/>
      <c r="T853" s="8"/>
      <c r="U853" s="8"/>
      <c r="V853" s="8"/>
      <c r="W853" s="8"/>
    </row>
    <row r="854" ht="15.75" customHeight="1">
      <c r="E854" s="8"/>
      <c r="H854" s="63"/>
      <c r="I854" s="63"/>
      <c r="J854" s="63"/>
      <c r="M854" s="572"/>
      <c r="O854" s="563">
        <v>0.0</v>
      </c>
      <c r="P854" s="563"/>
      <c r="S854" s="63"/>
      <c r="T854" s="8"/>
      <c r="U854" s="8"/>
      <c r="V854" s="8"/>
      <c r="W854" s="8"/>
    </row>
    <row r="855" ht="15.75" customHeight="1">
      <c r="B855" s="573" t="s">
        <v>1961</v>
      </c>
      <c r="E855" s="8"/>
      <c r="H855" s="63"/>
      <c r="I855" s="63"/>
      <c r="J855" s="63"/>
      <c r="M855" s="572"/>
      <c r="O855" s="563">
        <v>0.0</v>
      </c>
      <c r="P855" s="563"/>
      <c r="S855" s="63"/>
      <c r="T855" s="8"/>
      <c r="U855" s="8"/>
      <c r="V855" s="8"/>
      <c r="W855" s="8"/>
    </row>
    <row r="856" ht="15.75" customHeight="1">
      <c r="A856" s="9" t="s">
        <v>2669</v>
      </c>
      <c r="B856" s="9" t="s">
        <v>2670</v>
      </c>
      <c r="C856" s="61">
        <v>2.0</v>
      </c>
      <c r="D856" s="61">
        <v>54.0</v>
      </c>
      <c r="E856" s="61">
        <v>126.0</v>
      </c>
      <c r="F856" s="61">
        <v>2000.0</v>
      </c>
      <c r="G856" s="61">
        <v>1930.0</v>
      </c>
      <c r="H856" s="515">
        <v>533.8199999999999</v>
      </c>
      <c r="I856" s="515">
        <v>436.66475999999994</v>
      </c>
      <c r="J856" s="515">
        <v>344.84772</v>
      </c>
      <c r="K856" s="61">
        <v>16.4</v>
      </c>
      <c r="L856" s="560">
        <v>0.5</v>
      </c>
      <c r="M856" s="561">
        <v>2.0</v>
      </c>
      <c r="N856" s="562" t="s">
        <v>1254</v>
      </c>
      <c r="O856" s="563">
        <v>20051.0</v>
      </c>
      <c r="P856" s="563"/>
      <c r="S856" s="63"/>
      <c r="T856" s="8"/>
      <c r="U856" s="8"/>
      <c r="V856" s="8"/>
      <c r="W856" s="8"/>
    </row>
    <row r="857" ht="15.75" customHeight="1">
      <c r="A857" s="9" t="s">
        <v>2671</v>
      </c>
      <c r="B857" s="9" t="s">
        <v>2672</v>
      </c>
      <c r="C857" s="61">
        <v>3.0</v>
      </c>
      <c r="D857" s="61">
        <v>54.0</v>
      </c>
      <c r="E857" s="61">
        <v>192.0</v>
      </c>
      <c r="F857" s="61">
        <v>2000.0</v>
      </c>
      <c r="G857" s="61">
        <v>1930.0</v>
      </c>
      <c r="H857" s="515">
        <v>800.73</v>
      </c>
      <c r="I857" s="515">
        <v>654.99714</v>
      </c>
      <c r="J857" s="515">
        <v>517.27158</v>
      </c>
      <c r="K857" s="61">
        <v>24.5</v>
      </c>
      <c r="L857" s="560">
        <v>0.5</v>
      </c>
      <c r="M857" s="561">
        <v>4.0</v>
      </c>
      <c r="N857" s="105"/>
      <c r="O857" s="563">
        <v>25742.0</v>
      </c>
      <c r="P857" s="563"/>
      <c r="S857" s="63"/>
      <c r="T857" s="8"/>
      <c r="U857" s="8"/>
      <c r="V857" s="8"/>
      <c r="W857" s="8"/>
    </row>
    <row r="858" ht="15.75" customHeight="1">
      <c r="A858" s="9" t="s">
        <v>2673</v>
      </c>
      <c r="B858" s="9" t="s">
        <v>2674</v>
      </c>
      <c r="C858" s="61">
        <v>4.0</v>
      </c>
      <c r="D858" s="61">
        <v>54.0</v>
      </c>
      <c r="E858" s="61">
        <v>258.0</v>
      </c>
      <c r="F858" s="61">
        <v>2000.0</v>
      </c>
      <c r="G858" s="61">
        <v>1930.0</v>
      </c>
      <c r="H858" s="515">
        <v>1067.6399999999999</v>
      </c>
      <c r="I858" s="515">
        <v>873.3295199999999</v>
      </c>
      <c r="J858" s="515">
        <v>689.69544</v>
      </c>
      <c r="K858" s="61">
        <v>32.7</v>
      </c>
      <c r="L858" s="560">
        <v>0.5</v>
      </c>
      <c r="M858" s="561">
        <v>4.0</v>
      </c>
      <c r="N858" s="105"/>
      <c r="O858" s="563">
        <v>31445.0</v>
      </c>
      <c r="P858" s="563"/>
      <c r="S858" s="63"/>
      <c r="T858" s="8"/>
      <c r="U858" s="8"/>
      <c r="V858" s="8"/>
      <c r="W858" s="8"/>
    </row>
    <row r="859" ht="15.75" customHeight="1">
      <c r="A859" s="9" t="s">
        <v>2675</v>
      </c>
      <c r="B859" s="9" t="s">
        <v>2676</v>
      </c>
      <c r="C859" s="61">
        <v>5.0</v>
      </c>
      <c r="D859" s="61">
        <v>54.0</v>
      </c>
      <c r="E859" s="61">
        <v>324.0</v>
      </c>
      <c r="F859" s="61">
        <v>2000.0</v>
      </c>
      <c r="G859" s="61">
        <v>1930.0</v>
      </c>
      <c r="H859" s="515">
        <v>1334.55</v>
      </c>
      <c r="I859" s="515">
        <v>1091.6618999999998</v>
      </c>
      <c r="J859" s="515">
        <v>862.1193</v>
      </c>
      <c r="K859" s="61">
        <v>40.8</v>
      </c>
      <c r="L859" s="560">
        <v>0.5</v>
      </c>
      <c r="M859" s="561">
        <v>4.0</v>
      </c>
      <c r="N859" s="105"/>
      <c r="O859" s="563">
        <v>37160.0</v>
      </c>
      <c r="P859" s="563"/>
      <c r="S859" s="63"/>
      <c r="T859" s="8"/>
      <c r="U859" s="8"/>
      <c r="V859" s="8"/>
      <c r="W859" s="8"/>
    </row>
    <row r="860" ht="15.75" customHeight="1">
      <c r="A860" s="9" t="s">
        <v>2677</v>
      </c>
      <c r="B860" s="9" t="s">
        <v>2678</v>
      </c>
      <c r="C860" s="61">
        <v>6.0</v>
      </c>
      <c r="D860" s="61">
        <v>54.0</v>
      </c>
      <c r="E860" s="61">
        <v>390.0</v>
      </c>
      <c r="F860" s="61">
        <v>2000.0</v>
      </c>
      <c r="G860" s="61">
        <v>1930.0</v>
      </c>
      <c r="H860" s="515">
        <v>1601.46</v>
      </c>
      <c r="I860" s="515">
        <v>1309.99428</v>
      </c>
      <c r="J860" s="515">
        <v>1034.54316</v>
      </c>
      <c r="K860" s="61">
        <v>48.9</v>
      </c>
      <c r="L860" s="560">
        <v>0.5</v>
      </c>
      <c r="M860" s="561">
        <v>4.0</v>
      </c>
      <c r="N860" s="105"/>
      <c r="O860" s="563">
        <v>42887.0</v>
      </c>
      <c r="P860" s="563"/>
      <c r="S860" s="63"/>
      <c r="T860" s="8"/>
      <c r="U860" s="8"/>
      <c r="V860" s="8"/>
      <c r="W860" s="8"/>
    </row>
    <row r="861" ht="15.75" customHeight="1">
      <c r="A861" s="9" t="s">
        <v>2679</v>
      </c>
      <c r="B861" s="9" t="s">
        <v>2680</v>
      </c>
      <c r="C861" s="61">
        <v>7.0</v>
      </c>
      <c r="D861" s="61">
        <v>54.0</v>
      </c>
      <c r="E861" s="61">
        <v>456.0</v>
      </c>
      <c r="F861" s="61">
        <v>2000.0</v>
      </c>
      <c r="G861" s="61">
        <v>1930.0</v>
      </c>
      <c r="H861" s="515">
        <v>1868.37</v>
      </c>
      <c r="I861" s="515">
        <v>1528.3266599999997</v>
      </c>
      <c r="J861" s="515">
        <v>1206.96702</v>
      </c>
      <c r="K861" s="61">
        <v>57.0</v>
      </c>
      <c r="L861" s="560">
        <v>0.5</v>
      </c>
      <c r="M861" s="561">
        <v>4.0</v>
      </c>
      <c r="N861" s="105"/>
      <c r="O861" s="563">
        <v>48627.0</v>
      </c>
      <c r="P861" s="563"/>
      <c r="S861" s="63"/>
      <c r="T861" s="8"/>
      <c r="U861" s="8"/>
      <c r="V861" s="8"/>
      <c r="W861" s="8"/>
    </row>
    <row r="862" ht="15.75" customHeight="1">
      <c r="A862" s="9" t="s">
        <v>2681</v>
      </c>
      <c r="B862" s="9" t="s">
        <v>2682</v>
      </c>
      <c r="C862" s="61">
        <v>8.0</v>
      </c>
      <c r="D862" s="61">
        <v>54.0</v>
      </c>
      <c r="E862" s="61">
        <v>522.0</v>
      </c>
      <c r="F862" s="61">
        <v>2000.0</v>
      </c>
      <c r="G862" s="61">
        <v>1930.0</v>
      </c>
      <c r="H862" s="515">
        <v>2135.2799999999997</v>
      </c>
      <c r="I862" s="515">
        <v>1746.6590399999998</v>
      </c>
      <c r="J862" s="515">
        <v>1379.39088</v>
      </c>
      <c r="K862" s="61">
        <v>65.2</v>
      </c>
      <c r="L862" s="560">
        <v>0.5</v>
      </c>
      <c r="M862" s="561">
        <v>4.0</v>
      </c>
      <c r="N862" s="105"/>
      <c r="O862" s="563">
        <v>54379.0</v>
      </c>
      <c r="P862" s="563"/>
      <c r="S862" s="63"/>
      <c r="T862" s="8"/>
      <c r="U862" s="8"/>
      <c r="V862" s="8"/>
      <c r="W862" s="8"/>
    </row>
    <row r="863" ht="15.75" customHeight="1">
      <c r="A863" s="9" t="s">
        <v>2683</v>
      </c>
      <c r="B863" s="9" t="s">
        <v>2684</v>
      </c>
      <c r="C863" s="61">
        <v>9.0</v>
      </c>
      <c r="D863" s="61">
        <v>54.0</v>
      </c>
      <c r="E863" s="61">
        <v>588.0</v>
      </c>
      <c r="F863" s="61">
        <v>2000.0</v>
      </c>
      <c r="G863" s="61">
        <v>1930.0</v>
      </c>
      <c r="H863" s="515">
        <v>2402.19</v>
      </c>
      <c r="I863" s="515">
        <v>1964.9914199999998</v>
      </c>
      <c r="J863" s="515">
        <v>1551.81474</v>
      </c>
      <c r="K863" s="61">
        <v>73.3</v>
      </c>
      <c r="L863" s="560">
        <v>0.5</v>
      </c>
      <c r="M863" s="561">
        <v>4.0</v>
      </c>
      <c r="N863" s="105"/>
      <c r="O863" s="563">
        <v>60141.0</v>
      </c>
      <c r="P863" s="563"/>
      <c r="S863" s="63"/>
      <c r="T863" s="8"/>
      <c r="U863" s="8"/>
      <c r="V863" s="8"/>
      <c r="W863" s="8"/>
    </row>
    <row r="864" ht="15.75" customHeight="1">
      <c r="A864" s="9" t="s">
        <v>2685</v>
      </c>
      <c r="B864" s="9" t="s">
        <v>2686</v>
      </c>
      <c r="C864" s="61">
        <v>10.0</v>
      </c>
      <c r="D864" s="61">
        <v>54.0</v>
      </c>
      <c r="E864" s="61">
        <v>654.0</v>
      </c>
      <c r="F864" s="61">
        <v>2000.0</v>
      </c>
      <c r="G864" s="61">
        <v>1930.0</v>
      </c>
      <c r="H864" s="515">
        <v>2669.1</v>
      </c>
      <c r="I864" s="515">
        <v>2183.3237999999997</v>
      </c>
      <c r="J864" s="515">
        <v>1724.2386</v>
      </c>
      <c r="K864" s="61">
        <v>81.4</v>
      </c>
      <c r="L864" s="560">
        <v>0.5</v>
      </c>
      <c r="M864" s="561">
        <v>6.0</v>
      </c>
      <c r="N864" s="105"/>
      <c r="O864" s="563">
        <v>65921.0</v>
      </c>
      <c r="P864" s="563"/>
      <c r="S864" s="63"/>
      <c r="T864" s="8"/>
      <c r="U864" s="8"/>
      <c r="V864" s="8"/>
      <c r="W864" s="8"/>
    </row>
    <row r="865" ht="15.75" customHeight="1">
      <c r="A865" s="9" t="s">
        <v>2687</v>
      </c>
      <c r="B865" s="9" t="s">
        <v>2688</v>
      </c>
      <c r="C865" s="61">
        <v>11.0</v>
      </c>
      <c r="D865" s="61">
        <v>54.0</v>
      </c>
      <c r="E865" s="61">
        <v>720.0</v>
      </c>
      <c r="F865" s="61">
        <v>2000.0</v>
      </c>
      <c r="G865" s="61">
        <v>1930.0</v>
      </c>
      <c r="H865" s="515">
        <v>2936.01</v>
      </c>
      <c r="I865" s="515">
        <v>2401.65618</v>
      </c>
      <c r="J865" s="515">
        <v>1896.6624600000002</v>
      </c>
      <c r="K865" s="61">
        <v>89.5</v>
      </c>
      <c r="L865" s="560">
        <v>0.5</v>
      </c>
      <c r="M865" s="561">
        <v>6.0</v>
      </c>
      <c r="N865" s="105"/>
      <c r="O865" s="563">
        <v>71707.0</v>
      </c>
      <c r="P865" s="563"/>
      <c r="S865" s="63"/>
      <c r="T865" s="8"/>
      <c r="U865" s="8"/>
      <c r="V865" s="8"/>
      <c r="W865" s="8"/>
    </row>
    <row r="866" ht="15.75" customHeight="1">
      <c r="A866" s="9" t="s">
        <v>2689</v>
      </c>
      <c r="B866" s="9" t="s">
        <v>2690</v>
      </c>
      <c r="C866" s="61">
        <v>12.0</v>
      </c>
      <c r="D866" s="61">
        <v>54.0</v>
      </c>
      <c r="E866" s="61">
        <v>786.0</v>
      </c>
      <c r="F866" s="61">
        <v>2000.0</v>
      </c>
      <c r="G866" s="61">
        <v>1930.0</v>
      </c>
      <c r="H866" s="515">
        <v>3202.92</v>
      </c>
      <c r="I866" s="515">
        <v>2619.98856</v>
      </c>
      <c r="J866" s="515">
        <v>2069.08632</v>
      </c>
      <c r="K866" s="61">
        <v>97.6</v>
      </c>
      <c r="L866" s="560">
        <v>0.5</v>
      </c>
      <c r="M866" s="561">
        <v>6.0</v>
      </c>
      <c r="N866" s="105"/>
      <c r="O866" s="563">
        <v>77428.0</v>
      </c>
      <c r="P866" s="563"/>
      <c r="S866" s="63"/>
      <c r="T866" s="8"/>
      <c r="U866" s="8"/>
      <c r="V866" s="8"/>
      <c r="W866" s="8"/>
    </row>
    <row r="867" ht="15.75" customHeight="1">
      <c r="A867" s="9" t="s">
        <v>2691</v>
      </c>
      <c r="B867" s="9" t="s">
        <v>2692</v>
      </c>
      <c r="C867" s="61">
        <v>13.0</v>
      </c>
      <c r="D867" s="61">
        <v>54.0</v>
      </c>
      <c r="E867" s="61">
        <v>852.0</v>
      </c>
      <c r="F867" s="61">
        <v>2000.0</v>
      </c>
      <c r="G867" s="61">
        <v>1930.0</v>
      </c>
      <c r="H867" s="515">
        <v>3469.83</v>
      </c>
      <c r="I867" s="515">
        <v>2838.3209399999996</v>
      </c>
      <c r="J867" s="515">
        <v>2241.51018</v>
      </c>
      <c r="K867" s="61">
        <v>105.7</v>
      </c>
      <c r="L867" s="560">
        <v>0.5</v>
      </c>
      <c r="M867" s="561">
        <v>6.0</v>
      </c>
      <c r="N867" s="105"/>
      <c r="O867" s="563">
        <v>83149.0</v>
      </c>
      <c r="P867" s="563"/>
      <c r="S867" s="63"/>
      <c r="T867" s="8"/>
      <c r="U867" s="8"/>
      <c r="V867" s="8"/>
      <c r="W867" s="8"/>
    </row>
    <row r="868" ht="15.75" customHeight="1">
      <c r="A868" s="9" t="s">
        <v>2693</v>
      </c>
      <c r="B868" s="9" t="s">
        <v>2694</v>
      </c>
      <c r="C868" s="61">
        <v>14.0</v>
      </c>
      <c r="D868" s="61">
        <v>54.0</v>
      </c>
      <c r="E868" s="61">
        <v>918.0</v>
      </c>
      <c r="F868" s="61">
        <v>2000.0</v>
      </c>
      <c r="G868" s="61">
        <v>1930.0</v>
      </c>
      <c r="H868" s="515">
        <v>3736.74</v>
      </c>
      <c r="I868" s="515">
        <v>3056.6533199999994</v>
      </c>
      <c r="J868" s="515">
        <v>2413.93404</v>
      </c>
      <c r="K868" s="61">
        <v>113.9</v>
      </c>
      <c r="L868" s="560">
        <v>0.5</v>
      </c>
      <c r="M868" s="561">
        <v>6.0</v>
      </c>
      <c r="N868" s="55"/>
      <c r="O868" s="563">
        <v>88870.0</v>
      </c>
      <c r="P868" s="563"/>
      <c r="S868" s="63"/>
      <c r="T868" s="8"/>
      <c r="U868" s="8"/>
      <c r="V868" s="8"/>
      <c r="W868" s="8"/>
    </row>
    <row r="869" ht="15.75" customHeight="1">
      <c r="E869" s="8"/>
      <c r="H869" s="63"/>
      <c r="I869" s="63"/>
      <c r="J869" s="63"/>
      <c r="M869" s="572"/>
      <c r="O869" s="563">
        <v>0.0</v>
      </c>
      <c r="P869" s="563"/>
      <c r="S869" s="63"/>
      <c r="T869" s="8"/>
      <c r="U869" s="8"/>
      <c r="V869" s="8"/>
      <c r="W869" s="8"/>
    </row>
    <row r="870" ht="15.75" customHeight="1">
      <c r="B870" s="573" t="s">
        <v>1988</v>
      </c>
      <c r="E870" s="8"/>
      <c r="H870" s="115"/>
      <c r="I870" s="115"/>
      <c r="J870" s="115"/>
      <c r="M870" s="572"/>
      <c r="O870" s="563">
        <v>0.0</v>
      </c>
      <c r="P870" s="563"/>
      <c r="S870" s="63"/>
      <c r="T870" s="8"/>
      <c r="U870" s="8"/>
      <c r="V870" s="8"/>
      <c r="W870" s="8"/>
    </row>
    <row r="871" ht="15.75" customHeight="1">
      <c r="A871" s="9" t="s">
        <v>2695</v>
      </c>
      <c r="B871" s="9" t="s">
        <v>2696</v>
      </c>
      <c r="C871" s="61">
        <v>2.0</v>
      </c>
      <c r="D871" s="61">
        <v>54.0</v>
      </c>
      <c r="E871" s="61">
        <v>126.0</v>
      </c>
      <c r="F871" s="61">
        <v>2200.0</v>
      </c>
      <c r="G871" s="61">
        <v>2130.0</v>
      </c>
      <c r="H871" s="515">
        <v>586.7099999999999</v>
      </c>
      <c r="I871" s="515">
        <v>479.9287799999999</v>
      </c>
      <c r="J871" s="515">
        <v>379.01465999999994</v>
      </c>
      <c r="K871" s="61">
        <v>17.5</v>
      </c>
      <c r="L871" s="560">
        <v>0.5</v>
      </c>
      <c r="M871" s="561">
        <v>2.0</v>
      </c>
      <c r="N871" s="562" t="s">
        <v>1254</v>
      </c>
      <c r="O871" s="563">
        <v>23833.0</v>
      </c>
      <c r="P871" s="563"/>
      <c r="S871" s="63"/>
      <c r="T871" s="8"/>
      <c r="U871" s="8"/>
      <c r="V871" s="8"/>
      <c r="W871" s="8"/>
    </row>
    <row r="872" ht="15.75" customHeight="1">
      <c r="A872" s="9" t="s">
        <v>2697</v>
      </c>
      <c r="B872" s="9" t="s">
        <v>2698</v>
      </c>
      <c r="C872" s="61">
        <v>3.0</v>
      </c>
      <c r="D872" s="61">
        <v>54.0</v>
      </c>
      <c r="E872" s="61">
        <v>192.0</v>
      </c>
      <c r="F872" s="61">
        <v>2200.0</v>
      </c>
      <c r="G872" s="61">
        <v>2130.0</v>
      </c>
      <c r="H872" s="515">
        <v>880.6800000000001</v>
      </c>
      <c r="I872" s="515">
        <v>720.39624</v>
      </c>
      <c r="J872" s="515">
        <v>568.9192800000001</v>
      </c>
      <c r="K872" s="61">
        <v>25.6</v>
      </c>
      <c r="L872" s="560">
        <v>0.5</v>
      </c>
      <c r="M872" s="561">
        <v>4.0</v>
      </c>
      <c r="N872" s="105"/>
      <c r="O872" s="563">
        <v>30789.0</v>
      </c>
      <c r="P872" s="563"/>
      <c r="S872" s="63"/>
      <c r="T872" s="8"/>
      <c r="U872" s="8"/>
      <c r="V872" s="8"/>
      <c r="W872" s="8"/>
    </row>
    <row r="873" ht="15.75" customHeight="1">
      <c r="A873" s="9" t="s">
        <v>2699</v>
      </c>
      <c r="B873" s="9" t="s">
        <v>2700</v>
      </c>
      <c r="C873" s="61">
        <v>4.0</v>
      </c>
      <c r="D873" s="61">
        <v>54.0</v>
      </c>
      <c r="E873" s="61">
        <v>258.0</v>
      </c>
      <c r="F873" s="61">
        <v>2200.0</v>
      </c>
      <c r="G873" s="61">
        <v>2130.0</v>
      </c>
      <c r="H873" s="515">
        <v>1174.65</v>
      </c>
      <c r="I873" s="515">
        <v>960.8637</v>
      </c>
      <c r="J873" s="515">
        <v>758.8239000000001</v>
      </c>
      <c r="K873" s="61">
        <v>35.5</v>
      </c>
      <c r="L873" s="560">
        <v>0.5</v>
      </c>
      <c r="M873" s="561">
        <v>4.0</v>
      </c>
      <c r="N873" s="105"/>
      <c r="O873" s="563">
        <v>37760.0</v>
      </c>
      <c r="P873" s="563"/>
      <c r="S873" s="63"/>
      <c r="T873" s="8"/>
      <c r="U873" s="8"/>
      <c r="V873" s="8"/>
      <c r="W873" s="8"/>
    </row>
    <row r="874" ht="15.75" customHeight="1">
      <c r="A874" s="9" t="s">
        <v>2701</v>
      </c>
      <c r="B874" s="9" t="s">
        <v>2702</v>
      </c>
      <c r="C874" s="61">
        <v>5.0</v>
      </c>
      <c r="D874" s="61">
        <v>54.0</v>
      </c>
      <c r="E874" s="61">
        <v>324.0</v>
      </c>
      <c r="F874" s="61">
        <v>2200.0</v>
      </c>
      <c r="G874" s="61">
        <v>2130.0</v>
      </c>
      <c r="H874" s="515">
        <v>1468.62</v>
      </c>
      <c r="I874" s="515">
        <v>1201.3311599999997</v>
      </c>
      <c r="J874" s="515">
        <v>948.72852</v>
      </c>
      <c r="K874" s="61">
        <v>43.2</v>
      </c>
      <c r="L874" s="560">
        <v>0.5</v>
      </c>
      <c r="M874" s="561">
        <v>4.0</v>
      </c>
      <c r="N874" s="105"/>
      <c r="O874" s="563">
        <v>44745.0</v>
      </c>
      <c r="P874" s="563"/>
      <c r="S874" s="63"/>
      <c r="T874" s="8"/>
      <c r="U874" s="8"/>
      <c r="V874" s="8"/>
      <c r="W874" s="8"/>
    </row>
    <row r="875" ht="15.75" customHeight="1">
      <c r="A875" s="9" t="s">
        <v>2703</v>
      </c>
      <c r="B875" s="9" t="s">
        <v>2704</v>
      </c>
      <c r="C875" s="61">
        <v>6.0</v>
      </c>
      <c r="D875" s="61">
        <v>54.0</v>
      </c>
      <c r="E875" s="61">
        <v>390.0</v>
      </c>
      <c r="F875" s="61">
        <v>2200.0</v>
      </c>
      <c r="G875" s="61">
        <v>2130.0</v>
      </c>
      <c r="H875" s="515">
        <v>1761.3600000000001</v>
      </c>
      <c r="I875" s="515">
        <v>1440.79248</v>
      </c>
      <c r="J875" s="515">
        <v>1137.8385600000001</v>
      </c>
      <c r="K875" s="61">
        <v>52.3</v>
      </c>
      <c r="L875" s="560">
        <v>0.5</v>
      </c>
      <c r="M875" s="561">
        <v>4.0</v>
      </c>
      <c r="N875" s="105"/>
      <c r="O875" s="563">
        <v>51744.0</v>
      </c>
      <c r="P875" s="563"/>
      <c r="S875" s="63"/>
      <c r="T875" s="8"/>
      <c r="U875" s="8"/>
      <c r="V875" s="8"/>
      <c r="W875" s="8"/>
    </row>
    <row r="876" ht="15.75" customHeight="1">
      <c r="A876" s="9" t="s">
        <v>2705</v>
      </c>
      <c r="B876" s="9" t="s">
        <v>2706</v>
      </c>
      <c r="C876" s="61">
        <v>7.0</v>
      </c>
      <c r="D876" s="61">
        <v>54.0</v>
      </c>
      <c r="E876" s="61">
        <v>456.0</v>
      </c>
      <c r="F876" s="61">
        <v>2200.0</v>
      </c>
      <c r="G876" s="61">
        <v>2130.0</v>
      </c>
      <c r="H876" s="515">
        <v>2054.1</v>
      </c>
      <c r="I876" s="515">
        <v>1680.2537999999997</v>
      </c>
      <c r="J876" s="515">
        <v>1326.9486</v>
      </c>
      <c r="K876" s="61">
        <v>61.2</v>
      </c>
      <c r="L876" s="560">
        <v>0.5</v>
      </c>
      <c r="M876" s="561">
        <v>4.0</v>
      </c>
      <c r="N876" s="105"/>
      <c r="O876" s="563">
        <v>58759.0</v>
      </c>
      <c r="P876" s="563"/>
      <c r="S876" s="63"/>
      <c r="T876" s="8"/>
      <c r="U876" s="8"/>
      <c r="V876" s="8"/>
      <c r="W876" s="8"/>
    </row>
    <row r="877" ht="15.75" customHeight="1">
      <c r="A877" s="9" t="s">
        <v>2707</v>
      </c>
      <c r="B877" s="9" t="s">
        <v>2708</v>
      </c>
      <c r="C877" s="61">
        <v>8.0</v>
      </c>
      <c r="D877" s="61">
        <v>54.0</v>
      </c>
      <c r="E877" s="61">
        <v>522.0</v>
      </c>
      <c r="F877" s="61">
        <v>2200.0</v>
      </c>
      <c r="G877" s="61">
        <v>2130.0</v>
      </c>
      <c r="H877" s="515">
        <v>2349.3</v>
      </c>
      <c r="I877" s="515">
        <v>1921.7274</v>
      </c>
      <c r="J877" s="515">
        <v>1517.6478000000002</v>
      </c>
      <c r="K877" s="61">
        <v>69.6</v>
      </c>
      <c r="L877" s="560">
        <v>0.5</v>
      </c>
      <c r="M877" s="561">
        <v>4.0</v>
      </c>
      <c r="N877" s="105"/>
      <c r="O877" s="563">
        <v>65790.0</v>
      </c>
      <c r="P877" s="563"/>
      <c r="S877" s="63"/>
      <c r="T877" s="8"/>
      <c r="U877" s="8"/>
      <c r="V877" s="8"/>
      <c r="W877" s="8"/>
    </row>
    <row r="878" ht="15.75" customHeight="1">
      <c r="A878" s="9" t="s">
        <v>2709</v>
      </c>
      <c r="B878" s="9" t="s">
        <v>2710</v>
      </c>
      <c r="C878" s="61">
        <v>9.0</v>
      </c>
      <c r="D878" s="61">
        <v>54.0</v>
      </c>
      <c r="E878" s="61">
        <v>588.0</v>
      </c>
      <c r="F878" s="61">
        <v>2200.0</v>
      </c>
      <c r="G878" s="61">
        <v>2130.0</v>
      </c>
      <c r="H878" s="515">
        <v>2642.04</v>
      </c>
      <c r="I878" s="515">
        <v>2161.1887199999996</v>
      </c>
      <c r="J878" s="515">
        <v>1706.75784</v>
      </c>
      <c r="K878" s="61">
        <v>77.7</v>
      </c>
      <c r="L878" s="560">
        <v>0.5</v>
      </c>
      <c r="M878" s="561">
        <v>4.0</v>
      </c>
      <c r="N878" s="105"/>
      <c r="O878" s="563">
        <v>72833.0</v>
      </c>
      <c r="P878" s="563"/>
      <c r="S878" s="63"/>
      <c r="T878" s="8"/>
      <c r="U878" s="8"/>
      <c r="V878" s="8"/>
      <c r="W878" s="8"/>
    </row>
    <row r="879" ht="15.75" customHeight="1">
      <c r="A879" s="9" t="s">
        <v>2711</v>
      </c>
      <c r="B879" s="9" t="s">
        <v>2712</v>
      </c>
      <c r="C879" s="61">
        <v>10.0</v>
      </c>
      <c r="D879" s="61">
        <v>54.0</v>
      </c>
      <c r="E879" s="61">
        <v>654.0</v>
      </c>
      <c r="F879" s="61">
        <v>2200.0</v>
      </c>
      <c r="G879" s="61">
        <v>2130.0</v>
      </c>
      <c r="H879" s="515">
        <v>2936.01</v>
      </c>
      <c r="I879" s="515">
        <v>2401.65618</v>
      </c>
      <c r="J879" s="515">
        <v>1896.6624600000002</v>
      </c>
      <c r="K879" s="61">
        <v>85.5</v>
      </c>
      <c r="L879" s="560">
        <v>0.5</v>
      </c>
      <c r="M879" s="561">
        <v>6.0</v>
      </c>
      <c r="N879" s="105"/>
      <c r="O879" s="563">
        <v>79896.0</v>
      </c>
      <c r="P879" s="563"/>
      <c r="S879" s="63"/>
      <c r="T879" s="8"/>
      <c r="U879" s="8"/>
      <c r="V879" s="8"/>
      <c r="W879" s="8"/>
    </row>
    <row r="880" ht="15.75" customHeight="1">
      <c r="A880" s="9" t="s">
        <v>2713</v>
      </c>
      <c r="B880" s="9" t="s">
        <v>2714</v>
      </c>
      <c r="C880" s="61">
        <v>11.0</v>
      </c>
      <c r="D880" s="61">
        <v>54.0</v>
      </c>
      <c r="E880" s="61">
        <v>720.0</v>
      </c>
      <c r="F880" s="61">
        <v>2200.0</v>
      </c>
      <c r="G880" s="61">
        <v>2130.0</v>
      </c>
      <c r="H880" s="515">
        <v>3229.98</v>
      </c>
      <c r="I880" s="515">
        <v>2642.12364</v>
      </c>
      <c r="J880" s="515">
        <v>2086.5670800000003</v>
      </c>
      <c r="K880" s="61">
        <v>92.3</v>
      </c>
      <c r="L880" s="560">
        <v>0.5</v>
      </c>
      <c r="M880" s="561">
        <v>6.0</v>
      </c>
      <c r="N880" s="105"/>
      <c r="O880" s="563">
        <v>86968.0</v>
      </c>
      <c r="P880" s="563"/>
      <c r="S880" s="63"/>
      <c r="T880" s="8"/>
      <c r="U880" s="8"/>
      <c r="V880" s="8"/>
      <c r="W880" s="8"/>
    </row>
    <row r="881" ht="15.75" customHeight="1">
      <c r="A881" s="9" t="s">
        <v>2715</v>
      </c>
      <c r="B881" s="9" t="s">
        <v>2716</v>
      </c>
      <c r="C881" s="61">
        <v>12.0</v>
      </c>
      <c r="D881" s="61">
        <v>54.0</v>
      </c>
      <c r="E881" s="61">
        <v>786.0</v>
      </c>
      <c r="F881" s="61">
        <v>2200.0</v>
      </c>
      <c r="G881" s="61">
        <v>2130.0</v>
      </c>
      <c r="H881" s="515">
        <v>3523.95</v>
      </c>
      <c r="I881" s="515">
        <v>2882.5910999999996</v>
      </c>
      <c r="J881" s="515">
        <v>2276.4717</v>
      </c>
      <c r="K881" s="61">
        <v>100.2</v>
      </c>
      <c r="L881" s="560">
        <v>0.5</v>
      </c>
      <c r="M881" s="561">
        <v>6.0</v>
      </c>
      <c r="N881" s="105"/>
      <c r="O881" s="563">
        <v>93961.0</v>
      </c>
      <c r="P881" s="563"/>
      <c r="S881" s="63"/>
      <c r="T881" s="8"/>
      <c r="U881" s="8"/>
      <c r="V881" s="8"/>
      <c r="W881" s="8"/>
    </row>
    <row r="882" ht="15.75" customHeight="1">
      <c r="A882" s="9" t="s">
        <v>2717</v>
      </c>
      <c r="B882" s="9" t="s">
        <v>2718</v>
      </c>
      <c r="C882" s="61">
        <v>13.0</v>
      </c>
      <c r="D882" s="61">
        <v>54.0</v>
      </c>
      <c r="E882" s="61">
        <v>852.0</v>
      </c>
      <c r="F882" s="61">
        <v>2200.0</v>
      </c>
      <c r="G882" s="61">
        <v>2130.0</v>
      </c>
      <c r="H882" s="515">
        <v>3816.69</v>
      </c>
      <c r="I882" s="515">
        <v>3122.05242</v>
      </c>
      <c r="J882" s="515">
        <v>2465.58174</v>
      </c>
      <c r="K882" s="61">
        <v>112.4</v>
      </c>
      <c r="L882" s="560">
        <v>0.5</v>
      </c>
      <c r="M882" s="561">
        <v>6.0</v>
      </c>
      <c r="N882" s="105"/>
      <c r="O882" s="563">
        <v>100954.0</v>
      </c>
      <c r="P882" s="563"/>
      <c r="S882" s="63"/>
      <c r="T882" s="8"/>
      <c r="U882" s="8"/>
      <c r="V882" s="8"/>
      <c r="W882" s="8"/>
    </row>
    <row r="883" ht="15.75" customHeight="1">
      <c r="A883" s="9" t="s">
        <v>2719</v>
      </c>
      <c r="B883" s="9" t="s">
        <v>2720</v>
      </c>
      <c r="C883" s="61">
        <v>14.0</v>
      </c>
      <c r="D883" s="61">
        <v>54.0</v>
      </c>
      <c r="E883" s="61">
        <v>918.0</v>
      </c>
      <c r="F883" s="61">
        <v>2200.0</v>
      </c>
      <c r="G883" s="61">
        <v>2130.0</v>
      </c>
      <c r="H883" s="515">
        <v>4110.66</v>
      </c>
      <c r="I883" s="515">
        <v>3362.51988</v>
      </c>
      <c r="J883" s="515">
        <v>2655.48636</v>
      </c>
      <c r="K883" s="61">
        <v>119.6</v>
      </c>
      <c r="L883" s="560">
        <v>0.5</v>
      </c>
      <c r="M883" s="561">
        <v>6.0</v>
      </c>
      <c r="N883" s="55"/>
      <c r="O883" s="563">
        <v>107946.0</v>
      </c>
      <c r="P883" s="563"/>
      <c r="S883" s="63"/>
      <c r="T883" s="8"/>
      <c r="U883" s="8"/>
      <c r="V883" s="8"/>
      <c r="W883" s="8"/>
    </row>
    <row r="884" ht="15.75" customHeight="1">
      <c r="C884" s="67"/>
      <c r="D884" s="67"/>
      <c r="E884" s="67"/>
      <c r="F884" s="67"/>
      <c r="G884" s="67"/>
      <c r="H884" s="115"/>
      <c r="I884" s="115"/>
      <c r="J884" s="115"/>
      <c r="K884" s="67"/>
      <c r="L884" s="570"/>
      <c r="M884" s="570"/>
      <c r="O884" s="563">
        <v>0.0</v>
      </c>
      <c r="P884" s="563"/>
      <c r="S884" s="63"/>
      <c r="T884" s="8"/>
      <c r="U884" s="8"/>
      <c r="V884" s="8"/>
      <c r="W884" s="8"/>
    </row>
    <row r="885" ht="15.75" customHeight="1">
      <c r="B885" s="573" t="s">
        <v>2015</v>
      </c>
      <c r="E885" s="8"/>
      <c r="H885" s="115"/>
      <c r="I885" s="115"/>
      <c r="J885" s="115"/>
      <c r="M885" s="8"/>
      <c r="O885" s="563">
        <v>0.0</v>
      </c>
      <c r="P885" s="563"/>
      <c r="S885" s="63"/>
      <c r="T885" s="8"/>
      <c r="U885" s="8"/>
      <c r="V885" s="8"/>
      <c r="W885" s="8"/>
    </row>
    <row r="886" ht="15.75" customHeight="1">
      <c r="A886" s="9" t="s">
        <v>2721</v>
      </c>
      <c r="B886" s="9" t="s">
        <v>2722</v>
      </c>
      <c r="C886" s="61">
        <v>2.0</v>
      </c>
      <c r="D886" s="61">
        <v>54.0</v>
      </c>
      <c r="E886" s="61">
        <v>126.0</v>
      </c>
      <c r="F886" s="61">
        <v>2250.0</v>
      </c>
      <c r="G886" s="61">
        <v>2180.0</v>
      </c>
      <c r="H886" s="515">
        <v>596.55</v>
      </c>
      <c r="I886" s="515">
        <v>487.9778999999999</v>
      </c>
      <c r="J886" s="515">
        <v>385.37129999999996</v>
      </c>
      <c r="K886" s="61">
        <v>18.3</v>
      </c>
      <c r="L886" s="560">
        <v>0.5</v>
      </c>
      <c r="M886" s="561">
        <v>2.0</v>
      </c>
      <c r="N886" s="562" t="s">
        <v>1254</v>
      </c>
      <c r="O886" s="563">
        <v>24306.0</v>
      </c>
      <c r="P886" s="563"/>
      <c r="S886" s="63"/>
      <c r="T886" s="8"/>
      <c r="U886" s="8"/>
      <c r="V886" s="8"/>
      <c r="W886" s="8"/>
    </row>
    <row r="887" ht="15.75" customHeight="1">
      <c r="A887" s="9" t="s">
        <v>2723</v>
      </c>
      <c r="B887" s="9" t="s">
        <v>2724</v>
      </c>
      <c r="C887" s="61">
        <v>3.0</v>
      </c>
      <c r="D887" s="61">
        <v>54.0</v>
      </c>
      <c r="E887" s="61">
        <v>192.0</v>
      </c>
      <c r="F887" s="61">
        <v>2250.0</v>
      </c>
      <c r="G887" s="61">
        <v>2180.0</v>
      </c>
      <c r="H887" s="515">
        <v>894.2099999999999</v>
      </c>
      <c r="I887" s="515">
        <v>731.4637799999999</v>
      </c>
      <c r="J887" s="515">
        <v>577.6596599999999</v>
      </c>
      <c r="K887" s="61">
        <v>27.4</v>
      </c>
      <c r="L887" s="560">
        <v>0.5</v>
      </c>
      <c r="M887" s="561">
        <v>4.0</v>
      </c>
      <c r="N887" s="105"/>
      <c r="O887" s="563">
        <v>31419.0</v>
      </c>
      <c r="P887" s="563"/>
      <c r="S887" s="63"/>
      <c r="T887" s="8"/>
      <c r="U887" s="8"/>
      <c r="V887" s="8"/>
      <c r="W887" s="8"/>
    </row>
    <row r="888" ht="15.75" customHeight="1">
      <c r="A888" s="9" t="s">
        <v>2725</v>
      </c>
      <c r="B888" s="9" t="s">
        <v>2726</v>
      </c>
      <c r="C888" s="61">
        <v>4.0</v>
      </c>
      <c r="D888" s="61">
        <v>54.0</v>
      </c>
      <c r="E888" s="61">
        <v>258.0</v>
      </c>
      <c r="F888" s="61">
        <v>2250.0</v>
      </c>
      <c r="G888" s="61">
        <v>2180.0</v>
      </c>
      <c r="H888" s="515">
        <v>1191.87</v>
      </c>
      <c r="I888" s="515">
        <v>974.9496599999999</v>
      </c>
      <c r="J888" s="515">
        <v>769.9480199999999</v>
      </c>
      <c r="K888" s="61">
        <v>36.4</v>
      </c>
      <c r="L888" s="560">
        <v>0.5</v>
      </c>
      <c r="M888" s="561">
        <v>4.0</v>
      </c>
      <c r="N888" s="105"/>
      <c r="O888" s="563">
        <v>38548.0</v>
      </c>
      <c r="P888" s="563"/>
      <c r="S888" s="63"/>
      <c r="T888" s="8"/>
      <c r="U888" s="8"/>
      <c r="V888" s="8"/>
      <c r="W888" s="8"/>
    </row>
    <row r="889" ht="15.75" customHeight="1">
      <c r="A889" s="9" t="s">
        <v>2727</v>
      </c>
      <c r="B889" s="9" t="s">
        <v>2728</v>
      </c>
      <c r="C889" s="61">
        <v>5.0</v>
      </c>
      <c r="D889" s="61">
        <v>54.0</v>
      </c>
      <c r="E889" s="61">
        <v>324.0</v>
      </c>
      <c r="F889" s="61">
        <v>2250.0</v>
      </c>
      <c r="G889" s="61">
        <v>2180.0</v>
      </c>
      <c r="H889" s="515">
        <v>1490.76</v>
      </c>
      <c r="I889" s="515">
        <v>1219.44168</v>
      </c>
      <c r="J889" s="515">
        <v>963.03096</v>
      </c>
      <c r="K889" s="61">
        <v>45.5</v>
      </c>
      <c r="L889" s="560">
        <v>0.5</v>
      </c>
      <c r="M889" s="561">
        <v>4.0</v>
      </c>
      <c r="N889" s="105"/>
      <c r="O889" s="563">
        <v>45693.0</v>
      </c>
      <c r="P889" s="563"/>
      <c r="S889" s="63"/>
      <c r="T889" s="8"/>
      <c r="U889" s="8"/>
      <c r="V889" s="8"/>
      <c r="W889" s="8"/>
    </row>
    <row r="890" ht="15.75" customHeight="1">
      <c r="A890" s="9" t="s">
        <v>2729</v>
      </c>
      <c r="B890" s="9" t="s">
        <v>2730</v>
      </c>
      <c r="C890" s="61">
        <v>6.0</v>
      </c>
      <c r="D890" s="61">
        <v>54.0</v>
      </c>
      <c r="E890" s="61">
        <v>390.0</v>
      </c>
      <c r="F890" s="61">
        <v>2250.0</v>
      </c>
      <c r="G890" s="61">
        <v>2180.0</v>
      </c>
      <c r="H890" s="515">
        <v>1788.4199999999998</v>
      </c>
      <c r="I890" s="515">
        <v>1462.9275599999999</v>
      </c>
      <c r="J890" s="515">
        <v>1155.3193199999998</v>
      </c>
      <c r="K890" s="61">
        <v>54.5</v>
      </c>
      <c r="L890" s="560">
        <v>0.5</v>
      </c>
      <c r="M890" s="561">
        <v>4.0</v>
      </c>
      <c r="N890" s="105"/>
      <c r="O890" s="563">
        <v>52852.0</v>
      </c>
      <c r="P890" s="563"/>
      <c r="S890" s="63"/>
      <c r="T890" s="8"/>
      <c r="U890" s="8"/>
      <c r="V890" s="8"/>
      <c r="W890" s="8"/>
    </row>
    <row r="891" ht="15.75" customHeight="1">
      <c r="A891" s="9" t="s">
        <v>2731</v>
      </c>
      <c r="B891" s="9" t="s">
        <v>2732</v>
      </c>
      <c r="C891" s="61">
        <v>7.0</v>
      </c>
      <c r="D891" s="61">
        <v>54.0</v>
      </c>
      <c r="E891" s="61">
        <v>456.0</v>
      </c>
      <c r="F891" s="61">
        <v>2250.0</v>
      </c>
      <c r="G891" s="61">
        <v>2180.0</v>
      </c>
      <c r="H891" s="515">
        <v>2086.08</v>
      </c>
      <c r="I891" s="515">
        <v>1706.4134399999998</v>
      </c>
      <c r="J891" s="515">
        <v>1347.60768</v>
      </c>
      <c r="K891" s="61">
        <v>63.6</v>
      </c>
      <c r="L891" s="560">
        <v>0.5</v>
      </c>
      <c r="M891" s="561">
        <v>4.0</v>
      </c>
      <c r="N891" s="105"/>
      <c r="O891" s="563">
        <v>60025.0</v>
      </c>
      <c r="P891" s="563"/>
      <c r="S891" s="63"/>
      <c r="T891" s="8"/>
      <c r="U891" s="8"/>
      <c r="V891" s="8"/>
      <c r="W891" s="8"/>
    </row>
    <row r="892" ht="15.75" customHeight="1">
      <c r="A892" s="9" t="s">
        <v>2733</v>
      </c>
      <c r="B892" s="9" t="s">
        <v>2734</v>
      </c>
      <c r="C892" s="61">
        <v>8.0</v>
      </c>
      <c r="D892" s="61">
        <v>54.0</v>
      </c>
      <c r="E892" s="61">
        <v>522.0</v>
      </c>
      <c r="F892" s="61">
        <v>2250.0</v>
      </c>
      <c r="G892" s="61">
        <v>2180.0</v>
      </c>
      <c r="H892" s="515">
        <v>2384.9700000000003</v>
      </c>
      <c r="I892" s="515">
        <v>1950.9054600000002</v>
      </c>
      <c r="J892" s="515">
        <v>1540.6906200000003</v>
      </c>
      <c r="K892" s="61">
        <v>72.7</v>
      </c>
      <c r="L892" s="560">
        <v>0.5</v>
      </c>
      <c r="M892" s="561">
        <v>4.0</v>
      </c>
      <c r="N892" s="105"/>
      <c r="O892" s="563">
        <v>67217.0</v>
      </c>
      <c r="P892" s="563"/>
      <c r="S892" s="63"/>
      <c r="T892" s="8"/>
      <c r="U892" s="8"/>
      <c r="V892" s="8"/>
      <c r="W892" s="8"/>
    </row>
    <row r="893" ht="15.75" customHeight="1">
      <c r="A893" s="9" t="s">
        <v>2735</v>
      </c>
      <c r="B893" s="9" t="s">
        <v>2736</v>
      </c>
      <c r="C893" s="61">
        <v>9.0</v>
      </c>
      <c r="D893" s="61">
        <v>54.0</v>
      </c>
      <c r="E893" s="61">
        <v>588.0</v>
      </c>
      <c r="F893" s="61">
        <v>2250.0</v>
      </c>
      <c r="G893" s="61">
        <v>2180.0</v>
      </c>
      <c r="H893" s="515">
        <v>2682.6299999999997</v>
      </c>
      <c r="I893" s="515">
        <v>2194.3913399999997</v>
      </c>
      <c r="J893" s="515">
        <v>1732.9789799999999</v>
      </c>
      <c r="K893" s="61">
        <v>81.7</v>
      </c>
      <c r="L893" s="560">
        <v>0.5</v>
      </c>
      <c r="M893" s="561">
        <v>4.0</v>
      </c>
      <c r="N893" s="105"/>
      <c r="O893" s="563">
        <v>74419.0</v>
      </c>
      <c r="P893" s="563"/>
      <c r="S893" s="63"/>
      <c r="T893" s="8"/>
      <c r="U893" s="8"/>
      <c r="V893" s="8"/>
      <c r="W893" s="8"/>
    </row>
    <row r="894" ht="15.75" customHeight="1">
      <c r="A894" s="9" t="s">
        <v>2737</v>
      </c>
      <c r="B894" s="9" t="s">
        <v>2738</v>
      </c>
      <c r="C894" s="61">
        <v>10.0</v>
      </c>
      <c r="D894" s="61">
        <v>54.0</v>
      </c>
      <c r="E894" s="61">
        <v>654.0</v>
      </c>
      <c r="F894" s="61">
        <v>2250.0</v>
      </c>
      <c r="G894" s="61">
        <v>2180.0</v>
      </c>
      <c r="H894" s="515">
        <v>2980.29</v>
      </c>
      <c r="I894" s="515">
        <v>2437.87722</v>
      </c>
      <c r="J894" s="515">
        <v>1925.26734</v>
      </c>
      <c r="K894" s="61">
        <v>90.8</v>
      </c>
      <c r="L894" s="560">
        <v>0.5</v>
      </c>
      <c r="M894" s="561">
        <v>6.0</v>
      </c>
      <c r="N894" s="105"/>
      <c r="O894" s="563">
        <v>81643.0</v>
      </c>
      <c r="P894" s="563"/>
      <c r="S894" s="63"/>
      <c r="T894" s="8"/>
      <c r="U894" s="8"/>
      <c r="V894" s="8"/>
      <c r="W894" s="8"/>
    </row>
    <row r="895" ht="15.75" customHeight="1">
      <c r="A895" s="9" t="s">
        <v>2739</v>
      </c>
      <c r="B895" s="9" t="s">
        <v>2740</v>
      </c>
      <c r="C895" s="61">
        <v>11.0</v>
      </c>
      <c r="D895" s="61">
        <v>54.0</v>
      </c>
      <c r="E895" s="61">
        <v>720.0</v>
      </c>
      <c r="F895" s="61">
        <v>2250.0</v>
      </c>
      <c r="G895" s="61">
        <v>2180.0</v>
      </c>
      <c r="H895" s="515">
        <v>3279.18</v>
      </c>
      <c r="I895" s="515">
        <v>2682.3692399999995</v>
      </c>
      <c r="J895" s="515">
        <v>2118.35028</v>
      </c>
      <c r="K895" s="61">
        <v>99.8</v>
      </c>
      <c r="L895" s="560">
        <v>0.5</v>
      </c>
      <c r="M895" s="561">
        <v>6.0</v>
      </c>
      <c r="N895" s="105"/>
      <c r="O895" s="563">
        <v>88877.0</v>
      </c>
      <c r="P895" s="563"/>
      <c r="S895" s="63"/>
      <c r="T895" s="8"/>
      <c r="U895" s="8"/>
      <c r="V895" s="8"/>
      <c r="W895" s="8"/>
    </row>
    <row r="896" ht="15.75" customHeight="1">
      <c r="A896" s="9" t="s">
        <v>2741</v>
      </c>
      <c r="B896" s="9" t="s">
        <v>2742</v>
      </c>
      <c r="C896" s="61">
        <v>12.0</v>
      </c>
      <c r="D896" s="61">
        <v>54.0</v>
      </c>
      <c r="E896" s="61">
        <v>786.0</v>
      </c>
      <c r="F896" s="61">
        <v>2250.0</v>
      </c>
      <c r="G896" s="61">
        <v>2180.0</v>
      </c>
      <c r="H896" s="515">
        <v>3576.8399999999997</v>
      </c>
      <c r="I896" s="515">
        <v>2925.8551199999997</v>
      </c>
      <c r="J896" s="515">
        <v>2310.6386399999997</v>
      </c>
      <c r="K896" s="61">
        <v>108.9</v>
      </c>
      <c r="L896" s="560">
        <v>0.5</v>
      </c>
      <c r="M896" s="561">
        <v>6.0</v>
      </c>
      <c r="N896" s="105"/>
      <c r="O896" s="563">
        <v>96028.0</v>
      </c>
      <c r="P896" s="563"/>
      <c r="S896" s="63"/>
      <c r="T896" s="8"/>
      <c r="U896" s="8"/>
      <c r="V896" s="8"/>
      <c r="W896" s="8"/>
    </row>
    <row r="897" ht="15.75" customHeight="1">
      <c r="A897" s="9" t="s">
        <v>2743</v>
      </c>
      <c r="B897" s="9" t="s">
        <v>2744</v>
      </c>
      <c r="C897" s="61">
        <v>13.0</v>
      </c>
      <c r="D897" s="61">
        <v>54.0</v>
      </c>
      <c r="E897" s="61">
        <v>852.0</v>
      </c>
      <c r="F897" s="61">
        <v>2250.0</v>
      </c>
      <c r="G897" s="61">
        <v>2180.0</v>
      </c>
      <c r="H897" s="515">
        <v>3874.5</v>
      </c>
      <c r="I897" s="515">
        <v>3169.341</v>
      </c>
      <c r="J897" s="515">
        <v>2502.927</v>
      </c>
      <c r="K897" s="61">
        <v>118.0</v>
      </c>
      <c r="L897" s="560">
        <v>0.5</v>
      </c>
      <c r="M897" s="561">
        <v>6.0</v>
      </c>
      <c r="N897" s="105"/>
      <c r="O897" s="563">
        <v>103179.0</v>
      </c>
      <c r="P897" s="563"/>
      <c r="S897" s="63"/>
      <c r="T897" s="8"/>
      <c r="U897" s="8"/>
      <c r="V897" s="8"/>
      <c r="W897" s="8"/>
    </row>
    <row r="898" ht="15.75" customHeight="1">
      <c r="A898" s="9" t="s">
        <v>2745</v>
      </c>
      <c r="B898" s="9" t="s">
        <v>2746</v>
      </c>
      <c r="C898" s="61">
        <v>14.0</v>
      </c>
      <c r="D898" s="61">
        <v>54.0</v>
      </c>
      <c r="E898" s="61">
        <v>918.0</v>
      </c>
      <c r="F898" s="61">
        <v>2250.0</v>
      </c>
      <c r="G898" s="61">
        <v>2180.0</v>
      </c>
      <c r="H898" s="515">
        <v>4173.39</v>
      </c>
      <c r="I898" s="515">
        <v>3413.83302</v>
      </c>
      <c r="J898" s="515">
        <v>2696.0099400000004</v>
      </c>
      <c r="K898" s="61">
        <v>127.0</v>
      </c>
      <c r="L898" s="560">
        <v>0.5</v>
      </c>
      <c r="M898" s="561">
        <v>6.0</v>
      </c>
      <c r="N898" s="55"/>
      <c r="O898" s="563">
        <v>110330.0</v>
      </c>
      <c r="P898" s="563"/>
      <c r="S898" s="63"/>
      <c r="T898" s="8"/>
      <c r="U898" s="8"/>
      <c r="V898" s="8"/>
      <c r="W898" s="8"/>
    </row>
    <row r="899" ht="15.75" customHeight="1">
      <c r="E899" s="8"/>
      <c r="H899" s="63"/>
      <c r="I899" s="63"/>
      <c r="J899" s="63"/>
      <c r="M899" s="572"/>
      <c r="O899" s="563">
        <v>0.0</v>
      </c>
      <c r="P899" s="563"/>
      <c r="S899" s="63"/>
      <c r="T899" s="8"/>
      <c r="U899" s="8"/>
      <c r="V899" s="8"/>
      <c r="W899" s="8"/>
    </row>
    <row r="900" ht="15.75" customHeight="1">
      <c r="B900" s="573" t="s">
        <v>2042</v>
      </c>
      <c r="E900" s="8"/>
      <c r="H900" s="63"/>
      <c r="I900" s="63"/>
      <c r="J900" s="63"/>
      <c r="M900" s="572"/>
      <c r="O900" s="563">
        <v>0.0</v>
      </c>
      <c r="P900" s="563"/>
      <c r="S900" s="63"/>
      <c r="T900" s="8"/>
      <c r="U900" s="8"/>
      <c r="V900" s="8"/>
      <c r="W900" s="8"/>
    </row>
    <row r="901" ht="15.75" customHeight="1">
      <c r="A901" s="9" t="s">
        <v>2747</v>
      </c>
      <c r="B901" s="9" t="s">
        <v>2748</v>
      </c>
      <c r="C901" s="61">
        <v>2.0</v>
      </c>
      <c r="D901" s="61">
        <v>54.0</v>
      </c>
      <c r="E901" s="61">
        <v>126.0</v>
      </c>
      <c r="F901" s="61">
        <v>2500.0</v>
      </c>
      <c r="G901" s="61">
        <v>2430.0</v>
      </c>
      <c r="H901" s="515">
        <v>667.89</v>
      </c>
      <c r="I901" s="515">
        <v>546.33402</v>
      </c>
      <c r="J901" s="515">
        <v>431.45694000000003</v>
      </c>
      <c r="K901" s="61">
        <v>20.2</v>
      </c>
      <c r="L901" s="560">
        <v>0.5</v>
      </c>
      <c r="M901" s="561">
        <v>2.0</v>
      </c>
      <c r="N901" s="562" t="s">
        <v>1254</v>
      </c>
      <c r="O901" s="563">
        <v>29624.0</v>
      </c>
      <c r="P901" s="563"/>
      <c r="S901" s="63"/>
      <c r="T901" s="8"/>
      <c r="U901" s="8"/>
      <c r="V901" s="8"/>
      <c r="W901" s="8"/>
    </row>
    <row r="902" ht="15.75" customHeight="1">
      <c r="A902" s="9" t="s">
        <v>2749</v>
      </c>
      <c r="B902" s="9" t="s">
        <v>2750</v>
      </c>
      <c r="C902" s="61">
        <v>3.0</v>
      </c>
      <c r="D902" s="61">
        <v>54.0</v>
      </c>
      <c r="E902" s="61">
        <v>192.0</v>
      </c>
      <c r="F902" s="61">
        <v>2500.0</v>
      </c>
      <c r="G902" s="61">
        <v>2430.0</v>
      </c>
      <c r="H902" s="515">
        <v>1001.22</v>
      </c>
      <c r="I902" s="515">
        <v>818.9979599999999</v>
      </c>
      <c r="J902" s="515">
        <v>646.78812</v>
      </c>
      <c r="K902" s="61">
        <v>30.2</v>
      </c>
      <c r="L902" s="560">
        <v>0.5</v>
      </c>
      <c r="M902" s="561">
        <v>4.0</v>
      </c>
      <c r="N902" s="105"/>
      <c r="O902" s="563">
        <v>38518.0</v>
      </c>
      <c r="P902" s="563"/>
      <c r="S902" s="63"/>
      <c r="T902" s="8"/>
      <c r="U902" s="8"/>
      <c r="V902" s="8"/>
      <c r="W902" s="8"/>
    </row>
    <row r="903" ht="15.75" customHeight="1">
      <c r="A903" s="9" t="s">
        <v>2751</v>
      </c>
      <c r="B903" s="9" t="s">
        <v>2752</v>
      </c>
      <c r="C903" s="61">
        <v>4.0</v>
      </c>
      <c r="D903" s="61">
        <v>54.0</v>
      </c>
      <c r="E903" s="61">
        <v>258.0</v>
      </c>
      <c r="F903" s="61">
        <v>2500.0</v>
      </c>
      <c r="G903" s="61">
        <v>2430.0</v>
      </c>
      <c r="H903" s="515">
        <v>1334.55</v>
      </c>
      <c r="I903" s="515">
        <v>1091.6618999999998</v>
      </c>
      <c r="J903" s="515">
        <v>862.1193</v>
      </c>
      <c r="K903" s="61">
        <v>40.2</v>
      </c>
      <c r="L903" s="560">
        <v>0.5</v>
      </c>
      <c r="M903" s="561">
        <v>4.0</v>
      </c>
      <c r="N903" s="105"/>
      <c r="O903" s="563">
        <v>47429.0</v>
      </c>
      <c r="P903" s="563"/>
      <c r="S903" s="63"/>
      <c r="T903" s="8"/>
      <c r="U903" s="8"/>
      <c r="V903" s="8"/>
      <c r="W903" s="8"/>
    </row>
    <row r="904" ht="15.75" customHeight="1">
      <c r="A904" s="9" t="s">
        <v>2753</v>
      </c>
      <c r="B904" s="9" t="s">
        <v>2754</v>
      </c>
      <c r="C904" s="61">
        <v>5.0</v>
      </c>
      <c r="D904" s="61">
        <v>54.0</v>
      </c>
      <c r="E904" s="61">
        <v>324.0</v>
      </c>
      <c r="F904" s="61">
        <v>2500.0</v>
      </c>
      <c r="G904" s="61">
        <v>2430.0</v>
      </c>
      <c r="H904" s="515">
        <v>1667.88</v>
      </c>
      <c r="I904" s="515">
        <v>1364.32584</v>
      </c>
      <c r="J904" s="515">
        <v>1077.4504800000002</v>
      </c>
      <c r="K904" s="61">
        <v>50.2</v>
      </c>
      <c r="L904" s="560">
        <v>0.5</v>
      </c>
      <c r="M904" s="561">
        <v>4.0</v>
      </c>
      <c r="N904" s="105"/>
      <c r="O904" s="563">
        <v>56359.0</v>
      </c>
      <c r="P904" s="563"/>
      <c r="S904" s="63"/>
      <c r="T904" s="8"/>
      <c r="U904" s="8"/>
      <c r="V904" s="8"/>
      <c r="W904" s="8"/>
    </row>
    <row r="905" ht="15.75" customHeight="1">
      <c r="A905" s="9" t="s">
        <v>2755</v>
      </c>
      <c r="B905" s="9" t="s">
        <v>2756</v>
      </c>
      <c r="C905" s="61">
        <v>6.0</v>
      </c>
      <c r="D905" s="61">
        <v>54.0</v>
      </c>
      <c r="E905" s="61">
        <v>390.0</v>
      </c>
      <c r="F905" s="61">
        <v>2500.0</v>
      </c>
      <c r="G905" s="61">
        <v>2430.0</v>
      </c>
      <c r="H905" s="515">
        <v>2001.21</v>
      </c>
      <c r="I905" s="515">
        <v>1636.9897799999999</v>
      </c>
      <c r="J905" s="515">
        <v>1292.78166</v>
      </c>
      <c r="K905" s="61">
        <v>60.2</v>
      </c>
      <c r="L905" s="560">
        <v>0.5</v>
      </c>
      <c r="M905" s="561">
        <v>4.0</v>
      </c>
      <c r="N905" s="105"/>
      <c r="O905" s="563">
        <v>65307.0</v>
      </c>
      <c r="P905" s="563"/>
      <c r="S905" s="63"/>
      <c r="T905" s="8"/>
      <c r="U905" s="8"/>
      <c r="V905" s="8"/>
      <c r="W905" s="8"/>
    </row>
    <row r="906" ht="15.75" customHeight="1">
      <c r="A906" s="9" t="s">
        <v>2757</v>
      </c>
      <c r="B906" s="9" t="s">
        <v>2758</v>
      </c>
      <c r="C906" s="61">
        <v>7.0</v>
      </c>
      <c r="D906" s="61">
        <v>54.0</v>
      </c>
      <c r="E906" s="61">
        <v>456.0</v>
      </c>
      <c r="F906" s="61">
        <v>2500.0</v>
      </c>
      <c r="G906" s="61">
        <v>2430.0</v>
      </c>
      <c r="H906" s="515">
        <v>2334.54</v>
      </c>
      <c r="I906" s="515">
        <v>1909.6537199999998</v>
      </c>
      <c r="J906" s="515">
        <v>1508.11284</v>
      </c>
      <c r="K906" s="61">
        <v>70.2</v>
      </c>
      <c r="L906" s="560">
        <v>0.5</v>
      </c>
      <c r="M906" s="561">
        <v>4.0</v>
      </c>
      <c r="N906" s="105"/>
      <c r="O906" s="563">
        <v>74273.0</v>
      </c>
      <c r="P906" s="563"/>
      <c r="S906" s="63"/>
      <c r="T906" s="8"/>
      <c r="U906" s="8"/>
      <c r="V906" s="8"/>
      <c r="W906" s="8"/>
    </row>
    <row r="907" ht="15.75" customHeight="1">
      <c r="A907" s="9" t="s">
        <v>2759</v>
      </c>
      <c r="B907" s="9" t="s">
        <v>2760</v>
      </c>
      <c r="C907" s="61">
        <v>8.0</v>
      </c>
      <c r="D907" s="61">
        <v>54.0</v>
      </c>
      <c r="E907" s="61">
        <v>522.0</v>
      </c>
      <c r="F907" s="61">
        <v>2500.0</v>
      </c>
      <c r="G907" s="61">
        <v>2430.0</v>
      </c>
      <c r="H907" s="515">
        <v>2669.1</v>
      </c>
      <c r="I907" s="515">
        <v>2183.3237999999997</v>
      </c>
      <c r="J907" s="515">
        <v>1724.2386</v>
      </c>
      <c r="K907" s="61">
        <v>80.3</v>
      </c>
      <c r="L907" s="560">
        <v>0.5</v>
      </c>
      <c r="M907" s="561">
        <v>4.0</v>
      </c>
      <c r="N907" s="105"/>
      <c r="O907" s="563">
        <v>83262.0</v>
      </c>
      <c r="P907" s="563"/>
      <c r="S907" s="63"/>
      <c r="T907" s="8"/>
      <c r="U907" s="8"/>
      <c r="V907" s="8"/>
      <c r="W907" s="8"/>
    </row>
    <row r="908" ht="15.75" customHeight="1">
      <c r="A908" s="9" t="s">
        <v>2761</v>
      </c>
      <c r="B908" s="9" t="s">
        <v>2762</v>
      </c>
      <c r="C908" s="61">
        <v>9.0</v>
      </c>
      <c r="D908" s="61">
        <v>54.0</v>
      </c>
      <c r="E908" s="61">
        <v>588.0</v>
      </c>
      <c r="F908" s="61">
        <v>2500.0</v>
      </c>
      <c r="G908" s="61">
        <v>2430.0</v>
      </c>
      <c r="H908" s="515">
        <v>3002.43</v>
      </c>
      <c r="I908" s="515">
        <v>2455.9877399999996</v>
      </c>
      <c r="J908" s="515">
        <v>1939.56978</v>
      </c>
      <c r="K908" s="61">
        <v>90.3</v>
      </c>
      <c r="L908" s="560">
        <v>0.5</v>
      </c>
      <c r="M908" s="561">
        <v>4.0</v>
      </c>
      <c r="N908" s="105"/>
      <c r="O908" s="563">
        <v>92267.0</v>
      </c>
      <c r="P908" s="563"/>
      <c r="S908" s="63"/>
      <c r="T908" s="8"/>
      <c r="U908" s="8"/>
      <c r="V908" s="8"/>
      <c r="W908" s="8"/>
    </row>
    <row r="909" ht="15.75" customHeight="1">
      <c r="A909" s="9" t="s">
        <v>2763</v>
      </c>
      <c r="B909" s="9" t="s">
        <v>2764</v>
      </c>
      <c r="C909" s="61">
        <v>10.0</v>
      </c>
      <c r="D909" s="61">
        <v>54.0</v>
      </c>
      <c r="E909" s="61">
        <v>654.0</v>
      </c>
      <c r="F909" s="61">
        <v>2500.0</v>
      </c>
      <c r="G909" s="61">
        <v>2430.0</v>
      </c>
      <c r="H909" s="515">
        <v>3336.99</v>
      </c>
      <c r="I909" s="515">
        <v>2729.6578199999994</v>
      </c>
      <c r="J909" s="515">
        <v>2155.6955399999997</v>
      </c>
      <c r="K909" s="61">
        <v>100.3</v>
      </c>
      <c r="L909" s="560">
        <v>0.5</v>
      </c>
      <c r="M909" s="561">
        <v>6.0</v>
      </c>
      <c r="N909" s="105"/>
      <c r="O909" s="563">
        <v>101296.0</v>
      </c>
      <c r="P909" s="563"/>
      <c r="S909" s="63"/>
      <c r="T909" s="8"/>
      <c r="U909" s="8"/>
      <c r="V909" s="8"/>
      <c r="W909" s="8"/>
    </row>
    <row r="910" ht="15.75" customHeight="1">
      <c r="A910" s="9" t="s">
        <v>2765</v>
      </c>
      <c r="B910" s="9" t="s">
        <v>2766</v>
      </c>
      <c r="C910" s="61">
        <v>11.0</v>
      </c>
      <c r="D910" s="61">
        <v>54.0</v>
      </c>
      <c r="E910" s="61">
        <v>720.0</v>
      </c>
      <c r="F910" s="61">
        <v>2500.0</v>
      </c>
      <c r="G910" s="61">
        <v>2430.0</v>
      </c>
      <c r="H910" s="515">
        <v>3670.32</v>
      </c>
      <c r="I910" s="515">
        <v>3002.32176</v>
      </c>
      <c r="J910" s="515">
        <v>2371.0267200000003</v>
      </c>
      <c r="K910" s="61">
        <v>110.3</v>
      </c>
      <c r="L910" s="560">
        <v>0.5</v>
      </c>
      <c r="M910" s="561">
        <v>6.0</v>
      </c>
      <c r="N910" s="105"/>
      <c r="O910" s="563">
        <v>110338.0</v>
      </c>
      <c r="P910" s="563"/>
      <c r="S910" s="63"/>
      <c r="T910" s="8"/>
      <c r="U910" s="8"/>
      <c r="V910" s="8"/>
      <c r="W910" s="8"/>
    </row>
    <row r="911" ht="15.75" customHeight="1">
      <c r="A911" s="9" t="s">
        <v>2767</v>
      </c>
      <c r="B911" s="9" t="s">
        <v>2768</v>
      </c>
      <c r="C911" s="61">
        <v>12.0</v>
      </c>
      <c r="D911" s="61">
        <v>54.0</v>
      </c>
      <c r="E911" s="61">
        <v>786.0</v>
      </c>
      <c r="F911" s="61">
        <v>2500.0</v>
      </c>
      <c r="G911" s="61">
        <v>2430.0</v>
      </c>
      <c r="H911" s="515">
        <v>4003.6499999999996</v>
      </c>
      <c r="I911" s="515">
        <v>3274.9856999999997</v>
      </c>
      <c r="J911" s="515">
        <v>2586.3579</v>
      </c>
      <c r="K911" s="61">
        <v>120.3</v>
      </c>
      <c r="L911" s="560">
        <v>0.5</v>
      </c>
      <c r="M911" s="561">
        <v>6.0</v>
      </c>
      <c r="N911" s="105"/>
      <c r="O911" s="563">
        <v>119277.0</v>
      </c>
      <c r="P911" s="563"/>
      <c r="S911" s="63"/>
      <c r="T911" s="8"/>
      <c r="U911" s="8"/>
      <c r="V911" s="8"/>
      <c r="W911" s="8"/>
    </row>
    <row r="912" ht="15.75" customHeight="1">
      <c r="A912" s="9" t="s">
        <v>2769</v>
      </c>
      <c r="B912" s="9" t="s">
        <v>2770</v>
      </c>
      <c r="C912" s="61">
        <v>13.0</v>
      </c>
      <c r="D912" s="61">
        <v>54.0</v>
      </c>
      <c r="E912" s="61">
        <v>852.0</v>
      </c>
      <c r="F912" s="61">
        <v>2500.0</v>
      </c>
      <c r="G912" s="61">
        <v>2430.0</v>
      </c>
      <c r="H912" s="515">
        <v>4336.98</v>
      </c>
      <c r="I912" s="515">
        <v>3547.6496399999996</v>
      </c>
      <c r="J912" s="515">
        <v>2801.6890799999996</v>
      </c>
      <c r="K912" s="61">
        <v>130.3</v>
      </c>
      <c r="L912" s="560">
        <v>0.5</v>
      </c>
      <c r="M912" s="561">
        <v>6.0</v>
      </c>
      <c r="N912" s="105"/>
      <c r="O912" s="563">
        <v>128216.0</v>
      </c>
      <c r="P912" s="563"/>
      <c r="S912" s="63"/>
      <c r="T912" s="8"/>
      <c r="U912" s="8"/>
      <c r="V912" s="8"/>
      <c r="W912" s="8"/>
    </row>
    <row r="913" ht="15.75" customHeight="1">
      <c r="A913" s="9" t="s">
        <v>2771</v>
      </c>
      <c r="B913" s="9" t="s">
        <v>2772</v>
      </c>
      <c r="C913" s="61">
        <v>14.0</v>
      </c>
      <c r="D913" s="61">
        <v>54.0</v>
      </c>
      <c r="E913" s="61">
        <v>918.0</v>
      </c>
      <c r="F913" s="61">
        <v>2500.0</v>
      </c>
      <c r="G913" s="61">
        <v>2430.0</v>
      </c>
      <c r="H913" s="515">
        <v>4671.54</v>
      </c>
      <c r="I913" s="515">
        <v>3821.3197199999995</v>
      </c>
      <c r="J913" s="515">
        <v>3017.81484</v>
      </c>
      <c r="K913" s="61">
        <v>140.3</v>
      </c>
      <c r="L913" s="560">
        <v>0.5</v>
      </c>
      <c r="M913" s="561">
        <v>6.0</v>
      </c>
      <c r="N913" s="55"/>
      <c r="O913" s="563">
        <v>137155.0</v>
      </c>
      <c r="P913" s="563"/>
      <c r="S913" s="63"/>
      <c r="T913" s="8"/>
      <c r="U913" s="8"/>
      <c r="V913" s="8"/>
      <c r="W913" s="8"/>
    </row>
    <row r="914" ht="15.75" customHeight="1">
      <c r="E914" s="8"/>
      <c r="H914" s="63"/>
      <c r="I914" s="63"/>
      <c r="J914" s="63"/>
      <c r="M914" s="572"/>
      <c r="O914" s="563">
        <v>0.0</v>
      </c>
      <c r="P914" s="563"/>
      <c r="S914" s="63"/>
      <c r="T914" s="8"/>
      <c r="U914" s="8"/>
      <c r="V914" s="8"/>
      <c r="W914" s="8"/>
    </row>
    <row r="915" ht="15.75" customHeight="1">
      <c r="B915" s="573" t="s">
        <v>2069</v>
      </c>
      <c r="E915" s="8"/>
      <c r="H915" s="63"/>
      <c r="I915" s="63"/>
      <c r="J915" s="63"/>
      <c r="M915" s="572"/>
      <c r="O915" s="563">
        <v>0.0</v>
      </c>
      <c r="P915" s="563"/>
      <c r="S915" s="63"/>
      <c r="T915" s="8"/>
      <c r="U915" s="8"/>
      <c r="V915" s="8"/>
      <c r="W915" s="8"/>
    </row>
    <row r="916" ht="15.75" customHeight="1">
      <c r="A916" s="9" t="s">
        <v>2773</v>
      </c>
      <c r="B916" s="9" t="s">
        <v>2774</v>
      </c>
      <c r="C916" s="61">
        <v>2.0</v>
      </c>
      <c r="D916" s="61">
        <v>54.0</v>
      </c>
      <c r="E916" s="61">
        <v>126.0</v>
      </c>
      <c r="F916" s="61">
        <v>3000.0</v>
      </c>
      <c r="G916" s="61">
        <v>2930.0</v>
      </c>
      <c r="H916" s="515">
        <v>800.73</v>
      </c>
      <c r="I916" s="515">
        <v>654.99714</v>
      </c>
      <c r="J916" s="515">
        <v>517.27158</v>
      </c>
      <c r="K916" s="61">
        <v>24.1</v>
      </c>
      <c r="L916" s="560">
        <v>0.5</v>
      </c>
      <c r="M916" s="561">
        <v>2.0</v>
      </c>
      <c r="N916" s="562" t="s">
        <v>1254</v>
      </c>
      <c r="O916" s="563">
        <v>34944.0</v>
      </c>
      <c r="P916" s="563"/>
      <c r="S916" s="63"/>
      <c r="T916" s="8"/>
      <c r="U916" s="8"/>
      <c r="V916" s="8"/>
      <c r="W916" s="8"/>
    </row>
    <row r="917" ht="15.75" customHeight="1">
      <c r="A917" s="9" t="s">
        <v>2775</v>
      </c>
      <c r="B917" s="9" t="s">
        <v>2776</v>
      </c>
      <c r="C917" s="61">
        <v>3.0</v>
      </c>
      <c r="D917" s="61">
        <v>54.0</v>
      </c>
      <c r="E917" s="61">
        <v>192.0</v>
      </c>
      <c r="F917" s="61">
        <v>3000.0</v>
      </c>
      <c r="G917" s="61">
        <v>2930.0</v>
      </c>
      <c r="H917" s="515">
        <v>1201.71</v>
      </c>
      <c r="I917" s="515">
        <v>982.99878</v>
      </c>
      <c r="J917" s="515">
        <v>776.30466</v>
      </c>
      <c r="K917" s="61">
        <v>35.8</v>
      </c>
      <c r="L917" s="560">
        <v>0.5</v>
      </c>
      <c r="M917" s="561">
        <v>4.0</v>
      </c>
      <c r="N917" s="105"/>
      <c r="O917" s="563">
        <v>45615.0</v>
      </c>
      <c r="P917" s="563"/>
      <c r="S917" s="63"/>
      <c r="T917" s="8"/>
      <c r="U917" s="8"/>
      <c r="V917" s="8"/>
      <c r="W917" s="8"/>
    </row>
    <row r="918" ht="15.75" customHeight="1">
      <c r="A918" s="9" t="s">
        <v>2777</v>
      </c>
      <c r="B918" s="9" t="s">
        <v>2778</v>
      </c>
      <c r="C918" s="61">
        <v>4.0</v>
      </c>
      <c r="D918" s="61">
        <v>54.0</v>
      </c>
      <c r="E918" s="61">
        <v>258.0</v>
      </c>
      <c r="F918" s="61">
        <v>3000.0</v>
      </c>
      <c r="G918" s="61">
        <v>2930.0</v>
      </c>
      <c r="H918" s="515">
        <v>1601.46</v>
      </c>
      <c r="I918" s="515">
        <v>1309.99428</v>
      </c>
      <c r="J918" s="515">
        <v>1034.54316</v>
      </c>
      <c r="K918" s="61">
        <v>47.8</v>
      </c>
      <c r="L918" s="560">
        <v>0.5</v>
      </c>
      <c r="M918" s="561">
        <v>4.0</v>
      </c>
      <c r="N918" s="105"/>
      <c r="O918" s="563">
        <v>56308.0</v>
      </c>
      <c r="P918" s="563"/>
      <c r="S918" s="63"/>
      <c r="T918" s="8"/>
      <c r="U918" s="8"/>
      <c r="V918" s="8"/>
      <c r="W918" s="8"/>
    </row>
    <row r="919" ht="15.75" customHeight="1">
      <c r="A919" s="9" t="s">
        <v>2779</v>
      </c>
      <c r="B919" s="9" t="s">
        <v>2780</v>
      </c>
      <c r="C919" s="61">
        <v>5.0</v>
      </c>
      <c r="D919" s="61">
        <v>54.0</v>
      </c>
      <c r="E919" s="61">
        <v>324.0</v>
      </c>
      <c r="F919" s="61">
        <v>3000.0</v>
      </c>
      <c r="G919" s="61">
        <v>2930.0</v>
      </c>
      <c r="H919" s="515">
        <v>2002.44</v>
      </c>
      <c r="I919" s="515">
        <v>1637.9959199999998</v>
      </c>
      <c r="J919" s="515">
        <v>1293.57624</v>
      </c>
      <c r="K919" s="61">
        <v>59.7</v>
      </c>
      <c r="L919" s="560">
        <v>0.5</v>
      </c>
      <c r="M919" s="561">
        <v>4.0</v>
      </c>
      <c r="N919" s="105"/>
      <c r="O919" s="563">
        <v>67023.0</v>
      </c>
      <c r="P919" s="563"/>
      <c r="S919" s="63"/>
      <c r="T919" s="8"/>
      <c r="U919" s="8"/>
      <c r="V919" s="8"/>
      <c r="W919" s="8"/>
    </row>
    <row r="920" ht="15.75" customHeight="1">
      <c r="A920" s="9" t="s">
        <v>2781</v>
      </c>
      <c r="B920" s="9" t="s">
        <v>2782</v>
      </c>
      <c r="C920" s="61">
        <v>6.0</v>
      </c>
      <c r="D920" s="61">
        <v>54.0</v>
      </c>
      <c r="E920" s="61">
        <v>390.0</v>
      </c>
      <c r="F920" s="61">
        <v>3000.0</v>
      </c>
      <c r="G920" s="61">
        <v>2930.0</v>
      </c>
      <c r="H920" s="515">
        <v>2402.19</v>
      </c>
      <c r="I920" s="515">
        <v>1964.9914199999998</v>
      </c>
      <c r="J920" s="515">
        <v>1551.81474</v>
      </c>
      <c r="K920" s="61">
        <v>71.6</v>
      </c>
      <c r="L920" s="560">
        <v>0.5</v>
      </c>
      <c r="M920" s="561">
        <v>4.0</v>
      </c>
      <c r="N920" s="105"/>
      <c r="O920" s="563">
        <v>77761.0</v>
      </c>
      <c r="P920" s="563"/>
      <c r="S920" s="63"/>
      <c r="T920" s="8"/>
      <c r="U920" s="8"/>
      <c r="V920" s="8"/>
      <c r="W920" s="8"/>
    </row>
    <row r="921" ht="15.75" customHeight="1">
      <c r="A921" s="9" t="s">
        <v>2783</v>
      </c>
      <c r="B921" s="9" t="s">
        <v>2784</v>
      </c>
      <c r="C921" s="61">
        <v>7.0</v>
      </c>
      <c r="D921" s="61">
        <v>54.0</v>
      </c>
      <c r="E921" s="61">
        <v>456.0</v>
      </c>
      <c r="F921" s="61">
        <v>3000.0</v>
      </c>
      <c r="G921" s="61">
        <v>2930.0</v>
      </c>
      <c r="H921" s="515">
        <v>2803.17</v>
      </c>
      <c r="I921" s="515">
        <v>2292.99306</v>
      </c>
      <c r="J921" s="515">
        <v>1810.8478200000002</v>
      </c>
      <c r="K921" s="61">
        <v>83.5</v>
      </c>
      <c r="L921" s="560">
        <v>0.5</v>
      </c>
      <c r="M921" s="561">
        <v>4.0</v>
      </c>
      <c r="N921" s="105"/>
      <c r="O921" s="563">
        <v>88523.0</v>
      </c>
      <c r="P921" s="563"/>
      <c r="S921" s="63"/>
      <c r="T921" s="8"/>
      <c r="U921" s="8"/>
      <c r="V921" s="8"/>
      <c r="W921" s="8"/>
    </row>
    <row r="922" ht="15.75" customHeight="1">
      <c r="A922" s="9" t="s">
        <v>2785</v>
      </c>
      <c r="B922" s="9" t="s">
        <v>2786</v>
      </c>
      <c r="C922" s="61">
        <v>8.0</v>
      </c>
      <c r="D922" s="61">
        <v>54.0</v>
      </c>
      <c r="E922" s="61">
        <v>522.0</v>
      </c>
      <c r="F922" s="61">
        <v>3000.0</v>
      </c>
      <c r="G922" s="61">
        <v>2930.0</v>
      </c>
      <c r="H922" s="515">
        <v>3202.92</v>
      </c>
      <c r="I922" s="515">
        <v>2619.98856</v>
      </c>
      <c r="J922" s="515">
        <v>2069.08632</v>
      </c>
      <c r="K922" s="61">
        <v>95.5</v>
      </c>
      <c r="L922" s="560">
        <v>0.5</v>
      </c>
      <c r="M922" s="561">
        <v>4.0</v>
      </c>
      <c r="N922" s="105"/>
      <c r="O922" s="563">
        <v>99309.0</v>
      </c>
      <c r="P922" s="563"/>
      <c r="S922" s="63"/>
      <c r="T922" s="8"/>
      <c r="U922" s="8"/>
      <c r="V922" s="8"/>
      <c r="W922" s="8"/>
    </row>
    <row r="923" ht="15.75" customHeight="1">
      <c r="A923" s="9" t="s">
        <v>2787</v>
      </c>
      <c r="B923" s="9" t="s">
        <v>2788</v>
      </c>
      <c r="C923" s="61">
        <v>9.0</v>
      </c>
      <c r="D923" s="61">
        <v>54.0</v>
      </c>
      <c r="E923" s="61">
        <v>588.0</v>
      </c>
      <c r="F923" s="61">
        <v>3000.0</v>
      </c>
      <c r="G923" s="61">
        <v>2930.0</v>
      </c>
      <c r="H923" s="515">
        <v>3603.9</v>
      </c>
      <c r="I923" s="515">
        <v>2947.9901999999997</v>
      </c>
      <c r="J923" s="515">
        <v>2328.1194</v>
      </c>
      <c r="K923" s="61">
        <v>107.4</v>
      </c>
      <c r="L923" s="560">
        <v>0.5</v>
      </c>
      <c r="M923" s="561">
        <v>4.0</v>
      </c>
      <c r="N923" s="105"/>
      <c r="O923" s="563">
        <v>110114.0</v>
      </c>
      <c r="P923" s="563"/>
      <c r="S923" s="63"/>
      <c r="T923" s="8"/>
      <c r="U923" s="8"/>
      <c r="V923" s="8"/>
      <c r="W923" s="8"/>
    </row>
    <row r="924" ht="15.75" customHeight="1">
      <c r="A924" s="9" t="s">
        <v>2789</v>
      </c>
      <c r="B924" s="9" t="s">
        <v>2790</v>
      </c>
      <c r="C924" s="61">
        <v>10.0</v>
      </c>
      <c r="D924" s="61">
        <v>54.0</v>
      </c>
      <c r="E924" s="61">
        <v>654.0</v>
      </c>
      <c r="F924" s="61">
        <v>3000.0</v>
      </c>
      <c r="G924" s="61">
        <v>2930.0</v>
      </c>
      <c r="H924" s="515">
        <v>4003.6499999999996</v>
      </c>
      <c r="I924" s="515">
        <v>3274.9856999999997</v>
      </c>
      <c r="J924" s="515">
        <v>2586.3579</v>
      </c>
      <c r="K924" s="61">
        <v>119.3</v>
      </c>
      <c r="L924" s="560">
        <v>0.5</v>
      </c>
      <c r="M924" s="561">
        <v>6.0</v>
      </c>
      <c r="N924" s="105"/>
      <c r="O924" s="563">
        <v>120949.0</v>
      </c>
      <c r="P924" s="563"/>
      <c r="S924" s="63"/>
      <c r="T924" s="8"/>
      <c r="U924" s="8"/>
      <c r="V924" s="8"/>
      <c r="W924" s="8"/>
    </row>
    <row r="925" ht="15.75" customHeight="1">
      <c r="A925" s="9" t="s">
        <v>2791</v>
      </c>
      <c r="B925" s="9" t="s">
        <v>2792</v>
      </c>
      <c r="C925" s="61">
        <v>11.0</v>
      </c>
      <c r="D925" s="61">
        <v>54.0</v>
      </c>
      <c r="E925" s="61">
        <v>720.0</v>
      </c>
      <c r="F925" s="61">
        <v>3000.0</v>
      </c>
      <c r="G925" s="61">
        <v>2930.0</v>
      </c>
      <c r="H925" s="515">
        <v>4404.63</v>
      </c>
      <c r="I925" s="515">
        <v>3602.9873399999997</v>
      </c>
      <c r="J925" s="515">
        <v>2845.39098</v>
      </c>
      <c r="K925" s="61">
        <v>131.2</v>
      </c>
      <c r="L925" s="560">
        <v>0.5</v>
      </c>
      <c r="M925" s="561">
        <v>6.0</v>
      </c>
      <c r="N925" s="105"/>
      <c r="O925" s="563">
        <v>131800.0</v>
      </c>
      <c r="P925" s="563"/>
      <c r="S925" s="63"/>
      <c r="T925" s="8"/>
      <c r="U925" s="8"/>
      <c r="V925" s="8"/>
      <c r="W925" s="8"/>
    </row>
    <row r="926" ht="15.75" customHeight="1">
      <c r="A926" s="9" t="s">
        <v>2793</v>
      </c>
      <c r="B926" s="9" t="s">
        <v>2794</v>
      </c>
      <c r="C926" s="61">
        <v>12.0</v>
      </c>
      <c r="D926" s="61">
        <v>54.0</v>
      </c>
      <c r="E926" s="61">
        <v>786.0</v>
      </c>
      <c r="F926" s="61">
        <v>3000.0</v>
      </c>
      <c r="G926" s="61">
        <v>2930.0</v>
      </c>
      <c r="H926" s="515">
        <v>4804.38</v>
      </c>
      <c r="I926" s="515">
        <v>3929.9828399999997</v>
      </c>
      <c r="J926" s="515">
        <v>3103.62948</v>
      </c>
      <c r="K926" s="61">
        <v>143.1</v>
      </c>
      <c r="L926" s="560">
        <v>0.5</v>
      </c>
      <c r="M926" s="561">
        <v>6.0</v>
      </c>
      <c r="N926" s="105"/>
      <c r="O926" s="563">
        <v>142526.0</v>
      </c>
      <c r="P926" s="563"/>
      <c r="S926" s="63"/>
      <c r="T926" s="8"/>
      <c r="U926" s="8"/>
      <c r="V926" s="8"/>
      <c r="W926" s="8"/>
    </row>
    <row r="927" ht="15.75" customHeight="1">
      <c r="A927" s="9" t="s">
        <v>2795</v>
      </c>
      <c r="B927" s="9" t="s">
        <v>2796</v>
      </c>
      <c r="C927" s="61">
        <v>13.0</v>
      </c>
      <c r="D927" s="61">
        <v>54.0</v>
      </c>
      <c r="E927" s="61">
        <v>852.0</v>
      </c>
      <c r="F927" s="61">
        <v>3000.0</v>
      </c>
      <c r="G927" s="61">
        <v>2930.0</v>
      </c>
      <c r="H927" s="515">
        <v>5205.36</v>
      </c>
      <c r="I927" s="515">
        <v>4257.984479999999</v>
      </c>
      <c r="J927" s="515">
        <v>3362.6625599999998</v>
      </c>
      <c r="K927" s="61">
        <v>150.6</v>
      </c>
      <c r="L927" s="560">
        <v>0.5</v>
      </c>
      <c r="M927" s="561">
        <v>6.0</v>
      </c>
      <c r="N927" s="105"/>
      <c r="O927" s="563">
        <v>153253.0</v>
      </c>
      <c r="P927" s="563"/>
      <c r="S927" s="63"/>
      <c r="T927" s="8"/>
      <c r="U927" s="8"/>
      <c r="V927" s="8"/>
      <c r="W927" s="8"/>
    </row>
    <row r="928" ht="15.75" customHeight="1">
      <c r="A928" s="9" t="s">
        <v>2797</v>
      </c>
      <c r="B928" s="9" t="s">
        <v>2798</v>
      </c>
      <c r="C928" s="61">
        <v>14.0</v>
      </c>
      <c r="D928" s="61">
        <v>54.0</v>
      </c>
      <c r="E928" s="61">
        <v>918.0</v>
      </c>
      <c r="F928" s="61">
        <v>3000.0</v>
      </c>
      <c r="G928" s="61">
        <v>2930.0</v>
      </c>
      <c r="H928" s="515">
        <v>5605.11</v>
      </c>
      <c r="I928" s="515">
        <v>4584.979979999999</v>
      </c>
      <c r="J928" s="515">
        <v>3620.9010599999997</v>
      </c>
      <c r="K928" s="61">
        <v>165.8</v>
      </c>
      <c r="L928" s="560">
        <v>0.5</v>
      </c>
      <c r="M928" s="561">
        <v>6.0</v>
      </c>
      <c r="N928" s="55"/>
      <c r="O928" s="563">
        <v>163980.0</v>
      </c>
      <c r="P928" s="563"/>
      <c r="S928" s="63"/>
      <c r="T928" s="8"/>
      <c r="U928" s="8"/>
      <c r="V928" s="8"/>
      <c r="W928" s="8"/>
    </row>
    <row r="929" ht="15.75" customHeight="1">
      <c r="O929" s="563">
        <v>0.0</v>
      </c>
      <c r="P929" s="563"/>
      <c r="S929" s="63"/>
      <c r="T929" s="8"/>
      <c r="U929" s="8"/>
      <c r="V929" s="8"/>
      <c r="W929" s="8"/>
    </row>
    <row r="930" ht="15.75" customHeight="1">
      <c r="A930" s="9" t="s">
        <v>2799</v>
      </c>
      <c r="B930" s="9" t="s">
        <v>2800</v>
      </c>
      <c r="C930" s="61">
        <v>2.0</v>
      </c>
      <c r="D930" s="61">
        <v>68.0</v>
      </c>
      <c r="E930" s="61">
        <v>500.0</v>
      </c>
      <c r="F930" s="61">
        <v>100.0</v>
      </c>
      <c r="G930" s="61">
        <v>60.0</v>
      </c>
      <c r="H930" s="515">
        <v>119.32230000000001</v>
      </c>
      <c r="I930" s="515">
        <v>97.60564140000001</v>
      </c>
      <c r="J930" s="515">
        <v>77.08220580000001</v>
      </c>
      <c r="K930" s="246">
        <v>4.77</v>
      </c>
      <c r="L930" s="560">
        <v>0.5</v>
      </c>
      <c r="M930" s="561">
        <v>2.0</v>
      </c>
      <c r="N930" s="562" t="s">
        <v>2098</v>
      </c>
      <c r="O930" s="563">
        <v>12440.0</v>
      </c>
      <c r="P930" s="563"/>
      <c r="Q930" s="582"/>
      <c r="S930" s="63"/>
      <c r="T930" s="8"/>
      <c r="U930" s="8"/>
      <c r="V930" s="8"/>
      <c r="W930" s="8"/>
    </row>
    <row r="931" ht="15.75" customHeight="1">
      <c r="A931" s="9" t="s">
        <v>2801</v>
      </c>
      <c r="B931" s="9" t="s">
        <v>2802</v>
      </c>
      <c r="C931" s="61">
        <v>3.0</v>
      </c>
      <c r="D931" s="61">
        <v>68.0</v>
      </c>
      <c r="E931" s="61">
        <v>500.0</v>
      </c>
      <c r="F931" s="61">
        <v>160.0</v>
      </c>
      <c r="G931" s="61">
        <v>120.0</v>
      </c>
      <c r="H931" s="515">
        <v>178.43609999999998</v>
      </c>
      <c r="I931" s="515">
        <v>145.96072979999997</v>
      </c>
      <c r="J931" s="515">
        <v>115.26972059999999</v>
      </c>
      <c r="K931" s="246">
        <v>6.84</v>
      </c>
      <c r="L931" s="560">
        <v>0.5</v>
      </c>
      <c r="M931" s="561">
        <v>4.0</v>
      </c>
      <c r="N931" s="105"/>
      <c r="O931" s="563">
        <v>14642.0</v>
      </c>
      <c r="P931" s="563"/>
      <c r="Q931" s="582"/>
      <c r="S931" s="63"/>
      <c r="T931" s="8"/>
      <c r="U931" s="8"/>
      <c r="V931" s="8"/>
      <c r="W931" s="8"/>
    </row>
    <row r="932" ht="15.75" customHeight="1">
      <c r="A932" s="9" t="s">
        <v>2803</v>
      </c>
      <c r="B932" s="9" t="s">
        <v>2804</v>
      </c>
      <c r="C932" s="61">
        <v>4.0</v>
      </c>
      <c r="D932" s="61">
        <v>68.0</v>
      </c>
      <c r="E932" s="61">
        <v>500.0</v>
      </c>
      <c r="F932" s="61">
        <v>220.0</v>
      </c>
      <c r="G932" s="61">
        <v>180.0</v>
      </c>
      <c r="H932" s="515">
        <v>237.5499</v>
      </c>
      <c r="I932" s="515">
        <v>194.3158182</v>
      </c>
      <c r="J932" s="515">
        <v>153.4572354</v>
      </c>
      <c r="K932" s="246">
        <v>9.09</v>
      </c>
      <c r="L932" s="560">
        <v>0.5</v>
      </c>
      <c r="M932" s="561">
        <v>4.0</v>
      </c>
      <c r="N932" s="105"/>
      <c r="O932" s="563">
        <v>16850.0</v>
      </c>
      <c r="P932" s="563"/>
      <c r="Q932" s="582"/>
      <c r="S932" s="63"/>
      <c r="T932" s="8"/>
      <c r="U932" s="8"/>
      <c r="V932" s="8"/>
      <c r="W932" s="8"/>
    </row>
    <row r="933" ht="15.75" customHeight="1">
      <c r="A933" s="565" t="s">
        <v>2805</v>
      </c>
      <c r="B933" s="565" t="s">
        <v>2806</v>
      </c>
      <c r="C933" s="566">
        <v>5.0</v>
      </c>
      <c r="D933" s="61">
        <v>68.0</v>
      </c>
      <c r="E933" s="566">
        <v>500.0</v>
      </c>
      <c r="F933" s="566">
        <v>280.0</v>
      </c>
      <c r="G933" s="566">
        <v>240.0</v>
      </c>
      <c r="H933" s="567">
        <v>296.6637</v>
      </c>
      <c r="I933" s="567">
        <v>242.6709066</v>
      </c>
      <c r="J933" s="567">
        <v>191.6447502</v>
      </c>
      <c r="K933" s="583">
        <v>11.25</v>
      </c>
      <c r="L933" s="568">
        <v>0.5</v>
      </c>
      <c r="M933" s="569">
        <v>4.0</v>
      </c>
      <c r="N933" s="105"/>
      <c r="O933" s="563">
        <v>19061.0</v>
      </c>
      <c r="P933" s="563"/>
      <c r="Q933" s="582"/>
      <c r="S933" s="63"/>
      <c r="T933" s="8"/>
      <c r="U933" s="8"/>
      <c r="V933" s="8"/>
      <c r="W933" s="8"/>
    </row>
    <row r="934" ht="15.75" customHeight="1">
      <c r="A934" s="9" t="s">
        <v>2807</v>
      </c>
      <c r="B934" s="9" t="s">
        <v>2808</v>
      </c>
      <c r="C934" s="61">
        <v>6.0</v>
      </c>
      <c r="D934" s="61">
        <v>68.0</v>
      </c>
      <c r="E934" s="61">
        <v>500.0</v>
      </c>
      <c r="F934" s="61">
        <v>340.0</v>
      </c>
      <c r="G934" s="61">
        <v>300.0</v>
      </c>
      <c r="H934" s="515">
        <v>356.87219999999996</v>
      </c>
      <c r="I934" s="515">
        <v>291.92145959999993</v>
      </c>
      <c r="J934" s="515">
        <v>230.53944119999997</v>
      </c>
      <c r="K934" s="246">
        <v>13.5</v>
      </c>
      <c r="L934" s="560">
        <v>0.5</v>
      </c>
      <c r="M934" s="561">
        <v>4.0</v>
      </c>
      <c r="N934" s="105"/>
      <c r="O934" s="563">
        <v>21278.0</v>
      </c>
      <c r="P934" s="563"/>
      <c r="Q934" s="582"/>
      <c r="S934" s="63"/>
      <c r="T934" s="8"/>
      <c r="U934" s="8"/>
      <c r="V934" s="8"/>
      <c r="W934" s="8"/>
    </row>
    <row r="935" ht="15.75" customHeight="1">
      <c r="A935" s="9" t="s">
        <v>2809</v>
      </c>
      <c r="B935" s="9" t="s">
        <v>2810</v>
      </c>
      <c r="C935" s="61">
        <v>7.0</v>
      </c>
      <c r="D935" s="61">
        <v>68.0</v>
      </c>
      <c r="E935" s="61">
        <v>500.0</v>
      </c>
      <c r="F935" s="61">
        <v>400.0</v>
      </c>
      <c r="G935" s="61">
        <v>360.0</v>
      </c>
      <c r="H935" s="515">
        <v>415.98599999999993</v>
      </c>
      <c r="I935" s="515">
        <v>340.27654799999993</v>
      </c>
      <c r="J935" s="515">
        <v>268.726956</v>
      </c>
      <c r="K935" s="246">
        <v>15.75</v>
      </c>
      <c r="L935" s="560">
        <v>0.5</v>
      </c>
      <c r="M935" s="561">
        <v>4.0</v>
      </c>
      <c r="N935" s="105"/>
      <c r="O935" s="563">
        <v>23498.0</v>
      </c>
      <c r="P935" s="563"/>
      <c r="Q935" s="582"/>
      <c r="S935" s="63"/>
      <c r="T935" s="8"/>
      <c r="U935" s="8"/>
      <c r="V935" s="8"/>
      <c r="W935" s="8"/>
    </row>
    <row r="936" ht="15.75" customHeight="1">
      <c r="A936" s="565" t="s">
        <v>2811</v>
      </c>
      <c r="B936" s="565" t="s">
        <v>2812</v>
      </c>
      <c r="C936" s="566">
        <v>8.0</v>
      </c>
      <c r="D936" s="61">
        <v>68.0</v>
      </c>
      <c r="E936" s="566">
        <v>500.0</v>
      </c>
      <c r="F936" s="566">
        <v>460.0</v>
      </c>
      <c r="G936" s="566">
        <v>420.0</v>
      </c>
      <c r="H936" s="567">
        <v>475.0998</v>
      </c>
      <c r="I936" s="567">
        <v>388.6316364</v>
      </c>
      <c r="J936" s="567">
        <v>306.9144708</v>
      </c>
      <c r="K936" s="583">
        <v>17.91</v>
      </c>
      <c r="L936" s="568">
        <v>0.5</v>
      </c>
      <c r="M936" s="569">
        <v>4.0</v>
      </c>
      <c r="N936" s="105"/>
      <c r="O936" s="563">
        <v>25725.0</v>
      </c>
      <c r="P936" s="563"/>
      <c r="Q936" s="582"/>
      <c r="S936" s="8"/>
      <c r="T936" s="8"/>
      <c r="U936" s="8"/>
      <c r="V936" s="8"/>
      <c r="W936" s="8"/>
    </row>
    <row r="937" ht="15.75" customHeight="1">
      <c r="A937" s="9" t="s">
        <v>2813</v>
      </c>
      <c r="B937" s="9" t="s">
        <v>2814</v>
      </c>
      <c r="C937" s="61">
        <v>9.0</v>
      </c>
      <c r="D937" s="61">
        <v>68.0</v>
      </c>
      <c r="E937" s="61">
        <v>500.0</v>
      </c>
      <c r="F937" s="61">
        <v>520.0</v>
      </c>
      <c r="G937" s="61">
        <v>480.0</v>
      </c>
      <c r="H937" s="515">
        <v>534.2135999999999</v>
      </c>
      <c r="I937" s="515">
        <v>436.98672479999993</v>
      </c>
      <c r="J937" s="515">
        <v>345.1019856</v>
      </c>
      <c r="K937" s="246">
        <v>20.16</v>
      </c>
      <c r="L937" s="560">
        <v>0.5</v>
      </c>
      <c r="M937" s="561">
        <v>4.0</v>
      </c>
      <c r="N937" s="105"/>
      <c r="O937" s="563">
        <v>27954.0</v>
      </c>
      <c r="P937" s="563"/>
      <c r="Q937" s="582"/>
      <c r="S937" s="8"/>
      <c r="T937" s="8"/>
      <c r="U937" s="8"/>
      <c r="V937" s="8"/>
      <c r="W937" s="8"/>
    </row>
    <row r="938" ht="15.75" customHeight="1">
      <c r="A938" s="9" t="s">
        <v>2815</v>
      </c>
      <c r="B938" s="9" t="s">
        <v>2816</v>
      </c>
      <c r="C938" s="61">
        <v>10.0</v>
      </c>
      <c r="D938" s="61">
        <v>68.0</v>
      </c>
      <c r="E938" s="61">
        <v>500.0</v>
      </c>
      <c r="F938" s="61">
        <v>580.0</v>
      </c>
      <c r="G938" s="61">
        <v>540.0</v>
      </c>
      <c r="H938" s="515">
        <v>594.4221</v>
      </c>
      <c r="I938" s="515">
        <v>486.23727779999996</v>
      </c>
      <c r="J938" s="515">
        <v>383.9966766</v>
      </c>
      <c r="K938" s="246">
        <v>22.41</v>
      </c>
      <c r="L938" s="560">
        <v>0.5</v>
      </c>
      <c r="M938" s="561">
        <v>6.0</v>
      </c>
      <c r="N938" s="105"/>
      <c r="O938" s="563">
        <v>30190.0</v>
      </c>
      <c r="P938" s="563"/>
      <c r="Q938" s="582"/>
      <c r="S938" s="8"/>
      <c r="T938" s="8"/>
      <c r="U938" s="8"/>
      <c r="V938" s="8"/>
      <c r="W938" s="8"/>
    </row>
    <row r="939" ht="15.75" customHeight="1">
      <c r="A939" s="565" t="s">
        <v>2817</v>
      </c>
      <c r="B939" s="565" t="s">
        <v>2818</v>
      </c>
      <c r="C939" s="566">
        <v>11.0</v>
      </c>
      <c r="D939" s="61">
        <v>68.0</v>
      </c>
      <c r="E939" s="566">
        <v>500.0</v>
      </c>
      <c r="F939" s="566">
        <v>640.0</v>
      </c>
      <c r="G939" s="566">
        <v>600.0</v>
      </c>
      <c r="H939" s="567">
        <v>653.5358999999999</v>
      </c>
      <c r="I939" s="567">
        <v>534.5923661999999</v>
      </c>
      <c r="J939" s="567">
        <v>422.1841913999999</v>
      </c>
      <c r="K939" s="583">
        <v>24.66</v>
      </c>
      <c r="L939" s="568">
        <v>0.5</v>
      </c>
      <c r="M939" s="569">
        <v>6.0</v>
      </c>
      <c r="N939" s="105"/>
      <c r="O939" s="563">
        <v>32426.0</v>
      </c>
      <c r="P939" s="563"/>
      <c r="Q939" s="582"/>
      <c r="S939" s="8"/>
      <c r="T939" s="8"/>
      <c r="U939" s="8"/>
      <c r="V939" s="8"/>
      <c r="W939" s="8"/>
    </row>
    <row r="940" ht="15.75" customHeight="1">
      <c r="A940" s="9" t="s">
        <v>2819</v>
      </c>
      <c r="B940" s="9" t="s">
        <v>2820</v>
      </c>
      <c r="C940" s="61">
        <v>12.0</v>
      </c>
      <c r="D940" s="61">
        <v>68.0</v>
      </c>
      <c r="E940" s="61">
        <v>500.0</v>
      </c>
      <c r="F940" s="61">
        <v>700.0</v>
      </c>
      <c r="G940" s="61">
        <v>660.0</v>
      </c>
      <c r="H940" s="515">
        <v>712.6496999999999</v>
      </c>
      <c r="I940" s="515">
        <v>582.9474545999999</v>
      </c>
      <c r="J940" s="515">
        <v>460.37170619999995</v>
      </c>
      <c r="K940" s="246">
        <v>26.82</v>
      </c>
      <c r="L940" s="560">
        <v>0.5</v>
      </c>
      <c r="M940" s="561">
        <v>6.0</v>
      </c>
      <c r="N940" s="105"/>
      <c r="O940" s="563">
        <v>34638.0</v>
      </c>
      <c r="P940" s="563"/>
      <c r="Q940" s="582"/>
      <c r="S940" s="8"/>
      <c r="T940" s="8"/>
      <c r="U940" s="8"/>
      <c r="V940" s="8"/>
      <c r="W940" s="8"/>
    </row>
    <row r="941" ht="15.75" customHeight="1">
      <c r="A941" s="9" t="s">
        <v>2821</v>
      </c>
      <c r="B941" s="9" t="s">
        <v>2822</v>
      </c>
      <c r="C941" s="61">
        <v>13.0</v>
      </c>
      <c r="D941" s="61">
        <v>68.0</v>
      </c>
      <c r="E941" s="61">
        <v>500.0</v>
      </c>
      <c r="F941" s="61">
        <v>760.0</v>
      </c>
      <c r="G941" s="61">
        <v>720.0</v>
      </c>
      <c r="H941" s="515">
        <v>771.7635</v>
      </c>
      <c r="I941" s="515">
        <v>631.302543</v>
      </c>
      <c r="J941" s="515">
        <v>498.55922100000004</v>
      </c>
      <c r="K941" s="246">
        <v>29.069999999999997</v>
      </c>
      <c r="L941" s="560">
        <v>0.5</v>
      </c>
      <c r="M941" s="561">
        <v>6.0</v>
      </c>
      <c r="N941" s="105"/>
      <c r="O941" s="563">
        <v>36849.0</v>
      </c>
      <c r="P941" s="563"/>
      <c r="Q941" s="582"/>
      <c r="S941" s="8"/>
      <c r="T941" s="8"/>
      <c r="U941" s="8"/>
      <c r="V941" s="8"/>
      <c r="W941" s="8"/>
    </row>
    <row r="942" ht="15.75" customHeight="1">
      <c r="A942" s="9" t="s">
        <v>2823</v>
      </c>
      <c r="B942" s="9" t="s">
        <v>2824</v>
      </c>
      <c r="C942" s="61">
        <v>14.0</v>
      </c>
      <c r="D942" s="61">
        <v>68.0</v>
      </c>
      <c r="E942" s="61">
        <v>500.0</v>
      </c>
      <c r="F942" s="61">
        <v>820.0</v>
      </c>
      <c r="G942" s="61">
        <v>780.0</v>
      </c>
      <c r="H942" s="515">
        <v>831.9719999999999</v>
      </c>
      <c r="I942" s="515">
        <v>680.5530959999999</v>
      </c>
      <c r="J942" s="515">
        <v>537.453912</v>
      </c>
      <c r="K942" s="246">
        <v>31.319999999999997</v>
      </c>
      <c r="L942" s="560">
        <v>0.5</v>
      </c>
      <c r="M942" s="561">
        <v>6.0</v>
      </c>
      <c r="N942" s="55"/>
      <c r="O942" s="563">
        <v>39285.0</v>
      </c>
      <c r="P942" s="563"/>
      <c r="Q942" s="582"/>
      <c r="S942" s="8"/>
      <c r="T942" s="8"/>
      <c r="U942" s="8"/>
      <c r="V942" s="8"/>
      <c r="W942" s="8"/>
    </row>
    <row r="943" ht="15.75" customHeight="1">
      <c r="C943" s="67"/>
      <c r="D943" s="67"/>
      <c r="E943" s="67"/>
      <c r="F943" s="67"/>
      <c r="G943" s="67"/>
      <c r="H943" s="115"/>
      <c r="I943" s="115"/>
      <c r="J943" s="115"/>
      <c r="K943" s="207"/>
      <c r="L943" s="570"/>
      <c r="M943" s="571"/>
      <c r="O943" s="563">
        <v>0.0</v>
      </c>
      <c r="P943" s="563"/>
      <c r="Q943" s="582"/>
      <c r="S943" s="8"/>
      <c r="T943" s="8"/>
      <c r="U943" s="8"/>
      <c r="V943" s="8"/>
      <c r="W943" s="8"/>
    </row>
    <row r="944" ht="15.75" customHeight="1">
      <c r="A944" s="572"/>
      <c r="B944" s="573" t="s">
        <v>625</v>
      </c>
      <c r="C944" s="572"/>
      <c r="D944" s="572"/>
      <c r="E944" s="572"/>
      <c r="F944" s="572"/>
      <c r="G944" s="572"/>
      <c r="H944" s="574"/>
      <c r="I944" s="574"/>
      <c r="J944" s="574"/>
      <c r="K944" s="584"/>
      <c r="L944" s="575"/>
      <c r="M944" s="575"/>
      <c r="N944" s="572"/>
      <c r="O944" s="563">
        <v>0.0</v>
      </c>
      <c r="P944" s="563"/>
      <c r="Q944" s="585"/>
      <c r="S944" s="8"/>
      <c r="T944" s="8"/>
      <c r="U944" s="8"/>
      <c r="V944" s="8"/>
      <c r="W944" s="8"/>
    </row>
    <row r="945" ht="15.75" customHeight="1">
      <c r="A945" s="9" t="s">
        <v>2825</v>
      </c>
      <c r="B945" s="9" t="s">
        <v>2826</v>
      </c>
      <c r="C945" s="61">
        <v>2.0</v>
      </c>
      <c r="D945" s="61">
        <v>68.0</v>
      </c>
      <c r="E945" s="61">
        <v>550.0</v>
      </c>
      <c r="F945" s="61">
        <v>100.0</v>
      </c>
      <c r="G945" s="61">
        <v>60.0</v>
      </c>
      <c r="H945" s="515">
        <v>130.2693</v>
      </c>
      <c r="I945" s="515">
        <v>106.56028739999998</v>
      </c>
      <c r="J945" s="515">
        <v>84.15396779999999</v>
      </c>
      <c r="K945" s="246">
        <v>4.95</v>
      </c>
      <c r="L945" s="560">
        <v>0.5</v>
      </c>
      <c r="M945" s="561">
        <v>2.0</v>
      </c>
      <c r="N945" s="562" t="s">
        <v>2098</v>
      </c>
      <c r="O945" s="563">
        <v>13382.0</v>
      </c>
      <c r="P945" s="563"/>
      <c r="Q945" s="582"/>
      <c r="S945" s="8"/>
      <c r="T945" s="8"/>
      <c r="U945" s="8"/>
      <c r="V945" s="8"/>
      <c r="W945" s="8"/>
    </row>
    <row r="946" ht="15.75" customHeight="1">
      <c r="A946" s="9" t="s">
        <v>2827</v>
      </c>
      <c r="B946" s="9" t="s">
        <v>2828</v>
      </c>
      <c r="C946" s="61">
        <v>3.0</v>
      </c>
      <c r="D946" s="61">
        <v>68.0</v>
      </c>
      <c r="E946" s="61">
        <v>550.0</v>
      </c>
      <c r="F946" s="61">
        <v>160.0</v>
      </c>
      <c r="G946" s="61">
        <v>120.0</v>
      </c>
      <c r="H946" s="515">
        <v>195.9513</v>
      </c>
      <c r="I946" s="515">
        <v>160.2881634</v>
      </c>
      <c r="J946" s="515">
        <v>126.5845398</v>
      </c>
      <c r="K946" s="246">
        <v>7.29</v>
      </c>
      <c r="L946" s="560">
        <v>0.5</v>
      </c>
      <c r="M946" s="561">
        <v>4.0</v>
      </c>
      <c r="N946" s="105"/>
      <c r="O946" s="563">
        <v>15802.0</v>
      </c>
      <c r="P946" s="563"/>
      <c r="Q946" s="582"/>
      <c r="S946" s="8"/>
      <c r="T946" s="8"/>
      <c r="U946" s="8"/>
      <c r="V946" s="8"/>
      <c r="W946" s="8"/>
    </row>
    <row r="947" ht="15.75" customHeight="1">
      <c r="A947" s="9" t="s">
        <v>2829</v>
      </c>
      <c r="B947" s="9" t="s">
        <v>2830</v>
      </c>
      <c r="C947" s="61">
        <v>4.0</v>
      </c>
      <c r="D947" s="61">
        <v>68.0</v>
      </c>
      <c r="E947" s="61">
        <v>550.0</v>
      </c>
      <c r="F947" s="61">
        <v>220.0</v>
      </c>
      <c r="G947" s="61">
        <v>180.0</v>
      </c>
      <c r="H947" s="515">
        <v>261.6333</v>
      </c>
      <c r="I947" s="515">
        <v>214.0160394</v>
      </c>
      <c r="J947" s="515">
        <v>169.01511180000003</v>
      </c>
      <c r="K947" s="246">
        <v>9.72</v>
      </c>
      <c r="L947" s="560">
        <v>0.5</v>
      </c>
      <c r="M947" s="561">
        <v>4.0</v>
      </c>
      <c r="N947" s="105"/>
      <c r="O947" s="563">
        <v>18231.0</v>
      </c>
      <c r="P947" s="563"/>
      <c r="Q947" s="582"/>
      <c r="S947" s="8"/>
      <c r="T947" s="8"/>
      <c r="U947" s="8"/>
      <c r="V947" s="8"/>
      <c r="W947" s="8"/>
    </row>
    <row r="948" ht="15.75" customHeight="1">
      <c r="A948" s="565" t="s">
        <v>2831</v>
      </c>
      <c r="B948" s="565" t="s">
        <v>2832</v>
      </c>
      <c r="C948" s="566">
        <v>5.0</v>
      </c>
      <c r="D948" s="61">
        <v>68.0</v>
      </c>
      <c r="E948" s="566">
        <v>550.0</v>
      </c>
      <c r="F948" s="566">
        <v>280.0</v>
      </c>
      <c r="G948" s="566">
        <v>240.0</v>
      </c>
      <c r="H948" s="567">
        <v>326.22059999999993</v>
      </c>
      <c r="I948" s="567">
        <v>266.8484507999999</v>
      </c>
      <c r="J948" s="567">
        <v>210.73850759999996</v>
      </c>
      <c r="K948" s="583">
        <v>12.06</v>
      </c>
      <c r="L948" s="568">
        <v>0.5</v>
      </c>
      <c r="M948" s="569">
        <v>4.0</v>
      </c>
      <c r="N948" s="105"/>
      <c r="O948" s="563">
        <v>20665.0</v>
      </c>
      <c r="P948" s="563"/>
      <c r="Q948" s="582"/>
      <c r="S948" s="8"/>
      <c r="T948" s="8"/>
      <c r="U948" s="8"/>
      <c r="V948" s="8"/>
      <c r="W948" s="8"/>
    </row>
    <row r="949" ht="15.75" customHeight="1">
      <c r="A949" s="9" t="s">
        <v>2833</v>
      </c>
      <c r="B949" s="9" t="s">
        <v>2834</v>
      </c>
      <c r="C949" s="61">
        <v>6.0</v>
      </c>
      <c r="D949" s="61">
        <v>68.0</v>
      </c>
      <c r="E949" s="61">
        <v>550.0</v>
      </c>
      <c r="F949" s="61">
        <v>340.0</v>
      </c>
      <c r="G949" s="61">
        <v>300.0</v>
      </c>
      <c r="H949" s="515">
        <v>391.9026</v>
      </c>
      <c r="I949" s="515">
        <v>320.5763268</v>
      </c>
      <c r="J949" s="515">
        <v>253.1690796</v>
      </c>
      <c r="K949" s="246">
        <v>14.490000000000002</v>
      </c>
      <c r="L949" s="560">
        <v>0.5</v>
      </c>
      <c r="M949" s="561">
        <v>4.0</v>
      </c>
      <c r="N949" s="105"/>
      <c r="O949" s="563">
        <v>23102.0</v>
      </c>
      <c r="P949" s="563"/>
      <c r="Q949" s="582"/>
      <c r="S949" s="8"/>
      <c r="T949" s="8"/>
      <c r="U949" s="8"/>
      <c r="V949" s="8"/>
      <c r="W949" s="8"/>
    </row>
    <row r="950" ht="15.75" customHeight="1">
      <c r="A950" s="9" t="s">
        <v>2835</v>
      </c>
      <c r="B950" s="9" t="s">
        <v>2836</v>
      </c>
      <c r="C950" s="61">
        <v>7.0</v>
      </c>
      <c r="D950" s="61">
        <v>68.0</v>
      </c>
      <c r="E950" s="61">
        <v>550.0</v>
      </c>
      <c r="F950" s="61">
        <v>400.0</v>
      </c>
      <c r="G950" s="61">
        <v>360.0</v>
      </c>
      <c r="H950" s="515">
        <v>457.58459999999997</v>
      </c>
      <c r="I950" s="515">
        <v>374.3042027999999</v>
      </c>
      <c r="J950" s="515">
        <v>295.59965159999996</v>
      </c>
      <c r="K950" s="246">
        <v>16.83</v>
      </c>
      <c r="L950" s="560">
        <v>0.5</v>
      </c>
      <c r="M950" s="561">
        <v>4.0</v>
      </c>
      <c r="N950" s="105"/>
      <c r="O950" s="563">
        <v>25546.0</v>
      </c>
      <c r="P950" s="563"/>
      <c r="Q950" s="582"/>
      <c r="S950" s="8"/>
      <c r="T950" s="8"/>
      <c r="U950" s="8"/>
      <c r="V950" s="8"/>
      <c r="W950" s="8"/>
    </row>
    <row r="951" ht="15.75" customHeight="1">
      <c r="A951" s="565" t="s">
        <v>2837</v>
      </c>
      <c r="B951" s="565" t="s">
        <v>2838</v>
      </c>
      <c r="C951" s="566">
        <v>8.0</v>
      </c>
      <c r="D951" s="61">
        <v>68.0</v>
      </c>
      <c r="E951" s="566">
        <v>550.0</v>
      </c>
      <c r="F951" s="566">
        <v>460.0</v>
      </c>
      <c r="G951" s="566">
        <v>420.0</v>
      </c>
      <c r="H951" s="567">
        <v>522.1718999999999</v>
      </c>
      <c r="I951" s="567">
        <v>427.13661419999994</v>
      </c>
      <c r="J951" s="567">
        <v>337.32304739999995</v>
      </c>
      <c r="K951" s="583">
        <v>19.259999999999998</v>
      </c>
      <c r="L951" s="568">
        <v>0.5</v>
      </c>
      <c r="M951" s="569">
        <v>4.0</v>
      </c>
      <c r="N951" s="105"/>
      <c r="O951" s="563">
        <v>27994.0</v>
      </c>
      <c r="P951" s="563"/>
      <c r="Q951" s="582"/>
      <c r="S951" s="8"/>
      <c r="T951" s="8"/>
      <c r="U951" s="8"/>
      <c r="V951" s="8"/>
      <c r="W951" s="8"/>
    </row>
    <row r="952" ht="15.75" customHeight="1">
      <c r="A952" s="9" t="s">
        <v>2839</v>
      </c>
      <c r="B952" s="9" t="s">
        <v>2840</v>
      </c>
      <c r="C952" s="61">
        <v>9.0</v>
      </c>
      <c r="D952" s="61">
        <v>68.0</v>
      </c>
      <c r="E952" s="61">
        <v>550.0</v>
      </c>
      <c r="F952" s="61">
        <v>520.0</v>
      </c>
      <c r="G952" s="61">
        <v>480.0</v>
      </c>
      <c r="H952" s="515">
        <v>587.8539000000001</v>
      </c>
      <c r="I952" s="515">
        <v>480.86449020000003</v>
      </c>
      <c r="J952" s="515">
        <v>379.75361940000005</v>
      </c>
      <c r="K952" s="246">
        <v>21.6</v>
      </c>
      <c r="L952" s="560">
        <v>0.5</v>
      </c>
      <c r="M952" s="561">
        <v>4.0</v>
      </c>
      <c r="N952" s="105"/>
      <c r="O952" s="563">
        <v>30447.0</v>
      </c>
      <c r="P952" s="563"/>
      <c r="Q952" s="582"/>
      <c r="S952" s="8"/>
      <c r="T952" s="8"/>
      <c r="U952" s="8"/>
      <c r="V952" s="8"/>
      <c r="W952" s="8"/>
    </row>
    <row r="953" ht="15.75" customHeight="1">
      <c r="A953" s="9" t="s">
        <v>2841</v>
      </c>
      <c r="B953" s="9" t="s">
        <v>2842</v>
      </c>
      <c r="C953" s="61">
        <v>10.0</v>
      </c>
      <c r="D953" s="61">
        <v>68.0</v>
      </c>
      <c r="E953" s="61">
        <v>550.0</v>
      </c>
      <c r="F953" s="61">
        <v>580.0</v>
      </c>
      <c r="G953" s="61">
        <v>540.0</v>
      </c>
      <c r="H953" s="515">
        <v>653.5358999999999</v>
      </c>
      <c r="I953" s="515">
        <v>534.5923661999999</v>
      </c>
      <c r="J953" s="515">
        <v>422.1841913999999</v>
      </c>
      <c r="K953" s="246">
        <v>24.03</v>
      </c>
      <c r="L953" s="560">
        <v>0.5</v>
      </c>
      <c r="M953" s="561">
        <v>6.0</v>
      </c>
      <c r="N953" s="105"/>
      <c r="O953" s="563">
        <v>32905.0</v>
      </c>
      <c r="P953" s="563"/>
      <c r="Q953" s="582"/>
      <c r="S953" s="8"/>
      <c r="T953" s="8"/>
      <c r="U953" s="8"/>
      <c r="V953" s="8"/>
      <c r="W953" s="8"/>
    </row>
    <row r="954" ht="15.75" customHeight="1">
      <c r="A954" s="565" t="s">
        <v>2843</v>
      </c>
      <c r="B954" s="565" t="s">
        <v>2844</v>
      </c>
      <c r="C954" s="566">
        <v>11.0</v>
      </c>
      <c r="D954" s="61">
        <v>68.0</v>
      </c>
      <c r="E954" s="566">
        <v>550.0</v>
      </c>
      <c r="F954" s="566">
        <v>640.0</v>
      </c>
      <c r="G954" s="566">
        <v>600.0</v>
      </c>
      <c r="H954" s="567">
        <v>718.1231999999999</v>
      </c>
      <c r="I954" s="567">
        <v>587.4247775999999</v>
      </c>
      <c r="J954" s="567">
        <v>463.90758719999997</v>
      </c>
      <c r="K954" s="583">
        <v>26.37</v>
      </c>
      <c r="L954" s="568">
        <v>0.5</v>
      </c>
      <c r="M954" s="569">
        <v>6.0</v>
      </c>
      <c r="N954" s="105"/>
      <c r="O954" s="563">
        <v>35366.0</v>
      </c>
      <c r="P954" s="563"/>
      <c r="Q954" s="582"/>
      <c r="S954" s="8"/>
      <c r="T954" s="8"/>
      <c r="U954" s="8"/>
      <c r="V954" s="8"/>
      <c r="W954" s="8"/>
    </row>
    <row r="955" ht="15.75" customHeight="1">
      <c r="A955" s="9" t="s">
        <v>2845</v>
      </c>
      <c r="B955" s="9" t="s">
        <v>2846</v>
      </c>
      <c r="C955" s="61">
        <v>12.0</v>
      </c>
      <c r="D955" s="61">
        <v>68.0</v>
      </c>
      <c r="E955" s="61">
        <v>550.0</v>
      </c>
      <c r="F955" s="61">
        <v>700.0</v>
      </c>
      <c r="G955" s="61">
        <v>660.0</v>
      </c>
      <c r="H955" s="515">
        <v>783.8052</v>
      </c>
      <c r="I955" s="515">
        <v>641.1526536</v>
      </c>
      <c r="J955" s="515">
        <v>506.3381592</v>
      </c>
      <c r="K955" s="246">
        <v>28.8</v>
      </c>
      <c r="L955" s="560">
        <v>0.5</v>
      </c>
      <c r="M955" s="561">
        <v>6.0</v>
      </c>
      <c r="N955" s="105"/>
      <c r="O955" s="563">
        <v>37799.0</v>
      </c>
      <c r="P955" s="563"/>
      <c r="Q955" s="582"/>
      <c r="S955" s="8"/>
      <c r="T955" s="8"/>
      <c r="U955" s="8"/>
      <c r="V955" s="8"/>
      <c r="W955" s="8"/>
    </row>
    <row r="956" ht="15.75" customHeight="1">
      <c r="A956" s="9" t="s">
        <v>2847</v>
      </c>
      <c r="B956" s="9" t="s">
        <v>2848</v>
      </c>
      <c r="C956" s="61">
        <v>13.0</v>
      </c>
      <c r="D956" s="61">
        <v>68.0</v>
      </c>
      <c r="E956" s="61">
        <v>550.0</v>
      </c>
      <c r="F956" s="61">
        <v>760.0</v>
      </c>
      <c r="G956" s="61">
        <v>720.0</v>
      </c>
      <c r="H956" s="515">
        <v>849.4871999999999</v>
      </c>
      <c r="I956" s="515">
        <v>694.8805295999999</v>
      </c>
      <c r="J956" s="515">
        <v>548.7687311999999</v>
      </c>
      <c r="K956" s="246">
        <v>31.14</v>
      </c>
      <c r="L956" s="560">
        <v>0.5</v>
      </c>
      <c r="M956" s="561">
        <v>6.0</v>
      </c>
      <c r="N956" s="105"/>
      <c r="O956" s="563">
        <v>40231.0</v>
      </c>
      <c r="P956" s="563"/>
      <c r="Q956" s="582"/>
      <c r="S956" s="8"/>
      <c r="T956" s="8"/>
      <c r="U956" s="8"/>
      <c r="V956" s="8"/>
      <c r="W956" s="8"/>
    </row>
    <row r="957" ht="15.75" customHeight="1">
      <c r="A957" s="9" t="s">
        <v>2849</v>
      </c>
      <c r="B957" s="9" t="s">
        <v>2850</v>
      </c>
      <c r="C957" s="61">
        <v>14.0</v>
      </c>
      <c r="D957" s="61">
        <v>68.0</v>
      </c>
      <c r="E957" s="61">
        <v>550.0</v>
      </c>
      <c r="F957" s="61">
        <v>820.0</v>
      </c>
      <c r="G957" s="61">
        <v>780.0</v>
      </c>
      <c r="H957" s="515">
        <v>914.0745</v>
      </c>
      <c r="I957" s="515">
        <v>747.7129409999999</v>
      </c>
      <c r="J957" s="515">
        <v>590.492127</v>
      </c>
      <c r="K957" s="246">
        <v>33.57</v>
      </c>
      <c r="L957" s="560">
        <v>0.5</v>
      </c>
      <c r="M957" s="561">
        <v>6.0</v>
      </c>
      <c r="N957" s="55"/>
      <c r="O957" s="563">
        <v>42910.0</v>
      </c>
      <c r="P957" s="563"/>
      <c r="Q957" s="582"/>
      <c r="S957" s="8"/>
      <c r="T957" s="8"/>
      <c r="U957" s="8"/>
      <c r="V957" s="8"/>
      <c r="W957" s="8"/>
    </row>
    <row r="958" ht="15.75" customHeight="1">
      <c r="H958" s="63"/>
      <c r="I958" s="63"/>
      <c r="J958" s="63"/>
      <c r="K958" s="586"/>
      <c r="M958" s="572"/>
      <c r="O958" s="563">
        <v>0.0</v>
      </c>
      <c r="P958" s="563"/>
      <c r="Q958" s="587"/>
      <c r="S958" s="8"/>
      <c r="T958" s="8"/>
      <c r="U958" s="8"/>
      <c r="V958" s="8"/>
      <c r="W958" s="8"/>
    </row>
    <row r="959" ht="15.75" customHeight="1">
      <c r="B959" s="573" t="s">
        <v>682</v>
      </c>
      <c r="H959" s="63"/>
      <c r="I959" s="63"/>
      <c r="J959" s="63"/>
      <c r="K959" s="586"/>
      <c r="M959" s="572"/>
      <c r="O959" s="563">
        <v>0.0</v>
      </c>
      <c r="P959" s="563"/>
      <c r="Q959" s="587"/>
      <c r="S959" s="8"/>
      <c r="T959" s="8"/>
      <c r="U959" s="8"/>
      <c r="V959" s="8"/>
      <c r="W959" s="8"/>
    </row>
    <row r="960" ht="15.75" customHeight="1">
      <c r="A960" s="9" t="s">
        <v>2851</v>
      </c>
      <c r="B960" s="9" t="s">
        <v>2852</v>
      </c>
      <c r="C960" s="61">
        <v>2.0</v>
      </c>
      <c r="D960" s="61">
        <v>68.0</v>
      </c>
      <c r="E960" s="61">
        <v>750.0</v>
      </c>
      <c r="F960" s="61">
        <v>100.0</v>
      </c>
      <c r="G960" s="61">
        <v>60.0</v>
      </c>
      <c r="H960" s="515">
        <v>176.24670000000003</v>
      </c>
      <c r="I960" s="515">
        <v>144.16980060000003</v>
      </c>
      <c r="J960" s="515">
        <v>113.85536820000003</v>
      </c>
      <c r="K960" s="246">
        <v>6.3</v>
      </c>
      <c r="L960" s="560">
        <v>0.5</v>
      </c>
      <c r="M960" s="561">
        <v>2.0</v>
      </c>
      <c r="N960" s="562" t="s">
        <v>2098</v>
      </c>
      <c r="O960" s="563">
        <v>14689.0</v>
      </c>
      <c r="P960" s="563"/>
      <c r="Q960" s="582"/>
      <c r="S960" s="8"/>
      <c r="T960" s="8"/>
      <c r="U960" s="8"/>
      <c r="V960" s="8"/>
      <c r="W960" s="8"/>
    </row>
    <row r="961" ht="15.75" customHeight="1">
      <c r="A961" s="9" t="s">
        <v>2853</v>
      </c>
      <c r="B961" s="9" t="s">
        <v>2854</v>
      </c>
      <c r="C961" s="61">
        <v>3.0</v>
      </c>
      <c r="D961" s="61">
        <v>68.0</v>
      </c>
      <c r="E961" s="61">
        <v>750.0</v>
      </c>
      <c r="F961" s="61">
        <v>160.0</v>
      </c>
      <c r="G961" s="61">
        <v>120.0</v>
      </c>
      <c r="H961" s="515">
        <v>263.82270000000005</v>
      </c>
      <c r="I961" s="515">
        <v>215.80696860000003</v>
      </c>
      <c r="J961" s="515">
        <v>170.42946420000004</v>
      </c>
      <c r="K961" s="246">
        <v>9.360000000000001</v>
      </c>
      <c r="L961" s="560">
        <v>0.5</v>
      </c>
      <c r="M961" s="561">
        <v>4.0</v>
      </c>
      <c r="N961" s="105"/>
      <c r="O961" s="563">
        <v>17695.0</v>
      </c>
      <c r="P961" s="563"/>
      <c r="Q961" s="582"/>
      <c r="S961" s="8"/>
      <c r="T961" s="8"/>
      <c r="U961" s="8"/>
      <c r="V961" s="8"/>
      <c r="W961" s="8"/>
    </row>
    <row r="962" ht="15.75" customHeight="1">
      <c r="A962" s="9" t="s">
        <v>2855</v>
      </c>
      <c r="B962" s="9" t="s">
        <v>2856</v>
      </c>
      <c r="C962" s="61">
        <v>4.0</v>
      </c>
      <c r="D962" s="61">
        <v>68.0</v>
      </c>
      <c r="E962" s="61">
        <v>750.0</v>
      </c>
      <c r="F962" s="61">
        <v>220.0</v>
      </c>
      <c r="G962" s="61">
        <v>180.0</v>
      </c>
      <c r="H962" s="515">
        <v>352.49340000000007</v>
      </c>
      <c r="I962" s="515">
        <v>288.33960120000006</v>
      </c>
      <c r="J962" s="515">
        <v>227.71073640000006</v>
      </c>
      <c r="K962" s="246">
        <v>12.420000000000002</v>
      </c>
      <c r="L962" s="560">
        <v>0.5</v>
      </c>
      <c r="M962" s="561">
        <v>4.0</v>
      </c>
      <c r="N962" s="105"/>
      <c r="O962" s="563">
        <v>20704.0</v>
      </c>
      <c r="P962" s="563"/>
      <c r="Q962" s="582"/>
      <c r="S962" s="115"/>
      <c r="T962" s="63"/>
      <c r="U962" s="8"/>
      <c r="V962" s="8"/>
      <c r="W962" s="8"/>
    </row>
    <row r="963" ht="15.75" customHeight="1">
      <c r="A963" s="565" t="s">
        <v>2857</v>
      </c>
      <c r="B963" s="565" t="s">
        <v>2858</v>
      </c>
      <c r="C963" s="566">
        <v>5.0</v>
      </c>
      <c r="D963" s="61">
        <v>68.0</v>
      </c>
      <c r="E963" s="566">
        <v>750.0</v>
      </c>
      <c r="F963" s="566">
        <v>280.0</v>
      </c>
      <c r="G963" s="566">
        <v>240.0</v>
      </c>
      <c r="H963" s="567">
        <v>440.0694</v>
      </c>
      <c r="I963" s="567">
        <v>359.9767692</v>
      </c>
      <c r="J963" s="567">
        <v>284.28483239999997</v>
      </c>
      <c r="K963" s="583">
        <v>15.48</v>
      </c>
      <c r="L963" s="568">
        <v>0.5</v>
      </c>
      <c r="M963" s="569">
        <v>4.0</v>
      </c>
      <c r="N963" s="105"/>
      <c r="O963" s="563">
        <v>23722.0</v>
      </c>
      <c r="P963" s="563"/>
      <c r="Q963" s="582"/>
      <c r="S963" s="115"/>
      <c r="T963" s="63"/>
      <c r="U963" s="8"/>
      <c r="V963" s="8"/>
      <c r="W963" s="8"/>
    </row>
    <row r="964" ht="15.75" customHeight="1">
      <c r="A964" s="9" t="s">
        <v>2859</v>
      </c>
      <c r="B964" s="9" t="s">
        <v>2860</v>
      </c>
      <c r="C964" s="61">
        <v>6.0</v>
      </c>
      <c r="D964" s="61">
        <v>68.0</v>
      </c>
      <c r="E964" s="61">
        <v>750.0</v>
      </c>
      <c r="F964" s="61">
        <v>340.0</v>
      </c>
      <c r="G964" s="61">
        <v>300.0</v>
      </c>
      <c r="H964" s="515">
        <v>528.7401</v>
      </c>
      <c r="I964" s="515">
        <v>432.5094018</v>
      </c>
      <c r="J964" s="515">
        <v>341.5661046</v>
      </c>
      <c r="K964" s="246">
        <v>18.63</v>
      </c>
      <c r="L964" s="560">
        <v>0.5</v>
      </c>
      <c r="M964" s="561">
        <v>4.0</v>
      </c>
      <c r="N964" s="105"/>
      <c r="O964" s="563">
        <v>26744.0</v>
      </c>
      <c r="P964" s="563"/>
      <c r="Q964" s="582"/>
      <c r="S964" s="115"/>
      <c r="T964" s="63"/>
      <c r="U964" s="8"/>
      <c r="V964" s="8"/>
      <c r="W964" s="8"/>
    </row>
    <row r="965" ht="15.75" customHeight="1">
      <c r="A965" s="9" t="s">
        <v>2861</v>
      </c>
      <c r="B965" s="9" t="s">
        <v>2862</v>
      </c>
      <c r="C965" s="61">
        <v>7.0</v>
      </c>
      <c r="D965" s="61">
        <v>68.0</v>
      </c>
      <c r="E965" s="61">
        <v>750.0</v>
      </c>
      <c r="F965" s="61">
        <v>400.0</v>
      </c>
      <c r="G965" s="61">
        <v>360.0</v>
      </c>
      <c r="H965" s="515">
        <v>616.3161</v>
      </c>
      <c r="I965" s="515">
        <v>504.14656979999995</v>
      </c>
      <c r="J965" s="515">
        <v>398.1402006</v>
      </c>
      <c r="K965" s="246">
        <v>21.69</v>
      </c>
      <c r="L965" s="560">
        <v>0.5</v>
      </c>
      <c r="M965" s="561">
        <v>4.0</v>
      </c>
      <c r="N965" s="105"/>
      <c r="O965" s="563">
        <v>29774.0</v>
      </c>
      <c r="P965" s="563"/>
      <c r="Q965" s="582"/>
      <c r="S965" s="115"/>
      <c r="T965" s="63"/>
      <c r="U965" s="8"/>
      <c r="V965" s="8"/>
      <c r="W965" s="8"/>
    </row>
    <row r="966" ht="15.75" customHeight="1">
      <c r="A966" s="565" t="s">
        <v>2863</v>
      </c>
      <c r="B966" s="565" t="s">
        <v>2864</v>
      </c>
      <c r="C966" s="566">
        <v>8.0</v>
      </c>
      <c r="D966" s="61">
        <v>68.0</v>
      </c>
      <c r="E966" s="566">
        <v>750.0</v>
      </c>
      <c r="F966" s="566">
        <v>460.0</v>
      </c>
      <c r="G966" s="566">
        <v>420.0</v>
      </c>
      <c r="H966" s="567">
        <v>703.8920999999999</v>
      </c>
      <c r="I966" s="567">
        <v>575.7837377999999</v>
      </c>
      <c r="J966" s="567">
        <v>454.71429659999995</v>
      </c>
      <c r="K966" s="583">
        <v>24.75</v>
      </c>
      <c r="L966" s="568">
        <v>0.5</v>
      </c>
      <c r="M966" s="569">
        <v>4.0</v>
      </c>
      <c r="N966" s="105"/>
      <c r="O966" s="563">
        <v>32810.0</v>
      </c>
      <c r="P966" s="563"/>
      <c r="Q966" s="582"/>
      <c r="S966" s="115"/>
      <c r="T966" s="63"/>
      <c r="U966" s="8"/>
      <c r="V966" s="8"/>
      <c r="W966" s="8"/>
    </row>
    <row r="967" ht="15.75" customHeight="1">
      <c r="A967" s="9" t="s">
        <v>2865</v>
      </c>
      <c r="B967" s="9" t="s">
        <v>2866</v>
      </c>
      <c r="C967" s="61">
        <v>9.0</v>
      </c>
      <c r="D967" s="61">
        <v>68.0</v>
      </c>
      <c r="E967" s="61">
        <v>750.0</v>
      </c>
      <c r="F967" s="61">
        <v>520.0</v>
      </c>
      <c r="G967" s="61">
        <v>480.0</v>
      </c>
      <c r="H967" s="515">
        <v>792.5628</v>
      </c>
      <c r="I967" s="515">
        <v>648.3163704</v>
      </c>
      <c r="J967" s="515">
        <v>511.99556880000006</v>
      </c>
      <c r="K967" s="246">
        <v>27.81</v>
      </c>
      <c r="L967" s="560">
        <v>0.5</v>
      </c>
      <c r="M967" s="561">
        <v>4.0</v>
      </c>
      <c r="N967" s="105"/>
      <c r="O967" s="563">
        <v>35852.0</v>
      </c>
      <c r="P967" s="563"/>
      <c r="Q967" s="582"/>
      <c r="S967" s="115"/>
      <c r="T967" s="63"/>
      <c r="U967" s="8"/>
      <c r="V967" s="8"/>
      <c r="W967" s="8"/>
    </row>
    <row r="968" ht="15.75" customHeight="1">
      <c r="A968" s="9" t="s">
        <v>2867</v>
      </c>
      <c r="B968" s="9" t="s">
        <v>2868</v>
      </c>
      <c r="C968" s="61">
        <v>10.0</v>
      </c>
      <c r="D968" s="61">
        <v>68.0</v>
      </c>
      <c r="E968" s="61">
        <v>750.0</v>
      </c>
      <c r="F968" s="61">
        <v>580.0</v>
      </c>
      <c r="G968" s="61">
        <v>540.0</v>
      </c>
      <c r="H968" s="515">
        <v>881.2335</v>
      </c>
      <c r="I968" s="515">
        <v>720.849003</v>
      </c>
      <c r="J968" s="515">
        <v>569.2768410000001</v>
      </c>
      <c r="K968" s="246">
        <v>30.869999999999997</v>
      </c>
      <c r="L968" s="560">
        <v>0.5</v>
      </c>
      <c r="M968" s="561">
        <v>6.0</v>
      </c>
      <c r="N968" s="105"/>
      <c r="O968" s="563">
        <v>38900.0</v>
      </c>
      <c r="P968" s="563"/>
      <c r="Q968" s="582"/>
      <c r="S968" s="115"/>
      <c r="T968" s="63"/>
      <c r="U968" s="8"/>
      <c r="V968" s="8"/>
      <c r="W968" s="8"/>
    </row>
    <row r="969" ht="15.75" customHeight="1">
      <c r="A969" s="565" t="s">
        <v>2869</v>
      </c>
      <c r="B969" s="565" t="s">
        <v>2870</v>
      </c>
      <c r="C969" s="566">
        <v>11.0</v>
      </c>
      <c r="D969" s="61">
        <v>68.0</v>
      </c>
      <c r="E969" s="566">
        <v>750.0</v>
      </c>
      <c r="F969" s="566">
        <v>640.0</v>
      </c>
      <c r="G969" s="566">
        <v>600.0</v>
      </c>
      <c r="H969" s="567">
        <v>968.8095</v>
      </c>
      <c r="I969" s="567">
        <v>792.4861709999999</v>
      </c>
      <c r="J969" s="567">
        <v>625.850937</v>
      </c>
      <c r="K969" s="583">
        <v>33.93000000000001</v>
      </c>
      <c r="L969" s="568">
        <v>0.5</v>
      </c>
      <c r="M969" s="569">
        <v>6.0</v>
      </c>
      <c r="N969" s="105"/>
      <c r="O969" s="563">
        <v>41955.0</v>
      </c>
      <c r="P969" s="563"/>
      <c r="Q969" s="582"/>
      <c r="S969" s="115"/>
      <c r="T969" s="63"/>
      <c r="U969" s="8"/>
      <c r="V969" s="8"/>
      <c r="W969" s="8"/>
    </row>
    <row r="970" ht="15.75" customHeight="1">
      <c r="A970" s="9" t="s">
        <v>2871</v>
      </c>
      <c r="B970" s="9" t="s">
        <v>2872</v>
      </c>
      <c r="C970" s="61">
        <v>12.0</v>
      </c>
      <c r="D970" s="61">
        <v>68.0</v>
      </c>
      <c r="E970" s="61">
        <v>750.0</v>
      </c>
      <c r="F970" s="61">
        <v>700.0</v>
      </c>
      <c r="G970" s="61">
        <v>660.0</v>
      </c>
      <c r="H970" s="515">
        <v>1057.4802</v>
      </c>
      <c r="I970" s="515">
        <v>865.0188036</v>
      </c>
      <c r="J970" s="515">
        <v>683.1322092</v>
      </c>
      <c r="K970" s="246">
        <v>36.99</v>
      </c>
      <c r="L970" s="560">
        <v>0.5</v>
      </c>
      <c r="M970" s="561">
        <v>6.0</v>
      </c>
      <c r="N970" s="105"/>
      <c r="O970" s="563">
        <v>44976.0</v>
      </c>
      <c r="P970" s="563"/>
      <c r="Q970" s="582"/>
      <c r="S970" s="115"/>
      <c r="T970" s="63"/>
      <c r="U970" s="8"/>
      <c r="V970" s="8"/>
      <c r="W970" s="8"/>
    </row>
    <row r="971" ht="15.75" customHeight="1">
      <c r="A971" s="9" t="s">
        <v>2873</v>
      </c>
      <c r="B971" s="9" t="s">
        <v>2874</v>
      </c>
      <c r="C971" s="61">
        <v>13.0</v>
      </c>
      <c r="D971" s="61">
        <v>68.0</v>
      </c>
      <c r="E971" s="61">
        <v>750.0</v>
      </c>
      <c r="F971" s="61">
        <v>760.0</v>
      </c>
      <c r="G971" s="61">
        <v>720.0</v>
      </c>
      <c r="H971" s="515">
        <v>1145.0562</v>
      </c>
      <c r="I971" s="515">
        <v>936.6559715999999</v>
      </c>
      <c r="J971" s="515">
        <v>739.7063052</v>
      </c>
      <c r="K971" s="246">
        <v>40.050000000000004</v>
      </c>
      <c r="L971" s="560">
        <v>0.5</v>
      </c>
      <c r="M971" s="561">
        <v>6.0</v>
      </c>
      <c r="N971" s="105"/>
      <c r="O971" s="563">
        <v>47993.0</v>
      </c>
      <c r="P971" s="563"/>
      <c r="Q971" s="582"/>
      <c r="S971" s="115"/>
      <c r="T971" s="63"/>
      <c r="U971" s="8"/>
      <c r="V971" s="8"/>
      <c r="W971" s="8"/>
    </row>
    <row r="972" ht="15.75" customHeight="1">
      <c r="A972" s="9" t="s">
        <v>2875</v>
      </c>
      <c r="B972" s="9" t="s">
        <v>2876</v>
      </c>
      <c r="C972" s="61">
        <v>14.0</v>
      </c>
      <c r="D972" s="61">
        <v>68.0</v>
      </c>
      <c r="E972" s="61">
        <v>750.0</v>
      </c>
      <c r="F972" s="61">
        <v>820.0</v>
      </c>
      <c r="G972" s="61">
        <v>780.0</v>
      </c>
      <c r="H972" s="515">
        <v>1233.7269000000001</v>
      </c>
      <c r="I972" s="515">
        <v>1009.1886042</v>
      </c>
      <c r="J972" s="515">
        <v>796.9875774000001</v>
      </c>
      <c r="K972" s="246">
        <v>43.11</v>
      </c>
      <c r="L972" s="560">
        <v>0.5</v>
      </c>
      <c r="M972" s="561">
        <v>6.0</v>
      </c>
      <c r="N972" s="55"/>
      <c r="O972" s="563">
        <v>51010.0</v>
      </c>
      <c r="P972" s="563"/>
      <c r="Q972" s="582"/>
      <c r="S972" s="115"/>
      <c r="T972" s="63"/>
      <c r="U972" s="8"/>
      <c r="V972" s="8"/>
      <c r="W972" s="8"/>
    </row>
    <row r="973" ht="15.75" customHeight="1">
      <c r="G973" s="67"/>
      <c r="H973" s="63"/>
      <c r="I973" s="63"/>
      <c r="J973" s="63"/>
      <c r="K973" s="586"/>
      <c r="M973" s="572"/>
      <c r="O973" s="563">
        <v>0.0</v>
      </c>
      <c r="P973" s="563"/>
      <c r="Q973" s="587"/>
      <c r="S973" s="115"/>
      <c r="T973" s="63"/>
      <c r="U973" s="8"/>
      <c r="V973" s="8"/>
      <c r="W973" s="8"/>
    </row>
    <row r="974" ht="15.75" customHeight="1">
      <c r="B974" s="573" t="s">
        <v>739</v>
      </c>
      <c r="G974" s="572"/>
      <c r="H974" s="63"/>
      <c r="I974" s="63"/>
      <c r="J974" s="63"/>
      <c r="K974" s="586"/>
      <c r="M974" s="572"/>
      <c r="O974" s="563">
        <v>0.0</v>
      </c>
      <c r="P974" s="563"/>
      <c r="Q974" s="587"/>
      <c r="S974" s="115"/>
      <c r="T974" s="63"/>
      <c r="U974" s="8"/>
      <c r="V974" s="8"/>
      <c r="W974" s="8"/>
    </row>
    <row r="975" ht="15.75" customHeight="1">
      <c r="A975" s="9" t="s">
        <v>2877</v>
      </c>
      <c r="B975" s="9" t="s">
        <v>2878</v>
      </c>
      <c r="C975" s="61">
        <v>2.0</v>
      </c>
      <c r="D975" s="61">
        <v>68.0</v>
      </c>
      <c r="E975" s="61">
        <v>1000.0</v>
      </c>
      <c r="F975" s="61">
        <v>100.0</v>
      </c>
      <c r="G975" s="61">
        <v>60.0</v>
      </c>
      <c r="H975" s="515">
        <v>237.5499</v>
      </c>
      <c r="I975" s="515">
        <v>194.3158182</v>
      </c>
      <c r="J975" s="515">
        <v>153.4572354</v>
      </c>
      <c r="K975" s="246">
        <v>8.01</v>
      </c>
      <c r="L975" s="560">
        <v>0.5</v>
      </c>
      <c r="M975" s="561">
        <v>2.0</v>
      </c>
      <c r="N975" s="562" t="s">
        <v>2098</v>
      </c>
      <c r="O975" s="563">
        <v>15549.0</v>
      </c>
      <c r="P975" s="563"/>
      <c r="Q975" s="582"/>
      <c r="S975" s="63"/>
      <c r="T975" s="63"/>
      <c r="U975" s="8"/>
      <c r="V975" s="8"/>
      <c r="W975" s="8"/>
    </row>
    <row r="976" ht="15.75" customHeight="1">
      <c r="A976" s="9" t="s">
        <v>2879</v>
      </c>
      <c r="B976" s="9" t="s">
        <v>2880</v>
      </c>
      <c r="C976" s="61">
        <v>3.0</v>
      </c>
      <c r="D976" s="61">
        <v>68.0</v>
      </c>
      <c r="E976" s="61">
        <v>1000.0</v>
      </c>
      <c r="F976" s="61">
        <v>160.0</v>
      </c>
      <c r="G976" s="61">
        <v>120.0</v>
      </c>
      <c r="H976" s="515">
        <v>356.87219999999996</v>
      </c>
      <c r="I976" s="515">
        <v>291.92145959999993</v>
      </c>
      <c r="J976" s="515">
        <v>230.53944119999997</v>
      </c>
      <c r="K976" s="246">
        <v>11.97</v>
      </c>
      <c r="L976" s="560">
        <v>0.5</v>
      </c>
      <c r="M976" s="561">
        <v>4.0</v>
      </c>
      <c r="N976" s="105"/>
      <c r="O976" s="563">
        <v>18984.0</v>
      </c>
      <c r="P976" s="563"/>
      <c r="Q976" s="582"/>
      <c r="S976" s="63"/>
      <c r="T976" s="63"/>
      <c r="U976" s="8"/>
      <c r="V976" s="8"/>
      <c r="W976" s="8"/>
    </row>
    <row r="977" ht="15.75" customHeight="1">
      <c r="A977" s="9" t="s">
        <v>2881</v>
      </c>
      <c r="B977" s="9" t="s">
        <v>2882</v>
      </c>
      <c r="C977" s="61">
        <v>4.0</v>
      </c>
      <c r="D977" s="61">
        <v>68.0</v>
      </c>
      <c r="E977" s="61">
        <v>1000.0</v>
      </c>
      <c r="F977" s="61">
        <v>220.0</v>
      </c>
      <c r="G977" s="61">
        <v>180.0</v>
      </c>
      <c r="H977" s="515">
        <v>475.0998</v>
      </c>
      <c r="I977" s="515">
        <v>388.6316364</v>
      </c>
      <c r="J977" s="515">
        <v>306.9144708</v>
      </c>
      <c r="K977" s="246">
        <v>15.840000000000002</v>
      </c>
      <c r="L977" s="560">
        <v>0.5</v>
      </c>
      <c r="M977" s="561">
        <v>4.0</v>
      </c>
      <c r="N977" s="105"/>
      <c r="O977" s="563">
        <v>22428.0</v>
      </c>
      <c r="P977" s="563"/>
      <c r="Q977" s="582"/>
      <c r="S977" s="115"/>
      <c r="T977" s="63"/>
      <c r="U977" s="8"/>
      <c r="V977" s="8"/>
      <c r="W977" s="8"/>
    </row>
    <row r="978" ht="15.75" customHeight="1">
      <c r="A978" s="565" t="s">
        <v>2883</v>
      </c>
      <c r="B978" s="565" t="s">
        <v>2884</v>
      </c>
      <c r="C978" s="566">
        <v>5.0</v>
      </c>
      <c r="D978" s="61">
        <v>68.0</v>
      </c>
      <c r="E978" s="566">
        <v>1000.0</v>
      </c>
      <c r="F978" s="566">
        <v>280.0</v>
      </c>
      <c r="G978" s="566">
        <v>240.0</v>
      </c>
      <c r="H978" s="567">
        <v>594.4221</v>
      </c>
      <c r="I978" s="567">
        <v>486.23727779999996</v>
      </c>
      <c r="J978" s="567">
        <v>383.9966766</v>
      </c>
      <c r="K978" s="583">
        <v>19.71</v>
      </c>
      <c r="L978" s="568">
        <v>0.5</v>
      </c>
      <c r="M978" s="569">
        <v>4.0</v>
      </c>
      <c r="N978" s="105"/>
      <c r="O978" s="563">
        <v>25878.0</v>
      </c>
      <c r="P978" s="563"/>
      <c r="Q978" s="582"/>
      <c r="S978" s="115"/>
      <c r="T978" s="63"/>
      <c r="U978" s="8"/>
      <c r="V978" s="8"/>
      <c r="W978" s="8"/>
    </row>
    <row r="979" ht="15.75" customHeight="1">
      <c r="A979" s="9" t="s">
        <v>2885</v>
      </c>
      <c r="B979" s="9" t="s">
        <v>2886</v>
      </c>
      <c r="C979" s="61">
        <v>6.0</v>
      </c>
      <c r="D979" s="61">
        <v>68.0</v>
      </c>
      <c r="E979" s="61">
        <v>1000.0</v>
      </c>
      <c r="F979" s="61">
        <v>340.0</v>
      </c>
      <c r="G979" s="61">
        <v>300.0</v>
      </c>
      <c r="H979" s="515">
        <v>712.6496999999999</v>
      </c>
      <c r="I979" s="515">
        <v>582.9474545999999</v>
      </c>
      <c r="J979" s="515">
        <v>460.37170619999995</v>
      </c>
      <c r="K979" s="246">
        <v>23.67</v>
      </c>
      <c r="L979" s="560">
        <v>0.5</v>
      </c>
      <c r="M979" s="561">
        <v>4.0</v>
      </c>
      <c r="N979" s="105"/>
      <c r="O979" s="563">
        <v>29335.0</v>
      </c>
      <c r="P979" s="563"/>
      <c r="Q979" s="582"/>
      <c r="S979" s="115"/>
      <c r="T979" s="63"/>
      <c r="U979" s="8"/>
      <c r="V979" s="8"/>
      <c r="W979" s="8"/>
    </row>
    <row r="980" ht="15.75" customHeight="1">
      <c r="A980" s="9" t="s">
        <v>2887</v>
      </c>
      <c r="B980" s="9" t="s">
        <v>2888</v>
      </c>
      <c r="C980" s="61">
        <v>7.0</v>
      </c>
      <c r="D980" s="61">
        <v>68.0</v>
      </c>
      <c r="E980" s="61">
        <v>1000.0</v>
      </c>
      <c r="F980" s="61">
        <v>400.0</v>
      </c>
      <c r="G980" s="61">
        <v>360.0</v>
      </c>
      <c r="H980" s="515">
        <v>831.9719999999999</v>
      </c>
      <c r="I980" s="515">
        <v>680.5530959999999</v>
      </c>
      <c r="J980" s="515">
        <v>537.453912</v>
      </c>
      <c r="K980" s="246">
        <v>27.540000000000003</v>
      </c>
      <c r="L980" s="560">
        <v>0.5</v>
      </c>
      <c r="M980" s="561">
        <v>4.0</v>
      </c>
      <c r="N980" s="105"/>
      <c r="O980" s="563">
        <v>32800.0</v>
      </c>
      <c r="P980" s="563"/>
      <c r="Q980" s="582"/>
      <c r="S980" s="115"/>
      <c r="T980" s="63"/>
      <c r="U980" s="8"/>
      <c r="V980" s="8"/>
      <c r="W980" s="8"/>
    </row>
    <row r="981" ht="15.75" customHeight="1">
      <c r="A981" s="565" t="s">
        <v>2889</v>
      </c>
      <c r="B981" s="565" t="s">
        <v>2890</v>
      </c>
      <c r="C981" s="566">
        <v>8.0</v>
      </c>
      <c r="D981" s="61">
        <v>68.0</v>
      </c>
      <c r="E981" s="566">
        <v>1000.0</v>
      </c>
      <c r="F981" s="566">
        <v>460.0</v>
      </c>
      <c r="G981" s="566">
        <v>420.0</v>
      </c>
      <c r="H981" s="567">
        <v>950.1996</v>
      </c>
      <c r="I981" s="567">
        <v>777.2632728</v>
      </c>
      <c r="J981" s="567">
        <v>613.8289416</v>
      </c>
      <c r="K981" s="583">
        <v>31.5</v>
      </c>
      <c r="L981" s="568">
        <v>0.5</v>
      </c>
      <c r="M981" s="569">
        <v>4.0</v>
      </c>
      <c r="N981" s="105"/>
      <c r="O981" s="563">
        <v>36271.0</v>
      </c>
      <c r="P981" s="563"/>
      <c r="Q981" s="582"/>
      <c r="S981" s="115"/>
      <c r="T981" s="63"/>
      <c r="U981" s="8"/>
      <c r="V981" s="8"/>
      <c r="W981" s="8"/>
    </row>
    <row r="982" ht="15.75" customHeight="1">
      <c r="A982" s="9" t="s">
        <v>2891</v>
      </c>
      <c r="B982" s="9" t="s">
        <v>2892</v>
      </c>
      <c r="C982" s="61">
        <v>9.0</v>
      </c>
      <c r="D982" s="61">
        <v>68.0</v>
      </c>
      <c r="E982" s="61">
        <v>1000.0</v>
      </c>
      <c r="F982" s="61">
        <v>520.0</v>
      </c>
      <c r="G982" s="61">
        <v>480.0</v>
      </c>
      <c r="H982" s="515">
        <v>1069.5219</v>
      </c>
      <c r="I982" s="515">
        <v>874.8689142</v>
      </c>
      <c r="J982" s="515">
        <v>690.9111474</v>
      </c>
      <c r="K982" s="246">
        <v>35.37</v>
      </c>
      <c r="L982" s="560">
        <v>0.5</v>
      </c>
      <c r="M982" s="561">
        <v>4.0</v>
      </c>
      <c r="N982" s="105"/>
      <c r="O982" s="563">
        <v>39751.0</v>
      </c>
      <c r="P982" s="563"/>
      <c r="Q982" s="582"/>
      <c r="S982" s="115"/>
      <c r="T982" s="63"/>
      <c r="U982" s="8"/>
      <c r="V982" s="8"/>
      <c r="W982" s="8"/>
    </row>
    <row r="983" ht="15.75" customHeight="1">
      <c r="A983" s="9" t="s">
        <v>2893</v>
      </c>
      <c r="B983" s="9" t="s">
        <v>2894</v>
      </c>
      <c r="C983" s="61">
        <v>10.0</v>
      </c>
      <c r="D983" s="61">
        <v>68.0</v>
      </c>
      <c r="E983" s="61">
        <v>1000.0</v>
      </c>
      <c r="F983" s="61">
        <v>580.0</v>
      </c>
      <c r="G983" s="61">
        <v>540.0</v>
      </c>
      <c r="H983" s="515">
        <v>1187.7495</v>
      </c>
      <c r="I983" s="515">
        <v>971.5790909999998</v>
      </c>
      <c r="J983" s="515">
        <v>767.286177</v>
      </c>
      <c r="K983" s="246">
        <v>39.330000000000005</v>
      </c>
      <c r="L983" s="560">
        <v>0.5</v>
      </c>
      <c r="M983" s="561">
        <v>6.0</v>
      </c>
      <c r="N983" s="105"/>
      <c r="O983" s="563">
        <v>43239.0</v>
      </c>
      <c r="P983" s="563"/>
      <c r="Q983" s="582"/>
      <c r="S983" s="115"/>
      <c r="T983" s="63"/>
      <c r="U983" s="8"/>
      <c r="V983" s="8"/>
      <c r="W983" s="8"/>
    </row>
    <row r="984" ht="15.75" customHeight="1">
      <c r="A984" s="565" t="s">
        <v>2895</v>
      </c>
      <c r="B984" s="565" t="s">
        <v>2896</v>
      </c>
      <c r="C984" s="566">
        <v>11.0</v>
      </c>
      <c r="D984" s="61">
        <v>68.0</v>
      </c>
      <c r="E984" s="566">
        <v>1000.0</v>
      </c>
      <c r="F984" s="566">
        <v>640.0</v>
      </c>
      <c r="G984" s="566">
        <v>600.0</v>
      </c>
      <c r="H984" s="567">
        <v>1307.0717999999997</v>
      </c>
      <c r="I984" s="567">
        <v>1069.1847323999998</v>
      </c>
      <c r="J984" s="567">
        <v>844.3683827999998</v>
      </c>
      <c r="K984" s="583">
        <v>43.2</v>
      </c>
      <c r="L984" s="568">
        <v>0.5</v>
      </c>
      <c r="M984" s="569">
        <v>6.0</v>
      </c>
      <c r="N984" s="105"/>
      <c r="O984" s="563">
        <v>46732.0</v>
      </c>
      <c r="P984" s="563"/>
      <c r="Q984" s="582"/>
      <c r="S984" s="115"/>
      <c r="T984" s="63"/>
      <c r="U984" s="8"/>
      <c r="V984" s="8"/>
      <c r="W984" s="8"/>
    </row>
    <row r="985" ht="15.75" customHeight="1">
      <c r="A985" s="9" t="s">
        <v>2897</v>
      </c>
      <c r="B985" s="9" t="s">
        <v>2898</v>
      </c>
      <c r="C985" s="61">
        <v>12.0</v>
      </c>
      <c r="D985" s="61">
        <v>68.0</v>
      </c>
      <c r="E985" s="61">
        <v>1000.0</v>
      </c>
      <c r="F985" s="61">
        <v>700.0</v>
      </c>
      <c r="G985" s="61">
        <v>660.0</v>
      </c>
      <c r="H985" s="515">
        <v>1425.2993999999999</v>
      </c>
      <c r="I985" s="515">
        <v>1165.8949091999998</v>
      </c>
      <c r="J985" s="515">
        <v>920.7434123999999</v>
      </c>
      <c r="K985" s="246">
        <v>47.16</v>
      </c>
      <c r="L985" s="560">
        <v>0.5</v>
      </c>
      <c r="M985" s="561">
        <v>6.0</v>
      </c>
      <c r="N985" s="105"/>
      <c r="O985" s="563">
        <v>50184.0</v>
      </c>
      <c r="P985" s="563"/>
      <c r="Q985" s="582"/>
      <c r="S985" s="115"/>
      <c r="T985" s="63"/>
      <c r="U985" s="8"/>
      <c r="V985" s="8"/>
      <c r="W985" s="8"/>
    </row>
    <row r="986" ht="15.75" customHeight="1">
      <c r="A986" s="9" t="s">
        <v>2899</v>
      </c>
      <c r="B986" s="9" t="s">
        <v>2900</v>
      </c>
      <c r="C986" s="61">
        <v>13.0</v>
      </c>
      <c r="D986" s="61">
        <v>68.0</v>
      </c>
      <c r="E986" s="61">
        <v>1000.0</v>
      </c>
      <c r="F986" s="61">
        <v>760.0</v>
      </c>
      <c r="G986" s="61">
        <v>720.0</v>
      </c>
      <c r="H986" s="515">
        <v>1544.6217</v>
      </c>
      <c r="I986" s="515">
        <v>1263.5005505999998</v>
      </c>
      <c r="J986" s="515">
        <v>997.8256182</v>
      </c>
      <c r="K986" s="246">
        <v>51.03</v>
      </c>
      <c r="L986" s="560">
        <v>0.5</v>
      </c>
      <c r="M986" s="561">
        <v>6.0</v>
      </c>
      <c r="N986" s="105"/>
      <c r="O986" s="563">
        <v>53636.0</v>
      </c>
      <c r="P986" s="563"/>
      <c r="Q986" s="582"/>
      <c r="S986" s="115"/>
      <c r="T986" s="63"/>
      <c r="U986" s="8"/>
      <c r="V986" s="8"/>
      <c r="W986" s="8"/>
    </row>
    <row r="987" ht="15.75" customHeight="1">
      <c r="A987" s="9" t="s">
        <v>2901</v>
      </c>
      <c r="B987" s="9" t="s">
        <v>2902</v>
      </c>
      <c r="C987" s="61">
        <v>14.0</v>
      </c>
      <c r="D987" s="61">
        <v>68.0</v>
      </c>
      <c r="E987" s="61">
        <v>1000.0</v>
      </c>
      <c r="F987" s="61">
        <v>820.0</v>
      </c>
      <c r="G987" s="61">
        <v>780.0</v>
      </c>
      <c r="H987" s="515">
        <v>1662.8492999999999</v>
      </c>
      <c r="I987" s="515">
        <v>1360.2107273999998</v>
      </c>
      <c r="J987" s="515">
        <v>1074.2006477999998</v>
      </c>
      <c r="K987" s="246">
        <v>54.9</v>
      </c>
      <c r="L987" s="560">
        <v>0.5</v>
      </c>
      <c r="M987" s="561">
        <v>6.0</v>
      </c>
      <c r="N987" s="55"/>
      <c r="O987" s="563">
        <v>57088.0</v>
      </c>
      <c r="P987" s="563"/>
      <c r="Q987" s="582"/>
      <c r="S987" s="115"/>
      <c r="T987" s="63"/>
      <c r="U987" s="8"/>
      <c r="V987" s="8"/>
      <c r="W987" s="8"/>
    </row>
    <row r="988" ht="15.75" customHeight="1">
      <c r="H988" s="63"/>
      <c r="I988" s="63"/>
      <c r="J988" s="63"/>
      <c r="K988" s="586"/>
      <c r="M988" s="572"/>
      <c r="O988" s="563">
        <v>0.0</v>
      </c>
      <c r="P988" s="563"/>
      <c r="Q988" s="587"/>
      <c r="S988" s="115"/>
      <c r="T988" s="63"/>
      <c r="U988" s="8"/>
      <c r="V988" s="8"/>
      <c r="W988" s="8"/>
    </row>
    <row r="989" ht="15.75" customHeight="1">
      <c r="B989" s="573" t="s">
        <v>796</v>
      </c>
      <c r="H989" s="63"/>
      <c r="I989" s="63"/>
      <c r="J989" s="63"/>
      <c r="K989" s="586"/>
      <c r="M989" s="572"/>
      <c r="O989" s="563">
        <v>0.0</v>
      </c>
      <c r="P989" s="563"/>
      <c r="Q989" s="587"/>
      <c r="S989" s="115"/>
      <c r="T989" s="63"/>
      <c r="U989" s="8"/>
      <c r="V989" s="8"/>
      <c r="W989" s="8"/>
    </row>
    <row r="990" ht="15.75" customHeight="1">
      <c r="A990" s="9" t="s">
        <v>2903</v>
      </c>
      <c r="B990" s="9" t="s">
        <v>2904</v>
      </c>
      <c r="C990" s="61">
        <v>2.0</v>
      </c>
      <c r="D990" s="61">
        <v>68.0</v>
      </c>
      <c r="E990" s="61">
        <v>1250.0</v>
      </c>
      <c r="F990" s="61">
        <v>100.0</v>
      </c>
      <c r="G990" s="61">
        <v>60.0</v>
      </c>
      <c r="H990" s="515">
        <v>294.47429999999997</v>
      </c>
      <c r="I990" s="515">
        <v>240.87997739999997</v>
      </c>
      <c r="J990" s="515">
        <v>190.2303978</v>
      </c>
      <c r="K990" s="246">
        <v>9.72</v>
      </c>
      <c r="L990" s="560">
        <v>0.5</v>
      </c>
      <c r="M990" s="561">
        <v>2.0</v>
      </c>
      <c r="N990" s="562" t="s">
        <v>2098</v>
      </c>
      <c r="O990" s="563">
        <v>17021.0</v>
      </c>
      <c r="P990" s="563"/>
      <c r="Q990" s="582"/>
      <c r="S990" s="63"/>
      <c r="T990" s="63"/>
      <c r="U990" s="8"/>
      <c r="V990" s="8"/>
      <c r="W990" s="8"/>
    </row>
    <row r="991" ht="15.75" customHeight="1">
      <c r="A991" s="9" t="s">
        <v>2905</v>
      </c>
      <c r="B991" s="9" t="s">
        <v>2906</v>
      </c>
      <c r="C991" s="61">
        <v>3.0</v>
      </c>
      <c r="D991" s="61">
        <v>68.0</v>
      </c>
      <c r="E991" s="61">
        <v>1250.0</v>
      </c>
      <c r="F991" s="61">
        <v>160.0</v>
      </c>
      <c r="G991" s="61">
        <v>120.0</v>
      </c>
      <c r="H991" s="515">
        <v>442.2588</v>
      </c>
      <c r="I991" s="515">
        <v>361.7676984</v>
      </c>
      <c r="J991" s="515">
        <v>285.6991848</v>
      </c>
      <c r="K991" s="246">
        <v>14.490000000000002</v>
      </c>
      <c r="L991" s="560">
        <v>0.5</v>
      </c>
      <c r="M991" s="561">
        <v>4.0</v>
      </c>
      <c r="N991" s="105"/>
      <c r="O991" s="563">
        <v>21195.0</v>
      </c>
      <c r="P991" s="563"/>
      <c r="Q991" s="582"/>
      <c r="S991" s="63"/>
      <c r="T991" s="63"/>
      <c r="U991" s="8"/>
      <c r="V991" s="8"/>
      <c r="W991" s="8"/>
    </row>
    <row r="992" ht="15.75" customHeight="1">
      <c r="A992" s="9" t="s">
        <v>2907</v>
      </c>
      <c r="B992" s="9" t="s">
        <v>2908</v>
      </c>
      <c r="C992" s="61">
        <v>4.0</v>
      </c>
      <c r="D992" s="61">
        <v>68.0</v>
      </c>
      <c r="E992" s="61">
        <v>1250.0</v>
      </c>
      <c r="F992" s="61">
        <v>220.0</v>
      </c>
      <c r="G992" s="61">
        <v>180.0</v>
      </c>
      <c r="H992" s="515">
        <v>590.0432999999999</v>
      </c>
      <c r="I992" s="515">
        <v>482.6554193999999</v>
      </c>
      <c r="J992" s="515">
        <v>381.1679718</v>
      </c>
      <c r="K992" s="246">
        <v>19.17</v>
      </c>
      <c r="L992" s="560">
        <v>0.5</v>
      </c>
      <c r="M992" s="561">
        <v>4.0</v>
      </c>
      <c r="N992" s="105"/>
      <c r="O992" s="563">
        <v>25376.0</v>
      </c>
      <c r="P992" s="563"/>
      <c r="Q992" s="582"/>
      <c r="S992" s="115"/>
      <c r="T992" s="63"/>
      <c r="U992" s="8"/>
      <c r="V992" s="8"/>
      <c r="W992" s="8"/>
    </row>
    <row r="993" ht="15.75" customHeight="1">
      <c r="A993" s="565" t="s">
        <v>2909</v>
      </c>
      <c r="B993" s="565" t="s">
        <v>2910</v>
      </c>
      <c r="C993" s="566">
        <v>5.0</v>
      </c>
      <c r="D993" s="61">
        <v>68.0</v>
      </c>
      <c r="E993" s="566">
        <v>1250.0</v>
      </c>
      <c r="F993" s="566">
        <v>280.0</v>
      </c>
      <c r="G993" s="566">
        <v>240.0</v>
      </c>
      <c r="H993" s="567">
        <v>737.8277999999999</v>
      </c>
      <c r="I993" s="567">
        <v>603.5431403999999</v>
      </c>
      <c r="J993" s="567">
        <v>476.63675879999994</v>
      </c>
      <c r="K993" s="583">
        <v>24.03</v>
      </c>
      <c r="L993" s="568">
        <v>0.5</v>
      </c>
      <c r="M993" s="569">
        <v>4.0</v>
      </c>
      <c r="N993" s="105"/>
      <c r="O993" s="563">
        <v>29567.0</v>
      </c>
      <c r="P993" s="563"/>
      <c r="Q993" s="582"/>
      <c r="S993" s="115"/>
      <c r="T993" s="63"/>
      <c r="U993" s="8"/>
      <c r="V993" s="8"/>
      <c r="W993" s="8"/>
    </row>
    <row r="994" ht="15.75" customHeight="1">
      <c r="A994" s="9" t="s">
        <v>2911</v>
      </c>
      <c r="B994" s="9" t="s">
        <v>2912</v>
      </c>
      <c r="C994" s="61">
        <v>6.0</v>
      </c>
      <c r="D994" s="61">
        <v>68.0</v>
      </c>
      <c r="E994" s="61">
        <v>1250.0</v>
      </c>
      <c r="F994" s="61">
        <v>340.0</v>
      </c>
      <c r="G994" s="61">
        <v>300.0</v>
      </c>
      <c r="H994" s="515">
        <v>884.5176</v>
      </c>
      <c r="I994" s="515">
        <v>723.5353968</v>
      </c>
      <c r="J994" s="515">
        <v>571.3983696</v>
      </c>
      <c r="K994" s="246">
        <v>28.71</v>
      </c>
      <c r="L994" s="560">
        <v>0.5</v>
      </c>
      <c r="M994" s="561">
        <v>4.0</v>
      </c>
      <c r="N994" s="105"/>
      <c r="O994" s="563">
        <v>33766.0</v>
      </c>
      <c r="P994" s="563"/>
      <c r="Q994" s="582"/>
      <c r="S994" s="115"/>
      <c r="T994" s="63"/>
      <c r="U994" s="8"/>
      <c r="V994" s="8"/>
      <c r="W994" s="8"/>
    </row>
    <row r="995" ht="15.75" customHeight="1">
      <c r="A995" s="9" t="s">
        <v>2913</v>
      </c>
      <c r="B995" s="9" t="s">
        <v>2914</v>
      </c>
      <c r="C995" s="61">
        <v>7.0</v>
      </c>
      <c r="D995" s="61">
        <v>68.0</v>
      </c>
      <c r="E995" s="61">
        <v>1250.0</v>
      </c>
      <c r="F995" s="61">
        <v>400.0</v>
      </c>
      <c r="G995" s="61">
        <v>360.0</v>
      </c>
      <c r="H995" s="515">
        <v>1032.3020999999999</v>
      </c>
      <c r="I995" s="515">
        <v>844.4231177999999</v>
      </c>
      <c r="J995" s="515">
        <v>666.8671565999999</v>
      </c>
      <c r="K995" s="246">
        <v>33.480000000000004</v>
      </c>
      <c r="L995" s="560">
        <v>0.5</v>
      </c>
      <c r="M995" s="561">
        <v>4.0</v>
      </c>
      <c r="N995" s="105"/>
      <c r="O995" s="563">
        <v>37973.0</v>
      </c>
      <c r="P995" s="563"/>
      <c r="Q995" s="582"/>
      <c r="S995" s="115"/>
      <c r="T995" s="63"/>
      <c r="U995" s="8"/>
      <c r="V995" s="8"/>
      <c r="W995" s="8"/>
    </row>
    <row r="996" ht="15.75" customHeight="1">
      <c r="A996" s="565" t="s">
        <v>2915</v>
      </c>
      <c r="B996" s="565" t="s">
        <v>2916</v>
      </c>
      <c r="C996" s="566">
        <v>8.0</v>
      </c>
      <c r="D996" s="61">
        <v>68.0</v>
      </c>
      <c r="E996" s="566">
        <v>1250.0</v>
      </c>
      <c r="F996" s="566">
        <v>460.0</v>
      </c>
      <c r="G996" s="566">
        <v>420.0</v>
      </c>
      <c r="H996" s="567">
        <v>1180.0865999999999</v>
      </c>
      <c r="I996" s="567">
        <v>965.3108387999998</v>
      </c>
      <c r="J996" s="567">
        <v>762.3359436</v>
      </c>
      <c r="K996" s="583">
        <v>38.25</v>
      </c>
      <c r="L996" s="568">
        <v>0.5</v>
      </c>
      <c r="M996" s="569">
        <v>4.0</v>
      </c>
      <c r="N996" s="105"/>
      <c r="O996" s="563">
        <v>42192.0</v>
      </c>
      <c r="P996" s="563"/>
      <c r="Q996" s="582"/>
      <c r="S996" s="115"/>
      <c r="T996" s="63"/>
      <c r="U996" s="8"/>
      <c r="V996" s="8"/>
      <c r="W996" s="8"/>
    </row>
    <row r="997" ht="15.75" customHeight="1">
      <c r="A997" s="9" t="s">
        <v>2917</v>
      </c>
      <c r="B997" s="9" t="s">
        <v>2918</v>
      </c>
      <c r="C997" s="61">
        <v>9.0</v>
      </c>
      <c r="D997" s="61">
        <v>68.0</v>
      </c>
      <c r="E997" s="61">
        <v>1250.0</v>
      </c>
      <c r="F997" s="61">
        <v>520.0</v>
      </c>
      <c r="G997" s="61">
        <v>480.0</v>
      </c>
      <c r="H997" s="515">
        <v>1327.8711000000003</v>
      </c>
      <c r="I997" s="515">
        <v>1086.1985598</v>
      </c>
      <c r="J997" s="515">
        <v>857.8047306000002</v>
      </c>
      <c r="K997" s="246">
        <v>43.019999999999996</v>
      </c>
      <c r="L997" s="560">
        <v>0.5</v>
      </c>
      <c r="M997" s="561">
        <v>4.0</v>
      </c>
      <c r="N997" s="105"/>
      <c r="O997" s="563">
        <v>46418.0</v>
      </c>
      <c r="P997" s="563"/>
      <c r="Q997" s="582"/>
      <c r="S997" s="115"/>
      <c r="T997" s="63"/>
      <c r="U997" s="8"/>
      <c r="V997" s="8"/>
      <c r="W997" s="8"/>
    </row>
    <row r="998" ht="15.75" customHeight="1">
      <c r="A998" s="9" t="s">
        <v>2919</v>
      </c>
      <c r="B998" s="9" t="s">
        <v>2920</v>
      </c>
      <c r="C998" s="61">
        <v>10.0</v>
      </c>
      <c r="D998" s="61">
        <v>68.0</v>
      </c>
      <c r="E998" s="61">
        <v>1250.0</v>
      </c>
      <c r="F998" s="61">
        <v>580.0</v>
      </c>
      <c r="G998" s="61">
        <v>540.0</v>
      </c>
      <c r="H998" s="515">
        <v>1474.5609000000004</v>
      </c>
      <c r="I998" s="515">
        <v>1206.1908162000002</v>
      </c>
      <c r="J998" s="515">
        <v>952.5663414000003</v>
      </c>
      <c r="K998" s="246">
        <v>47.79</v>
      </c>
      <c r="L998" s="560">
        <v>0.5</v>
      </c>
      <c r="M998" s="561">
        <v>6.0</v>
      </c>
      <c r="N998" s="105"/>
      <c r="O998" s="563">
        <v>50655.0</v>
      </c>
      <c r="P998" s="563"/>
      <c r="Q998" s="582"/>
      <c r="S998" s="115"/>
      <c r="T998" s="63"/>
      <c r="U998" s="8"/>
      <c r="V998" s="8"/>
      <c r="W998" s="8"/>
    </row>
    <row r="999" ht="15.75" customHeight="1">
      <c r="A999" s="565" t="s">
        <v>2921</v>
      </c>
      <c r="B999" s="565" t="s">
        <v>2922</v>
      </c>
      <c r="C999" s="566">
        <v>11.0</v>
      </c>
      <c r="D999" s="61">
        <v>68.0</v>
      </c>
      <c r="E999" s="566">
        <v>1250.0</v>
      </c>
      <c r="F999" s="566">
        <v>640.0</v>
      </c>
      <c r="G999" s="566">
        <v>600.0</v>
      </c>
      <c r="H999" s="567">
        <v>1622.3454</v>
      </c>
      <c r="I999" s="567">
        <v>1327.0785371999998</v>
      </c>
      <c r="J999" s="567">
        <v>1048.0351284</v>
      </c>
      <c r="K999" s="583">
        <v>52.56</v>
      </c>
      <c r="L999" s="568">
        <v>0.5</v>
      </c>
      <c r="M999" s="569">
        <v>6.0</v>
      </c>
      <c r="N999" s="105"/>
      <c r="O999" s="563">
        <v>54898.0</v>
      </c>
      <c r="P999" s="563"/>
      <c r="Q999" s="582"/>
      <c r="S999" s="115"/>
      <c r="T999" s="63"/>
      <c r="U999" s="8"/>
      <c r="V999" s="8"/>
      <c r="W999" s="8"/>
    </row>
    <row r="1000" ht="15.75" customHeight="1">
      <c r="A1000" s="9" t="s">
        <v>2923</v>
      </c>
      <c r="B1000" s="9" t="s">
        <v>2924</v>
      </c>
      <c r="C1000" s="61">
        <v>12.0</v>
      </c>
      <c r="D1000" s="61">
        <v>68.0</v>
      </c>
      <c r="E1000" s="61">
        <v>1250.0</v>
      </c>
      <c r="F1000" s="61">
        <v>700.0</v>
      </c>
      <c r="G1000" s="61">
        <v>660.0</v>
      </c>
      <c r="H1000" s="515">
        <v>1770.1299000000001</v>
      </c>
      <c r="I1000" s="515">
        <v>1447.9662582</v>
      </c>
      <c r="J1000" s="515">
        <v>1143.5039154</v>
      </c>
      <c r="K1000" s="246">
        <v>57.330000000000005</v>
      </c>
      <c r="L1000" s="560">
        <v>0.5</v>
      </c>
      <c r="M1000" s="561">
        <v>6.0</v>
      </c>
      <c r="N1000" s="105"/>
      <c r="O1000" s="563">
        <v>59093.0</v>
      </c>
      <c r="P1000" s="563"/>
      <c r="Q1000" s="582"/>
      <c r="S1000" s="115"/>
      <c r="T1000" s="63"/>
      <c r="U1000" s="8"/>
      <c r="V1000" s="8"/>
      <c r="W1000" s="8"/>
    </row>
    <row r="1001" ht="15.75" customHeight="1">
      <c r="A1001" s="9" t="s">
        <v>2925</v>
      </c>
      <c r="B1001" s="9" t="s">
        <v>2926</v>
      </c>
      <c r="C1001" s="61">
        <v>13.0</v>
      </c>
      <c r="D1001" s="61">
        <v>68.0</v>
      </c>
      <c r="E1001" s="61">
        <v>1250.0</v>
      </c>
      <c r="F1001" s="61">
        <v>760.0</v>
      </c>
      <c r="G1001" s="61">
        <v>720.0</v>
      </c>
      <c r="H1001" s="515">
        <v>1916.8197000000002</v>
      </c>
      <c r="I1001" s="515">
        <v>1567.9585146000002</v>
      </c>
      <c r="J1001" s="515">
        <v>1238.2655262000003</v>
      </c>
      <c r="K1001" s="246">
        <v>62.1</v>
      </c>
      <c r="L1001" s="560">
        <v>0.5</v>
      </c>
      <c r="M1001" s="561">
        <v>6.0</v>
      </c>
      <c r="N1001" s="105"/>
      <c r="O1001" s="563">
        <v>63286.0</v>
      </c>
      <c r="P1001" s="563"/>
      <c r="Q1001" s="582"/>
      <c r="S1001" s="115"/>
      <c r="T1001" s="63"/>
      <c r="U1001" s="8"/>
      <c r="V1001" s="8"/>
      <c r="W1001" s="8"/>
    </row>
    <row r="1002" ht="15.75" customHeight="1">
      <c r="A1002" s="9" t="s">
        <v>2927</v>
      </c>
      <c r="B1002" s="9" t="s">
        <v>2928</v>
      </c>
      <c r="C1002" s="61">
        <v>14.0</v>
      </c>
      <c r="D1002" s="61">
        <v>68.0</v>
      </c>
      <c r="E1002" s="61">
        <v>1250.0</v>
      </c>
      <c r="F1002" s="61">
        <v>820.0</v>
      </c>
      <c r="G1002" s="61">
        <v>780.0</v>
      </c>
      <c r="H1002" s="515">
        <v>2064.6041999999998</v>
      </c>
      <c r="I1002" s="515">
        <v>1688.8462355999998</v>
      </c>
      <c r="J1002" s="515">
        <v>1333.7343131999999</v>
      </c>
      <c r="K1002" s="246">
        <v>66.78</v>
      </c>
      <c r="L1002" s="560">
        <v>0.5</v>
      </c>
      <c r="M1002" s="561">
        <v>6.0</v>
      </c>
      <c r="N1002" s="55"/>
      <c r="O1002" s="563">
        <v>67480.0</v>
      </c>
      <c r="P1002" s="563"/>
      <c r="Q1002" s="582"/>
      <c r="S1002" s="115"/>
      <c r="T1002" s="63"/>
      <c r="U1002" s="8"/>
      <c r="V1002" s="8"/>
      <c r="W1002" s="8"/>
    </row>
    <row r="1003" ht="15.75" customHeight="1">
      <c r="G1003" s="67"/>
      <c r="H1003" s="63"/>
      <c r="I1003" s="63"/>
      <c r="J1003" s="63"/>
      <c r="K1003" s="586"/>
      <c r="M1003" s="572"/>
      <c r="O1003" s="563">
        <v>0.0</v>
      </c>
      <c r="P1003" s="563"/>
      <c r="Q1003" s="587"/>
      <c r="S1003" s="115"/>
      <c r="T1003" s="63"/>
      <c r="U1003" s="8"/>
      <c r="V1003" s="8"/>
      <c r="W1003" s="8"/>
    </row>
    <row r="1004" ht="15.75" customHeight="1">
      <c r="B1004" s="573" t="s">
        <v>853</v>
      </c>
      <c r="G1004" s="572"/>
      <c r="H1004" s="63"/>
      <c r="I1004" s="63"/>
      <c r="J1004" s="63"/>
      <c r="K1004" s="586"/>
      <c r="M1004" s="572"/>
      <c r="O1004" s="563">
        <v>0.0</v>
      </c>
      <c r="P1004" s="563"/>
      <c r="Q1004" s="587"/>
      <c r="S1004" s="115"/>
      <c r="T1004" s="63"/>
      <c r="U1004" s="8"/>
      <c r="V1004" s="8"/>
      <c r="W1004" s="8"/>
    </row>
    <row r="1005" ht="15.75" customHeight="1">
      <c r="A1005" s="9" t="s">
        <v>2929</v>
      </c>
      <c r="B1005" s="9" t="s">
        <v>2930</v>
      </c>
      <c r="C1005" s="61">
        <v>2.0</v>
      </c>
      <c r="D1005" s="61">
        <v>68.0</v>
      </c>
      <c r="E1005" s="61">
        <v>1500.0</v>
      </c>
      <c r="F1005" s="61">
        <v>100.0</v>
      </c>
      <c r="G1005" s="61">
        <v>60.0</v>
      </c>
      <c r="H1005" s="515">
        <v>354.6828</v>
      </c>
      <c r="I1005" s="515">
        <v>290.1305304</v>
      </c>
      <c r="J1005" s="515">
        <v>229.1250888</v>
      </c>
      <c r="K1005" s="246">
        <v>11.43</v>
      </c>
      <c r="L1005" s="560">
        <v>0.5</v>
      </c>
      <c r="M1005" s="561">
        <v>2.0</v>
      </c>
      <c r="N1005" s="562" t="s">
        <v>2098</v>
      </c>
      <c r="O1005" s="563">
        <v>17467.0</v>
      </c>
      <c r="P1005" s="563"/>
      <c r="Q1005" s="582"/>
      <c r="S1005" s="63"/>
      <c r="T1005" s="63"/>
      <c r="U1005" s="8"/>
      <c r="V1005" s="8"/>
      <c r="W1005" s="8"/>
    </row>
    <row r="1006" ht="15.75" customHeight="1">
      <c r="A1006" s="9" t="s">
        <v>2931</v>
      </c>
      <c r="B1006" s="9" t="s">
        <v>2932</v>
      </c>
      <c r="C1006" s="61">
        <v>3.0</v>
      </c>
      <c r="D1006" s="61">
        <v>68.0</v>
      </c>
      <c r="E1006" s="61">
        <v>1500.0</v>
      </c>
      <c r="F1006" s="61">
        <v>160.0</v>
      </c>
      <c r="G1006" s="61">
        <v>120.0</v>
      </c>
      <c r="H1006" s="515">
        <v>532.0242000000001</v>
      </c>
      <c r="I1006" s="515">
        <v>435.19579560000005</v>
      </c>
      <c r="J1006" s="515">
        <v>343.68763320000005</v>
      </c>
      <c r="K1006" s="246">
        <v>17.009999999999998</v>
      </c>
      <c r="L1006" s="560">
        <v>0.5</v>
      </c>
      <c r="M1006" s="561">
        <v>4.0</v>
      </c>
      <c r="N1006" s="105"/>
      <c r="O1006" s="563">
        <v>21868.0</v>
      </c>
      <c r="P1006" s="563"/>
      <c r="Q1006" s="582"/>
      <c r="S1006" s="63"/>
      <c r="T1006" s="63"/>
      <c r="U1006" s="8"/>
      <c r="V1006" s="8"/>
      <c r="W1006" s="8"/>
    </row>
    <row r="1007" ht="15.75" customHeight="1">
      <c r="A1007" s="9" t="s">
        <v>2933</v>
      </c>
      <c r="B1007" s="9" t="s">
        <v>2934</v>
      </c>
      <c r="C1007" s="61">
        <v>4.0</v>
      </c>
      <c r="D1007" s="61">
        <v>68.0</v>
      </c>
      <c r="E1007" s="61">
        <v>1500.0</v>
      </c>
      <c r="F1007" s="61">
        <v>220.0</v>
      </c>
      <c r="G1007" s="61">
        <v>180.0</v>
      </c>
      <c r="H1007" s="515">
        <v>708.2708999999999</v>
      </c>
      <c r="I1007" s="515">
        <v>579.3655961999999</v>
      </c>
      <c r="J1007" s="515">
        <v>457.5430013999999</v>
      </c>
      <c r="K1007" s="246">
        <v>22.68</v>
      </c>
      <c r="L1007" s="560">
        <v>0.5</v>
      </c>
      <c r="M1007" s="561">
        <v>4.0</v>
      </c>
      <c r="N1007" s="105"/>
      <c r="O1007" s="563">
        <v>26279.0</v>
      </c>
      <c r="P1007" s="563"/>
      <c r="Q1007" s="582"/>
      <c r="S1007" s="115"/>
      <c r="T1007" s="63"/>
      <c r="U1007" s="8"/>
      <c r="V1007" s="8"/>
      <c r="W1007" s="8"/>
    </row>
    <row r="1008" ht="15.75" customHeight="1">
      <c r="A1008" s="565" t="s">
        <v>2935</v>
      </c>
      <c r="B1008" s="565" t="s">
        <v>2936</v>
      </c>
      <c r="C1008" s="566">
        <v>5.0</v>
      </c>
      <c r="D1008" s="61">
        <v>68.0</v>
      </c>
      <c r="E1008" s="566">
        <v>1500.0</v>
      </c>
      <c r="F1008" s="566">
        <v>280.0</v>
      </c>
      <c r="G1008" s="566">
        <v>240.0</v>
      </c>
      <c r="H1008" s="567">
        <v>885.6123</v>
      </c>
      <c r="I1008" s="567">
        <v>724.4308613999999</v>
      </c>
      <c r="J1008" s="567">
        <v>572.1055458000001</v>
      </c>
      <c r="K1008" s="583">
        <v>28.259999999999998</v>
      </c>
      <c r="L1008" s="568">
        <v>0.5</v>
      </c>
      <c r="M1008" s="569">
        <v>4.0</v>
      </c>
      <c r="N1008" s="105"/>
      <c r="O1008" s="563">
        <v>30699.0</v>
      </c>
      <c r="P1008" s="563"/>
      <c r="Q1008" s="582"/>
      <c r="S1008" s="115"/>
      <c r="T1008" s="63"/>
      <c r="U1008" s="8"/>
      <c r="V1008" s="8"/>
      <c r="W1008" s="8"/>
    </row>
    <row r="1009" ht="15.75" customHeight="1">
      <c r="A1009" s="9" t="s">
        <v>2937</v>
      </c>
      <c r="B1009" s="9" t="s">
        <v>2938</v>
      </c>
      <c r="C1009" s="61">
        <v>6.0</v>
      </c>
      <c r="D1009" s="61">
        <v>68.0</v>
      </c>
      <c r="E1009" s="61">
        <v>1500.0</v>
      </c>
      <c r="F1009" s="61">
        <v>340.0</v>
      </c>
      <c r="G1009" s="61">
        <v>300.0</v>
      </c>
      <c r="H1009" s="515">
        <v>1062.9537</v>
      </c>
      <c r="I1009" s="515">
        <v>869.4961265999999</v>
      </c>
      <c r="J1009" s="515">
        <v>686.6680902</v>
      </c>
      <c r="K1009" s="246">
        <v>33.84</v>
      </c>
      <c r="L1009" s="560">
        <v>0.5</v>
      </c>
      <c r="M1009" s="561">
        <v>4.0</v>
      </c>
      <c r="N1009" s="105"/>
      <c r="O1009" s="563">
        <v>35125.0</v>
      </c>
      <c r="P1009" s="563"/>
      <c r="Q1009" s="582"/>
      <c r="S1009" s="115"/>
      <c r="T1009" s="63"/>
      <c r="U1009" s="8"/>
      <c r="V1009" s="8"/>
      <c r="W1009" s="8"/>
    </row>
    <row r="1010" ht="15.75" customHeight="1">
      <c r="A1010" s="9" t="s">
        <v>2939</v>
      </c>
      <c r="B1010" s="9" t="s">
        <v>2940</v>
      </c>
      <c r="C1010" s="61">
        <v>7.0</v>
      </c>
      <c r="D1010" s="61">
        <v>68.0</v>
      </c>
      <c r="E1010" s="61">
        <v>1500.0</v>
      </c>
      <c r="F1010" s="61">
        <v>400.0</v>
      </c>
      <c r="G1010" s="61">
        <v>360.0</v>
      </c>
      <c r="H1010" s="515">
        <v>1240.2951</v>
      </c>
      <c r="I1010" s="515">
        <v>1014.5613918</v>
      </c>
      <c r="J1010" s="515">
        <v>801.2306346</v>
      </c>
      <c r="K1010" s="246">
        <v>39.51</v>
      </c>
      <c r="L1010" s="560">
        <v>0.5</v>
      </c>
      <c r="M1010" s="561">
        <v>4.0</v>
      </c>
      <c r="N1010" s="105"/>
      <c r="O1010" s="563">
        <v>39564.0</v>
      </c>
      <c r="P1010" s="563"/>
      <c r="Q1010" s="582"/>
      <c r="S1010" s="115"/>
      <c r="T1010" s="63"/>
      <c r="U1010" s="8"/>
      <c r="V1010" s="8"/>
      <c r="W1010" s="8"/>
    </row>
    <row r="1011" ht="15.75" customHeight="1">
      <c r="A1011" s="565" t="s">
        <v>2941</v>
      </c>
      <c r="B1011" s="565" t="s">
        <v>2942</v>
      </c>
      <c r="C1011" s="566">
        <v>8.0</v>
      </c>
      <c r="D1011" s="61">
        <v>68.0</v>
      </c>
      <c r="E1011" s="566">
        <v>1500.0</v>
      </c>
      <c r="F1011" s="566">
        <v>460.0</v>
      </c>
      <c r="G1011" s="566">
        <v>420.0</v>
      </c>
      <c r="H1011" s="567">
        <v>1417.6364999999998</v>
      </c>
      <c r="I1011" s="567">
        <v>1159.6266569999998</v>
      </c>
      <c r="J1011" s="567">
        <v>915.7931789999999</v>
      </c>
      <c r="K1011" s="583">
        <v>45.09</v>
      </c>
      <c r="L1011" s="568">
        <v>0.5</v>
      </c>
      <c r="M1011" s="569">
        <v>4.0</v>
      </c>
      <c r="N1011" s="105"/>
      <c r="O1011" s="563">
        <v>44009.0</v>
      </c>
      <c r="P1011" s="563"/>
      <c r="Q1011" s="582"/>
      <c r="S1011" s="115"/>
      <c r="T1011" s="63"/>
      <c r="U1011" s="8"/>
      <c r="V1011" s="8"/>
      <c r="W1011" s="8"/>
    </row>
    <row r="1012" ht="15.75" customHeight="1">
      <c r="A1012" s="9" t="s">
        <v>2943</v>
      </c>
      <c r="B1012" s="9" t="s">
        <v>2944</v>
      </c>
      <c r="C1012" s="61">
        <v>9.0</v>
      </c>
      <c r="D1012" s="61">
        <v>68.0</v>
      </c>
      <c r="E1012" s="61">
        <v>1500.0</v>
      </c>
      <c r="F1012" s="61">
        <v>520.0</v>
      </c>
      <c r="G1012" s="61">
        <v>480.0</v>
      </c>
      <c r="H1012" s="515">
        <v>1594.9779</v>
      </c>
      <c r="I1012" s="515">
        <v>1304.6919222</v>
      </c>
      <c r="J1012" s="515">
        <v>1030.3557234</v>
      </c>
      <c r="K1012" s="246">
        <v>50.67</v>
      </c>
      <c r="L1012" s="560">
        <v>0.5</v>
      </c>
      <c r="M1012" s="561">
        <v>4.0</v>
      </c>
      <c r="N1012" s="105"/>
      <c r="O1012" s="563">
        <v>48466.0</v>
      </c>
      <c r="P1012" s="563"/>
      <c r="Q1012" s="582"/>
      <c r="S1012" s="115"/>
      <c r="T1012" s="63"/>
      <c r="U1012" s="8"/>
      <c r="V1012" s="8"/>
      <c r="W1012" s="8"/>
    </row>
    <row r="1013" ht="15.75" customHeight="1">
      <c r="A1013" s="9" t="s">
        <v>2945</v>
      </c>
      <c r="B1013" s="9" t="s">
        <v>2946</v>
      </c>
      <c r="C1013" s="61">
        <v>10.0</v>
      </c>
      <c r="D1013" s="61">
        <v>68.0</v>
      </c>
      <c r="E1013" s="61">
        <v>1500.0</v>
      </c>
      <c r="F1013" s="61">
        <v>580.0</v>
      </c>
      <c r="G1013" s="61">
        <v>540.0</v>
      </c>
      <c r="H1013" s="515">
        <v>1772.3193</v>
      </c>
      <c r="I1013" s="515">
        <v>1449.7571874</v>
      </c>
      <c r="J1013" s="515">
        <v>1144.9182678000002</v>
      </c>
      <c r="K1013" s="246">
        <v>56.34</v>
      </c>
      <c r="L1013" s="560">
        <v>0.5</v>
      </c>
      <c r="M1013" s="561">
        <v>6.0</v>
      </c>
      <c r="N1013" s="105"/>
      <c r="O1013" s="563">
        <v>52930.0</v>
      </c>
      <c r="P1013" s="563"/>
      <c r="Q1013" s="582"/>
      <c r="S1013" s="115"/>
      <c r="T1013" s="63"/>
      <c r="U1013" s="8"/>
      <c r="V1013" s="8"/>
      <c r="W1013" s="8"/>
    </row>
    <row r="1014" ht="15.75" customHeight="1">
      <c r="A1014" s="565" t="s">
        <v>2947</v>
      </c>
      <c r="B1014" s="565" t="s">
        <v>2948</v>
      </c>
      <c r="C1014" s="566">
        <v>11.0</v>
      </c>
      <c r="D1014" s="61">
        <v>68.0</v>
      </c>
      <c r="E1014" s="566">
        <v>1500.0</v>
      </c>
      <c r="F1014" s="566">
        <v>640.0</v>
      </c>
      <c r="G1014" s="566">
        <v>600.0</v>
      </c>
      <c r="H1014" s="567">
        <v>1948.566</v>
      </c>
      <c r="I1014" s="567">
        <v>1593.926988</v>
      </c>
      <c r="J1014" s="567">
        <v>1258.7736360000001</v>
      </c>
      <c r="K1014" s="583">
        <v>61.92</v>
      </c>
      <c r="L1014" s="568">
        <v>0.5</v>
      </c>
      <c r="M1014" s="569">
        <v>6.0</v>
      </c>
      <c r="N1014" s="105"/>
      <c r="O1014" s="563">
        <v>57405.0</v>
      </c>
      <c r="P1014" s="563"/>
      <c r="Q1014" s="582"/>
      <c r="S1014" s="115"/>
      <c r="T1014" s="63"/>
      <c r="U1014" s="8"/>
      <c r="V1014" s="8"/>
      <c r="W1014" s="8"/>
    </row>
    <row r="1015" ht="15.75" customHeight="1">
      <c r="A1015" s="9" t="s">
        <v>2949</v>
      </c>
      <c r="B1015" s="9" t="s">
        <v>2950</v>
      </c>
      <c r="C1015" s="61">
        <v>12.0</v>
      </c>
      <c r="D1015" s="61">
        <v>68.0</v>
      </c>
      <c r="E1015" s="61">
        <v>1500.0</v>
      </c>
      <c r="F1015" s="61">
        <v>700.0</v>
      </c>
      <c r="G1015" s="61">
        <v>660.0</v>
      </c>
      <c r="H1015" s="515">
        <v>2125.9074</v>
      </c>
      <c r="I1015" s="515">
        <v>1738.9922531999998</v>
      </c>
      <c r="J1015" s="515">
        <v>1373.3361804</v>
      </c>
      <c r="K1015" s="246">
        <v>67.5</v>
      </c>
      <c r="L1015" s="560">
        <v>0.5</v>
      </c>
      <c r="M1015" s="561">
        <v>6.0</v>
      </c>
      <c r="N1015" s="105"/>
      <c r="O1015" s="563">
        <v>61821.0</v>
      </c>
      <c r="P1015" s="563"/>
      <c r="Q1015" s="582"/>
      <c r="S1015" s="115"/>
      <c r="T1015" s="63"/>
      <c r="U1015" s="8"/>
      <c r="V1015" s="8"/>
      <c r="W1015" s="8"/>
    </row>
    <row r="1016" ht="15.75" customHeight="1">
      <c r="A1016" s="9" t="s">
        <v>2951</v>
      </c>
      <c r="B1016" s="9" t="s">
        <v>2952</v>
      </c>
      <c r="C1016" s="61">
        <v>13.0</v>
      </c>
      <c r="D1016" s="61">
        <v>68.0</v>
      </c>
      <c r="E1016" s="61">
        <v>1500.0</v>
      </c>
      <c r="F1016" s="61">
        <v>760.0</v>
      </c>
      <c r="G1016" s="61">
        <v>720.0</v>
      </c>
      <c r="H1016" s="515">
        <v>2303.2488</v>
      </c>
      <c r="I1016" s="515">
        <v>1884.0575183999997</v>
      </c>
      <c r="J1016" s="515">
        <v>1487.8987247999999</v>
      </c>
      <c r="K1016" s="246">
        <v>73.17</v>
      </c>
      <c r="L1016" s="560">
        <v>0.5</v>
      </c>
      <c r="M1016" s="561">
        <v>6.0</v>
      </c>
      <c r="N1016" s="105"/>
      <c r="O1016" s="563">
        <v>66244.0</v>
      </c>
      <c r="P1016" s="563"/>
      <c r="Q1016" s="582"/>
      <c r="S1016" s="115"/>
      <c r="T1016" s="63"/>
      <c r="U1016" s="8"/>
      <c r="V1016" s="8"/>
      <c r="W1016" s="8"/>
    </row>
    <row r="1017" ht="15.75" customHeight="1">
      <c r="A1017" s="9" t="s">
        <v>2953</v>
      </c>
      <c r="B1017" s="9" t="s">
        <v>2954</v>
      </c>
      <c r="C1017" s="61">
        <v>14.0</v>
      </c>
      <c r="D1017" s="61">
        <v>68.0</v>
      </c>
      <c r="E1017" s="61">
        <v>1500.0</v>
      </c>
      <c r="F1017" s="61">
        <v>820.0</v>
      </c>
      <c r="G1017" s="61">
        <v>780.0</v>
      </c>
      <c r="H1017" s="515">
        <v>2480.5902</v>
      </c>
      <c r="I1017" s="515">
        <v>2029.1227836</v>
      </c>
      <c r="J1017" s="515">
        <v>1602.4612692</v>
      </c>
      <c r="K1017" s="246">
        <v>78.75</v>
      </c>
      <c r="L1017" s="560">
        <v>0.5</v>
      </c>
      <c r="M1017" s="561">
        <v>6.0</v>
      </c>
      <c r="N1017" s="55"/>
      <c r="O1017" s="563">
        <v>70667.0</v>
      </c>
      <c r="P1017" s="563"/>
      <c r="Q1017" s="582"/>
      <c r="S1017" s="115"/>
      <c r="T1017" s="63"/>
      <c r="U1017" s="8"/>
      <c r="V1017" s="8"/>
      <c r="W1017" s="8"/>
    </row>
    <row r="1018" ht="15.75" customHeight="1">
      <c r="H1018" s="63"/>
      <c r="I1018" s="63"/>
      <c r="J1018" s="63"/>
      <c r="K1018" s="586"/>
      <c r="M1018" s="572"/>
      <c r="O1018" s="563">
        <v>0.0</v>
      </c>
      <c r="P1018" s="563"/>
      <c r="Q1018" s="587"/>
      <c r="S1018" s="115"/>
      <c r="T1018" s="63"/>
      <c r="U1018" s="8"/>
      <c r="V1018" s="8"/>
      <c r="W1018" s="8"/>
    </row>
    <row r="1019" ht="15.75" customHeight="1">
      <c r="B1019" s="573" t="s">
        <v>910</v>
      </c>
      <c r="H1019" s="63"/>
      <c r="I1019" s="63"/>
      <c r="J1019" s="63"/>
      <c r="K1019" s="586"/>
      <c r="M1019" s="572"/>
      <c r="O1019" s="563">
        <v>0.0</v>
      </c>
      <c r="P1019" s="563"/>
      <c r="Q1019" s="587"/>
      <c r="S1019" s="115"/>
      <c r="T1019" s="63"/>
      <c r="U1019" s="8"/>
      <c r="V1019" s="8"/>
      <c r="W1019" s="8"/>
    </row>
    <row r="1020" ht="15.75" customHeight="1">
      <c r="A1020" s="9" t="s">
        <v>2955</v>
      </c>
      <c r="B1020" s="9" t="s">
        <v>2956</v>
      </c>
      <c r="C1020" s="61">
        <v>2.0</v>
      </c>
      <c r="D1020" s="61">
        <v>68.0</v>
      </c>
      <c r="E1020" s="61">
        <v>1750.0</v>
      </c>
      <c r="F1020" s="61">
        <v>100.0</v>
      </c>
      <c r="G1020" s="61">
        <v>60.0</v>
      </c>
      <c r="H1020" s="515">
        <v>411.6072</v>
      </c>
      <c r="I1020" s="515">
        <v>336.69468959999995</v>
      </c>
      <c r="J1020" s="515">
        <v>265.8982512</v>
      </c>
      <c r="K1020" s="246">
        <v>13.14</v>
      </c>
      <c r="L1020" s="560">
        <v>0.5</v>
      </c>
      <c r="M1020" s="561">
        <v>2.0</v>
      </c>
      <c r="N1020" s="562" t="s">
        <v>2098</v>
      </c>
      <c r="O1020" s="563">
        <v>18527.0</v>
      </c>
      <c r="P1020" s="563"/>
      <c r="Q1020" s="582"/>
      <c r="S1020" s="63"/>
      <c r="T1020" s="63"/>
      <c r="U1020" s="8"/>
      <c r="V1020" s="8"/>
      <c r="W1020" s="8"/>
    </row>
    <row r="1021" ht="15.75" customHeight="1">
      <c r="A1021" s="9" t="s">
        <v>2957</v>
      </c>
      <c r="B1021" s="9" t="s">
        <v>2958</v>
      </c>
      <c r="C1021" s="61">
        <v>3.0</v>
      </c>
      <c r="D1021" s="61">
        <v>68.0</v>
      </c>
      <c r="E1021" s="61">
        <v>1750.0</v>
      </c>
      <c r="F1021" s="61">
        <v>160.0</v>
      </c>
      <c r="G1021" s="61">
        <v>120.0</v>
      </c>
      <c r="H1021" s="515">
        <v>617.4108</v>
      </c>
      <c r="I1021" s="515">
        <v>505.0420344</v>
      </c>
      <c r="J1021" s="515">
        <v>398.8473768</v>
      </c>
      <c r="K1021" s="246">
        <v>19.53</v>
      </c>
      <c r="L1021" s="560">
        <v>0.5</v>
      </c>
      <c r="M1021" s="561">
        <v>4.0</v>
      </c>
      <c r="N1021" s="105"/>
      <c r="O1021" s="563">
        <v>23460.0</v>
      </c>
      <c r="P1021" s="563"/>
      <c r="Q1021" s="582"/>
      <c r="S1021" s="63"/>
      <c r="T1021" s="63"/>
      <c r="U1021" s="8"/>
      <c r="V1021" s="8"/>
      <c r="W1021" s="8"/>
    </row>
    <row r="1022" ht="15.75" customHeight="1">
      <c r="A1022" s="9" t="s">
        <v>2959</v>
      </c>
      <c r="B1022" s="9" t="s">
        <v>2960</v>
      </c>
      <c r="C1022" s="61">
        <v>4.0</v>
      </c>
      <c r="D1022" s="61">
        <v>68.0</v>
      </c>
      <c r="E1022" s="61">
        <v>1750.0</v>
      </c>
      <c r="F1022" s="61">
        <v>220.0</v>
      </c>
      <c r="G1022" s="61">
        <v>180.0</v>
      </c>
      <c r="H1022" s="515">
        <v>823.2144</v>
      </c>
      <c r="I1022" s="515">
        <v>673.3893791999999</v>
      </c>
      <c r="J1022" s="515">
        <v>531.7965024</v>
      </c>
      <c r="K1022" s="246">
        <v>26.009999999999998</v>
      </c>
      <c r="L1022" s="560">
        <v>0.5</v>
      </c>
      <c r="M1022" s="561">
        <v>4.0</v>
      </c>
      <c r="N1022" s="105"/>
      <c r="O1022" s="563">
        <v>28403.0</v>
      </c>
      <c r="P1022" s="563"/>
      <c r="Q1022" s="582"/>
      <c r="S1022" s="115"/>
      <c r="T1022" s="63"/>
      <c r="U1022" s="8"/>
      <c r="V1022" s="8"/>
      <c r="W1022" s="8"/>
    </row>
    <row r="1023" ht="15.75" customHeight="1">
      <c r="A1023" s="565" t="s">
        <v>2961</v>
      </c>
      <c r="B1023" s="565" t="s">
        <v>2962</v>
      </c>
      <c r="C1023" s="566">
        <v>5.0</v>
      </c>
      <c r="D1023" s="61">
        <v>68.0</v>
      </c>
      <c r="E1023" s="566">
        <v>1750.0</v>
      </c>
      <c r="F1023" s="566">
        <v>280.0</v>
      </c>
      <c r="G1023" s="566">
        <v>240.0</v>
      </c>
      <c r="H1023" s="567">
        <v>1029.018</v>
      </c>
      <c r="I1023" s="567">
        <v>841.736724</v>
      </c>
      <c r="J1023" s="567">
        <v>664.745628</v>
      </c>
      <c r="K1023" s="583">
        <v>32.49</v>
      </c>
      <c r="L1023" s="568">
        <v>0.5</v>
      </c>
      <c r="M1023" s="569">
        <v>4.0</v>
      </c>
      <c r="N1023" s="105"/>
      <c r="O1023" s="563">
        <v>33358.0</v>
      </c>
      <c r="P1023" s="563"/>
      <c r="Q1023" s="582"/>
      <c r="S1023" s="115"/>
      <c r="T1023" s="63"/>
      <c r="U1023" s="8"/>
      <c r="V1023" s="8"/>
      <c r="W1023" s="8"/>
    </row>
    <row r="1024" ht="15.75" customHeight="1">
      <c r="A1024" s="9" t="s">
        <v>2963</v>
      </c>
      <c r="B1024" s="9" t="s">
        <v>2964</v>
      </c>
      <c r="C1024" s="61">
        <v>6.0</v>
      </c>
      <c r="D1024" s="61">
        <v>68.0</v>
      </c>
      <c r="E1024" s="61">
        <v>1750.0</v>
      </c>
      <c r="F1024" s="61">
        <v>340.0</v>
      </c>
      <c r="G1024" s="61">
        <v>300.0</v>
      </c>
      <c r="H1024" s="515">
        <v>1234.8216</v>
      </c>
      <c r="I1024" s="515">
        <v>1010.0840688</v>
      </c>
      <c r="J1024" s="515">
        <v>797.6947536</v>
      </c>
      <c r="K1024" s="246">
        <v>38.97</v>
      </c>
      <c r="L1024" s="560">
        <v>0.5</v>
      </c>
      <c r="M1024" s="561">
        <v>4.0</v>
      </c>
      <c r="N1024" s="105"/>
      <c r="O1024" s="563">
        <v>38323.0</v>
      </c>
      <c r="P1024" s="563"/>
      <c r="Q1024" s="582"/>
      <c r="S1024" s="115"/>
      <c r="T1024" s="63"/>
      <c r="U1024" s="8"/>
      <c r="V1024" s="8"/>
      <c r="W1024" s="8"/>
    </row>
    <row r="1025" ht="15.75" customHeight="1">
      <c r="A1025" s="9" t="s">
        <v>2965</v>
      </c>
      <c r="B1025" s="9" t="s">
        <v>2966</v>
      </c>
      <c r="C1025" s="61">
        <v>7.0</v>
      </c>
      <c r="D1025" s="61">
        <v>68.0</v>
      </c>
      <c r="E1025" s="61">
        <v>1750.0</v>
      </c>
      <c r="F1025" s="61">
        <v>400.0</v>
      </c>
      <c r="G1025" s="61">
        <v>360.0</v>
      </c>
      <c r="H1025" s="515">
        <v>1440.6252000000002</v>
      </c>
      <c r="I1025" s="515">
        <v>1178.4314136</v>
      </c>
      <c r="J1025" s="515">
        <v>930.6438792000001</v>
      </c>
      <c r="K1025" s="246">
        <v>45.36</v>
      </c>
      <c r="L1025" s="560">
        <v>0.5</v>
      </c>
      <c r="M1025" s="561">
        <v>4.0</v>
      </c>
      <c r="N1025" s="105"/>
      <c r="O1025" s="563">
        <v>43298.0</v>
      </c>
      <c r="P1025" s="563"/>
      <c r="Q1025" s="582"/>
      <c r="S1025" s="115"/>
      <c r="T1025" s="63"/>
      <c r="U1025" s="8"/>
      <c r="V1025" s="8"/>
      <c r="W1025" s="8"/>
    </row>
    <row r="1026" ht="15.75" customHeight="1">
      <c r="A1026" s="565" t="s">
        <v>2967</v>
      </c>
      <c r="B1026" s="565" t="s">
        <v>2968</v>
      </c>
      <c r="C1026" s="566">
        <v>8.0</v>
      </c>
      <c r="D1026" s="61">
        <v>68.0</v>
      </c>
      <c r="E1026" s="566">
        <v>1750.0</v>
      </c>
      <c r="F1026" s="566">
        <v>460.0</v>
      </c>
      <c r="G1026" s="566">
        <v>420.0</v>
      </c>
      <c r="H1026" s="567">
        <v>1647.5235</v>
      </c>
      <c r="I1026" s="567">
        <v>1347.674223</v>
      </c>
      <c r="J1026" s="567">
        <v>1064.300181</v>
      </c>
      <c r="K1026" s="583">
        <v>51.84</v>
      </c>
      <c r="L1026" s="568">
        <v>0.5</v>
      </c>
      <c r="M1026" s="569">
        <v>4.0</v>
      </c>
      <c r="N1026" s="105"/>
      <c r="O1026" s="563">
        <v>48278.0</v>
      </c>
      <c r="P1026" s="563"/>
      <c r="Q1026" s="582"/>
      <c r="S1026" s="115"/>
      <c r="T1026" s="63"/>
      <c r="U1026" s="8"/>
      <c r="V1026" s="8"/>
      <c r="W1026" s="8"/>
    </row>
    <row r="1027" ht="15.75" customHeight="1">
      <c r="A1027" s="9" t="s">
        <v>2969</v>
      </c>
      <c r="B1027" s="9" t="s">
        <v>2970</v>
      </c>
      <c r="C1027" s="61">
        <v>9.0</v>
      </c>
      <c r="D1027" s="61">
        <v>68.0</v>
      </c>
      <c r="E1027" s="61">
        <v>1750.0</v>
      </c>
      <c r="F1027" s="61">
        <v>520.0</v>
      </c>
      <c r="G1027" s="61">
        <v>480.0</v>
      </c>
      <c r="H1027" s="515">
        <v>1853.3271</v>
      </c>
      <c r="I1027" s="515">
        <v>1516.0215678</v>
      </c>
      <c r="J1027" s="515">
        <v>1197.2493066</v>
      </c>
      <c r="K1027" s="246">
        <v>58.32</v>
      </c>
      <c r="L1027" s="560">
        <v>0.5</v>
      </c>
      <c r="M1027" s="561">
        <v>4.0</v>
      </c>
      <c r="N1027" s="105"/>
      <c r="O1027" s="563">
        <v>53273.0</v>
      </c>
      <c r="P1027" s="563"/>
      <c r="Q1027" s="582"/>
      <c r="S1027" s="115"/>
      <c r="T1027" s="63"/>
      <c r="U1027" s="8"/>
      <c r="V1027" s="8"/>
      <c r="W1027" s="8"/>
    </row>
    <row r="1028" ht="15.75" customHeight="1">
      <c r="A1028" s="9" t="s">
        <v>2971</v>
      </c>
      <c r="B1028" s="9" t="s">
        <v>2972</v>
      </c>
      <c r="C1028" s="61">
        <v>10.0</v>
      </c>
      <c r="D1028" s="61">
        <v>68.0</v>
      </c>
      <c r="E1028" s="61">
        <v>1750.0</v>
      </c>
      <c r="F1028" s="61">
        <v>580.0</v>
      </c>
      <c r="G1028" s="61">
        <v>540.0</v>
      </c>
      <c r="H1028" s="515">
        <v>2059.1307</v>
      </c>
      <c r="I1028" s="515">
        <v>1684.3689126</v>
      </c>
      <c r="J1028" s="515">
        <v>1330.1984322</v>
      </c>
      <c r="K1028" s="246">
        <v>64.8</v>
      </c>
      <c r="L1028" s="560">
        <v>0.5</v>
      </c>
      <c r="M1028" s="561">
        <v>6.0</v>
      </c>
      <c r="N1028" s="105"/>
      <c r="O1028" s="563">
        <v>58279.0</v>
      </c>
      <c r="P1028" s="563"/>
      <c r="Q1028" s="582"/>
      <c r="S1028" s="115"/>
      <c r="T1028" s="63"/>
      <c r="U1028" s="8"/>
      <c r="V1028" s="8"/>
      <c r="W1028" s="8"/>
    </row>
    <row r="1029" ht="15.75" customHeight="1">
      <c r="A1029" s="565" t="s">
        <v>2973</v>
      </c>
      <c r="B1029" s="565" t="s">
        <v>2974</v>
      </c>
      <c r="C1029" s="566">
        <v>11.0</v>
      </c>
      <c r="D1029" s="61">
        <v>68.0</v>
      </c>
      <c r="E1029" s="566">
        <v>1750.0</v>
      </c>
      <c r="F1029" s="566">
        <v>640.0</v>
      </c>
      <c r="G1029" s="566">
        <v>600.0</v>
      </c>
      <c r="H1029" s="567">
        <v>2264.9343000000003</v>
      </c>
      <c r="I1029" s="567">
        <v>1852.7162574000001</v>
      </c>
      <c r="J1029" s="567">
        <v>1463.1475578000002</v>
      </c>
      <c r="K1029" s="583">
        <v>71.28</v>
      </c>
      <c r="L1029" s="568">
        <v>0.5</v>
      </c>
      <c r="M1029" s="569">
        <v>6.0</v>
      </c>
      <c r="N1029" s="105"/>
      <c r="O1029" s="563">
        <v>63295.0</v>
      </c>
      <c r="P1029" s="563"/>
      <c r="Q1029" s="582"/>
      <c r="S1029" s="115"/>
      <c r="T1029" s="63"/>
      <c r="U1029" s="8"/>
      <c r="V1029" s="8"/>
      <c r="W1029" s="8"/>
    </row>
    <row r="1030" ht="15.75" customHeight="1">
      <c r="A1030" s="9" t="s">
        <v>2975</v>
      </c>
      <c r="B1030" s="9" t="s">
        <v>2976</v>
      </c>
      <c r="C1030" s="61">
        <v>12.0</v>
      </c>
      <c r="D1030" s="61">
        <v>68.0</v>
      </c>
      <c r="E1030" s="61">
        <v>1750.0</v>
      </c>
      <c r="F1030" s="61">
        <v>700.0</v>
      </c>
      <c r="G1030" s="61">
        <v>660.0</v>
      </c>
      <c r="H1030" s="515">
        <v>2470.7379</v>
      </c>
      <c r="I1030" s="515">
        <v>2021.0636021999999</v>
      </c>
      <c r="J1030" s="515">
        <v>1596.0966834</v>
      </c>
      <c r="K1030" s="246">
        <v>77.76</v>
      </c>
      <c r="L1030" s="560">
        <v>0.5</v>
      </c>
      <c r="M1030" s="561">
        <v>6.0</v>
      </c>
      <c r="N1030" s="105"/>
      <c r="O1030" s="563">
        <v>68251.0</v>
      </c>
      <c r="P1030" s="563"/>
      <c r="Q1030" s="582"/>
      <c r="S1030" s="115"/>
      <c r="T1030" s="63"/>
      <c r="U1030" s="8"/>
      <c r="V1030" s="8"/>
      <c r="W1030" s="8"/>
    </row>
    <row r="1031" ht="15.75" customHeight="1">
      <c r="A1031" s="9" t="s">
        <v>2977</v>
      </c>
      <c r="B1031" s="9" t="s">
        <v>2978</v>
      </c>
      <c r="C1031" s="61">
        <v>13.0</v>
      </c>
      <c r="D1031" s="61">
        <v>68.0</v>
      </c>
      <c r="E1031" s="61">
        <v>1750.0</v>
      </c>
      <c r="F1031" s="61">
        <v>760.0</v>
      </c>
      <c r="G1031" s="61">
        <v>720.0</v>
      </c>
      <c r="H1031" s="515">
        <v>2676.5415</v>
      </c>
      <c r="I1031" s="515">
        <v>2189.410947</v>
      </c>
      <c r="J1031" s="515">
        <v>1729.045809</v>
      </c>
      <c r="K1031" s="246">
        <v>84.15</v>
      </c>
      <c r="L1031" s="560">
        <v>0.5</v>
      </c>
      <c r="M1031" s="561">
        <v>6.0</v>
      </c>
      <c r="N1031" s="105"/>
      <c r="O1031" s="563">
        <v>73208.0</v>
      </c>
      <c r="P1031" s="563"/>
      <c r="Q1031" s="582"/>
      <c r="S1031" s="115"/>
      <c r="T1031" s="63"/>
      <c r="U1031" s="8"/>
      <c r="V1031" s="8"/>
      <c r="W1031" s="8"/>
    </row>
    <row r="1032" ht="15.75" customHeight="1">
      <c r="A1032" s="9" t="s">
        <v>2979</v>
      </c>
      <c r="B1032" s="9" t="s">
        <v>2980</v>
      </c>
      <c r="C1032" s="61">
        <v>14.0</v>
      </c>
      <c r="D1032" s="61">
        <v>68.0</v>
      </c>
      <c r="E1032" s="61">
        <v>1750.0</v>
      </c>
      <c r="F1032" s="61">
        <v>820.0</v>
      </c>
      <c r="G1032" s="61">
        <v>780.0</v>
      </c>
      <c r="H1032" s="515">
        <v>2882.3451</v>
      </c>
      <c r="I1032" s="515">
        <v>2357.7582918</v>
      </c>
      <c r="J1032" s="515">
        <v>1861.9949346</v>
      </c>
      <c r="K1032" s="246">
        <v>90.63000000000001</v>
      </c>
      <c r="L1032" s="560">
        <v>0.5</v>
      </c>
      <c r="M1032" s="561">
        <v>6.0</v>
      </c>
      <c r="N1032" s="55"/>
      <c r="O1032" s="563">
        <v>78167.0</v>
      </c>
      <c r="P1032" s="563"/>
      <c r="Q1032" s="582"/>
      <c r="S1032" s="115"/>
      <c r="T1032" s="63"/>
      <c r="U1032" s="8"/>
      <c r="V1032" s="8"/>
      <c r="W1032" s="8"/>
    </row>
    <row r="1033" ht="15.75" customHeight="1">
      <c r="G1033" s="67"/>
      <c r="H1033" s="63"/>
      <c r="I1033" s="63"/>
      <c r="J1033" s="63"/>
      <c r="K1033" s="586"/>
      <c r="M1033" s="572"/>
      <c r="O1033" s="563">
        <v>0.0</v>
      </c>
      <c r="P1033" s="563"/>
      <c r="Q1033" s="587"/>
      <c r="S1033" s="115"/>
      <c r="T1033" s="63"/>
      <c r="U1033" s="8"/>
      <c r="V1033" s="8"/>
      <c r="W1033" s="8"/>
    </row>
    <row r="1034" ht="15.75" customHeight="1">
      <c r="B1034" s="573" t="s">
        <v>967</v>
      </c>
      <c r="G1034" s="572"/>
      <c r="H1034" s="63"/>
      <c r="I1034" s="63"/>
      <c r="J1034" s="63"/>
      <c r="K1034" s="586"/>
      <c r="M1034" s="572"/>
      <c r="O1034" s="563">
        <v>0.0</v>
      </c>
      <c r="P1034" s="563"/>
      <c r="Q1034" s="587"/>
      <c r="S1034" s="115"/>
      <c r="T1034" s="63"/>
      <c r="U1034" s="8"/>
      <c r="V1034" s="8"/>
      <c r="W1034" s="8"/>
    </row>
    <row r="1035" ht="15.75" customHeight="1">
      <c r="A1035" s="9" t="s">
        <v>2981</v>
      </c>
      <c r="B1035" s="9" t="s">
        <v>2982</v>
      </c>
      <c r="C1035" s="61">
        <v>2.0</v>
      </c>
      <c r="D1035" s="61">
        <v>68.0</v>
      </c>
      <c r="E1035" s="61">
        <v>2000.0</v>
      </c>
      <c r="F1035" s="61">
        <v>100.0</v>
      </c>
      <c r="G1035" s="61">
        <v>60.0</v>
      </c>
      <c r="H1035" s="515">
        <v>475.0998</v>
      </c>
      <c r="I1035" s="515">
        <v>388.6316364</v>
      </c>
      <c r="J1035" s="515">
        <v>306.9144708</v>
      </c>
      <c r="K1035" s="246">
        <v>14.76</v>
      </c>
      <c r="L1035" s="560">
        <v>0.5</v>
      </c>
      <c r="M1035" s="561">
        <v>2.0</v>
      </c>
      <c r="N1035" s="562" t="s">
        <v>2098</v>
      </c>
      <c r="O1035" s="563">
        <v>20051.0</v>
      </c>
      <c r="P1035" s="563"/>
      <c r="Q1035" s="582"/>
      <c r="S1035" s="63"/>
      <c r="T1035" s="63"/>
      <c r="U1035" s="8"/>
      <c r="V1035" s="8"/>
      <c r="W1035" s="8"/>
    </row>
    <row r="1036" ht="15.75" customHeight="1">
      <c r="A1036" s="9" t="s">
        <v>2983</v>
      </c>
      <c r="B1036" s="9" t="s">
        <v>2984</v>
      </c>
      <c r="C1036" s="61">
        <v>3.0</v>
      </c>
      <c r="D1036" s="61">
        <v>68.0</v>
      </c>
      <c r="E1036" s="61">
        <v>2000.0</v>
      </c>
      <c r="F1036" s="61">
        <v>160.0</v>
      </c>
      <c r="G1036" s="61">
        <v>120.0</v>
      </c>
      <c r="H1036" s="515">
        <v>712.6496999999999</v>
      </c>
      <c r="I1036" s="515">
        <v>582.9474545999999</v>
      </c>
      <c r="J1036" s="515">
        <v>460.37170619999995</v>
      </c>
      <c r="K1036" s="246">
        <v>22.05</v>
      </c>
      <c r="L1036" s="560">
        <v>0.5</v>
      </c>
      <c r="M1036" s="561">
        <v>4.0</v>
      </c>
      <c r="N1036" s="105"/>
      <c r="O1036" s="563">
        <v>25742.0</v>
      </c>
      <c r="P1036" s="563"/>
      <c r="Q1036" s="582"/>
      <c r="S1036" s="63"/>
      <c r="T1036" s="63"/>
      <c r="U1036" s="8"/>
      <c r="V1036" s="8"/>
      <c r="W1036" s="8"/>
    </row>
    <row r="1037" ht="15.75" customHeight="1">
      <c r="A1037" s="9" t="s">
        <v>2985</v>
      </c>
      <c r="B1037" s="9" t="s">
        <v>2986</v>
      </c>
      <c r="C1037" s="61">
        <v>4.0</v>
      </c>
      <c r="D1037" s="61">
        <v>68.0</v>
      </c>
      <c r="E1037" s="61">
        <v>2000.0</v>
      </c>
      <c r="F1037" s="61">
        <v>220.0</v>
      </c>
      <c r="G1037" s="61">
        <v>180.0</v>
      </c>
      <c r="H1037" s="515">
        <v>950.1996</v>
      </c>
      <c r="I1037" s="515">
        <v>777.2632728</v>
      </c>
      <c r="J1037" s="515">
        <v>613.8289416</v>
      </c>
      <c r="K1037" s="246">
        <v>29.430000000000003</v>
      </c>
      <c r="L1037" s="560">
        <v>0.5</v>
      </c>
      <c r="M1037" s="561">
        <v>4.0</v>
      </c>
      <c r="N1037" s="105"/>
      <c r="O1037" s="563">
        <v>31445.0</v>
      </c>
      <c r="P1037" s="563"/>
      <c r="Q1037" s="582"/>
      <c r="S1037" s="115"/>
      <c r="T1037" s="63"/>
      <c r="U1037" s="8"/>
      <c r="V1037" s="8"/>
      <c r="W1037" s="8"/>
    </row>
    <row r="1038" ht="15.75" customHeight="1">
      <c r="A1038" s="565" t="s">
        <v>2987</v>
      </c>
      <c r="B1038" s="565" t="s">
        <v>2988</v>
      </c>
      <c r="C1038" s="566">
        <v>5.0</v>
      </c>
      <c r="D1038" s="61">
        <v>68.0</v>
      </c>
      <c r="E1038" s="566">
        <v>2000.0</v>
      </c>
      <c r="F1038" s="566">
        <v>280.0</v>
      </c>
      <c r="G1038" s="566">
        <v>240.0</v>
      </c>
      <c r="H1038" s="567">
        <v>1187.7495</v>
      </c>
      <c r="I1038" s="567">
        <v>971.5790909999998</v>
      </c>
      <c r="J1038" s="567">
        <v>767.286177</v>
      </c>
      <c r="K1038" s="583">
        <v>36.72</v>
      </c>
      <c r="L1038" s="568">
        <v>0.5</v>
      </c>
      <c r="M1038" s="569">
        <v>4.0</v>
      </c>
      <c r="N1038" s="105"/>
      <c r="O1038" s="563">
        <v>37160.0</v>
      </c>
      <c r="P1038" s="563"/>
      <c r="Q1038" s="582"/>
      <c r="S1038" s="115"/>
      <c r="T1038" s="63"/>
      <c r="U1038" s="8"/>
      <c r="V1038" s="8"/>
      <c r="W1038" s="8"/>
    </row>
    <row r="1039" ht="15.75" customHeight="1">
      <c r="A1039" s="9" t="s">
        <v>2989</v>
      </c>
      <c r="B1039" s="9" t="s">
        <v>2990</v>
      </c>
      <c r="C1039" s="61">
        <v>6.0</v>
      </c>
      <c r="D1039" s="61">
        <v>68.0</v>
      </c>
      <c r="E1039" s="61">
        <v>2000.0</v>
      </c>
      <c r="F1039" s="61">
        <v>340.0</v>
      </c>
      <c r="G1039" s="61">
        <v>300.0</v>
      </c>
      <c r="H1039" s="515">
        <v>1425.2993999999999</v>
      </c>
      <c r="I1039" s="515">
        <v>1165.8949091999998</v>
      </c>
      <c r="J1039" s="515">
        <v>920.7434123999999</v>
      </c>
      <c r="K1039" s="246">
        <v>44.01</v>
      </c>
      <c r="L1039" s="560">
        <v>0.5</v>
      </c>
      <c r="M1039" s="561">
        <v>4.0</v>
      </c>
      <c r="N1039" s="105"/>
      <c r="O1039" s="563">
        <v>42887.0</v>
      </c>
      <c r="P1039" s="563"/>
      <c r="Q1039" s="582"/>
      <c r="S1039" s="115"/>
      <c r="T1039" s="63"/>
      <c r="U1039" s="8"/>
      <c r="V1039" s="8"/>
      <c r="W1039" s="8"/>
    </row>
    <row r="1040" ht="15.75" customHeight="1">
      <c r="A1040" s="9" t="s">
        <v>2991</v>
      </c>
      <c r="B1040" s="9" t="s">
        <v>2992</v>
      </c>
      <c r="C1040" s="61">
        <v>7.0</v>
      </c>
      <c r="D1040" s="61">
        <v>68.0</v>
      </c>
      <c r="E1040" s="61">
        <v>2000.0</v>
      </c>
      <c r="F1040" s="61">
        <v>400.0</v>
      </c>
      <c r="G1040" s="61">
        <v>360.0</v>
      </c>
      <c r="H1040" s="515">
        <v>1662.8492999999999</v>
      </c>
      <c r="I1040" s="515">
        <v>1360.2107273999998</v>
      </c>
      <c r="J1040" s="515">
        <v>1074.2006477999998</v>
      </c>
      <c r="K1040" s="246">
        <v>51.300000000000004</v>
      </c>
      <c r="L1040" s="560">
        <v>0.5</v>
      </c>
      <c r="M1040" s="561">
        <v>4.0</v>
      </c>
      <c r="N1040" s="105"/>
      <c r="O1040" s="563">
        <v>48627.0</v>
      </c>
      <c r="P1040" s="563"/>
      <c r="Q1040" s="582"/>
      <c r="S1040" s="115"/>
      <c r="T1040" s="63"/>
      <c r="U1040" s="8"/>
      <c r="V1040" s="8"/>
      <c r="W1040" s="8"/>
    </row>
    <row r="1041" ht="15.75" customHeight="1">
      <c r="A1041" s="565" t="s">
        <v>2993</v>
      </c>
      <c r="B1041" s="565" t="s">
        <v>2994</v>
      </c>
      <c r="C1041" s="566">
        <v>8.0</v>
      </c>
      <c r="D1041" s="61">
        <v>68.0</v>
      </c>
      <c r="E1041" s="566">
        <v>2000.0</v>
      </c>
      <c r="F1041" s="566">
        <v>460.0</v>
      </c>
      <c r="G1041" s="566">
        <v>420.0</v>
      </c>
      <c r="H1041" s="567">
        <v>1900.3992</v>
      </c>
      <c r="I1041" s="567">
        <v>1554.5265456</v>
      </c>
      <c r="J1041" s="567">
        <v>1227.6578832</v>
      </c>
      <c r="K1041" s="583">
        <v>58.68000000000001</v>
      </c>
      <c r="L1041" s="568">
        <v>0.5</v>
      </c>
      <c r="M1041" s="569">
        <v>4.0</v>
      </c>
      <c r="N1041" s="105"/>
      <c r="O1041" s="563">
        <v>54379.0</v>
      </c>
      <c r="P1041" s="563"/>
      <c r="Q1041" s="582"/>
      <c r="S1041" s="115"/>
      <c r="T1041" s="63"/>
      <c r="U1041" s="8"/>
      <c r="V1041" s="8"/>
      <c r="W1041" s="8"/>
    </row>
    <row r="1042" ht="15.75" customHeight="1">
      <c r="A1042" s="9" t="s">
        <v>2995</v>
      </c>
      <c r="B1042" s="9" t="s">
        <v>2996</v>
      </c>
      <c r="C1042" s="61">
        <v>9.0</v>
      </c>
      <c r="D1042" s="61">
        <v>68.0</v>
      </c>
      <c r="E1042" s="61">
        <v>2000.0</v>
      </c>
      <c r="F1042" s="61">
        <v>520.0</v>
      </c>
      <c r="G1042" s="61">
        <v>480.0</v>
      </c>
      <c r="H1042" s="515">
        <v>2137.9491000000003</v>
      </c>
      <c r="I1042" s="515">
        <v>1748.8423638000002</v>
      </c>
      <c r="J1042" s="515">
        <v>1381.1151186000002</v>
      </c>
      <c r="K1042" s="246">
        <v>65.97</v>
      </c>
      <c r="L1042" s="560">
        <v>0.5</v>
      </c>
      <c r="M1042" s="561">
        <v>4.0</v>
      </c>
      <c r="N1042" s="105"/>
      <c r="O1042" s="563">
        <v>60141.0</v>
      </c>
      <c r="P1042" s="563"/>
      <c r="Q1042" s="582"/>
      <c r="S1042" s="115"/>
      <c r="T1042" s="63"/>
      <c r="U1042" s="8"/>
      <c r="V1042" s="8"/>
      <c r="W1042" s="8"/>
    </row>
    <row r="1043" ht="15.75" customHeight="1">
      <c r="A1043" s="9" t="s">
        <v>2997</v>
      </c>
      <c r="B1043" s="9" t="s">
        <v>2998</v>
      </c>
      <c r="C1043" s="61">
        <v>10.0</v>
      </c>
      <c r="D1043" s="61">
        <v>68.0</v>
      </c>
      <c r="E1043" s="61">
        <v>2000.0</v>
      </c>
      <c r="F1043" s="61">
        <v>580.0</v>
      </c>
      <c r="G1043" s="61">
        <v>540.0</v>
      </c>
      <c r="H1043" s="515">
        <v>2375.499</v>
      </c>
      <c r="I1043" s="515">
        <v>1943.1581819999997</v>
      </c>
      <c r="J1043" s="515">
        <v>1534.572354</v>
      </c>
      <c r="K1043" s="246">
        <v>73.26</v>
      </c>
      <c r="L1043" s="560">
        <v>0.5</v>
      </c>
      <c r="M1043" s="561">
        <v>6.0</v>
      </c>
      <c r="N1043" s="105"/>
      <c r="O1043" s="563">
        <v>65921.0</v>
      </c>
      <c r="P1043" s="563"/>
      <c r="Q1043" s="582"/>
      <c r="S1043" s="115"/>
      <c r="T1043" s="63"/>
      <c r="U1043" s="8"/>
      <c r="V1043" s="8"/>
      <c r="W1043" s="8"/>
    </row>
    <row r="1044" ht="15.75" customHeight="1">
      <c r="A1044" s="565" t="s">
        <v>2999</v>
      </c>
      <c r="B1044" s="565" t="s">
        <v>3000</v>
      </c>
      <c r="C1044" s="566">
        <v>11.0</v>
      </c>
      <c r="D1044" s="61">
        <v>68.0</v>
      </c>
      <c r="E1044" s="566">
        <v>2000.0</v>
      </c>
      <c r="F1044" s="566">
        <v>640.0</v>
      </c>
      <c r="G1044" s="566">
        <v>600.0</v>
      </c>
      <c r="H1044" s="567">
        <v>2613.0489000000002</v>
      </c>
      <c r="I1044" s="567">
        <v>2137.4740002</v>
      </c>
      <c r="J1044" s="567">
        <v>1688.0295894000003</v>
      </c>
      <c r="K1044" s="583">
        <v>80.55</v>
      </c>
      <c r="L1044" s="568">
        <v>0.5</v>
      </c>
      <c r="M1044" s="569">
        <v>6.0</v>
      </c>
      <c r="N1044" s="105"/>
      <c r="O1044" s="563">
        <v>71707.0</v>
      </c>
      <c r="P1044" s="563"/>
      <c r="Q1044" s="582"/>
      <c r="S1044" s="115"/>
      <c r="T1044" s="63"/>
      <c r="U1044" s="8"/>
      <c r="V1044" s="8"/>
      <c r="W1044" s="8"/>
    </row>
    <row r="1045" ht="15.75" customHeight="1">
      <c r="A1045" s="9" t="s">
        <v>3001</v>
      </c>
      <c r="B1045" s="9" t="s">
        <v>3002</v>
      </c>
      <c r="C1045" s="61">
        <v>12.0</v>
      </c>
      <c r="D1045" s="61">
        <v>68.0</v>
      </c>
      <c r="E1045" s="61">
        <v>2000.0</v>
      </c>
      <c r="F1045" s="61">
        <v>700.0</v>
      </c>
      <c r="G1045" s="61">
        <v>660.0</v>
      </c>
      <c r="H1045" s="515">
        <v>2850.5987999999998</v>
      </c>
      <c r="I1045" s="515">
        <v>2331.7898183999996</v>
      </c>
      <c r="J1045" s="515">
        <v>1841.4868247999998</v>
      </c>
      <c r="K1045" s="246">
        <v>87.84</v>
      </c>
      <c r="L1045" s="560">
        <v>0.5</v>
      </c>
      <c r="M1045" s="561">
        <v>6.0</v>
      </c>
      <c r="N1045" s="105"/>
      <c r="O1045" s="563">
        <v>77428.0</v>
      </c>
      <c r="P1045" s="563"/>
      <c r="Q1045" s="582"/>
      <c r="S1045" s="115"/>
      <c r="T1045" s="63"/>
      <c r="U1045" s="8"/>
      <c r="V1045" s="8"/>
      <c r="W1045" s="8"/>
    </row>
    <row r="1046" ht="15.75" customHeight="1">
      <c r="A1046" s="9" t="s">
        <v>3003</v>
      </c>
      <c r="B1046" s="9" t="s">
        <v>3004</v>
      </c>
      <c r="C1046" s="61">
        <v>13.0</v>
      </c>
      <c r="D1046" s="61">
        <v>68.0</v>
      </c>
      <c r="E1046" s="61">
        <v>2000.0</v>
      </c>
      <c r="F1046" s="61">
        <v>760.0</v>
      </c>
      <c r="G1046" s="61">
        <v>720.0</v>
      </c>
      <c r="H1046" s="515">
        <v>3088.1486999999997</v>
      </c>
      <c r="I1046" s="515">
        <v>2526.1056366</v>
      </c>
      <c r="J1046" s="515">
        <v>1994.9440602</v>
      </c>
      <c r="K1046" s="246">
        <v>95.13000000000001</v>
      </c>
      <c r="L1046" s="560">
        <v>0.5</v>
      </c>
      <c r="M1046" s="561">
        <v>6.0</v>
      </c>
      <c r="N1046" s="105"/>
      <c r="O1046" s="563">
        <v>83149.0</v>
      </c>
      <c r="P1046" s="563"/>
      <c r="Q1046" s="582"/>
      <c r="S1046" s="115"/>
      <c r="T1046" s="63"/>
      <c r="U1046" s="8"/>
      <c r="V1046" s="8"/>
      <c r="W1046" s="8"/>
    </row>
    <row r="1047" ht="15.75" customHeight="1">
      <c r="A1047" s="9" t="s">
        <v>3005</v>
      </c>
      <c r="B1047" s="9" t="s">
        <v>3006</v>
      </c>
      <c r="C1047" s="61">
        <v>14.0</v>
      </c>
      <c r="D1047" s="61">
        <v>68.0</v>
      </c>
      <c r="E1047" s="61">
        <v>2000.0</v>
      </c>
      <c r="F1047" s="61">
        <v>820.0</v>
      </c>
      <c r="G1047" s="61">
        <v>780.0</v>
      </c>
      <c r="H1047" s="515">
        <v>3325.6985999999997</v>
      </c>
      <c r="I1047" s="515">
        <v>2720.4214547999995</v>
      </c>
      <c r="J1047" s="515">
        <v>2148.4012955999997</v>
      </c>
      <c r="K1047" s="246">
        <v>102.51</v>
      </c>
      <c r="L1047" s="560">
        <v>0.5</v>
      </c>
      <c r="M1047" s="561">
        <v>6.0</v>
      </c>
      <c r="N1047" s="55"/>
      <c r="O1047" s="563">
        <v>88870.0</v>
      </c>
      <c r="P1047" s="563"/>
      <c r="Q1047" s="582"/>
      <c r="S1047" s="115"/>
      <c r="T1047" s="63"/>
      <c r="U1047" s="8"/>
      <c r="V1047" s="8"/>
      <c r="W1047" s="8"/>
    </row>
    <row r="1048" ht="15.75" customHeight="1">
      <c r="C1048" s="67"/>
      <c r="D1048" s="67"/>
      <c r="E1048" s="67"/>
      <c r="F1048" s="67"/>
      <c r="G1048" s="67"/>
      <c r="H1048" s="115"/>
      <c r="I1048" s="115"/>
      <c r="J1048" s="115"/>
      <c r="K1048" s="207"/>
      <c r="L1048" s="570"/>
      <c r="M1048" s="571"/>
      <c r="O1048" s="563">
        <v>0.0</v>
      </c>
      <c r="P1048" s="563"/>
      <c r="Q1048" s="582"/>
      <c r="S1048" s="115"/>
      <c r="T1048" s="63"/>
      <c r="U1048" s="8"/>
      <c r="V1048" s="8"/>
      <c r="W1048" s="8"/>
    </row>
    <row r="1049" ht="15.75" customHeight="1">
      <c r="B1049" s="573" t="s">
        <v>1024</v>
      </c>
      <c r="H1049" s="63"/>
      <c r="I1049" s="63"/>
      <c r="J1049" s="63"/>
      <c r="K1049" s="586"/>
      <c r="M1049" s="572"/>
      <c r="O1049" s="563">
        <v>0.0</v>
      </c>
      <c r="P1049" s="563"/>
      <c r="Q1049" s="587"/>
      <c r="S1049" s="115"/>
      <c r="T1049" s="63"/>
      <c r="U1049" s="8"/>
      <c r="V1049" s="8"/>
      <c r="W1049" s="8"/>
    </row>
    <row r="1050" ht="15.75" customHeight="1">
      <c r="A1050" s="9" t="s">
        <v>3007</v>
      </c>
      <c r="B1050" s="9" t="s">
        <v>3008</v>
      </c>
      <c r="C1050" s="61">
        <v>2.0</v>
      </c>
      <c r="D1050" s="61">
        <v>68.0</v>
      </c>
      <c r="E1050" s="61">
        <v>2200.0</v>
      </c>
      <c r="F1050" s="61">
        <v>100.0</v>
      </c>
      <c r="G1050" s="61">
        <v>60.0</v>
      </c>
      <c r="H1050" s="515">
        <v>522.1718999999999</v>
      </c>
      <c r="I1050" s="515">
        <v>427.13661419999994</v>
      </c>
      <c r="J1050" s="515">
        <v>337.32304739999995</v>
      </c>
      <c r="K1050" s="246">
        <v>16.470000000000002</v>
      </c>
      <c r="L1050" s="560">
        <v>0.5</v>
      </c>
      <c r="M1050" s="561">
        <v>2.0</v>
      </c>
      <c r="N1050" s="562" t="s">
        <v>2098</v>
      </c>
      <c r="O1050" s="563">
        <v>23833.0</v>
      </c>
      <c r="P1050" s="563"/>
      <c r="Q1050" s="582"/>
      <c r="S1050" s="63"/>
      <c r="T1050" s="63"/>
      <c r="U1050" s="8"/>
      <c r="V1050" s="8"/>
      <c r="W1050" s="8"/>
    </row>
    <row r="1051" ht="15.75" customHeight="1">
      <c r="A1051" s="9" t="s">
        <v>3009</v>
      </c>
      <c r="B1051" s="9" t="s">
        <v>3010</v>
      </c>
      <c r="C1051" s="61">
        <v>3.0</v>
      </c>
      <c r="D1051" s="61">
        <v>68.0</v>
      </c>
      <c r="E1051" s="61">
        <v>2200.0</v>
      </c>
      <c r="F1051" s="61">
        <v>160.0</v>
      </c>
      <c r="G1051" s="61">
        <v>120.0</v>
      </c>
      <c r="H1051" s="515">
        <v>783.8052</v>
      </c>
      <c r="I1051" s="515">
        <v>641.1526536</v>
      </c>
      <c r="J1051" s="515">
        <v>506.3381592</v>
      </c>
      <c r="K1051" s="246">
        <v>24.66</v>
      </c>
      <c r="L1051" s="560">
        <v>0.5</v>
      </c>
      <c r="M1051" s="561">
        <v>4.0</v>
      </c>
      <c r="N1051" s="105"/>
      <c r="O1051" s="563">
        <v>30789.0</v>
      </c>
      <c r="P1051" s="563"/>
      <c r="Q1051" s="582"/>
      <c r="S1051" s="115"/>
      <c r="T1051" s="63"/>
      <c r="U1051" s="8"/>
      <c r="V1051" s="8"/>
      <c r="W1051" s="8"/>
    </row>
    <row r="1052" ht="15.75" customHeight="1">
      <c r="A1052" s="9" t="s">
        <v>3011</v>
      </c>
      <c r="B1052" s="9" t="s">
        <v>3012</v>
      </c>
      <c r="C1052" s="61">
        <v>4.0</v>
      </c>
      <c r="D1052" s="61">
        <v>68.0</v>
      </c>
      <c r="E1052" s="61">
        <v>2200.0</v>
      </c>
      <c r="F1052" s="61">
        <v>220.0</v>
      </c>
      <c r="G1052" s="61">
        <v>180.0</v>
      </c>
      <c r="H1052" s="515">
        <v>1045.4385000000002</v>
      </c>
      <c r="I1052" s="515">
        <v>855.1686930000001</v>
      </c>
      <c r="J1052" s="515">
        <v>675.3532710000002</v>
      </c>
      <c r="K1052" s="246">
        <v>32.76</v>
      </c>
      <c r="L1052" s="560">
        <v>0.5</v>
      </c>
      <c r="M1052" s="561">
        <v>4.0</v>
      </c>
      <c r="N1052" s="105"/>
      <c r="O1052" s="563">
        <v>37760.0</v>
      </c>
      <c r="P1052" s="563"/>
      <c r="Q1052" s="582"/>
      <c r="S1052" s="115"/>
      <c r="T1052" s="63"/>
      <c r="U1052" s="8"/>
      <c r="V1052" s="8"/>
      <c r="W1052" s="8"/>
    </row>
    <row r="1053" ht="15.75" customHeight="1">
      <c r="A1053" s="565" t="s">
        <v>3013</v>
      </c>
      <c r="B1053" s="565" t="s">
        <v>3014</v>
      </c>
      <c r="C1053" s="566">
        <v>5.0</v>
      </c>
      <c r="D1053" s="61">
        <v>68.0</v>
      </c>
      <c r="E1053" s="566">
        <v>2200.0</v>
      </c>
      <c r="F1053" s="566">
        <v>280.0</v>
      </c>
      <c r="G1053" s="566">
        <v>240.0</v>
      </c>
      <c r="H1053" s="567">
        <v>1307.0717999999997</v>
      </c>
      <c r="I1053" s="567">
        <v>1069.1847323999998</v>
      </c>
      <c r="J1053" s="567">
        <v>844.3683827999998</v>
      </c>
      <c r="K1053" s="583">
        <v>40.95</v>
      </c>
      <c r="L1053" s="568">
        <v>0.5</v>
      </c>
      <c r="M1053" s="569">
        <v>4.0</v>
      </c>
      <c r="N1053" s="105"/>
      <c r="O1053" s="563">
        <v>44745.0</v>
      </c>
      <c r="P1053" s="563"/>
      <c r="Q1053" s="582"/>
      <c r="S1053" s="115"/>
      <c r="T1053" s="63"/>
      <c r="U1053" s="8"/>
      <c r="V1053" s="8"/>
      <c r="W1053" s="8"/>
    </row>
    <row r="1054" ht="15.75" customHeight="1">
      <c r="A1054" s="9" t="s">
        <v>3015</v>
      </c>
      <c r="B1054" s="9" t="s">
        <v>3016</v>
      </c>
      <c r="C1054" s="61">
        <v>6.0</v>
      </c>
      <c r="D1054" s="61">
        <v>68.0</v>
      </c>
      <c r="E1054" s="61">
        <v>2200.0</v>
      </c>
      <c r="F1054" s="61">
        <v>340.0</v>
      </c>
      <c r="G1054" s="61">
        <v>300.0</v>
      </c>
      <c r="H1054" s="515">
        <v>1567.6104</v>
      </c>
      <c r="I1054" s="515">
        <v>1282.3053072</v>
      </c>
      <c r="J1054" s="515">
        <v>1012.6763184</v>
      </c>
      <c r="K1054" s="246">
        <v>49.050000000000004</v>
      </c>
      <c r="L1054" s="560">
        <v>0.5</v>
      </c>
      <c r="M1054" s="561">
        <v>4.0</v>
      </c>
      <c r="N1054" s="105"/>
      <c r="O1054" s="563">
        <v>51744.0</v>
      </c>
      <c r="P1054" s="563"/>
      <c r="Q1054" s="582"/>
      <c r="S1054" s="115"/>
      <c r="T1054" s="63"/>
      <c r="U1054" s="8"/>
      <c r="V1054" s="8"/>
      <c r="W1054" s="8"/>
    </row>
    <row r="1055" ht="15.75" customHeight="1">
      <c r="A1055" s="9" t="s">
        <v>3017</v>
      </c>
      <c r="B1055" s="9" t="s">
        <v>3018</v>
      </c>
      <c r="C1055" s="61">
        <v>7.0</v>
      </c>
      <c r="D1055" s="61">
        <v>68.0</v>
      </c>
      <c r="E1055" s="61">
        <v>2200.0</v>
      </c>
      <c r="F1055" s="61">
        <v>400.0</v>
      </c>
      <c r="G1055" s="61">
        <v>360.0</v>
      </c>
      <c r="H1055" s="515">
        <v>1828.149</v>
      </c>
      <c r="I1055" s="515">
        <v>1495.4258819999998</v>
      </c>
      <c r="J1055" s="515">
        <v>1180.984254</v>
      </c>
      <c r="K1055" s="246">
        <v>57.24</v>
      </c>
      <c r="L1055" s="560">
        <v>0.5</v>
      </c>
      <c r="M1055" s="561">
        <v>4.0</v>
      </c>
      <c r="N1055" s="105"/>
      <c r="O1055" s="563">
        <v>58759.0</v>
      </c>
      <c r="P1055" s="563"/>
      <c r="Q1055" s="582"/>
      <c r="S1055" s="115"/>
      <c r="T1055" s="63"/>
      <c r="U1055" s="8"/>
      <c r="V1055" s="8"/>
      <c r="W1055" s="8"/>
    </row>
    <row r="1056" ht="15.75" customHeight="1">
      <c r="A1056" s="565" t="s">
        <v>3019</v>
      </c>
      <c r="B1056" s="565" t="s">
        <v>3020</v>
      </c>
      <c r="C1056" s="566">
        <v>8.0</v>
      </c>
      <c r="D1056" s="61">
        <v>68.0</v>
      </c>
      <c r="E1056" s="566">
        <v>2200.0</v>
      </c>
      <c r="F1056" s="566">
        <v>460.0</v>
      </c>
      <c r="G1056" s="566">
        <v>420.0</v>
      </c>
      <c r="H1056" s="567">
        <v>2090.8770000000004</v>
      </c>
      <c r="I1056" s="567">
        <v>1923.4579608000001</v>
      </c>
      <c r="J1056" s="567">
        <v>1519.0144776000002</v>
      </c>
      <c r="K1056" s="583">
        <v>65.43</v>
      </c>
      <c r="L1056" s="568">
        <v>0.5</v>
      </c>
      <c r="M1056" s="569">
        <v>4.0</v>
      </c>
      <c r="N1056" s="105"/>
      <c r="O1056" s="563">
        <v>65790.0</v>
      </c>
      <c r="P1056" s="563"/>
      <c r="Q1056" s="582"/>
      <c r="S1056" s="115"/>
      <c r="T1056" s="63"/>
      <c r="U1056" s="8"/>
      <c r="V1056" s="8"/>
      <c r="W1056" s="8"/>
    </row>
    <row r="1057" ht="15.75" customHeight="1">
      <c r="A1057" s="9" t="s">
        <v>3021</v>
      </c>
      <c r="B1057" s="9" t="s">
        <v>3022</v>
      </c>
      <c r="C1057" s="61">
        <v>9.0</v>
      </c>
      <c r="D1057" s="61">
        <v>68.0</v>
      </c>
      <c r="E1057" s="61">
        <v>2200.0</v>
      </c>
      <c r="F1057" s="61">
        <v>520.0</v>
      </c>
      <c r="G1057" s="61">
        <v>480.0</v>
      </c>
      <c r="H1057" s="515">
        <v>2351.4156000000003</v>
      </c>
      <c r="I1057" s="515">
        <v>2137.4740002</v>
      </c>
      <c r="J1057" s="515">
        <v>1688.0295894000003</v>
      </c>
      <c r="K1057" s="246">
        <v>73.53</v>
      </c>
      <c r="L1057" s="560">
        <v>0.5</v>
      </c>
      <c r="M1057" s="561">
        <v>4.0</v>
      </c>
      <c r="N1057" s="105"/>
      <c r="O1057" s="563">
        <v>72833.0</v>
      </c>
      <c r="P1057" s="563"/>
      <c r="Q1057" s="582"/>
      <c r="S1057" s="115"/>
      <c r="T1057" s="63"/>
      <c r="U1057" s="8"/>
      <c r="V1057" s="8"/>
      <c r="W1057" s="8"/>
    </row>
    <row r="1058" ht="15.75" customHeight="1">
      <c r="A1058" s="9" t="s">
        <v>3023</v>
      </c>
      <c r="B1058" s="9" t="s">
        <v>3024</v>
      </c>
      <c r="C1058" s="61">
        <v>10.0</v>
      </c>
      <c r="D1058" s="61">
        <v>68.0</v>
      </c>
      <c r="E1058" s="61">
        <v>2200.0</v>
      </c>
      <c r="F1058" s="61">
        <v>580.0</v>
      </c>
      <c r="G1058" s="61">
        <v>540.0</v>
      </c>
      <c r="H1058" s="515">
        <v>2613.0489000000002</v>
      </c>
      <c r="I1058" s="515">
        <v>2351.4900396000003</v>
      </c>
      <c r="J1058" s="515">
        <v>1857.0447012000004</v>
      </c>
      <c r="K1058" s="246">
        <v>81.72</v>
      </c>
      <c r="L1058" s="560">
        <v>0.5</v>
      </c>
      <c r="M1058" s="561">
        <v>6.0</v>
      </c>
      <c r="N1058" s="105"/>
      <c r="O1058" s="563">
        <v>79896.0</v>
      </c>
      <c r="P1058" s="563"/>
      <c r="Q1058" s="582"/>
      <c r="S1058" s="115"/>
      <c r="T1058" s="63"/>
      <c r="U1058" s="8"/>
      <c r="V1058" s="8"/>
      <c r="W1058" s="8"/>
    </row>
    <row r="1059" ht="15.75" customHeight="1">
      <c r="A1059" s="565" t="s">
        <v>3025</v>
      </c>
      <c r="B1059" s="565" t="s">
        <v>3026</v>
      </c>
      <c r="C1059" s="566">
        <v>11.0</v>
      </c>
      <c r="D1059" s="61">
        <v>68.0</v>
      </c>
      <c r="E1059" s="566">
        <v>2200.0</v>
      </c>
      <c r="F1059" s="566">
        <v>640.0</v>
      </c>
      <c r="G1059" s="566">
        <v>600.0</v>
      </c>
      <c r="H1059" s="567">
        <v>2874.6822000000006</v>
      </c>
      <c r="I1059" s="567">
        <v>2565.5060789999998</v>
      </c>
      <c r="J1059" s="567">
        <v>2026.059813</v>
      </c>
      <c r="K1059" s="583">
        <v>89.82</v>
      </c>
      <c r="L1059" s="568">
        <v>0.5</v>
      </c>
      <c r="M1059" s="569">
        <v>6.0</v>
      </c>
      <c r="N1059" s="105"/>
      <c r="O1059" s="563">
        <v>86968.0</v>
      </c>
      <c r="P1059" s="563"/>
      <c r="Q1059" s="582"/>
      <c r="S1059" s="115"/>
      <c r="T1059" s="63"/>
      <c r="U1059" s="8"/>
      <c r="V1059" s="8"/>
      <c r="W1059" s="8"/>
    </row>
    <row r="1060" ht="15.75" customHeight="1">
      <c r="A1060" s="9" t="s">
        <v>3027</v>
      </c>
      <c r="B1060" s="9" t="s">
        <v>3028</v>
      </c>
      <c r="C1060" s="61">
        <v>12.0</v>
      </c>
      <c r="D1060" s="61">
        <v>68.0</v>
      </c>
      <c r="E1060" s="61">
        <v>2200.0</v>
      </c>
      <c r="F1060" s="61">
        <v>700.0</v>
      </c>
      <c r="G1060" s="61">
        <v>660.0</v>
      </c>
      <c r="H1060" s="515">
        <v>3136.3155</v>
      </c>
      <c r="I1060" s="515">
        <v>2778.6266538</v>
      </c>
      <c r="J1060" s="515">
        <v>2194.3677486</v>
      </c>
      <c r="K1060" s="246">
        <v>98.01</v>
      </c>
      <c r="L1060" s="560">
        <v>0.5</v>
      </c>
      <c r="M1060" s="561">
        <v>6.0</v>
      </c>
      <c r="N1060" s="105"/>
      <c r="O1060" s="563">
        <v>93961.0</v>
      </c>
      <c r="P1060" s="563"/>
      <c r="Q1060" s="582"/>
      <c r="S1060" s="115"/>
      <c r="T1060" s="63"/>
      <c r="U1060" s="8"/>
      <c r="V1060" s="8"/>
      <c r="W1060" s="8"/>
    </row>
    <row r="1061" ht="15.75" customHeight="1">
      <c r="A1061" s="9" t="s">
        <v>3029</v>
      </c>
      <c r="B1061" s="9" t="s">
        <v>3030</v>
      </c>
      <c r="C1061" s="61">
        <v>13.0</v>
      </c>
      <c r="D1061" s="61">
        <v>68.0</v>
      </c>
      <c r="E1061" s="61">
        <v>2200.0</v>
      </c>
      <c r="F1061" s="61">
        <v>760.0</v>
      </c>
      <c r="G1061" s="61">
        <v>720.0</v>
      </c>
      <c r="H1061" s="515">
        <v>3396.8541</v>
      </c>
      <c r="I1061" s="515">
        <v>2820.7134899999996</v>
      </c>
      <c r="J1061" s="515">
        <v>2227.60503</v>
      </c>
      <c r="K1061" s="246">
        <v>106.2</v>
      </c>
      <c r="L1061" s="560">
        <v>0.5</v>
      </c>
      <c r="M1061" s="561">
        <v>6.0</v>
      </c>
      <c r="N1061" s="105"/>
      <c r="O1061" s="563">
        <v>100954.0</v>
      </c>
      <c r="P1061" s="563"/>
      <c r="Q1061" s="582"/>
      <c r="S1061" s="115"/>
      <c r="T1061" s="63"/>
      <c r="U1061" s="8"/>
      <c r="V1061" s="8"/>
      <c r="W1061" s="8"/>
    </row>
    <row r="1062" ht="15.75" customHeight="1">
      <c r="A1062" s="9" t="s">
        <v>3031</v>
      </c>
      <c r="B1062" s="9" t="s">
        <v>3032</v>
      </c>
      <c r="C1062" s="61">
        <v>14.0</v>
      </c>
      <c r="D1062" s="61">
        <v>68.0</v>
      </c>
      <c r="E1062" s="61">
        <v>2200.0</v>
      </c>
      <c r="F1062" s="61">
        <v>820.0</v>
      </c>
      <c r="G1062" s="61">
        <v>780.0</v>
      </c>
      <c r="H1062" s="515">
        <v>3658.4874</v>
      </c>
      <c r="I1062" s="515">
        <v>3038.3113878</v>
      </c>
      <c r="J1062" s="515">
        <v>2399.4488466000003</v>
      </c>
      <c r="K1062" s="246">
        <v>114.3</v>
      </c>
      <c r="L1062" s="560">
        <v>0.5</v>
      </c>
      <c r="M1062" s="561">
        <v>6.0</v>
      </c>
      <c r="N1062" s="55"/>
      <c r="O1062" s="563">
        <v>107946.0</v>
      </c>
      <c r="P1062" s="563"/>
      <c r="Q1062" s="582"/>
      <c r="S1062" s="115"/>
      <c r="T1062" s="63"/>
      <c r="U1062" s="8"/>
      <c r="V1062" s="8"/>
      <c r="W1062" s="8"/>
    </row>
    <row r="1063" ht="15.75" customHeight="1">
      <c r="C1063" s="67"/>
      <c r="D1063" s="67"/>
      <c r="E1063" s="67"/>
      <c r="F1063" s="67"/>
      <c r="G1063" s="67"/>
      <c r="H1063" s="115"/>
      <c r="I1063" s="115"/>
      <c r="J1063" s="115"/>
      <c r="K1063" s="207"/>
      <c r="L1063" s="570"/>
      <c r="M1063" s="571"/>
      <c r="O1063" s="563">
        <v>0.0</v>
      </c>
      <c r="P1063" s="563"/>
      <c r="Q1063" s="582"/>
      <c r="S1063" s="115"/>
      <c r="T1063" s="63"/>
      <c r="U1063" s="8"/>
      <c r="V1063" s="8"/>
      <c r="W1063" s="8"/>
    </row>
    <row r="1064" ht="15.75" customHeight="1">
      <c r="B1064" s="573" t="s">
        <v>1081</v>
      </c>
      <c r="G1064" s="572"/>
      <c r="H1064" s="115"/>
      <c r="I1064" s="115"/>
      <c r="J1064" s="115"/>
      <c r="K1064" s="586"/>
      <c r="M1064" s="572"/>
      <c r="O1064" s="563">
        <v>0.0</v>
      </c>
      <c r="P1064" s="563"/>
      <c r="Q1064" s="587"/>
      <c r="S1064" s="115"/>
      <c r="T1064" s="63"/>
      <c r="U1064" s="8"/>
      <c r="V1064" s="8"/>
      <c r="W1064" s="8"/>
    </row>
    <row r="1065" ht="15.75" customHeight="1">
      <c r="A1065" s="9" t="s">
        <v>3033</v>
      </c>
      <c r="B1065" s="9" t="s">
        <v>3034</v>
      </c>
      <c r="C1065" s="61">
        <v>2.0</v>
      </c>
      <c r="D1065" s="61">
        <v>68.0</v>
      </c>
      <c r="E1065" s="61">
        <v>2250.0</v>
      </c>
      <c r="F1065" s="61">
        <v>100.0</v>
      </c>
      <c r="G1065" s="61">
        <v>60.0</v>
      </c>
      <c r="H1065" s="515">
        <v>530.9295</v>
      </c>
      <c r="I1065" s="515">
        <v>434.3003309999999</v>
      </c>
      <c r="J1065" s="515">
        <v>342.980457</v>
      </c>
      <c r="K1065" s="246">
        <v>16.605</v>
      </c>
      <c r="L1065" s="560">
        <v>0.5</v>
      </c>
      <c r="M1065" s="561">
        <v>2.0</v>
      </c>
      <c r="N1065" s="562" t="s">
        <v>2098</v>
      </c>
      <c r="O1065" s="563">
        <v>24306.0</v>
      </c>
      <c r="P1065" s="563"/>
      <c r="Q1065" s="582"/>
      <c r="S1065" s="115"/>
      <c r="T1065" s="63"/>
      <c r="U1065" s="8"/>
      <c r="V1065" s="8"/>
      <c r="W1065" s="8"/>
    </row>
    <row r="1066" ht="15.75" customHeight="1">
      <c r="A1066" s="9" t="s">
        <v>3035</v>
      </c>
      <c r="B1066" s="9" t="s">
        <v>3036</v>
      </c>
      <c r="C1066" s="61">
        <v>3.0</v>
      </c>
      <c r="D1066" s="61">
        <v>68.0</v>
      </c>
      <c r="E1066" s="61">
        <v>2250.0</v>
      </c>
      <c r="F1066" s="61">
        <v>160.0</v>
      </c>
      <c r="G1066" s="61">
        <v>120.0</v>
      </c>
      <c r="H1066" s="515">
        <v>795.8469</v>
      </c>
      <c r="I1066" s="515">
        <v>651.0027642</v>
      </c>
      <c r="J1066" s="515">
        <v>514.1170974</v>
      </c>
      <c r="K1066" s="246">
        <v>24.80625</v>
      </c>
      <c r="L1066" s="560">
        <v>0.5</v>
      </c>
      <c r="M1066" s="561">
        <v>4.0</v>
      </c>
      <c r="N1066" s="105"/>
      <c r="O1066" s="563">
        <v>31419.0</v>
      </c>
      <c r="P1066" s="563"/>
      <c r="Q1066" s="582"/>
      <c r="S1066" s="115"/>
      <c r="T1066" s="63"/>
      <c r="U1066" s="8"/>
      <c r="V1066" s="8"/>
      <c r="W1066" s="8"/>
    </row>
    <row r="1067" ht="15.75" customHeight="1">
      <c r="A1067" s="9" t="s">
        <v>3037</v>
      </c>
      <c r="B1067" s="9" t="s">
        <v>3038</v>
      </c>
      <c r="C1067" s="61">
        <v>4.0</v>
      </c>
      <c r="D1067" s="61">
        <v>68.0</v>
      </c>
      <c r="E1067" s="61">
        <v>2250.0</v>
      </c>
      <c r="F1067" s="61">
        <v>220.0</v>
      </c>
      <c r="G1067" s="61">
        <v>180.0</v>
      </c>
      <c r="H1067" s="515">
        <v>1060.7643</v>
      </c>
      <c r="I1067" s="515">
        <v>867.7051974</v>
      </c>
      <c r="J1067" s="515">
        <v>685.2537378000001</v>
      </c>
      <c r="K1067" s="246">
        <v>33.10875000000001</v>
      </c>
      <c r="L1067" s="560">
        <v>0.5</v>
      </c>
      <c r="M1067" s="561">
        <v>4.0</v>
      </c>
      <c r="N1067" s="105"/>
      <c r="O1067" s="563">
        <v>38548.0</v>
      </c>
      <c r="P1067" s="563"/>
      <c r="Q1067" s="582"/>
      <c r="S1067" s="115"/>
      <c r="T1067" s="63"/>
      <c r="U1067" s="8"/>
      <c r="V1067" s="8"/>
      <c r="W1067" s="8"/>
    </row>
    <row r="1068" ht="15.75" customHeight="1">
      <c r="A1068" s="565" t="s">
        <v>3039</v>
      </c>
      <c r="B1068" s="565" t="s">
        <v>3040</v>
      </c>
      <c r="C1068" s="566">
        <v>5.0</v>
      </c>
      <c r="D1068" s="61">
        <v>68.0</v>
      </c>
      <c r="E1068" s="566">
        <v>2250.0</v>
      </c>
      <c r="F1068" s="566">
        <v>280.0</v>
      </c>
      <c r="G1068" s="566">
        <v>240.0</v>
      </c>
      <c r="H1068" s="567">
        <v>1326.7763999999997</v>
      </c>
      <c r="I1068" s="567">
        <v>1085.3030951999997</v>
      </c>
      <c r="J1068" s="567">
        <v>857.0975543999998</v>
      </c>
      <c r="K1068" s="583">
        <v>41.309999999999995</v>
      </c>
      <c r="L1068" s="568">
        <v>0.5</v>
      </c>
      <c r="M1068" s="569">
        <v>4.0</v>
      </c>
      <c r="N1068" s="105"/>
      <c r="O1068" s="563">
        <v>45693.0</v>
      </c>
      <c r="P1068" s="563"/>
      <c r="Q1068" s="582"/>
      <c r="S1068" s="115"/>
      <c r="T1068" s="63"/>
      <c r="U1068" s="8"/>
      <c r="V1068" s="8"/>
      <c r="W1068" s="8"/>
    </row>
    <row r="1069" ht="15.75" customHeight="1">
      <c r="A1069" s="9" t="s">
        <v>3041</v>
      </c>
      <c r="B1069" s="9" t="s">
        <v>3042</v>
      </c>
      <c r="C1069" s="61">
        <v>6.0</v>
      </c>
      <c r="D1069" s="61">
        <v>68.0</v>
      </c>
      <c r="E1069" s="61">
        <v>2250.0</v>
      </c>
      <c r="F1069" s="61">
        <v>340.0</v>
      </c>
      <c r="G1069" s="61">
        <v>300.0</v>
      </c>
      <c r="H1069" s="515">
        <v>1591.6938</v>
      </c>
      <c r="I1069" s="515">
        <v>1302.0055284</v>
      </c>
      <c r="J1069" s="515">
        <v>1028.2341948</v>
      </c>
      <c r="K1069" s="246">
        <v>49.511250000000004</v>
      </c>
      <c r="L1069" s="560">
        <v>0.5</v>
      </c>
      <c r="M1069" s="561">
        <v>4.0</v>
      </c>
      <c r="N1069" s="105"/>
      <c r="O1069" s="563">
        <v>52852.0</v>
      </c>
      <c r="P1069" s="563"/>
      <c r="Q1069" s="582"/>
      <c r="S1069" s="115"/>
      <c r="T1069" s="63"/>
      <c r="U1069" s="8"/>
      <c r="V1069" s="8"/>
      <c r="W1069" s="8"/>
    </row>
    <row r="1070" ht="15.75" customHeight="1">
      <c r="A1070" s="9" t="s">
        <v>3043</v>
      </c>
      <c r="B1070" s="9" t="s">
        <v>3044</v>
      </c>
      <c r="C1070" s="61">
        <v>7.0</v>
      </c>
      <c r="D1070" s="61">
        <v>68.0</v>
      </c>
      <c r="E1070" s="61">
        <v>2250.0</v>
      </c>
      <c r="F1070" s="61">
        <v>400.0</v>
      </c>
      <c r="G1070" s="61">
        <v>360.0</v>
      </c>
      <c r="H1070" s="515">
        <v>1856.6112</v>
      </c>
      <c r="I1070" s="515">
        <v>1518.7079615999999</v>
      </c>
      <c r="J1070" s="515">
        <v>1199.3708352</v>
      </c>
      <c r="K1070" s="246">
        <v>57.712500000000006</v>
      </c>
      <c r="L1070" s="560">
        <v>0.5</v>
      </c>
      <c r="M1070" s="561">
        <v>4.0</v>
      </c>
      <c r="N1070" s="105"/>
      <c r="O1070" s="563">
        <v>60025.0</v>
      </c>
      <c r="P1070" s="563"/>
      <c r="Q1070" s="582"/>
      <c r="S1070" s="115"/>
      <c r="T1070" s="63"/>
      <c r="U1070" s="8"/>
      <c r="V1070" s="8"/>
      <c r="W1070" s="8"/>
    </row>
    <row r="1071" ht="15.75" customHeight="1">
      <c r="A1071" s="565" t="s">
        <v>3045</v>
      </c>
      <c r="B1071" s="565" t="s">
        <v>3046</v>
      </c>
      <c r="C1071" s="566">
        <v>8.0</v>
      </c>
      <c r="D1071" s="61">
        <v>68.0</v>
      </c>
      <c r="E1071" s="566">
        <v>2250.0</v>
      </c>
      <c r="F1071" s="566">
        <v>460.0</v>
      </c>
      <c r="G1071" s="566">
        <v>420.0</v>
      </c>
      <c r="H1071" s="567">
        <v>2122.6233</v>
      </c>
      <c r="I1071" s="567">
        <v>1736.3058594000001</v>
      </c>
      <c r="J1071" s="567">
        <v>1371.2146518000002</v>
      </c>
      <c r="K1071" s="583">
        <v>66.01500000000001</v>
      </c>
      <c r="L1071" s="568">
        <v>0.5</v>
      </c>
      <c r="M1071" s="569">
        <v>4.0</v>
      </c>
      <c r="N1071" s="105"/>
      <c r="O1071" s="563">
        <v>67217.0</v>
      </c>
      <c r="P1071" s="563"/>
      <c r="Q1071" s="582"/>
      <c r="S1071" s="115"/>
      <c r="T1071" s="63"/>
      <c r="U1071" s="8"/>
      <c r="V1071" s="8"/>
      <c r="W1071" s="8"/>
    </row>
    <row r="1072" ht="15.75" customHeight="1">
      <c r="A1072" s="9" t="s">
        <v>3047</v>
      </c>
      <c r="B1072" s="9" t="s">
        <v>3048</v>
      </c>
      <c r="C1072" s="61">
        <v>9.0</v>
      </c>
      <c r="D1072" s="61">
        <v>68.0</v>
      </c>
      <c r="E1072" s="61">
        <v>2250.0</v>
      </c>
      <c r="F1072" s="61">
        <v>520.0</v>
      </c>
      <c r="G1072" s="61">
        <v>480.0</v>
      </c>
      <c r="H1072" s="515">
        <v>2387.5406999999996</v>
      </c>
      <c r="I1072" s="515">
        <v>1953.0082925999995</v>
      </c>
      <c r="J1072" s="515">
        <v>1542.3512921999998</v>
      </c>
      <c r="K1072" s="246">
        <v>74.21625</v>
      </c>
      <c r="L1072" s="560">
        <v>0.5</v>
      </c>
      <c r="M1072" s="561">
        <v>4.0</v>
      </c>
      <c r="N1072" s="105"/>
      <c r="O1072" s="563">
        <v>74419.0</v>
      </c>
      <c r="P1072" s="563"/>
      <c r="Q1072" s="582"/>
      <c r="S1072" s="115"/>
      <c r="T1072" s="63"/>
      <c r="U1072" s="8"/>
      <c r="V1072" s="8"/>
      <c r="W1072" s="8"/>
    </row>
    <row r="1073" ht="15.75" customHeight="1">
      <c r="A1073" s="9" t="s">
        <v>3049</v>
      </c>
      <c r="B1073" s="9" t="s">
        <v>3050</v>
      </c>
      <c r="C1073" s="61">
        <v>10.0</v>
      </c>
      <c r="D1073" s="61">
        <v>68.0</v>
      </c>
      <c r="E1073" s="61">
        <v>2250.0</v>
      </c>
      <c r="F1073" s="61">
        <v>580.0</v>
      </c>
      <c r="G1073" s="61">
        <v>540.0</v>
      </c>
      <c r="H1073" s="515">
        <v>2652.4581000000003</v>
      </c>
      <c r="I1073" s="515">
        <v>2169.7107258</v>
      </c>
      <c r="J1073" s="515">
        <v>1713.4879326000002</v>
      </c>
      <c r="K1073" s="246">
        <v>82.4175</v>
      </c>
      <c r="L1073" s="560">
        <v>0.5</v>
      </c>
      <c r="M1073" s="561">
        <v>6.0</v>
      </c>
      <c r="N1073" s="105"/>
      <c r="O1073" s="563">
        <v>81643.0</v>
      </c>
      <c r="P1073" s="563"/>
      <c r="Q1073" s="582"/>
      <c r="S1073" s="115"/>
      <c r="T1073" s="63"/>
      <c r="U1073" s="8"/>
      <c r="V1073" s="8"/>
      <c r="W1073" s="8"/>
    </row>
    <row r="1074" ht="15.75" customHeight="1">
      <c r="A1074" s="565" t="s">
        <v>3051</v>
      </c>
      <c r="B1074" s="565" t="s">
        <v>3052</v>
      </c>
      <c r="C1074" s="566">
        <v>11.0</v>
      </c>
      <c r="D1074" s="61">
        <v>68.0</v>
      </c>
      <c r="E1074" s="566">
        <v>2250.0</v>
      </c>
      <c r="F1074" s="566">
        <v>640.0</v>
      </c>
      <c r="G1074" s="566">
        <v>600.0</v>
      </c>
      <c r="H1074" s="567">
        <v>2918.4702</v>
      </c>
      <c r="I1074" s="567">
        <v>2387.3086236</v>
      </c>
      <c r="J1074" s="567">
        <v>1885.3317492</v>
      </c>
      <c r="K1074" s="583">
        <v>90.61874999999999</v>
      </c>
      <c r="L1074" s="568">
        <v>0.5</v>
      </c>
      <c r="M1074" s="569">
        <v>6.0</v>
      </c>
      <c r="N1074" s="105"/>
      <c r="O1074" s="563">
        <v>88877.0</v>
      </c>
      <c r="P1074" s="563"/>
      <c r="Q1074" s="582"/>
      <c r="S1074" s="115"/>
      <c r="T1074" s="63"/>
      <c r="U1074" s="8"/>
      <c r="V1074" s="8"/>
      <c r="W1074" s="8"/>
    </row>
    <row r="1075" ht="15.75" customHeight="1">
      <c r="A1075" s="9" t="s">
        <v>3053</v>
      </c>
      <c r="B1075" s="9" t="s">
        <v>3054</v>
      </c>
      <c r="C1075" s="61">
        <v>12.0</v>
      </c>
      <c r="D1075" s="61">
        <v>68.0</v>
      </c>
      <c r="E1075" s="61">
        <v>2250.0</v>
      </c>
      <c r="F1075" s="61">
        <v>700.0</v>
      </c>
      <c r="G1075" s="61">
        <v>660.0</v>
      </c>
      <c r="H1075" s="515">
        <v>3183.3876</v>
      </c>
      <c r="I1075" s="515">
        <v>2604.0110568</v>
      </c>
      <c r="J1075" s="515">
        <v>2056.4683896</v>
      </c>
      <c r="K1075" s="246">
        <v>98.82000000000001</v>
      </c>
      <c r="L1075" s="560">
        <v>0.5</v>
      </c>
      <c r="M1075" s="561">
        <v>6.0</v>
      </c>
      <c r="N1075" s="105"/>
      <c r="O1075" s="563">
        <v>96028.0</v>
      </c>
      <c r="P1075" s="563"/>
      <c r="Q1075" s="582"/>
      <c r="S1075" s="115"/>
      <c r="T1075" s="63"/>
      <c r="U1075" s="8"/>
      <c r="V1075" s="8"/>
      <c r="W1075" s="8"/>
    </row>
    <row r="1076" ht="15.75" customHeight="1">
      <c r="A1076" s="9" t="s">
        <v>3055</v>
      </c>
      <c r="B1076" s="9" t="s">
        <v>3056</v>
      </c>
      <c r="C1076" s="61">
        <v>13.0</v>
      </c>
      <c r="D1076" s="61">
        <v>68.0</v>
      </c>
      <c r="E1076" s="61">
        <v>2250.0</v>
      </c>
      <c r="F1076" s="61">
        <v>760.0</v>
      </c>
      <c r="G1076" s="61">
        <v>720.0</v>
      </c>
      <c r="H1076" s="515">
        <v>3448.305</v>
      </c>
      <c r="I1076" s="515">
        <v>2820.7134899999996</v>
      </c>
      <c r="J1076" s="515">
        <v>2227.60503</v>
      </c>
      <c r="K1076" s="246">
        <v>107.02125000000001</v>
      </c>
      <c r="L1076" s="560">
        <v>0.5</v>
      </c>
      <c r="M1076" s="561">
        <v>6.0</v>
      </c>
      <c r="N1076" s="105"/>
      <c r="O1076" s="563">
        <v>103179.0</v>
      </c>
      <c r="P1076" s="563"/>
      <c r="Q1076" s="582"/>
      <c r="S1076" s="115"/>
      <c r="T1076" s="63"/>
      <c r="U1076" s="8"/>
      <c r="V1076" s="8"/>
      <c r="W1076" s="8"/>
    </row>
    <row r="1077" ht="15.75" customHeight="1">
      <c r="A1077" s="9" t="s">
        <v>3057</v>
      </c>
      <c r="B1077" s="9" t="s">
        <v>3058</v>
      </c>
      <c r="C1077" s="61">
        <v>14.0</v>
      </c>
      <c r="D1077" s="61">
        <v>68.0</v>
      </c>
      <c r="E1077" s="61">
        <v>2250.0</v>
      </c>
      <c r="F1077" s="61">
        <v>820.0</v>
      </c>
      <c r="G1077" s="61">
        <v>780.0</v>
      </c>
      <c r="H1077" s="515">
        <v>3714.3171</v>
      </c>
      <c r="I1077" s="515">
        <v>3038.3113878</v>
      </c>
      <c r="J1077" s="515">
        <v>2399.4488466000003</v>
      </c>
      <c r="K1077" s="246">
        <v>115.32375</v>
      </c>
      <c r="L1077" s="560">
        <v>0.5</v>
      </c>
      <c r="M1077" s="561">
        <v>6.0</v>
      </c>
      <c r="N1077" s="55"/>
      <c r="O1077" s="563">
        <v>110330.0</v>
      </c>
      <c r="P1077" s="563"/>
      <c r="Q1077" s="582"/>
      <c r="S1077" s="115"/>
      <c r="T1077" s="63"/>
      <c r="U1077" s="8"/>
      <c r="V1077" s="8"/>
      <c r="W1077" s="8"/>
    </row>
    <row r="1078" ht="15.75" customHeight="1">
      <c r="H1078" s="63"/>
      <c r="I1078" s="63"/>
      <c r="J1078" s="63"/>
      <c r="K1078" s="586"/>
      <c r="M1078" s="572"/>
      <c r="O1078" s="563">
        <v>0.0</v>
      </c>
      <c r="P1078" s="563"/>
      <c r="Q1078" s="587"/>
      <c r="S1078" s="115"/>
      <c r="T1078" s="63"/>
      <c r="U1078" s="8"/>
      <c r="V1078" s="8"/>
      <c r="W1078" s="8"/>
    </row>
    <row r="1079" ht="15.75" customHeight="1">
      <c r="B1079" s="573" t="s">
        <v>1138</v>
      </c>
      <c r="H1079" s="63"/>
      <c r="I1079" s="63"/>
      <c r="J1079" s="63"/>
      <c r="K1079" s="586"/>
      <c r="M1079" s="572"/>
      <c r="O1079" s="563">
        <v>0.0</v>
      </c>
      <c r="P1079" s="563"/>
      <c r="Q1079" s="587"/>
      <c r="S1079" s="115"/>
      <c r="T1079" s="63"/>
      <c r="U1079" s="8"/>
      <c r="V1079" s="8"/>
      <c r="W1079" s="8"/>
    </row>
    <row r="1080" ht="15.75" customHeight="1">
      <c r="A1080" s="9" t="s">
        <v>3059</v>
      </c>
      <c r="B1080" s="9" t="s">
        <v>3060</v>
      </c>
      <c r="C1080" s="61">
        <v>2.0</v>
      </c>
      <c r="D1080" s="61">
        <v>68.0</v>
      </c>
      <c r="E1080" s="61">
        <v>2500.0</v>
      </c>
      <c r="F1080" s="61">
        <v>100.0</v>
      </c>
      <c r="G1080" s="61">
        <v>60.0</v>
      </c>
      <c r="H1080" s="515">
        <v>594.4221</v>
      </c>
      <c r="I1080" s="515">
        <v>486.23727779999996</v>
      </c>
      <c r="J1080" s="515">
        <v>383.9966766</v>
      </c>
      <c r="K1080" s="246">
        <v>18.18</v>
      </c>
      <c r="L1080" s="560">
        <v>0.5</v>
      </c>
      <c r="M1080" s="561">
        <v>2.0</v>
      </c>
      <c r="N1080" s="562" t="s">
        <v>2098</v>
      </c>
      <c r="O1080" s="563">
        <v>29624.0</v>
      </c>
      <c r="P1080" s="563"/>
      <c r="Q1080" s="582"/>
      <c r="S1080" s="63"/>
      <c r="T1080" s="63"/>
      <c r="U1080" s="8"/>
      <c r="V1080" s="8"/>
      <c r="W1080" s="8"/>
    </row>
    <row r="1081" ht="15.75" customHeight="1">
      <c r="A1081" s="9" t="s">
        <v>3061</v>
      </c>
      <c r="B1081" s="9" t="s">
        <v>3062</v>
      </c>
      <c r="C1081" s="61">
        <v>3.0</v>
      </c>
      <c r="D1081" s="61">
        <v>68.0</v>
      </c>
      <c r="E1081" s="61">
        <v>2500.0</v>
      </c>
      <c r="F1081" s="61">
        <v>160.0</v>
      </c>
      <c r="G1081" s="61">
        <v>120.0</v>
      </c>
      <c r="H1081" s="515">
        <v>891.0858000000001</v>
      </c>
      <c r="I1081" s="515">
        <v>728.9081844</v>
      </c>
      <c r="J1081" s="515">
        <v>575.6414268000001</v>
      </c>
      <c r="K1081" s="246">
        <v>27.18</v>
      </c>
      <c r="L1081" s="560">
        <v>0.5</v>
      </c>
      <c r="M1081" s="561">
        <v>4.0</v>
      </c>
      <c r="N1081" s="105"/>
      <c r="O1081" s="563">
        <v>38518.0</v>
      </c>
      <c r="P1081" s="563"/>
      <c r="Q1081" s="582"/>
      <c r="S1081" s="63"/>
      <c r="T1081" s="63"/>
      <c r="U1081" s="8"/>
      <c r="V1081" s="8"/>
      <c r="W1081" s="8"/>
    </row>
    <row r="1082" ht="15.75" customHeight="1">
      <c r="A1082" s="9" t="s">
        <v>3063</v>
      </c>
      <c r="B1082" s="9" t="s">
        <v>3064</v>
      </c>
      <c r="C1082" s="61">
        <v>4.0</v>
      </c>
      <c r="D1082" s="61">
        <v>68.0</v>
      </c>
      <c r="E1082" s="61">
        <v>2500.0</v>
      </c>
      <c r="F1082" s="61">
        <v>220.0</v>
      </c>
      <c r="G1082" s="61">
        <v>180.0</v>
      </c>
      <c r="H1082" s="515">
        <v>1187.7495</v>
      </c>
      <c r="I1082" s="515">
        <v>971.5790909999998</v>
      </c>
      <c r="J1082" s="515">
        <v>767.286177</v>
      </c>
      <c r="K1082" s="246">
        <v>36.18000000000001</v>
      </c>
      <c r="L1082" s="560">
        <v>0.5</v>
      </c>
      <c r="M1082" s="561">
        <v>4.0</v>
      </c>
      <c r="N1082" s="105"/>
      <c r="O1082" s="563">
        <v>47429.0</v>
      </c>
      <c r="P1082" s="563"/>
      <c r="Q1082" s="582"/>
      <c r="S1082" s="115"/>
      <c r="T1082" s="63"/>
      <c r="U1082" s="8"/>
      <c r="V1082" s="8"/>
      <c r="W1082" s="8"/>
    </row>
    <row r="1083" ht="15.75" customHeight="1">
      <c r="A1083" s="565" t="s">
        <v>3065</v>
      </c>
      <c r="B1083" s="565" t="s">
        <v>3066</v>
      </c>
      <c r="C1083" s="566">
        <v>5.0</v>
      </c>
      <c r="D1083" s="61">
        <v>68.0</v>
      </c>
      <c r="E1083" s="566">
        <v>2500.0</v>
      </c>
      <c r="F1083" s="566">
        <v>280.0</v>
      </c>
      <c r="G1083" s="566">
        <v>240.0</v>
      </c>
      <c r="H1083" s="567">
        <v>1484.4132000000002</v>
      </c>
      <c r="I1083" s="567">
        <v>1214.2499976000001</v>
      </c>
      <c r="J1083" s="567">
        <v>958.9309272000002</v>
      </c>
      <c r="K1083" s="583">
        <v>45.18000000000001</v>
      </c>
      <c r="L1083" s="568">
        <v>0.5</v>
      </c>
      <c r="M1083" s="569">
        <v>4.0</v>
      </c>
      <c r="N1083" s="105"/>
      <c r="O1083" s="563">
        <v>56359.0</v>
      </c>
      <c r="P1083" s="563"/>
      <c r="Q1083" s="582"/>
      <c r="S1083" s="115"/>
      <c r="T1083" s="63"/>
      <c r="U1083" s="8"/>
      <c r="V1083" s="8"/>
      <c r="W1083" s="8"/>
    </row>
    <row r="1084" ht="15.75" customHeight="1">
      <c r="A1084" s="9" t="s">
        <v>3067</v>
      </c>
      <c r="B1084" s="9" t="s">
        <v>3068</v>
      </c>
      <c r="C1084" s="61">
        <v>6.0</v>
      </c>
      <c r="D1084" s="61">
        <v>68.0</v>
      </c>
      <c r="E1084" s="61">
        <v>2500.0</v>
      </c>
      <c r="F1084" s="61">
        <v>340.0</v>
      </c>
      <c r="G1084" s="61">
        <v>300.0</v>
      </c>
      <c r="H1084" s="515">
        <v>1781.0769</v>
      </c>
      <c r="I1084" s="515">
        <v>1456.9209042</v>
      </c>
      <c r="J1084" s="515">
        <v>1150.5756774000001</v>
      </c>
      <c r="K1084" s="246">
        <v>54.18000000000001</v>
      </c>
      <c r="L1084" s="560">
        <v>0.5</v>
      </c>
      <c r="M1084" s="561">
        <v>4.0</v>
      </c>
      <c r="N1084" s="105"/>
      <c r="O1084" s="563">
        <v>65307.0</v>
      </c>
      <c r="P1084" s="563"/>
      <c r="Q1084" s="582"/>
      <c r="S1084" s="115"/>
      <c r="T1084" s="63"/>
      <c r="U1084" s="8"/>
      <c r="V1084" s="8"/>
      <c r="W1084" s="8"/>
    </row>
    <row r="1085" ht="15.75" customHeight="1">
      <c r="A1085" s="9" t="s">
        <v>3069</v>
      </c>
      <c r="B1085" s="9" t="s">
        <v>3070</v>
      </c>
      <c r="C1085" s="61">
        <v>7.0</v>
      </c>
      <c r="D1085" s="61">
        <v>68.0</v>
      </c>
      <c r="E1085" s="61">
        <v>2500.0</v>
      </c>
      <c r="F1085" s="61">
        <v>400.0</v>
      </c>
      <c r="G1085" s="61">
        <v>360.0</v>
      </c>
      <c r="H1085" s="515">
        <v>2077.7406</v>
      </c>
      <c r="I1085" s="515">
        <v>1699.5918108</v>
      </c>
      <c r="J1085" s="515">
        <v>1342.2204276</v>
      </c>
      <c r="K1085" s="246">
        <v>63.18000000000001</v>
      </c>
      <c r="L1085" s="560">
        <v>0.5</v>
      </c>
      <c r="M1085" s="561">
        <v>4.0</v>
      </c>
      <c r="N1085" s="105"/>
      <c r="O1085" s="563">
        <v>74273.0</v>
      </c>
      <c r="P1085" s="563"/>
      <c r="Q1085" s="582"/>
      <c r="S1085" s="115"/>
      <c r="T1085" s="63"/>
      <c r="U1085" s="8"/>
      <c r="V1085" s="8"/>
      <c r="W1085" s="8"/>
    </row>
    <row r="1086" ht="15.75" customHeight="1">
      <c r="A1086" s="565" t="s">
        <v>3071</v>
      </c>
      <c r="B1086" s="565" t="s">
        <v>3072</v>
      </c>
      <c r="C1086" s="566">
        <v>8.0</v>
      </c>
      <c r="D1086" s="61">
        <v>68.0</v>
      </c>
      <c r="E1086" s="566">
        <v>2500.0</v>
      </c>
      <c r="F1086" s="566">
        <v>460.0</v>
      </c>
      <c r="G1086" s="566">
        <v>420.0</v>
      </c>
      <c r="H1086" s="567">
        <v>2375.499</v>
      </c>
      <c r="I1086" s="567">
        <v>1943.1581819999997</v>
      </c>
      <c r="J1086" s="567">
        <v>1534.572354</v>
      </c>
      <c r="K1086" s="583">
        <v>72.27</v>
      </c>
      <c r="L1086" s="568">
        <v>0.5</v>
      </c>
      <c r="M1086" s="569">
        <v>4.0</v>
      </c>
      <c r="N1086" s="105"/>
      <c r="O1086" s="563">
        <v>83262.0</v>
      </c>
      <c r="P1086" s="563"/>
      <c r="Q1086" s="582"/>
      <c r="S1086" s="115"/>
      <c r="T1086" s="63"/>
      <c r="U1086" s="8"/>
      <c r="V1086" s="8"/>
      <c r="W1086" s="8"/>
    </row>
    <row r="1087" ht="15.75" customHeight="1">
      <c r="A1087" s="9" t="s">
        <v>3073</v>
      </c>
      <c r="B1087" s="9" t="s">
        <v>3074</v>
      </c>
      <c r="C1087" s="61">
        <v>9.0</v>
      </c>
      <c r="D1087" s="61">
        <v>68.0</v>
      </c>
      <c r="E1087" s="61">
        <v>2500.0</v>
      </c>
      <c r="F1087" s="61">
        <v>520.0</v>
      </c>
      <c r="G1087" s="61">
        <v>480.0</v>
      </c>
      <c r="H1087" s="515">
        <v>2672.1627000000003</v>
      </c>
      <c r="I1087" s="515">
        <v>2185.8290886</v>
      </c>
      <c r="J1087" s="515">
        <v>1726.2171042000002</v>
      </c>
      <c r="K1087" s="246">
        <v>81.27</v>
      </c>
      <c r="L1087" s="560">
        <v>0.5</v>
      </c>
      <c r="M1087" s="561">
        <v>4.0</v>
      </c>
      <c r="N1087" s="105"/>
      <c r="O1087" s="563">
        <v>92267.0</v>
      </c>
      <c r="P1087" s="563"/>
      <c r="Q1087" s="582"/>
      <c r="S1087" s="115"/>
      <c r="T1087" s="63"/>
      <c r="U1087" s="8"/>
      <c r="V1087" s="8"/>
      <c r="W1087" s="8"/>
    </row>
    <row r="1088" ht="15.75" customHeight="1">
      <c r="A1088" s="9" t="s">
        <v>3075</v>
      </c>
      <c r="B1088" s="9" t="s">
        <v>3076</v>
      </c>
      <c r="C1088" s="61">
        <v>10.0</v>
      </c>
      <c r="D1088" s="61">
        <v>68.0</v>
      </c>
      <c r="E1088" s="61">
        <v>2500.0</v>
      </c>
      <c r="F1088" s="61">
        <v>580.0</v>
      </c>
      <c r="G1088" s="61">
        <v>540.0</v>
      </c>
      <c r="H1088" s="515">
        <v>2969.9210999999996</v>
      </c>
      <c r="I1088" s="515">
        <v>2429.3954597999996</v>
      </c>
      <c r="J1088" s="515">
        <v>1918.5690305999997</v>
      </c>
      <c r="K1088" s="246">
        <v>90.27</v>
      </c>
      <c r="L1088" s="560">
        <v>0.5</v>
      </c>
      <c r="M1088" s="561">
        <v>6.0</v>
      </c>
      <c r="N1088" s="105"/>
      <c r="O1088" s="563">
        <v>101296.0</v>
      </c>
      <c r="P1088" s="563"/>
      <c r="Q1088" s="582"/>
      <c r="S1088" s="115"/>
      <c r="T1088" s="63"/>
      <c r="U1088" s="8"/>
      <c r="V1088" s="8"/>
      <c r="W1088" s="8"/>
    </row>
    <row r="1089" ht="15.75" customHeight="1">
      <c r="A1089" s="565" t="s">
        <v>3077</v>
      </c>
      <c r="B1089" s="565" t="s">
        <v>3078</v>
      </c>
      <c r="C1089" s="566">
        <v>11.0</v>
      </c>
      <c r="D1089" s="61">
        <v>68.0</v>
      </c>
      <c r="E1089" s="566">
        <v>2500.0</v>
      </c>
      <c r="F1089" s="566">
        <v>640.0</v>
      </c>
      <c r="G1089" s="566">
        <v>600.0</v>
      </c>
      <c r="H1089" s="567">
        <v>3266.5847999999996</v>
      </c>
      <c r="I1089" s="567">
        <v>2672.0663663999994</v>
      </c>
      <c r="J1089" s="567">
        <v>2110.2137807999998</v>
      </c>
      <c r="K1089" s="583">
        <v>99.27</v>
      </c>
      <c r="L1089" s="568">
        <v>0.5</v>
      </c>
      <c r="M1089" s="569">
        <v>6.0</v>
      </c>
      <c r="N1089" s="105"/>
      <c r="O1089" s="563">
        <v>110338.0</v>
      </c>
      <c r="P1089" s="563"/>
      <c r="Q1089" s="582"/>
      <c r="S1089" s="115"/>
      <c r="T1089" s="63"/>
      <c r="U1089" s="8"/>
      <c r="V1089" s="8"/>
      <c r="W1089" s="8"/>
    </row>
    <row r="1090" ht="15.75" customHeight="1">
      <c r="A1090" s="9" t="s">
        <v>3079</v>
      </c>
      <c r="B1090" s="9" t="s">
        <v>3080</v>
      </c>
      <c r="C1090" s="61">
        <v>12.0</v>
      </c>
      <c r="D1090" s="61">
        <v>68.0</v>
      </c>
      <c r="E1090" s="61">
        <v>2500.0</v>
      </c>
      <c r="F1090" s="61">
        <v>700.0</v>
      </c>
      <c r="G1090" s="61">
        <v>660.0</v>
      </c>
      <c r="H1090" s="515">
        <v>3563.2484999999997</v>
      </c>
      <c r="I1090" s="515">
        <v>2914.7372729999997</v>
      </c>
      <c r="J1090" s="515">
        <v>2301.858531</v>
      </c>
      <c r="K1090" s="246">
        <v>108.27</v>
      </c>
      <c r="L1090" s="560">
        <v>0.5</v>
      </c>
      <c r="M1090" s="561">
        <v>6.0</v>
      </c>
      <c r="N1090" s="105"/>
      <c r="O1090" s="563">
        <v>119277.0</v>
      </c>
      <c r="P1090" s="563"/>
      <c r="Q1090" s="582"/>
      <c r="S1090" s="115"/>
      <c r="T1090" s="63"/>
      <c r="U1090" s="8"/>
      <c r="V1090" s="8"/>
      <c r="W1090" s="8"/>
    </row>
    <row r="1091" ht="15.75" customHeight="1">
      <c r="A1091" s="9" t="s">
        <v>3081</v>
      </c>
      <c r="B1091" s="9" t="s">
        <v>3082</v>
      </c>
      <c r="C1091" s="61">
        <v>13.0</v>
      </c>
      <c r="D1091" s="61">
        <v>68.0</v>
      </c>
      <c r="E1091" s="61">
        <v>2500.0</v>
      </c>
      <c r="F1091" s="61">
        <v>760.0</v>
      </c>
      <c r="G1091" s="61">
        <v>720.0</v>
      </c>
      <c r="H1091" s="515">
        <v>3859.9121999999998</v>
      </c>
      <c r="I1091" s="515">
        <v>3157.4081795999996</v>
      </c>
      <c r="J1091" s="515">
        <v>2493.5032812</v>
      </c>
      <c r="K1091" s="246">
        <v>117.27000000000001</v>
      </c>
      <c r="L1091" s="560">
        <v>0.5</v>
      </c>
      <c r="M1091" s="561">
        <v>6.0</v>
      </c>
      <c r="N1091" s="105"/>
      <c r="O1091" s="563">
        <v>128216.0</v>
      </c>
      <c r="P1091" s="563"/>
      <c r="Q1091" s="582"/>
      <c r="S1091" s="115"/>
      <c r="T1091" s="63"/>
      <c r="U1091" s="8"/>
      <c r="V1091" s="8"/>
      <c r="W1091" s="8"/>
    </row>
    <row r="1092" ht="15.75" customHeight="1">
      <c r="A1092" s="9" t="s">
        <v>3083</v>
      </c>
      <c r="B1092" s="9" t="s">
        <v>3084</v>
      </c>
      <c r="C1092" s="61">
        <v>14.0</v>
      </c>
      <c r="D1092" s="61">
        <v>68.0</v>
      </c>
      <c r="E1092" s="61">
        <v>2500.0</v>
      </c>
      <c r="F1092" s="61">
        <v>820.0</v>
      </c>
      <c r="G1092" s="61">
        <v>780.0</v>
      </c>
      <c r="H1092" s="515">
        <v>4157.6705999999995</v>
      </c>
      <c r="I1092" s="515">
        <v>3400.974550799999</v>
      </c>
      <c r="J1092" s="515">
        <v>2685.8552075999996</v>
      </c>
      <c r="K1092" s="246">
        <v>126.27000000000001</v>
      </c>
      <c r="L1092" s="560">
        <v>0.5</v>
      </c>
      <c r="M1092" s="561">
        <v>6.0</v>
      </c>
      <c r="N1092" s="55"/>
      <c r="O1092" s="563">
        <v>137155.0</v>
      </c>
      <c r="P1092" s="563"/>
      <c r="Q1092" s="582"/>
      <c r="S1092" s="115"/>
      <c r="T1092" s="63"/>
      <c r="U1092" s="8"/>
      <c r="V1092" s="8"/>
      <c r="W1092" s="8"/>
    </row>
    <row r="1093" ht="15.75" customHeight="1">
      <c r="G1093" s="67"/>
      <c r="H1093" s="63"/>
      <c r="I1093" s="63"/>
      <c r="J1093" s="63"/>
      <c r="K1093" s="586"/>
      <c r="M1093" s="572"/>
      <c r="O1093" s="563">
        <v>0.0</v>
      </c>
      <c r="P1093" s="563"/>
      <c r="Q1093" s="587"/>
      <c r="S1093" s="115"/>
      <c r="T1093" s="63"/>
      <c r="U1093" s="8"/>
      <c r="V1093" s="8"/>
      <c r="W1093" s="8"/>
    </row>
    <row r="1094" ht="15.75" customHeight="1">
      <c r="B1094" s="573" t="s">
        <v>1195</v>
      </c>
      <c r="G1094" s="572"/>
      <c r="H1094" s="63"/>
      <c r="I1094" s="63"/>
      <c r="J1094" s="63"/>
      <c r="K1094" s="586"/>
      <c r="M1094" s="572"/>
      <c r="O1094" s="563">
        <v>0.0</v>
      </c>
      <c r="P1094" s="563"/>
      <c r="Q1094" s="587"/>
      <c r="S1094" s="115"/>
      <c r="T1094" s="63"/>
      <c r="U1094" s="8"/>
      <c r="V1094" s="8"/>
      <c r="W1094" s="8"/>
    </row>
    <row r="1095" ht="15.75" customHeight="1">
      <c r="A1095" s="9" t="s">
        <v>3085</v>
      </c>
      <c r="B1095" s="9" t="s">
        <v>3086</v>
      </c>
      <c r="C1095" s="61">
        <v>2.0</v>
      </c>
      <c r="D1095" s="61">
        <v>68.0</v>
      </c>
      <c r="E1095" s="61">
        <v>3000.0</v>
      </c>
      <c r="F1095" s="61">
        <v>100.0</v>
      </c>
      <c r="G1095" s="61">
        <v>60.0</v>
      </c>
      <c r="H1095" s="515">
        <v>712.6496999999999</v>
      </c>
      <c r="I1095" s="515">
        <v>582.9474545999999</v>
      </c>
      <c r="J1095" s="515">
        <v>460.37170619999995</v>
      </c>
      <c r="K1095" s="246">
        <v>22.14</v>
      </c>
      <c r="L1095" s="560">
        <v>0.5</v>
      </c>
      <c r="M1095" s="561">
        <v>2.0</v>
      </c>
      <c r="N1095" s="562" t="s">
        <v>2098</v>
      </c>
      <c r="O1095" s="563">
        <v>34944.0</v>
      </c>
      <c r="P1095" s="563"/>
      <c r="Q1095" s="582"/>
      <c r="S1095" s="63"/>
      <c r="T1095" s="63"/>
      <c r="U1095" s="8"/>
      <c r="V1095" s="8"/>
      <c r="W1095" s="8"/>
    </row>
    <row r="1096" ht="15.75" customHeight="1">
      <c r="A1096" s="9" t="s">
        <v>3087</v>
      </c>
      <c r="B1096" s="9" t="s">
        <v>3088</v>
      </c>
      <c r="C1096" s="61">
        <v>3.0</v>
      </c>
      <c r="D1096" s="61">
        <v>68.0</v>
      </c>
      <c r="E1096" s="61">
        <v>3000.0</v>
      </c>
      <c r="F1096" s="61">
        <v>160.0</v>
      </c>
      <c r="G1096" s="61">
        <v>120.0</v>
      </c>
      <c r="H1096" s="515">
        <v>1069.5219</v>
      </c>
      <c r="I1096" s="515">
        <v>874.8689142</v>
      </c>
      <c r="J1096" s="515">
        <v>690.9111474</v>
      </c>
      <c r="K1096" s="246">
        <v>33.075</v>
      </c>
      <c r="L1096" s="560">
        <v>0.5</v>
      </c>
      <c r="M1096" s="561">
        <v>4.0</v>
      </c>
      <c r="N1096" s="105"/>
      <c r="O1096" s="563">
        <v>45615.0</v>
      </c>
      <c r="P1096" s="563"/>
      <c r="Q1096" s="582"/>
      <c r="S1096" s="63"/>
      <c r="T1096" s="63"/>
      <c r="U1096" s="8"/>
      <c r="V1096" s="8"/>
      <c r="W1096" s="8"/>
    </row>
    <row r="1097" ht="15.75" customHeight="1">
      <c r="A1097" s="9" t="s">
        <v>3089</v>
      </c>
      <c r="B1097" s="9" t="s">
        <v>3090</v>
      </c>
      <c r="C1097" s="61">
        <v>4.0</v>
      </c>
      <c r="D1097" s="61">
        <v>68.0</v>
      </c>
      <c r="E1097" s="61">
        <v>3000.0</v>
      </c>
      <c r="F1097" s="61">
        <v>220.0</v>
      </c>
      <c r="G1097" s="61">
        <v>180.0</v>
      </c>
      <c r="H1097" s="515">
        <v>1425.2993999999999</v>
      </c>
      <c r="I1097" s="515">
        <v>1165.8949091999998</v>
      </c>
      <c r="J1097" s="515">
        <v>920.7434123999999</v>
      </c>
      <c r="K1097" s="246">
        <v>44.14500000000001</v>
      </c>
      <c r="L1097" s="560">
        <v>0.5</v>
      </c>
      <c r="M1097" s="561">
        <v>4.0</v>
      </c>
      <c r="N1097" s="105"/>
      <c r="O1097" s="563">
        <v>56308.0</v>
      </c>
      <c r="P1097" s="563"/>
      <c r="Q1097" s="582"/>
      <c r="S1097" s="115"/>
      <c r="T1097" s="63"/>
      <c r="U1097" s="8"/>
      <c r="V1097" s="8"/>
      <c r="W1097" s="8"/>
    </row>
    <row r="1098" ht="15.75" customHeight="1">
      <c r="A1098" s="565" t="s">
        <v>3091</v>
      </c>
      <c r="B1098" s="565" t="s">
        <v>3092</v>
      </c>
      <c r="C1098" s="566">
        <v>5.0</v>
      </c>
      <c r="D1098" s="61">
        <v>68.0</v>
      </c>
      <c r="E1098" s="566">
        <v>3000.0</v>
      </c>
      <c r="F1098" s="566">
        <v>280.0</v>
      </c>
      <c r="G1098" s="566">
        <v>240.0</v>
      </c>
      <c r="H1098" s="567">
        <v>1782.1716000000001</v>
      </c>
      <c r="I1098" s="567">
        <v>1457.8163688</v>
      </c>
      <c r="J1098" s="567">
        <v>1151.2828536000002</v>
      </c>
      <c r="K1098" s="583">
        <v>55.07999999999999</v>
      </c>
      <c r="L1098" s="568">
        <v>0.5</v>
      </c>
      <c r="M1098" s="569">
        <v>4.0</v>
      </c>
      <c r="N1098" s="105"/>
      <c r="O1098" s="563">
        <v>67023.0</v>
      </c>
      <c r="P1098" s="563"/>
      <c r="Q1098" s="582"/>
      <c r="S1098" s="115"/>
      <c r="T1098" s="63"/>
      <c r="U1098" s="8"/>
      <c r="V1098" s="8"/>
      <c r="W1098" s="8"/>
    </row>
    <row r="1099" ht="15.75" customHeight="1">
      <c r="A1099" s="9" t="s">
        <v>3093</v>
      </c>
      <c r="B1099" s="9" t="s">
        <v>3094</v>
      </c>
      <c r="C1099" s="61">
        <v>6.0</v>
      </c>
      <c r="D1099" s="61">
        <v>68.0</v>
      </c>
      <c r="E1099" s="61">
        <v>3000.0</v>
      </c>
      <c r="F1099" s="61">
        <v>340.0</v>
      </c>
      <c r="G1099" s="61">
        <v>300.0</v>
      </c>
      <c r="H1099" s="515">
        <v>2137.9491000000003</v>
      </c>
      <c r="I1099" s="515">
        <v>1748.8423638000002</v>
      </c>
      <c r="J1099" s="515">
        <v>1381.1151186000002</v>
      </c>
      <c r="K1099" s="246">
        <v>66.015</v>
      </c>
      <c r="L1099" s="560">
        <v>0.5</v>
      </c>
      <c r="M1099" s="561">
        <v>4.0</v>
      </c>
      <c r="N1099" s="105"/>
      <c r="O1099" s="563">
        <v>77761.0</v>
      </c>
      <c r="P1099" s="563"/>
      <c r="Q1099" s="582"/>
      <c r="S1099" s="115"/>
      <c r="T1099" s="63"/>
      <c r="U1099" s="8"/>
      <c r="V1099" s="8"/>
      <c r="W1099" s="8"/>
    </row>
    <row r="1100" ht="15.75" customHeight="1">
      <c r="A1100" s="9" t="s">
        <v>3095</v>
      </c>
      <c r="B1100" s="9" t="s">
        <v>3096</v>
      </c>
      <c r="C1100" s="61">
        <v>7.0</v>
      </c>
      <c r="D1100" s="61">
        <v>68.0</v>
      </c>
      <c r="E1100" s="61">
        <v>3000.0</v>
      </c>
      <c r="F1100" s="61">
        <v>400.0</v>
      </c>
      <c r="G1100" s="61">
        <v>360.0</v>
      </c>
      <c r="H1100" s="515">
        <v>2494.8213</v>
      </c>
      <c r="I1100" s="515">
        <v>2040.7638233999999</v>
      </c>
      <c r="J1100" s="515">
        <v>1611.6545598</v>
      </c>
      <c r="K1100" s="246">
        <v>76.95</v>
      </c>
      <c r="L1100" s="560">
        <v>0.5</v>
      </c>
      <c r="M1100" s="561">
        <v>4.0</v>
      </c>
      <c r="N1100" s="105"/>
      <c r="O1100" s="563">
        <v>88523.0</v>
      </c>
      <c r="P1100" s="563"/>
      <c r="Q1100" s="582"/>
      <c r="S1100" s="115"/>
      <c r="T1100" s="63"/>
      <c r="U1100" s="8"/>
      <c r="V1100" s="8"/>
      <c r="W1100" s="8"/>
    </row>
    <row r="1101" ht="15.75" customHeight="1">
      <c r="A1101" s="565" t="s">
        <v>3097</v>
      </c>
      <c r="B1101" s="565" t="s">
        <v>3098</v>
      </c>
      <c r="C1101" s="566">
        <v>8.0</v>
      </c>
      <c r="D1101" s="61">
        <v>68.0</v>
      </c>
      <c r="E1101" s="566">
        <v>3000.0</v>
      </c>
      <c r="F1101" s="566">
        <v>460.0</v>
      </c>
      <c r="G1101" s="566">
        <v>420.0</v>
      </c>
      <c r="H1101" s="567">
        <v>2850.5987999999998</v>
      </c>
      <c r="I1101" s="567">
        <v>2331.7898183999996</v>
      </c>
      <c r="J1101" s="567">
        <v>1841.4868247999998</v>
      </c>
      <c r="K1101" s="583">
        <v>88.02000000000001</v>
      </c>
      <c r="L1101" s="568">
        <v>0.5</v>
      </c>
      <c r="M1101" s="569">
        <v>4.0</v>
      </c>
      <c r="N1101" s="105"/>
      <c r="O1101" s="563">
        <v>99309.0</v>
      </c>
      <c r="P1101" s="563"/>
      <c r="Q1101" s="582"/>
      <c r="S1101" s="115"/>
      <c r="T1101" s="63"/>
      <c r="U1101" s="8"/>
      <c r="V1101" s="8"/>
      <c r="W1101" s="8"/>
    </row>
    <row r="1102" ht="15.75" customHeight="1">
      <c r="A1102" s="9" t="s">
        <v>3099</v>
      </c>
      <c r="B1102" s="9" t="s">
        <v>3100</v>
      </c>
      <c r="C1102" s="61">
        <v>9.0</v>
      </c>
      <c r="D1102" s="61">
        <v>68.0</v>
      </c>
      <c r="E1102" s="61">
        <v>3000.0</v>
      </c>
      <c r="F1102" s="61">
        <v>520.0</v>
      </c>
      <c r="G1102" s="61">
        <v>480.0</v>
      </c>
      <c r="H1102" s="515">
        <v>3207.471</v>
      </c>
      <c r="I1102" s="515">
        <v>2623.7112779999998</v>
      </c>
      <c r="J1102" s="515">
        <v>2072.026266</v>
      </c>
      <c r="K1102" s="246">
        <v>98.955</v>
      </c>
      <c r="L1102" s="560">
        <v>0.5</v>
      </c>
      <c r="M1102" s="561">
        <v>4.0</v>
      </c>
      <c r="N1102" s="105"/>
      <c r="O1102" s="563">
        <v>110114.0</v>
      </c>
      <c r="P1102" s="563"/>
      <c r="Q1102" s="582"/>
      <c r="S1102" s="115"/>
      <c r="T1102" s="63"/>
      <c r="U1102" s="8"/>
      <c r="V1102" s="8"/>
      <c r="W1102" s="8"/>
    </row>
    <row r="1103" ht="15.75" customHeight="1">
      <c r="A1103" s="9" t="s">
        <v>3101</v>
      </c>
      <c r="B1103" s="9" t="s">
        <v>3102</v>
      </c>
      <c r="C1103" s="61">
        <v>10.0</v>
      </c>
      <c r="D1103" s="61">
        <v>68.0</v>
      </c>
      <c r="E1103" s="61">
        <v>3000.0</v>
      </c>
      <c r="F1103" s="61">
        <v>580.0</v>
      </c>
      <c r="G1103" s="61">
        <v>540.0</v>
      </c>
      <c r="H1103" s="515">
        <v>3563.2484999999997</v>
      </c>
      <c r="I1103" s="515">
        <v>2914.7372729999997</v>
      </c>
      <c r="J1103" s="515">
        <v>2301.858531</v>
      </c>
      <c r="K1103" s="246">
        <v>109.89000000000001</v>
      </c>
      <c r="L1103" s="560">
        <v>0.5</v>
      </c>
      <c r="M1103" s="561">
        <v>6.0</v>
      </c>
      <c r="N1103" s="105"/>
      <c r="O1103" s="563">
        <v>120949.0</v>
      </c>
      <c r="P1103" s="563"/>
      <c r="Q1103" s="582"/>
      <c r="S1103" s="115"/>
      <c r="T1103" s="63"/>
      <c r="U1103" s="8"/>
      <c r="V1103" s="8"/>
      <c r="W1103" s="8"/>
    </row>
    <row r="1104" ht="15.75" customHeight="1">
      <c r="A1104" s="565" t="s">
        <v>3103</v>
      </c>
      <c r="B1104" s="565" t="s">
        <v>3104</v>
      </c>
      <c r="C1104" s="566">
        <v>11.0</v>
      </c>
      <c r="D1104" s="61">
        <v>68.0</v>
      </c>
      <c r="E1104" s="566">
        <v>3000.0</v>
      </c>
      <c r="F1104" s="566">
        <v>640.0</v>
      </c>
      <c r="G1104" s="566">
        <v>600.0</v>
      </c>
      <c r="H1104" s="567">
        <v>3920.1207000000004</v>
      </c>
      <c r="I1104" s="567">
        <v>3206.6587326000003</v>
      </c>
      <c r="J1104" s="567">
        <v>2532.3979722000004</v>
      </c>
      <c r="K1104" s="583">
        <v>120.82499999999999</v>
      </c>
      <c r="L1104" s="568">
        <v>0.5</v>
      </c>
      <c r="M1104" s="569">
        <v>6.0</v>
      </c>
      <c r="N1104" s="105"/>
      <c r="O1104" s="563">
        <v>131800.0</v>
      </c>
      <c r="P1104" s="563"/>
      <c r="Q1104" s="582"/>
      <c r="S1104" s="115"/>
      <c r="T1104" s="63"/>
      <c r="U1104" s="8"/>
      <c r="V1104" s="8"/>
      <c r="W1104" s="8"/>
    </row>
    <row r="1105" ht="15.75" customHeight="1">
      <c r="A1105" s="9" t="s">
        <v>3105</v>
      </c>
      <c r="B1105" s="9" t="s">
        <v>3106</v>
      </c>
      <c r="C1105" s="61">
        <v>12.0</v>
      </c>
      <c r="D1105" s="61">
        <v>68.0</v>
      </c>
      <c r="E1105" s="61">
        <v>3000.0</v>
      </c>
      <c r="F1105" s="61">
        <v>700.0</v>
      </c>
      <c r="G1105" s="61">
        <v>660.0</v>
      </c>
      <c r="H1105" s="515">
        <v>4275.8982000000005</v>
      </c>
      <c r="I1105" s="515">
        <v>3497.6847276000003</v>
      </c>
      <c r="J1105" s="515">
        <v>2762.2302372000004</v>
      </c>
      <c r="K1105" s="246">
        <v>131.76</v>
      </c>
      <c r="L1105" s="560">
        <v>0.5</v>
      </c>
      <c r="M1105" s="561">
        <v>6.0</v>
      </c>
      <c r="N1105" s="105"/>
      <c r="O1105" s="563">
        <v>142526.0</v>
      </c>
      <c r="P1105" s="563"/>
      <c r="Q1105" s="582"/>
      <c r="S1105" s="115"/>
      <c r="T1105" s="63"/>
      <c r="U1105" s="8"/>
      <c r="V1105" s="8"/>
      <c r="W1105" s="8"/>
    </row>
    <row r="1106" ht="15.75" customHeight="1">
      <c r="A1106" s="9" t="s">
        <v>3107</v>
      </c>
      <c r="B1106" s="9" t="s">
        <v>3108</v>
      </c>
      <c r="C1106" s="61">
        <v>13.0</v>
      </c>
      <c r="D1106" s="61">
        <v>68.0</v>
      </c>
      <c r="E1106" s="61">
        <v>3000.0</v>
      </c>
      <c r="F1106" s="61">
        <v>760.0</v>
      </c>
      <c r="G1106" s="61">
        <v>720.0</v>
      </c>
      <c r="H1106" s="515">
        <v>4632.7704</v>
      </c>
      <c r="I1106" s="515">
        <v>3789.6061872</v>
      </c>
      <c r="J1106" s="515">
        <v>2992.7696784000004</v>
      </c>
      <c r="K1106" s="246">
        <v>142.69500000000002</v>
      </c>
      <c r="L1106" s="560">
        <v>0.5</v>
      </c>
      <c r="M1106" s="561">
        <v>6.0</v>
      </c>
      <c r="N1106" s="105"/>
      <c r="O1106" s="563">
        <v>153253.0</v>
      </c>
      <c r="P1106" s="563"/>
      <c r="Q1106" s="582"/>
      <c r="S1106" s="115"/>
      <c r="T1106" s="63"/>
      <c r="U1106" s="8"/>
      <c r="V1106" s="8"/>
      <c r="W1106" s="8"/>
    </row>
    <row r="1107" ht="15.75" customHeight="1">
      <c r="A1107" s="9" t="s">
        <v>3109</v>
      </c>
      <c r="B1107" s="9" t="s">
        <v>3110</v>
      </c>
      <c r="C1107" s="61">
        <v>14.0</v>
      </c>
      <c r="D1107" s="61">
        <v>68.0</v>
      </c>
      <c r="E1107" s="61">
        <v>3000.0</v>
      </c>
      <c r="F1107" s="61">
        <v>820.0</v>
      </c>
      <c r="G1107" s="61">
        <v>780.0</v>
      </c>
      <c r="H1107" s="515">
        <v>4988.5479</v>
      </c>
      <c r="I1107" s="515">
        <v>4080.6321821999995</v>
      </c>
      <c r="J1107" s="515">
        <v>3222.6019434</v>
      </c>
      <c r="K1107" s="246">
        <v>153.76500000000001</v>
      </c>
      <c r="L1107" s="560">
        <v>0.5</v>
      </c>
      <c r="M1107" s="561">
        <v>6.0</v>
      </c>
      <c r="N1107" s="55"/>
      <c r="O1107" s="563">
        <v>163980.0</v>
      </c>
      <c r="P1107" s="563"/>
      <c r="Q1107" s="582"/>
      <c r="S1107" s="115"/>
      <c r="T1107" s="63"/>
      <c r="U1107" s="8"/>
      <c r="V1107" s="8"/>
      <c r="W1107" s="8"/>
    </row>
    <row r="1108" ht="15.75" customHeight="1">
      <c r="O1108" s="563">
        <v>0.0</v>
      </c>
      <c r="P1108" s="563"/>
      <c r="Q1108" s="13"/>
      <c r="S1108" s="115"/>
      <c r="T1108" s="63"/>
      <c r="U1108" s="8"/>
      <c r="V1108" s="8"/>
      <c r="W1108" s="8"/>
    </row>
    <row r="1109" ht="15.75" customHeight="1">
      <c r="A1109" s="9" t="s">
        <v>3111</v>
      </c>
      <c r="B1109" s="9" t="s">
        <v>3112</v>
      </c>
      <c r="C1109" s="61">
        <v>2.0</v>
      </c>
      <c r="D1109" s="61">
        <v>70.0</v>
      </c>
      <c r="E1109" s="61">
        <v>100.0</v>
      </c>
      <c r="F1109" s="61">
        <v>270.0</v>
      </c>
      <c r="G1109" s="61">
        <v>200.0</v>
      </c>
      <c r="H1109" s="515">
        <v>64.5873</v>
      </c>
      <c r="I1109" s="515">
        <v>52.8324114</v>
      </c>
      <c r="J1109" s="515">
        <v>41.7233958</v>
      </c>
      <c r="K1109" s="61">
        <v>2.25</v>
      </c>
      <c r="L1109" s="560">
        <v>0.5</v>
      </c>
      <c r="M1109" s="561">
        <v>2.0</v>
      </c>
      <c r="N1109" s="562" t="s">
        <v>1254</v>
      </c>
      <c r="O1109" s="563">
        <v>10652.0</v>
      </c>
      <c r="P1109" s="563"/>
      <c r="Q1109" s="582"/>
      <c r="S1109" s="115"/>
      <c r="T1109" s="63"/>
      <c r="U1109" s="8"/>
      <c r="V1109" s="8"/>
      <c r="W1109" s="8"/>
    </row>
    <row r="1110" ht="15.75" customHeight="1">
      <c r="A1110" s="9" t="s">
        <v>3113</v>
      </c>
      <c r="B1110" s="9" t="s">
        <v>3114</v>
      </c>
      <c r="C1110" s="61">
        <v>3.0</v>
      </c>
      <c r="D1110" s="61">
        <v>70.0</v>
      </c>
      <c r="E1110" s="61">
        <v>160.0</v>
      </c>
      <c r="F1110" s="61">
        <v>270.0</v>
      </c>
      <c r="G1110" s="61">
        <v>200.0</v>
      </c>
      <c r="H1110" s="515">
        <v>96.33360000000002</v>
      </c>
      <c r="I1110" s="515">
        <v>78.8008848</v>
      </c>
      <c r="J1110" s="515">
        <v>62.23150560000001</v>
      </c>
      <c r="K1110" s="61">
        <v>3.33</v>
      </c>
      <c r="L1110" s="560">
        <v>0.5</v>
      </c>
      <c r="M1110" s="561">
        <v>4.0</v>
      </c>
      <c r="N1110" s="105"/>
      <c r="O1110" s="563">
        <v>12437.0</v>
      </c>
      <c r="P1110" s="563"/>
      <c r="Q1110" s="582"/>
      <c r="R1110" s="63">
        <f t="shared" ref="R1110:R1121" si="42">H1110-H1109</f>
        <v>31.7463</v>
      </c>
      <c r="S1110" s="8"/>
      <c r="T1110" s="8"/>
      <c r="U1110" s="8"/>
      <c r="V1110" s="8"/>
      <c r="W1110" s="8"/>
    </row>
    <row r="1111" ht="15.75" customHeight="1">
      <c r="A1111" s="9" t="s">
        <v>3115</v>
      </c>
      <c r="B1111" s="9" t="s">
        <v>3116</v>
      </c>
      <c r="C1111" s="61">
        <v>4.0</v>
      </c>
      <c r="D1111" s="61">
        <v>70.0</v>
      </c>
      <c r="E1111" s="61">
        <v>220.0</v>
      </c>
      <c r="F1111" s="61">
        <v>270.0</v>
      </c>
      <c r="G1111" s="61">
        <v>200.0</v>
      </c>
      <c r="H1111" s="515">
        <v>129.1746</v>
      </c>
      <c r="I1111" s="515">
        <v>105.6648228</v>
      </c>
      <c r="J1111" s="515">
        <v>83.4467916</v>
      </c>
      <c r="K1111" s="61">
        <v>4.41</v>
      </c>
      <c r="L1111" s="560">
        <v>0.5</v>
      </c>
      <c r="M1111" s="561">
        <v>4.0</v>
      </c>
      <c r="N1111" s="105"/>
      <c r="O1111" s="563">
        <v>14224.0</v>
      </c>
      <c r="P1111" s="563"/>
      <c r="Q1111" s="582"/>
      <c r="R1111" s="63">
        <f t="shared" si="42"/>
        <v>32.841</v>
      </c>
      <c r="S1111" s="8"/>
      <c r="T1111" s="588"/>
      <c r="U1111" s="8"/>
      <c r="V1111" s="8"/>
      <c r="W1111" s="8"/>
    </row>
    <row r="1112" ht="15.75" customHeight="1">
      <c r="A1112" s="9" t="s">
        <v>3117</v>
      </c>
      <c r="B1112" s="9" t="s">
        <v>3118</v>
      </c>
      <c r="C1112" s="61">
        <v>5.0</v>
      </c>
      <c r="D1112" s="61">
        <v>70.0</v>
      </c>
      <c r="E1112" s="61">
        <v>280.0</v>
      </c>
      <c r="F1112" s="61">
        <v>270.0</v>
      </c>
      <c r="G1112" s="61">
        <v>200.0</v>
      </c>
      <c r="H1112" s="515">
        <v>159.8262</v>
      </c>
      <c r="I1112" s="515">
        <v>130.7378316</v>
      </c>
      <c r="J1112" s="515">
        <v>103.2477252</v>
      </c>
      <c r="K1112" s="61">
        <v>5.49</v>
      </c>
      <c r="L1112" s="560">
        <v>0.5</v>
      </c>
      <c r="M1112" s="561">
        <v>4.0</v>
      </c>
      <c r="N1112" s="105"/>
      <c r="O1112" s="563">
        <v>16016.0</v>
      </c>
      <c r="P1112" s="563"/>
      <c r="Q1112" s="582"/>
      <c r="R1112" s="63">
        <f t="shared" si="42"/>
        <v>30.6516</v>
      </c>
      <c r="S1112" s="8"/>
      <c r="T1112" s="588"/>
      <c r="U1112" s="8"/>
      <c r="V1112" s="8"/>
      <c r="W1112" s="8"/>
    </row>
    <row r="1113" ht="15.75" customHeight="1">
      <c r="A1113" s="9" t="s">
        <v>3119</v>
      </c>
      <c r="B1113" s="9" t="s">
        <v>3120</v>
      </c>
      <c r="C1113" s="61">
        <v>6.0</v>
      </c>
      <c r="D1113" s="61">
        <v>70.0</v>
      </c>
      <c r="E1113" s="61">
        <v>340.0</v>
      </c>
      <c r="F1113" s="61">
        <v>270.0</v>
      </c>
      <c r="G1113" s="61">
        <v>200.0</v>
      </c>
      <c r="H1113" s="515">
        <v>191.57250000000002</v>
      </c>
      <c r="I1113" s="515">
        <v>156.70630500000001</v>
      </c>
      <c r="J1113" s="515">
        <v>123.75583500000002</v>
      </c>
      <c r="K1113" s="61">
        <v>6.66</v>
      </c>
      <c r="L1113" s="560">
        <v>0.5</v>
      </c>
      <c r="M1113" s="561">
        <v>4.0</v>
      </c>
      <c r="N1113" s="105"/>
      <c r="O1113" s="563">
        <v>17811.0</v>
      </c>
      <c r="P1113" s="563"/>
      <c r="Q1113" s="582"/>
      <c r="R1113" s="63">
        <f t="shared" si="42"/>
        <v>31.7463</v>
      </c>
      <c r="S1113" s="8"/>
      <c r="T1113" s="588"/>
      <c r="U1113" s="8"/>
      <c r="V1113" s="8"/>
      <c r="W1113" s="8"/>
    </row>
    <row r="1114" ht="15.75" customHeight="1">
      <c r="A1114" s="9" t="s">
        <v>3121</v>
      </c>
      <c r="B1114" s="9" t="s">
        <v>3122</v>
      </c>
      <c r="C1114" s="61">
        <v>7.0</v>
      </c>
      <c r="D1114" s="61">
        <v>70.0</v>
      </c>
      <c r="E1114" s="61">
        <v>400.0</v>
      </c>
      <c r="F1114" s="61">
        <v>270.0</v>
      </c>
      <c r="G1114" s="61">
        <v>200.0</v>
      </c>
      <c r="H1114" s="515">
        <v>224.41349999999997</v>
      </c>
      <c r="I1114" s="515">
        <v>183.57024299999998</v>
      </c>
      <c r="J1114" s="515">
        <v>144.97112099999998</v>
      </c>
      <c r="K1114" s="61">
        <v>7.74</v>
      </c>
      <c r="L1114" s="560">
        <v>0.5</v>
      </c>
      <c r="M1114" s="561">
        <v>4.0</v>
      </c>
      <c r="N1114" s="105"/>
      <c r="O1114" s="563">
        <v>19610.0</v>
      </c>
      <c r="P1114" s="563"/>
      <c r="Q1114" s="582"/>
      <c r="R1114" s="63">
        <f t="shared" si="42"/>
        <v>32.841</v>
      </c>
      <c r="S1114" s="8"/>
      <c r="T1114" s="588"/>
      <c r="U1114" s="8"/>
      <c r="V1114" s="8"/>
      <c r="W1114" s="8"/>
    </row>
    <row r="1115" ht="15.75" customHeight="1">
      <c r="A1115" s="9" t="s">
        <v>3123</v>
      </c>
      <c r="B1115" s="9" t="s">
        <v>3124</v>
      </c>
      <c r="C1115" s="61">
        <v>8.0</v>
      </c>
      <c r="D1115" s="61">
        <v>70.0</v>
      </c>
      <c r="E1115" s="61">
        <v>460.0</v>
      </c>
      <c r="F1115" s="61">
        <v>270.0</v>
      </c>
      <c r="G1115" s="61">
        <v>200.0</v>
      </c>
      <c r="H1115" s="515">
        <v>256.15979999999996</v>
      </c>
      <c r="I1115" s="515">
        <v>209.53871639999994</v>
      </c>
      <c r="J1115" s="515">
        <v>165.47923079999998</v>
      </c>
      <c r="K1115" s="61">
        <v>8.82</v>
      </c>
      <c r="L1115" s="560">
        <v>0.5</v>
      </c>
      <c r="M1115" s="561">
        <v>4.0</v>
      </c>
      <c r="N1115" s="105"/>
      <c r="O1115" s="563">
        <v>21413.0</v>
      </c>
      <c r="P1115" s="563"/>
      <c r="Q1115" s="582"/>
      <c r="R1115" s="63">
        <f t="shared" si="42"/>
        <v>31.7463</v>
      </c>
      <c r="S1115" s="8"/>
      <c r="T1115" s="588"/>
      <c r="U1115" s="8"/>
      <c r="V1115" s="8"/>
      <c r="W1115" s="8"/>
    </row>
    <row r="1116" ht="15.75" customHeight="1">
      <c r="A1116" s="9" t="s">
        <v>3125</v>
      </c>
      <c r="B1116" s="9" t="s">
        <v>3126</v>
      </c>
      <c r="C1116" s="61">
        <v>9.0</v>
      </c>
      <c r="D1116" s="61">
        <v>70.0</v>
      </c>
      <c r="E1116" s="61">
        <v>520.0</v>
      </c>
      <c r="F1116" s="61">
        <v>270.0</v>
      </c>
      <c r="G1116" s="61">
        <v>200.0</v>
      </c>
      <c r="H1116" s="515">
        <v>289.0008</v>
      </c>
      <c r="I1116" s="515">
        <v>236.40265440000002</v>
      </c>
      <c r="J1116" s="515">
        <v>186.69451680000003</v>
      </c>
      <c r="K1116" s="61">
        <v>9.99</v>
      </c>
      <c r="L1116" s="560">
        <v>0.5</v>
      </c>
      <c r="M1116" s="561">
        <v>4.0</v>
      </c>
      <c r="N1116" s="105"/>
      <c r="O1116" s="563">
        <v>23219.0</v>
      </c>
      <c r="P1116" s="563"/>
      <c r="Q1116" s="582"/>
      <c r="R1116" s="63">
        <f t="shared" si="42"/>
        <v>32.841</v>
      </c>
      <c r="S1116" s="8"/>
      <c r="T1116" s="588"/>
      <c r="U1116" s="8"/>
      <c r="V1116" s="8"/>
      <c r="W1116" s="8"/>
    </row>
    <row r="1117" ht="15.75" customHeight="1">
      <c r="A1117" s="9" t="s">
        <v>3127</v>
      </c>
      <c r="B1117" s="9" t="s">
        <v>3128</v>
      </c>
      <c r="C1117" s="61">
        <v>10.0</v>
      </c>
      <c r="D1117" s="61">
        <v>70.0</v>
      </c>
      <c r="E1117" s="61">
        <v>580.0</v>
      </c>
      <c r="F1117" s="61">
        <v>270.0</v>
      </c>
      <c r="G1117" s="61">
        <v>200.0</v>
      </c>
      <c r="H1117" s="515">
        <v>320.74710000000005</v>
      </c>
      <c r="I1117" s="515">
        <v>262.3711278</v>
      </c>
      <c r="J1117" s="515">
        <v>207.20262660000003</v>
      </c>
      <c r="K1117" s="61">
        <v>11.07</v>
      </c>
      <c r="L1117" s="560">
        <v>0.5</v>
      </c>
      <c r="M1117" s="561">
        <v>6.0</v>
      </c>
      <c r="N1117" s="105"/>
      <c r="O1117" s="563">
        <v>25029.0</v>
      </c>
      <c r="P1117" s="563"/>
      <c r="Q1117" s="582"/>
      <c r="R1117" s="63">
        <f t="shared" si="42"/>
        <v>31.7463</v>
      </c>
      <c r="S1117" s="8"/>
      <c r="T1117" s="588"/>
      <c r="U1117" s="8"/>
      <c r="V1117" s="8"/>
      <c r="W1117" s="8"/>
    </row>
    <row r="1118" ht="15.75" customHeight="1">
      <c r="A1118" s="9" t="s">
        <v>3129</v>
      </c>
      <c r="B1118" s="9" t="s">
        <v>3130</v>
      </c>
      <c r="C1118" s="61">
        <v>11.0</v>
      </c>
      <c r="D1118" s="61">
        <v>70.0</v>
      </c>
      <c r="E1118" s="61">
        <v>640.0</v>
      </c>
      <c r="F1118" s="61">
        <v>270.0</v>
      </c>
      <c r="G1118" s="61">
        <v>200.0</v>
      </c>
      <c r="H1118" s="515">
        <v>352.49340000000007</v>
      </c>
      <c r="I1118" s="515">
        <v>288.33960120000006</v>
      </c>
      <c r="J1118" s="515">
        <v>227.71073640000006</v>
      </c>
      <c r="K1118" s="61">
        <v>12.15</v>
      </c>
      <c r="L1118" s="560">
        <v>0.5</v>
      </c>
      <c r="M1118" s="561">
        <v>6.0</v>
      </c>
      <c r="N1118" s="105"/>
      <c r="O1118" s="563">
        <v>26841.0</v>
      </c>
      <c r="P1118" s="563"/>
      <c r="Q1118" s="582"/>
      <c r="R1118" s="63">
        <f t="shared" si="42"/>
        <v>31.7463</v>
      </c>
      <c r="S1118" s="8"/>
      <c r="T1118" s="588"/>
      <c r="U1118" s="8"/>
      <c r="V1118" s="8"/>
      <c r="W1118" s="8"/>
    </row>
    <row r="1119" ht="15.75" customHeight="1">
      <c r="A1119" s="9" t="s">
        <v>3131</v>
      </c>
      <c r="B1119" s="9" t="s">
        <v>3132</v>
      </c>
      <c r="C1119" s="61">
        <v>12.0</v>
      </c>
      <c r="D1119" s="61">
        <v>70.0</v>
      </c>
      <c r="E1119" s="61">
        <v>700.0</v>
      </c>
      <c r="F1119" s="61">
        <v>270.0</v>
      </c>
      <c r="G1119" s="61">
        <v>200.0</v>
      </c>
      <c r="H1119" s="515">
        <v>385.3344000000001</v>
      </c>
      <c r="I1119" s="515">
        <v>315.2035392</v>
      </c>
      <c r="J1119" s="515">
        <v>248.92602240000005</v>
      </c>
      <c r="K1119" s="61">
        <v>13.32</v>
      </c>
      <c r="L1119" s="560">
        <v>0.5</v>
      </c>
      <c r="M1119" s="561">
        <v>6.0</v>
      </c>
      <c r="N1119" s="105"/>
      <c r="O1119" s="563">
        <v>28632.0</v>
      </c>
      <c r="P1119" s="563"/>
      <c r="Q1119" s="582"/>
      <c r="R1119" s="63">
        <f t="shared" si="42"/>
        <v>32.841</v>
      </c>
      <c r="S1119" s="8"/>
      <c r="T1119" s="588"/>
      <c r="U1119" s="8"/>
      <c r="V1119" s="8"/>
      <c r="W1119" s="8"/>
    </row>
    <row r="1120" ht="15.75" customHeight="1">
      <c r="A1120" s="9" t="s">
        <v>3133</v>
      </c>
      <c r="B1120" s="9" t="s">
        <v>3134</v>
      </c>
      <c r="C1120" s="61">
        <v>13.0</v>
      </c>
      <c r="D1120" s="61">
        <v>70.0</v>
      </c>
      <c r="E1120" s="61">
        <v>760.0</v>
      </c>
      <c r="F1120" s="61">
        <v>270.0</v>
      </c>
      <c r="G1120" s="61">
        <v>200.0</v>
      </c>
      <c r="H1120" s="515">
        <v>417.08070000000004</v>
      </c>
      <c r="I1120" s="515">
        <v>341.1720126</v>
      </c>
      <c r="J1120" s="515">
        <v>269.4341322</v>
      </c>
      <c r="K1120" s="61">
        <v>14.490000000000002</v>
      </c>
      <c r="L1120" s="560">
        <v>0.5</v>
      </c>
      <c r="M1120" s="561">
        <v>6.0</v>
      </c>
      <c r="N1120" s="105"/>
      <c r="O1120" s="563">
        <v>30424.0</v>
      </c>
      <c r="P1120" s="563"/>
      <c r="Q1120" s="582"/>
      <c r="R1120" s="63">
        <f t="shared" si="42"/>
        <v>31.7463</v>
      </c>
      <c r="S1120" s="8"/>
      <c r="T1120" s="588"/>
      <c r="U1120" s="8"/>
      <c r="V1120" s="8"/>
      <c r="W1120" s="8"/>
    </row>
    <row r="1121" ht="15.75" customHeight="1">
      <c r="A1121" s="9" t="s">
        <v>3135</v>
      </c>
      <c r="B1121" s="9" t="s">
        <v>3136</v>
      </c>
      <c r="C1121" s="61">
        <v>14.0</v>
      </c>
      <c r="D1121" s="61">
        <v>70.0</v>
      </c>
      <c r="E1121" s="61">
        <v>820.0</v>
      </c>
      <c r="F1121" s="61">
        <v>270.0</v>
      </c>
      <c r="G1121" s="61">
        <v>200.0</v>
      </c>
      <c r="H1121" s="515">
        <v>449.92170000000004</v>
      </c>
      <c r="I1121" s="515">
        <v>368.03595060000004</v>
      </c>
      <c r="J1121" s="515">
        <v>290.6494182</v>
      </c>
      <c r="K1121" s="61">
        <v>15.57</v>
      </c>
      <c r="L1121" s="560">
        <v>0.5</v>
      </c>
      <c r="M1121" s="561">
        <v>6.0</v>
      </c>
      <c r="N1121" s="55"/>
      <c r="O1121" s="563">
        <v>32397.0</v>
      </c>
      <c r="P1121" s="563"/>
      <c r="Q1121" s="582"/>
      <c r="R1121" s="63">
        <f t="shared" si="42"/>
        <v>32.841</v>
      </c>
      <c r="S1121" s="8"/>
      <c r="T1121" s="588"/>
      <c r="U1121" s="8"/>
      <c r="V1121" s="8"/>
      <c r="W1121" s="8"/>
    </row>
    <row r="1122" ht="15.75" customHeight="1">
      <c r="A1122" s="8"/>
      <c r="B1122" s="8"/>
      <c r="C1122" s="67"/>
      <c r="D1122" s="67"/>
      <c r="E1122" s="67"/>
      <c r="F1122" s="67"/>
      <c r="G1122" s="67"/>
      <c r="H1122" s="115"/>
      <c r="I1122" s="115"/>
      <c r="J1122" s="115"/>
      <c r="K1122" s="67"/>
      <c r="L1122" s="570"/>
      <c r="M1122" s="572"/>
      <c r="N1122" s="576"/>
      <c r="O1122" s="563">
        <v>0.0</v>
      </c>
      <c r="P1122" s="563"/>
      <c r="Q1122" s="582"/>
      <c r="S1122" s="8"/>
      <c r="T1122" s="588"/>
      <c r="U1122" s="8"/>
      <c r="V1122" s="8"/>
      <c r="W1122" s="8"/>
    </row>
    <row r="1123" ht="15.75" customHeight="1">
      <c r="A1123" s="572"/>
      <c r="B1123" s="573" t="s">
        <v>1403</v>
      </c>
      <c r="C1123" s="572"/>
      <c r="D1123" s="572"/>
      <c r="E1123" s="572"/>
      <c r="F1123" s="572"/>
      <c r="G1123" s="572"/>
      <c r="H1123" s="574"/>
      <c r="I1123" s="574"/>
      <c r="J1123" s="574"/>
      <c r="K1123" s="572"/>
      <c r="L1123" s="575"/>
      <c r="M1123" s="575"/>
      <c r="N1123" s="572"/>
      <c r="O1123" s="563">
        <v>0.0</v>
      </c>
      <c r="P1123" s="563"/>
      <c r="Q1123" s="587"/>
      <c r="S1123" s="8"/>
      <c r="T1123" s="588"/>
      <c r="U1123" s="8"/>
      <c r="V1123" s="8"/>
      <c r="W1123" s="8"/>
    </row>
    <row r="1124" ht="15.75" customHeight="1">
      <c r="A1124" s="9" t="s">
        <v>3137</v>
      </c>
      <c r="B1124" s="9" t="s">
        <v>3138</v>
      </c>
      <c r="C1124" s="61">
        <v>2.0</v>
      </c>
      <c r="D1124" s="61">
        <v>70.0</v>
      </c>
      <c r="E1124" s="61">
        <v>100.0</v>
      </c>
      <c r="F1124" s="61">
        <v>420.0</v>
      </c>
      <c r="G1124" s="61">
        <v>350.0</v>
      </c>
      <c r="H1124" s="515">
        <v>99.61770000000001</v>
      </c>
      <c r="I1124" s="515">
        <v>81.48727860000001</v>
      </c>
      <c r="J1124" s="515">
        <v>64.35303420000001</v>
      </c>
      <c r="K1124" s="61">
        <v>3.87</v>
      </c>
      <c r="L1124" s="560">
        <v>0.5</v>
      </c>
      <c r="M1124" s="561">
        <v>2.0</v>
      </c>
      <c r="N1124" s="562" t="s">
        <v>1254</v>
      </c>
      <c r="O1124" s="563">
        <v>11498.0</v>
      </c>
      <c r="P1124" s="563"/>
      <c r="Q1124" s="582"/>
      <c r="S1124" s="8"/>
      <c r="T1124" s="588"/>
      <c r="U1124" s="8"/>
      <c r="V1124" s="8"/>
      <c r="W1124" s="8"/>
    </row>
    <row r="1125" ht="15.75" customHeight="1">
      <c r="A1125" s="9" t="s">
        <v>3139</v>
      </c>
      <c r="B1125" s="9" t="s">
        <v>3140</v>
      </c>
      <c r="C1125" s="61">
        <v>3.0</v>
      </c>
      <c r="D1125" s="61">
        <v>70.0</v>
      </c>
      <c r="E1125" s="61">
        <v>160.0</v>
      </c>
      <c r="F1125" s="61">
        <v>420.0</v>
      </c>
      <c r="G1125" s="61">
        <v>350.0</v>
      </c>
      <c r="H1125" s="515">
        <v>149.97390000000001</v>
      </c>
      <c r="I1125" s="515">
        <v>122.6786502</v>
      </c>
      <c r="J1125" s="515">
        <v>96.88313940000002</v>
      </c>
      <c r="K1125" s="61">
        <v>5.58</v>
      </c>
      <c r="L1125" s="560">
        <v>0.5</v>
      </c>
      <c r="M1125" s="561">
        <v>4.0</v>
      </c>
      <c r="N1125" s="105"/>
      <c r="O1125" s="563">
        <v>13482.0</v>
      </c>
      <c r="P1125" s="563"/>
      <c r="Q1125" s="582"/>
      <c r="R1125" s="63"/>
      <c r="S1125" s="8"/>
      <c r="T1125" s="588"/>
      <c r="U1125" s="8"/>
      <c r="V1125" s="8"/>
      <c r="W1125" s="8"/>
    </row>
    <row r="1126" ht="15.75" customHeight="1">
      <c r="A1126" s="9" t="s">
        <v>3141</v>
      </c>
      <c r="B1126" s="9" t="s">
        <v>3142</v>
      </c>
      <c r="C1126" s="61">
        <v>4.0</v>
      </c>
      <c r="D1126" s="61">
        <v>70.0</v>
      </c>
      <c r="E1126" s="61">
        <v>220.0</v>
      </c>
      <c r="F1126" s="61">
        <v>420.0</v>
      </c>
      <c r="G1126" s="61">
        <v>350.0</v>
      </c>
      <c r="H1126" s="515">
        <v>200.33010000000002</v>
      </c>
      <c r="I1126" s="515">
        <v>163.8700218</v>
      </c>
      <c r="J1126" s="515">
        <v>129.4132446</v>
      </c>
      <c r="K1126" s="61">
        <v>7.470000000000001</v>
      </c>
      <c r="L1126" s="560">
        <v>0.5</v>
      </c>
      <c r="M1126" s="561">
        <v>4.0</v>
      </c>
      <c r="N1126" s="105"/>
      <c r="O1126" s="563">
        <v>15468.0</v>
      </c>
      <c r="P1126" s="563"/>
      <c r="Q1126" s="582"/>
      <c r="R1126" s="63"/>
      <c r="S1126" s="8"/>
      <c r="T1126" s="588"/>
      <c r="U1126" s="8"/>
      <c r="V1126" s="8"/>
      <c r="W1126" s="8"/>
    </row>
    <row r="1127" ht="15.75" customHeight="1">
      <c r="A1127" s="9" t="s">
        <v>3143</v>
      </c>
      <c r="B1127" s="9" t="s">
        <v>3144</v>
      </c>
      <c r="C1127" s="61">
        <v>5.0</v>
      </c>
      <c r="D1127" s="61">
        <v>70.0</v>
      </c>
      <c r="E1127" s="61">
        <v>280.0</v>
      </c>
      <c r="F1127" s="61">
        <v>420.0</v>
      </c>
      <c r="G1127" s="61">
        <v>350.0</v>
      </c>
      <c r="H1127" s="515">
        <v>250.68630000000002</v>
      </c>
      <c r="I1127" s="515">
        <v>205.06139340000001</v>
      </c>
      <c r="J1127" s="515">
        <v>161.94334980000002</v>
      </c>
      <c r="K1127" s="61">
        <v>9.270000000000001</v>
      </c>
      <c r="L1127" s="560">
        <v>0.5</v>
      </c>
      <c r="M1127" s="561">
        <v>4.0</v>
      </c>
      <c r="N1127" s="105"/>
      <c r="O1127" s="563">
        <v>17458.0</v>
      </c>
      <c r="P1127" s="563"/>
      <c r="Q1127" s="582"/>
      <c r="R1127" s="63"/>
      <c r="S1127" s="8"/>
      <c r="T1127" s="588"/>
      <c r="U1127" s="8"/>
      <c r="V1127" s="8"/>
      <c r="W1127" s="8"/>
    </row>
    <row r="1128" ht="15.75" customHeight="1">
      <c r="A1128" s="9" t="s">
        <v>3145</v>
      </c>
      <c r="B1128" s="9" t="s">
        <v>3146</v>
      </c>
      <c r="C1128" s="61">
        <v>6.0</v>
      </c>
      <c r="D1128" s="61">
        <v>70.0</v>
      </c>
      <c r="E1128" s="61">
        <v>340.0</v>
      </c>
      <c r="F1128" s="61">
        <v>420.0</v>
      </c>
      <c r="G1128" s="61">
        <v>350.0</v>
      </c>
      <c r="H1128" s="515">
        <v>298.8531</v>
      </c>
      <c r="I1128" s="515">
        <v>244.46183579999996</v>
      </c>
      <c r="J1128" s="515">
        <v>193.0591026</v>
      </c>
      <c r="K1128" s="61">
        <v>11.16</v>
      </c>
      <c r="L1128" s="560">
        <v>0.5</v>
      </c>
      <c r="M1128" s="561">
        <v>4.0</v>
      </c>
      <c r="N1128" s="105"/>
      <c r="O1128" s="563">
        <v>19454.0</v>
      </c>
      <c r="P1128" s="563"/>
      <c r="Q1128" s="582"/>
      <c r="R1128" s="63"/>
      <c r="S1128" s="8"/>
      <c r="T1128" s="588"/>
      <c r="U1128" s="8"/>
      <c r="V1128" s="8"/>
      <c r="W1128" s="8"/>
    </row>
    <row r="1129" ht="15.75" customHeight="1">
      <c r="A1129" s="9" t="s">
        <v>3147</v>
      </c>
      <c r="B1129" s="9" t="s">
        <v>3148</v>
      </c>
      <c r="C1129" s="61">
        <v>7.0</v>
      </c>
      <c r="D1129" s="61">
        <v>70.0</v>
      </c>
      <c r="E1129" s="61">
        <v>400.0</v>
      </c>
      <c r="F1129" s="61">
        <v>420.0</v>
      </c>
      <c r="G1129" s="61">
        <v>350.0</v>
      </c>
      <c r="H1129" s="515">
        <v>349.2093</v>
      </c>
      <c r="I1129" s="515">
        <v>285.6532074</v>
      </c>
      <c r="J1129" s="515">
        <v>225.5892078</v>
      </c>
      <c r="K1129" s="61">
        <v>13.05</v>
      </c>
      <c r="L1129" s="560">
        <v>0.5</v>
      </c>
      <c r="M1129" s="561">
        <v>4.0</v>
      </c>
      <c r="N1129" s="105"/>
      <c r="O1129" s="563">
        <v>21452.0</v>
      </c>
      <c r="P1129" s="563"/>
      <c r="Q1129" s="582"/>
      <c r="R1129" s="63"/>
      <c r="S1129" s="8"/>
      <c r="T1129" s="588"/>
      <c r="U1129" s="8"/>
      <c r="V1129" s="8"/>
      <c r="W1129" s="8"/>
    </row>
    <row r="1130" ht="15.75" customHeight="1">
      <c r="A1130" s="9" t="s">
        <v>3149</v>
      </c>
      <c r="B1130" s="9" t="s">
        <v>3150</v>
      </c>
      <c r="C1130" s="61">
        <v>8.0</v>
      </c>
      <c r="D1130" s="61">
        <v>70.0</v>
      </c>
      <c r="E1130" s="61">
        <v>460.0</v>
      </c>
      <c r="F1130" s="61">
        <v>420.0</v>
      </c>
      <c r="G1130" s="61">
        <v>350.0</v>
      </c>
      <c r="H1130" s="515">
        <v>398.47080000000005</v>
      </c>
      <c r="I1130" s="515">
        <v>325.94911440000004</v>
      </c>
      <c r="J1130" s="515">
        <v>257.41213680000004</v>
      </c>
      <c r="K1130" s="61">
        <v>14.940000000000001</v>
      </c>
      <c r="L1130" s="560">
        <v>0.5</v>
      </c>
      <c r="M1130" s="561">
        <v>4.0</v>
      </c>
      <c r="N1130" s="105"/>
      <c r="O1130" s="563">
        <v>23455.0</v>
      </c>
      <c r="P1130" s="563"/>
      <c r="Q1130" s="582"/>
      <c r="R1130" s="63"/>
      <c r="S1130" s="8"/>
      <c r="T1130" s="588"/>
      <c r="U1130" s="8"/>
      <c r="V1130" s="8"/>
      <c r="W1130" s="8"/>
    </row>
    <row r="1131" ht="15.75" customHeight="1">
      <c r="A1131" s="9" t="s">
        <v>3151</v>
      </c>
      <c r="B1131" s="9" t="s">
        <v>3152</v>
      </c>
      <c r="C1131" s="61">
        <v>9.0</v>
      </c>
      <c r="D1131" s="61">
        <v>70.0</v>
      </c>
      <c r="E1131" s="61">
        <v>520.0</v>
      </c>
      <c r="F1131" s="61">
        <v>420.0</v>
      </c>
      <c r="G1131" s="61">
        <v>350.0</v>
      </c>
      <c r="H1131" s="515">
        <v>449.92170000000004</v>
      </c>
      <c r="I1131" s="515">
        <v>368.03595060000004</v>
      </c>
      <c r="J1131" s="515">
        <v>290.6494182</v>
      </c>
      <c r="K1131" s="61">
        <v>16.83</v>
      </c>
      <c r="L1131" s="560">
        <v>0.5</v>
      </c>
      <c r="M1131" s="561">
        <v>4.0</v>
      </c>
      <c r="N1131" s="105"/>
      <c r="O1131" s="563">
        <v>25462.0</v>
      </c>
      <c r="P1131" s="563"/>
      <c r="Q1131" s="582"/>
      <c r="R1131" s="63"/>
      <c r="S1131" s="8"/>
      <c r="T1131" s="588"/>
      <c r="U1131" s="8"/>
      <c r="V1131" s="8"/>
      <c r="W1131" s="8"/>
    </row>
    <row r="1132" ht="15.75" customHeight="1">
      <c r="A1132" s="9" t="s">
        <v>3153</v>
      </c>
      <c r="B1132" s="9" t="s">
        <v>3154</v>
      </c>
      <c r="C1132" s="61">
        <v>10.0</v>
      </c>
      <c r="D1132" s="61">
        <v>70.0</v>
      </c>
      <c r="E1132" s="61">
        <v>580.0</v>
      </c>
      <c r="F1132" s="61">
        <v>420.0</v>
      </c>
      <c r="G1132" s="61">
        <v>350.0</v>
      </c>
      <c r="H1132" s="515">
        <v>499.1832</v>
      </c>
      <c r="I1132" s="515">
        <v>408.3318576</v>
      </c>
      <c r="J1132" s="515">
        <v>322.4723472</v>
      </c>
      <c r="K1132" s="61">
        <v>18.63</v>
      </c>
      <c r="L1132" s="560">
        <v>0.5</v>
      </c>
      <c r="M1132" s="561">
        <v>6.0</v>
      </c>
      <c r="N1132" s="105"/>
      <c r="O1132" s="563">
        <v>27474.0</v>
      </c>
      <c r="P1132" s="563"/>
      <c r="Q1132" s="582"/>
      <c r="R1132" s="63"/>
      <c r="S1132" s="8"/>
      <c r="T1132" s="588"/>
      <c r="U1132" s="8"/>
      <c r="V1132" s="8"/>
      <c r="W1132" s="8"/>
    </row>
    <row r="1133" ht="15.75" customHeight="1">
      <c r="A1133" s="9" t="s">
        <v>3155</v>
      </c>
      <c r="B1133" s="9" t="s">
        <v>3156</v>
      </c>
      <c r="C1133" s="61">
        <v>11.0</v>
      </c>
      <c r="D1133" s="61">
        <v>70.0</v>
      </c>
      <c r="E1133" s="61">
        <v>640.0</v>
      </c>
      <c r="F1133" s="61">
        <v>420.0</v>
      </c>
      <c r="G1133" s="61">
        <v>350.0</v>
      </c>
      <c r="H1133" s="515">
        <v>548.4447</v>
      </c>
      <c r="I1133" s="515">
        <v>448.6277646</v>
      </c>
      <c r="J1133" s="515">
        <v>354.2952762</v>
      </c>
      <c r="K1133" s="61">
        <v>20.52</v>
      </c>
      <c r="L1133" s="560">
        <v>0.5</v>
      </c>
      <c r="M1133" s="561">
        <v>6.0</v>
      </c>
      <c r="N1133" s="105"/>
      <c r="O1133" s="563">
        <v>29487.0</v>
      </c>
      <c r="P1133" s="563"/>
      <c r="Q1133" s="582"/>
      <c r="R1133" s="63"/>
      <c r="S1133" s="8"/>
      <c r="T1133" s="588"/>
      <c r="U1133" s="8"/>
      <c r="V1133" s="8"/>
      <c r="W1133" s="8"/>
    </row>
    <row r="1134" ht="15.75" customHeight="1">
      <c r="A1134" s="9" t="s">
        <v>3157</v>
      </c>
      <c r="B1134" s="9" t="s">
        <v>3158</v>
      </c>
      <c r="C1134" s="61">
        <v>12.0</v>
      </c>
      <c r="D1134" s="61">
        <v>70.0</v>
      </c>
      <c r="E1134" s="61">
        <v>700.0</v>
      </c>
      <c r="F1134" s="61">
        <v>420.0</v>
      </c>
      <c r="G1134" s="61">
        <v>350.0</v>
      </c>
      <c r="H1134" s="515">
        <v>598.8009</v>
      </c>
      <c r="I1134" s="515">
        <v>489.81913619999995</v>
      </c>
      <c r="J1134" s="515">
        <v>386.82538139999997</v>
      </c>
      <c r="K1134" s="61">
        <v>22.41</v>
      </c>
      <c r="L1134" s="560">
        <v>0.5</v>
      </c>
      <c r="M1134" s="561">
        <v>6.0</v>
      </c>
      <c r="N1134" s="105"/>
      <c r="O1134" s="563">
        <v>31477.0</v>
      </c>
      <c r="P1134" s="563"/>
      <c r="Q1134" s="582"/>
      <c r="R1134" s="63"/>
      <c r="S1134" s="8"/>
      <c r="T1134" s="588"/>
      <c r="U1134" s="8"/>
      <c r="V1134" s="8"/>
      <c r="W1134" s="8"/>
    </row>
    <row r="1135" ht="15.75" customHeight="1">
      <c r="A1135" s="9" t="s">
        <v>3159</v>
      </c>
      <c r="B1135" s="9" t="s">
        <v>3160</v>
      </c>
      <c r="C1135" s="61">
        <v>13.0</v>
      </c>
      <c r="D1135" s="61">
        <v>70.0</v>
      </c>
      <c r="E1135" s="61">
        <v>760.0</v>
      </c>
      <c r="F1135" s="61">
        <v>420.0</v>
      </c>
      <c r="G1135" s="61">
        <v>350.0</v>
      </c>
      <c r="H1135" s="515">
        <v>648.0623999999999</v>
      </c>
      <c r="I1135" s="515">
        <v>530.1150432</v>
      </c>
      <c r="J1135" s="515">
        <v>418.64831039999996</v>
      </c>
      <c r="K1135" s="61">
        <v>24.21</v>
      </c>
      <c r="L1135" s="560">
        <v>0.5</v>
      </c>
      <c r="M1135" s="561">
        <v>6.0</v>
      </c>
      <c r="N1135" s="105"/>
      <c r="O1135" s="563">
        <v>33468.0</v>
      </c>
      <c r="P1135" s="563"/>
      <c r="Q1135" s="582"/>
      <c r="R1135" s="63"/>
      <c r="S1135" s="8"/>
      <c r="T1135" s="588"/>
      <c r="U1135" s="8"/>
      <c r="V1135" s="8"/>
      <c r="W1135" s="8"/>
    </row>
    <row r="1136" ht="15.75" customHeight="1">
      <c r="A1136" s="9" t="s">
        <v>3161</v>
      </c>
      <c r="B1136" s="9" t="s">
        <v>3162</v>
      </c>
      <c r="C1136" s="61">
        <v>14.0</v>
      </c>
      <c r="D1136" s="61">
        <v>70.0</v>
      </c>
      <c r="E1136" s="61">
        <v>820.0</v>
      </c>
      <c r="F1136" s="61">
        <v>420.0</v>
      </c>
      <c r="G1136" s="61">
        <v>350.0</v>
      </c>
      <c r="H1136" s="515">
        <v>698.4186</v>
      </c>
      <c r="I1136" s="515">
        <v>571.3064148</v>
      </c>
      <c r="J1136" s="515">
        <v>451.1784156</v>
      </c>
      <c r="K1136" s="61">
        <v>26.1</v>
      </c>
      <c r="L1136" s="560">
        <v>0.5</v>
      </c>
      <c r="M1136" s="561">
        <v>6.0</v>
      </c>
      <c r="N1136" s="55"/>
      <c r="O1136" s="563">
        <v>35660.0</v>
      </c>
      <c r="P1136" s="563"/>
      <c r="Q1136" s="582"/>
      <c r="R1136" s="63"/>
      <c r="S1136" s="8"/>
      <c r="T1136" s="588"/>
      <c r="U1136" s="8"/>
      <c r="V1136" s="8"/>
      <c r="W1136" s="8"/>
    </row>
    <row r="1137" ht="15.75" customHeight="1">
      <c r="A1137" s="8"/>
      <c r="B1137" s="8"/>
      <c r="C1137" s="67"/>
      <c r="D1137" s="67"/>
      <c r="E1137" s="67"/>
      <c r="F1137" s="67"/>
      <c r="G1137" s="67"/>
      <c r="H1137" s="115"/>
      <c r="I1137" s="115"/>
      <c r="J1137" s="115"/>
      <c r="K1137" s="67"/>
      <c r="L1137" s="570"/>
      <c r="M1137" s="572"/>
      <c r="N1137" s="576"/>
      <c r="O1137" s="563">
        <v>0.0</v>
      </c>
      <c r="P1137" s="563"/>
      <c r="Q1137" s="582"/>
      <c r="S1137" s="8"/>
      <c r="T1137" s="588"/>
      <c r="U1137" s="8"/>
      <c r="V1137" s="8"/>
      <c r="W1137" s="8"/>
    </row>
    <row r="1138" ht="15.75" customHeight="1">
      <c r="A1138" s="572"/>
      <c r="B1138" s="573" t="s">
        <v>1556</v>
      </c>
      <c r="C1138" s="572"/>
      <c r="D1138" s="572"/>
      <c r="E1138" s="572"/>
      <c r="F1138" s="572"/>
      <c r="G1138" s="572"/>
      <c r="H1138" s="574"/>
      <c r="I1138" s="574"/>
      <c r="J1138" s="574"/>
      <c r="K1138" s="572"/>
      <c r="L1138" s="575"/>
      <c r="M1138" s="572"/>
      <c r="N1138" s="572"/>
      <c r="O1138" s="563">
        <v>0.0</v>
      </c>
      <c r="P1138" s="563"/>
      <c r="Q1138" s="587"/>
      <c r="S1138" s="8"/>
      <c r="T1138" s="588"/>
      <c r="U1138" s="8"/>
      <c r="V1138" s="8"/>
      <c r="W1138" s="8"/>
    </row>
    <row r="1139" ht="15.75" customHeight="1">
      <c r="A1139" s="9" t="s">
        <v>3163</v>
      </c>
      <c r="B1139" s="9" t="s">
        <v>3164</v>
      </c>
      <c r="C1139" s="61">
        <v>2.0</v>
      </c>
      <c r="D1139" s="61">
        <v>70.0</v>
      </c>
      <c r="E1139" s="61">
        <v>100.0</v>
      </c>
      <c r="F1139" s="61">
        <v>500.0</v>
      </c>
      <c r="G1139" s="61">
        <v>430.0</v>
      </c>
      <c r="H1139" s="515">
        <v>119.32230000000001</v>
      </c>
      <c r="I1139" s="515">
        <v>97.60564140000001</v>
      </c>
      <c r="J1139" s="515">
        <v>77.08220580000001</v>
      </c>
      <c r="K1139" s="61">
        <v>4.77</v>
      </c>
      <c r="L1139" s="560">
        <v>0.5</v>
      </c>
      <c r="M1139" s="561">
        <v>2.0</v>
      </c>
      <c r="N1139" s="562" t="s">
        <v>1254</v>
      </c>
      <c r="O1139" s="563">
        <v>12440.0</v>
      </c>
      <c r="P1139" s="563"/>
      <c r="Q1139" s="582"/>
      <c r="S1139" s="8"/>
      <c r="T1139" s="588"/>
      <c r="U1139" s="8"/>
      <c r="V1139" s="8"/>
      <c r="W1139" s="8"/>
    </row>
    <row r="1140" ht="15.75" customHeight="1">
      <c r="A1140" s="9" t="s">
        <v>3165</v>
      </c>
      <c r="B1140" s="9" t="s">
        <v>3166</v>
      </c>
      <c r="C1140" s="61">
        <v>3.0</v>
      </c>
      <c r="D1140" s="61">
        <v>70.0</v>
      </c>
      <c r="E1140" s="61">
        <v>160.0</v>
      </c>
      <c r="F1140" s="61">
        <v>500.0</v>
      </c>
      <c r="G1140" s="61">
        <v>430.0</v>
      </c>
      <c r="H1140" s="515">
        <v>178.43609999999998</v>
      </c>
      <c r="I1140" s="515">
        <v>145.96072979999997</v>
      </c>
      <c r="J1140" s="515">
        <v>115.26972059999999</v>
      </c>
      <c r="K1140" s="61">
        <v>6.84</v>
      </c>
      <c r="L1140" s="560">
        <v>0.5</v>
      </c>
      <c r="M1140" s="561">
        <v>4.0</v>
      </c>
      <c r="N1140" s="105"/>
      <c r="O1140" s="563">
        <v>14642.0</v>
      </c>
      <c r="P1140" s="563"/>
      <c r="Q1140" s="582"/>
      <c r="R1140" s="63"/>
      <c r="S1140" s="8"/>
      <c r="T1140" s="588"/>
      <c r="U1140" s="8"/>
      <c r="V1140" s="8"/>
      <c r="W1140" s="8"/>
    </row>
    <row r="1141" ht="15.75" customHeight="1">
      <c r="A1141" s="9" t="s">
        <v>3167</v>
      </c>
      <c r="B1141" s="9" t="s">
        <v>3168</v>
      </c>
      <c r="C1141" s="61">
        <v>4.0</v>
      </c>
      <c r="D1141" s="61">
        <v>70.0</v>
      </c>
      <c r="E1141" s="61">
        <v>220.0</v>
      </c>
      <c r="F1141" s="61">
        <v>500.0</v>
      </c>
      <c r="G1141" s="61">
        <v>430.0</v>
      </c>
      <c r="H1141" s="515">
        <v>237.5499</v>
      </c>
      <c r="I1141" s="515">
        <v>194.3158182</v>
      </c>
      <c r="J1141" s="515">
        <v>153.4572354</v>
      </c>
      <c r="K1141" s="61">
        <v>9.09</v>
      </c>
      <c r="L1141" s="560">
        <v>0.5</v>
      </c>
      <c r="M1141" s="561">
        <v>4.0</v>
      </c>
      <c r="N1141" s="105"/>
      <c r="O1141" s="563">
        <v>16850.0</v>
      </c>
      <c r="P1141" s="563"/>
      <c r="Q1141" s="582"/>
      <c r="R1141" s="63"/>
      <c r="S1141" s="8"/>
      <c r="T1141" s="588"/>
      <c r="U1141" s="8"/>
      <c r="V1141" s="8"/>
      <c r="W1141" s="8"/>
    </row>
    <row r="1142" ht="15.75" customHeight="1">
      <c r="A1142" s="9" t="s">
        <v>3169</v>
      </c>
      <c r="B1142" s="9" t="s">
        <v>3170</v>
      </c>
      <c r="C1142" s="61">
        <v>5.0</v>
      </c>
      <c r="D1142" s="61">
        <v>70.0</v>
      </c>
      <c r="E1142" s="61">
        <v>280.0</v>
      </c>
      <c r="F1142" s="61">
        <v>500.0</v>
      </c>
      <c r="G1142" s="61">
        <v>430.0</v>
      </c>
      <c r="H1142" s="515">
        <v>296.6637</v>
      </c>
      <c r="I1142" s="515">
        <v>242.6709066</v>
      </c>
      <c r="J1142" s="515">
        <v>191.6447502</v>
      </c>
      <c r="K1142" s="61">
        <v>11.25</v>
      </c>
      <c r="L1142" s="560">
        <v>0.5</v>
      </c>
      <c r="M1142" s="561">
        <v>4.0</v>
      </c>
      <c r="N1142" s="105"/>
      <c r="O1142" s="563">
        <v>19061.0</v>
      </c>
      <c r="P1142" s="563"/>
      <c r="Q1142" s="582"/>
      <c r="R1142" s="63"/>
      <c r="S1142" s="8"/>
      <c r="T1142" s="588"/>
      <c r="U1142" s="8"/>
      <c r="V1142" s="8"/>
      <c r="W1142" s="8"/>
    </row>
    <row r="1143" ht="15.75" customHeight="1">
      <c r="A1143" s="9" t="s">
        <v>3171</v>
      </c>
      <c r="B1143" s="9" t="s">
        <v>3172</v>
      </c>
      <c r="C1143" s="61">
        <v>6.0</v>
      </c>
      <c r="D1143" s="61">
        <v>70.0</v>
      </c>
      <c r="E1143" s="61">
        <v>340.0</v>
      </c>
      <c r="F1143" s="61">
        <v>500.0</v>
      </c>
      <c r="G1143" s="61">
        <v>430.0</v>
      </c>
      <c r="H1143" s="515">
        <v>356.87219999999996</v>
      </c>
      <c r="I1143" s="515">
        <v>291.92145959999993</v>
      </c>
      <c r="J1143" s="515">
        <v>230.53944119999997</v>
      </c>
      <c r="K1143" s="61">
        <v>13.5</v>
      </c>
      <c r="L1143" s="560">
        <v>0.5</v>
      </c>
      <c r="M1143" s="561">
        <v>4.0</v>
      </c>
      <c r="N1143" s="105"/>
      <c r="O1143" s="563">
        <v>21278.0</v>
      </c>
      <c r="P1143" s="563"/>
      <c r="Q1143" s="582"/>
      <c r="R1143" s="63"/>
      <c r="S1143" s="8"/>
      <c r="T1143" s="588"/>
      <c r="U1143" s="8"/>
      <c r="V1143" s="8"/>
      <c r="W1143" s="8"/>
    </row>
    <row r="1144" ht="15.75" customHeight="1">
      <c r="A1144" s="9" t="s">
        <v>3173</v>
      </c>
      <c r="B1144" s="9" t="s">
        <v>3174</v>
      </c>
      <c r="C1144" s="61">
        <v>7.0</v>
      </c>
      <c r="D1144" s="61">
        <v>70.0</v>
      </c>
      <c r="E1144" s="61">
        <v>400.0</v>
      </c>
      <c r="F1144" s="61">
        <v>500.0</v>
      </c>
      <c r="G1144" s="61">
        <v>430.0</v>
      </c>
      <c r="H1144" s="515">
        <v>415.98599999999993</v>
      </c>
      <c r="I1144" s="515">
        <v>340.27654799999993</v>
      </c>
      <c r="J1144" s="515">
        <v>268.726956</v>
      </c>
      <c r="K1144" s="61">
        <v>15.75</v>
      </c>
      <c r="L1144" s="560">
        <v>0.5</v>
      </c>
      <c r="M1144" s="561">
        <v>4.0</v>
      </c>
      <c r="N1144" s="105"/>
      <c r="O1144" s="563">
        <v>23498.0</v>
      </c>
      <c r="P1144" s="563"/>
      <c r="Q1144" s="582"/>
      <c r="R1144" s="63"/>
      <c r="S1144" s="8"/>
      <c r="T1144" s="588"/>
      <c r="U1144" s="8"/>
      <c r="V1144" s="8"/>
      <c r="W1144" s="8"/>
    </row>
    <row r="1145" ht="15.75" customHeight="1">
      <c r="A1145" s="9" t="s">
        <v>3175</v>
      </c>
      <c r="B1145" s="9" t="s">
        <v>3176</v>
      </c>
      <c r="C1145" s="61">
        <v>8.0</v>
      </c>
      <c r="D1145" s="61">
        <v>70.0</v>
      </c>
      <c r="E1145" s="61">
        <v>460.0</v>
      </c>
      <c r="F1145" s="61">
        <v>500.0</v>
      </c>
      <c r="G1145" s="61">
        <v>430.0</v>
      </c>
      <c r="H1145" s="515">
        <v>475.0998</v>
      </c>
      <c r="I1145" s="515">
        <v>388.6316364</v>
      </c>
      <c r="J1145" s="515">
        <v>306.9144708</v>
      </c>
      <c r="K1145" s="61">
        <v>17.91</v>
      </c>
      <c r="L1145" s="560">
        <v>0.5</v>
      </c>
      <c r="M1145" s="561">
        <v>4.0</v>
      </c>
      <c r="N1145" s="105"/>
      <c r="O1145" s="563">
        <v>25725.0</v>
      </c>
      <c r="P1145" s="563"/>
      <c r="Q1145" s="582"/>
      <c r="R1145" s="63"/>
      <c r="S1145" s="8"/>
      <c r="T1145" s="588"/>
      <c r="U1145" s="8"/>
      <c r="V1145" s="8"/>
      <c r="W1145" s="8"/>
    </row>
    <row r="1146" ht="15.75" customHeight="1">
      <c r="A1146" s="9" t="s">
        <v>3177</v>
      </c>
      <c r="B1146" s="9" t="s">
        <v>3178</v>
      </c>
      <c r="C1146" s="61">
        <v>9.0</v>
      </c>
      <c r="D1146" s="61">
        <v>70.0</v>
      </c>
      <c r="E1146" s="61">
        <v>520.0</v>
      </c>
      <c r="F1146" s="61">
        <v>500.0</v>
      </c>
      <c r="G1146" s="61">
        <v>430.0</v>
      </c>
      <c r="H1146" s="515">
        <v>534.2135999999999</v>
      </c>
      <c r="I1146" s="515">
        <v>436.98672479999993</v>
      </c>
      <c r="J1146" s="515">
        <v>345.1019856</v>
      </c>
      <c r="K1146" s="61">
        <v>20.16</v>
      </c>
      <c r="L1146" s="560">
        <v>0.5</v>
      </c>
      <c r="M1146" s="561">
        <v>4.0</v>
      </c>
      <c r="N1146" s="105"/>
      <c r="O1146" s="563">
        <v>27954.0</v>
      </c>
      <c r="P1146" s="563"/>
      <c r="Q1146" s="582"/>
      <c r="R1146" s="63"/>
      <c r="S1146" s="8"/>
      <c r="T1146" s="588"/>
      <c r="U1146" s="8"/>
      <c r="V1146" s="8"/>
      <c r="W1146" s="8"/>
    </row>
    <row r="1147" ht="15.75" customHeight="1">
      <c r="A1147" s="9" t="s">
        <v>3179</v>
      </c>
      <c r="B1147" s="9" t="s">
        <v>3180</v>
      </c>
      <c r="C1147" s="61">
        <v>10.0</v>
      </c>
      <c r="D1147" s="61">
        <v>70.0</v>
      </c>
      <c r="E1147" s="61">
        <v>580.0</v>
      </c>
      <c r="F1147" s="61">
        <v>500.0</v>
      </c>
      <c r="G1147" s="61">
        <v>430.0</v>
      </c>
      <c r="H1147" s="515">
        <v>594.4221</v>
      </c>
      <c r="I1147" s="515">
        <v>486.23727779999996</v>
      </c>
      <c r="J1147" s="515">
        <v>383.9966766</v>
      </c>
      <c r="K1147" s="61">
        <v>22.41</v>
      </c>
      <c r="L1147" s="560">
        <v>0.5</v>
      </c>
      <c r="M1147" s="561">
        <v>6.0</v>
      </c>
      <c r="N1147" s="105"/>
      <c r="O1147" s="563">
        <v>30190.0</v>
      </c>
      <c r="P1147" s="563"/>
      <c r="Q1147" s="582"/>
      <c r="R1147" s="63"/>
      <c r="S1147" s="8"/>
      <c r="T1147" s="588"/>
      <c r="U1147" s="8"/>
      <c r="V1147" s="8"/>
      <c r="W1147" s="8"/>
    </row>
    <row r="1148" ht="15.75" customHeight="1">
      <c r="A1148" s="9" t="s">
        <v>3181</v>
      </c>
      <c r="B1148" s="9" t="s">
        <v>3182</v>
      </c>
      <c r="C1148" s="61">
        <v>11.0</v>
      </c>
      <c r="D1148" s="61">
        <v>70.0</v>
      </c>
      <c r="E1148" s="61">
        <v>640.0</v>
      </c>
      <c r="F1148" s="61">
        <v>500.0</v>
      </c>
      <c r="G1148" s="61">
        <v>430.0</v>
      </c>
      <c r="H1148" s="515">
        <v>653.5358999999999</v>
      </c>
      <c r="I1148" s="515">
        <v>534.5923661999999</v>
      </c>
      <c r="J1148" s="515">
        <v>422.1841913999999</v>
      </c>
      <c r="K1148" s="61">
        <v>24.66</v>
      </c>
      <c r="L1148" s="560">
        <v>0.5</v>
      </c>
      <c r="M1148" s="561">
        <v>6.0</v>
      </c>
      <c r="N1148" s="105"/>
      <c r="O1148" s="563">
        <v>32426.0</v>
      </c>
      <c r="P1148" s="563"/>
      <c r="Q1148" s="582"/>
      <c r="R1148" s="63"/>
      <c r="S1148" s="8"/>
      <c r="T1148" s="588"/>
      <c r="U1148" s="8"/>
      <c r="V1148" s="8"/>
      <c r="W1148" s="8"/>
    </row>
    <row r="1149" ht="15.75" customHeight="1">
      <c r="A1149" s="9" t="s">
        <v>3183</v>
      </c>
      <c r="B1149" s="9" t="s">
        <v>3184</v>
      </c>
      <c r="C1149" s="61">
        <v>12.0</v>
      </c>
      <c r="D1149" s="61">
        <v>70.0</v>
      </c>
      <c r="E1149" s="61">
        <v>700.0</v>
      </c>
      <c r="F1149" s="61">
        <v>500.0</v>
      </c>
      <c r="G1149" s="61">
        <v>430.0</v>
      </c>
      <c r="H1149" s="515">
        <v>712.6496999999999</v>
      </c>
      <c r="I1149" s="515">
        <v>582.9474545999999</v>
      </c>
      <c r="J1149" s="515">
        <v>460.37170619999995</v>
      </c>
      <c r="K1149" s="61">
        <v>26.82</v>
      </c>
      <c r="L1149" s="560">
        <v>0.5</v>
      </c>
      <c r="M1149" s="561">
        <v>6.0</v>
      </c>
      <c r="N1149" s="105"/>
      <c r="O1149" s="563">
        <v>34638.0</v>
      </c>
      <c r="P1149" s="563"/>
      <c r="Q1149" s="582"/>
      <c r="R1149" s="63"/>
      <c r="S1149" s="8"/>
      <c r="T1149" s="588"/>
      <c r="U1149" s="8"/>
      <c r="V1149" s="8"/>
      <c r="W1149" s="8"/>
    </row>
    <row r="1150" ht="15.75" customHeight="1">
      <c r="A1150" s="9" t="s">
        <v>3185</v>
      </c>
      <c r="B1150" s="9" t="s">
        <v>3186</v>
      </c>
      <c r="C1150" s="61">
        <v>13.0</v>
      </c>
      <c r="D1150" s="61">
        <v>70.0</v>
      </c>
      <c r="E1150" s="61">
        <v>760.0</v>
      </c>
      <c r="F1150" s="61">
        <v>500.0</v>
      </c>
      <c r="G1150" s="61">
        <v>430.0</v>
      </c>
      <c r="H1150" s="515">
        <v>771.7635</v>
      </c>
      <c r="I1150" s="515">
        <v>631.302543</v>
      </c>
      <c r="J1150" s="515">
        <v>498.55922100000004</v>
      </c>
      <c r="K1150" s="61">
        <v>29.069999999999997</v>
      </c>
      <c r="L1150" s="560">
        <v>0.5</v>
      </c>
      <c r="M1150" s="561">
        <v>6.0</v>
      </c>
      <c r="N1150" s="105"/>
      <c r="O1150" s="563">
        <v>36849.0</v>
      </c>
      <c r="P1150" s="563"/>
      <c r="Q1150" s="582"/>
      <c r="R1150" s="63"/>
      <c r="S1150" s="8"/>
      <c r="T1150" s="588"/>
      <c r="U1150" s="8"/>
      <c r="V1150" s="8"/>
      <c r="W1150" s="8"/>
    </row>
    <row r="1151" ht="15.75" customHeight="1">
      <c r="A1151" s="9" t="s">
        <v>3187</v>
      </c>
      <c r="B1151" s="9" t="s">
        <v>3188</v>
      </c>
      <c r="C1151" s="61">
        <v>14.0</v>
      </c>
      <c r="D1151" s="61">
        <v>70.0</v>
      </c>
      <c r="E1151" s="61">
        <v>820.0</v>
      </c>
      <c r="F1151" s="61">
        <v>500.0</v>
      </c>
      <c r="G1151" s="61">
        <v>430.0</v>
      </c>
      <c r="H1151" s="515">
        <v>831.9719999999999</v>
      </c>
      <c r="I1151" s="515">
        <v>680.5530959999999</v>
      </c>
      <c r="J1151" s="515">
        <v>537.453912</v>
      </c>
      <c r="K1151" s="61">
        <v>31.319999999999997</v>
      </c>
      <c r="L1151" s="560">
        <v>0.5</v>
      </c>
      <c r="M1151" s="561">
        <v>6.0</v>
      </c>
      <c r="N1151" s="55"/>
      <c r="O1151" s="563">
        <v>39285.0</v>
      </c>
      <c r="P1151" s="563"/>
      <c r="Q1151" s="582"/>
      <c r="R1151" s="63"/>
      <c r="S1151" s="8"/>
      <c r="T1151" s="588"/>
      <c r="U1151" s="8"/>
      <c r="V1151" s="8"/>
      <c r="W1151" s="8"/>
    </row>
    <row r="1152" ht="15.75" customHeight="1">
      <c r="A1152" s="8"/>
      <c r="B1152" s="8"/>
      <c r="C1152" s="67"/>
      <c r="D1152" s="67"/>
      <c r="E1152" s="67"/>
      <c r="F1152" s="67"/>
      <c r="G1152" s="67"/>
      <c r="H1152" s="115"/>
      <c r="I1152" s="115"/>
      <c r="J1152" s="115"/>
      <c r="K1152" s="67"/>
      <c r="L1152" s="570"/>
      <c r="M1152" s="572"/>
      <c r="N1152" s="576"/>
      <c r="O1152" s="563">
        <v>0.0</v>
      </c>
      <c r="P1152" s="563"/>
      <c r="Q1152" s="582"/>
      <c r="S1152" s="8"/>
      <c r="T1152" s="588"/>
      <c r="U1152" s="8"/>
      <c r="V1152" s="8"/>
      <c r="W1152" s="8"/>
    </row>
    <row r="1153" ht="15.75" customHeight="1">
      <c r="A1153" s="572"/>
      <c r="B1153" s="573" t="s">
        <v>1676</v>
      </c>
      <c r="C1153" s="572"/>
      <c r="D1153" s="572"/>
      <c r="E1153" s="572"/>
      <c r="F1153" s="572"/>
      <c r="G1153" s="572"/>
      <c r="H1153" s="574"/>
      <c r="I1153" s="574"/>
      <c r="J1153" s="574"/>
      <c r="K1153" s="572"/>
      <c r="L1153" s="575"/>
      <c r="M1153" s="572"/>
      <c r="N1153" s="572"/>
      <c r="O1153" s="563">
        <v>0.0</v>
      </c>
      <c r="P1153" s="563"/>
      <c r="Q1153" s="587"/>
      <c r="S1153" s="8"/>
      <c r="T1153" s="588"/>
      <c r="U1153" s="8"/>
      <c r="V1153" s="8"/>
      <c r="W1153" s="8"/>
    </row>
    <row r="1154" ht="15.75" customHeight="1">
      <c r="A1154" s="9" t="s">
        <v>3189</v>
      </c>
      <c r="B1154" s="9" t="s">
        <v>3190</v>
      </c>
      <c r="C1154" s="61">
        <v>2.0</v>
      </c>
      <c r="D1154" s="61">
        <v>70.0</v>
      </c>
      <c r="E1154" s="61">
        <v>100.0</v>
      </c>
      <c r="F1154" s="61">
        <v>550.0</v>
      </c>
      <c r="G1154" s="61">
        <v>480.0</v>
      </c>
      <c r="H1154" s="515">
        <v>130.2693</v>
      </c>
      <c r="I1154" s="515">
        <v>106.56028739999998</v>
      </c>
      <c r="J1154" s="515">
        <v>84.15396779999999</v>
      </c>
      <c r="K1154" s="61">
        <v>4.95</v>
      </c>
      <c r="L1154" s="560">
        <v>0.5</v>
      </c>
      <c r="M1154" s="561">
        <v>2.0</v>
      </c>
      <c r="N1154" s="562" t="s">
        <v>1254</v>
      </c>
      <c r="O1154" s="563">
        <v>13382.0</v>
      </c>
      <c r="P1154" s="563"/>
      <c r="Q1154" s="582"/>
      <c r="S1154" s="8"/>
      <c r="T1154" s="588"/>
      <c r="U1154" s="8"/>
      <c r="V1154" s="8"/>
      <c r="W1154" s="8"/>
    </row>
    <row r="1155" ht="15.75" customHeight="1">
      <c r="A1155" s="9" t="s">
        <v>3191</v>
      </c>
      <c r="B1155" s="9" t="s">
        <v>3192</v>
      </c>
      <c r="C1155" s="61">
        <v>3.0</v>
      </c>
      <c r="D1155" s="61">
        <v>70.0</v>
      </c>
      <c r="E1155" s="61">
        <v>160.0</v>
      </c>
      <c r="F1155" s="61">
        <v>550.0</v>
      </c>
      <c r="G1155" s="61">
        <v>480.0</v>
      </c>
      <c r="H1155" s="515">
        <v>195.9513</v>
      </c>
      <c r="I1155" s="515">
        <v>160.2881634</v>
      </c>
      <c r="J1155" s="515">
        <v>126.5845398</v>
      </c>
      <c r="K1155" s="61">
        <v>7.29</v>
      </c>
      <c r="L1155" s="560">
        <v>0.5</v>
      </c>
      <c r="M1155" s="561">
        <v>4.0</v>
      </c>
      <c r="N1155" s="105"/>
      <c r="O1155" s="563">
        <v>15802.0</v>
      </c>
      <c r="P1155" s="563"/>
      <c r="Q1155" s="582"/>
      <c r="R1155" s="63"/>
      <c r="S1155" s="8"/>
      <c r="T1155" s="588"/>
      <c r="U1155" s="8"/>
      <c r="V1155" s="8"/>
      <c r="W1155" s="8"/>
    </row>
    <row r="1156" ht="15.75" customHeight="1">
      <c r="A1156" s="9" t="s">
        <v>3193</v>
      </c>
      <c r="B1156" s="9" t="s">
        <v>3194</v>
      </c>
      <c r="C1156" s="61">
        <v>4.0</v>
      </c>
      <c r="D1156" s="61">
        <v>70.0</v>
      </c>
      <c r="E1156" s="61">
        <v>220.0</v>
      </c>
      <c r="F1156" s="61">
        <v>550.0</v>
      </c>
      <c r="G1156" s="61">
        <v>480.0</v>
      </c>
      <c r="H1156" s="515">
        <v>261.6333</v>
      </c>
      <c r="I1156" s="515">
        <v>214.0160394</v>
      </c>
      <c r="J1156" s="515">
        <v>169.01511180000003</v>
      </c>
      <c r="K1156" s="61">
        <v>9.72</v>
      </c>
      <c r="L1156" s="560">
        <v>0.5</v>
      </c>
      <c r="M1156" s="561">
        <v>4.0</v>
      </c>
      <c r="N1156" s="105"/>
      <c r="O1156" s="563">
        <v>18231.0</v>
      </c>
      <c r="P1156" s="563"/>
      <c r="Q1156" s="582"/>
      <c r="R1156" s="63"/>
      <c r="S1156" s="8"/>
      <c r="T1156" s="588"/>
      <c r="U1156" s="8"/>
      <c r="V1156" s="8"/>
      <c r="W1156" s="8"/>
    </row>
    <row r="1157" ht="15.75" customHeight="1">
      <c r="A1157" s="9" t="s">
        <v>3195</v>
      </c>
      <c r="B1157" s="9" t="s">
        <v>3196</v>
      </c>
      <c r="C1157" s="61">
        <v>5.0</v>
      </c>
      <c r="D1157" s="61">
        <v>70.0</v>
      </c>
      <c r="E1157" s="61">
        <v>280.0</v>
      </c>
      <c r="F1157" s="61">
        <v>550.0</v>
      </c>
      <c r="G1157" s="61">
        <v>480.0</v>
      </c>
      <c r="H1157" s="515">
        <v>326.22059999999993</v>
      </c>
      <c r="I1157" s="515">
        <v>266.8484507999999</v>
      </c>
      <c r="J1157" s="515">
        <v>210.73850759999996</v>
      </c>
      <c r="K1157" s="61">
        <v>12.06</v>
      </c>
      <c r="L1157" s="560">
        <v>0.5</v>
      </c>
      <c r="M1157" s="561">
        <v>4.0</v>
      </c>
      <c r="N1157" s="105"/>
      <c r="O1157" s="563">
        <v>20665.0</v>
      </c>
      <c r="P1157" s="563"/>
      <c r="Q1157" s="582"/>
      <c r="R1157" s="63"/>
      <c r="S1157" s="8"/>
      <c r="T1157" s="588"/>
      <c r="U1157" s="8"/>
      <c r="V1157" s="8"/>
      <c r="W1157" s="8"/>
    </row>
    <row r="1158" ht="15.75" customHeight="1">
      <c r="A1158" s="9" t="s">
        <v>3197</v>
      </c>
      <c r="B1158" s="9" t="s">
        <v>3198</v>
      </c>
      <c r="C1158" s="61">
        <v>6.0</v>
      </c>
      <c r="D1158" s="61">
        <v>70.0</v>
      </c>
      <c r="E1158" s="61">
        <v>340.0</v>
      </c>
      <c r="F1158" s="61">
        <v>550.0</v>
      </c>
      <c r="G1158" s="61">
        <v>480.0</v>
      </c>
      <c r="H1158" s="515">
        <v>391.9026</v>
      </c>
      <c r="I1158" s="515">
        <v>320.5763268</v>
      </c>
      <c r="J1158" s="515">
        <v>253.1690796</v>
      </c>
      <c r="K1158" s="61">
        <v>14.490000000000002</v>
      </c>
      <c r="L1158" s="560">
        <v>0.5</v>
      </c>
      <c r="M1158" s="561">
        <v>4.0</v>
      </c>
      <c r="N1158" s="105"/>
      <c r="O1158" s="563">
        <v>23102.0</v>
      </c>
      <c r="P1158" s="563"/>
      <c r="Q1158" s="582"/>
      <c r="R1158" s="63"/>
      <c r="S1158" s="8"/>
      <c r="T1158" s="588"/>
      <c r="U1158" s="8"/>
      <c r="V1158" s="8"/>
      <c r="W1158" s="8"/>
    </row>
    <row r="1159" ht="15.75" customHeight="1">
      <c r="A1159" s="9" t="s">
        <v>3199</v>
      </c>
      <c r="B1159" s="9" t="s">
        <v>3200</v>
      </c>
      <c r="C1159" s="61">
        <v>7.0</v>
      </c>
      <c r="D1159" s="61">
        <v>70.0</v>
      </c>
      <c r="E1159" s="61">
        <v>400.0</v>
      </c>
      <c r="F1159" s="61">
        <v>550.0</v>
      </c>
      <c r="G1159" s="61">
        <v>480.0</v>
      </c>
      <c r="H1159" s="515">
        <v>457.58459999999997</v>
      </c>
      <c r="I1159" s="515">
        <v>374.3042027999999</v>
      </c>
      <c r="J1159" s="515">
        <v>295.59965159999996</v>
      </c>
      <c r="K1159" s="61">
        <v>16.83</v>
      </c>
      <c r="L1159" s="560">
        <v>0.5</v>
      </c>
      <c r="M1159" s="561">
        <v>4.0</v>
      </c>
      <c r="N1159" s="105"/>
      <c r="O1159" s="563">
        <v>25546.0</v>
      </c>
      <c r="P1159" s="563"/>
      <c r="Q1159" s="582"/>
      <c r="R1159" s="63"/>
      <c r="S1159" s="8"/>
      <c r="T1159" s="588"/>
      <c r="U1159" s="8"/>
      <c r="V1159" s="8"/>
      <c r="W1159" s="8"/>
    </row>
    <row r="1160" ht="15.75" customHeight="1">
      <c r="A1160" s="9" t="s">
        <v>3201</v>
      </c>
      <c r="B1160" s="9" t="s">
        <v>3202</v>
      </c>
      <c r="C1160" s="61">
        <v>8.0</v>
      </c>
      <c r="D1160" s="61">
        <v>70.0</v>
      </c>
      <c r="E1160" s="61">
        <v>460.0</v>
      </c>
      <c r="F1160" s="61">
        <v>550.0</v>
      </c>
      <c r="G1160" s="61">
        <v>480.0</v>
      </c>
      <c r="H1160" s="515">
        <v>522.1718999999999</v>
      </c>
      <c r="I1160" s="515">
        <v>427.13661419999994</v>
      </c>
      <c r="J1160" s="515">
        <v>337.32304739999995</v>
      </c>
      <c r="K1160" s="61">
        <v>19.259999999999998</v>
      </c>
      <c r="L1160" s="560">
        <v>0.5</v>
      </c>
      <c r="M1160" s="561">
        <v>4.0</v>
      </c>
      <c r="N1160" s="105"/>
      <c r="O1160" s="563">
        <v>27994.0</v>
      </c>
      <c r="P1160" s="563"/>
      <c r="Q1160" s="582"/>
      <c r="R1160" s="63"/>
      <c r="S1160" s="8"/>
      <c r="T1160" s="588"/>
      <c r="U1160" s="8"/>
      <c r="V1160" s="8"/>
      <c r="W1160" s="8"/>
    </row>
    <row r="1161" ht="15.75" customHeight="1">
      <c r="A1161" s="9" t="s">
        <v>3203</v>
      </c>
      <c r="B1161" s="9" t="s">
        <v>3204</v>
      </c>
      <c r="C1161" s="61">
        <v>9.0</v>
      </c>
      <c r="D1161" s="61">
        <v>70.0</v>
      </c>
      <c r="E1161" s="61">
        <v>520.0</v>
      </c>
      <c r="F1161" s="61">
        <v>550.0</v>
      </c>
      <c r="G1161" s="61">
        <v>480.0</v>
      </c>
      <c r="H1161" s="515">
        <v>587.8539000000001</v>
      </c>
      <c r="I1161" s="515">
        <v>480.86449020000003</v>
      </c>
      <c r="J1161" s="515">
        <v>379.75361940000005</v>
      </c>
      <c r="K1161" s="61">
        <v>21.6</v>
      </c>
      <c r="L1161" s="560">
        <v>0.5</v>
      </c>
      <c r="M1161" s="561">
        <v>4.0</v>
      </c>
      <c r="N1161" s="105"/>
      <c r="O1161" s="563">
        <v>30447.0</v>
      </c>
      <c r="P1161" s="563"/>
      <c r="Q1161" s="582"/>
      <c r="R1161" s="63"/>
      <c r="S1161" s="8"/>
      <c r="T1161" s="588"/>
      <c r="U1161" s="8"/>
      <c r="V1161" s="8"/>
      <c r="W1161" s="8"/>
    </row>
    <row r="1162" ht="15.75" customHeight="1">
      <c r="A1162" s="9" t="s">
        <v>3205</v>
      </c>
      <c r="B1162" s="9" t="s">
        <v>3206</v>
      </c>
      <c r="C1162" s="61">
        <v>10.0</v>
      </c>
      <c r="D1162" s="61">
        <v>70.0</v>
      </c>
      <c r="E1162" s="61">
        <v>580.0</v>
      </c>
      <c r="F1162" s="61">
        <v>550.0</v>
      </c>
      <c r="G1162" s="61">
        <v>480.0</v>
      </c>
      <c r="H1162" s="515">
        <v>653.5358999999999</v>
      </c>
      <c r="I1162" s="515">
        <v>534.5923661999999</v>
      </c>
      <c r="J1162" s="515">
        <v>422.1841913999999</v>
      </c>
      <c r="K1162" s="61">
        <v>24.03</v>
      </c>
      <c r="L1162" s="560">
        <v>0.5</v>
      </c>
      <c r="M1162" s="561">
        <v>6.0</v>
      </c>
      <c r="N1162" s="105"/>
      <c r="O1162" s="563">
        <v>32905.0</v>
      </c>
      <c r="P1162" s="563"/>
      <c r="Q1162" s="582"/>
      <c r="R1162" s="63"/>
      <c r="S1162" s="8"/>
      <c r="T1162" s="588"/>
      <c r="U1162" s="8"/>
      <c r="V1162" s="8"/>
      <c r="W1162" s="8"/>
    </row>
    <row r="1163" ht="15.75" customHeight="1">
      <c r="A1163" s="9" t="s">
        <v>3207</v>
      </c>
      <c r="B1163" s="9" t="s">
        <v>3208</v>
      </c>
      <c r="C1163" s="61">
        <v>11.0</v>
      </c>
      <c r="D1163" s="61">
        <v>70.0</v>
      </c>
      <c r="E1163" s="61">
        <v>640.0</v>
      </c>
      <c r="F1163" s="61">
        <v>550.0</v>
      </c>
      <c r="G1163" s="61">
        <v>480.0</v>
      </c>
      <c r="H1163" s="515">
        <v>718.1231999999999</v>
      </c>
      <c r="I1163" s="515">
        <v>587.4247775999999</v>
      </c>
      <c r="J1163" s="515">
        <v>463.90758719999997</v>
      </c>
      <c r="K1163" s="61">
        <v>26.37</v>
      </c>
      <c r="L1163" s="560">
        <v>0.5</v>
      </c>
      <c r="M1163" s="561">
        <v>6.0</v>
      </c>
      <c r="N1163" s="105"/>
      <c r="O1163" s="563">
        <v>35366.0</v>
      </c>
      <c r="P1163" s="563"/>
      <c r="Q1163" s="582"/>
      <c r="R1163" s="63"/>
      <c r="S1163" s="8"/>
      <c r="T1163" s="588"/>
      <c r="U1163" s="8"/>
      <c r="V1163" s="8"/>
      <c r="W1163" s="8"/>
    </row>
    <row r="1164" ht="15.75" customHeight="1">
      <c r="A1164" s="9" t="s">
        <v>3209</v>
      </c>
      <c r="B1164" s="9" t="s">
        <v>3210</v>
      </c>
      <c r="C1164" s="61">
        <v>12.0</v>
      </c>
      <c r="D1164" s="61">
        <v>70.0</v>
      </c>
      <c r="E1164" s="61">
        <v>700.0</v>
      </c>
      <c r="F1164" s="61">
        <v>550.0</v>
      </c>
      <c r="G1164" s="61">
        <v>480.0</v>
      </c>
      <c r="H1164" s="515">
        <v>783.8052</v>
      </c>
      <c r="I1164" s="515">
        <v>641.1526536</v>
      </c>
      <c r="J1164" s="515">
        <v>506.3381592</v>
      </c>
      <c r="K1164" s="61">
        <v>28.8</v>
      </c>
      <c r="L1164" s="560">
        <v>0.5</v>
      </c>
      <c r="M1164" s="561">
        <v>6.0</v>
      </c>
      <c r="N1164" s="105"/>
      <c r="O1164" s="563">
        <v>37799.0</v>
      </c>
      <c r="P1164" s="563"/>
      <c r="Q1164" s="582"/>
      <c r="R1164" s="63"/>
      <c r="S1164" s="8"/>
      <c r="T1164" s="588"/>
      <c r="U1164" s="8"/>
      <c r="V1164" s="8"/>
      <c r="W1164" s="8"/>
    </row>
    <row r="1165" ht="15.75" customHeight="1">
      <c r="A1165" s="9" t="s">
        <v>3211</v>
      </c>
      <c r="B1165" s="9" t="s">
        <v>3212</v>
      </c>
      <c r="C1165" s="61">
        <v>13.0</v>
      </c>
      <c r="D1165" s="61">
        <v>70.0</v>
      </c>
      <c r="E1165" s="61">
        <v>760.0</v>
      </c>
      <c r="F1165" s="61">
        <v>550.0</v>
      </c>
      <c r="G1165" s="61">
        <v>480.0</v>
      </c>
      <c r="H1165" s="515">
        <v>849.4871999999999</v>
      </c>
      <c r="I1165" s="515">
        <v>694.8805295999999</v>
      </c>
      <c r="J1165" s="515">
        <v>548.7687311999999</v>
      </c>
      <c r="K1165" s="61">
        <v>31.14</v>
      </c>
      <c r="L1165" s="560">
        <v>0.5</v>
      </c>
      <c r="M1165" s="561">
        <v>6.0</v>
      </c>
      <c r="N1165" s="105"/>
      <c r="O1165" s="563">
        <v>40231.0</v>
      </c>
      <c r="P1165" s="563"/>
      <c r="Q1165" s="582"/>
      <c r="R1165" s="63"/>
      <c r="S1165" s="8"/>
      <c r="T1165" s="588"/>
      <c r="U1165" s="8"/>
      <c r="V1165" s="8"/>
      <c r="W1165" s="8"/>
    </row>
    <row r="1166" ht="15.75" customHeight="1">
      <c r="A1166" s="9" t="s">
        <v>3213</v>
      </c>
      <c r="B1166" s="9" t="s">
        <v>3214</v>
      </c>
      <c r="C1166" s="61">
        <v>14.0</v>
      </c>
      <c r="D1166" s="61">
        <v>70.0</v>
      </c>
      <c r="E1166" s="61">
        <v>820.0</v>
      </c>
      <c r="F1166" s="61">
        <v>550.0</v>
      </c>
      <c r="G1166" s="61">
        <v>480.0</v>
      </c>
      <c r="H1166" s="515">
        <v>914.0745</v>
      </c>
      <c r="I1166" s="515">
        <v>747.7129409999999</v>
      </c>
      <c r="J1166" s="515">
        <v>590.492127</v>
      </c>
      <c r="K1166" s="61">
        <v>33.57</v>
      </c>
      <c r="L1166" s="560">
        <v>0.5</v>
      </c>
      <c r="M1166" s="561">
        <v>6.0</v>
      </c>
      <c r="N1166" s="55"/>
      <c r="O1166" s="563">
        <v>42910.0</v>
      </c>
      <c r="P1166" s="563"/>
      <c r="Q1166" s="582"/>
      <c r="R1166" s="63"/>
      <c r="S1166" s="8"/>
      <c r="T1166" s="588"/>
      <c r="U1166" s="8"/>
      <c r="V1166" s="8"/>
      <c r="W1166" s="8"/>
    </row>
    <row r="1167" ht="15.75" customHeight="1">
      <c r="A1167" s="8"/>
      <c r="B1167" s="8"/>
      <c r="C1167" s="67"/>
      <c r="D1167" s="67"/>
      <c r="E1167" s="67"/>
      <c r="F1167" s="67"/>
      <c r="G1167" s="67"/>
      <c r="H1167" s="115"/>
      <c r="I1167" s="115"/>
      <c r="J1167" s="115"/>
      <c r="K1167" s="67"/>
      <c r="L1167" s="570"/>
      <c r="M1167" s="572"/>
      <c r="N1167" s="576"/>
      <c r="O1167" s="563">
        <v>0.0</v>
      </c>
      <c r="P1167" s="563"/>
      <c r="Q1167" s="582"/>
      <c r="S1167" s="8"/>
      <c r="T1167" s="588"/>
      <c r="U1167" s="8"/>
      <c r="V1167" s="8"/>
      <c r="W1167" s="8"/>
    </row>
    <row r="1168" ht="15.75" customHeight="1">
      <c r="A1168" s="572"/>
      <c r="B1168" s="573" t="s">
        <v>1751</v>
      </c>
      <c r="C1168" s="572"/>
      <c r="D1168" s="572"/>
      <c r="E1168" s="572"/>
      <c r="F1168" s="572"/>
      <c r="G1168" s="572"/>
      <c r="H1168" s="574"/>
      <c r="I1168" s="574"/>
      <c r="J1168" s="574"/>
      <c r="K1168" s="572"/>
      <c r="L1168" s="575"/>
      <c r="M1168" s="572"/>
      <c r="N1168" s="572"/>
      <c r="O1168" s="563">
        <v>0.0</v>
      </c>
      <c r="P1168" s="563"/>
      <c r="Q1168" s="587"/>
      <c r="S1168" s="8"/>
      <c r="T1168" s="588"/>
      <c r="U1168" s="8"/>
      <c r="V1168" s="8"/>
      <c r="W1168" s="8"/>
    </row>
    <row r="1169" ht="15.75" customHeight="1">
      <c r="A1169" s="9" t="s">
        <v>3215</v>
      </c>
      <c r="B1169" s="9" t="s">
        <v>3216</v>
      </c>
      <c r="C1169" s="61">
        <v>2.0</v>
      </c>
      <c r="D1169" s="61">
        <v>70.0</v>
      </c>
      <c r="E1169" s="61">
        <v>100.0</v>
      </c>
      <c r="F1169" s="61">
        <v>570.0</v>
      </c>
      <c r="G1169" s="61">
        <v>500.0</v>
      </c>
      <c r="H1169" s="515">
        <v>135.7428</v>
      </c>
      <c r="I1169" s="515">
        <v>111.03761039999998</v>
      </c>
      <c r="J1169" s="515">
        <v>87.6898488</v>
      </c>
      <c r="K1169" s="61">
        <v>5.22</v>
      </c>
      <c r="L1169" s="560">
        <v>0.5</v>
      </c>
      <c r="M1169" s="561">
        <v>2.0</v>
      </c>
      <c r="N1169" s="562" t="s">
        <v>1254</v>
      </c>
      <c r="O1169" s="563">
        <v>13380.0</v>
      </c>
      <c r="P1169" s="563"/>
      <c r="Q1169" s="582"/>
      <c r="S1169" s="8"/>
      <c r="T1169" s="588"/>
      <c r="U1169" s="8"/>
      <c r="V1169" s="8"/>
      <c r="W1169" s="8"/>
    </row>
    <row r="1170" ht="15.75" customHeight="1">
      <c r="A1170" s="9" t="s">
        <v>3217</v>
      </c>
      <c r="B1170" s="9" t="s">
        <v>3218</v>
      </c>
      <c r="C1170" s="61">
        <v>3.0</v>
      </c>
      <c r="D1170" s="61">
        <v>70.0</v>
      </c>
      <c r="E1170" s="61">
        <v>160.0</v>
      </c>
      <c r="F1170" s="61">
        <v>570.0</v>
      </c>
      <c r="G1170" s="61">
        <v>500.0</v>
      </c>
      <c r="H1170" s="515">
        <v>202.51950000000002</v>
      </c>
      <c r="I1170" s="515">
        <v>165.660951</v>
      </c>
      <c r="J1170" s="515">
        <v>130.82759700000003</v>
      </c>
      <c r="K1170" s="61">
        <v>7.5600000000000005</v>
      </c>
      <c r="L1170" s="560">
        <v>0.5</v>
      </c>
      <c r="M1170" s="561">
        <v>4.0</v>
      </c>
      <c r="N1170" s="105"/>
      <c r="O1170" s="563">
        <v>15804.0</v>
      </c>
      <c r="P1170" s="563"/>
      <c r="Q1170" s="582"/>
      <c r="R1170" s="63"/>
      <c r="S1170" s="8"/>
      <c r="T1170" s="588"/>
      <c r="U1170" s="8"/>
      <c r="V1170" s="8"/>
      <c r="W1170" s="8"/>
    </row>
    <row r="1171" ht="15.75" customHeight="1">
      <c r="A1171" s="9" t="s">
        <v>3219</v>
      </c>
      <c r="B1171" s="9" t="s">
        <v>3220</v>
      </c>
      <c r="C1171" s="61">
        <v>4.0</v>
      </c>
      <c r="D1171" s="61">
        <v>70.0</v>
      </c>
      <c r="E1171" s="61">
        <v>220.0</v>
      </c>
      <c r="F1171" s="61">
        <v>570.0</v>
      </c>
      <c r="G1171" s="61">
        <v>500.0</v>
      </c>
      <c r="H1171" s="515">
        <v>271.4856</v>
      </c>
      <c r="I1171" s="515">
        <v>222.07522079999995</v>
      </c>
      <c r="J1171" s="515">
        <v>175.3796976</v>
      </c>
      <c r="K1171" s="61">
        <v>10.08</v>
      </c>
      <c r="L1171" s="560">
        <v>0.5</v>
      </c>
      <c r="M1171" s="561">
        <v>4.0</v>
      </c>
      <c r="N1171" s="105"/>
      <c r="O1171" s="563">
        <v>18233.0</v>
      </c>
      <c r="P1171" s="563"/>
      <c r="Q1171" s="582"/>
      <c r="R1171" s="63"/>
      <c r="S1171" s="8"/>
      <c r="T1171" s="588"/>
      <c r="U1171" s="8"/>
      <c r="V1171" s="8"/>
      <c r="W1171" s="8"/>
    </row>
    <row r="1172" ht="15.75" customHeight="1">
      <c r="A1172" s="9" t="s">
        <v>3221</v>
      </c>
      <c r="B1172" s="9" t="s">
        <v>3222</v>
      </c>
      <c r="C1172" s="61">
        <v>5.0</v>
      </c>
      <c r="D1172" s="61">
        <v>70.0</v>
      </c>
      <c r="E1172" s="61">
        <v>280.0</v>
      </c>
      <c r="F1172" s="61">
        <v>570.0</v>
      </c>
      <c r="G1172" s="61">
        <v>500.0</v>
      </c>
      <c r="H1172" s="515">
        <v>340.45169999999996</v>
      </c>
      <c r="I1172" s="515">
        <v>278.48949059999995</v>
      </c>
      <c r="J1172" s="515">
        <v>219.93179819999997</v>
      </c>
      <c r="K1172" s="61">
        <v>12.69</v>
      </c>
      <c r="L1172" s="560">
        <v>0.5</v>
      </c>
      <c r="M1172" s="561">
        <v>4.0</v>
      </c>
      <c r="N1172" s="105"/>
      <c r="O1172" s="563">
        <v>20665.0</v>
      </c>
      <c r="P1172" s="563"/>
      <c r="Q1172" s="582"/>
      <c r="R1172" s="63"/>
      <c r="S1172" s="8"/>
      <c r="T1172" s="588"/>
      <c r="U1172" s="8"/>
      <c r="V1172" s="8"/>
      <c r="W1172" s="8"/>
    </row>
    <row r="1173" ht="15.75" customHeight="1">
      <c r="A1173" s="9" t="s">
        <v>3223</v>
      </c>
      <c r="B1173" s="9" t="s">
        <v>3224</v>
      </c>
      <c r="C1173" s="61">
        <v>6.0</v>
      </c>
      <c r="D1173" s="61">
        <v>70.0</v>
      </c>
      <c r="E1173" s="61">
        <v>340.0</v>
      </c>
      <c r="F1173" s="61">
        <v>570.0</v>
      </c>
      <c r="G1173" s="61">
        <v>500.0</v>
      </c>
      <c r="H1173" s="515">
        <v>406.1337</v>
      </c>
      <c r="I1173" s="515">
        <v>332.21736659999993</v>
      </c>
      <c r="J1173" s="515">
        <v>262.3623702</v>
      </c>
      <c r="K1173" s="61">
        <v>15.120000000000001</v>
      </c>
      <c r="L1173" s="560">
        <v>0.5</v>
      </c>
      <c r="M1173" s="561">
        <v>4.0</v>
      </c>
      <c r="N1173" s="105"/>
      <c r="O1173" s="563">
        <v>23103.0</v>
      </c>
      <c r="P1173" s="563"/>
      <c r="Q1173" s="582"/>
      <c r="R1173" s="63"/>
      <c r="S1173" s="8"/>
      <c r="T1173" s="588"/>
      <c r="U1173" s="8"/>
      <c r="V1173" s="8"/>
      <c r="W1173" s="8"/>
    </row>
    <row r="1174" ht="15.75" customHeight="1">
      <c r="A1174" s="9" t="s">
        <v>3225</v>
      </c>
      <c r="B1174" s="9" t="s">
        <v>3226</v>
      </c>
      <c r="C1174" s="61">
        <v>7.0</v>
      </c>
      <c r="D1174" s="61">
        <v>70.0</v>
      </c>
      <c r="E1174" s="61">
        <v>400.0</v>
      </c>
      <c r="F1174" s="61">
        <v>570.0</v>
      </c>
      <c r="G1174" s="61">
        <v>500.0</v>
      </c>
      <c r="H1174" s="515">
        <v>474.00509999999997</v>
      </c>
      <c r="I1174" s="515">
        <v>387.73617179999997</v>
      </c>
      <c r="J1174" s="515">
        <v>306.2072946</v>
      </c>
      <c r="K1174" s="61">
        <v>17.73</v>
      </c>
      <c r="L1174" s="560">
        <v>0.5</v>
      </c>
      <c r="M1174" s="561">
        <v>4.0</v>
      </c>
      <c r="N1174" s="105"/>
      <c r="O1174" s="563">
        <v>25545.0</v>
      </c>
      <c r="P1174" s="563"/>
      <c r="Q1174" s="582"/>
      <c r="R1174" s="63"/>
      <c r="S1174" s="8"/>
      <c r="T1174" s="588"/>
      <c r="U1174" s="8"/>
      <c r="V1174" s="8"/>
      <c r="W1174" s="8"/>
    </row>
    <row r="1175" ht="15.75" customHeight="1">
      <c r="A1175" s="9" t="s">
        <v>3227</v>
      </c>
      <c r="B1175" s="9" t="s">
        <v>3228</v>
      </c>
      <c r="C1175" s="61">
        <v>8.0</v>
      </c>
      <c r="D1175" s="61">
        <v>70.0</v>
      </c>
      <c r="E1175" s="61">
        <v>460.0</v>
      </c>
      <c r="F1175" s="61">
        <v>570.0</v>
      </c>
      <c r="G1175" s="61">
        <v>500.0</v>
      </c>
      <c r="H1175" s="515">
        <v>540.7818000000001</v>
      </c>
      <c r="I1175" s="515">
        <v>442.3595124</v>
      </c>
      <c r="J1175" s="515">
        <v>349.34504280000004</v>
      </c>
      <c r="K1175" s="61">
        <v>20.25</v>
      </c>
      <c r="L1175" s="560">
        <v>0.5</v>
      </c>
      <c r="M1175" s="561">
        <v>4.0</v>
      </c>
      <c r="N1175" s="105"/>
      <c r="O1175" s="563">
        <v>27994.0</v>
      </c>
      <c r="P1175" s="563"/>
      <c r="Q1175" s="582"/>
      <c r="R1175" s="63"/>
      <c r="S1175" s="8"/>
      <c r="T1175" s="588"/>
      <c r="U1175" s="8"/>
      <c r="V1175" s="8"/>
      <c r="W1175" s="8"/>
    </row>
    <row r="1176" ht="15.75" customHeight="1">
      <c r="A1176" s="9" t="s">
        <v>3229</v>
      </c>
      <c r="B1176" s="9" t="s">
        <v>3230</v>
      </c>
      <c r="C1176" s="61">
        <v>9.0</v>
      </c>
      <c r="D1176" s="61">
        <v>70.0</v>
      </c>
      <c r="E1176" s="61">
        <v>520.0</v>
      </c>
      <c r="F1176" s="61">
        <v>570.0</v>
      </c>
      <c r="G1176" s="61">
        <v>500.0</v>
      </c>
      <c r="H1176" s="515">
        <v>609.7479</v>
      </c>
      <c r="I1176" s="515">
        <v>498.7737821999999</v>
      </c>
      <c r="J1176" s="515">
        <v>393.8971434</v>
      </c>
      <c r="K1176" s="61">
        <v>22.77</v>
      </c>
      <c r="L1176" s="560">
        <v>0.5</v>
      </c>
      <c r="M1176" s="561">
        <v>4.0</v>
      </c>
      <c r="N1176" s="105"/>
      <c r="O1176" s="563">
        <v>30447.0</v>
      </c>
      <c r="P1176" s="563"/>
      <c r="Q1176" s="582"/>
      <c r="R1176" s="63"/>
      <c r="S1176" s="8"/>
      <c r="T1176" s="588"/>
      <c r="U1176" s="8"/>
      <c r="V1176" s="8"/>
      <c r="W1176" s="8"/>
    </row>
    <row r="1177" ht="15.75" customHeight="1">
      <c r="A1177" s="9" t="s">
        <v>3231</v>
      </c>
      <c r="B1177" s="9" t="s">
        <v>3232</v>
      </c>
      <c r="C1177" s="61">
        <v>10.0</v>
      </c>
      <c r="D1177" s="61">
        <v>70.0</v>
      </c>
      <c r="E1177" s="61">
        <v>580.0</v>
      </c>
      <c r="F1177" s="61">
        <v>570.0</v>
      </c>
      <c r="G1177" s="61">
        <v>500.0</v>
      </c>
      <c r="H1177" s="515">
        <v>676.5246</v>
      </c>
      <c r="I1177" s="515">
        <v>553.3971227999999</v>
      </c>
      <c r="J1177" s="515">
        <v>437.0348916</v>
      </c>
      <c r="K1177" s="61">
        <v>25.290000000000003</v>
      </c>
      <c r="L1177" s="560">
        <v>0.5</v>
      </c>
      <c r="M1177" s="561">
        <v>6.0</v>
      </c>
      <c r="N1177" s="105"/>
      <c r="O1177" s="563">
        <v>32905.0</v>
      </c>
      <c r="P1177" s="563"/>
      <c r="Q1177" s="582"/>
      <c r="R1177" s="63"/>
      <c r="S1177" s="8"/>
      <c r="T1177" s="588"/>
      <c r="U1177" s="8"/>
      <c r="V1177" s="8"/>
      <c r="W1177" s="8"/>
    </row>
    <row r="1178" ht="15.75" customHeight="1">
      <c r="A1178" s="9" t="s">
        <v>3233</v>
      </c>
      <c r="B1178" s="9" t="s">
        <v>3234</v>
      </c>
      <c r="C1178" s="61">
        <v>11.0</v>
      </c>
      <c r="D1178" s="61">
        <v>70.0</v>
      </c>
      <c r="E1178" s="61">
        <v>640.0</v>
      </c>
      <c r="F1178" s="61">
        <v>570.0</v>
      </c>
      <c r="G1178" s="61">
        <v>500.0</v>
      </c>
      <c r="H1178" s="515">
        <v>744.396</v>
      </c>
      <c r="I1178" s="515">
        <v>608.9159279999999</v>
      </c>
      <c r="J1178" s="515">
        <v>480.879816</v>
      </c>
      <c r="K1178" s="61">
        <v>27.81</v>
      </c>
      <c r="L1178" s="560">
        <v>0.5</v>
      </c>
      <c r="M1178" s="561">
        <v>6.0</v>
      </c>
      <c r="N1178" s="105"/>
      <c r="O1178" s="563">
        <v>35366.0</v>
      </c>
      <c r="P1178" s="563"/>
      <c r="Q1178" s="582"/>
      <c r="R1178" s="63"/>
      <c r="S1178" s="8"/>
      <c r="T1178" s="588"/>
      <c r="U1178" s="8"/>
      <c r="V1178" s="8"/>
      <c r="W1178" s="8"/>
    </row>
    <row r="1179" ht="15.75" customHeight="1">
      <c r="A1179" s="9" t="s">
        <v>3235</v>
      </c>
      <c r="B1179" s="9" t="s">
        <v>3236</v>
      </c>
      <c r="C1179" s="61">
        <v>12.0</v>
      </c>
      <c r="D1179" s="61">
        <v>70.0</v>
      </c>
      <c r="E1179" s="61">
        <v>700.0</v>
      </c>
      <c r="F1179" s="61">
        <v>570.0</v>
      </c>
      <c r="G1179" s="61">
        <v>500.0</v>
      </c>
      <c r="H1179" s="515">
        <v>812.2674</v>
      </c>
      <c r="I1179" s="515">
        <v>664.4347331999999</v>
      </c>
      <c r="J1179" s="515">
        <v>524.7247404</v>
      </c>
      <c r="K1179" s="61">
        <v>30.330000000000002</v>
      </c>
      <c r="L1179" s="560">
        <v>0.5</v>
      </c>
      <c r="M1179" s="561">
        <v>6.0</v>
      </c>
      <c r="N1179" s="105"/>
      <c r="O1179" s="563">
        <v>37798.0</v>
      </c>
      <c r="P1179" s="563"/>
      <c r="Q1179" s="582"/>
      <c r="R1179" s="63"/>
      <c r="S1179" s="8"/>
      <c r="T1179" s="588"/>
      <c r="U1179" s="8"/>
      <c r="V1179" s="8"/>
      <c r="W1179" s="8"/>
    </row>
    <row r="1180" ht="15.75" customHeight="1">
      <c r="A1180" s="9" t="s">
        <v>3237</v>
      </c>
      <c r="B1180" s="9" t="s">
        <v>3238</v>
      </c>
      <c r="C1180" s="61">
        <v>13.0</v>
      </c>
      <c r="D1180" s="61">
        <v>70.0</v>
      </c>
      <c r="E1180" s="61">
        <v>760.0</v>
      </c>
      <c r="F1180" s="61">
        <v>570.0</v>
      </c>
      <c r="G1180" s="61">
        <v>500.0</v>
      </c>
      <c r="H1180" s="515">
        <v>880.1388</v>
      </c>
      <c r="I1180" s="515">
        <v>719.9535384</v>
      </c>
      <c r="J1180" s="515">
        <v>568.5696647999999</v>
      </c>
      <c r="K1180" s="61">
        <v>32.85</v>
      </c>
      <c r="L1180" s="560">
        <v>0.5</v>
      </c>
      <c r="M1180" s="561">
        <v>6.0</v>
      </c>
      <c r="N1180" s="105"/>
      <c r="O1180" s="563">
        <v>40231.0</v>
      </c>
      <c r="P1180" s="563"/>
      <c r="Q1180" s="582"/>
      <c r="R1180" s="63"/>
      <c r="S1180" s="8"/>
      <c r="T1180" s="588"/>
      <c r="U1180" s="8"/>
      <c r="V1180" s="8"/>
      <c r="W1180" s="8"/>
    </row>
    <row r="1181" ht="15.75" customHeight="1">
      <c r="A1181" s="9" t="s">
        <v>3239</v>
      </c>
      <c r="B1181" s="9" t="s">
        <v>3240</v>
      </c>
      <c r="C1181" s="61">
        <v>14.0</v>
      </c>
      <c r="D1181" s="61">
        <v>70.0</v>
      </c>
      <c r="E1181" s="61">
        <v>820.0</v>
      </c>
      <c r="F1181" s="61">
        <v>570.0</v>
      </c>
      <c r="G1181" s="61">
        <v>500.0</v>
      </c>
      <c r="H1181" s="515">
        <v>948.0101999999999</v>
      </c>
      <c r="I1181" s="515">
        <v>775.4723435999999</v>
      </c>
      <c r="J1181" s="515">
        <v>612.4145892</v>
      </c>
      <c r="K1181" s="61">
        <v>35.46</v>
      </c>
      <c r="L1181" s="560">
        <v>0.5</v>
      </c>
      <c r="M1181" s="561">
        <v>6.0</v>
      </c>
      <c r="N1181" s="55"/>
      <c r="O1181" s="563">
        <v>42911.0</v>
      </c>
      <c r="P1181" s="563"/>
      <c r="Q1181" s="582"/>
      <c r="R1181" s="63"/>
      <c r="S1181" s="8"/>
      <c r="T1181" s="588"/>
      <c r="U1181" s="8"/>
      <c r="V1181" s="8"/>
      <c r="W1181" s="8"/>
    </row>
    <row r="1182" ht="15.75" customHeight="1">
      <c r="E1182" s="8"/>
      <c r="H1182" s="63"/>
      <c r="I1182" s="63"/>
      <c r="J1182" s="63"/>
      <c r="M1182" s="572"/>
      <c r="O1182" s="563">
        <v>0.0</v>
      </c>
      <c r="P1182" s="563"/>
      <c r="Q1182" s="587"/>
      <c r="S1182" s="8"/>
      <c r="T1182" s="588"/>
      <c r="U1182" s="8"/>
      <c r="V1182" s="8"/>
      <c r="W1182" s="8"/>
    </row>
    <row r="1183" ht="15.75" customHeight="1">
      <c r="B1183" s="573" t="s">
        <v>1826</v>
      </c>
      <c r="E1183" s="8"/>
      <c r="H1183" s="63"/>
      <c r="I1183" s="63"/>
      <c r="J1183" s="63"/>
      <c r="M1183" s="572"/>
      <c r="O1183" s="563">
        <v>0.0</v>
      </c>
      <c r="P1183" s="563"/>
      <c r="Q1183" s="587"/>
      <c r="S1183" s="8"/>
      <c r="T1183" s="588"/>
      <c r="U1183" s="8"/>
      <c r="V1183" s="8"/>
      <c r="W1183" s="8"/>
    </row>
    <row r="1184" ht="15.75" customHeight="1">
      <c r="A1184" s="9" t="s">
        <v>3241</v>
      </c>
      <c r="B1184" s="9" t="s">
        <v>3242</v>
      </c>
      <c r="C1184" s="61">
        <v>2.0</v>
      </c>
      <c r="D1184" s="61">
        <v>70.0</v>
      </c>
      <c r="E1184" s="61">
        <v>100.0</v>
      </c>
      <c r="F1184" s="61">
        <v>750.0</v>
      </c>
      <c r="G1184" s="61">
        <v>680.0</v>
      </c>
      <c r="H1184" s="515">
        <v>176.24670000000003</v>
      </c>
      <c r="I1184" s="515">
        <v>144.16980060000003</v>
      </c>
      <c r="J1184" s="515">
        <v>113.85536820000003</v>
      </c>
      <c r="K1184" s="61">
        <v>6.3</v>
      </c>
      <c r="L1184" s="560">
        <v>0.5</v>
      </c>
      <c r="M1184" s="561">
        <v>2.0</v>
      </c>
      <c r="N1184" s="562" t="s">
        <v>1254</v>
      </c>
      <c r="O1184" s="563">
        <v>14689.0</v>
      </c>
      <c r="P1184" s="563"/>
      <c r="Q1184" s="582"/>
      <c r="S1184" s="8"/>
      <c r="T1184" s="588"/>
      <c r="U1184" s="8"/>
      <c r="V1184" s="8"/>
      <c r="W1184" s="8"/>
    </row>
    <row r="1185" ht="15.75" customHeight="1">
      <c r="A1185" s="9" t="s">
        <v>3243</v>
      </c>
      <c r="B1185" s="9" t="s">
        <v>3244</v>
      </c>
      <c r="C1185" s="61">
        <v>3.0</v>
      </c>
      <c r="D1185" s="61">
        <v>70.0</v>
      </c>
      <c r="E1185" s="61">
        <v>160.0</v>
      </c>
      <c r="F1185" s="61">
        <v>750.0</v>
      </c>
      <c r="G1185" s="61">
        <v>680.0</v>
      </c>
      <c r="H1185" s="515">
        <v>263.82270000000005</v>
      </c>
      <c r="I1185" s="515">
        <v>215.80696860000003</v>
      </c>
      <c r="J1185" s="515">
        <v>170.42946420000004</v>
      </c>
      <c r="K1185" s="61">
        <v>9.360000000000001</v>
      </c>
      <c r="L1185" s="560">
        <v>0.5</v>
      </c>
      <c r="M1185" s="561">
        <v>4.0</v>
      </c>
      <c r="N1185" s="105"/>
      <c r="O1185" s="563">
        <v>17695.0</v>
      </c>
      <c r="P1185" s="563"/>
      <c r="Q1185" s="582"/>
      <c r="S1185" s="8"/>
      <c r="T1185" s="588"/>
      <c r="U1185" s="8"/>
      <c r="V1185" s="8"/>
      <c r="W1185" s="8"/>
    </row>
    <row r="1186" ht="15.75" customHeight="1">
      <c r="A1186" s="9" t="s">
        <v>3245</v>
      </c>
      <c r="B1186" s="9" t="s">
        <v>3246</v>
      </c>
      <c r="C1186" s="61">
        <v>4.0</v>
      </c>
      <c r="D1186" s="61">
        <v>70.0</v>
      </c>
      <c r="E1186" s="61">
        <v>220.0</v>
      </c>
      <c r="F1186" s="61">
        <v>750.0</v>
      </c>
      <c r="G1186" s="61">
        <v>680.0</v>
      </c>
      <c r="H1186" s="515">
        <v>352.49340000000007</v>
      </c>
      <c r="I1186" s="515">
        <v>288.33960120000006</v>
      </c>
      <c r="J1186" s="515">
        <v>227.71073640000006</v>
      </c>
      <c r="K1186" s="61">
        <v>12.420000000000002</v>
      </c>
      <c r="L1186" s="560">
        <v>0.5</v>
      </c>
      <c r="M1186" s="561">
        <v>4.0</v>
      </c>
      <c r="N1186" s="105"/>
      <c r="O1186" s="563">
        <v>20704.0</v>
      </c>
      <c r="P1186" s="563"/>
      <c r="Q1186" s="582"/>
      <c r="S1186" s="8"/>
      <c r="T1186" s="588"/>
      <c r="U1186" s="8"/>
      <c r="V1186" s="8"/>
      <c r="W1186" s="8"/>
    </row>
    <row r="1187" ht="15.75" customHeight="1">
      <c r="A1187" s="9" t="s">
        <v>3247</v>
      </c>
      <c r="B1187" s="9" t="s">
        <v>3248</v>
      </c>
      <c r="C1187" s="61">
        <v>5.0</v>
      </c>
      <c r="D1187" s="61">
        <v>70.0</v>
      </c>
      <c r="E1187" s="61">
        <v>280.0</v>
      </c>
      <c r="F1187" s="61">
        <v>750.0</v>
      </c>
      <c r="G1187" s="61">
        <v>680.0</v>
      </c>
      <c r="H1187" s="515">
        <v>440.0694</v>
      </c>
      <c r="I1187" s="515">
        <v>359.9767692</v>
      </c>
      <c r="J1187" s="515">
        <v>284.28483239999997</v>
      </c>
      <c r="K1187" s="61">
        <v>15.48</v>
      </c>
      <c r="L1187" s="560">
        <v>0.5</v>
      </c>
      <c r="M1187" s="561">
        <v>4.0</v>
      </c>
      <c r="N1187" s="105"/>
      <c r="O1187" s="563">
        <v>23722.0</v>
      </c>
      <c r="P1187" s="563"/>
      <c r="Q1187" s="582"/>
      <c r="S1187" s="8"/>
      <c r="T1187" s="588"/>
      <c r="U1187" s="8"/>
      <c r="V1187" s="8"/>
      <c r="W1187" s="8"/>
    </row>
    <row r="1188" ht="15.75" customHeight="1">
      <c r="A1188" s="9" t="s">
        <v>3249</v>
      </c>
      <c r="B1188" s="9" t="s">
        <v>3250</v>
      </c>
      <c r="C1188" s="61">
        <v>6.0</v>
      </c>
      <c r="D1188" s="61">
        <v>70.0</v>
      </c>
      <c r="E1188" s="61">
        <v>340.0</v>
      </c>
      <c r="F1188" s="61">
        <v>750.0</v>
      </c>
      <c r="G1188" s="61">
        <v>680.0</v>
      </c>
      <c r="H1188" s="515">
        <v>528.7401</v>
      </c>
      <c r="I1188" s="515">
        <v>432.5094018</v>
      </c>
      <c r="J1188" s="515">
        <v>341.5661046</v>
      </c>
      <c r="K1188" s="61">
        <v>18.63</v>
      </c>
      <c r="L1188" s="560">
        <v>0.5</v>
      </c>
      <c r="M1188" s="561">
        <v>4.0</v>
      </c>
      <c r="N1188" s="105"/>
      <c r="O1188" s="563">
        <v>26744.0</v>
      </c>
      <c r="P1188" s="563"/>
      <c r="Q1188" s="582"/>
      <c r="S1188" s="8"/>
      <c r="T1188" s="588"/>
      <c r="U1188" s="8"/>
      <c r="V1188" s="8"/>
      <c r="W1188" s="8"/>
    </row>
    <row r="1189" ht="15.75" customHeight="1">
      <c r="A1189" s="9" t="s">
        <v>3251</v>
      </c>
      <c r="B1189" s="9" t="s">
        <v>3252</v>
      </c>
      <c r="C1189" s="61">
        <v>7.0</v>
      </c>
      <c r="D1189" s="61">
        <v>70.0</v>
      </c>
      <c r="E1189" s="61">
        <v>400.0</v>
      </c>
      <c r="F1189" s="61">
        <v>750.0</v>
      </c>
      <c r="G1189" s="61">
        <v>680.0</v>
      </c>
      <c r="H1189" s="515">
        <v>616.3161</v>
      </c>
      <c r="I1189" s="515">
        <v>504.14656979999995</v>
      </c>
      <c r="J1189" s="515">
        <v>398.1402006</v>
      </c>
      <c r="K1189" s="61">
        <v>21.69</v>
      </c>
      <c r="L1189" s="560">
        <v>0.5</v>
      </c>
      <c r="M1189" s="561">
        <v>4.0</v>
      </c>
      <c r="N1189" s="105"/>
      <c r="O1189" s="563">
        <v>29774.0</v>
      </c>
      <c r="P1189" s="563"/>
      <c r="Q1189" s="582"/>
      <c r="S1189" s="8"/>
      <c r="T1189" s="588"/>
      <c r="U1189" s="8"/>
      <c r="V1189" s="8"/>
      <c r="W1189" s="8"/>
    </row>
    <row r="1190" ht="15.75" customHeight="1">
      <c r="A1190" s="9" t="s">
        <v>3253</v>
      </c>
      <c r="B1190" s="9" t="s">
        <v>3254</v>
      </c>
      <c r="C1190" s="61">
        <v>8.0</v>
      </c>
      <c r="D1190" s="61">
        <v>70.0</v>
      </c>
      <c r="E1190" s="61">
        <v>460.0</v>
      </c>
      <c r="F1190" s="61">
        <v>750.0</v>
      </c>
      <c r="G1190" s="61">
        <v>680.0</v>
      </c>
      <c r="H1190" s="515">
        <v>703.8920999999999</v>
      </c>
      <c r="I1190" s="515">
        <v>575.7837377999999</v>
      </c>
      <c r="J1190" s="515">
        <v>454.71429659999995</v>
      </c>
      <c r="K1190" s="61">
        <v>24.75</v>
      </c>
      <c r="L1190" s="560">
        <v>0.5</v>
      </c>
      <c r="M1190" s="561">
        <v>4.0</v>
      </c>
      <c r="N1190" s="105"/>
      <c r="O1190" s="563">
        <v>32810.0</v>
      </c>
      <c r="P1190" s="563"/>
      <c r="Q1190" s="582"/>
      <c r="S1190" s="8"/>
      <c r="T1190" s="588"/>
      <c r="U1190" s="8"/>
      <c r="V1190" s="8"/>
      <c r="W1190" s="8"/>
    </row>
    <row r="1191" ht="15.75" customHeight="1">
      <c r="A1191" s="9" t="s">
        <v>3255</v>
      </c>
      <c r="B1191" s="9" t="s">
        <v>3256</v>
      </c>
      <c r="C1191" s="61">
        <v>9.0</v>
      </c>
      <c r="D1191" s="61">
        <v>70.0</v>
      </c>
      <c r="E1191" s="61">
        <v>520.0</v>
      </c>
      <c r="F1191" s="61">
        <v>750.0</v>
      </c>
      <c r="G1191" s="61">
        <v>680.0</v>
      </c>
      <c r="H1191" s="515">
        <v>792.5628</v>
      </c>
      <c r="I1191" s="515">
        <v>648.3163704</v>
      </c>
      <c r="J1191" s="515">
        <v>511.99556880000006</v>
      </c>
      <c r="K1191" s="61">
        <v>27.81</v>
      </c>
      <c r="L1191" s="560">
        <v>0.5</v>
      </c>
      <c r="M1191" s="561">
        <v>4.0</v>
      </c>
      <c r="N1191" s="105"/>
      <c r="O1191" s="563">
        <v>35852.0</v>
      </c>
      <c r="P1191" s="563"/>
      <c r="Q1191" s="582"/>
      <c r="S1191" s="8"/>
      <c r="T1191" s="588"/>
      <c r="U1191" s="8"/>
      <c r="V1191" s="8"/>
      <c r="W1191" s="8"/>
    </row>
    <row r="1192" ht="15.75" customHeight="1">
      <c r="A1192" s="9" t="s">
        <v>3257</v>
      </c>
      <c r="B1192" s="9" t="s">
        <v>3258</v>
      </c>
      <c r="C1192" s="61">
        <v>10.0</v>
      </c>
      <c r="D1192" s="61">
        <v>70.0</v>
      </c>
      <c r="E1192" s="61">
        <v>580.0</v>
      </c>
      <c r="F1192" s="61">
        <v>750.0</v>
      </c>
      <c r="G1192" s="61">
        <v>680.0</v>
      </c>
      <c r="H1192" s="515">
        <v>881.2335</v>
      </c>
      <c r="I1192" s="515">
        <v>720.849003</v>
      </c>
      <c r="J1192" s="515">
        <v>569.2768410000001</v>
      </c>
      <c r="K1192" s="61">
        <v>30.869999999999997</v>
      </c>
      <c r="L1192" s="560">
        <v>0.5</v>
      </c>
      <c r="M1192" s="561">
        <v>6.0</v>
      </c>
      <c r="N1192" s="105"/>
      <c r="O1192" s="563">
        <v>38900.0</v>
      </c>
      <c r="P1192" s="563"/>
      <c r="Q1192" s="582"/>
      <c r="S1192" s="8"/>
      <c r="T1192" s="588"/>
      <c r="U1192" s="8"/>
      <c r="V1192" s="8"/>
      <c r="W1192" s="8"/>
    </row>
    <row r="1193" ht="15.75" customHeight="1">
      <c r="A1193" s="9" t="s">
        <v>3259</v>
      </c>
      <c r="B1193" s="9" t="s">
        <v>3260</v>
      </c>
      <c r="C1193" s="61">
        <v>11.0</v>
      </c>
      <c r="D1193" s="61">
        <v>70.0</v>
      </c>
      <c r="E1193" s="61">
        <v>640.0</v>
      </c>
      <c r="F1193" s="61">
        <v>750.0</v>
      </c>
      <c r="G1193" s="61">
        <v>680.0</v>
      </c>
      <c r="H1193" s="515">
        <v>968.8095</v>
      </c>
      <c r="I1193" s="515">
        <v>792.4861709999999</v>
      </c>
      <c r="J1193" s="515">
        <v>625.850937</v>
      </c>
      <c r="K1193" s="61">
        <v>33.93000000000001</v>
      </c>
      <c r="L1193" s="560">
        <v>0.5</v>
      </c>
      <c r="M1193" s="561">
        <v>6.0</v>
      </c>
      <c r="N1193" s="105"/>
      <c r="O1193" s="563">
        <v>41955.0</v>
      </c>
      <c r="P1193" s="563"/>
      <c r="Q1193" s="582"/>
      <c r="S1193" s="8"/>
      <c r="T1193" s="588"/>
      <c r="U1193" s="8"/>
      <c r="V1193" s="8"/>
      <c r="W1193" s="8"/>
    </row>
    <row r="1194" ht="15.75" customHeight="1">
      <c r="A1194" s="9" t="s">
        <v>3261</v>
      </c>
      <c r="B1194" s="9" t="s">
        <v>3262</v>
      </c>
      <c r="C1194" s="61">
        <v>12.0</v>
      </c>
      <c r="D1194" s="61">
        <v>70.0</v>
      </c>
      <c r="E1194" s="61">
        <v>700.0</v>
      </c>
      <c r="F1194" s="61">
        <v>750.0</v>
      </c>
      <c r="G1194" s="61">
        <v>680.0</v>
      </c>
      <c r="H1194" s="515">
        <v>1057.4802</v>
      </c>
      <c r="I1194" s="515">
        <v>865.0188036</v>
      </c>
      <c r="J1194" s="515">
        <v>683.1322092</v>
      </c>
      <c r="K1194" s="61">
        <v>36.99</v>
      </c>
      <c r="L1194" s="560">
        <v>0.5</v>
      </c>
      <c r="M1194" s="561">
        <v>6.0</v>
      </c>
      <c r="N1194" s="105"/>
      <c r="O1194" s="563">
        <v>44976.0</v>
      </c>
      <c r="P1194" s="563"/>
      <c r="Q1194" s="582"/>
      <c r="S1194" s="8"/>
      <c r="T1194" s="588"/>
      <c r="U1194" s="8"/>
      <c r="V1194" s="8"/>
      <c r="W1194" s="8"/>
    </row>
    <row r="1195" ht="15.75" customHeight="1">
      <c r="A1195" s="9" t="s">
        <v>3263</v>
      </c>
      <c r="B1195" s="9" t="s">
        <v>3264</v>
      </c>
      <c r="C1195" s="61">
        <v>13.0</v>
      </c>
      <c r="D1195" s="61">
        <v>70.0</v>
      </c>
      <c r="E1195" s="61">
        <v>760.0</v>
      </c>
      <c r="F1195" s="61">
        <v>750.0</v>
      </c>
      <c r="G1195" s="61">
        <v>680.0</v>
      </c>
      <c r="H1195" s="515">
        <v>1145.0562</v>
      </c>
      <c r="I1195" s="515">
        <v>936.6559715999999</v>
      </c>
      <c r="J1195" s="515">
        <v>739.7063052</v>
      </c>
      <c r="K1195" s="61">
        <v>40.050000000000004</v>
      </c>
      <c r="L1195" s="560">
        <v>0.5</v>
      </c>
      <c r="M1195" s="561">
        <v>6.0</v>
      </c>
      <c r="N1195" s="105"/>
      <c r="O1195" s="563">
        <v>47993.0</v>
      </c>
      <c r="P1195" s="563"/>
      <c r="Q1195" s="582"/>
      <c r="S1195" s="8"/>
      <c r="T1195" s="588"/>
      <c r="U1195" s="8"/>
      <c r="V1195" s="8"/>
      <c r="W1195" s="8"/>
    </row>
    <row r="1196" ht="15.75" customHeight="1">
      <c r="A1196" s="9" t="s">
        <v>3265</v>
      </c>
      <c r="B1196" s="9" t="s">
        <v>3266</v>
      </c>
      <c r="C1196" s="61">
        <v>14.0</v>
      </c>
      <c r="D1196" s="61">
        <v>70.0</v>
      </c>
      <c r="E1196" s="61">
        <v>820.0</v>
      </c>
      <c r="F1196" s="61">
        <v>750.0</v>
      </c>
      <c r="G1196" s="61">
        <v>680.0</v>
      </c>
      <c r="H1196" s="515">
        <v>1233.7269000000001</v>
      </c>
      <c r="I1196" s="515">
        <v>1009.1886042</v>
      </c>
      <c r="J1196" s="515">
        <v>796.9875774000001</v>
      </c>
      <c r="K1196" s="61">
        <v>43.11</v>
      </c>
      <c r="L1196" s="560">
        <v>0.5</v>
      </c>
      <c r="M1196" s="561">
        <v>6.0</v>
      </c>
      <c r="N1196" s="55"/>
      <c r="O1196" s="563">
        <v>51010.0</v>
      </c>
      <c r="P1196" s="563"/>
      <c r="Q1196" s="582"/>
      <c r="S1196" s="8"/>
      <c r="T1196" s="588"/>
      <c r="U1196" s="8"/>
      <c r="V1196" s="8"/>
      <c r="W1196" s="8"/>
    </row>
    <row r="1197" ht="15.75" customHeight="1">
      <c r="E1197" s="8"/>
      <c r="H1197" s="63"/>
      <c r="I1197" s="63"/>
      <c r="J1197" s="63"/>
      <c r="M1197" s="572"/>
      <c r="O1197" s="563">
        <v>0.0</v>
      </c>
      <c r="P1197" s="563"/>
      <c r="Q1197" s="587"/>
      <c r="S1197" s="8"/>
      <c r="T1197" s="588"/>
      <c r="U1197" s="8"/>
      <c r="V1197" s="8"/>
      <c r="W1197" s="8"/>
    </row>
    <row r="1198" ht="15.75" customHeight="1">
      <c r="B1198" s="573" t="s">
        <v>1853</v>
      </c>
      <c r="E1198" s="8"/>
      <c r="H1198" s="63"/>
      <c r="I1198" s="63"/>
      <c r="J1198" s="63"/>
      <c r="M1198" s="572"/>
      <c r="O1198" s="563">
        <v>0.0</v>
      </c>
      <c r="P1198" s="563"/>
      <c r="Q1198" s="587"/>
      <c r="S1198" s="8"/>
      <c r="T1198" s="588"/>
      <c r="U1198" s="8"/>
      <c r="V1198" s="8"/>
      <c r="W1198" s="8"/>
    </row>
    <row r="1199" ht="15.75" customHeight="1">
      <c r="A1199" s="9" t="s">
        <v>3267</v>
      </c>
      <c r="B1199" s="9" t="s">
        <v>3268</v>
      </c>
      <c r="C1199" s="61">
        <v>2.0</v>
      </c>
      <c r="D1199" s="61">
        <v>70.0</v>
      </c>
      <c r="E1199" s="61">
        <v>100.0</v>
      </c>
      <c r="F1199" s="61">
        <v>1000.0</v>
      </c>
      <c r="G1199" s="61">
        <v>930.0</v>
      </c>
      <c r="H1199" s="515">
        <v>237.5499</v>
      </c>
      <c r="I1199" s="515">
        <v>194.3158182</v>
      </c>
      <c r="J1199" s="515">
        <v>153.4572354</v>
      </c>
      <c r="K1199" s="61">
        <v>8.01</v>
      </c>
      <c r="L1199" s="560">
        <v>0.5</v>
      </c>
      <c r="M1199" s="561">
        <v>2.0</v>
      </c>
      <c r="N1199" s="562" t="s">
        <v>1254</v>
      </c>
      <c r="O1199" s="563">
        <v>15549.0</v>
      </c>
      <c r="P1199" s="563"/>
      <c r="Q1199" s="582"/>
      <c r="S1199" s="8"/>
      <c r="T1199" s="588"/>
      <c r="U1199" s="8"/>
      <c r="V1199" s="8"/>
      <c r="W1199" s="8"/>
    </row>
    <row r="1200" ht="15.75" customHeight="1">
      <c r="A1200" s="9" t="s">
        <v>3269</v>
      </c>
      <c r="B1200" s="9" t="s">
        <v>3270</v>
      </c>
      <c r="C1200" s="61">
        <v>3.0</v>
      </c>
      <c r="D1200" s="61">
        <v>70.0</v>
      </c>
      <c r="E1200" s="61">
        <v>160.0</v>
      </c>
      <c r="F1200" s="61">
        <v>1000.0</v>
      </c>
      <c r="G1200" s="61">
        <v>930.0</v>
      </c>
      <c r="H1200" s="515">
        <v>356.87219999999996</v>
      </c>
      <c r="I1200" s="515">
        <v>291.92145959999993</v>
      </c>
      <c r="J1200" s="515">
        <v>230.53944119999997</v>
      </c>
      <c r="K1200" s="61">
        <v>11.97</v>
      </c>
      <c r="L1200" s="560">
        <v>0.5</v>
      </c>
      <c r="M1200" s="561">
        <v>4.0</v>
      </c>
      <c r="N1200" s="105"/>
      <c r="O1200" s="563">
        <v>18984.0</v>
      </c>
      <c r="P1200" s="563"/>
      <c r="Q1200" s="582"/>
      <c r="S1200" s="8"/>
      <c r="T1200" s="588"/>
      <c r="U1200" s="8"/>
      <c r="V1200" s="8"/>
      <c r="W1200" s="8"/>
    </row>
    <row r="1201" ht="15.75" customHeight="1">
      <c r="A1201" s="9" t="s">
        <v>3271</v>
      </c>
      <c r="B1201" s="9" t="s">
        <v>3272</v>
      </c>
      <c r="C1201" s="61">
        <v>4.0</v>
      </c>
      <c r="D1201" s="61">
        <v>70.0</v>
      </c>
      <c r="E1201" s="61">
        <v>220.0</v>
      </c>
      <c r="F1201" s="61">
        <v>1000.0</v>
      </c>
      <c r="G1201" s="61">
        <v>930.0</v>
      </c>
      <c r="H1201" s="515">
        <v>475.0998</v>
      </c>
      <c r="I1201" s="515">
        <v>388.6316364</v>
      </c>
      <c r="J1201" s="515">
        <v>306.9144708</v>
      </c>
      <c r="K1201" s="61">
        <v>15.840000000000002</v>
      </c>
      <c r="L1201" s="560">
        <v>0.5</v>
      </c>
      <c r="M1201" s="561">
        <v>4.0</v>
      </c>
      <c r="N1201" s="105"/>
      <c r="O1201" s="563">
        <v>22428.0</v>
      </c>
      <c r="P1201" s="563"/>
      <c r="Q1201" s="582"/>
      <c r="S1201" s="8"/>
      <c r="T1201" s="588"/>
      <c r="U1201" s="8"/>
      <c r="V1201" s="8"/>
      <c r="W1201" s="8"/>
    </row>
    <row r="1202" ht="15.75" customHeight="1">
      <c r="A1202" s="9" t="s">
        <v>3273</v>
      </c>
      <c r="B1202" s="9" t="s">
        <v>3274</v>
      </c>
      <c r="C1202" s="61">
        <v>5.0</v>
      </c>
      <c r="D1202" s="61">
        <v>70.0</v>
      </c>
      <c r="E1202" s="61">
        <v>280.0</v>
      </c>
      <c r="F1202" s="61">
        <v>1000.0</v>
      </c>
      <c r="G1202" s="61">
        <v>930.0</v>
      </c>
      <c r="H1202" s="515">
        <v>594.4221</v>
      </c>
      <c r="I1202" s="515">
        <v>486.23727779999996</v>
      </c>
      <c r="J1202" s="515">
        <v>383.9966766</v>
      </c>
      <c r="K1202" s="61">
        <v>19.71</v>
      </c>
      <c r="L1202" s="560">
        <v>0.5</v>
      </c>
      <c r="M1202" s="561">
        <v>4.0</v>
      </c>
      <c r="N1202" s="105"/>
      <c r="O1202" s="563">
        <v>25878.0</v>
      </c>
      <c r="P1202" s="563"/>
      <c r="Q1202" s="582"/>
      <c r="S1202" s="8"/>
      <c r="T1202" s="588"/>
      <c r="U1202" s="8"/>
      <c r="V1202" s="8"/>
      <c r="W1202" s="8"/>
    </row>
    <row r="1203" ht="15.75" customHeight="1">
      <c r="A1203" s="9" t="s">
        <v>3275</v>
      </c>
      <c r="B1203" s="9" t="s">
        <v>3276</v>
      </c>
      <c r="C1203" s="61">
        <v>6.0</v>
      </c>
      <c r="D1203" s="61">
        <v>70.0</v>
      </c>
      <c r="E1203" s="61">
        <v>340.0</v>
      </c>
      <c r="F1203" s="61">
        <v>1000.0</v>
      </c>
      <c r="G1203" s="61">
        <v>930.0</v>
      </c>
      <c r="H1203" s="515">
        <v>712.6496999999999</v>
      </c>
      <c r="I1203" s="515">
        <v>582.9474545999999</v>
      </c>
      <c r="J1203" s="515">
        <v>460.37170619999995</v>
      </c>
      <c r="K1203" s="61">
        <v>23.67</v>
      </c>
      <c r="L1203" s="560">
        <v>0.5</v>
      </c>
      <c r="M1203" s="561">
        <v>4.0</v>
      </c>
      <c r="N1203" s="105"/>
      <c r="O1203" s="563">
        <v>29335.0</v>
      </c>
      <c r="P1203" s="563"/>
      <c r="Q1203" s="582"/>
      <c r="S1203" s="8"/>
      <c r="T1203" s="588"/>
      <c r="U1203" s="8"/>
      <c r="V1203" s="8"/>
      <c r="W1203" s="8"/>
    </row>
    <row r="1204" ht="15.75" customHeight="1">
      <c r="A1204" s="9" t="s">
        <v>3277</v>
      </c>
      <c r="B1204" s="9" t="s">
        <v>3278</v>
      </c>
      <c r="C1204" s="61">
        <v>7.0</v>
      </c>
      <c r="D1204" s="61">
        <v>70.0</v>
      </c>
      <c r="E1204" s="61">
        <v>400.0</v>
      </c>
      <c r="F1204" s="61">
        <v>1000.0</v>
      </c>
      <c r="G1204" s="61">
        <v>930.0</v>
      </c>
      <c r="H1204" s="515">
        <v>831.9719999999999</v>
      </c>
      <c r="I1204" s="515">
        <v>680.5530959999999</v>
      </c>
      <c r="J1204" s="515">
        <v>537.453912</v>
      </c>
      <c r="K1204" s="61">
        <v>27.540000000000003</v>
      </c>
      <c r="L1204" s="560">
        <v>0.5</v>
      </c>
      <c r="M1204" s="561">
        <v>4.0</v>
      </c>
      <c r="N1204" s="105"/>
      <c r="O1204" s="563">
        <v>32800.0</v>
      </c>
      <c r="P1204" s="563"/>
      <c r="Q1204" s="582"/>
      <c r="S1204" s="8"/>
      <c r="T1204" s="588"/>
      <c r="U1204" s="8"/>
      <c r="V1204" s="8"/>
      <c r="W1204" s="8"/>
    </row>
    <row r="1205" ht="15.75" customHeight="1">
      <c r="A1205" s="9" t="s">
        <v>3279</v>
      </c>
      <c r="B1205" s="9" t="s">
        <v>3280</v>
      </c>
      <c r="C1205" s="61">
        <v>8.0</v>
      </c>
      <c r="D1205" s="61">
        <v>70.0</v>
      </c>
      <c r="E1205" s="61">
        <v>460.0</v>
      </c>
      <c r="F1205" s="61">
        <v>1000.0</v>
      </c>
      <c r="G1205" s="61">
        <v>930.0</v>
      </c>
      <c r="H1205" s="515">
        <v>950.1996</v>
      </c>
      <c r="I1205" s="515">
        <v>777.2632728</v>
      </c>
      <c r="J1205" s="515">
        <v>613.8289416</v>
      </c>
      <c r="K1205" s="61">
        <v>31.5</v>
      </c>
      <c r="L1205" s="560">
        <v>0.5</v>
      </c>
      <c r="M1205" s="561">
        <v>4.0</v>
      </c>
      <c r="N1205" s="105"/>
      <c r="O1205" s="563">
        <v>36271.0</v>
      </c>
      <c r="P1205" s="563"/>
      <c r="Q1205" s="582"/>
      <c r="S1205" s="8"/>
      <c r="T1205" s="588"/>
      <c r="U1205" s="8"/>
      <c r="V1205" s="8"/>
      <c r="W1205" s="8"/>
    </row>
    <row r="1206" ht="15.75" customHeight="1">
      <c r="A1206" s="9" t="s">
        <v>3281</v>
      </c>
      <c r="B1206" s="9" t="s">
        <v>3282</v>
      </c>
      <c r="C1206" s="61">
        <v>9.0</v>
      </c>
      <c r="D1206" s="61">
        <v>70.0</v>
      </c>
      <c r="E1206" s="61">
        <v>520.0</v>
      </c>
      <c r="F1206" s="61">
        <v>1000.0</v>
      </c>
      <c r="G1206" s="61">
        <v>930.0</v>
      </c>
      <c r="H1206" s="515">
        <v>1069.5219</v>
      </c>
      <c r="I1206" s="515">
        <v>874.8689142</v>
      </c>
      <c r="J1206" s="515">
        <v>690.9111474</v>
      </c>
      <c r="K1206" s="61">
        <v>35.37</v>
      </c>
      <c r="L1206" s="560">
        <v>0.5</v>
      </c>
      <c r="M1206" s="561">
        <v>4.0</v>
      </c>
      <c r="N1206" s="105"/>
      <c r="O1206" s="563">
        <v>39751.0</v>
      </c>
      <c r="P1206" s="563"/>
      <c r="Q1206" s="582"/>
      <c r="S1206" s="8"/>
      <c r="T1206" s="588"/>
      <c r="U1206" s="8"/>
      <c r="V1206" s="8"/>
      <c r="W1206" s="8"/>
    </row>
    <row r="1207" ht="15.75" customHeight="1">
      <c r="A1207" s="9" t="s">
        <v>3283</v>
      </c>
      <c r="B1207" s="9" t="s">
        <v>3284</v>
      </c>
      <c r="C1207" s="61">
        <v>10.0</v>
      </c>
      <c r="D1207" s="61">
        <v>70.0</v>
      </c>
      <c r="E1207" s="61">
        <v>580.0</v>
      </c>
      <c r="F1207" s="61">
        <v>1000.0</v>
      </c>
      <c r="G1207" s="61">
        <v>930.0</v>
      </c>
      <c r="H1207" s="515">
        <v>1187.7495</v>
      </c>
      <c r="I1207" s="515">
        <v>971.5790909999998</v>
      </c>
      <c r="J1207" s="515">
        <v>767.286177</v>
      </c>
      <c r="K1207" s="61">
        <v>39.330000000000005</v>
      </c>
      <c r="L1207" s="560">
        <v>0.5</v>
      </c>
      <c r="M1207" s="561">
        <v>6.0</v>
      </c>
      <c r="N1207" s="105"/>
      <c r="O1207" s="563">
        <v>43239.0</v>
      </c>
      <c r="P1207" s="563"/>
      <c r="Q1207" s="582"/>
      <c r="S1207" s="8"/>
      <c r="T1207" s="588"/>
      <c r="U1207" s="8"/>
      <c r="V1207" s="8"/>
      <c r="W1207" s="8"/>
    </row>
    <row r="1208" ht="15.75" customHeight="1">
      <c r="A1208" s="9" t="s">
        <v>3285</v>
      </c>
      <c r="B1208" s="9" t="s">
        <v>3286</v>
      </c>
      <c r="C1208" s="61">
        <v>11.0</v>
      </c>
      <c r="D1208" s="61">
        <v>70.0</v>
      </c>
      <c r="E1208" s="61">
        <v>640.0</v>
      </c>
      <c r="F1208" s="61">
        <v>1000.0</v>
      </c>
      <c r="G1208" s="61">
        <v>930.0</v>
      </c>
      <c r="H1208" s="515">
        <v>1307.0717999999997</v>
      </c>
      <c r="I1208" s="515">
        <v>1069.1847323999998</v>
      </c>
      <c r="J1208" s="515">
        <v>844.3683827999998</v>
      </c>
      <c r="K1208" s="61">
        <v>43.2</v>
      </c>
      <c r="L1208" s="560">
        <v>0.5</v>
      </c>
      <c r="M1208" s="561">
        <v>6.0</v>
      </c>
      <c r="N1208" s="105"/>
      <c r="O1208" s="563">
        <v>46732.0</v>
      </c>
      <c r="P1208" s="563"/>
      <c r="Q1208" s="582"/>
      <c r="S1208" s="8"/>
      <c r="T1208" s="588"/>
      <c r="U1208" s="8"/>
      <c r="V1208" s="8"/>
      <c r="W1208" s="8"/>
    </row>
    <row r="1209" ht="15.75" customHeight="1">
      <c r="A1209" s="9" t="s">
        <v>3287</v>
      </c>
      <c r="B1209" s="9" t="s">
        <v>3288</v>
      </c>
      <c r="C1209" s="61">
        <v>12.0</v>
      </c>
      <c r="D1209" s="61">
        <v>70.0</v>
      </c>
      <c r="E1209" s="61">
        <v>700.0</v>
      </c>
      <c r="F1209" s="61">
        <v>1000.0</v>
      </c>
      <c r="G1209" s="61">
        <v>930.0</v>
      </c>
      <c r="H1209" s="515">
        <v>1425.2993999999999</v>
      </c>
      <c r="I1209" s="515">
        <v>1165.8949091999998</v>
      </c>
      <c r="J1209" s="515">
        <v>920.7434123999999</v>
      </c>
      <c r="K1209" s="61">
        <v>47.16</v>
      </c>
      <c r="L1209" s="560">
        <v>0.5</v>
      </c>
      <c r="M1209" s="561">
        <v>6.0</v>
      </c>
      <c r="N1209" s="105"/>
      <c r="O1209" s="563">
        <v>50184.0</v>
      </c>
      <c r="P1209" s="563"/>
      <c r="Q1209" s="582"/>
      <c r="S1209" s="8"/>
      <c r="T1209" s="588"/>
      <c r="U1209" s="8"/>
      <c r="V1209" s="8"/>
      <c r="W1209" s="8"/>
    </row>
    <row r="1210" ht="15.75" customHeight="1">
      <c r="A1210" s="9" t="s">
        <v>3289</v>
      </c>
      <c r="B1210" s="9" t="s">
        <v>3290</v>
      </c>
      <c r="C1210" s="61">
        <v>13.0</v>
      </c>
      <c r="D1210" s="61">
        <v>70.0</v>
      </c>
      <c r="E1210" s="61">
        <v>760.0</v>
      </c>
      <c r="F1210" s="61">
        <v>1000.0</v>
      </c>
      <c r="G1210" s="61">
        <v>930.0</v>
      </c>
      <c r="H1210" s="515">
        <v>1544.6217</v>
      </c>
      <c r="I1210" s="515">
        <v>1263.5005505999998</v>
      </c>
      <c r="J1210" s="515">
        <v>997.8256182</v>
      </c>
      <c r="K1210" s="61">
        <v>51.03</v>
      </c>
      <c r="L1210" s="560">
        <v>0.5</v>
      </c>
      <c r="M1210" s="561">
        <v>6.0</v>
      </c>
      <c r="N1210" s="105"/>
      <c r="O1210" s="563">
        <v>53636.0</v>
      </c>
      <c r="P1210" s="563"/>
      <c r="Q1210" s="582"/>
      <c r="S1210" s="8"/>
      <c r="T1210" s="588"/>
      <c r="U1210" s="8"/>
      <c r="V1210" s="8"/>
      <c r="W1210" s="8"/>
    </row>
    <row r="1211" ht="15.75" customHeight="1">
      <c r="A1211" s="9" t="s">
        <v>3291</v>
      </c>
      <c r="B1211" s="9" t="s">
        <v>3292</v>
      </c>
      <c r="C1211" s="61">
        <v>14.0</v>
      </c>
      <c r="D1211" s="61">
        <v>70.0</v>
      </c>
      <c r="E1211" s="61">
        <v>820.0</v>
      </c>
      <c r="F1211" s="61">
        <v>1000.0</v>
      </c>
      <c r="G1211" s="61">
        <v>930.0</v>
      </c>
      <c r="H1211" s="515">
        <v>1662.8492999999999</v>
      </c>
      <c r="I1211" s="515">
        <v>1360.2107273999998</v>
      </c>
      <c r="J1211" s="515">
        <v>1074.2006477999998</v>
      </c>
      <c r="K1211" s="61">
        <v>54.9</v>
      </c>
      <c r="L1211" s="560">
        <v>0.5</v>
      </c>
      <c r="M1211" s="561">
        <v>6.0</v>
      </c>
      <c r="N1211" s="55"/>
      <c r="O1211" s="563">
        <v>57088.0</v>
      </c>
      <c r="P1211" s="563"/>
      <c r="Q1211" s="582"/>
      <c r="S1211" s="8"/>
      <c r="T1211" s="588"/>
      <c r="U1211" s="8"/>
      <c r="V1211" s="8"/>
      <c r="W1211" s="8"/>
    </row>
    <row r="1212" ht="15.75" customHeight="1">
      <c r="E1212" s="8"/>
      <c r="H1212" s="63"/>
      <c r="I1212" s="63"/>
      <c r="J1212" s="63"/>
      <c r="M1212" s="572"/>
      <c r="O1212" s="563">
        <v>0.0</v>
      </c>
      <c r="P1212" s="563"/>
      <c r="Q1212" s="587"/>
      <c r="S1212" s="8"/>
      <c r="T1212" s="588"/>
      <c r="U1212" s="8"/>
      <c r="V1212" s="8"/>
      <c r="W1212" s="8"/>
    </row>
    <row r="1213" ht="15.75" customHeight="1">
      <c r="B1213" s="573" t="s">
        <v>1880</v>
      </c>
      <c r="E1213" s="8"/>
      <c r="H1213" s="63"/>
      <c r="I1213" s="63"/>
      <c r="J1213" s="63"/>
      <c r="M1213" s="572"/>
      <c r="O1213" s="563">
        <v>0.0</v>
      </c>
      <c r="P1213" s="563"/>
      <c r="Q1213" s="587"/>
      <c r="S1213" s="8"/>
      <c r="T1213" s="588"/>
      <c r="U1213" s="8"/>
      <c r="V1213" s="8"/>
      <c r="W1213" s="8"/>
    </row>
    <row r="1214" ht="15.75" customHeight="1">
      <c r="A1214" s="9" t="s">
        <v>3293</v>
      </c>
      <c r="B1214" s="9" t="s">
        <v>3294</v>
      </c>
      <c r="C1214" s="61">
        <v>2.0</v>
      </c>
      <c r="D1214" s="61">
        <v>70.0</v>
      </c>
      <c r="E1214" s="61">
        <v>100.0</v>
      </c>
      <c r="F1214" s="61">
        <v>1250.0</v>
      </c>
      <c r="G1214" s="61">
        <v>1180.0</v>
      </c>
      <c r="H1214" s="515">
        <v>294.47429999999997</v>
      </c>
      <c r="I1214" s="515">
        <v>240.87997739999997</v>
      </c>
      <c r="J1214" s="515">
        <v>190.2303978</v>
      </c>
      <c r="K1214" s="61">
        <v>9.72</v>
      </c>
      <c r="L1214" s="560">
        <v>0.5</v>
      </c>
      <c r="M1214" s="561">
        <v>2.0</v>
      </c>
      <c r="N1214" s="562" t="s">
        <v>1254</v>
      </c>
      <c r="O1214" s="563">
        <v>17021.0</v>
      </c>
      <c r="P1214" s="563"/>
      <c r="Q1214" s="582"/>
      <c r="S1214" s="8"/>
      <c r="T1214" s="588"/>
      <c r="U1214" s="8"/>
      <c r="V1214" s="8"/>
      <c r="W1214" s="8"/>
    </row>
    <row r="1215" ht="15.75" customHeight="1">
      <c r="A1215" s="9" t="s">
        <v>3295</v>
      </c>
      <c r="B1215" s="9" t="s">
        <v>3296</v>
      </c>
      <c r="C1215" s="61">
        <v>3.0</v>
      </c>
      <c r="D1215" s="61">
        <v>70.0</v>
      </c>
      <c r="E1215" s="61">
        <v>160.0</v>
      </c>
      <c r="F1215" s="61">
        <v>1250.0</v>
      </c>
      <c r="G1215" s="61">
        <v>1180.0</v>
      </c>
      <c r="H1215" s="515">
        <v>442.2588</v>
      </c>
      <c r="I1215" s="515">
        <v>361.7676984</v>
      </c>
      <c r="J1215" s="515">
        <v>285.6991848</v>
      </c>
      <c r="K1215" s="61">
        <v>14.490000000000002</v>
      </c>
      <c r="L1215" s="560">
        <v>0.5</v>
      </c>
      <c r="M1215" s="561">
        <v>4.0</v>
      </c>
      <c r="N1215" s="105"/>
      <c r="O1215" s="563">
        <v>21195.0</v>
      </c>
      <c r="P1215" s="563"/>
      <c r="Q1215" s="582"/>
      <c r="S1215" s="8"/>
      <c r="T1215" s="588"/>
      <c r="U1215" s="8"/>
      <c r="V1215" s="8"/>
      <c r="W1215" s="8"/>
    </row>
    <row r="1216" ht="15.75" customHeight="1">
      <c r="A1216" s="9" t="s">
        <v>3297</v>
      </c>
      <c r="B1216" s="9" t="s">
        <v>3298</v>
      </c>
      <c r="C1216" s="61">
        <v>4.0</v>
      </c>
      <c r="D1216" s="61">
        <v>70.0</v>
      </c>
      <c r="E1216" s="61">
        <v>220.0</v>
      </c>
      <c r="F1216" s="61">
        <v>1250.0</v>
      </c>
      <c r="G1216" s="61">
        <v>1180.0</v>
      </c>
      <c r="H1216" s="515">
        <v>590.0432999999999</v>
      </c>
      <c r="I1216" s="515">
        <v>482.6554193999999</v>
      </c>
      <c r="J1216" s="515">
        <v>381.1679718</v>
      </c>
      <c r="K1216" s="61">
        <v>19.17</v>
      </c>
      <c r="L1216" s="560">
        <v>0.5</v>
      </c>
      <c r="M1216" s="561">
        <v>4.0</v>
      </c>
      <c r="N1216" s="105"/>
      <c r="O1216" s="563">
        <v>25376.0</v>
      </c>
      <c r="P1216" s="563"/>
      <c r="Q1216" s="582"/>
      <c r="S1216" s="8"/>
      <c r="T1216" s="588"/>
      <c r="U1216" s="8"/>
      <c r="V1216" s="8"/>
      <c r="W1216" s="8"/>
    </row>
    <row r="1217" ht="15.75" customHeight="1">
      <c r="A1217" s="9" t="s">
        <v>3299</v>
      </c>
      <c r="B1217" s="9" t="s">
        <v>3300</v>
      </c>
      <c r="C1217" s="61">
        <v>5.0</v>
      </c>
      <c r="D1217" s="61">
        <v>70.0</v>
      </c>
      <c r="E1217" s="61">
        <v>280.0</v>
      </c>
      <c r="F1217" s="61">
        <v>1250.0</v>
      </c>
      <c r="G1217" s="61">
        <v>1180.0</v>
      </c>
      <c r="H1217" s="515">
        <v>737.8277999999999</v>
      </c>
      <c r="I1217" s="515">
        <v>603.5431403999999</v>
      </c>
      <c r="J1217" s="515">
        <v>476.63675879999994</v>
      </c>
      <c r="K1217" s="61">
        <v>24.03</v>
      </c>
      <c r="L1217" s="560">
        <v>0.5</v>
      </c>
      <c r="M1217" s="561">
        <v>4.0</v>
      </c>
      <c r="N1217" s="105"/>
      <c r="O1217" s="563">
        <v>29567.0</v>
      </c>
      <c r="P1217" s="563"/>
      <c r="Q1217" s="582"/>
      <c r="S1217" s="8"/>
      <c r="T1217" s="588"/>
      <c r="U1217" s="8"/>
      <c r="V1217" s="8"/>
      <c r="W1217" s="8"/>
    </row>
    <row r="1218" ht="15.75" customHeight="1">
      <c r="A1218" s="9" t="s">
        <v>3301</v>
      </c>
      <c r="B1218" s="9" t="s">
        <v>3302</v>
      </c>
      <c r="C1218" s="61">
        <v>6.0</v>
      </c>
      <c r="D1218" s="61">
        <v>70.0</v>
      </c>
      <c r="E1218" s="61">
        <v>340.0</v>
      </c>
      <c r="F1218" s="61">
        <v>1250.0</v>
      </c>
      <c r="G1218" s="61">
        <v>1180.0</v>
      </c>
      <c r="H1218" s="515">
        <v>884.5176</v>
      </c>
      <c r="I1218" s="515">
        <v>723.5353968</v>
      </c>
      <c r="J1218" s="515">
        <v>571.3983696</v>
      </c>
      <c r="K1218" s="61">
        <v>28.71</v>
      </c>
      <c r="L1218" s="560">
        <v>0.5</v>
      </c>
      <c r="M1218" s="561">
        <v>4.0</v>
      </c>
      <c r="N1218" s="105"/>
      <c r="O1218" s="563">
        <v>33766.0</v>
      </c>
      <c r="P1218" s="563"/>
      <c r="Q1218" s="582"/>
      <c r="S1218" s="8"/>
      <c r="T1218" s="588"/>
      <c r="U1218" s="8"/>
      <c r="V1218" s="8"/>
      <c r="W1218" s="8"/>
    </row>
    <row r="1219" ht="15.75" customHeight="1">
      <c r="A1219" s="9" t="s">
        <v>3303</v>
      </c>
      <c r="B1219" s="9" t="s">
        <v>3304</v>
      </c>
      <c r="C1219" s="61">
        <v>7.0</v>
      </c>
      <c r="D1219" s="61">
        <v>70.0</v>
      </c>
      <c r="E1219" s="61">
        <v>400.0</v>
      </c>
      <c r="F1219" s="61">
        <v>1250.0</v>
      </c>
      <c r="G1219" s="61">
        <v>1180.0</v>
      </c>
      <c r="H1219" s="515">
        <v>1032.3020999999999</v>
      </c>
      <c r="I1219" s="515">
        <v>844.4231177999999</v>
      </c>
      <c r="J1219" s="515">
        <v>666.8671565999999</v>
      </c>
      <c r="K1219" s="61">
        <v>33.480000000000004</v>
      </c>
      <c r="L1219" s="560">
        <v>0.5</v>
      </c>
      <c r="M1219" s="561">
        <v>4.0</v>
      </c>
      <c r="N1219" s="105"/>
      <c r="O1219" s="563">
        <v>37973.0</v>
      </c>
      <c r="P1219" s="563"/>
      <c r="Q1219" s="582"/>
      <c r="S1219" s="8"/>
      <c r="T1219" s="588"/>
      <c r="U1219" s="8"/>
      <c r="V1219" s="8"/>
      <c r="W1219" s="8"/>
    </row>
    <row r="1220" ht="15.75" customHeight="1">
      <c r="A1220" s="9" t="s">
        <v>3305</v>
      </c>
      <c r="B1220" s="9" t="s">
        <v>3306</v>
      </c>
      <c r="C1220" s="61">
        <v>8.0</v>
      </c>
      <c r="D1220" s="61">
        <v>70.0</v>
      </c>
      <c r="E1220" s="61">
        <v>460.0</v>
      </c>
      <c r="F1220" s="61">
        <v>1250.0</v>
      </c>
      <c r="G1220" s="61">
        <v>1180.0</v>
      </c>
      <c r="H1220" s="515">
        <v>1180.0865999999999</v>
      </c>
      <c r="I1220" s="515">
        <v>965.3108387999998</v>
      </c>
      <c r="J1220" s="515">
        <v>762.3359436</v>
      </c>
      <c r="K1220" s="61">
        <v>38.25</v>
      </c>
      <c r="L1220" s="560">
        <v>0.5</v>
      </c>
      <c r="M1220" s="561">
        <v>4.0</v>
      </c>
      <c r="N1220" s="105"/>
      <c r="O1220" s="563">
        <v>42192.0</v>
      </c>
      <c r="P1220" s="563"/>
      <c r="Q1220" s="582"/>
      <c r="S1220" s="8"/>
      <c r="T1220" s="588"/>
      <c r="U1220" s="8"/>
      <c r="V1220" s="8"/>
      <c r="W1220" s="8"/>
    </row>
    <row r="1221" ht="15.75" customHeight="1">
      <c r="A1221" s="9" t="s">
        <v>3307</v>
      </c>
      <c r="B1221" s="9" t="s">
        <v>3308</v>
      </c>
      <c r="C1221" s="61">
        <v>9.0</v>
      </c>
      <c r="D1221" s="61">
        <v>70.0</v>
      </c>
      <c r="E1221" s="61">
        <v>520.0</v>
      </c>
      <c r="F1221" s="61">
        <v>1250.0</v>
      </c>
      <c r="G1221" s="61">
        <v>1180.0</v>
      </c>
      <c r="H1221" s="515">
        <v>1327.8711000000003</v>
      </c>
      <c r="I1221" s="515">
        <v>1086.1985598</v>
      </c>
      <c r="J1221" s="515">
        <v>857.8047306000002</v>
      </c>
      <c r="K1221" s="61">
        <v>43.019999999999996</v>
      </c>
      <c r="L1221" s="560">
        <v>0.5</v>
      </c>
      <c r="M1221" s="561">
        <v>4.0</v>
      </c>
      <c r="N1221" s="105"/>
      <c r="O1221" s="563">
        <v>46418.0</v>
      </c>
      <c r="P1221" s="563"/>
      <c r="Q1221" s="582"/>
      <c r="S1221" s="8"/>
      <c r="T1221" s="588"/>
      <c r="U1221" s="8"/>
      <c r="V1221" s="8"/>
      <c r="W1221" s="8"/>
    </row>
    <row r="1222" ht="15.75" customHeight="1">
      <c r="A1222" s="9" t="s">
        <v>3309</v>
      </c>
      <c r="B1222" s="9" t="s">
        <v>3310</v>
      </c>
      <c r="C1222" s="61">
        <v>10.0</v>
      </c>
      <c r="D1222" s="61">
        <v>70.0</v>
      </c>
      <c r="E1222" s="61">
        <v>580.0</v>
      </c>
      <c r="F1222" s="61">
        <v>1250.0</v>
      </c>
      <c r="G1222" s="61">
        <v>1180.0</v>
      </c>
      <c r="H1222" s="515">
        <v>1474.5609000000004</v>
      </c>
      <c r="I1222" s="515">
        <v>1206.1908162000002</v>
      </c>
      <c r="J1222" s="515">
        <v>952.5663414000003</v>
      </c>
      <c r="K1222" s="61">
        <v>47.79</v>
      </c>
      <c r="L1222" s="560">
        <v>0.5</v>
      </c>
      <c r="M1222" s="561">
        <v>6.0</v>
      </c>
      <c r="N1222" s="105"/>
      <c r="O1222" s="563">
        <v>50655.0</v>
      </c>
      <c r="P1222" s="563"/>
      <c r="Q1222" s="582"/>
      <c r="S1222" s="8"/>
      <c r="T1222" s="588"/>
      <c r="U1222" s="8"/>
      <c r="V1222" s="8"/>
      <c r="W1222" s="8"/>
    </row>
    <row r="1223" ht="15.75" customHeight="1">
      <c r="A1223" s="9" t="s">
        <v>3311</v>
      </c>
      <c r="B1223" s="9" t="s">
        <v>3312</v>
      </c>
      <c r="C1223" s="61">
        <v>11.0</v>
      </c>
      <c r="D1223" s="61">
        <v>70.0</v>
      </c>
      <c r="E1223" s="61">
        <v>640.0</v>
      </c>
      <c r="F1223" s="61">
        <v>1250.0</v>
      </c>
      <c r="G1223" s="61">
        <v>1180.0</v>
      </c>
      <c r="H1223" s="515">
        <v>1622.3454</v>
      </c>
      <c r="I1223" s="515">
        <v>1327.0785371999998</v>
      </c>
      <c r="J1223" s="515">
        <v>1048.0351284</v>
      </c>
      <c r="K1223" s="61">
        <v>52.56</v>
      </c>
      <c r="L1223" s="560">
        <v>0.5</v>
      </c>
      <c r="M1223" s="561">
        <v>6.0</v>
      </c>
      <c r="N1223" s="105"/>
      <c r="O1223" s="563">
        <v>54898.0</v>
      </c>
      <c r="P1223" s="563"/>
      <c r="Q1223" s="582"/>
      <c r="S1223" s="8"/>
      <c r="T1223" s="588"/>
      <c r="U1223" s="8"/>
      <c r="V1223" s="8"/>
      <c r="W1223" s="8"/>
    </row>
    <row r="1224" ht="15.75" customHeight="1">
      <c r="A1224" s="9" t="s">
        <v>3313</v>
      </c>
      <c r="B1224" s="9" t="s">
        <v>3314</v>
      </c>
      <c r="C1224" s="61">
        <v>12.0</v>
      </c>
      <c r="D1224" s="61">
        <v>70.0</v>
      </c>
      <c r="E1224" s="61">
        <v>700.0</v>
      </c>
      <c r="F1224" s="61">
        <v>1250.0</v>
      </c>
      <c r="G1224" s="61">
        <v>1180.0</v>
      </c>
      <c r="H1224" s="515">
        <v>1770.1299000000001</v>
      </c>
      <c r="I1224" s="515">
        <v>1447.9662582</v>
      </c>
      <c r="J1224" s="515">
        <v>1143.5039154</v>
      </c>
      <c r="K1224" s="61">
        <v>57.330000000000005</v>
      </c>
      <c r="L1224" s="560">
        <v>0.5</v>
      </c>
      <c r="M1224" s="561">
        <v>6.0</v>
      </c>
      <c r="N1224" s="105"/>
      <c r="O1224" s="563">
        <v>59093.0</v>
      </c>
      <c r="P1224" s="563"/>
      <c r="Q1224" s="582"/>
      <c r="S1224" s="8"/>
      <c r="T1224" s="588"/>
      <c r="U1224" s="8"/>
      <c r="V1224" s="8"/>
      <c r="W1224" s="8"/>
    </row>
    <row r="1225" ht="15.75" customHeight="1">
      <c r="A1225" s="9" t="s">
        <v>3315</v>
      </c>
      <c r="B1225" s="9" t="s">
        <v>3316</v>
      </c>
      <c r="C1225" s="61">
        <v>13.0</v>
      </c>
      <c r="D1225" s="61">
        <v>70.0</v>
      </c>
      <c r="E1225" s="61">
        <v>760.0</v>
      </c>
      <c r="F1225" s="61">
        <v>1250.0</v>
      </c>
      <c r="G1225" s="61">
        <v>1180.0</v>
      </c>
      <c r="H1225" s="515">
        <v>1916.8197000000002</v>
      </c>
      <c r="I1225" s="515">
        <v>1567.9585146000002</v>
      </c>
      <c r="J1225" s="515">
        <v>1238.2655262000003</v>
      </c>
      <c r="K1225" s="61">
        <v>62.1</v>
      </c>
      <c r="L1225" s="560">
        <v>0.5</v>
      </c>
      <c r="M1225" s="561">
        <v>6.0</v>
      </c>
      <c r="N1225" s="105"/>
      <c r="O1225" s="563">
        <v>63286.0</v>
      </c>
      <c r="P1225" s="563"/>
      <c r="Q1225" s="582"/>
      <c r="S1225" s="8"/>
      <c r="T1225" s="588"/>
      <c r="U1225" s="8"/>
      <c r="V1225" s="8"/>
      <c r="W1225" s="8"/>
    </row>
    <row r="1226" ht="15.75" customHeight="1">
      <c r="A1226" s="9" t="s">
        <v>3317</v>
      </c>
      <c r="B1226" s="9" t="s">
        <v>3318</v>
      </c>
      <c r="C1226" s="61">
        <v>14.0</v>
      </c>
      <c r="D1226" s="61">
        <v>70.0</v>
      </c>
      <c r="E1226" s="61">
        <v>820.0</v>
      </c>
      <c r="F1226" s="61">
        <v>1250.0</v>
      </c>
      <c r="G1226" s="61">
        <v>1180.0</v>
      </c>
      <c r="H1226" s="515">
        <v>2064.6041999999998</v>
      </c>
      <c r="I1226" s="515">
        <v>1688.8462355999998</v>
      </c>
      <c r="J1226" s="515">
        <v>1333.7343131999999</v>
      </c>
      <c r="K1226" s="61">
        <v>66.78</v>
      </c>
      <c r="L1226" s="560">
        <v>0.5</v>
      </c>
      <c r="M1226" s="561">
        <v>6.0</v>
      </c>
      <c r="N1226" s="55"/>
      <c r="O1226" s="563">
        <v>67480.0</v>
      </c>
      <c r="P1226" s="563"/>
      <c r="Q1226" s="582"/>
      <c r="S1226" s="8"/>
      <c r="T1226" s="588"/>
      <c r="U1226" s="8"/>
      <c r="V1226" s="8"/>
      <c r="W1226" s="8"/>
    </row>
    <row r="1227" ht="15.75" customHeight="1">
      <c r="E1227" s="8"/>
      <c r="H1227" s="63"/>
      <c r="I1227" s="63"/>
      <c r="J1227" s="63"/>
      <c r="M1227" s="571"/>
      <c r="O1227" s="563">
        <v>0.0</v>
      </c>
      <c r="P1227" s="563"/>
      <c r="Q1227" s="587"/>
      <c r="S1227" s="8"/>
      <c r="T1227" s="588"/>
      <c r="U1227" s="8"/>
      <c r="V1227" s="8"/>
      <c r="W1227" s="8"/>
    </row>
    <row r="1228" ht="15.75" customHeight="1">
      <c r="B1228" s="573" t="s">
        <v>1907</v>
      </c>
      <c r="E1228" s="8"/>
      <c r="H1228" s="63"/>
      <c r="I1228" s="63"/>
      <c r="J1228" s="63"/>
      <c r="M1228" s="572"/>
      <c r="O1228" s="563">
        <v>0.0</v>
      </c>
      <c r="P1228" s="563"/>
      <c r="Q1228" s="587"/>
      <c r="S1228" s="8"/>
      <c r="T1228" s="588"/>
      <c r="U1228" s="8"/>
      <c r="V1228" s="8"/>
      <c r="W1228" s="8"/>
    </row>
    <row r="1229" ht="15.75" customHeight="1">
      <c r="A1229" s="9" t="s">
        <v>3319</v>
      </c>
      <c r="B1229" s="9" t="s">
        <v>3320</v>
      </c>
      <c r="C1229" s="61">
        <v>2.0</v>
      </c>
      <c r="D1229" s="61">
        <v>70.0</v>
      </c>
      <c r="E1229" s="61">
        <v>100.0</v>
      </c>
      <c r="F1229" s="61">
        <v>1500.0</v>
      </c>
      <c r="G1229" s="61">
        <v>1430.0</v>
      </c>
      <c r="H1229" s="515">
        <v>354.6828</v>
      </c>
      <c r="I1229" s="515">
        <v>290.1305304</v>
      </c>
      <c r="J1229" s="515">
        <v>229.1250888</v>
      </c>
      <c r="K1229" s="61">
        <v>11.43</v>
      </c>
      <c r="L1229" s="560">
        <v>0.5</v>
      </c>
      <c r="M1229" s="561">
        <v>2.0</v>
      </c>
      <c r="N1229" s="562" t="s">
        <v>1254</v>
      </c>
      <c r="O1229" s="563">
        <v>17467.0</v>
      </c>
      <c r="P1229" s="563"/>
      <c r="Q1229" s="582"/>
      <c r="S1229" s="8"/>
      <c r="T1229" s="588"/>
      <c r="U1229" s="8"/>
      <c r="V1229" s="8"/>
      <c r="W1229" s="8"/>
    </row>
    <row r="1230" ht="15.75" customHeight="1">
      <c r="A1230" s="9" t="s">
        <v>3321</v>
      </c>
      <c r="B1230" s="9" t="s">
        <v>3322</v>
      </c>
      <c r="C1230" s="61">
        <v>3.0</v>
      </c>
      <c r="D1230" s="61">
        <v>70.0</v>
      </c>
      <c r="E1230" s="61">
        <v>160.0</v>
      </c>
      <c r="F1230" s="61">
        <v>1500.0</v>
      </c>
      <c r="G1230" s="61">
        <v>1430.0</v>
      </c>
      <c r="H1230" s="515">
        <v>532.0242000000001</v>
      </c>
      <c r="I1230" s="515">
        <v>435.19579560000005</v>
      </c>
      <c r="J1230" s="515">
        <v>343.68763320000005</v>
      </c>
      <c r="K1230" s="61">
        <v>17.009999999999998</v>
      </c>
      <c r="L1230" s="560">
        <v>0.5</v>
      </c>
      <c r="M1230" s="561">
        <v>4.0</v>
      </c>
      <c r="N1230" s="105"/>
      <c r="O1230" s="563">
        <v>21868.0</v>
      </c>
      <c r="P1230" s="563"/>
      <c r="Q1230" s="582"/>
      <c r="S1230" s="8"/>
      <c r="T1230" s="588"/>
      <c r="U1230" s="8"/>
      <c r="V1230" s="8"/>
      <c r="W1230" s="8"/>
    </row>
    <row r="1231" ht="15.75" customHeight="1">
      <c r="A1231" s="9" t="s">
        <v>3323</v>
      </c>
      <c r="B1231" s="9" t="s">
        <v>3324</v>
      </c>
      <c r="C1231" s="61">
        <v>4.0</v>
      </c>
      <c r="D1231" s="61">
        <v>70.0</v>
      </c>
      <c r="E1231" s="61">
        <v>220.0</v>
      </c>
      <c r="F1231" s="61">
        <v>1500.0</v>
      </c>
      <c r="G1231" s="61">
        <v>1430.0</v>
      </c>
      <c r="H1231" s="515">
        <v>708.2708999999999</v>
      </c>
      <c r="I1231" s="515">
        <v>579.3655961999999</v>
      </c>
      <c r="J1231" s="515">
        <v>457.5430013999999</v>
      </c>
      <c r="K1231" s="61">
        <v>22.68</v>
      </c>
      <c r="L1231" s="560">
        <v>0.5</v>
      </c>
      <c r="M1231" s="561">
        <v>4.0</v>
      </c>
      <c r="N1231" s="105"/>
      <c r="O1231" s="563">
        <v>26279.0</v>
      </c>
      <c r="P1231" s="563"/>
      <c r="Q1231" s="582"/>
      <c r="S1231" s="8"/>
      <c r="T1231" s="588"/>
      <c r="U1231" s="8"/>
      <c r="V1231" s="8"/>
      <c r="W1231" s="8"/>
    </row>
    <row r="1232" ht="15.75" customHeight="1">
      <c r="A1232" s="9" t="s">
        <v>3325</v>
      </c>
      <c r="B1232" s="9" t="s">
        <v>3326</v>
      </c>
      <c r="C1232" s="61">
        <v>5.0</v>
      </c>
      <c r="D1232" s="61">
        <v>70.0</v>
      </c>
      <c r="E1232" s="61">
        <v>280.0</v>
      </c>
      <c r="F1232" s="61">
        <v>1500.0</v>
      </c>
      <c r="G1232" s="61">
        <v>1430.0</v>
      </c>
      <c r="H1232" s="515">
        <v>885.6123</v>
      </c>
      <c r="I1232" s="515">
        <v>724.4308613999999</v>
      </c>
      <c r="J1232" s="515">
        <v>572.1055458000001</v>
      </c>
      <c r="K1232" s="61">
        <v>28.259999999999998</v>
      </c>
      <c r="L1232" s="560">
        <v>0.5</v>
      </c>
      <c r="M1232" s="561">
        <v>4.0</v>
      </c>
      <c r="N1232" s="105"/>
      <c r="O1232" s="563">
        <v>30699.0</v>
      </c>
      <c r="P1232" s="563"/>
      <c r="Q1232" s="582"/>
      <c r="S1232" s="8"/>
      <c r="T1232" s="588"/>
      <c r="U1232" s="8"/>
      <c r="V1232" s="8"/>
      <c r="W1232" s="8"/>
    </row>
    <row r="1233" ht="15.75" customHeight="1">
      <c r="A1233" s="9" t="s">
        <v>3327</v>
      </c>
      <c r="B1233" s="9" t="s">
        <v>3328</v>
      </c>
      <c r="C1233" s="61">
        <v>6.0</v>
      </c>
      <c r="D1233" s="61">
        <v>70.0</v>
      </c>
      <c r="E1233" s="61">
        <v>340.0</v>
      </c>
      <c r="F1233" s="61">
        <v>1500.0</v>
      </c>
      <c r="G1233" s="61">
        <v>1430.0</v>
      </c>
      <c r="H1233" s="515">
        <v>1062.9537</v>
      </c>
      <c r="I1233" s="515">
        <v>869.4961265999999</v>
      </c>
      <c r="J1233" s="515">
        <v>686.6680902</v>
      </c>
      <c r="K1233" s="61">
        <v>33.84</v>
      </c>
      <c r="L1233" s="560">
        <v>0.5</v>
      </c>
      <c r="M1233" s="561">
        <v>4.0</v>
      </c>
      <c r="N1233" s="105"/>
      <c r="O1233" s="563">
        <v>35125.0</v>
      </c>
      <c r="P1233" s="563"/>
      <c r="Q1233" s="582"/>
      <c r="S1233" s="8"/>
      <c r="T1233" s="588"/>
      <c r="U1233" s="8"/>
      <c r="V1233" s="8"/>
      <c r="W1233" s="8"/>
    </row>
    <row r="1234" ht="15.75" customHeight="1">
      <c r="A1234" s="9" t="s">
        <v>3329</v>
      </c>
      <c r="B1234" s="9" t="s">
        <v>3330</v>
      </c>
      <c r="C1234" s="61">
        <v>7.0</v>
      </c>
      <c r="D1234" s="61">
        <v>70.0</v>
      </c>
      <c r="E1234" s="61">
        <v>400.0</v>
      </c>
      <c r="F1234" s="61">
        <v>1500.0</v>
      </c>
      <c r="G1234" s="61">
        <v>1430.0</v>
      </c>
      <c r="H1234" s="515">
        <v>1240.2951</v>
      </c>
      <c r="I1234" s="515">
        <v>1014.5613918</v>
      </c>
      <c r="J1234" s="515">
        <v>801.2306346</v>
      </c>
      <c r="K1234" s="61">
        <v>39.51</v>
      </c>
      <c r="L1234" s="560">
        <v>0.5</v>
      </c>
      <c r="M1234" s="561">
        <v>4.0</v>
      </c>
      <c r="N1234" s="105"/>
      <c r="O1234" s="563">
        <v>39564.0</v>
      </c>
      <c r="P1234" s="563"/>
      <c r="Q1234" s="582"/>
      <c r="S1234" s="8"/>
      <c r="T1234" s="588"/>
      <c r="U1234" s="8"/>
      <c r="V1234" s="8"/>
      <c r="W1234" s="8"/>
    </row>
    <row r="1235" ht="15.75" customHeight="1">
      <c r="A1235" s="9" t="s">
        <v>3331</v>
      </c>
      <c r="B1235" s="9" t="s">
        <v>3332</v>
      </c>
      <c r="C1235" s="61">
        <v>8.0</v>
      </c>
      <c r="D1235" s="61">
        <v>70.0</v>
      </c>
      <c r="E1235" s="61">
        <v>460.0</v>
      </c>
      <c r="F1235" s="61">
        <v>1500.0</v>
      </c>
      <c r="G1235" s="61">
        <v>1430.0</v>
      </c>
      <c r="H1235" s="515">
        <v>1417.6364999999998</v>
      </c>
      <c r="I1235" s="515">
        <v>1159.6266569999998</v>
      </c>
      <c r="J1235" s="515">
        <v>915.7931789999999</v>
      </c>
      <c r="K1235" s="61">
        <v>45.09</v>
      </c>
      <c r="L1235" s="560">
        <v>0.5</v>
      </c>
      <c r="M1235" s="561">
        <v>4.0</v>
      </c>
      <c r="N1235" s="105"/>
      <c r="O1235" s="563">
        <v>44009.0</v>
      </c>
      <c r="P1235" s="563"/>
      <c r="Q1235" s="582"/>
      <c r="S1235" s="8"/>
      <c r="T1235" s="588"/>
      <c r="U1235" s="8"/>
      <c r="V1235" s="8"/>
      <c r="W1235" s="8"/>
    </row>
    <row r="1236" ht="15.75" customHeight="1">
      <c r="A1236" s="9" t="s">
        <v>3333</v>
      </c>
      <c r="B1236" s="9" t="s">
        <v>3334</v>
      </c>
      <c r="C1236" s="61">
        <v>9.0</v>
      </c>
      <c r="D1236" s="61">
        <v>70.0</v>
      </c>
      <c r="E1236" s="61">
        <v>520.0</v>
      </c>
      <c r="F1236" s="61">
        <v>1500.0</v>
      </c>
      <c r="G1236" s="61">
        <v>1430.0</v>
      </c>
      <c r="H1236" s="515">
        <v>1594.9779</v>
      </c>
      <c r="I1236" s="515">
        <v>1304.6919222</v>
      </c>
      <c r="J1236" s="515">
        <v>1030.3557234</v>
      </c>
      <c r="K1236" s="61">
        <v>50.67</v>
      </c>
      <c r="L1236" s="560">
        <v>0.5</v>
      </c>
      <c r="M1236" s="561">
        <v>4.0</v>
      </c>
      <c r="N1236" s="105"/>
      <c r="O1236" s="563">
        <v>48466.0</v>
      </c>
      <c r="P1236" s="563"/>
      <c r="Q1236" s="582"/>
      <c r="S1236" s="8"/>
      <c r="T1236" s="588"/>
      <c r="U1236" s="8"/>
      <c r="V1236" s="8"/>
      <c r="W1236" s="8"/>
    </row>
    <row r="1237" ht="15.75" customHeight="1">
      <c r="A1237" s="9" t="s">
        <v>3335</v>
      </c>
      <c r="B1237" s="9" t="s">
        <v>3336</v>
      </c>
      <c r="C1237" s="61">
        <v>10.0</v>
      </c>
      <c r="D1237" s="61">
        <v>70.0</v>
      </c>
      <c r="E1237" s="61">
        <v>580.0</v>
      </c>
      <c r="F1237" s="61">
        <v>1500.0</v>
      </c>
      <c r="G1237" s="61">
        <v>1430.0</v>
      </c>
      <c r="H1237" s="515">
        <v>1772.3193</v>
      </c>
      <c r="I1237" s="515">
        <v>1449.7571874</v>
      </c>
      <c r="J1237" s="515">
        <v>1144.9182678000002</v>
      </c>
      <c r="K1237" s="61">
        <v>56.34</v>
      </c>
      <c r="L1237" s="560">
        <v>0.5</v>
      </c>
      <c r="M1237" s="561">
        <v>6.0</v>
      </c>
      <c r="N1237" s="105"/>
      <c r="O1237" s="563">
        <v>52930.0</v>
      </c>
      <c r="P1237" s="563"/>
      <c r="Q1237" s="582"/>
      <c r="S1237" s="8"/>
      <c r="T1237" s="588"/>
      <c r="U1237" s="8"/>
      <c r="V1237" s="8"/>
      <c r="W1237" s="8"/>
    </row>
    <row r="1238" ht="15.75" customHeight="1">
      <c r="A1238" s="9" t="s">
        <v>3337</v>
      </c>
      <c r="B1238" s="9" t="s">
        <v>3338</v>
      </c>
      <c r="C1238" s="61">
        <v>11.0</v>
      </c>
      <c r="D1238" s="61">
        <v>70.0</v>
      </c>
      <c r="E1238" s="61">
        <v>640.0</v>
      </c>
      <c r="F1238" s="61">
        <v>1500.0</v>
      </c>
      <c r="G1238" s="61">
        <v>1430.0</v>
      </c>
      <c r="H1238" s="515">
        <v>1948.566</v>
      </c>
      <c r="I1238" s="515">
        <v>1593.926988</v>
      </c>
      <c r="J1238" s="515">
        <v>1258.7736360000001</v>
      </c>
      <c r="K1238" s="61">
        <v>61.92</v>
      </c>
      <c r="L1238" s="560">
        <v>0.5</v>
      </c>
      <c r="M1238" s="561">
        <v>6.0</v>
      </c>
      <c r="N1238" s="105"/>
      <c r="O1238" s="563">
        <v>57405.0</v>
      </c>
      <c r="P1238" s="563"/>
      <c r="Q1238" s="582"/>
      <c r="S1238" s="8"/>
      <c r="T1238" s="588"/>
      <c r="U1238" s="8"/>
      <c r="V1238" s="8"/>
      <c r="W1238" s="8"/>
    </row>
    <row r="1239" ht="15.75" customHeight="1">
      <c r="A1239" s="9" t="s">
        <v>3339</v>
      </c>
      <c r="B1239" s="9" t="s">
        <v>3340</v>
      </c>
      <c r="C1239" s="61">
        <v>12.0</v>
      </c>
      <c r="D1239" s="61">
        <v>70.0</v>
      </c>
      <c r="E1239" s="61">
        <v>700.0</v>
      </c>
      <c r="F1239" s="61">
        <v>1500.0</v>
      </c>
      <c r="G1239" s="61">
        <v>1430.0</v>
      </c>
      <c r="H1239" s="515">
        <v>2125.9074</v>
      </c>
      <c r="I1239" s="515">
        <v>1738.9922531999998</v>
      </c>
      <c r="J1239" s="515">
        <v>1373.3361804</v>
      </c>
      <c r="K1239" s="61">
        <v>67.5</v>
      </c>
      <c r="L1239" s="560">
        <v>0.5</v>
      </c>
      <c r="M1239" s="561">
        <v>6.0</v>
      </c>
      <c r="N1239" s="105"/>
      <c r="O1239" s="563">
        <v>61821.0</v>
      </c>
      <c r="P1239" s="563"/>
      <c r="Q1239" s="582"/>
      <c r="S1239" s="8"/>
      <c r="T1239" s="588"/>
      <c r="U1239" s="8"/>
      <c r="V1239" s="8"/>
      <c r="W1239" s="8"/>
    </row>
    <row r="1240" ht="15.75" customHeight="1">
      <c r="A1240" s="9" t="s">
        <v>3341</v>
      </c>
      <c r="B1240" s="9" t="s">
        <v>3342</v>
      </c>
      <c r="C1240" s="61">
        <v>13.0</v>
      </c>
      <c r="D1240" s="61">
        <v>70.0</v>
      </c>
      <c r="E1240" s="61">
        <v>760.0</v>
      </c>
      <c r="F1240" s="61">
        <v>1500.0</v>
      </c>
      <c r="G1240" s="61">
        <v>1430.0</v>
      </c>
      <c r="H1240" s="515">
        <v>2303.2488</v>
      </c>
      <c r="I1240" s="515">
        <v>1884.0575183999997</v>
      </c>
      <c r="J1240" s="515">
        <v>1487.8987247999999</v>
      </c>
      <c r="K1240" s="61">
        <v>73.17</v>
      </c>
      <c r="L1240" s="560">
        <v>0.5</v>
      </c>
      <c r="M1240" s="561">
        <v>6.0</v>
      </c>
      <c r="N1240" s="105"/>
      <c r="O1240" s="563">
        <v>66244.0</v>
      </c>
      <c r="P1240" s="563"/>
      <c r="Q1240" s="582"/>
      <c r="S1240" s="8"/>
      <c r="T1240" s="588"/>
      <c r="U1240" s="8"/>
      <c r="V1240" s="8"/>
      <c r="W1240" s="8"/>
    </row>
    <row r="1241" ht="15.75" customHeight="1">
      <c r="A1241" s="9" t="s">
        <v>3343</v>
      </c>
      <c r="B1241" s="9" t="s">
        <v>3344</v>
      </c>
      <c r="C1241" s="61">
        <v>14.0</v>
      </c>
      <c r="D1241" s="61">
        <v>70.0</v>
      </c>
      <c r="E1241" s="61">
        <v>820.0</v>
      </c>
      <c r="F1241" s="61">
        <v>1500.0</v>
      </c>
      <c r="G1241" s="61">
        <v>1430.0</v>
      </c>
      <c r="H1241" s="515">
        <v>2480.5902</v>
      </c>
      <c r="I1241" s="515">
        <v>2029.1227836</v>
      </c>
      <c r="J1241" s="515">
        <v>1602.4612692</v>
      </c>
      <c r="K1241" s="61">
        <v>78.75</v>
      </c>
      <c r="L1241" s="560">
        <v>0.5</v>
      </c>
      <c r="M1241" s="561">
        <v>6.0</v>
      </c>
      <c r="N1241" s="55"/>
      <c r="O1241" s="563">
        <v>70667.0</v>
      </c>
      <c r="P1241" s="563"/>
      <c r="Q1241" s="582"/>
      <c r="S1241" s="8"/>
      <c r="T1241" s="588"/>
      <c r="U1241" s="8"/>
      <c r="V1241" s="8"/>
      <c r="W1241" s="8"/>
    </row>
    <row r="1242" ht="15.75" customHeight="1">
      <c r="E1242" s="8"/>
      <c r="H1242" s="63"/>
      <c r="I1242" s="63"/>
      <c r="J1242" s="63"/>
      <c r="M1242" s="571"/>
      <c r="O1242" s="563">
        <v>0.0</v>
      </c>
      <c r="P1242" s="563"/>
      <c r="Q1242" s="587"/>
      <c r="S1242" s="8"/>
      <c r="T1242" s="588"/>
      <c r="U1242" s="8"/>
      <c r="V1242" s="8"/>
      <c r="W1242" s="8"/>
    </row>
    <row r="1243" ht="15.75" customHeight="1">
      <c r="B1243" s="573" t="s">
        <v>1934</v>
      </c>
      <c r="E1243" s="8"/>
      <c r="H1243" s="63"/>
      <c r="I1243" s="63"/>
      <c r="J1243" s="63"/>
      <c r="M1243" s="572"/>
      <c r="O1243" s="563">
        <v>0.0</v>
      </c>
      <c r="P1243" s="563"/>
      <c r="Q1243" s="587"/>
      <c r="S1243" s="8"/>
      <c r="T1243" s="588"/>
      <c r="U1243" s="8"/>
      <c r="V1243" s="8"/>
      <c r="W1243" s="8"/>
    </row>
    <row r="1244" ht="15.75" customHeight="1">
      <c r="A1244" s="9" t="s">
        <v>3345</v>
      </c>
      <c r="B1244" s="9" t="s">
        <v>3346</v>
      </c>
      <c r="C1244" s="61">
        <v>2.0</v>
      </c>
      <c r="D1244" s="61">
        <v>70.0</v>
      </c>
      <c r="E1244" s="61">
        <v>100.0</v>
      </c>
      <c r="F1244" s="61">
        <v>1750.0</v>
      </c>
      <c r="G1244" s="61">
        <v>1680.0</v>
      </c>
      <c r="H1244" s="515">
        <v>411.6072</v>
      </c>
      <c r="I1244" s="515">
        <v>336.69468959999995</v>
      </c>
      <c r="J1244" s="515">
        <v>265.8982512</v>
      </c>
      <c r="K1244" s="61">
        <v>13.14</v>
      </c>
      <c r="L1244" s="560">
        <v>0.5</v>
      </c>
      <c r="M1244" s="561">
        <v>2.0</v>
      </c>
      <c r="N1244" s="562" t="s">
        <v>1254</v>
      </c>
      <c r="O1244" s="563">
        <v>18527.0</v>
      </c>
      <c r="P1244" s="563"/>
      <c r="Q1244" s="582"/>
      <c r="S1244" s="8"/>
      <c r="T1244" s="588"/>
      <c r="U1244" s="8"/>
      <c r="V1244" s="8"/>
      <c r="W1244" s="8"/>
    </row>
    <row r="1245" ht="15.75" customHeight="1">
      <c r="A1245" s="9" t="s">
        <v>3347</v>
      </c>
      <c r="B1245" s="9" t="s">
        <v>3348</v>
      </c>
      <c r="C1245" s="61">
        <v>3.0</v>
      </c>
      <c r="D1245" s="61">
        <v>70.0</v>
      </c>
      <c r="E1245" s="61">
        <v>160.0</v>
      </c>
      <c r="F1245" s="61">
        <v>1750.0</v>
      </c>
      <c r="G1245" s="61">
        <v>1680.0</v>
      </c>
      <c r="H1245" s="515">
        <v>617.4108</v>
      </c>
      <c r="I1245" s="515">
        <v>505.0420344</v>
      </c>
      <c r="J1245" s="515">
        <v>398.8473768</v>
      </c>
      <c r="K1245" s="61">
        <v>19.53</v>
      </c>
      <c r="L1245" s="560">
        <v>0.5</v>
      </c>
      <c r="M1245" s="561">
        <v>4.0</v>
      </c>
      <c r="N1245" s="105"/>
      <c r="O1245" s="563">
        <v>23460.0</v>
      </c>
      <c r="P1245" s="563"/>
      <c r="Q1245" s="582"/>
      <c r="S1245" s="8"/>
      <c r="T1245" s="588"/>
      <c r="U1245" s="8"/>
      <c r="V1245" s="8"/>
      <c r="W1245" s="8"/>
    </row>
    <row r="1246" ht="15.75" customHeight="1">
      <c r="A1246" s="9" t="s">
        <v>3349</v>
      </c>
      <c r="B1246" s="9" t="s">
        <v>3350</v>
      </c>
      <c r="C1246" s="61">
        <v>4.0</v>
      </c>
      <c r="D1246" s="61">
        <v>70.0</v>
      </c>
      <c r="E1246" s="61">
        <v>220.0</v>
      </c>
      <c r="F1246" s="61">
        <v>1750.0</v>
      </c>
      <c r="G1246" s="61">
        <v>1680.0</v>
      </c>
      <c r="H1246" s="515">
        <v>823.2144</v>
      </c>
      <c r="I1246" s="515">
        <v>673.3893791999999</v>
      </c>
      <c r="J1246" s="515">
        <v>531.7965024</v>
      </c>
      <c r="K1246" s="61">
        <v>26.009999999999998</v>
      </c>
      <c r="L1246" s="560">
        <v>0.5</v>
      </c>
      <c r="M1246" s="561">
        <v>4.0</v>
      </c>
      <c r="N1246" s="105"/>
      <c r="O1246" s="563">
        <v>28403.0</v>
      </c>
      <c r="P1246" s="563"/>
      <c r="Q1246" s="582"/>
      <c r="S1246" s="8"/>
      <c r="T1246" s="588"/>
      <c r="U1246" s="8"/>
      <c r="V1246" s="8"/>
      <c r="W1246" s="8"/>
    </row>
    <row r="1247" ht="15.75" customHeight="1">
      <c r="A1247" s="9" t="s">
        <v>3351</v>
      </c>
      <c r="B1247" s="9" t="s">
        <v>3352</v>
      </c>
      <c r="C1247" s="61">
        <v>5.0</v>
      </c>
      <c r="D1247" s="61">
        <v>70.0</v>
      </c>
      <c r="E1247" s="61">
        <v>280.0</v>
      </c>
      <c r="F1247" s="61">
        <v>1750.0</v>
      </c>
      <c r="G1247" s="61">
        <v>1680.0</v>
      </c>
      <c r="H1247" s="515">
        <v>1029.018</v>
      </c>
      <c r="I1247" s="515">
        <v>841.736724</v>
      </c>
      <c r="J1247" s="515">
        <v>664.745628</v>
      </c>
      <c r="K1247" s="61">
        <v>32.49</v>
      </c>
      <c r="L1247" s="560">
        <v>0.5</v>
      </c>
      <c r="M1247" s="561">
        <v>4.0</v>
      </c>
      <c r="N1247" s="105"/>
      <c r="O1247" s="563">
        <v>33358.0</v>
      </c>
      <c r="P1247" s="563"/>
      <c r="Q1247" s="582"/>
      <c r="S1247" s="8"/>
      <c r="T1247" s="588"/>
      <c r="U1247" s="8"/>
      <c r="V1247" s="8"/>
      <c r="W1247" s="8"/>
    </row>
    <row r="1248" ht="15.75" customHeight="1">
      <c r="A1248" s="9" t="s">
        <v>3353</v>
      </c>
      <c r="B1248" s="9" t="s">
        <v>3354</v>
      </c>
      <c r="C1248" s="61">
        <v>6.0</v>
      </c>
      <c r="D1248" s="61">
        <v>70.0</v>
      </c>
      <c r="E1248" s="61">
        <v>340.0</v>
      </c>
      <c r="F1248" s="61">
        <v>1750.0</v>
      </c>
      <c r="G1248" s="61">
        <v>1680.0</v>
      </c>
      <c r="H1248" s="515">
        <v>1234.8216</v>
      </c>
      <c r="I1248" s="515">
        <v>1010.0840688</v>
      </c>
      <c r="J1248" s="515">
        <v>797.6947536</v>
      </c>
      <c r="K1248" s="61">
        <v>38.97</v>
      </c>
      <c r="L1248" s="560">
        <v>0.5</v>
      </c>
      <c r="M1248" s="561">
        <v>4.0</v>
      </c>
      <c r="N1248" s="105"/>
      <c r="O1248" s="563">
        <v>38323.0</v>
      </c>
      <c r="P1248" s="563"/>
      <c r="Q1248" s="582"/>
      <c r="S1248" s="8"/>
      <c r="T1248" s="588"/>
      <c r="U1248" s="8"/>
      <c r="V1248" s="8"/>
      <c r="W1248" s="8"/>
    </row>
    <row r="1249" ht="15.75" customHeight="1">
      <c r="A1249" s="9" t="s">
        <v>3355</v>
      </c>
      <c r="B1249" s="9" t="s">
        <v>3356</v>
      </c>
      <c r="C1249" s="61">
        <v>7.0</v>
      </c>
      <c r="D1249" s="61">
        <v>70.0</v>
      </c>
      <c r="E1249" s="61">
        <v>400.0</v>
      </c>
      <c r="F1249" s="61">
        <v>1750.0</v>
      </c>
      <c r="G1249" s="61">
        <v>1680.0</v>
      </c>
      <c r="H1249" s="515">
        <v>1440.6252000000002</v>
      </c>
      <c r="I1249" s="515">
        <v>1178.4314136</v>
      </c>
      <c r="J1249" s="515">
        <v>930.6438792000001</v>
      </c>
      <c r="K1249" s="61">
        <v>45.36</v>
      </c>
      <c r="L1249" s="560">
        <v>0.5</v>
      </c>
      <c r="M1249" s="561">
        <v>4.0</v>
      </c>
      <c r="N1249" s="105"/>
      <c r="O1249" s="563">
        <v>43298.0</v>
      </c>
      <c r="P1249" s="563"/>
      <c r="Q1249" s="582"/>
      <c r="S1249" s="8"/>
      <c r="T1249" s="588"/>
      <c r="U1249" s="8"/>
      <c r="V1249" s="8"/>
      <c r="W1249" s="8"/>
    </row>
    <row r="1250" ht="15.75" customHeight="1">
      <c r="A1250" s="9" t="s">
        <v>3357</v>
      </c>
      <c r="B1250" s="9" t="s">
        <v>3358</v>
      </c>
      <c r="C1250" s="61">
        <v>8.0</v>
      </c>
      <c r="D1250" s="61">
        <v>70.0</v>
      </c>
      <c r="E1250" s="61">
        <v>460.0</v>
      </c>
      <c r="F1250" s="61">
        <v>1750.0</v>
      </c>
      <c r="G1250" s="61">
        <v>1680.0</v>
      </c>
      <c r="H1250" s="515">
        <v>1647.5235</v>
      </c>
      <c r="I1250" s="515">
        <v>1347.674223</v>
      </c>
      <c r="J1250" s="515">
        <v>1064.300181</v>
      </c>
      <c r="K1250" s="61">
        <v>51.84</v>
      </c>
      <c r="L1250" s="560">
        <v>0.5</v>
      </c>
      <c r="M1250" s="561">
        <v>4.0</v>
      </c>
      <c r="N1250" s="105"/>
      <c r="O1250" s="563">
        <v>48278.0</v>
      </c>
      <c r="P1250" s="563"/>
      <c r="Q1250" s="582"/>
      <c r="S1250" s="8"/>
      <c r="T1250" s="588"/>
      <c r="U1250" s="8"/>
      <c r="V1250" s="8"/>
      <c r="W1250" s="8"/>
    </row>
    <row r="1251" ht="15.75" customHeight="1">
      <c r="A1251" s="9" t="s">
        <v>3359</v>
      </c>
      <c r="B1251" s="9" t="s">
        <v>3360</v>
      </c>
      <c r="C1251" s="61">
        <v>9.0</v>
      </c>
      <c r="D1251" s="61">
        <v>70.0</v>
      </c>
      <c r="E1251" s="61">
        <v>520.0</v>
      </c>
      <c r="F1251" s="61">
        <v>1750.0</v>
      </c>
      <c r="G1251" s="61">
        <v>1680.0</v>
      </c>
      <c r="H1251" s="515">
        <v>1853.3271</v>
      </c>
      <c r="I1251" s="515">
        <v>1516.0215678</v>
      </c>
      <c r="J1251" s="515">
        <v>1197.2493066</v>
      </c>
      <c r="K1251" s="61">
        <v>58.32</v>
      </c>
      <c r="L1251" s="560">
        <v>0.5</v>
      </c>
      <c r="M1251" s="561">
        <v>4.0</v>
      </c>
      <c r="N1251" s="105"/>
      <c r="O1251" s="563">
        <v>53273.0</v>
      </c>
      <c r="P1251" s="563"/>
      <c r="Q1251" s="582"/>
      <c r="S1251" s="8"/>
      <c r="T1251" s="588"/>
      <c r="U1251" s="8"/>
      <c r="V1251" s="8"/>
      <c r="W1251" s="8"/>
    </row>
    <row r="1252" ht="15.75" customHeight="1">
      <c r="A1252" s="9" t="s">
        <v>3361</v>
      </c>
      <c r="B1252" s="9" t="s">
        <v>3362</v>
      </c>
      <c r="C1252" s="61">
        <v>10.0</v>
      </c>
      <c r="D1252" s="61">
        <v>70.0</v>
      </c>
      <c r="E1252" s="61">
        <v>580.0</v>
      </c>
      <c r="F1252" s="61">
        <v>1750.0</v>
      </c>
      <c r="G1252" s="61">
        <v>1680.0</v>
      </c>
      <c r="H1252" s="515">
        <v>2059.1307</v>
      </c>
      <c r="I1252" s="515">
        <v>1684.3689126</v>
      </c>
      <c r="J1252" s="515">
        <v>1330.1984322</v>
      </c>
      <c r="K1252" s="61">
        <v>64.8</v>
      </c>
      <c r="L1252" s="560">
        <v>0.5</v>
      </c>
      <c r="M1252" s="561">
        <v>6.0</v>
      </c>
      <c r="N1252" s="105"/>
      <c r="O1252" s="563">
        <v>58279.0</v>
      </c>
      <c r="P1252" s="563"/>
      <c r="Q1252" s="582"/>
      <c r="S1252" s="8"/>
      <c r="T1252" s="588"/>
      <c r="U1252" s="8"/>
      <c r="V1252" s="8"/>
      <c r="W1252" s="8"/>
    </row>
    <row r="1253" ht="15.75" customHeight="1">
      <c r="A1253" s="9" t="s">
        <v>3363</v>
      </c>
      <c r="B1253" s="9" t="s">
        <v>3364</v>
      </c>
      <c r="C1253" s="61">
        <v>11.0</v>
      </c>
      <c r="D1253" s="61">
        <v>70.0</v>
      </c>
      <c r="E1253" s="61">
        <v>640.0</v>
      </c>
      <c r="F1253" s="61">
        <v>1750.0</v>
      </c>
      <c r="G1253" s="61">
        <v>1680.0</v>
      </c>
      <c r="H1253" s="515">
        <v>2264.9343000000003</v>
      </c>
      <c r="I1253" s="515">
        <v>1852.7162574000001</v>
      </c>
      <c r="J1253" s="515">
        <v>1463.1475578000002</v>
      </c>
      <c r="K1253" s="61">
        <v>71.28</v>
      </c>
      <c r="L1253" s="560">
        <v>0.5</v>
      </c>
      <c r="M1253" s="561">
        <v>6.0</v>
      </c>
      <c r="N1253" s="105"/>
      <c r="O1253" s="563">
        <v>63295.0</v>
      </c>
      <c r="P1253" s="563"/>
      <c r="Q1253" s="582"/>
      <c r="S1253" s="8"/>
      <c r="T1253" s="588"/>
      <c r="U1253" s="8"/>
      <c r="V1253" s="8"/>
      <c r="W1253" s="8"/>
    </row>
    <row r="1254" ht="15.75" customHeight="1">
      <c r="A1254" s="9" t="s">
        <v>3365</v>
      </c>
      <c r="B1254" s="9" t="s">
        <v>3366</v>
      </c>
      <c r="C1254" s="61">
        <v>12.0</v>
      </c>
      <c r="D1254" s="61">
        <v>70.0</v>
      </c>
      <c r="E1254" s="61">
        <v>700.0</v>
      </c>
      <c r="F1254" s="61">
        <v>1750.0</v>
      </c>
      <c r="G1254" s="61">
        <v>1680.0</v>
      </c>
      <c r="H1254" s="515">
        <v>2470.7379</v>
      </c>
      <c r="I1254" s="515">
        <v>2021.0636021999999</v>
      </c>
      <c r="J1254" s="515">
        <v>1596.0966834</v>
      </c>
      <c r="K1254" s="61">
        <v>77.76</v>
      </c>
      <c r="L1254" s="560">
        <v>0.5</v>
      </c>
      <c r="M1254" s="561">
        <v>6.0</v>
      </c>
      <c r="N1254" s="105"/>
      <c r="O1254" s="563">
        <v>68251.0</v>
      </c>
      <c r="P1254" s="563"/>
      <c r="Q1254" s="582"/>
      <c r="S1254" s="8"/>
      <c r="T1254" s="588"/>
      <c r="U1254" s="8"/>
      <c r="V1254" s="8"/>
      <c r="W1254" s="8"/>
    </row>
    <row r="1255" ht="15.75" customHeight="1">
      <c r="A1255" s="9" t="s">
        <v>3367</v>
      </c>
      <c r="B1255" s="9" t="s">
        <v>3368</v>
      </c>
      <c r="C1255" s="61">
        <v>13.0</v>
      </c>
      <c r="D1255" s="61">
        <v>70.0</v>
      </c>
      <c r="E1255" s="61">
        <v>760.0</v>
      </c>
      <c r="F1255" s="61">
        <v>1750.0</v>
      </c>
      <c r="G1255" s="61">
        <v>1680.0</v>
      </c>
      <c r="H1255" s="515">
        <v>2676.5415</v>
      </c>
      <c r="I1255" s="515">
        <v>2189.410947</v>
      </c>
      <c r="J1255" s="515">
        <v>1729.045809</v>
      </c>
      <c r="K1255" s="61">
        <v>84.15</v>
      </c>
      <c r="L1255" s="560">
        <v>0.5</v>
      </c>
      <c r="M1255" s="561">
        <v>6.0</v>
      </c>
      <c r="N1255" s="105"/>
      <c r="O1255" s="563">
        <v>73208.0</v>
      </c>
      <c r="P1255" s="563"/>
      <c r="Q1255" s="582"/>
      <c r="S1255" s="8"/>
      <c r="T1255" s="588"/>
      <c r="U1255" s="8"/>
      <c r="V1255" s="8"/>
      <c r="W1255" s="8"/>
    </row>
    <row r="1256" ht="15.75" customHeight="1">
      <c r="A1256" s="9" t="s">
        <v>3369</v>
      </c>
      <c r="B1256" s="9" t="s">
        <v>3370</v>
      </c>
      <c r="C1256" s="61">
        <v>14.0</v>
      </c>
      <c r="D1256" s="61">
        <v>70.0</v>
      </c>
      <c r="E1256" s="61">
        <v>820.0</v>
      </c>
      <c r="F1256" s="61">
        <v>1750.0</v>
      </c>
      <c r="G1256" s="61">
        <v>1680.0</v>
      </c>
      <c r="H1256" s="515">
        <v>2882.3451</v>
      </c>
      <c r="I1256" s="515">
        <v>2357.7582918</v>
      </c>
      <c r="J1256" s="515">
        <v>1861.9949346</v>
      </c>
      <c r="K1256" s="61">
        <v>90.63000000000001</v>
      </c>
      <c r="L1256" s="560">
        <v>0.5</v>
      </c>
      <c r="M1256" s="561">
        <v>6.0</v>
      </c>
      <c r="N1256" s="55"/>
      <c r="O1256" s="563">
        <v>78167.0</v>
      </c>
      <c r="P1256" s="563"/>
      <c r="Q1256" s="582"/>
      <c r="S1256" s="8"/>
      <c r="T1256" s="588"/>
      <c r="U1256" s="8"/>
      <c r="V1256" s="8"/>
      <c r="W1256" s="8"/>
    </row>
    <row r="1257" ht="15.75" customHeight="1">
      <c r="E1257" s="8"/>
      <c r="H1257" s="63"/>
      <c r="I1257" s="63"/>
      <c r="J1257" s="63"/>
      <c r="M1257" s="572"/>
      <c r="O1257" s="563">
        <v>0.0</v>
      </c>
      <c r="P1257" s="563"/>
      <c r="Q1257" s="587"/>
      <c r="S1257" s="8"/>
      <c r="T1257" s="588"/>
      <c r="U1257" s="8"/>
      <c r="V1257" s="8"/>
      <c r="W1257" s="8"/>
    </row>
    <row r="1258" ht="15.75" customHeight="1">
      <c r="B1258" s="573" t="s">
        <v>1961</v>
      </c>
      <c r="E1258" s="8"/>
      <c r="H1258" s="63"/>
      <c r="I1258" s="63"/>
      <c r="J1258" s="63"/>
      <c r="M1258" s="572"/>
      <c r="O1258" s="563">
        <v>0.0</v>
      </c>
      <c r="P1258" s="563"/>
      <c r="Q1258" s="587"/>
      <c r="S1258" s="8"/>
      <c r="T1258" s="588"/>
      <c r="U1258" s="8"/>
      <c r="V1258" s="8"/>
      <c r="W1258" s="8"/>
    </row>
    <row r="1259" ht="15.75" customHeight="1">
      <c r="A1259" s="9" t="s">
        <v>3371</v>
      </c>
      <c r="B1259" s="9" t="s">
        <v>3372</v>
      </c>
      <c r="C1259" s="61">
        <v>2.0</v>
      </c>
      <c r="D1259" s="61">
        <v>70.0</v>
      </c>
      <c r="E1259" s="61">
        <v>100.0</v>
      </c>
      <c r="F1259" s="61">
        <v>2000.0</v>
      </c>
      <c r="G1259" s="61">
        <v>1930.0</v>
      </c>
      <c r="H1259" s="515">
        <v>475.0998</v>
      </c>
      <c r="I1259" s="515">
        <v>388.6316364</v>
      </c>
      <c r="J1259" s="515">
        <v>306.9144708</v>
      </c>
      <c r="K1259" s="61">
        <v>14.76</v>
      </c>
      <c r="L1259" s="560">
        <v>0.5</v>
      </c>
      <c r="M1259" s="561">
        <v>2.0</v>
      </c>
      <c r="N1259" s="562" t="s">
        <v>1254</v>
      </c>
      <c r="O1259" s="563">
        <v>20051.0</v>
      </c>
      <c r="P1259" s="563"/>
      <c r="Q1259" s="582"/>
      <c r="S1259" s="8"/>
      <c r="T1259" s="588"/>
      <c r="U1259" s="8"/>
      <c r="V1259" s="8"/>
      <c r="W1259" s="8"/>
    </row>
    <row r="1260" ht="15.75" customHeight="1">
      <c r="A1260" s="9" t="s">
        <v>3373</v>
      </c>
      <c r="B1260" s="9" t="s">
        <v>3374</v>
      </c>
      <c r="C1260" s="61">
        <v>3.0</v>
      </c>
      <c r="D1260" s="61">
        <v>70.0</v>
      </c>
      <c r="E1260" s="61">
        <v>160.0</v>
      </c>
      <c r="F1260" s="61">
        <v>2000.0</v>
      </c>
      <c r="G1260" s="61">
        <v>1930.0</v>
      </c>
      <c r="H1260" s="515">
        <v>712.6496999999999</v>
      </c>
      <c r="I1260" s="515">
        <v>582.9474545999999</v>
      </c>
      <c r="J1260" s="515">
        <v>460.37170619999995</v>
      </c>
      <c r="K1260" s="61">
        <v>22.05</v>
      </c>
      <c r="L1260" s="560">
        <v>0.5</v>
      </c>
      <c r="M1260" s="561">
        <v>4.0</v>
      </c>
      <c r="N1260" s="105"/>
      <c r="O1260" s="563">
        <v>25742.0</v>
      </c>
      <c r="P1260" s="563"/>
      <c r="Q1260" s="582"/>
      <c r="S1260" s="8"/>
      <c r="T1260" s="588"/>
      <c r="U1260" s="8"/>
      <c r="V1260" s="8"/>
      <c r="W1260" s="8"/>
    </row>
    <row r="1261" ht="15.75" customHeight="1">
      <c r="A1261" s="9" t="s">
        <v>3375</v>
      </c>
      <c r="B1261" s="9" t="s">
        <v>3376</v>
      </c>
      <c r="C1261" s="61">
        <v>4.0</v>
      </c>
      <c r="D1261" s="61">
        <v>70.0</v>
      </c>
      <c r="E1261" s="61">
        <v>220.0</v>
      </c>
      <c r="F1261" s="61">
        <v>2000.0</v>
      </c>
      <c r="G1261" s="61">
        <v>1930.0</v>
      </c>
      <c r="H1261" s="515">
        <v>950.1996</v>
      </c>
      <c r="I1261" s="515">
        <v>777.2632728</v>
      </c>
      <c r="J1261" s="515">
        <v>613.8289416</v>
      </c>
      <c r="K1261" s="61">
        <v>29.430000000000003</v>
      </c>
      <c r="L1261" s="560">
        <v>0.5</v>
      </c>
      <c r="M1261" s="561">
        <v>4.0</v>
      </c>
      <c r="N1261" s="105"/>
      <c r="O1261" s="563">
        <v>31445.0</v>
      </c>
      <c r="P1261" s="563"/>
      <c r="Q1261" s="582"/>
      <c r="S1261" s="8"/>
      <c r="T1261" s="588"/>
      <c r="U1261" s="8"/>
      <c r="V1261" s="8"/>
      <c r="W1261" s="8"/>
    </row>
    <row r="1262" ht="15.75" customHeight="1">
      <c r="A1262" s="9" t="s">
        <v>3377</v>
      </c>
      <c r="B1262" s="9" t="s">
        <v>3378</v>
      </c>
      <c r="C1262" s="61">
        <v>5.0</v>
      </c>
      <c r="D1262" s="61">
        <v>70.0</v>
      </c>
      <c r="E1262" s="61">
        <v>280.0</v>
      </c>
      <c r="F1262" s="61">
        <v>2000.0</v>
      </c>
      <c r="G1262" s="61">
        <v>1930.0</v>
      </c>
      <c r="H1262" s="515">
        <v>1187.7495</v>
      </c>
      <c r="I1262" s="515">
        <v>971.5790909999998</v>
      </c>
      <c r="J1262" s="515">
        <v>767.286177</v>
      </c>
      <c r="K1262" s="61">
        <v>36.72</v>
      </c>
      <c r="L1262" s="560">
        <v>0.5</v>
      </c>
      <c r="M1262" s="561">
        <v>4.0</v>
      </c>
      <c r="N1262" s="105"/>
      <c r="O1262" s="563">
        <v>37160.0</v>
      </c>
      <c r="P1262" s="563"/>
      <c r="Q1262" s="582"/>
      <c r="S1262" s="8"/>
      <c r="T1262" s="588"/>
      <c r="U1262" s="8"/>
      <c r="V1262" s="8"/>
      <c r="W1262" s="8"/>
    </row>
    <row r="1263" ht="15.75" customHeight="1">
      <c r="A1263" s="9" t="s">
        <v>3379</v>
      </c>
      <c r="B1263" s="9" t="s">
        <v>3380</v>
      </c>
      <c r="C1263" s="61">
        <v>6.0</v>
      </c>
      <c r="D1263" s="61">
        <v>70.0</v>
      </c>
      <c r="E1263" s="61">
        <v>340.0</v>
      </c>
      <c r="F1263" s="61">
        <v>2000.0</v>
      </c>
      <c r="G1263" s="61">
        <v>1930.0</v>
      </c>
      <c r="H1263" s="515">
        <v>1425.2993999999999</v>
      </c>
      <c r="I1263" s="515">
        <v>1165.8949091999998</v>
      </c>
      <c r="J1263" s="515">
        <v>920.7434123999999</v>
      </c>
      <c r="K1263" s="61">
        <v>44.01</v>
      </c>
      <c r="L1263" s="560">
        <v>0.5</v>
      </c>
      <c r="M1263" s="561">
        <v>4.0</v>
      </c>
      <c r="N1263" s="105"/>
      <c r="O1263" s="563">
        <v>42887.0</v>
      </c>
      <c r="P1263" s="563"/>
      <c r="Q1263" s="582"/>
      <c r="S1263" s="8"/>
      <c r="T1263" s="588"/>
      <c r="U1263" s="8"/>
      <c r="V1263" s="8"/>
      <c r="W1263" s="8"/>
    </row>
    <row r="1264" ht="15.75" customHeight="1">
      <c r="A1264" s="9" t="s">
        <v>3381</v>
      </c>
      <c r="B1264" s="9" t="s">
        <v>3382</v>
      </c>
      <c r="C1264" s="61">
        <v>7.0</v>
      </c>
      <c r="D1264" s="61">
        <v>70.0</v>
      </c>
      <c r="E1264" s="61">
        <v>400.0</v>
      </c>
      <c r="F1264" s="61">
        <v>2000.0</v>
      </c>
      <c r="G1264" s="61">
        <v>1930.0</v>
      </c>
      <c r="H1264" s="515">
        <v>1662.8492999999999</v>
      </c>
      <c r="I1264" s="515">
        <v>1360.2107273999998</v>
      </c>
      <c r="J1264" s="515">
        <v>1074.2006477999998</v>
      </c>
      <c r="K1264" s="61">
        <v>51.300000000000004</v>
      </c>
      <c r="L1264" s="560">
        <v>0.5</v>
      </c>
      <c r="M1264" s="561">
        <v>4.0</v>
      </c>
      <c r="N1264" s="105"/>
      <c r="O1264" s="563">
        <v>48627.0</v>
      </c>
      <c r="P1264" s="563"/>
      <c r="Q1264" s="582"/>
      <c r="S1264" s="8"/>
      <c r="T1264" s="588"/>
      <c r="U1264" s="8"/>
      <c r="V1264" s="8"/>
      <c r="W1264" s="8"/>
    </row>
    <row r="1265" ht="15.75" customHeight="1">
      <c r="A1265" s="9" t="s">
        <v>3383</v>
      </c>
      <c r="B1265" s="9" t="s">
        <v>3384</v>
      </c>
      <c r="C1265" s="61">
        <v>8.0</v>
      </c>
      <c r="D1265" s="61">
        <v>70.0</v>
      </c>
      <c r="E1265" s="61">
        <v>460.0</v>
      </c>
      <c r="F1265" s="61">
        <v>2000.0</v>
      </c>
      <c r="G1265" s="61">
        <v>1930.0</v>
      </c>
      <c r="H1265" s="515">
        <v>1900.3992</v>
      </c>
      <c r="I1265" s="515">
        <v>1554.5265456</v>
      </c>
      <c r="J1265" s="515">
        <v>1227.6578832</v>
      </c>
      <c r="K1265" s="61">
        <v>58.68000000000001</v>
      </c>
      <c r="L1265" s="560">
        <v>0.5</v>
      </c>
      <c r="M1265" s="561">
        <v>4.0</v>
      </c>
      <c r="N1265" s="105"/>
      <c r="O1265" s="563">
        <v>54379.0</v>
      </c>
      <c r="P1265" s="563"/>
      <c r="Q1265" s="582"/>
      <c r="S1265" s="8"/>
      <c r="T1265" s="588"/>
      <c r="U1265" s="8"/>
      <c r="V1265" s="8"/>
      <c r="W1265" s="8"/>
    </row>
    <row r="1266" ht="15.75" customHeight="1">
      <c r="A1266" s="9" t="s">
        <v>3385</v>
      </c>
      <c r="B1266" s="9" t="s">
        <v>3386</v>
      </c>
      <c r="C1266" s="61">
        <v>9.0</v>
      </c>
      <c r="D1266" s="61">
        <v>70.0</v>
      </c>
      <c r="E1266" s="61">
        <v>520.0</v>
      </c>
      <c r="F1266" s="61">
        <v>2000.0</v>
      </c>
      <c r="G1266" s="61">
        <v>1930.0</v>
      </c>
      <c r="H1266" s="515">
        <v>2137.9491000000003</v>
      </c>
      <c r="I1266" s="515">
        <v>1748.8423638000002</v>
      </c>
      <c r="J1266" s="515">
        <v>1381.1151186000002</v>
      </c>
      <c r="K1266" s="61">
        <v>65.97</v>
      </c>
      <c r="L1266" s="560">
        <v>0.5</v>
      </c>
      <c r="M1266" s="561">
        <v>4.0</v>
      </c>
      <c r="N1266" s="105"/>
      <c r="O1266" s="563">
        <v>60141.0</v>
      </c>
      <c r="P1266" s="563"/>
      <c r="Q1266" s="582"/>
      <c r="S1266" s="8"/>
      <c r="T1266" s="588"/>
      <c r="U1266" s="8"/>
      <c r="V1266" s="8"/>
      <c r="W1266" s="8"/>
    </row>
    <row r="1267" ht="15.75" customHeight="1">
      <c r="A1267" s="9" t="s">
        <v>3387</v>
      </c>
      <c r="B1267" s="9" t="s">
        <v>3388</v>
      </c>
      <c r="C1267" s="61">
        <v>10.0</v>
      </c>
      <c r="D1267" s="61">
        <v>70.0</v>
      </c>
      <c r="E1267" s="61">
        <v>580.0</v>
      </c>
      <c r="F1267" s="61">
        <v>2000.0</v>
      </c>
      <c r="G1267" s="61">
        <v>1930.0</v>
      </c>
      <c r="H1267" s="515">
        <v>2375.499</v>
      </c>
      <c r="I1267" s="515">
        <v>1943.1581819999997</v>
      </c>
      <c r="J1267" s="515">
        <v>1534.572354</v>
      </c>
      <c r="K1267" s="61">
        <v>73.26</v>
      </c>
      <c r="L1267" s="560">
        <v>0.5</v>
      </c>
      <c r="M1267" s="561">
        <v>6.0</v>
      </c>
      <c r="N1267" s="105"/>
      <c r="O1267" s="563">
        <v>65921.0</v>
      </c>
      <c r="P1267" s="563"/>
      <c r="Q1267" s="582"/>
      <c r="S1267" s="8"/>
      <c r="T1267" s="588"/>
      <c r="U1267" s="8"/>
      <c r="V1267" s="8"/>
      <c r="W1267" s="8"/>
    </row>
    <row r="1268" ht="15.75" customHeight="1">
      <c r="A1268" s="9" t="s">
        <v>3389</v>
      </c>
      <c r="B1268" s="9" t="s">
        <v>3390</v>
      </c>
      <c r="C1268" s="61">
        <v>11.0</v>
      </c>
      <c r="D1268" s="61">
        <v>70.0</v>
      </c>
      <c r="E1268" s="61">
        <v>640.0</v>
      </c>
      <c r="F1268" s="61">
        <v>2000.0</v>
      </c>
      <c r="G1268" s="61">
        <v>1930.0</v>
      </c>
      <c r="H1268" s="515">
        <v>2613.0489000000002</v>
      </c>
      <c r="I1268" s="515">
        <v>2137.4740002</v>
      </c>
      <c r="J1268" s="515">
        <v>1688.0295894000003</v>
      </c>
      <c r="K1268" s="61">
        <v>80.55</v>
      </c>
      <c r="L1268" s="560">
        <v>0.5</v>
      </c>
      <c r="M1268" s="561">
        <v>6.0</v>
      </c>
      <c r="N1268" s="105"/>
      <c r="O1268" s="563">
        <v>71707.0</v>
      </c>
      <c r="P1268" s="563"/>
      <c r="Q1268" s="582"/>
      <c r="S1268" s="8"/>
      <c r="T1268" s="588"/>
      <c r="U1268" s="8"/>
      <c r="V1268" s="8"/>
      <c r="W1268" s="8"/>
    </row>
    <row r="1269" ht="15.75" customHeight="1">
      <c r="A1269" s="9" t="s">
        <v>3391</v>
      </c>
      <c r="B1269" s="9" t="s">
        <v>3392</v>
      </c>
      <c r="C1269" s="61">
        <v>12.0</v>
      </c>
      <c r="D1269" s="61">
        <v>70.0</v>
      </c>
      <c r="E1269" s="61">
        <v>700.0</v>
      </c>
      <c r="F1269" s="61">
        <v>2000.0</v>
      </c>
      <c r="G1269" s="61">
        <v>1930.0</v>
      </c>
      <c r="H1269" s="515">
        <v>2850.5987999999998</v>
      </c>
      <c r="I1269" s="515">
        <v>2331.7898183999996</v>
      </c>
      <c r="J1269" s="515">
        <v>1841.4868247999998</v>
      </c>
      <c r="K1269" s="61">
        <v>87.84</v>
      </c>
      <c r="L1269" s="560">
        <v>0.5</v>
      </c>
      <c r="M1269" s="561">
        <v>6.0</v>
      </c>
      <c r="N1269" s="105"/>
      <c r="O1269" s="563">
        <v>77428.0</v>
      </c>
      <c r="P1269" s="563"/>
      <c r="Q1269" s="582"/>
      <c r="S1269" s="8"/>
      <c r="T1269" s="588"/>
      <c r="U1269" s="8"/>
      <c r="V1269" s="8"/>
      <c r="W1269" s="8"/>
    </row>
    <row r="1270" ht="15.75" customHeight="1">
      <c r="A1270" s="9" t="s">
        <v>3393</v>
      </c>
      <c r="B1270" s="9" t="s">
        <v>3394</v>
      </c>
      <c r="C1270" s="61">
        <v>13.0</v>
      </c>
      <c r="D1270" s="61">
        <v>70.0</v>
      </c>
      <c r="E1270" s="61">
        <v>760.0</v>
      </c>
      <c r="F1270" s="61">
        <v>2000.0</v>
      </c>
      <c r="G1270" s="61">
        <v>1930.0</v>
      </c>
      <c r="H1270" s="515">
        <v>3088.1486999999997</v>
      </c>
      <c r="I1270" s="515">
        <v>2526.1056366</v>
      </c>
      <c r="J1270" s="515">
        <v>1994.9440602</v>
      </c>
      <c r="K1270" s="61">
        <v>95.13000000000001</v>
      </c>
      <c r="L1270" s="560">
        <v>0.5</v>
      </c>
      <c r="M1270" s="561">
        <v>6.0</v>
      </c>
      <c r="N1270" s="105"/>
      <c r="O1270" s="563">
        <v>83149.0</v>
      </c>
      <c r="P1270" s="563"/>
      <c r="Q1270" s="582"/>
      <c r="S1270" s="8"/>
      <c r="T1270" s="588"/>
      <c r="U1270" s="8"/>
      <c r="V1270" s="8"/>
      <c r="W1270" s="8"/>
    </row>
    <row r="1271" ht="15.75" customHeight="1">
      <c r="A1271" s="9" t="s">
        <v>3395</v>
      </c>
      <c r="B1271" s="9" t="s">
        <v>3396</v>
      </c>
      <c r="C1271" s="61">
        <v>14.0</v>
      </c>
      <c r="D1271" s="61">
        <v>70.0</v>
      </c>
      <c r="E1271" s="61">
        <v>820.0</v>
      </c>
      <c r="F1271" s="61">
        <v>2000.0</v>
      </c>
      <c r="G1271" s="61">
        <v>1930.0</v>
      </c>
      <c r="H1271" s="515">
        <v>3325.6985999999997</v>
      </c>
      <c r="I1271" s="515">
        <v>2720.4214547999995</v>
      </c>
      <c r="J1271" s="515">
        <v>2148.4012955999997</v>
      </c>
      <c r="K1271" s="61">
        <v>102.51</v>
      </c>
      <c r="L1271" s="560">
        <v>0.5</v>
      </c>
      <c r="M1271" s="561">
        <v>6.0</v>
      </c>
      <c r="N1271" s="55"/>
      <c r="O1271" s="563">
        <v>88870.0</v>
      </c>
      <c r="P1271" s="563"/>
      <c r="Q1271" s="582"/>
      <c r="S1271" s="8"/>
      <c r="T1271" s="588"/>
      <c r="U1271" s="8"/>
      <c r="V1271" s="8"/>
      <c r="W1271" s="8"/>
    </row>
    <row r="1272" ht="15.75" customHeight="1">
      <c r="E1272" s="8"/>
      <c r="H1272" s="63"/>
      <c r="I1272" s="63"/>
      <c r="J1272" s="63"/>
      <c r="M1272" s="572"/>
      <c r="O1272" s="563">
        <v>0.0</v>
      </c>
      <c r="P1272" s="563"/>
      <c r="Q1272" s="587"/>
      <c r="S1272" s="8"/>
      <c r="T1272" s="588"/>
      <c r="U1272" s="8"/>
      <c r="V1272" s="8"/>
      <c r="W1272" s="8"/>
    </row>
    <row r="1273" ht="15.75" customHeight="1">
      <c r="B1273" s="573" t="s">
        <v>1988</v>
      </c>
      <c r="E1273" s="8"/>
      <c r="H1273" s="115"/>
      <c r="I1273" s="115"/>
      <c r="J1273" s="115"/>
      <c r="M1273" s="572"/>
      <c r="O1273" s="563">
        <v>0.0</v>
      </c>
      <c r="P1273" s="563"/>
      <c r="Q1273" s="587"/>
      <c r="S1273" s="8"/>
      <c r="T1273" s="588"/>
      <c r="U1273" s="8"/>
      <c r="V1273" s="8"/>
      <c r="W1273" s="8"/>
    </row>
    <row r="1274" ht="15.75" customHeight="1">
      <c r="A1274" s="9" t="s">
        <v>3397</v>
      </c>
      <c r="B1274" s="9" t="s">
        <v>3398</v>
      </c>
      <c r="C1274" s="61">
        <v>2.0</v>
      </c>
      <c r="D1274" s="61">
        <v>70.0</v>
      </c>
      <c r="E1274" s="61">
        <v>100.0</v>
      </c>
      <c r="F1274" s="61">
        <v>2200.0</v>
      </c>
      <c r="G1274" s="61">
        <v>2130.0</v>
      </c>
      <c r="H1274" s="515">
        <v>522.1718999999999</v>
      </c>
      <c r="I1274" s="515">
        <v>427.13661419999994</v>
      </c>
      <c r="J1274" s="515">
        <v>337.32304739999995</v>
      </c>
      <c r="K1274" s="255">
        <v>16.236</v>
      </c>
      <c r="L1274" s="560">
        <v>0.5</v>
      </c>
      <c r="M1274" s="561">
        <v>2.0</v>
      </c>
      <c r="N1274" s="562" t="s">
        <v>1254</v>
      </c>
      <c r="O1274" s="563">
        <v>23833.0</v>
      </c>
      <c r="P1274" s="563"/>
      <c r="Q1274" s="582"/>
      <c r="S1274" s="8"/>
      <c r="T1274" s="588"/>
      <c r="U1274" s="8"/>
      <c r="V1274" s="8"/>
      <c r="W1274" s="8"/>
    </row>
    <row r="1275" ht="15.75" customHeight="1">
      <c r="A1275" s="9" t="s">
        <v>3399</v>
      </c>
      <c r="B1275" s="9" t="s">
        <v>3400</v>
      </c>
      <c r="C1275" s="61">
        <v>3.0</v>
      </c>
      <c r="D1275" s="61">
        <v>70.0</v>
      </c>
      <c r="E1275" s="61">
        <v>160.0</v>
      </c>
      <c r="F1275" s="61">
        <v>2200.0</v>
      </c>
      <c r="G1275" s="61">
        <v>2130.0</v>
      </c>
      <c r="H1275" s="515">
        <v>783.8052</v>
      </c>
      <c r="I1275" s="515">
        <v>641.1526536</v>
      </c>
      <c r="J1275" s="515">
        <v>506.3381592</v>
      </c>
      <c r="K1275" s="255">
        <v>24.255</v>
      </c>
      <c r="L1275" s="560">
        <v>0.5</v>
      </c>
      <c r="M1275" s="561">
        <v>4.0</v>
      </c>
      <c r="N1275" s="105"/>
      <c r="O1275" s="563">
        <v>30789.0</v>
      </c>
      <c r="P1275" s="563"/>
      <c r="Q1275" s="582"/>
      <c r="S1275" s="8"/>
      <c r="T1275" s="588"/>
      <c r="U1275" s="8"/>
      <c r="V1275" s="8"/>
      <c r="W1275" s="8"/>
    </row>
    <row r="1276" ht="15.75" customHeight="1">
      <c r="A1276" s="9" t="s">
        <v>3401</v>
      </c>
      <c r="B1276" s="9" t="s">
        <v>3402</v>
      </c>
      <c r="C1276" s="61">
        <v>4.0</v>
      </c>
      <c r="D1276" s="61">
        <v>70.0</v>
      </c>
      <c r="E1276" s="61">
        <v>220.0</v>
      </c>
      <c r="F1276" s="61">
        <v>2200.0</v>
      </c>
      <c r="G1276" s="61">
        <v>2130.0</v>
      </c>
      <c r="H1276" s="515">
        <v>1045.4385000000002</v>
      </c>
      <c r="I1276" s="515">
        <v>855.1686930000001</v>
      </c>
      <c r="J1276" s="515">
        <v>675.3532710000002</v>
      </c>
      <c r="K1276" s="255">
        <v>32.373000000000005</v>
      </c>
      <c r="L1276" s="560">
        <v>0.5</v>
      </c>
      <c r="M1276" s="561">
        <v>4.0</v>
      </c>
      <c r="N1276" s="105"/>
      <c r="O1276" s="563">
        <v>37760.0</v>
      </c>
      <c r="P1276" s="563"/>
      <c r="Q1276" s="582"/>
      <c r="S1276" s="8"/>
      <c r="T1276" s="588"/>
      <c r="U1276" s="8"/>
      <c r="V1276" s="8"/>
      <c r="W1276" s="8"/>
    </row>
    <row r="1277" ht="15.75" customHeight="1">
      <c r="A1277" s="9" t="s">
        <v>3403</v>
      </c>
      <c r="B1277" s="9" t="s">
        <v>3404</v>
      </c>
      <c r="C1277" s="61">
        <v>5.0</v>
      </c>
      <c r="D1277" s="61">
        <v>70.0</v>
      </c>
      <c r="E1277" s="61">
        <v>280.0</v>
      </c>
      <c r="F1277" s="61">
        <v>2200.0</v>
      </c>
      <c r="G1277" s="61">
        <v>2130.0</v>
      </c>
      <c r="H1277" s="515">
        <v>1307.0717999999997</v>
      </c>
      <c r="I1277" s="515">
        <v>1069.1847323999998</v>
      </c>
      <c r="J1277" s="515">
        <v>844.3683827999998</v>
      </c>
      <c r="K1277" s="255">
        <v>40.391999999999996</v>
      </c>
      <c r="L1277" s="560">
        <v>0.5</v>
      </c>
      <c r="M1277" s="561">
        <v>4.0</v>
      </c>
      <c r="N1277" s="105"/>
      <c r="O1277" s="563">
        <v>44745.0</v>
      </c>
      <c r="P1277" s="563"/>
      <c r="Q1277" s="582"/>
      <c r="S1277" s="8"/>
      <c r="T1277" s="588"/>
      <c r="U1277" s="8"/>
      <c r="V1277" s="8"/>
      <c r="W1277" s="8"/>
    </row>
    <row r="1278" ht="15.75" customHeight="1">
      <c r="A1278" s="9" t="s">
        <v>3405</v>
      </c>
      <c r="B1278" s="9" t="s">
        <v>3406</v>
      </c>
      <c r="C1278" s="61">
        <v>6.0</v>
      </c>
      <c r="D1278" s="61">
        <v>70.0</v>
      </c>
      <c r="E1278" s="61">
        <v>340.0</v>
      </c>
      <c r="F1278" s="61">
        <v>2200.0</v>
      </c>
      <c r="G1278" s="61">
        <v>2130.0</v>
      </c>
      <c r="H1278" s="515">
        <v>1567.6104</v>
      </c>
      <c r="I1278" s="515">
        <v>1282.3053072</v>
      </c>
      <c r="J1278" s="515">
        <v>1012.6763184</v>
      </c>
      <c r="K1278" s="255">
        <v>48.411</v>
      </c>
      <c r="L1278" s="560">
        <v>0.5</v>
      </c>
      <c r="M1278" s="561">
        <v>4.0</v>
      </c>
      <c r="N1278" s="105"/>
      <c r="O1278" s="563">
        <v>51744.0</v>
      </c>
      <c r="P1278" s="563"/>
      <c r="Q1278" s="582"/>
      <c r="S1278" s="8"/>
      <c r="T1278" s="588"/>
      <c r="U1278" s="8"/>
      <c r="V1278" s="8"/>
      <c r="W1278" s="8"/>
    </row>
    <row r="1279" ht="15.75" customHeight="1">
      <c r="A1279" s="9" t="s">
        <v>3407</v>
      </c>
      <c r="B1279" s="9" t="s">
        <v>3408</v>
      </c>
      <c r="C1279" s="61">
        <v>7.0</v>
      </c>
      <c r="D1279" s="61">
        <v>70.0</v>
      </c>
      <c r="E1279" s="61">
        <v>400.0</v>
      </c>
      <c r="F1279" s="61">
        <v>2200.0</v>
      </c>
      <c r="G1279" s="61">
        <v>2130.0</v>
      </c>
      <c r="H1279" s="515">
        <v>1828.149</v>
      </c>
      <c r="I1279" s="515">
        <v>1495.4258819999998</v>
      </c>
      <c r="J1279" s="515">
        <v>1180.984254</v>
      </c>
      <c r="K1279" s="255">
        <v>56.43000000000001</v>
      </c>
      <c r="L1279" s="560">
        <v>0.5</v>
      </c>
      <c r="M1279" s="561">
        <v>4.0</v>
      </c>
      <c r="N1279" s="105"/>
      <c r="O1279" s="563">
        <v>58759.0</v>
      </c>
      <c r="P1279" s="563"/>
      <c r="Q1279" s="582"/>
      <c r="S1279" s="8"/>
      <c r="T1279" s="588"/>
      <c r="U1279" s="8"/>
      <c r="V1279" s="8"/>
      <c r="W1279" s="8"/>
    </row>
    <row r="1280" ht="15.75" customHeight="1">
      <c r="A1280" s="9" t="s">
        <v>3409</v>
      </c>
      <c r="B1280" s="9" t="s">
        <v>3410</v>
      </c>
      <c r="C1280" s="61">
        <v>8.0</v>
      </c>
      <c r="D1280" s="61">
        <v>70.0</v>
      </c>
      <c r="E1280" s="61">
        <v>460.0</v>
      </c>
      <c r="F1280" s="61">
        <v>2200.0</v>
      </c>
      <c r="G1280" s="61">
        <v>2130.0</v>
      </c>
      <c r="H1280" s="515">
        <v>2090.8770000000004</v>
      </c>
      <c r="I1280" s="515">
        <v>1710.3373860000002</v>
      </c>
      <c r="J1280" s="515">
        <v>1350.7065420000004</v>
      </c>
      <c r="K1280" s="255">
        <v>64.54800000000002</v>
      </c>
      <c r="L1280" s="560">
        <v>0.5</v>
      </c>
      <c r="M1280" s="561">
        <v>4.0</v>
      </c>
      <c r="N1280" s="105"/>
      <c r="O1280" s="563">
        <v>65790.0</v>
      </c>
      <c r="P1280" s="563"/>
      <c r="Q1280" s="582"/>
      <c r="S1280" s="8"/>
      <c r="T1280" s="588"/>
      <c r="U1280" s="8"/>
      <c r="V1280" s="8"/>
      <c r="W1280" s="8"/>
    </row>
    <row r="1281" ht="15.75" customHeight="1">
      <c r="A1281" s="9" t="s">
        <v>3411</v>
      </c>
      <c r="B1281" s="9" t="s">
        <v>3412</v>
      </c>
      <c r="C1281" s="61">
        <v>9.0</v>
      </c>
      <c r="D1281" s="61">
        <v>70.0</v>
      </c>
      <c r="E1281" s="61">
        <v>520.0</v>
      </c>
      <c r="F1281" s="61">
        <v>2200.0</v>
      </c>
      <c r="G1281" s="61">
        <v>2130.0</v>
      </c>
      <c r="H1281" s="515">
        <v>2351.4156000000003</v>
      </c>
      <c r="I1281" s="515">
        <v>1923.4579608000001</v>
      </c>
      <c r="J1281" s="515">
        <v>1519.0144776000002</v>
      </c>
      <c r="K1281" s="255">
        <v>72.56700000000001</v>
      </c>
      <c r="L1281" s="560">
        <v>0.5</v>
      </c>
      <c r="M1281" s="561">
        <v>4.0</v>
      </c>
      <c r="N1281" s="105"/>
      <c r="O1281" s="563">
        <v>72833.0</v>
      </c>
      <c r="P1281" s="563"/>
      <c r="Q1281" s="582"/>
      <c r="S1281" s="8"/>
      <c r="T1281" s="588"/>
      <c r="U1281" s="8"/>
      <c r="V1281" s="8"/>
      <c r="W1281" s="8"/>
    </row>
    <row r="1282" ht="15.75" customHeight="1">
      <c r="A1282" s="9" t="s">
        <v>3413</v>
      </c>
      <c r="B1282" s="9" t="s">
        <v>3414</v>
      </c>
      <c r="C1282" s="61">
        <v>10.0</v>
      </c>
      <c r="D1282" s="61">
        <v>70.0</v>
      </c>
      <c r="E1282" s="61">
        <v>580.0</v>
      </c>
      <c r="F1282" s="61">
        <v>2200.0</v>
      </c>
      <c r="G1282" s="61">
        <v>2130.0</v>
      </c>
      <c r="H1282" s="515">
        <v>2613.0489000000002</v>
      </c>
      <c r="I1282" s="515">
        <v>2137.4740002</v>
      </c>
      <c r="J1282" s="515">
        <v>1688.0295894000003</v>
      </c>
      <c r="K1282" s="255">
        <v>80.58600000000001</v>
      </c>
      <c r="L1282" s="560">
        <v>0.5</v>
      </c>
      <c r="M1282" s="561">
        <v>6.0</v>
      </c>
      <c r="N1282" s="105"/>
      <c r="O1282" s="563">
        <v>79896.0</v>
      </c>
      <c r="P1282" s="563"/>
      <c r="Q1282" s="582"/>
      <c r="S1282" s="8"/>
      <c r="T1282" s="588"/>
      <c r="U1282" s="8"/>
      <c r="V1282" s="8"/>
      <c r="W1282" s="8"/>
    </row>
    <row r="1283" ht="15.75" customHeight="1">
      <c r="A1283" s="9" t="s">
        <v>3415</v>
      </c>
      <c r="B1283" s="9" t="s">
        <v>3416</v>
      </c>
      <c r="C1283" s="61">
        <v>11.0</v>
      </c>
      <c r="D1283" s="61">
        <v>70.0</v>
      </c>
      <c r="E1283" s="61">
        <v>640.0</v>
      </c>
      <c r="F1283" s="61">
        <v>2200.0</v>
      </c>
      <c r="G1283" s="61">
        <v>2130.0</v>
      </c>
      <c r="H1283" s="515">
        <v>2874.6822000000006</v>
      </c>
      <c r="I1283" s="515">
        <v>2351.4900396000003</v>
      </c>
      <c r="J1283" s="515">
        <v>1857.0447012000004</v>
      </c>
      <c r="K1283" s="255">
        <v>88.60499999999999</v>
      </c>
      <c r="L1283" s="560">
        <v>0.5</v>
      </c>
      <c r="M1283" s="561">
        <v>6.0</v>
      </c>
      <c r="N1283" s="105"/>
      <c r="O1283" s="563">
        <v>86968.0</v>
      </c>
      <c r="P1283" s="563"/>
      <c r="Q1283" s="582"/>
      <c r="S1283" s="8"/>
      <c r="T1283" s="588"/>
      <c r="U1283" s="8"/>
      <c r="V1283" s="8"/>
      <c r="W1283" s="8"/>
    </row>
    <row r="1284" ht="15.75" customHeight="1">
      <c r="A1284" s="9" t="s">
        <v>3417</v>
      </c>
      <c r="B1284" s="9" t="s">
        <v>3418</v>
      </c>
      <c r="C1284" s="61">
        <v>12.0</v>
      </c>
      <c r="D1284" s="61">
        <v>70.0</v>
      </c>
      <c r="E1284" s="61">
        <v>700.0</v>
      </c>
      <c r="F1284" s="61">
        <v>2200.0</v>
      </c>
      <c r="G1284" s="61">
        <v>2130.0</v>
      </c>
      <c r="H1284" s="515">
        <v>3136.3155</v>
      </c>
      <c r="I1284" s="515">
        <v>2565.5060789999998</v>
      </c>
      <c r="J1284" s="515">
        <v>2026.059813</v>
      </c>
      <c r="K1284" s="255">
        <v>96.624</v>
      </c>
      <c r="L1284" s="560">
        <v>0.5</v>
      </c>
      <c r="M1284" s="561">
        <v>6.0</v>
      </c>
      <c r="N1284" s="105"/>
      <c r="O1284" s="563">
        <v>93961.0</v>
      </c>
      <c r="P1284" s="563"/>
      <c r="Q1284" s="582"/>
      <c r="S1284" s="8"/>
      <c r="T1284" s="588"/>
      <c r="U1284" s="8"/>
      <c r="V1284" s="8"/>
      <c r="W1284" s="8"/>
    </row>
    <row r="1285" ht="15.75" customHeight="1">
      <c r="A1285" s="9" t="s">
        <v>3419</v>
      </c>
      <c r="B1285" s="9" t="s">
        <v>3420</v>
      </c>
      <c r="C1285" s="61">
        <v>13.0</v>
      </c>
      <c r="D1285" s="61">
        <v>70.0</v>
      </c>
      <c r="E1285" s="61">
        <v>760.0</v>
      </c>
      <c r="F1285" s="61">
        <v>2200.0</v>
      </c>
      <c r="G1285" s="61">
        <v>2130.0</v>
      </c>
      <c r="H1285" s="515">
        <v>3396.8541</v>
      </c>
      <c r="I1285" s="515">
        <v>2778.6266538</v>
      </c>
      <c r="J1285" s="515">
        <v>2194.3677486</v>
      </c>
      <c r="K1285" s="255">
        <v>104.643</v>
      </c>
      <c r="L1285" s="560">
        <v>0.5</v>
      </c>
      <c r="M1285" s="561">
        <v>6.0</v>
      </c>
      <c r="N1285" s="105"/>
      <c r="O1285" s="563">
        <v>100954.0</v>
      </c>
      <c r="P1285" s="563"/>
      <c r="Q1285" s="582"/>
      <c r="S1285" s="8"/>
      <c r="T1285" s="588"/>
      <c r="U1285" s="8"/>
      <c r="V1285" s="8"/>
      <c r="W1285" s="8"/>
    </row>
    <row r="1286" ht="15.75" customHeight="1">
      <c r="A1286" s="9" t="s">
        <v>3421</v>
      </c>
      <c r="B1286" s="9" t="s">
        <v>3422</v>
      </c>
      <c r="C1286" s="61">
        <v>14.0</v>
      </c>
      <c r="D1286" s="61">
        <v>70.0</v>
      </c>
      <c r="E1286" s="61">
        <v>820.0</v>
      </c>
      <c r="F1286" s="61">
        <v>2200.0</v>
      </c>
      <c r="G1286" s="61">
        <v>2130.0</v>
      </c>
      <c r="H1286" s="515">
        <v>3658.4874</v>
      </c>
      <c r="I1286" s="515">
        <v>2992.6426932</v>
      </c>
      <c r="J1286" s="515">
        <v>2363.3828604</v>
      </c>
      <c r="K1286" s="255">
        <v>112.76100000000001</v>
      </c>
      <c r="L1286" s="560">
        <v>0.5</v>
      </c>
      <c r="M1286" s="561">
        <v>6.0</v>
      </c>
      <c r="N1286" s="55"/>
      <c r="O1286" s="563">
        <v>107946.0</v>
      </c>
      <c r="P1286" s="563"/>
      <c r="Q1286" s="582"/>
      <c r="S1286" s="8"/>
      <c r="T1286" s="588"/>
      <c r="U1286" s="8"/>
      <c r="V1286" s="8"/>
      <c r="W1286" s="8"/>
    </row>
    <row r="1287" ht="15.75" customHeight="1">
      <c r="C1287" s="67"/>
      <c r="D1287" s="67"/>
      <c r="E1287" s="67"/>
      <c r="F1287" s="67"/>
      <c r="G1287" s="67"/>
      <c r="H1287" s="115"/>
      <c r="I1287" s="115"/>
      <c r="J1287" s="115"/>
      <c r="K1287" s="67"/>
      <c r="L1287" s="570"/>
      <c r="M1287" s="570"/>
      <c r="O1287" s="563">
        <v>0.0</v>
      </c>
      <c r="P1287" s="563"/>
      <c r="Q1287" s="582"/>
      <c r="S1287" s="8"/>
      <c r="T1287" s="588"/>
      <c r="U1287" s="8"/>
      <c r="V1287" s="8"/>
      <c r="W1287" s="8"/>
    </row>
    <row r="1288" ht="15.75" customHeight="1">
      <c r="B1288" s="573" t="s">
        <v>2015</v>
      </c>
      <c r="E1288" s="8"/>
      <c r="H1288" s="115"/>
      <c r="I1288" s="115"/>
      <c r="J1288" s="115"/>
      <c r="M1288" s="8"/>
      <c r="O1288" s="563">
        <v>0.0</v>
      </c>
      <c r="P1288" s="563"/>
      <c r="Q1288" s="587"/>
      <c r="S1288" s="8"/>
      <c r="T1288" s="588"/>
      <c r="U1288" s="8"/>
      <c r="V1288" s="8"/>
      <c r="W1288" s="8"/>
    </row>
    <row r="1289" ht="15.75" customHeight="1">
      <c r="A1289" s="9" t="s">
        <v>3423</v>
      </c>
      <c r="B1289" s="9" t="s">
        <v>3424</v>
      </c>
      <c r="C1289" s="61">
        <v>2.0</v>
      </c>
      <c r="D1289" s="61">
        <v>70.0</v>
      </c>
      <c r="E1289" s="61">
        <v>100.0</v>
      </c>
      <c r="F1289" s="61">
        <v>2250.0</v>
      </c>
      <c r="G1289" s="61">
        <v>2180.0</v>
      </c>
      <c r="H1289" s="515">
        <v>530.9295</v>
      </c>
      <c r="I1289" s="515">
        <v>434.3003309999999</v>
      </c>
      <c r="J1289" s="515">
        <v>342.980457</v>
      </c>
      <c r="K1289" s="61">
        <v>16.470000000000002</v>
      </c>
      <c r="L1289" s="560">
        <v>0.5</v>
      </c>
      <c r="M1289" s="561">
        <v>2.0</v>
      </c>
      <c r="N1289" s="562" t="s">
        <v>1254</v>
      </c>
      <c r="O1289" s="563">
        <v>24306.0</v>
      </c>
      <c r="P1289" s="563"/>
      <c r="Q1289" s="582"/>
      <c r="S1289" s="8"/>
      <c r="T1289" s="588"/>
      <c r="U1289" s="8"/>
      <c r="V1289" s="8"/>
      <c r="W1289" s="8"/>
    </row>
    <row r="1290" ht="15.75" customHeight="1">
      <c r="A1290" s="9" t="s">
        <v>3425</v>
      </c>
      <c r="B1290" s="9" t="s">
        <v>3426</v>
      </c>
      <c r="C1290" s="61">
        <v>3.0</v>
      </c>
      <c r="D1290" s="61">
        <v>70.0</v>
      </c>
      <c r="E1290" s="61">
        <v>160.0</v>
      </c>
      <c r="F1290" s="61">
        <v>2250.0</v>
      </c>
      <c r="G1290" s="61">
        <v>2180.0</v>
      </c>
      <c r="H1290" s="515">
        <v>795.8469</v>
      </c>
      <c r="I1290" s="515">
        <v>651.0027642</v>
      </c>
      <c r="J1290" s="515">
        <v>514.1170974</v>
      </c>
      <c r="K1290" s="61">
        <v>24.66</v>
      </c>
      <c r="L1290" s="560">
        <v>0.5</v>
      </c>
      <c r="M1290" s="561">
        <v>4.0</v>
      </c>
      <c r="N1290" s="105"/>
      <c r="O1290" s="563">
        <v>31419.0</v>
      </c>
      <c r="P1290" s="563"/>
      <c r="Q1290" s="582"/>
      <c r="S1290" s="8"/>
      <c r="T1290" s="588"/>
      <c r="U1290" s="8"/>
      <c r="V1290" s="8"/>
      <c r="W1290" s="8"/>
    </row>
    <row r="1291" ht="15.75" customHeight="1">
      <c r="A1291" s="9" t="s">
        <v>3427</v>
      </c>
      <c r="B1291" s="9" t="s">
        <v>3428</v>
      </c>
      <c r="C1291" s="61">
        <v>4.0</v>
      </c>
      <c r="D1291" s="61">
        <v>70.0</v>
      </c>
      <c r="E1291" s="61">
        <v>220.0</v>
      </c>
      <c r="F1291" s="61">
        <v>2250.0</v>
      </c>
      <c r="G1291" s="61">
        <v>2180.0</v>
      </c>
      <c r="H1291" s="515">
        <v>1060.7643</v>
      </c>
      <c r="I1291" s="515">
        <v>867.7051974</v>
      </c>
      <c r="J1291" s="515">
        <v>685.2537378000001</v>
      </c>
      <c r="K1291" s="61">
        <v>32.76</v>
      </c>
      <c r="L1291" s="560">
        <v>0.5</v>
      </c>
      <c r="M1291" s="561">
        <v>4.0</v>
      </c>
      <c r="N1291" s="105"/>
      <c r="O1291" s="563">
        <v>38548.0</v>
      </c>
      <c r="P1291" s="563"/>
      <c r="Q1291" s="582"/>
      <c r="S1291" s="8"/>
      <c r="T1291" s="588"/>
      <c r="U1291" s="8"/>
      <c r="V1291" s="8"/>
      <c r="W1291" s="8"/>
    </row>
    <row r="1292" ht="15.75" customHeight="1">
      <c r="A1292" s="9" t="s">
        <v>3429</v>
      </c>
      <c r="B1292" s="9" t="s">
        <v>3430</v>
      </c>
      <c r="C1292" s="61">
        <v>5.0</v>
      </c>
      <c r="D1292" s="61">
        <v>70.0</v>
      </c>
      <c r="E1292" s="61">
        <v>280.0</v>
      </c>
      <c r="F1292" s="61">
        <v>2250.0</v>
      </c>
      <c r="G1292" s="61">
        <v>2180.0</v>
      </c>
      <c r="H1292" s="515">
        <v>1326.7763999999997</v>
      </c>
      <c r="I1292" s="515">
        <v>1085.3030951999997</v>
      </c>
      <c r="J1292" s="515">
        <v>857.0975543999998</v>
      </c>
      <c r="K1292" s="61">
        <v>40.95</v>
      </c>
      <c r="L1292" s="560">
        <v>0.5</v>
      </c>
      <c r="M1292" s="561">
        <v>4.0</v>
      </c>
      <c r="N1292" s="105"/>
      <c r="O1292" s="563">
        <v>45693.0</v>
      </c>
      <c r="P1292" s="563"/>
      <c r="Q1292" s="582"/>
      <c r="S1292" s="8"/>
      <c r="T1292" s="588"/>
      <c r="U1292" s="8"/>
      <c r="V1292" s="8"/>
      <c r="W1292" s="8"/>
    </row>
    <row r="1293" ht="15.75" customHeight="1">
      <c r="A1293" s="9" t="s">
        <v>3431</v>
      </c>
      <c r="B1293" s="9" t="s">
        <v>3432</v>
      </c>
      <c r="C1293" s="61">
        <v>6.0</v>
      </c>
      <c r="D1293" s="61">
        <v>70.0</v>
      </c>
      <c r="E1293" s="61">
        <v>340.0</v>
      </c>
      <c r="F1293" s="61">
        <v>2250.0</v>
      </c>
      <c r="G1293" s="61">
        <v>2180.0</v>
      </c>
      <c r="H1293" s="515">
        <v>1591.6938</v>
      </c>
      <c r="I1293" s="515">
        <v>1302.0055284</v>
      </c>
      <c r="J1293" s="515">
        <v>1028.2341948</v>
      </c>
      <c r="K1293" s="61">
        <v>49.050000000000004</v>
      </c>
      <c r="L1293" s="560">
        <v>0.5</v>
      </c>
      <c r="M1293" s="561">
        <v>4.0</v>
      </c>
      <c r="N1293" s="105"/>
      <c r="O1293" s="563">
        <v>52852.0</v>
      </c>
      <c r="P1293" s="563"/>
      <c r="Q1293" s="582"/>
      <c r="S1293" s="8"/>
      <c r="T1293" s="588"/>
      <c r="U1293" s="8"/>
      <c r="V1293" s="8"/>
      <c r="W1293" s="8"/>
    </row>
    <row r="1294" ht="15.75" customHeight="1">
      <c r="A1294" s="9" t="s">
        <v>3433</v>
      </c>
      <c r="B1294" s="9" t="s">
        <v>3434</v>
      </c>
      <c r="C1294" s="61">
        <v>7.0</v>
      </c>
      <c r="D1294" s="61">
        <v>70.0</v>
      </c>
      <c r="E1294" s="61">
        <v>400.0</v>
      </c>
      <c r="F1294" s="61">
        <v>2250.0</v>
      </c>
      <c r="G1294" s="61">
        <v>2180.0</v>
      </c>
      <c r="H1294" s="515">
        <v>1856.6112</v>
      </c>
      <c r="I1294" s="515">
        <v>1518.7079615999999</v>
      </c>
      <c r="J1294" s="515">
        <v>1199.3708352</v>
      </c>
      <c r="K1294" s="61">
        <v>57.24</v>
      </c>
      <c r="L1294" s="560">
        <v>0.5</v>
      </c>
      <c r="M1294" s="561">
        <v>4.0</v>
      </c>
      <c r="N1294" s="105"/>
      <c r="O1294" s="563">
        <v>60025.0</v>
      </c>
      <c r="P1294" s="563"/>
      <c r="Q1294" s="582"/>
      <c r="S1294" s="8"/>
      <c r="T1294" s="588"/>
      <c r="U1294" s="8"/>
      <c r="V1294" s="8"/>
      <c r="W1294" s="8"/>
    </row>
    <row r="1295" ht="15.75" customHeight="1">
      <c r="A1295" s="9" t="s">
        <v>3435</v>
      </c>
      <c r="B1295" s="9" t="s">
        <v>3436</v>
      </c>
      <c r="C1295" s="61">
        <v>8.0</v>
      </c>
      <c r="D1295" s="61">
        <v>70.0</v>
      </c>
      <c r="E1295" s="61">
        <v>460.0</v>
      </c>
      <c r="F1295" s="61">
        <v>2250.0</v>
      </c>
      <c r="G1295" s="61">
        <v>2180.0</v>
      </c>
      <c r="H1295" s="515">
        <v>2122.6233</v>
      </c>
      <c r="I1295" s="515">
        <v>1736.3058594000001</v>
      </c>
      <c r="J1295" s="515">
        <v>1371.2146518000002</v>
      </c>
      <c r="K1295" s="61">
        <v>65.43</v>
      </c>
      <c r="L1295" s="560">
        <v>0.5</v>
      </c>
      <c r="M1295" s="561">
        <v>4.0</v>
      </c>
      <c r="N1295" s="105"/>
      <c r="O1295" s="563">
        <v>67217.0</v>
      </c>
      <c r="P1295" s="563"/>
      <c r="Q1295" s="582"/>
      <c r="S1295" s="8"/>
      <c r="T1295" s="588"/>
      <c r="U1295" s="8"/>
      <c r="V1295" s="8"/>
      <c r="W1295" s="8"/>
    </row>
    <row r="1296" ht="15.75" customHeight="1">
      <c r="A1296" s="9" t="s">
        <v>3437</v>
      </c>
      <c r="B1296" s="9" t="s">
        <v>3438</v>
      </c>
      <c r="C1296" s="61">
        <v>9.0</v>
      </c>
      <c r="D1296" s="61">
        <v>70.0</v>
      </c>
      <c r="E1296" s="61">
        <v>520.0</v>
      </c>
      <c r="F1296" s="61">
        <v>2250.0</v>
      </c>
      <c r="G1296" s="61">
        <v>2180.0</v>
      </c>
      <c r="H1296" s="515">
        <v>2387.5406999999996</v>
      </c>
      <c r="I1296" s="515">
        <v>1953.0082925999995</v>
      </c>
      <c r="J1296" s="515">
        <v>1542.3512921999998</v>
      </c>
      <c r="K1296" s="61">
        <v>73.53</v>
      </c>
      <c r="L1296" s="560">
        <v>0.5</v>
      </c>
      <c r="M1296" s="561">
        <v>4.0</v>
      </c>
      <c r="N1296" s="105"/>
      <c r="O1296" s="563">
        <v>74419.0</v>
      </c>
      <c r="P1296" s="563"/>
      <c r="Q1296" s="582"/>
      <c r="S1296" s="8"/>
      <c r="T1296" s="588"/>
      <c r="U1296" s="8"/>
      <c r="V1296" s="8"/>
      <c r="W1296" s="8"/>
    </row>
    <row r="1297" ht="15.75" customHeight="1">
      <c r="A1297" s="9" t="s">
        <v>3439</v>
      </c>
      <c r="B1297" s="9" t="s">
        <v>3440</v>
      </c>
      <c r="C1297" s="61">
        <v>10.0</v>
      </c>
      <c r="D1297" s="61">
        <v>70.0</v>
      </c>
      <c r="E1297" s="61">
        <v>580.0</v>
      </c>
      <c r="F1297" s="61">
        <v>2250.0</v>
      </c>
      <c r="G1297" s="61">
        <v>2180.0</v>
      </c>
      <c r="H1297" s="515">
        <v>2652.4581000000003</v>
      </c>
      <c r="I1297" s="515">
        <v>2169.7107258</v>
      </c>
      <c r="J1297" s="515">
        <v>1713.4879326000002</v>
      </c>
      <c r="K1297" s="61">
        <v>81.72</v>
      </c>
      <c r="L1297" s="560">
        <v>0.5</v>
      </c>
      <c r="M1297" s="561">
        <v>6.0</v>
      </c>
      <c r="N1297" s="105"/>
      <c r="O1297" s="563">
        <v>81643.0</v>
      </c>
      <c r="P1297" s="563"/>
      <c r="Q1297" s="582"/>
      <c r="S1297" s="8"/>
      <c r="T1297" s="588"/>
      <c r="U1297" s="8"/>
      <c r="V1297" s="8"/>
      <c r="W1297" s="8"/>
    </row>
    <row r="1298" ht="15.75" customHeight="1">
      <c r="A1298" s="9" t="s">
        <v>3441</v>
      </c>
      <c r="B1298" s="9" t="s">
        <v>3442</v>
      </c>
      <c r="C1298" s="61">
        <v>11.0</v>
      </c>
      <c r="D1298" s="61">
        <v>70.0</v>
      </c>
      <c r="E1298" s="61">
        <v>640.0</v>
      </c>
      <c r="F1298" s="61">
        <v>2250.0</v>
      </c>
      <c r="G1298" s="61">
        <v>2180.0</v>
      </c>
      <c r="H1298" s="515">
        <v>2918.4702</v>
      </c>
      <c r="I1298" s="515">
        <v>2387.3086236</v>
      </c>
      <c r="J1298" s="515">
        <v>1885.3317492</v>
      </c>
      <c r="K1298" s="61">
        <v>89.82</v>
      </c>
      <c r="L1298" s="560">
        <v>0.5</v>
      </c>
      <c r="M1298" s="561">
        <v>6.0</v>
      </c>
      <c r="N1298" s="105"/>
      <c r="O1298" s="563">
        <v>88877.0</v>
      </c>
      <c r="P1298" s="563"/>
      <c r="Q1298" s="582"/>
      <c r="S1298" s="8"/>
      <c r="T1298" s="588"/>
      <c r="U1298" s="8"/>
      <c r="V1298" s="8"/>
      <c r="W1298" s="8"/>
    </row>
    <row r="1299" ht="15.75" customHeight="1">
      <c r="A1299" s="9" t="s">
        <v>3443</v>
      </c>
      <c r="B1299" s="9" t="s">
        <v>3444</v>
      </c>
      <c r="C1299" s="61">
        <v>12.0</v>
      </c>
      <c r="D1299" s="61">
        <v>70.0</v>
      </c>
      <c r="E1299" s="61">
        <v>700.0</v>
      </c>
      <c r="F1299" s="61">
        <v>2250.0</v>
      </c>
      <c r="G1299" s="61">
        <v>2180.0</v>
      </c>
      <c r="H1299" s="515">
        <v>3183.3876</v>
      </c>
      <c r="I1299" s="515">
        <v>2604.0110568</v>
      </c>
      <c r="J1299" s="515">
        <v>2056.4683896</v>
      </c>
      <c r="K1299" s="61">
        <v>98.01</v>
      </c>
      <c r="L1299" s="560">
        <v>0.5</v>
      </c>
      <c r="M1299" s="561">
        <v>6.0</v>
      </c>
      <c r="N1299" s="105"/>
      <c r="O1299" s="563">
        <v>96028.0</v>
      </c>
      <c r="P1299" s="563"/>
      <c r="Q1299" s="582"/>
      <c r="S1299" s="8"/>
      <c r="T1299" s="588"/>
      <c r="U1299" s="8"/>
      <c r="V1299" s="8"/>
      <c r="W1299" s="8"/>
    </row>
    <row r="1300" ht="15.75" customHeight="1">
      <c r="A1300" s="9" t="s">
        <v>3445</v>
      </c>
      <c r="B1300" s="9" t="s">
        <v>3446</v>
      </c>
      <c r="C1300" s="61">
        <v>13.0</v>
      </c>
      <c r="D1300" s="61">
        <v>70.0</v>
      </c>
      <c r="E1300" s="61">
        <v>760.0</v>
      </c>
      <c r="F1300" s="61">
        <v>2250.0</v>
      </c>
      <c r="G1300" s="61">
        <v>2180.0</v>
      </c>
      <c r="H1300" s="515">
        <v>3448.305</v>
      </c>
      <c r="I1300" s="515">
        <v>2820.7134899999996</v>
      </c>
      <c r="J1300" s="515">
        <v>2227.60503</v>
      </c>
      <c r="K1300" s="61">
        <v>106.2</v>
      </c>
      <c r="L1300" s="560">
        <v>0.5</v>
      </c>
      <c r="M1300" s="561">
        <v>6.0</v>
      </c>
      <c r="N1300" s="105"/>
      <c r="O1300" s="563">
        <v>103179.0</v>
      </c>
      <c r="P1300" s="563"/>
      <c r="Q1300" s="582"/>
      <c r="S1300" s="8"/>
      <c r="T1300" s="588"/>
      <c r="U1300" s="8"/>
      <c r="V1300" s="8"/>
      <c r="W1300" s="8"/>
    </row>
    <row r="1301" ht="15.75" customHeight="1">
      <c r="A1301" s="9" t="s">
        <v>3447</v>
      </c>
      <c r="B1301" s="9" t="s">
        <v>3448</v>
      </c>
      <c r="C1301" s="61">
        <v>14.0</v>
      </c>
      <c r="D1301" s="61">
        <v>70.0</v>
      </c>
      <c r="E1301" s="61">
        <v>820.0</v>
      </c>
      <c r="F1301" s="61">
        <v>2250.0</v>
      </c>
      <c r="G1301" s="61">
        <v>2180.0</v>
      </c>
      <c r="H1301" s="515">
        <v>3714.3171</v>
      </c>
      <c r="I1301" s="515">
        <v>3038.3113878</v>
      </c>
      <c r="J1301" s="515">
        <v>2399.4488466000003</v>
      </c>
      <c r="K1301" s="61">
        <v>114.3</v>
      </c>
      <c r="L1301" s="560">
        <v>0.5</v>
      </c>
      <c r="M1301" s="561">
        <v>6.0</v>
      </c>
      <c r="N1301" s="55"/>
      <c r="O1301" s="563">
        <v>110330.0</v>
      </c>
      <c r="P1301" s="563"/>
      <c r="Q1301" s="582"/>
      <c r="S1301" s="8"/>
      <c r="T1301" s="588"/>
      <c r="U1301" s="8"/>
      <c r="V1301" s="8"/>
      <c r="W1301" s="8"/>
    </row>
    <row r="1302" ht="15.75" customHeight="1">
      <c r="E1302" s="8"/>
      <c r="H1302" s="63"/>
      <c r="I1302" s="63"/>
      <c r="J1302" s="63"/>
      <c r="M1302" s="572"/>
      <c r="O1302" s="563">
        <v>0.0</v>
      </c>
      <c r="P1302" s="563"/>
      <c r="Q1302" s="587"/>
      <c r="S1302" s="8"/>
      <c r="T1302" s="588"/>
      <c r="U1302" s="8"/>
      <c r="V1302" s="8"/>
      <c r="W1302" s="8"/>
    </row>
    <row r="1303" ht="15.75" customHeight="1">
      <c r="B1303" s="573" t="s">
        <v>2042</v>
      </c>
      <c r="E1303" s="8"/>
      <c r="H1303" s="63"/>
      <c r="I1303" s="63"/>
      <c r="J1303" s="63"/>
      <c r="M1303" s="572"/>
      <c r="O1303" s="563">
        <v>0.0</v>
      </c>
      <c r="P1303" s="563"/>
      <c r="Q1303" s="587"/>
      <c r="S1303" s="8"/>
      <c r="T1303" s="588"/>
      <c r="U1303" s="8"/>
      <c r="V1303" s="8"/>
      <c r="W1303" s="8"/>
    </row>
    <row r="1304" ht="15.75" customHeight="1">
      <c r="A1304" s="9" t="s">
        <v>3449</v>
      </c>
      <c r="B1304" s="9" t="s">
        <v>3450</v>
      </c>
      <c r="C1304" s="61">
        <v>2.0</v>
      </c>
      <c r="D1304" s="61">
        <v>70.0</v>
      </c>
      <c r="E1304" s="61">
        <v>100.0</v>
      </c>
      <c r="F1304" s="61">
        <v>2500.0</v>
      </c>
      <c r="G1304" s="61">
        <v>2430.0</v>
      </c>
      <c r="H1304" s="515">
        <v>594.4221</v>
      </c>
      <c r="I1304" s="515">
        <v>486.23727779999996</v>
      </c>
      <c r="J1304" s="515">
        <v>383.9966766</v>
      </c>
      <c r="K1304" s="61">
        <v>18.18</v>
      </c>
      <c r="L1304" s="560">
        <v>0.5</v>
      </c>
      <c r="M1304" s="561">
        <v>2.0</v>
      </c>
      <c r="N1304" s="562" t="s">
        <v>1254</v>
      </c>
      <c r="O1304" s="563">
        <v>29624.0</v>
      </c>
      <c r="P1304" s="563"/>
      <c r="Q1304" s="582"/>
      <c r="S1304" s="8"/>
      <c r="T1304" s="588"/>
      <c r="U1304" s="8"/>
      <c r="V1304" s="8"/>
      <c r="W1304" s="8"/>
    </row>
    <row r="1305" ht="15.75" customHeight="1">
      <c r="A1305" s="9" t="s">
        <v>3451</v>
      </c>
      <c r="B1305" s="9" t="s">
        <v>3452</v>
      </c>
      <c r="C1305" s="61">
        <v>3.0</v>
      </c>
      <c r="D1305" s="61">
        <v>70.0</v>
      </c>
      <c r="E1305" s="61">
        <v>160.0</v>
      </c>
      <c r="F1305" s="61">
        <v>2500.0</v>
      </c>
      <c r="G1305" s="61">
        <v>2430.0</v>
      </c>
      <c r="H1305" s="515">
        <v>891.0858000000001</v>
      </c>
      <c r="I1305" s="515">
        <v>728.9081844</v>
      </c>
      <c r="J1305" s="515">
        <v>575.6414268000001</v>
      </c>
      <c r="K1305" s="61">
        <v>27.18</v>
      </c>
      <c r="L1305" s="560">
        <v>0.5</v>
      </c>
      <c r="M1305" s="561">
        <v>4.0</v>
      </c>
      <c r="N1305" s="105"/>
      <c r="O1305" s="563">
        <v>38518.0</v>
      </c>
      <c r="P1305" s="563"/>
      <c r="Q1305" s="582"/>
      <c r="S1305" s="8"/>
      <c r="T1305" s="588"/>
      <c r="U1305" s="8"/>
      <c r="V1305" s="8"/>
      <c r="W1305" s="8"/>
    </row>
    <row r="1306" ht="15.75" customHeight="1">
      <c r="A1306" s="9" t="s">
        <v>3453</v>
      </c>
      <c r="B1306" s="9" t="s">
        <v>3454</v>
      </c>
      <c r="C1306" s="61">
        <v>4.0</v>
      </c>
      <c r="D1306" s="61">
        <v>70.0</v>
      </c>
      <c r="E1306" s="61">
        <v>220.0</v>
      </c>
      <c r="F1306" s="61">
        <v>2500.0</v>
      </c>
      <c r="G1306" s="61">
        <v>2430.0</v>
      </c>
      <c r="H1306" s="515">
        <v>1187.7495</v>
      </c>
      <c r="I1306" s="515">
        <v>971.5790909999998</v>
      </c>
      <c r="J1306" s="515">
        <v>767.286177</v>
      </c>
      <c r="K1306" s="61">
        <v>36.18000000000001</v>
      </c>
      <c r="L1306" s="560">
        <v>0.5</v>
      </c>
      <c r="M1306" s="561">
        <v>4.0</v>
      </c>
      <c r="N1306" s="105"/>
      <c r="O1306" s="563">
        <v>47429.0</v>
      </c>
      <c r="P1306" s="563"/>
      <c r="Q1306" s="582"/>
      <c r="S1306" s="8"/>
      <c r="T1306" s="588"/>
      <c r="U1306" s="8"/>
      <c r="V1306" s="8"/>
      <c r="W1306" s="8"/>
    </row>
    <row r="1307" ht="15.75" customHeight="1">
      <c r="A1307" s="9" t="s">
        <v>3455</v>
      </c>
      <c r="B1307" s="9" t="s">
        <v>3456</v>
      </c>
      <c r="C1307" s="61">
        <v>5.0</v>
      </c>
      <c r="D1307" s="61">
        <v>70.0</v>
      </c>
      <c r="E1307" s="61">
        <v>280.0</v>
      </c>
      <c r="F1307" s="61">
        <v>2500.0</v>
      </c>
      <c r="G1307" s="61">
        <v>2430.0</v>
      </c>
      <c r="H1307" s="515">
        <v>1484.4132000000002</v>
      </c>
      <c r="I1307" s="515">
        <v>1214.2499976000001</v>
      </c>
      <c r="J1307" s="515">
        <v>958.9309272000002</v>
      </c>
      <c r="K1307" s="61">
        <v>45.18000000000001</v>
      </c>
      <c r="L1307" s="560">
        <v>0.5</v>
      </c>
      <c r="M1307" s="561">
        <v>4.0</v>
      </c>
      <c r="N1307" s="105"/>
      <c r="O1307" s="563">
        <v>56359.0</v>
      </c>
      <c r="P1307" s="563"/>
      <c r="Q1307" s="582"/>
      <c r="S1307" s="8"/>
      <c r="T1307" s="588"/>
      <c r="U1307" s="8"/>
      <c r="V1307" s="8"/>
      <c r="W1307" s="8"/>
    </row>
    <row r="1308" ht="15.75" customHeight="1">
      <c r="A1308" s="9" t="s">
        <v>3457</v>
      </c>
      <c r="B1308" s="9" t="s">
        <v>3458</v>
      </c>
      <c r="C1308" s="61">
        <v>6.0</v>
      </c>
      <c r="D1308" s="61">
        <v>70.0</v>
      </c>
      <c r="E1308" s="61">
        <v>340.0</v>
      </c>
      <c r="F1308" s="61">
        <v>2500.0</v>
      </c>
      <c r="G1308" s="61">
        <v>2430.0</v>
      </c>
      <c r="H1308" s="515">
        <v>1781.0769</v>
      </c>
      <c r="I1308" s="515">
        <v>1456.9209042</v>
      </c>
      <c r="J1308" s="515">
        <v>1150.5756774000001</v>
      </c>
      <c r="K1308" s="61">
        <v>54.18000000000001</v>
      </c>
      <c r="L1308" s="560">
        <v>0.5</v>
      </c>
      <c r="M1308" s="561">
        <v>4.0</v>
      </c>
      <c r="N1308" s="105"/>
      <c r="O1308" s="563">
        <v>65307.0</v>
      </c>
      <c r="P1308" s="563"/>
      <c r="Q1308" s="582"/>
      <c r="S1308" s="8"/>
      <c r="T1308" s="588"/>
      <c r="U1308" s="8"/>
      <c r="V1308" s="8"/>
      <c r="W1308" s="8"/>
    </row>
    <row r="1309" ht="15.75" customHeight="1">
      <c r="A1309" s="9" t="s">
        <v>3459</v>
      </c>
      <c r="B1309" s="9" t="s">
        <v>3460</v>
      </c>
      <c r="C1309" s="61">
        <v>7.0</v>
      </c>
      <c r="D1309" s="61">
        <v>70.0</v>
      </c>
      <c r="E1309" s="61">
        <v>400.0</v>
      </c>
      <c r="F1309" s="61">
        <v>2500.0</v>
      </c>
      <c r="G1309" s="61">
        <v>2430.0</v>
      </c>
      <c r="H1309" s="515">
        <v>2077.7406</v>
      </c>
      <c r="I1309" s="515">
        <v>1699.5918108</v>
      </c>
      <c r="J1309" s="515">
        <v>1342.2204276</v>
      </c>
      <c r="K1309" s="61">
        <v>63.18000000000001</v>
      </c>
      <c r="L1309" s="560">
        <v>0.5</v>
      </c>
      <c r="M1309" s="561">
        <v>4.0</v>
      </c>
      <c r="N1309" s="105"/>
      <c r="O1309" s="563">
        <v>74273.0</v>
      </c>
      <c r="P1309" s="563"/>
      <c r="Q1309" s="582"/>
      <c r="S1309" s="8"/>
      <c r="T1309" s="588"/>
      <c r="U1309" s="8"/>
      <c r="V1309" s="8"/>
      <c r="W1309" s="8"/>
    </row>
    <row r="1310" ht="15.75" customHeight="1">
      <c r="A1310" s="9" t="s">
        <v>3461</v>
      </c>
      <c r="B1310" s="9" t="s">
        <v>3462</v>
      </c>
      <c r="C1310" s="61">
        <v>8.0</v>
      </c>
      <c r="D1310" s="61">
        <v>70.0</v>
      </c>
      <c r="E1310" s="61">
        <v>460.0</v>
      </c>
      <c r="F1310" s="61">
        <v>2500.0</v>
      </c>
      <c r="G1310" s="61">
        <v>2430.0</v>
      </c>
      <c r="H1310" s="515">
        <v>2375.499</v>
      </c>
      <c r="I1310" s="515">
        <v>1943.1581819999997</v>
      </c>
      <c r="J1310" s="515">
        <v>1534.572354</v>
      </c>
      <c r="K1310" s="61">
        <v>72.27</v>
      </c>
      <c r="L1310" s="560">
        <v>0.5</v>
      </c>
      <c r="M1310" s="561">
        <v>4.0</v>
      </c>
      <c r="N1310" s="105"/>
      <c r="O1310" s="563">
        <v>83262.0</v>
      </c>
      <c r="P1310" s="563"/>
      <c r="Q1310" s="582"/>
      <c r="S1310" s="8"/>
      <c r="T1310" s="588"/>
      <c r="U1310" s="8"/>
      <c r="V1310" s="8"/>
      <c r="W1310" s="8"/>
    </row>
    <row r="1311" ht="15.75" customHeight="1">
      <c r="A1311" s="9" t="s">
        <v>3463</v>
      </c>
      <c r="B1311" s="9" t="s">
        <v>3464</v>
      </c>
      <c r="C1311" s="61">
        <v>9.0</v>
      </c>
      <c r="D1311" s="61">
        <v>70.0</v>
      </c>
      <c r="E1311" s="61">
        <v>520.0</v>
      </c>
      <c r="F1311" s="61">
        <v>2500.0</v>
      </c>
      <c r="G1311" s="61">
        <v>2430.0</v>
      </c>
      <c r="H1311" s="515">
        <v>2672.1627000000003</v>
      </c>
      <c r="I1311" s="515">
        <v>2185.8290886</v>
      </c>
      <c r="J1311" s="515">
        <v>1726.2171042000002</v>
      </c>
      <c r="K1311" s="61">
        <v>81.27</v>
      </c>
      <c r="L1311" s="560">
        <v>0.5</v>
      </c>
      <c r="M1311" s="561">
        <v>4.0</v>
      </c>
      <c r="N1311" s="105"/>
      <c r="O1311" s="563">
        <v>92267.0</v>
      </c>
      <c r="P1311" s="563"/>
      <c r="Q1311" s="582"/>
      <c r="S1311" s="8"/>
      <c r="T1311" s="588"/>
      <c r="U1311" s="8"/>
      <c r="V1311" s="8"/>
      <c r="W1311" s="8"/>
    </row>
    <row r="1312" ht="15.75" customHeight="1">
      <c r="A1312" s="9" t="s">
        <v>3465</v>
      </c>
      <c r="B1312" s="9" t="s">
        <v>3466</v>
      </c>
      <c r="C1312" s="61">
        <v>10.0</v>
      </c>
      <c r="D1312" s="61">
        <v>70.0</v>
      </c>
      <c r="E1312" s="61">
        <v>580.0</v>
      </c>
      <c r="F1312" s="61">
        <v>2500.0</v>
      </c>
      <c r="G1312" s="61">
        <v>2430.0</v>
      </c>
      <c r="H1312" s="515">
        <v>2969.9210999999996</v>
      </c>
      <c r="I1312" s="515">
        <v>2429.3954597999996</v>
      </c>
      <c r="J1312" s="515">
        <v>1918.5690305999997</v>
      </c>
      <c r="K1312" s="61">
        <v>90.27</v>
      </c>
      <c r="L1312" s="560">
        <v>0.5</v>
      </c>
      <c r="M1312" s="561">
        <v>6.0</v>
      </c>
      <c r="N1312" s="105"/>
      <c r="O1312" s="563">
        <v>101296.0</v>
      </c>
      <c r="P1312" s="563"/>
      <c r="Q1312" s="582"/>
      <c r="S1312" s="8"/>
      <c r="T1312" s="588"/>
      <c r="U1312" s="8"/>
      <c r="V1312" s="8"/>
      <c r="W1312" s="8"/>
    </row>
    <row r="1313" ht="15.75" customHeight="1">
      <c r="A1313" s="9" t="s">
        <v>3467</v>
      </c>
      <c r="B1313" s="9" t="s">
        <v>3468</v>
      </c>
      <c r="C1313" s="61">
        <v>11.0</v>
      </c>
      <c r="D1313" s="61">
        <v>70.0</v>
      </c>
      <c r="E1313" s="61">
        <v>640.0</v>
      </c>
      <c r="F1313" s="61">
        <v>2500.0</v>
      </c>
      <c r="G1313" s="61">
        <v>2430.0</v>
      </c>
      <c r="H1313" s="515">
        <v>3266.5847999999996</v>
      </c>
      <c r="I1313" s="515">
        <v>2672.0663663999994</v>
      </c>
      <c r="J1313" s="515">
        <v>2110.2137807999998</v>
      </c>
      <c r="K1313" s="61">
        <v>99.27</v>
      </c>
      <c r="L1313" s="560">
        <v>0.5</v>
      </c>
      <c r="M1313" s="561">
        <v>6.0</v>
      </c>
      <c r="N1313" s="105"/>
      <c r="O1313" s="563">
        <v>110338.0</v>
      </c>
      <c r="P1313" s="563"/>
      <c r="Q1313" s="582"/>
      <c r="S1313" s="8"/>
      <c r="T1313" s="588"/>
      <c r="U1313" s="8"/>
      <c r="V1313" s="8"/>
      <c r="W1313" s="8"/>
    </row>
    <row r="1314" ht="15.75" customHeight="1">
      <c r="A1314" s="9" t="s">
        <v>3469</v>
      </c>
      <c r="B1314" s="9" t="s">
        <v>3470</v>
      </c>
      <c r="C1314" s="61">
        <v>12.0</v>
      </c>
      <c r="D1314" s="61">
        <v>70.0</v>
      </c>
      <c r="E1314" s="61">
        <v>700.0</v>
      </c>
      <c r="F1314" s="61">
        <v>2500.0</v>
      </c>
      <c r="G1314" s="61">
        <v>2430.0</v>
      </c>
      <c r="H1314" s="515">
        <v>3563.2484999999997</v>
      </c>
      <c r="I1314" s="515">
        <v>2914.7372729999997</v>
      </c>
      <c r="J1314" s="515">
        <v>2301.858531</v>
      </c>
      <c r="K1314" s="61">
        <v>108.27</v>
      </c>
      <c r="L1314" s="560">
        <v>0.5</v>
      </c>
      <c r="M1314" s="561">
        <v>6.0</v>
      </c>
      <c r="N1314" s="105"/>
      <c r="O1314" s="563">
        <v>119277.0</v>
      </c>
      <c r="P1314" s="563"/>
      <c r="Q1314" s="582"/>
      <c r="S1314" s="8"/>
      <c r="T1314" s="588"/>
      <c r="U1314" s="8"/>
      <c r="V1314" s="8"/>
      <c r="W1314" s="8"/>
    </row>
    <row r="1315" ht="15.75" customHeight="1">
      <c r="A1315" s="9" t="s">
        <v>3471</v>
      </c>
      <c r="B1315" s="9" t="s">
        <v>3472</v>
      </c>
      <c r="C1315" s="61">
        <v>13.0</v>
      </c>
      <c r="D1315" s="61">
        <v>70.0</v>
      </c>
      <c r="E1315" s="61">
        <v>760.0</v>
      </c>
      <c r="F1315" s="61">
        <v>2500.0</v>
      </c>
      <c r="G1315" s="61">
        <v>2430.0</v>
      </c>
      <c r="H1315" s="515">
        <v>3859.9121999999998</v>
      </c>
      <c r="I1315" s="515">
        <v>3157.4081795999996</v>
      </c>
      <c r="J1315" s="515">
        <v>2493.5032812</v>
      </c>
      <c r="K1315" s="61">
        <v>117.27000000000001</v>
      </c>
      <c r="L1315" s="560">
        <v>0.5</v>
      </c>
      <c r="M1315" s="561">
        <v>6.0</v>
      </c>
      <c r="N1315" s="105"/>
      <c r="O1315" s="563">
        <v>128216.0</v>
      </c>
      <c r="P1315" s="563"/>
      <c r="Q1315" s="582"/>
      <c r="S1315" s="8"/>
      <c r="T1315" s="588"/>
      <c r="U1315" s="8"/>
      <c r="V1315" s="8"/>
      <c r="W1315" s="8"/>
    </row>
    <row r="1316" ht="15.75" customHeight="1">
      <c r="A1316" s="9" t="s">
        <v>3473</v>
      </c>
      <c r="B1316" s="9" t="s">
        <v>3474</v>
      </c>
      <c r="C1316" s="61">
        <v>14.0</v>
      </c>
      <c r="D1316" s="61">
        <v>70.0</v>
      </c>
      <c r="E1316" s="61">
        <v>820.0</v>
      </c>
      <c r="F1316" s="61">
        <v>2500.0</v>
      </c>
      <c r="G1316" s="61">
        <v>2430.0</v>
      </c>
      <c r="H1316" s="515">
        <v>4157.6705999999995</v>
      </c>
      <c r="I1316" s="515">
        <v>3400.974550799999</v>
      </c>
      <c r="J1316" s="515">
        <v>2685.8552075999996</v>
      </c>
      <c r="K1316" s="61">
        <v>126.27000000000001</v>
      </c>
      <c r="L1316" s="560">
        <v>0.5</v>
      </c>
      <c r="M1316" s="561">
        <v>6.0</v>
      </c>
      <c r="N1316" s="55"/>
      <c r="O1316" s="563">
        <v>137155.0</v>
      </c>
      <c r="P1316" s="563"/>
      <c r="Q1316" s="582"/>
      <c r="S1316" s="8"/>
      <c r="T1316" s="588"/>
      <c r="U1316" s="8"/>
      <c r="V1316" s="8"/>
      <c r="W1316" s="8"/>
    </row>
    <row r="1317" ht="15.75" customHeight="1">
      <c r="E1317" s="8"/>
      <c r="H1317" s="63"/>
      <c r="I1317" s="63"/>
      <c r="J1317" s="63"/>
      <c r="M1317" s="572"/>
      <c r="O1317" s="563">
        <v>0.0</v>
      </c>
      <c r="P1317" s="563"/>
      <c r="Q1317" s="587"/>
      <c r="S1317" s="8"/>
      <c r="T1317" s="588"/>
      <c r="U1317" s="8"/>
      <c r="V1317" s="8"/>
      <c r="W1317" s="8"/>
    </row>
    <row r="1318" ht="15.75" customHeight="1">
      <c r="B1318" s="573" t="s">
        <v>2069</v>
      </c>
      <c r="E1318" s="8"/>
      <c r="H1318" s="63"/>
      <c r="I1318" s="63"/>
      <c r="J1318" s="63"/>
      <c r="M1318" s="572"/>
      <c r="O1318" s="563">
        <v>0.0</v>
      </c>
      <c r="P1318" s="563"/>
      <c r="Q1318" s="587"/>
      <c r="S1318" s="8"/>
      <c r="T1318" s="588"/>
      <c r="U1318" s="8"/>
      <c r="V1318" s="8"/>
      <c r="W1318" s="8"/>
    </row>
    <row r="1319" ht="15.75" customHeight="1">
      <c r="A1319" s="9" t="s">
        <v>3475</v>
      </c>
      <c r="B1319" s="9" t="s">
        <v>3476</v>
      </c>
      <c r="C1319" s="61">
        <v>2.0</v>
      </c>
      <c r="D1319" s="61">
        <v>70.0</v>
      </c>
      <c r="E1319" s="61">
        <v>100.0</v>
      </c>
      <c r="F1319" s="61">
        <v>3000.0</v>
      </c>
      <c r="G1319" s="61">
        <v>2930.0</v>
      </c>
      <c r="H1319" s="515">
        <v>712.6496999999999</v>
      </c>
      <c r="I1319" s="515">
        <v>582.9474545999999</v>
      </c>
      <c r="J1319" s="515">
        <v>460.37170619999995</v>
      </c>
      <c r="K1319" s="255">
        <v>22.14</v>
      </c>
      <c r="L1319" s="560">
        <v>0.5</v>
      </c>
      <c r="M1319" s="561">
        <v>2.0</v>
      </c>
      <c r="N1319" s="562" t="s">
        <v>1254</v>
      </c>
      <c r="O1319" s="563">
        <v>34944.0</v>
      </c>
      <c r="P1319" s="563"/>
      <c r="Q1319" s="582"/>
      <c r="S1319" s="8"/>
      <c r="T1319" s="588"/>
      <c r="U1319" s="8"/>
      <c r="V1319" s="8"/>
      <c r="W1319" s="8"/>
    </row>
    <row r="1320" ht="15.75" customHeight="1">
      <c r="A1320" s="9" t="s">
        <v>3477</v>
      </c>
      <c r="B1320" s="9" t="s">
        <v>3478</v>
      </c>
      <c r="C1320" s="61">
        <v>3.0</v>
      </c>
      <c r="D1320" s="61">
        <v>70.0</v>
      </c>
      <c r="E1320" s="61">
        <v>160.0</v>
      </c>
      <c r="F1320" s="61">
        <v>3000.0</v>
      </c>
      <c r="G1320" s="61">
        <v>2930.0</v>
      </c>
      <c r="H1320" s="515">
        <v>1069.5219</v>
      </c>
      <c r="I1320" s="515">
        <v>874.8689142</v>
      </c>
      <c r="J1320" s="515">
        <v>690.9111474</v>
      </c>
      <c r="K1320" s="255">
        <v>33.075</v>
      </c>
      <c r="L1320" s="560">
        <v>0.5</v>
      </c>
      <c r="M1320" s="561">
        <v>4.0</v>
      </c>
      <c r="N1320" s="105"/>
      <c r="O1320" s="563">
        <v>45615.0</v>
      </c>
      <c r="P1320" s="563"/>
      <c r="Q1320" s="582"/>
      <c r="S1320" s="8"/>
      <c r="T1320" s="588"/>
      <c r="U1320" s="8"/>
      <c r="V1320" s="8"/>
      <c r="W1320" s="8"/>
    </row>
    <row r="1321" ht="15.75" customHeight="1">
      <c r="A1321" s="9" t="s">
        <v>3479</v>
      </c>
      <c r="B1321" s="9" t="s">
        <v>3480</v>
      </c>
      <c r="C1321" s="61">
        <v>4.0</v>
      </c>
      <c r="D1321" s="61">
        <v>70.0</v>
      </c>
      <c r="E1321" s="61">
        <v>220.0</v>
      </c>
      <c r="F1321" s="61">
        <v>3000.0</v>
      </c>
      <c r="G1321" s="61">
        <v>2930.0</v>
      </c>
      <c r="H1321" s="515">
        <v>1425.2993999999999</v>
      </c>
      <c r="I1321" s="515">
        <v>1165.8949091999998</v>
      </c>
      <c r="J1321" s="515">
        <v>920.7434123999999</v>
      </c>
      <c r="K1321" s="255">
        <v>44.14500000000001</v>
      </c>
      <c r="L1321" s="560">
        <v>0.5</v>
      </c>
      <c r="M1321" s="561">
        <v>4.0</v>
      </c>
      <c r="N1321" s="105"/>
      <c r="O1321" s="563">
        <v>56308.0</v>
      </c>
      <c r="P1321" s="563"/>
      <c r="Q1321" s="582"/>
      <c r="S1321" s="8"/>
      <c r="T1321" s="588"/>
      <c r="U1321" s="8"/>
      <c r="V1321" s="8"/>
      <c r="W1321" s="8"/>
    </row>
    <row r="1322" ht="15.75" customHeight="1">
      <c r="A1322" s="9" t="s">
        <v>3481</v>
      </c>
      <c r="B1322" s="9" t="s">
        <v>3482</v>
      </c>
      <c r="C1322" s="61">
        <v>5.0</v>
      </c>
      <c r="D1322" s="61">
        <v>70.0</v>
      </c>
      <c r="E1322" s="61">
        <v>280.0</v>
      </c>
      <c r="F1322" s="61">
        <v>3000.0</v>
      </c>
      <c r="G1322" s="61">
        <v>2930.0</v>
      </c>
      <c r="H1322" s="515">
        <v>1782.1716000000001</v>
      </c>
      <c r="I1322" s="515">
        <v>1457.8163688</v>
      </c>
      <c r="J1322" s="515">
        <v>1151.2828536000002</v>
      </c>
      <c r="K1322" s="255">
        <v>55.07999999999999</v>
      </c>
      <c r="L1322" s="560">
        <v>0.5</v>
      </c>
      <c r="M1322" s="561">
        <v>4.0</v>
      </c>
      <c r="N1322" s="105"/>
      <c r="O1322" s="563">
        <v>67023.0</v>
      </c>
      <c r="P1322" s="563"/>
      <c r="Q1322" s="582"/>
      <c r="S1322" s="8"/>
      <c r="T1322" s="588"/>
      <c r="U1322" s="8"/>
      <c r="V1322" s="8"/>
      <c r="W1322" s="8"/>
    </row>
    <row r="1323" ht="15.75" customHeight="1">
      <c r="A1323" s="9" t="s">
        <v>3483</v>
      </c>
      <c r="B1323" s="9" t="s">
        <v>3484</v>
      </c>
      <c r="C1323" s="61">
        <v>6.0</v>
      </c>
      <c r="D1323" s="61">
        <v>70.0</v>
      </c>
      <c r="E1323" s="61">
        <v>340.0</v>
      </c>
      <c r="F1323" s="61">
        <v>3000.0</v>
      </c>
      <c r="G1323" s="61">
        <v>2930.0</v>
      </c>
      <c r="H1323" s="515">
        <v>2137.9491000000003</v>
      </c>
      <c r="I1323" s="515">
        <v>1748.8423638000002</v>
      </c>
      <c r="J1323" s="515">
        <v>1381.1151186000002</v>
      </c>
      <c r="K1323" s="255">
        <v>66.015</v>
      </c>
      <c r="L1323" s="560">
        <v>0.5</v>
      </c>
      <c r="M1323" s="561">
        <v>4.0</v>
      </c>
      <c r="N1323" s="105"/>
      <c r="O1323" s="563">
        <v>77761.0</v>
      </c>
      <c r="P1323" s="563"/>
      <c r="Q1323" s="582"/>
      <c r="S1323" s="8"/>
      <c r="T1323" s="588"/>
      <c r="U1323" s="8"/>
      <c r="V1323" s="8"/>
      <c r="W1323" s="8"/>
    </row>
    <row r="1324" ht="15.75" customHeight="1">
      <c r="A1324" s="9" t="s">
        <v>3485</v>
      </c>
      <c r="B1324" s="9" t="s">
        <v>3486</v>
      </c>
      <c r="C1324" s="61">
        <v>7.0</v>
      </c>
      <c r="D1324" s="61">
        <v>70.0</v>
      </c>
      <c r="E1324" s="61">
        <v>400.0</v>
      </c>
      <c r="F1324" s="61">
        <v>3000.0</v>
      </c>
      <c r="G1324" s="61">
        <v>2930.0</v>
      </c>
      <c r="H1324" s="515">
        <v>2494.8213</v>
      </c>
      <c r="I1324" s="515">
        <v>2040.7638233999999</v>
      </c>
      <c r="J1324" s="515">
        <v>1611.6545598</v>
      </c>
      <c r="K1324" s="255">
        <v>76.95</v>
      </c>
      <c r="L1324" s="560">
        <v>0.5</v>
      </c>
      <c r="M1324" s="561">
        <v>4.0</v>
      </c>
      <c r="N1324" s="105"/>
      <c r="O1324" s="563">
        <v>88523.0</v>
      </c>
      <c r="P1324" s="563"/>
      <c r="Q1324" s="582"/>
      <c r="S1324" s="8"/>
      <c r="T1324" s="588"/>
      <c r="U1324" s="8"/>
      <c r="V1324" s="8"/>
      <c r="W1324" s="8"/>
    </row>
    <row r="1325" ht="15.75" customHeight="1">
      <c r="A1325" s="9" t="s">
        <v>3487</v>
      </c>
      <c r="B1325" s="9" t="s">
        <v>3488</v>
      </c>
      <c r="C1325" s="61">
        <v>8.0</v>
      </c>
      <c r="D1325" s="61">
        <v>70.0</v>
      </c>
      <c r="E1325" s="61">
        <v>460.0</v>
      </c>
      <c r="F1325" s="61">
        <v>3000.0</v>
      </c>
      <c r="G1325" s="61">
        <v>2930.0</v>
      </c>
      <c r="H1325" s="515">
        <v>2850.5987999999998</v>
      </c>
      <c r="I1325" s="515">
        <v>2331.7898183999996</v>
      </c>
      <c r="J1325" s="515">
        <v>1841.4868247999998</v>
      </c>
      <c r="K1325" s="255">
        <v>88.02000000000001</v>
      </c>
      <c r="L1325" s="560">
        <v>0.5</v>
      </c>
      <c r="M1325" s="561">
        <v>4.0</v>
      </c>
      <c r="N1325" s="105"/>
      <c r="O1325" s="563">
        <v>99309.0</v>
      </c>
      <c r="P1325" s="563"/>
      <c r="Q1325" s="582"/>
      <c r="S1325" s="8"/>
      <c r="T1325" s="588"/>
      <c r="U1325" s="8"/>
      <c r="V1325" s="8"/>
      <c r="W1325" s="8"/>
    </row>
    <row r="1326" ht="15.75" customHeight="1">
      <c r="A1326" s="9" t="s">
        <v>3489</v>
      </c>
      <c r="B1326" s="9" t="s">
        <v>3490</v>
      </c>
      <c r="C1326" s="61">
        <v>9.0</v>
      </c>
      <c r="D1326" s="61">
        <v>70.0</v>
      </c>
      <c r="E1326" s="61">
        <v>520.0</v>
      </c>
      <c r="F1326" s="61">
        <v>3000.0</v>
      </c>
      <c r="G1326" s="61">
        <v>2930.0</v>
      </c>
      <c r="H1326" s="515">
        <v>3207.471</v>
      </c>
      <c r="I1326" s="515">
        <v>2623.7112779999998</v>
      </c>
      <c r="J1326" s="515">
        <v>2072.026266</v>
      </c>
      <c r="K1326" s="255">
        <v>98.955</v>
      </c>
      <c r="L1326" s="560">
        <v>0.5</v>
      </c>
      <c r="M1326" s="561">
        <v>4.0</v>
      </c>
      <c r="N1326" s="105"/>
      <c r="O1326" s="563">
        <v>110114.0</v>
      </c>
      <c r="P1326" s="563"/>
      <c r="Q1326" s="582"/>
      <c r="S1326" s="8"/>
      <c r="T1326" s="588"/>
      <c r="U1326" s="8"/>
      <c r="V1326" s="8"/>
      <c r="W1326" s="8"/>
    </row>
    <row r="1327" ht="15.75" customHeight="1">
      <c r="A1327" s="9" t="s">
        <v>3491</v>
      </c>
      <c r="B1327" s="9" t="s">
        <v>3492</v>
      </c>
      <c r="C1327" s="61">
        <v>10.0</v>
      </c>
      <c r="D1327" s="61">
        <v>70.0</v>
      </c>
      <c r="E1327" s="61">
        <v>580.0</v>
      </c>
      <c r="F1327" s="61">
        <v>3000.0</v>
      </c>
      <c r="G1327" s="61">
        <v>2930.0</v>
      </c>
      <c r="H1327" s="515">
        <v>3563.2484999999997</v>
      </c>
      <c r="I1327" s="515">
        <v>2914.7372729999997</v>
      </c>
      <c r="J1327" s="515">
        <v>2301.858531</v>
      </c>
      <c r="K1327" s="255">
        <v>109.89000000000001</v>
      </c>
      <c r="L1327" s="560">
        <v>0.5</v>
      </c>
      <c r="M1327" s="561">
        <v>6.0</v>
      </c>
      <c r="N1327" s="105"/>
      <c r="O1327" s="563">
        <v>120949.0</v>
      </c>
      <c r="P1327" s="563"/>
      <c r="Q1327" s="582"/>
      <c r="S1327" s="8"/>
      <c r="T1327" s="588"/>
      <c r="U1327" s="8"/>
      <c r="V1327" s="8"/>
      <c r="W1327" s="8"/>
    </row>
    <row r="1328" ht="15.75" customHeight="1">
      <c r="A1328" s="9" t="s">
        <v>3493</v>
      </c>
      <c r="B1328" s="9" t="s">
        <v>3494</v>
      </c>
      <c r="C1328" s="61">
        <v>11.0</v>
      </c>
      <c r="D1328" s="61">
        <v>70.0</v>
      </c>
      <c r="E1328" s="61">
        <v>640.0</v>
      </c>
      <c r="F1328" s="61">
        <v>3000.0</v>
      </c>
      <c r="G1328" s="61">
        <v>2930.0</v>
      </c>
      <c r="H1328" s="515">
        <v>3920.1207000000004</v>
      </c>
      <c r="I1328" s="515">
        <v>3206.6587326000003</v>
      </c>
      <c r="J1328" s="515">
        <v>2532.3979722000004</v>
      </c>
      <c r="K1328" s="255">
        <v>120.82499999999999</v>
      </c>
      <c r="L1328" s="560">
        <v>0.5</v>
      </c>
      <c r="M1328" s="561">
        <v>6.0</v>
      </c>
      <c r="N1328" s="105"/>
      <c r="O1328" s="563">
        <v>131800.0</v>
      </c>
      <c r="P1328" s="563"/>
      <c r="Q1328" s="582"/>
      <c r="S1328" s="8"/>
      <c r="T1328" s="588"/>
      <c r="U1328" s="8"/>
      <c r="V1328" s="8"/>
      <c r="W1328" s="8"/>
    </row>
    <row r="1329" ht="15.75" customHeight="1">
      <c r="A1329" s="9" t="s">
        <v>3495</v>
      </c>
      <c r="B1329" s="9" t="s">
        <v>3496</v>
      </c>
      <c r="C1329" s="61">
        <v>12.0</v>
      </c>
      <c r="D1329" s="61">
        <v>70.0</v>
      </c>
      <c r="E1329" s="61">
        <v>700.0</v>
      </c>
      <c r="F1329" s="61">
        <v>3000.0</v>
      </c>
      <c r="G1329" s="61">
        <v>2930.0</v>
      </c>
      <c r="H1329" s="515">
        <v>4275.8982000000005</v>
      </c>
      <c r="I1329" s="515">
        <v>3497.6847276000003</v>
      </c>
      <c r="J1329" s="515">
        <v>2762.2302372000004</v>
      </c>
      <c r="K1329" s="255">
        <v>131.76</v>
      </c>
      <c r="L1329" s="560">
        <v>0.5</v>
      </c>
      <c r="M1329" s="561">
        <v>6.0</v>
      </c>
      <c r="N1329" s="105"/>
      <c r="O1329" s="563">
        <v>142526.0</v>
      </c>
      <c r="P1329" s="563"/>
      <c r="Q1329" s="582"/>
      <c r="S1329" s="8"/>
      <c r="T1329" s="588"/>
      <c r="U1329" s="8"/>
      <c r="V1329" s="8"/>
      <c r="W1329" s="8"/>
    </row>
    <row r="1330" ht="15.75" customHeight="1">
      <c r="A1330" s="9" t="s">
        <v>3497</v>
      </c>
      <c r="B1330" s="9" t="s">
        <v>3498</v>
      </c>
      <c r="C1330" s="61">
        <v>13.0</v>
      </c>
      <c r="D1330" s="61">
        <v>70.0</v>
      </c>
      <c r="E1330" s="61">
        <v>760.0</v>
      </c>
      <c r="F1330" s="61">
        <v>3000.0</v>
      </c>
      <c r="G1330" s="61">
        <v>2930.0</v>
      </c>
      <c r="H1330" s="515">
        <v>4632.7704</v>
      </c>
      <c r="I1330" s="515">
        <v>3789.6061872</v>
      </c>
      <c r="J1330" s="515">
        <v>2992.7696784000004</v>
      </c>
      <c r="K1330" s="255">
        <v>142.69500000000002</v>
      </c>
      <c r="L1330" s="560">
        <v>0.5</v>
      </c>
      <c r="M1330" s="561">
        <v>6.0</v>
      </c>
      <c r="N1330" s="105"/>
      <c r="O1330" s="563">
        <v>153253.0</v>
      </c>
      <c r="P1330" s="563"/>
      <c r="Q1330" s="582"/>
      <c r="S1330" s="8"/>
      <c r="T1330" s="588"/>
      <c r="U1330" s="8"/>
      <c r="V1330" s="8"/>
      <c r="W1330" s="8"/>
    </row>
    <row r="1331" ht="15.75" customHeight="1">
      <c r="A1331" s="9" t="s">
        <v>3499</v>
      </c>
      <c r="B1331" s="9" t="s">
        <v>3500</v>
      </c>
      <c r="C1331" s="61">
        <v>14.0</v>
      </c>
      <c r="D1331" s="61">
        <v>70.0</v>
      </c>
      <c r="E1331" s="61">
        <v>820.0</v>
      </c>
      <c r="F1331" s="61">
        <v>3000.0</v>
      </c>
      <c r="G1331" s="61">
        <v>2930.0</v>
      </c>
      <c r="H1331" s="515">
        <v>4988.5479</v>
      </c>
      <c r="I1331" s="515">
        <v>4080.6321821999995</v>
      </c>
      <c r="J1331" s="515">
        <v>3222.6019434</v>
      </c>
      <c r="K1331" s="255">
        <v>153.76500000000001</v>
      </c>
      <c r="L1331" s="560">
        <v>0.5</v>
      </c>
      <c r="M1331" s="561">
        <v>6.0</v>
      </c>
      <c r="N1331" s="55"/>
      <c r="O1331" s="563">
        <v>163980.0</v>
      </c>
      <c r="P1331" s="563"/>
      <c r="Q1331" s="582"/>
      <c r="S1331" s="8"/>
      <c r="T1331" s="588"/>
      <c r="U1331" s="8"/>
      <c r="V1331" s="8"/>
      <c r="W1331" s="8"/>
    </row>
    <row r="1332" ht="15.75" customHeight="1">
      <c r="O1332" s="563">
        <v>0.0</v>
      </c>
      <c r="P1332" s="563"/>
      <c r="S1332" s="8"/>
      <c r="T1332" s="588"/>
      <c r="U1332" s="8"/>
      <c r="V1332" s="8"/>
      <c r="W1332" s="8"/>
    </row>
    <row r="1333" ht="15.75" customHeight="1">
      <c r="A1333" s="572"/>
      <c r="B1333" s="573" t="s">
        <v>1556</v>
      </c>
      <c r="C1333" s="572"/>
      <c r="D1333" s="572"/>
      <c r="E1333" s="572"/>
      <c r="F1333" s="572"/>
      <c r="G1333" s="572"/>
      <c r="H1333" s="574"/>
      <c r="I1333" s="574"/>
      <c r="J1333" s="574"/>
      <c r="K1333" s="572"/>
      <c r="L1333" s="575"/>
      <c r="M1333" s="572"/>
      <c r="N1333" s="572"/>
      <c r="O1333" s="563">
        <v>0.0</v>
      </c>
      <c r="P1333" s="563"/>
      <c r="S1333" s="8"/>
      <c r="T1333" s="588"/>
      <c r="U1333" s="8"/>
      <c r="V1333" s="8"/>
      <c r="W1333" s="8"/>
    </row>
    <row r="1334" ht="15.75" customHeight="1">
      <c r="A1334" s="9" t="s">
        <v>3501</v>
      </c>
      <c r="B1334" s="9" t="s">
        <v>3502</v>
      </c>
      <c r="C1334" s="61">
        <v>2.0</v>
      </c>
      <c r="D1334" s="61">
        <v>90.0</v>
      </c>
      <c r="E1334" s="61">
        <v>140.0</v>
      </c>
      <c r="F1334" s="61">
        <v>500.0</v>
      </c>
      <c r="G1334" s="61">
        <v>430.0</v>
      </c>
      <c r="H1334" s="515">
        <v>235.0</v>
      </c>
      <c r="I1334" s="515">
        <v>192.0</v>
      </c>
      <c r="J1334" s="515">
        <v>152.0</v>
      </c>
      <c r="K1334" s="61">
        <v>6.1</v>
      </c>
      <c r="L1334" s="560">
        <v>0.5</v>
      </c>
      <c r="M1334" s="561">
        <v>2.0</v>
      </c>
      <c r="N1334" s="562" t="s">
        <v>1254</v>
      </c>
      <c r="O1334" s="563">
        <v>15476.0</v>
      </c>
      <c r="P1334" s="563"/>
      <c r="S1334" s="8"/>
      <c r="T1334" s="588"/>
      <c r="U1334" s="8"/>
      <c r="V1334" s="8"/>
      <c r="W1334" s="8"/>
    </row>
    <row r="1335" ht="15.75" customHeight="1">
      <c r="A1335" s="9" t="s">
        <v>3503</v>
      </c>
      <c r="B1335" s="9" t="s">
        <v>3504</v>
      </c>
      <c r="C1335" s="61">
        <v>3.0</v>
      </c>
      <c r="D1335" s="61">
        <v>90.0</v>
      </c>
      <c r="E1335" s="61">
        <v>220.0</v>
      </c>
      <c r="F1335" s="61">
        <v>500.0</v>
      </c>
      <c r="G1335" s="61">
        <v>430.0</v>
      </c>
      <c r="H1335" s="515">
        <v>352.0</v>
      </c>
      <c r="I1335" s="515">
        <v>288.0</v>
      </c>
      <c r="J1335" s="515">
        <v>227.0</v>
      </c>
      <c r="K1335" s="61">
        <v>9.1</v>
      </c>
      <c r="L1335" s="560">
        <v>0.5</v>
      </c>
      <c r="M1335" s="561">
        <v>4.0</v>
      </c>
      <c r="N1335" s="105"/>
      <c r="O1335" s="563">
        <v>17678.0</v>
      </c>
      <c r="P1335" s="563"/>
      <c r="S1335" s="8"/>
      <c r="T1335" s="588"/>
      <c r="U1335" s="8"/>
      <c r="V1335" s="8"/>
      <c r="W1335" s="8"/>
    </row>
    <row r="1336" ht="15.75" customHeight="1">
      <c r="A1336" s="9" t="s">
        <v>3505</v>
      </c>
      <c r="B1336" s="9" t="s">
        <v>3506</v>
      </c>
      <c r="C1336" s="61">
        <v>4.0</v>
      </c>
      <c r="D1336" s="61">
        <v>90.0</v>
      </c>
      <c r="E1336" s="61">
        <v>300.0</v>
      </c>
      <c r="F1336" s="61">
        <v>500.0</v>
      </c>
      <c r="G1336" s="61">
        <v>430.0</v>
      </c>
      <c r="H1336" s="515">
        <v>468.0</v>
      </c>
      <c r="I1336" s="515">
        <v>383.0</v>
      </c>
      <c r="J1336" s="515">
        <v>302.0</v>
      </c>
      <c r="K1336" s="61">
        <v>12.2</v>
      </c>
      <c r="L1336" s="560">
        <v>0.5</v>
      </c>
      <c r="M1336" s="561">
        <v>4.0</v>
      </c>
      <c r="N1336" s="105"/>
      <c r="O1336" s="563">
        <v>19886.0</v>
      </c>
      <c r="P1336" s="563"/>
      <c r="S1336" s="8"/>
      <c r="T1336" s="588"/>
      <c r="U1336" s="8"/>
      <c r="V1336" s="8"/>
      <c r="W1336" s="8"/>
    </row>
    <row r="1337" ht="15.75" customHeight="1">
      <c r="A1337" s="9" t="s">
        <v>3507</v>
      </c>
      <c r="B1337" s="9" t="s">
        <v>3508</v>
      </c>
      <c r="C1337" s="61">
        <v>5.0</v>
      </c>
      <c r="D1337" s="61">
        <v>90.0</v>
      </c>
      <c r="E1337" s="61">
        <v>380.0</v>
      </c>
      <c r="F1337" s="61">
        <v>500.0</v>
      </c>
      <c r="G1337" s="61">
        <v>430.0</v>
      </c>
      <c r="H1337" s="515">
        <v>584.0</v>
      </c>
      <c r="I1337" s="515">
        <v>478.0</v>
      </c>
      <c r="J1337" s="515">
        <v>377.0</v>
      </c>
      <c r="K1337" s="61">
        <v>15.6</v>
      </c>
      <c r="L1337" s="560">
        <v>0.5</v>
      </c>
      <c r="M1337" s="561">
        <v>4.0</v>
      </c>
      <c r="N1337" s="105"/>
      <c r="O1337" s="563">
        <v>22098.0</v>
      </c>
      <c r="P1337" s="563"/>
      <c r="S1337" s="8"/>
      <c r="T1337" s="588"/>
      <c r="U1337" s="8"/>
      <c r="V1337" s="8"/>
      <c r="W1337" s="8"/>
    </row>
    <row r="1338" ht="15.75" customHeight="1">
      <c r="A1338" s="9" t="s">
        <v>3509</v>
      </c>
      <c r="B1338" s="9" t="s">
        <v>3510</v>
      </c>
      <c r="C1338" s="61">
        <v>6.0</v>
      </c>
      <c r="D1338" s="61">
        <v>90.0</v>
      </c>
      <c r="E1338" s="61">
        <v>460.0</v>
      </c>
      <c r="F1338" s="61">
        <v>500.0</v>
      </c>
      <c r="G1338" s="61">
        <v>430.0</v>
      </c>
      <c r="H1338" s="515">
        <v>701.0</v>
      </c>
      <c r="I1338" s="515">
        <v>573.0</v>
      </c>
      <c r="J1338" s="515">
        <v>453.0</v>
      </c>
      <c r="K1338" s="61">
        <v>18.7</v>
      </c>
      <c r="L1338" s="560">
        <v>0.5</v>
      </c>
      <c r="M1338" s="561">
        <v>4.0</v>
      </c>
      <c r="N1338" s="105"/>
      <c r="O1338" s="563">
        <v>24316.0</v>
      </c>
      <c r="P1338" s="563"/>
      <c r="S1338" s="8"/>
      <c r="T1338" s="588"/>
      <c r="U1338" s="8"/>
      <c r="V1338" s="8"/>
      <c r="W1338" s="8"/>
    </row>
    <row r="1339" ht="15.75" customHeight="1">
      <c r="A1339" s="9" t="s">
        <v>3511</v>
      </c>
      <c r="B1339" s="9" t="s">
        <v>3512</v>
      </c>
      <c r="C1339" s="61">
        <v>7.0</v>
      </c>
      <c r="D1339" s="61">
        <v>90.0</v>
      </c>
      <c r="E1339" s="61">
        <v>540.0</v>
      </c>
      <c r="F1339" s="61">
        <v>500.0</v>
      </c>
      <c r="G1339" s="61">
        <v>430.0</v>
      </c>
      <c r="H1339" s="515">
        <v>819.0</v>
      </c>
      <c r="I1339" s="515">
        <v>670.0</v>
      </c>
      <c r="J1339" s="515">
        <v>529.0</v>
      </c>
      <c r="K1339" s="61">
        <v>21.8</v>
      </c>
      <c r="L1339" s="560">
        <v>0.5</v>
      </c>
      <c r="M1339" s="561">
        <v>4.0</v>
      </c>
      <c r="N1339" s="105"/>
      <c r="O1339" s="563">
        <v>26535.0</v>
      </c>
      <c r="P1339" s="563"/>
      <c r="S1339" s="8"/>
      <c r="T1339" s="588"/>
      <c r="U1339" s="8"/>
      <c r="V1339" s="8"/>
      <c r="W1339" s="8"/>
    </row>
    <row r="1340" ht="15.75" customHeight="1">
      <c r="A1340" s="9" t="s">
        <v>3513</v>
      </c>
      <c r="B1340" s="9" t="s">
        <v>3514</v>
      </c>
      <c r="C1340" s="61">
        <v>8.0</v>
      </c>
      <c r="D1340" s="61">
        <v>90.0</v>
      </c>
      <c r="E1340" s="61">
        <v>620.0</v>
      </c>
      <c r="F1340" s="61">
        <v>500.0</v>
      </c>
      <c r="G1340" s="61">
        <v>430.0</v>
      </c>
      <c r="H1340" s="515">
        <v>936.0</v>
      </c>
      <c r="I1340" s="515">
        <v>766.0</v>
      </c>
      <c r="J1340" s="515">
        <v>605.0</v>
      </c>
      <c r="K1340" s="61">
        <v>24.9</v>
      </c>
      <c r="L1340" s="560">
        <v>0.5</v>
      </c>
      <c r="M1340" s="561">
        <v>4.0</v>
      </c>
      <c r="N1340" s="105"/>
      <c r="O1340" s="563">
        <v>28761.0</v>
      </c>
      <c r="P1340" s="563"/>
      <c r="S1340" s="8"/>
      <c r="T1340" s="588"/>
      <c r="U1340" s="8"/>
      <c r="V1340" s="8"/>
      <c r="W1340" s="8"/>
    </row>
    <row r="1341" ht="15.75" customHeight="1">
      <c r="A1341" s="9" t="s">
        <v>3515</v>
      </c>
      <c r="B1341" s="9" t="s">
        <v>3516</v>
      </c>
      <c r="C1341" s="61">
        <v>9.0</v>
      </c>
      <c r="D1341" s="61">
        <v>90.0</v>
      </c>
      <c r="E1341" s="61">
        <v>700.0</v>
      </c>
      <c r="F1341" s="61">
        <v>500.0</v>
      </c>
      <c r="G1341" s="61">
        <v>430.0</v>
      </c>
      <c r="H1341" s="515">
        <v>1053.0</v>
      </c>
      <c r="I1341" s="515">
        <v>861.0</v>
      </c>
      <c r="J1341" s="515">
        <v>680.0</v>
      </c>
      <c r="K1341" s="61">
        <v>28.0</v>
      </c>
      <c r="L1341" s="560">
        <v>0.5</v>
      </c>
      <c r="M1341" s="561">
        <v>4.0</v>
      </c>
      <c r="N1341" s="105"/>
      <c r="O1341" s="563">
        <v>30990.0</v>
      </c>
      <c r="P1341" s="563"/>
      <c r="S1341" s="8"/>
      <c r="T1341" s="588"/>
      <c r="U1341" s="8"/>
      <c r="V1341" s="8"/>
      <c r="W1341" s="8"/>
    </row>
    <row r="1342" ht="15.75" customHeight="1">
      <c r="A1342" s="9" t="s">
        <v>3517</v>
      </c>
      <c r="B1342" s="9" t="s">
        <v>3518</v>
      </c>
      <c r="C1342" s="61">
        <v>10.0</v>
      </c>
      <c r="D1342" s="61">
        <v>90.0</v>
      </c>
      <c r="E1342" s="61">
        <v>780.0</v>
      </c>
      <c r="F1342" s="61">
        <v>500.0</v>
      </c>
      <c r="G1342" s="61">
        <v>430.0</v>
      </c>
      <c r="H1342" s="515">
        <v>1171.0</v>
      </c>
      <c r="I1342" s="515">
        <v>958.0</v>
      </c>
      <c r="J1342" s="515">
        <v>756.0</v>
      </c>
      <c r="K1342" s="61">
        <v>31.1</v>
      </c>
      <c r="L1342" s="560">
        <v>0.5</v>
      </c>
      <c r="M1342" s="561">
        <v>6.0</v>
      </c>
      <c r="N1342" s="105"/>
      <c r="O1342" s="563">
        <v>33226.0</v>
      </c>
      <c r="P1342" s="563"/>
      <c r="S1342" s="8"/>
      <c r="T1342" s="588"/>
      <c r="U1342" s="8"/>
      <c r="V1342" s="8"/>
      <c r="W1342" s="8"/>
    </row>
    <row r="1343" ht="15.75" customHeight="1">
      <c r="A1343" s="9" t="s">
        <v>3519</v>
      </c>
      <c r="B1343" s="9" t="s">
        <v>3520</v>
      </c>
      <c r="C1343" s="61">
        <v>11.0</v>
      </c>
      <c r="D1343" s="61">
        <v>90.0</v>
      </c>
      <c r="E1343" s="61">
        <v>860.0</v>
      </c>
      <c r="F1343" s="61">
        <v>500.0</v>
      </c>
      <c r="G1343" s="61">
        <v>430.0</v>
      </c>
      <c r="H1343" s="515">
        <v>1288.0</v>
      </c>
      <c r="I1343" s="515">
        <v>1054.0</v>
      </c>
      <c r="J1343" s="515">
        <v>832.0</v>
      </c>
      <c r="K1343" s="61">
        <v>34.2</v>
      </c>
      <c r="L1343" s="560">
        <v>0.5</v>
      </c>
      <c r="M1343" s="561">
        <v>6.0</v>
      </c>
      <c r="N1343" s="105"/>
      <c r="O1343" s="563">
        <v>35462.0</v>
      </c>
      <c r="P1343" s="563"/>
      <c r="S1343" s="8"/>
      <c r="T1343" s="588"/>
      <c r="U1343" s="8"/>
      <c r="V1343" s="8"/>
      <c r="W1343" s="8"/>
    </row>
    <row r="1344" ht="15.75" customHeight="1">
      <c r="A1344" s="9" t="s">
        <v>3521</v>
      </c>
      <c r="B1344" s="9" t="s">
        <v>3522</v>
      </c>
      <c r="C1344" s="61">
        <v>12.0</v>
      </c>
      <c r="D1344" s="61">
        <v>90.0</v>
      </c>
      <c r="E1344" s="61">
        <v>940.0</v>
      </c>
      <c r="F1344" s="61">
        <v>500.0</v>
      </c>
      <c r="G1344" s="61">
        <v>430.0</v>
      </c>
      <c r="H1344" s="515">
        <v>1404.0</v>
      </c>
      <c r="I1344" s="515">
        <v>1148.0</v>
      </c>
      <c r="J1344" s="515">
        <v>907.0</v>
      </c>
      <c r="K1344" s="61">
        <v>37.3</v>
      </c>
      <c r="L1344" s="560">
        <v>0.5</v>
      </c>
      <c r="M1344" s="561">
        <v>6.0</v>
      </c>
      <c r="N1344" s="55"/>
      <c r="O1344" s="563">
        <v>37674.0</v>
      </c>
      <c r="P1344" s="563"/>
      <c r="S1344" s="8"/>
      <c r="T1344" s="588"/>
      <c r="U1344" s="8"/>
      <c r="V1344" s="8"/>
      <c r="W1344" s="8"/>
    </row>
    <row r="1345" ht="15.75" customHeight="1">
      <c r="E1345" s="8"/>
      <c r="H1345" s="63"/>
      <c r="I1345" s="63"/>
      <c r="J1345" s="63"/>
      <c r="M1345" s="572"/>
      <c r="O1345" s="563">
        <v>0.0</v>
      </c>
      <c r="P1345" s="563"/>
      <c r="S1345" s="8"/>
      <c r="T1345" s="588"/>
      <c r="U1345" s="8"/>
      <c r="V1345" s="8"/>
      <c r="W1345" s="8"/>
    </row>
    <row r="1346" ht="15.75" customHeight="1">
      <c r="B1346" s="573" t="s">
        <v>1826</v>
      </c>
      <c r="E1346" s="8"/>
      <c r="H1346" s="63"/>
      <c r="I1346" s="63"/>
      <c r="J1346" s="63"/>
      <c r="M1346" s="572"/>
      <c r="O1346" s="563">
        <v>0.0</v>
      </c>
      <c r="P1346" s="563"/>
      <c r="S1346" s="8"/>
      <c r="T1346" s="588"/>
      <c r="U1346" s="8"/>
      <c r="V1346" s="8"/>
      <c r="W1346" s="8"/>
    </row>
    <row r="1347" ht="15.75" customHeight="1">
      <c r="A1347" s="9" t="s">
        <v>3523</v>
      </c>
      <c r="B1347" s="9" t="s">
        <v>3524</v>
      </c>
      <c r="C1347" s="61">
        <v>2.0</v>
      </c>
      <c r="D1347" s="61">
        <v>90.0</v>
      </c>
      <c r="E1347" s="61">
        <v>140.0</v>
      </c>
      <c r="F1347" s="61">
        <v>750.0</v>
      </c>
      <c r="G1347" s="61">
        <v>680.0</v>
      </c>
      <c r="H1347" s="515">
        <v>340.0</v>
      </c>
      <c r="I1347" s="515">
        <v>278.0</v>
      </c>
      <c r="J1347" s="515">
        <v>220.0</v>
      </c>
      <c r="K1347" s="61">
        <v>8.5</v>
      </c>
      <c r="L1347" s="560">
        <v>0.5</v>
      </c>
      <c r="M1347" s="561">
        <v>2.0</v>
      </c>
      <c r="N1347" s="562" t="s">
        <v>1254</v>
      </c>
      <c r="O1347" s="563">
        <v>18216.0</v>
      </c>
      <c r="P1347" s="563"/>
      <c r="S1347" s="8"/>
      <c r="T1347" s="588"/>
      <c r="U1347" s="8"/>
      <c r="V1347" s="8"/>
      <c r="W1347" s="8"/>
    </row>
    <row r="1348" ht="15.75" customHeight="1">
      <c r="A1348" s="9" t="s">
        <v>3525</v>
      </c>
      <c r="B1348" s="9" t="s">
        <v>3526</v>
      </c>
      <c r="C1348" s="61">
        <v>3.0</v>
      </c>
      <c r="D1348" s="61">
        <v>90.0</v>
      </c>
      <c r="E1348" s="61">
        <v>220.0</v>
      </c>
      <c r="F1348" s="61">
        <v>750.0</v>
      </c>
      <c r="G1348" s="61">
        <v>680.0</v>
      </c>
      <c r="H1348" s="515">
        <v>511.0</v>
      </c>
      <c r="I1348" s="515">
        <v>418.0</v>
      </c>
      <c r="J1348" s="515">
        <v>330.0</v>
      </c>
      <c r="K1348" s="61">
        <v>12.7</v>
      </c>
      <c r="L1348" s="560">
        <v>0.5</v>
      </c>
      <c r="M1348" s="561">
        <v>4.0</v>
      </c>
      <c r="N1348" s="105"/>
      <c r="O1348" s="563">
        <v>21940.0</v>
      </c>
      <c r="P1348" s="563"/>
      <c r="S1348" s="8"/>
      <c r="T1348" s="8"/>
      <c r="U1348" s="8"/>
      <c r="V1348" s="8"/>
      <c r="W1348" s="8"/>
    </row>
    <row r="1349" ht="15.75" customHeight="1">
      <c r="A1349" s="9" t="s">
        <v>3527</v>
      </c>
      <c r="B1349" s="9" t="s">
        <v>3528</v>
      </c>
      <c r="C1349" s="61">
        <v>4.0</v>
      </c>
      <c r="D1349" s="61">
        <v>90.0</v>
      </c>
      <c r="E1349" s="61">
        <v>300.0</v>
      </c>
      <c r="F1349" s="61">
        <v>750.0</v>
      </c>
      <c r="G1349" s="61">
        <v>680.0</v>
      </c>
      <c r="H1349" s="515">
        <v>684.0</v>
      </c>
      <c r="I1349" s="515">
        <v>560.0</v>
      </c>
      <c r="J1349" s="515">
        <v>442.0</v>
      </c>
      <c r="K1349" s="61">
        <v>16.8</v>
      </c>
      <c r="L1349" s="560">
        <v>0.5</v>
      </c>
      <c r="M1349" s="561">
        <v>4.0</v>
      </c>
      <c r="N1349" s="105"/>
      <c r="O1349" s="563">
        <v>25673.0</v>
      </c>
      <c r="P1349" s="563"/>
      <c r="S1349" s="8"/>
      <c r="T1349" s="8"/>
      <c r="U1349" s="8"/>
      <c r="V1349" s="8"/>
      <c r="W1349" s="8"/>
    </row>
    <row r="1350" ht="15.75" customHeight="1">
      <c r="A1350" s="9" t="s">
        <v>3529</v>
      </c>
      <c r="B1350" s="9" t="s">
        <v>3530</v>
      </c>
      <c r="C1350" s="61">
        <v>5.0</v>
      </c>
      <c r="D1350" s="61">
        <v>90.0</v>
      </c>
      <c r="E1350" s="61">
        <v>380.0</v>
      </c>
      <c r="F1350" s="61">
        <v>750.0</v>
      </c>
      <c r="G1350" s="61">
        <v>680.0</v>
      </c>
      <c r="H1350" s="515">
        <v>853.0</v>
      </c>
      <c r="I1350" s="515">
        <v>698.0</v>
      </c>
      <c r="J1350" s="515">
        <v>551.0</v>
      </c>
      <c r="K1350" s="61">
        <v>21.0</v>
      </c>
      <c r="L1350" s="560">
        <v>0.5</v>
      </c>
      <c r="M1350" s="561">
        <v>4.0</v>
      </c>
      <c r="N1350" s="105"/>
      <c r="O1350" s="563">
        <v>29415.0</v>
      </c>
      <c r="P1350" s="563"/>
      <c r="S1350" s="8"/>
      <c r="T1350" s="8"/>
      <c r="U1350" s="8"/>
      <c r="V1350" s="8"/>
      <c r="W1350" s="8"/>
    </row>
    <row r="1351" ht="15.75" customHeight="1">
      <c r="A1351" s="9" t="s">
        <v>3531</v>
      </c>
      <c r="B1351" s="9" t="s">
        <v>3532</v>
      </c>
      <c r="C1351" s="61">
        <v>6.0</v>
      </c>
      <c r="D1351" s="61">
        <v>90.0</v>
      </c>
      <c r="E1351" s="61">
        <v>460.0</v>
      </c>
      <c r="F1351" s="61">
        <v>750.0</v>
      </c>
      <c r="G1351" s="61">
        <v>680.0</v>
      </c>
      <c r="H1351" s="515">
        <v>1023.0</v>
      </c>
      <c r="I1351" s="515">
        <v>837.0</v>
      </c>
      <c r="J1351" s="515">
        <v>661.0</v>
      </c>
      <c r="K1351" s="61">
        <v>25.3</v>
      </c>
      <c r="L1351" s="560">
        <v>0.5</v>
      </c>
      <c r="M1351" s="561">
        <v>4.0</v>
      </c>
      <c r="N1351" s="105"/>
      <c r="O1351" s="563">
        <v>33163.0</v>
      </c>
      <c r="P1351" s="563"/>
      <c r="S1351" s="8"/>
      <c r="T1351" s="8"/>
      <c r="U1351" s="8"/>
      <c r="V1351" s="8"/>
      <c r="W1351" s="8"/>
    </row>
    <row r="1352" ht="15.75" customHeight="1">
      <c r="A1352" s="9" t="s">
        <v>3533</v>
      </c>
      <c r="B1352" s="9" t="s">
        <v>3534</v>
      </c>
      <c r="C1352" s="61">
        <v>7.0</v>
      </c>
      <c r="D1352" s="61">
        <v>90.0</v>
      </c>
      <c r="E1352" s="61">
        <v>540.0</v>
      </c>
      <c r="F1352" s="61">
        <v>750.0</v>
      </c>
      <c r="G1352" s="61">
        <v>680.0</v>
      </c>
      <c r="H1352" s="515">
        <v>1193.0</v>
      </c>
      <c r="I1352" s="515">
        <v>976.0</v>
      </c>
      <c r="J1352" s="515">
        <v>771.0</v>
      </c>
      <c r="K1352" s="61">
        <v>29.4</v>
      </c>
      <c r="L1352" s="560">
        <v>0.5</v>
      </c>
      <c r="M1352" s="561">
        <v>4.0</v>
      </c>
      <c r="N1352" s="105"/>
      <c r="O1352" s="563">
        <v>36920.0</v>
      </c>
      <c r="P1352" s="563"/>
      <c r="S1352" s="8"/>
      <c r="T1352" s="8"/>
      <c r="U1352" s="8"/>
      <c r="V1352" s="8"/>
      <c r="W1352" s="8"/>
    </row>
    <row r="1353" ht="15.75" customHeight="1">
      <c r="A1353" s="9" t="s">
        <v>3535</v>
      </c>
      <c r="B1353" s="9" t="s">
        <v>3536</v>
      </c>
      <c r="C1353" s="61">
        <v>8.0</v>
      </c>
      <c r="D1353" s="61">
        <v>90.0</v>
      </c>
      <c r="E1353" s="61">
        <v>620.0</v>
      </c>
      <c r="F1353" s="61">
        <v>750.0</v>
      </c>
      <c r="G1353" s="61">
        <v>680.0</v>
      </c>
      <c r="H1353" s="515">
        <v>1365.0</v>
      </c>
      <c r="I1353" s="515">
        <v>1117.0</v>
      </c>
      <c r="J1353" s="515">
        <v>882.0</v>
      </c>
      <c r="K1353" s="61">
        <v>33.6</v>
      </c>
      <c r="L1353" s="560">
        <v>0.5</v>
      </c>
      <c r="M1353" s="561">
        <v>4.0</v>
      </c>
      <c r="N1353" s="105"/>
      <c r="O1353" s="563">
        <v>40684.0</v>
      </c>
      <c r="P1353" s="563"/>
      <c r="S1353" s="8"/>
      <c r="T1353" s="8"/>
      <c r="U1353" s="8"/>
      <c r="V1353" s="8"/>
      <c r="W1353" s="8"/>
    </row>
    <row r="1354" ht="15.75" customHeight="1">
      <c r="A1354" s="9" t="s">
        <v>3537</v>
      </c>
      <c r="B1354" s="9" t="s">
        <v>3538</v>
      </c>
      <c r="C1354" s="61">
        <v>9.0</v>
      </c>
      <c r="D1354" s="61">
        <v>90.0</v>
      </c>
      <c r="E1354" s="61">
        <v>700.0</v>
      </c>
      <c r="F1354" s="61">
        <v>750.0</v>
      </c>
      <c r="G1354" s="61">
        <v>680.0</v>
      </c>
      <c r="H1354" s="515">
        <v>1531.0</v>
      </c>
      <c r="I1354" s="515">
        <v>1252.0</v>
      </c>
      <c r="J1354" s="515">
        <v>989.0</v>
      </c>
      <c r="K1354" s="61">
        <v>37.7</v>
      </c>
      <c r="L1354" s="560">
        <v>0.5</v>
      </c>
      <c r="M1354" s="561">
        <v>4.0</v>
      </c>
      <c r="N1354" s="105"/>
      <c r="O1354" s="563">
        <v>44455.0</v>
      </c>
      <c r="P1354" s="563"/>
      <c r="S1354" s="8"/>
      <c r="T1354" s="8"/>
      <c r="U1354" s="8"/>
      <c r="V1354" s="8"/>
      <c r="W1354" s="8"/>
    </row>
    <row r="1355" ht="15.75" customHeight="1">
      <c r="A1355" s="9" t="s">
        <v>3539</v>
      </c>
      <c r="B1355" s="9" t="s">
        <v>3540</v>
      </c>
      <c r="C1355" s="61">
        <v>10.0</v>
      </c>
      <c r="D1355" s="61">
        <v>90.0</v>
      </c>
      <c r="E1355" s="61">
        <v>780.0</v>
      </c>
      <c r="F1355" s="61">
        <v>750.0</v>
      </c>
      <c r="G1355" s="61">
        <v>680.0</v>
      </c>
      <c r="H1355" s="515">
        <v>1704.0</v>
      </c>
      <c r="I1355" s="515">
        <v>1394.0</v>
      </c>
      <c r="J1355" s="515">
        <v>1101.0</v>
      </c>
      <c r="K1355" s="61">
        <v>41.9</v>
      </c>
      <c r="L1355" s="560">
        <v>0.5</v>
      </c>
      <c r="M1355" s="561">
        <v>6.0</v>
      </c>
      <c r="N1355" s="105"/>
      <c r="O1355" s="563">
        <v>48236.0</v>
      </c>
      <c r="P1355" s="563"/>
      <c r="S1355" s="8"/>
      <c r="T1355" s="8"/>
      <c r="U1355" s="8"/>
      <c r="V1355" s="8"/>
      <c r="W1355" s="8"/>
    </row>
    <row r="1356" ht="15.75" customHeight="1">
      <c r="A1356" s="9" t="s">
        <v>3541</v>
      </c>
      <c r="B1356" s="9" t="s">
        <v>3542</v>
      </c>
      <c r="C1356" s="61">
        <v>11.0</v>
      </c>
      <c r="D1356" s="61">
        <v>90.0</v>
      </c>
      <c r="E1356" s="61">
        <v>860.0</v>
      </c>
      <c r="F1356" s="61">
        <v>750.0</v>
      </c>
      <c r="G1356" s="61">
        <v>680.0</v>
      </c>
      <c r="H1356" s="515">
        <v>1872.0</v>
      </c>
      <c r="I1356" s="515">
        <v>1531.0</v>
      </c>
      <c r="J1356" s="515">
        <v>1209.0</v>
      </c>
      <c r="K1356" s="61">
        <v>46.2</v>
      </c>
      <c r="L1356" s="560">
        <v>0.5</v>
      </c>
      <c r="M1356" s="561">
        <v>6.0</v>
      </c>
      <c r="N1356" s="105"/>
      <c r="O1356" s="563">
        <v>52025.0</v>
      </c>
      <c r="P1356" s="563"/>
      <c r="S1356" s="8"/>
      <c r="T1356" s="8"/>
      <c r="U1356" s="8"/>
      <c r="V1356" s="8"/>
      <c r="W1356" s="8"/>
    </row>
    <row r="1357" ht="15.75" customHeight="1">
      <c r="A1357" s="9" t="s">
        <v>3543</v>
      </c>
      <c r="B1357" s="9" t="s">
        <v>3544</v>
      </c>
      <c r="C1357" s="61">
        <v>12.0</v>
      </c>
      <c r="D1357" s="61">
        <v>90.0</v>
      </c>
      <c r="E1357" s="61">
        <v>940.0</v>
      </c>
      <c r="F1357" s="61">
        <v>750.0</v>
      </c>
      <c r="G1357" s="61">
        <v>680.0</v>
      </c>
      <c r="H1357" s="515">
        <v>2045.0</v>
      </c>
      <c r="I1357" s="515">
        <v>1673.0</v>
      </c>
      <c r="J1357" s="515">
        <v>1321.0</v>
      </c>
      <c r="K1357" s="61">
        <v>50.1</v>
      </c>
      <c r="L1357" s="560">
        <v>0.5</v>
      </c>
      <c r="M1357" s="561">
        <v>6.0</v>
      </c>
      <c r="N1357" s="55"/>
      <c r="O1357" s="563">
        <v>55770.0</v>
      </c>
      <c r="P1357" s="563"/>
      <c r="S1357" s="8"/>
      <c r="T1357" s="8"/>
      <c r="U1357" s="8"/>
      <c r="V1357" s="8"/>
      <c r="W1357" s="8"/>
    </row>
    <row r="1358" ht="15.75" customHeight="1">
      <c r="E1358" s="8"/>
      <c r="H1358" s="63"/>
      <c r="I1358" s="63"/>
      <c r="J1358" s="63"/>
      <c r="M1358" s="572"/>
      <c r="O1358" s="563">
        <v>0.0</v>
      </c>
      <c r="P1358" s="563"/>
      <c r="S1358" s="8"/>
      <c r="T1358" s="8"/>
      <c r="U1358" s="8"/>
      <c r="V1358" s="8"/>
      <c r="W1358" s="8"/>
    </row>
    <row r="1359" ht="15.75" customHeight="1">
      <c r="B1359" s="573" t="s">
        <v>1853</v>
      </c>
      <c r="E1359" s="8"/>
      <c r="H1359" s="63"/>
      <c r="I1359" s="63"/>
      <c r="J1359" s="63"/>
      <c r="M1359" s="572"/>
      <c r="O1359" s="563">
        <v>0.0</v>
      </c>
      <c r="P1359" s="563"/>
      <c r="S1359" s="8"/>
      <c r="T1359" s="8"/>
      <c r="U1359" s="8"/>
      <c r="V1359" s="8"/>
      <c r="W1359" s="8"/>
    </row>
    <row r="1360" ht="15.75" customHeight="1">
      <c r="A1360" s="9" t="s">
        <v>3545</v>
      </c>
      <c r="B1360" s="9" t="s">
        <v>3546</v>
      </c>
      <c r="C1360" s="61">
        <v>2.0</v>
      </c>
      <c r="D1360" s="61">
        <v>90.0</v>
      </c>
      <c r="E1360" s="61">
        <v>140.0</v>
      </c>
      <c r="F1360" s="61">
        <v>1000.0</v>
      </c>
      <c r="G1360" s="61">
        <v>930.0</v>
      </c>
      <c r="H1360" s="515">
        <v>460.0</v>
      </c>
      <c r="I1360" s="515">
        <v>376.0</v>
      </c>
      <c r="J1360" s="515">
        <v>297.0</v>
      </c>
      <c r="K1360" s="61">
        <v>10.9</v>
      </c>
      <c r="L1360" s="560">
        <v>0.5</v>
      </c>
      <c r="M1360" s="561">
        <v>2.0</v>
      </c>
      <c r="N1360" s="562" t="s">
        <v>1254</v>
      </c>
      <c r="O1360" s="563">
        <v>19281.0</v>
      </c>
      <c r="P1360" s="563"/>
      <c r="S1360" s="8"/>
      <c r="T1360" s="8"/>
      <c r="U1360" s="8"/>
      <c r="V1360" s="8"/>
      <c r="W1360" s="8"/>
    </row>
    <row r="1361" ht="15.75" customHeight="1">
      <c r="A1361" s="9" t="s">
        <v>3547</v>
      </c>
      <c r="B1361" s="9" t="s">
        <v>3548</v>
      </c>
      <c r="C1361" s="61">
        <v>3.0</v>
      </c>
      <c r="D1361" s="61">
        <v>90.0</v>
      </c>
      <c r="E1361" s="61">
        <v>220.0</v>
      </c>
      <c r="F1361" s="61">
        <v>1000.0</v>
      </c>
      <c r="G1361" s="61">
        <v>930.0</v>
      </c>
      <c r="H1361" s="515">
        <v>692.0</v>
      </c>
      <c r="I1361" s="515">
        <v>566.0</v>
      </c>
      <c r="J1361" s="515">
        <v>447.0</v>
      </c>
      <c r="K1361" s="61">
        <v>16.2</v>
      </c>
      <c r="L1361" s="560">
        <v>0.5</v>
      </c>
      <c r="M1361" s="561">
        <v>4.0</v>
      </c>
      <c r="N1361" s="105"/>
      <c r="O1361" s="563">
        <v>23541.0</v>
      </c>
      <c r="P1361" s="563"/>
      <c r="S1361" s="8"/>
      <c r="T1361" s="8"/>
      <c r="U1361" s="8"/>
      <c r="V1361" s="8"/>
      <c r="W1361" s="8"/>
    </row>
    <row r="1362" ht="15.75" customHeight="1">
      <c r="A1362" s="9" t="s">
        <v>3549</v>
      </c>
      <c r="B1362" s="9" t="s">
        <v>3550</v>
      </c>
      <c r="C1362" s="61">
        <v>4.0</v>
      </c>
      <c r="D1362" s="61">
        <v>90.0</v>
      </c>
      <c r="E1362" s="61">
        <v>300.0</v>
      </c>
      <c r="F1362" s="61">
        <v>1000.0</v>
      </c>
      <c r="G1362" s="61">
        <v>930.0</v>
      </c>
      <c r="H1362" s="515">
        <v>921.0</v>
      </c>
      <c r="I1362" s="515">
        <v>753.0</v>
      </c>
      <c r="J1362" s="515">
        <v>595.0</v>
      </c>
      <c r="K1362" s="61">
        <v>21.5</v>
      </c>
      <c r="L1362" s="560">
        <v>0.5</v>
      </c>
      <c r="M1362" s="561">
        <v>4.0</v>
      </c>
      <c r="N1362" s="105"/>
      <c r="O1362" s="563">
        <v>27809.0</v>
      </c>
      <c r="P1362" s="563"/>
      <c r="S1362" s="8"/>
      <c r="T1362" s="8"/>
      <c r="U1362" s="8"/>
      <c r="V1362" s="8"/>
      <c r="W1362" s="8"/>
    </row>
    <row r="1363" ht="15.75" customHeight="1">
      <c r="A1363" s="9" t="s">
        <v>3551</v>
      </c>
      <c r="B1363" s="9" t="s">
        <v>3552</v>
      </c>
      <c r="C1363" s="61">
        <v>5.0</v>
      </c>
      <c r="D1363" s="61">
        <v>90.0</v>
      </c>
      <c r="E1363" s="61">
        <v>380.0</v>
      </c>
      <c r="F1363" s="61">
        <v>1000.0</v>
      </c>
      <c r="G1363" s="61">
        <v>930.0</v>
      </c>
      <c r="H1363" s="515">
        <v>1150.0</v>
      </c>
      <c r="I1363" s="515">
        <v>941.0</v>
      </c>
      <c r="J1363" s="515">
        <v>743.0</v>
      </c>
      <c r="K1363" s="61">
        <v>26.7</v>
      </c>
      <c r="L1363" s="560">
        <v>0.5</v>
      </c>
      <c r="M1363" s="561">
        <v>4.0</v>
      </c>
      <c r="N1363" s="105"/>
      <c r="O1363" s="563">
        <v>32088.0</v>
      </c>
      <c r="P1363" s="563"/>
      <c r="S1363" s="8"/>
      <c r="T1363" s="8"/>
      <c r="U1363" s="8"/>
      <c r="V1363" s="8"/>
      <c r="W1363" s="8"/>
    </row>
    <row r="1364" ht="15.75" customHeight="1">
      <c r="A1364" s="9" t="s">
        <v>3553</v>
      </c>
      <c r="B1364" s="9" t="s">
        <v>3554</v>
      </c>
      <c r="C1364" s="61">
        <v>6.0</v>
      </c>
      <c r="D1364" s="61">
        <v>90.0</v>
      </c>
      <c r="E1364" s="61">
        <v>460.0</v>
      </c>
      <c r="F1364" s="61">
        <v>1000.0</v>
      </c>
      <c r="G1364" s="61">
        <v>930.0</v>
      </c>
      <c r="H1364" s="515">
        <v>1379.0</v>
      </c>
      <c r="I1364" s="515">
        <v>1128.0</v>
      </c>
      <c r="J1364" s="515">
        <v>891.0</v>
      </c>
      <c r="K1364" s="61">
        <v>32.1</v>
      </c>
      <c r="L1364" s="560">
        <v>0.5</v>
      </c>
      <c r="M1364" s="561">
        <v>4.0</v>
      </c>
      <c r="N1364" s="105"/>
      <c r="O1364" s="563">
        <v>36375.0</v>
      </c>
      <c r="P1364" s="563"/>
      <c r="S1364" s="8"/>
      <c r="T1364" s="8"/>
      <c r="U1364" s="8"/>
      <c r="V1364" s="8"/>
      <c r="W1364" s="8"/>
    </row>
    <row r="1365" ht="15.75" customHeight="1">
      <c r="A1365" s="9" t="s">
        <v>3555</v>
      </c>
      <c r="B1365" s="9" t="s">
        <v>3556</v>
      </c>
      <c r="C1365" s="61">
        <v>7.0</v>
      </c>
      <c r="D1365" s="61">
        <v>90.0</v>
      </c>
      <c r="E1365" s="61">
        <v>540.0</v>
      </c>
      <c r="F1365" s="61">
        <v>1000.0</v>
      </c>
      <c r="G1365" s="61">
        <v>930.0</v>
      </c>
      <c r="H1365" s="515">
        <v>1609.0</v>
      </c>
      <c r="I1365" s="515">
        <v>1316.0</v>
      </c>
      <c r="J1365" s="515">
        <v>1039.0</v>
      </c>
      <c r="K1365" s="61">
        <v>37.3</v>
      </c>
      <c r="L1365" s="560">
        <v>0.5</v>
      </c>
      <c r="M1365" s="561">
        <v>4.0</v>
      </c>
      <c r="N1365" s="105"/>
      <c r="O1365" s="563">
        <v>40671.0</v>
      </c>
      <c r="P1365" s="563"/>
      <c r="S1365" s="8"/>
      <c r="T1365" s="8"/>
      <c r="U1365" s="8"/>
      <c r="V1365" s="8"/>
      <c r="W1365" s="8"/>
    </row>
    <row r="1366" ht="15.75" customHeight="1">
      <c r="A1366" s="9" t="s">
        <v>3557</v>
      </c>
      <c r="B1366" s="9" t="s">
        <v>3558</v>
      </c>
      <c r="C1366" s="61">
        <v>8.0</v>
      </c>
      <c r="D1366" s="61">
        <v>90.0</v>
      </c>
      <c r="E1366" s="61">
        <v>620.0</v>
      </c>
      <c r="F1366" s="61">
        <v>1000.0</v>
      </c>
      <c r="G1366" s="61">
        <v>930.0</v>
      </c>
      <c r="H1366" s="515">
        <v>1838.0</v>
      </c>
      <c r="I1366" s="515">
        <v>1503.0</v>
      </c>
      <c r="J1366" s="515">
        <v>1187.0</v>
      </c>
      <c r="K1366" s="61">
        <v>42.7</v>
      </c>
      <c r="L1366" s="560">
        <v>0.5</v>
      </c>
      <c r="M1366" s="561">
        <v>4.0</v>
      </c>
      <c r="N1366" s="105"/>
      <c r="O1366" s="563">
        <v>44977.0</v>
      </c>
      <c r="P1366" s="563"/>
      <c r="S1366" s="8"/>
      <c r="T1366" s="8"/>
      <c r="U1366" s="8"/>
      <c r="V1366" s="8"/>
      <c r="W1366" s="8"/>
    </row>
    <row r="1367" ht="15.75" customHeight="1">
      <c r="A1367" s="9" t="s">
        <v>3559</v>
      </c>
      <c r="B1367" s="9" t="s">
        <v>3560</v>
      </c>
      <c r="C1367" s="61">
        <v>9.0</v>
      </c>
      <c r="D1367" s="61">
        <v>90.0</v>
      </c>
      <c r="E1367" s="61">
        <v>700.0</v>
      </c>
      <c r="F1367" s="61">
        <v>1000.0</v>
      </c>
      <c r="G1367" s="61">
        <v>930.0</v>
      </c>
      <c r="H1367" s="515">
        <v>2067.0</v>
      </c>
      <c r="I1367" s="515">
        <v>1691.0</v>
      </c>
      <c r="J1367" s="515">
        <v>1335.0</v>
      </c>
      <c r="K1367" s="61">
        <v>48.0</v>
      </c>
      <c r="L1367" s="560">
        <v>0.5</v>
      </c>
      <c r="M1367" s="561">
        <v>4.0</v>
      </c>
      <c r="N1367" s="105"/>
      <c r="O1367" s="563">
        <v>49291.0</v>
      </c>
      <c r="P1367" s="563"/>
      <c r="S1367" s="8"/>
      <c r="T1367" s="8"/>
      <c r="U1367" s="8"/>
      <c r="V1367" s="8"/>
      <c r="W1367" s="8"/>
    </row>
    <row r="1368" ht="15.75" customHeight="1">
      <c r="A1368" s="9" t="s">
        <v>3561</v>
      </c>
      <c r="B1368" s="9" t="s">
        <v>3562</v>
      </c>
      <c r="C1368" s="61">
        <v>10.0</v>
      </c>
      <c r="D1368" s="61">
        <v>90.0</v>
      </c>
      <c r="E1368" s="61">
        <v>780.0</v>
      </c>
      <c r="F1368" s="61">
        <v>1000.0</v>
      </c>
      <c r="G1368" s="61">
        <v>930.0</v>
      </c>
      <c r="H1368" s="515">
        <v>2298.0</v>
      </c>
      <c r="I1368" s="515">
        <v>1880.0</v>
      </c>
      <c r="J1368" s="515">
        <v>1485.0</v>
      </c>
      <c r="K1368" s="61">
        <v>53.3</v>
      </c>
      <c r="L1368" s="560">
        <v>0.5</v>
      </c>
      <c r="M1368" s="561">
        <v>6.0</v>
      </c>
      <c r="N1368" s="105"/>
      <c r="O1368" s="563">
        <v>53616.0</v>
      </c>
      <c r="P1368" s="563"/>
      <c r="S1368" s="8"/>
      <c r="T1368" s="8"/>
      <c r="U1368" s="8"/>
      <c r="V1368" s="8"/>
      <c r="W1368" s="8"/>
    </row>
    <row r="1369" ht="15.75" customHeight="1">
      <c r="A1369" s="9" t="s">
        <v>3563</v>
      </c>
      <c r="B1369" s="9" t="s">
        <v>3564</v>
      </c>
      <c r="C1369" s="61">
        <v>11.0</v>
      </c>
      <c r="D1369" s="61">
        <v>90.0</v>
      </c>
      <c r="E1369" s="61">
        <v>860.0</v>
      </c>
      <c r="F1369" s="61">
        <v>1000.0</v>
      </c>
      <c r="G1369" s="61">
        <v>930.0</v>
      </c>
      <c r="H1369" s="515">
        <v>2529.0</v>
      </c>
      <c r="I1369" s="515">
        <v>2069.0</v>
      </c>
      <c r="J1369" s="515">
        <v>1634.0</v>
      </c>
      <c r="K1369" s="61">
        <v>58.6</v>
      </c>
      <c r="L1369" s="560">
        <v>0.5</v>
      </c>
      <c r="M1369" s="561">
        <v>6.0</v>
      </c>
      <c r="N1369" s="105"/>
      <c r="O1369" s="563">
        <v>57949.0</v>
      </c>
      <c r="P1369" s="563"/>
      <c r="S1369" s="8"/>
      <c r="T1369" s="8"/>
      <c r="U1369" s="8"/>
      <c r="V1369" s="8"/>
      <c r="W1369" s="8"/>
    </row>
    <row r="1370" ht="15.75" customHeight="1">
      <c r="A1370" s="9" t="s">
        <v>3565</v>
      </c>
      <c r="B1370" s="9" t="s">
        <v>3566</v>
      </c>
      <c r="C1370" s="61">
        <v>12.0</v>
      </c>
      <c r="D1370" s="61">
        <v>90.0</v>
      </c>
      <c r="E1370" s="61">
        <v>940.0</v>
      </c>
      <c r="F1370" s="61">
        <v>1000.0</v>
      </c>
      <c r="G1370" s="61">
        <v>930.0</v>
      </c>
      <c r="H1370" s="515">
        <v>2757.0</v>
      </c>
      <c r="I1370" s="515">
        <v>2255.0</v>
      </c>
      <c r="J1370" s="515">
        <v>1781.0</v>
      </c>
      <c r="K1370" s="61">
        <v>63.9</v>
      </c>
      <c r="L1370" s="560">
        <v>0.5</v>
      </c>
      <c r="M1370" s="561">
        <v>6.0</v>
      </c>
      <c r="N1370" s="55"/>
      <c r="O1370" s="563">
        <v>62229.0</v>
      </c>
      <c r="P1370" s="563"/>
      <c r="S1370" s="8"/>
      <c r="T1370" s="8"/>
      <c r="U1370" s="8"/>
      <c r="V1370" s="8"/>
      <c r="W1370" s="8"/>
    </row>
    <row r="1371" ht="15.75" customHeight="1">
      <c r="E1371" s="8"/>
      <c r="H1371" s="63"/>
      <c r="I1371" s="63"/>
      <c r="J1371" s="63"/>
      <c r="M1371" s="572"/>
      <c r="O1371" s="563">
        <v>0.0</v>
      </c>
      <c r="P1371" s="563"/>
      <c r="S1371" s="8"/>
      <c r="T1371" s="8"/>
      <c r="U1371" s="8"/>
      <c r="V1371" s="8"/>
      <c r="W1371" s="8"/>
    </row>
    <row r="1372" ht="15.75" customHeight="1">
      <c r="B1372" s="573" t="s">
        <v>1880</v>
      </c>
      <c r="E1372" s="8"/>
      <c r="H1372" s="63"/>
      <c r="I1372" s="63"/>
      <c r="J1372" s="63"/>
      <c r="M1372" s="572"/>
      <c r="O1372" s="563">
        <v>0.0</v>
      </c>
      <c r="P1372" s="563"/>
      <c r="S1372" s="8"/>
      <c r="T1372" s="8"/>
      <c r="U1372" s="8"/>
      <c r="V1372" s="8"/>
      <c r="W1372" s="8"/>
    </row>
    <row r="1373" ht="15.75" customHeight="1">
      <c r="A1373" s="9" t="s">
        <v>3567</v>
      </c>
      <c r="B1373" s="9" t="s">
        <v>3568</v>
      </c>
      <c r="C1373" s="61">
        <v>2.0</v>
      </c>
      <c r="D1373" s="61">
        <v>90.0</v>
      </c>
      <c r="E1373" s="61">
        <v>140.0</v>
      </c>
      <c r="F1373" s="61">
        <v>1250.0</v>
      </c>
      <c r="G1373" s="61">
        <v>1180.0</v>
      </c>
      <c r="H1373" s="515">
        <v>570.0</v>
      </c>
      <c r="I1373" s="515">
        <v>466.0</v>
      </c>
      <c r="J1373" s="515">
        <v>368.0</v>
      </c>
      <c r="K1373" s="61">
        <v>13.2</v>
      </c>
      <c r="L1373" s="560">
        <v>0.5</v>
      </c>
      <c r="M1373" s="561">
        <v>2.0</v>
      </c>
      <c r="N1373" s="562" t="s">
        <v>1254</v>
      </c>
      <c r="O1373" s="563">
        <v>21106.0</v>
      </c>
      <c r="P1373" s="563"/>
      <c r="S1373" s="8"/>
      <c r="T1373" s="8"/>
      <c r="U1373" s="8"/>
      <c r="V1373" s="8"/>
      <c r="W1373" s="8"/>
    </row>
    <row r="1374" ht="15.75" customHeight="1">
      <c r="A1374" s="9" t="s">
        <v>3569</v>
      </c>
      <c r="B1374" s="9" t="s">
        <v>3570</v>
      </c>
      <c r="C1374" s="61">
        <v>3.0</v>
      </c>
      <c r="D1374" s="61">
        <v>90.0</v>
      </c>
      <c r="E1374" s="61">
        <v>220.0</v>
      </c>
      <c r="F1374" s="61">
        <v>1250.0</v>
      </c>
      <c r="G1374" s="61">
        <v>1180.0</v>
      </c>
      <c r="H1374" s="515">
        <v>857.0</v>
      </c>
      <c r="I1374" s="515">
        <v>701.0</v>
      </c>
      <c r="J1374" s="515">
        <v>554.0</v>
      </c>
      <c r="K1374" s="61">
        <v>19.6</v>
      </c>
      <c r="L1374" s="560">
        <v>0.5</v>
      </c>
      <c r="M1374" s="561">
        <v>4.0</v>
      </c>
      <c r="N1374" s="105"/>
      <c r="O1374" s="563">
        <v>26281.0</v>
      </c>
      <c r="P1374" s="563"/>
      <c r="S1374" s="8"/>
      <c r="T1374" s="8"/>
      <c r="U1374" s="8"/>
      <c r="V1374" s="8"/>
      <c r="W1374" s="8"/>
    </row>
    <row r="1375" ht="15.75" customHeight="1">
      <c r="A1375" s="9" t="s">
        <v>3571</v>
      </c>
      <c r="B1375" s="9" t="s">
        <v>3572</v>
      </c>
      <c r="C1375" s="61">
        <v>4.0</v>
      </c>
      <c r="D1375" s="61">
        <v>90.0</v>
      </c>
      <c r="E1375" s="61">
        <v>300.0</v>
      </c>
      <c r="F1375" s="61">
        <v>1250.0</v>
      </c>
      <c r="G1375" s="61">
        <v>1180.0</v>
      </c>
      <c r="H1375" s="515">
        <v>1142.0</v>
      </c>
      <c r="I1375" s="515">
        <v>934.0</v>
      </c>
      <c r="J1375" s="515">
        <v>738.0</v>
      </c>
      <c r="K1375" s="61">
        <v>26.0</v>
      </c>
      <c r="L1375" s="560">
        <v>0.5</v>
      </c>
      <c r="M1375" s="561">
        <v>4.0</v>
      </c>
      <c r="N1375" s="105"/>
      <c r="O1375" s="563">
        <v>31467.0</v>
      </c>
      <c r="P1375" s="563"/>
      <c r="S1375" s="8"/>
      <c r="T1375" s="8"/>
      <c r="U1375" s="8"/>
      <c r="V1375" s="8"/>
      <c r="W1375" s="8"/>
    </row>
    <row r="1376" ht="15.75" customHeight="1">
      <c r="A1376" s="9" t="s">
        <v>3573</v>
      </c>
      <c r="B1376" s="9" t="s">
        <v>3574</v>
      </c>
      <c r="C1376" s="61">
        <v>5.0</v>
      </c>
      <c r="D1376" s="61">
        <v>90.0</v>
      </c>
      <c r="E1376" s="61">
        <v>380.0</v>
      </c>
      <c r="F1376" s="61">
        <v>1250.0</v>
      </c>
      <c r="G1376" s="61">
        <v>1180.0</v>
      </c>
      <c r="H1376" s="515">
        <v>1429.0</v>
      </c>
      <c r="I1376" s="515">
        <v>1169.0</v>
      </c>
      <c r="J1376" s="515">
        <v>923.0</v>
      </c>
      <c r="K1376" s="61">
        <v>32.6</v>
      </c>
      <c r="L1376" s="560">
        <v>0.5</v>
      </c>
      <c r="M1376" s="561">
        <v>4.0</v>
      </c>
      <c r="N1376" s="105"/>
      <c r="O1376" s="563">
        <v>36662.0</v>
      </c>
      <c r="P1376" s="563"/>
      <c r="S1376" s="8"/>
      <c r="T1376" s="8"/>
      <c r="U1376" s="8"/>
      <c r="V1376" s="8"/>
      <c r="W1376" s="8"/>
    </row>
    <row r="1377" ht="15.75" customHeight="1">
      <c r="A1377" s="9" t="s">
        <v>3575</v>
      </c>
      <c r="B1377" s="9" t="s">
        <v>3576</v>
      </c>
      <c r="C1377" s="61">
        <v>6.0</v>
      </c>
      <c r="D1377" s="61">
        <v>90.0</v>
      </c>
      <c r="E1377" s="61">
        <v>460.0</v>
      </c>
      <c r="F1377" s="61">
        <v>1250.0</v>
      </c>
      <c r="G1377" s="61">
        <v>1180.0</v>
      </c>
      <c r="H1377" s="515">
        <v>1713.0</v>
      </c>
      <c r="I1377" s="515">
        <v>1401.0</v>
      </c>
      <c r="J1377" s="515">
        <v>1107.0</v>
      </c>
      <c r="K1377" s="61">
        <v>38.9</v>
      </c>
      <c r="L1377" s="560">
        <v>0.5</v>
      </c>
      <c r="M1377" s="561">
        <v>4.0</v>
      </c>
      <c r="N1377" s="105"/>
      <c r="O1377" s="563">
        <v>41869.0</v>
      </c>
      <c r="P1377" s="563"/>
      <c r="S1377" s="8"/>
      <c r="T1377" s="8"/>
      <c r="U1377" s="8"/>
      <c r="V1377" s="8"/>
      <c r="W1377" s="8"/>
    </row>
    <row r="1378" ht="15.75" customHeight="1">
      <c r="A1378" s="9" t="s">
        <v>3577</v>
      </c>
      <c r="B1378" s="9" t="s">
        <v>3578</v>
      </c>
      <c r="C1378" s="61">
        <v>7.0</v>
      </c>
      <c r="D1378" s="61">
        <v>90.0</v>
      </c>
      <c r="E1378" s="61">
        <v>540.0</v>
      </c>
      <c r="F1378" s="61">
        <v>1250.0</v>
      </c>
      <c r="G1378" s="61">
        <v>1180.0</v>
      </c>
      <c r="H1378" s="515">
        <v>1996.0</v>
      </c>
      <c r="I1378" s="515">
        <v>1633.0</v>
      </c>
      <c r="J1378" s="515">
        <v>1289.0</v>
      </c>
      <c r="K1378" s="61">
        <v>45.4</v>
      </c>
      <c r="L1378" s="560">
        <v>0.5</v>
      </c>
      <c r="M1378" s="561">
        <v>4.0</v>
      </c>
      <c r="N1378" s="105"/>
      <c r="O1378" s="563">
        <v>47088.0</v>
      </c>
      <c r="P1378" s="563"/>
      <c r="S1378" s="8"/>
      <c r="T1378" s="8"/>
      <c r="U1378" s="8"/>
      <c r="V1378" s="8"/>
      <c r="W1378" s="8"/>
    </row>
    <row r="1379" ht="15.75" customHeight="1">
      <c r="A1379" s="9" t="s">
        <v>3579</v>
      </c>
      <c r="B1379" s="9" t="s">
        <v>3580</v>
      </c>
      <c r="C1379" s="61">
        <v>8.0</v>
      </c>
      <c r="D1379" s="61">
        <v>90.0</v>
      </c>
      <c r="E1379" s="61">
        <v>620.0</v>
      </c>
      <c r="F1379" s="61">
        <v>1250.0</v>
      </c>
      <c r="G1379" s="61">
        <v>1180.0</v>
      </c>
      <c r="H1379" s="515">
        <v>2282.0</v>
      </c>
      <c r="I1379" s="515">
        <v>1867.0</v>
      </c>
      <c r="J1379" s="515">
        <v>1474.0</v>
      </c>
      <c r="K1379" s="61">
        <v>51.9</v>
      </c>
      <c r="L1379" s="560">
        <v>0.5</v>
      </c>
      <c r="M1379" s="561">
        <v>4.0</v>
      </c>
      <c r="N1379" s="105"/>
      <c r="O1379" s="563">
        <v>52318.0</v>
      </c>
      <c r="P1379" s="563"/>
      <c r="S1379" s="8"/>
      <c r="T1379" s="8"/>
      <c r="U1379" s="8"/>
      <c r="V1379" s="8"/>
      <c r="W1379" s="8"/>
    </row>
    <row r="1380" ht="15.75" customHeight="1">
      <c r="A1380" s="9" t="s">
        <v>3581</v>
      </c>
      <c r="B1380" s="9" t="s">
        <v>3582</v>
      </c>
      <c r="C1380" s="61">
        <v>9.0</v>
      </c>
      <c r="D1380" s="61">
        <v>90.0</v>
      </c>
      <c r="E1380" s="61">
        <v>700.0</v>
      </c>
      <c r="F1380" s="61">
        <v>1250.0</v>
      </c>
      <c r="G1380" s="61">
        <v>1180.0</v>
      </c>
      <c r="H1380" s="515">
        <v>2568.0</v>
      </c>
      <c r="I1380" s="515">
        <v>2101.0</v>
      </c>
      <c r="J1380" s="515">
        <v>1659.0</v>
      </c>
      <c r="K1380" s="61">
        <v>58.3</v>
      </c>
      <c r="L1380" s="560">
        <v>0.5</v>
      </c>
      <c r="M1380" s="561">
        <v>4.0</v>
      </c>
      <c r="N1380" s="105"/>
      <c r="O1380" s="563">
        <v>57556.0</v>
      </c>
      <c r="P1380" s="563"/>
      <c r="S1380" s="8"/>
      <c r="T1380" s="8"/>
      <c r="U1380" s="8"/>
      <c r="V1380" s="8"/>
      <c r="W1380" s="8"/>
    </row>
    <row r="1381" ht="15.75" customHeight="1">
      <c r="A1381" s="9" t="s">
        <v>3583</v>
      </c>
      <c r="B1381" s="9" t="s">
        <v>3584</v>
      </c>
      <c r="C1381" s="61">
        <v>10.0</v>
      </c>
      <c r="D1381" s="61">
        <v>90.0</v>
      </c>
      <c r="E1381" s="61">
        <v>780.0</v>
      </c>
      <c r="F1381" s="61">
        <v>1250.0</v>
      </c>
      <c r="G1381" s="61">
        <v>1180.0</v>
      </c>
      <c r="H1381" s="515">
        <v>2853.0</v>
      </c>
      <c r="I1381" s="515">
        <v>2334.0</v>
      </c>
      <c r="J1381" s="515">
        <v>1843.0</v>
      </c>
      <c r="K1381" s="61">
        <v>64.8</v>
      </c>
      <c r="L1381" s="560">
        <v>0.5</v>
      </c>
      <c r="M1381" s="561">
        <v>6.0</v>
      </c>
      <c r="N1381" s="105"/>
      <c r="O1381" s="563">
        <v>62812.0</v>
      </c>
      <c r="P1381" s="563"/>
      <c r="S1381" s="8"/>
      <c r="T1381" s="8"/>
      <c r="U1381" s="8"/>
      <c r="V1381" s="8"/>
      <c r="W1381" s="8"/>
    </row>
    <row r="1382" ht="15.75" customHeight="1">
      <c r="A1382" s="9" t="s">
        <v>3585</v>
      </c>
      <c r="B1382" s="9" t="s">
        <v>3586</v>
      </c>
      <c r="C1382" s="61">
        <v>11.0</v>
      </c>
      <c r="D1382" s="61">
        <v>90.0</v>
      </c>
      <c r="E1382" s="61">
        <v>860.0</v>
      </c>
      <c r="F1382" s="61">
        <v>1250.0</v>
      </c>
      <c r="G1382" s="61">
        <v>1180.0</v>
      </c>
      <c r="H1382" s="515">
        <v>3137.0</v>
      </c>
      <c r="I1382" s="515">
        <v>2566.0</v>
      </c>
      <c r="J1382" s="515">
        <v>2027.0</v>
      </c>
      <c r="K1382" s="61">
        <v>71.3</v>
      </c>
      <c r="L1382" s="560">
        <v>0.5</v>
      </c>
      <c r="M1382" s="561">
        <v>6.0</v>
      </c>
      <c r="N1382" s="105"/>
      <c r="O1382" s="563">
        <v>68072.0</v>
      </c>
      <c r="P1382" s="563"/>
      <c r="S1382" s="8"/>
      <c r="T1382" s="8"/>
      <c r="U1382" s="8"/>
      <c r="V1382" s="8"/>
      <c r="W1382" s="8"/>
    </row>
    <row r="1383" ht="15.75" customHeight="1">
      <c r="A1383" s="9" t="s">
        <v>3587</v>
      </c>
      <c r="B1383" s="9" t="s">
        <v>3588</v>
      </c>
      <c r="C1383" s="61">
        <v>12.0</v>
      </c>
      <c r="D1383" s="61">
        <v>90.0</v>
      </c>
      <c r="E1383" s="61">
        <v>940.0</v>
      </c>
      <c r="F1383" s="61">
        <v>1250.0</v>
      </c>
      <c r="G1383" s="61">
        <v>1180.0</v>
      </c>
      <c r="H1383" s="515">
        <v>3428.0</v>
      </c>
      <c r="I1383" s="515">
        <v>2804.0</v>
      </c>
      <c r="J1383" s="515">
        <v>2214.0</v>
      </c>
      <c r="K1383" s="61">
        <v>77.7</v>
      </c>
      <c r="L1383" s="560">
        <v>0.5</v>
      </c>
      <c r="M1383" s="561">
        <v>6.0</v>
      </c>
      <c r="N1383" s="55"/>
      <c r="O1383" s="563">
        <v>73275.0</v>
      </c>
      <c r="P1383" s="563"/>
      <c r="S1383" s="8"/>
      <c r="T1383" s="8"/>
      <c r="U1383" s="8"/>
      <c r="V1383" s="8"/>
      <c r="W1383" s="8"/>
    </row>
    <row r="1384" ht="15.75" customHeight="1">
      <c r="E1384" s="8"/>
      <c r="H1384" s="63"/>
      <c r="I1384" s="63"/>
      <c r="J1384" s="63"/>
      <c r="M1384" s="571"/>
      <c r="O1384" s="563">
        <v>0.0</v>
      </c>
      <c r="P1384" s="563"/>
      <c r="S1384" s="8"/>
      <c r="T1384" s="8"/>
      <c r="U1384" s="8"/>
      <c r="V1384" s="8"/>
      <c r="W1384" s="8"/>
    </row>
    <row r="1385" ht="15.75" customHeight="1">
      <c r="B1385" s="573" t="s">
        <v>1907</v>
      </c>
      <c r="E1385" s="8"/>
      <c r="H1385" s="63"/>
      <c r="I1385" s="63"/>
      <c r="J1385" s="63"/>
      <c r="M1385" s="572"/>
      <c r="O1385" s="563">
        <v>0.0</v>
      </c>
      <c r="P1385" s="563"/>
      <c r="S1385" s="8"/>
      <c r="T1385" s="8"/>
      <c r="U1385" s="8"/>
      <c r="V1385" s="8"/>
      <c r="W1385" s="8"/>
    </row>
    <row r="1386" ht="15.75" customHeight="1">
      <c r="A1386" s="9" t="s">
        <v>3589</v>
      </c>
      <c r="B1386" s="9" t="s">
        <v>3590</v>
      </c>
      <c r="C1386" s="61">
        <v>2.0</v>
      </c>
      <c r="D1386" s="61">
        <v>90.0</v>
      </c>
      <c r="E1386" s="61">
        <v>140.0</v>
      </c>
      <c r="F1386" s="61">
        <v>1500.0</v>
      </c>
      <c r="G1386" s="61">
        <v>1430.0</v>
      </c>
      <c r="H1386" s="515">
        <v>687.0</v>
      </c>
      <c r="I1386" s="515">
        <v>562.0</v>
      </c>
      <c r="J1386" s="515">
        <v>444.0</v>
      </c>
      <c r="K1386" s="61">
        <v>15.5</v>
      </c>
      <c r="L1386" s="560">
        <v>0.5</v>
      </c>
      <c r="M1386" s="561">
        <v>2.0</v>
      </c>
      <c r="N1386" s="562" t="s">
        <v>1254</v>
      </c>
      <c r="O1386" s="563">
        <v>21659.0</v>
      </c>
      <c r="P1386" s="563"/>
      <c r="S1386" s="8"/>
      <c r="T1386" s="8"/>
      <c r="U1386" s="8"/>
      <c r="V1386" s="8"/>
      <c r="W1386" s="8"/>
    </row>
    <row r="1387" ht="15.75" customHeight="1">
      <c r="A1387" s="9" t="s">
        <v>3591</v>
      </c>
      <c r="B1387" s="9" t="s">
        <v>3592</v>
      </c>
      <c r="C1387" s="61">
        <v>3.0</v>
      </c>
      <c r="D1387" s="61">
        <v>90.0</v>
      </c>
      <c r="E1387" s="61">
        <v>220.0</v>
      </c>
      <c r="F1387" s="61">
        <v>1500.0</v>
      </c>
      <c r="G1387" s="61">
        <v>1430.0</v>
      </c>
      <c r="H1387" s="515">
        <v>1030.0</v>
      </c>
      <c r="I1387" s="515">
        <v>843.0</v>
      </c>
      <c r="J1387" s="515">
        <v>665.0</v>
      </c>
      <c r="K1387" s="61">
        <v>23.1</v>
      </c>
      <c r="L1387" s="560">
        <v>0.5</v>
      </c>
      <c r="M1387" s="561">
        <v>4.0</v>
      </c>
      <c r="N1387" s="105"/>
      <c r="O1387" s="563">
        <v>27116.0</v>
      </c>
      <c r="P1387" s="563"/>
      <c r="S1387" s="8"/>
      <c r="T1387" s="8"/>
      <c r="U1387" s="8"/>
      <c r="V1387" s="8"/>
      <c r="W1387" s="8"/>
    </row>
    <row r="1388" ht="15.75" customHeight="1">
      <c r="A1388" s="9" t="s">
        <v>3593</v>
      </c>
      <c r="B1388" s="9" t="s">
        <v>3594</v>
      </c>
      <c r="C1388" s="61">
        <v>4.0</v>
      </c>
      <c r="D1388" s="61">
        <v>90.0</v>
      </c>
      <c r="E1388" s="61">
        <v>300.0</v>
      </c>
      <c r="F1388" s="61">
        <v>1500.0</v>
      </c>
      <c r="G1388" s="61">
        <v>1430.0</v>
      </c>
      <c r="H1388" s="515">
        <v>1371.0</v>
      </c>
      <c r="I1388" s="515">
        <v>1121.0</v>
      </c>
      <c r="J1388" s="515">
        <v>886.0</v>
      </c>
      <c r="K1388" s="61">
        <v>30.7</v>
      </c>
      <c r="L1388" s="560">
        <v>0.5</v>
      </c>
      <c r="M1388" s="561">
        <v>4.0</v>
      </c>
      <c r="N1388" s="105"/>
      <c r="O1388" s="563">
        <v>32586.0</v>
      </c>
      <c r="P1388" s="563"/>
      <c r="S1388" s="8"/>
      <c r="T1388" s="8"/>
      <c r="U1388" s="8"/>
      <c r="V1388" s="8"/>
      <c r="W1388" s="8"/>
    </row>
    <row r="1389" ht="15.75" customHeight="1">
      <c r="A1389" s="9" t="s">
        <v>3595</v>
      </c>
      <c r="B1389" s="9" t="s">
        <v>3596</v>
      </c>
      <c r="C1389" s="61">
        <v>5.0</v>
      </c>
      <c r="D1389" s="61">
        <v>90.0</v>
      </c>
      <c r="E1389" s="61">
        <v>380.0</v>
      </c>
      <c r="F1389" s="61">
        <v>1500.0</v>
      </c>
      <c r="G1389" s="61">
        <v>1430.0</v>
      </c>
      <c r="H1389" s="515">
        <v>1713.0</v>
      </c>
      <c r="I1389" s="515">
        <v>1401.0</v>
      </c>
      <c r="J1389" s="515">
        <v>1107.0</v>
      </c>
      <c r="K1389" s="61">
        <v>38.3</v>
      </c>
      <c r="L1389" s="560">
        <v>0.5</v>
      </c>
      <c r="M1389" s="561">
        <v>4.0</v>
      </c>
      <c r="N1389" s="105"/>
      <c r="O1389" s="563">
        <v>38067.0</v>
      </c>
      <c r="P1389" s="563"/>
      <c r="S1389" s="8"/>
      <c r="T1389" s="8"/>
      <c r="U1389" s="8"/>
      <c r="V1389" s="8"/>
      <c r="W1389" s="8"/>
    </row>
    <row r="1390" ht="15.75" customHeight="1">
      <c r="A1390" s="9" t="s">
        <v>3597</v>
      </c>
      <c r="B1390" s="9" t="s">
        <v>3598</v>
      </c>
      <c r="C1390" s="61">
        <v>6.0</v>
      </c>
      <c r="D1390" s="61">
        <v>90.0</v>
      </c>
      <c r="E1390" s="61">
        <v>460.0</v>
      </c>
      <c r="F1390" s="61">
        <v>1500.0</v>
      </c>
      <c r="G1390" s="61">
        <v>1430.0</v>
      </c>
      <c r="H1390" s="515">
        <v>2057.0</v>
      </c>
      <c r="I1390" s="515">
        <v>1683.0</v>
      </c>
      <c r="J1390" s="515">
        <v>1329.0</v>
      </c>
      <c r="K1390" s="61">
        <v>45.9</v>
      </c>
      <c r="L1390" s="560">
        <v>0.5</v>
      </c>
      <c r="M1390" s="561">
        <v>4.0</v>
      </c>
      <c r="N1390" s="105"/>
      <c r="O1390" s="563">
        <v>43555.0</v>
      </c>
      <c r="P1390" s="563"/>
      <c r="S1390" s="8"/>
      <c r="T1390" s="8"/>
      <c r="U1390" s="8"/>
      <c r="V1390" s="8"/>
      <c r="W1390" s="8"/>
    </row>
    <row r="1391" ht="15.75" customHeight="1">
      <c r="A1391" s="9" t="s">
        <v>3599</v>
      </c>
      <c r="B1391" s="9" t="s">
        <v>3600</v>
      </c>
      <c r="C1391" s="61">
        <v>7.0</v>
      </c>
      <c r="D1391" s="61">
        <v>90.0</v>
      </c>
      <c r="E1391" s="61">
        <v>540.0</v>
      </c>
      <c r="F1391" s="61">
        <v>1500.0</v>
      </c>
      <c r="G1391" s="61">
        <v>1430.0</v>
      </c>
      <c r="H1391" s="515">
        <v>2397.0</v>
      </c>
      <c r="I1391" s="515">
        <v>1961.0</v>
      </c>
      <c r="J1391" s="515">
        <v>1548.0</v>
      </c>
      <c r="K1391" s="61">
        <v>53.6</v>
      </c>
      <c r="L1391" s="560">
        <v>0.5</v>
      </c>
      <c r="M1391" s="561">
        <v>4.0</v>
      </c>
      <c r="N1391" s="105"/>
      <c r="O1391" s="563">
        <v>49059.0</v>
      </c>
      <c r="P1391" s="563"/>
      <c r="S1391" s="8"/>
      <c r="T1391" s="8"/>
      <c r="U1391" s="8"/>
      <c r="V1391" s="8"/>
      <c r="W1391" s="8"/>
    </row>
    <row r="1392" ht="15.75" customHeight="1">
      <c r="A1392" s="9" t="s">
        <v>3601</v>
      </c>
      <c r="B1392" s="9" t="s">
        <v>3602</v>
      </c>
      <c r="C1392" s="61">
        <v>8.0</v>
      </c>
      <c r="D1392" s="61">
        <v>90.0</v>
      </c>
      <c r="E1392" s="61">
        <v>620.0</v>
      </c>
      <c r="F1392" s="61">
        <v>1500.0</v>
      </c>
      <c r="G1392" s="61">
        <v>1430.0</v>
      </c>
      <c r="H1392" s="515">
        <v>2740.0</v>
      </c>
      <c r="I1392" s="515">
        <v>2241.0</v>
      </c>
      <c r="J1392" s="515">
        <v>1770.0</v>
      </c>
      <c r="K1392" s="61">
        <v>61.1</v>
      </c>
      <c r="L1392" s="560">
        <v>0.5</v>
      </c>
      <c r="M1392" s="561">
        <v>4.0</v>
      </c>
      <c r="N1392" s="105"/>
      <c r="O1392" s="563">
        <v>54571.0</v>
      </c>
      <c r="P1392" s="563"/>
      <c r="S1392" s="8"/>
      <c r="T1392" s="8"/>
      <c r="U1392" s="8"/>
      <c r="V1392" s="8"/>
      <c r="W1392" s="8"/>
    </row>
    <row r="1393" ht="15.75" customHeight="1">
      <c r="A1393" s="9" t="s">
        <v>3603</v>
      </c>
      <c r="B1393" s="9" t="s">
        <v>3604</v>
      </c>
      <c r="C1393" s="61">
        <v>9.0</v>
      </c>
      <c r="D1393" s="61">
        <v>90.0</v>
      </c>
      <c r="E1393" s="61">
        <v>700.0</v>
      </c>
      <c r="F1393" s="61">
        <v>1500.0</v>
      </c>
      <c r="G1393" s="61">
        <v>1430.0</v>
      </c>
      <c r="H1393" s="515">
        <v>3083.0</v>
      </c>
      <c r="I1393" s="515">
        <v>2522.0</v>
      </c>
      <c r="J1393" s="515">
        <v>1992.0</v>
      </c>
      <c r="K1393" s="61">
        <v>68.7</v>
      </c>
      <c r="L1393" s="560">
        <v>0.5</v>
      </c>
      <c r="M1393" s="561">
        <v>4.0</v>
      </c>
      <c r="N1393" s="105"/>
      <c r="O1393" s="563">
        <v>60099.0</v>
      </c>
      <c r="P1393" s="563"/>
      <c r="S1393" s="8"/>
      <c r="T1393" s="8"/>
      <c r="U1393" s="8"/>
      <c r="V1393" s="8"/>
      <c r="W1393" s="8"/>
    </row>
    <row r="1394" ht="15.75" customHeight="1">
      <c r="A1394" s="9" t="s">
        <v>3605</v>
      </c>
      <c r="B1394" s="9" t="s">
        <v>3606</v>
      </c>
      <c r="C1394" s="61">
        <v>10.0</v>
      </c>
      <c r="D1394" s="61">
        <v>90.0</v>
      </c>
      <c r="E1394" s="61">
        <v>780.0</v>
      </c>
      <c r="F1394" s="61">
        <v>1500.0</v>
      </c>
      <c r="G1394" s="61">
        <v>1430.0</v>
      </c>
      <c r="H1394" s="515">
        <v>3425.0</v>
      </c>
      <c r="I1394" s="515">
        <v>2802.0</v>
      </c>
      <c r="J1394" s="515">
        <v>2213.0</v>
      </c>
      <c r="K1394" s="61">
        <v>76.4</v>
      </c>
      <c r="L1394" s="560">
        <v>0.5</v>
      </c>
      <c r="M1394" s="561">
        <v>6.0</v>
      </c>
      <c r="N1394" s="105"/>
      <c r="O1394" s="563">
        <v>65634.0</v>
      </c>
      <c r="P1394" s="563"/>
      <c r="S1394" s="8"/>
      <c r="T1394" s="8"/>
      <c r="U1394" s="8"/>
      <c r="V1394" s="8"/>
      <c r="W1394" s="8"/>
    </row>
    <row r="1395" ht="15.75" customHeight="1">
      <c r="A1395" s="9" t="s">
        <v>3607</v>
      </c>
      <c r="B1395" s="9" t="s">
        <v>3608</v>
      </c>
      <c r="C1395" s="61">
        <v>11.0</v>
      </c>
      <c r="D1395" s="61">
        <v>90.0</v>
      </c>
      <c r="E1395" s="61">
        <v>860.0</v>
      </c>
      <c r="F1395" s="61">
        <v>1500.0</v>
      </c>
      <c r="G1395" s="61">
        <v>1430.0</v>
      </c>
      <c r="H1395" s="515">
        <v>3768.0</v>
      </c>
      <c r="I1395" s="515">
        <v>3082.0</v>
      </c>
      <c r="J1395" s="515">
        <v>2434.0</v>
      </c>
      <c r="K1395" s="61">
        <v>83.9</v>
      </c>
      <c r="L1395" s="560">
        <v>0.5</v>
      </c>
      <c r="M1395" s="561">
        <v>6.0</v>
      </c>
      <c r="N1395" s="105"/>
      <c r="O1395" s="563">
        <v>71182.0</v>
      </c>
      <c r="P1395" s="563"/>
      <c r="S1395" s="8"/>
      <c r="T1395" s="8"/>
      <c r="U1395" s="8"/>
      <c r="V1395" s="8"/>
      <c r="W1395" s="8"/>
    </row>
    <row r="1396" ht="15.75" customHeight="1">
      <c r="A1396" s="9" t="s">
        <v>3609</v>
      </c>
      <c r="B1396" s="9" t="s">
        <v>3610</v>
      </c>
      <c r="C1396" s="61">
        <v>12.0</v>
      </c>
      <c r="D1396" s="61">
        <v>90.0</v>
      </c>
      <c r="E1396" s="61">
        <v>940.0</v>
      </c>
      <c r="F1396" s="61">
        <v>1500.0</v>
      </c>
      <c r="G1396" s="61">
        <v>1430.0</v>
      </c>
      <c r="H1396" s="515">
        <v>4111.0</v>
      </c>
      <c r="I1396" s="515">
        <v>3363.0</v>
      </c>
      <c r="J1396" s="515">
        <v>2656.0</v>
      </c>
      <c r="K1396" s="61">
        <v>91.5</v>
      </c>
      <c r="L1396" s="560">
        <v>0.5</v>
      </c>
      <c r="M1396" s="561">
        <v>6.0</v>
      </c>
      <c r="N1396" s="55"/>
      <c r="O1396" s="563">
        <v>76659.0</v>
      </c>
      <c r="P1396" s="563"/>
      <c r="S1396" s="8"/>
      <c r="T1396" s="8"/>
      <c r="U1396" s="8"/>
      <c r="V1396" s="8"/>
      <c r="W1396" s="8"/>
    </row>
    <row r="1397" ht="15.75" customHeight="1">
      <c r="E1397" s="8"/>
      <c r="H1397" s="63"/>
      <c r="I1397" s="63"/>
      <c r="J1397" s="63"/>
      <c r="M1397" s="571"/>
      <c r="O1397" s="563">
        <v>0.0</v>
      </c>
      <c r="P1397" s="563"/>
      <c r="S1397" s="8"/>
      <c r="T1397" s="8"/>
      <c r="U1397" s="8"/>
      <c r="V1397" s="8"/>
      <c r="W1397" s="8"/>
    </row>
    <row r="1398" ht="15.75" customHeight="1">
      <c r="B1398" s="573" t="s">
        <v>1934</v>
      </c>
      <c r="E1398" s="8"/>
      <c r="H1398" s="63"/>
      <c r="I1398" s="63"/>
      <c r="J1398" s="63"/>
      <c r="M1398" s="572"/>
      <c r="O1398" s="563">
        <v>0.0</v>
      </c>
      <c r="P1398" s="563"/>
      <c r="S1398" s="8"/>
      <c r="T1398" s="8"/>
      <c r="U1398" s="8"/>
      <c r="V1398" s="8"/>
      <c r="W1398" s="8"/>
    </row>
    <row r="1399" ht="15.75" customHeight="1">
      <c r="A1399" s="9" t="s">
        <v>3611</v>
      </c>
      <c r="B1399" s="9" t="s">
        <v>3612</v>
      </c>
      <c r="C1399" s="61">
        <v>2.0</v>
      </c>
      <c r="D1399" s="61">
        <v>90.0</v>
      </c>
      <c r="E1399" s="61">
        <v>140.0</v>
      </c>
      <c r="F1399" s="61">
        <v>1750.0</v>
      </c>
      <c r="G1399" s="61">
        <v>1680.0</v>
      </c>
      <c r="H1399" s="515">
        <v>797.0</v>
      </c>
      <c r="I1399" s="515">
        <v>652.0</v>
      </c>
      <c r="J1399" s="515">
        <v>515.0</v>
      </c>
      <c r="K1399" s="61">
        <v>17.8</v>
      </c>
      <c r="L1399" s="560">
        <v>0.5</v>
      </c>
      <c r="M1399" s="561">
        <v>2.0</v>
      </c>
      <c r="N1399" s="562" t="s">
        <v>1254</v>
      </c>
      <c r="O1399" s="563">
        <v>22974.0</v>
      </c>
      <c r="P1399" s="563"/>
      <c r="S1399" s="8"/>
      <c r="T1399" s="8"/>
      <c r="U1399" s="8"/>
      <c r="V1399" s="8"/>
      <c r="W1399" s="8"/>
    </row>
    <row r="1400" ht="15.75" customHeight="1">
      <c r="A1400" s="9" t="s">
        <v>3613</v>
      </c>
      <c r="B1400" s="9" t="s">
        <v>3614</v>
      </c>
      <c r="C1400" s="61">
        <v>3.0</v>
      </c>
      <c r="D1400" s="61">
        <v>90.0</v>
      </c>
      <c r="E1400" s="61">
        <v>220.0</v>
      </c>
      <c r="F1400" s="61">
        <v>1750.0</v>
      </c>
      <c r="G1400" s="61">
        <v>1680.0</v>
      </c>
      <c r="H1400" s="515">
        <v>1195.0</v>
      </c>
      <c r="I1400" s="515">
        <v>978.0</v>
      </c>
      <c r="J1400" s="515">
        <v>772.0</v>
      </c>
      <c r="K1400" s="61">
        <v>26.5</v>
      </c>
      <c r="L1400" s="560">
        <v>0.5</v>
      </c>
      <c r="M1400" s="561">
        <v>4.0</v>
      </c>
      <c r="N1400" s="105"/>
      <c r="O1400" s="563">
        <v>29092.0</v>
      </c>
      <c r="P1400" s="563"/>
      <c r="S1400" s="8"/>
      <c r="T1400" s="8"/>
      <c r="U1400" s="8"/>
      <c r="V1400" s="8"/>
      <c r="W1400" s="8"/>
    </row>
    <row r="1401" ht="15.75" customHeight="1">
      <c r="A1401" s="9" t="s">
        <v>3615</v>
      </c>
      <c r="B1401" s="9" t="s">
        <v>3616</v>
      </c>
      <c r="C1401" s="61">
        <v>4.0</v>
      </c>
      <c r="D1401" s="61">
        <v>90.0</v>
      </c>
      <c r="E1401" s="61">
        <v>300.0</v>
      </c>
      <c r="F1401" s="61">
        <v>1750.0</v>
      </c>
      <c r="G1401" s="61">
        <v>1680.0</v>
      </c>
      <c r="H1401" s="515">
        <v>1594.0</v>
      </c>
      <c r="I1401" s="515">
        <v>1304.0</v>
      </c>
      <c r="J1401" s="515">
        <v>1030.0</v>
      </c>
      <c r="K1401" s="61">
        <v>35.3</v>
      </c>
      <c r="L1401" s="560">
        <v>0.5</v>
      </c>
      <c r="M1401" s="561">
        <v>4.0</v>
      </c>
      <c r="N1401" s="105"/>
      <c r="O1401" s="563">
        <v>35221.0</v>
      </c>
      <c r="P1401" s="563"/>
      <c r="S1401" s="8"/>
      <c r="T1401" s="8"/>
      <c r="U1401" s="8"/>
      <c r="V1401" s="8"/>
      <c r="W1401" s="8"/>
    </row>
    <row r="1402" ht="15.75" customHeight="1">
      <c r="A1402" s="9" t="s">
        <v>3617</v>
      </c>
      <c r="B1402" s="9" t="s">
        <v>3618</v>
      </c>
      <c r="C1402" s="61">
        <v>5.0</v>
      </c>
      <c r="D1402" s="61">
        <v>90.0</v>
      </c>
      <c r="E1402" s="61">
        <v>380.0</v>
      </c>
      <c r="F1402" s="61">
        <v>1750.0</v>
      </c>
      <c r="G1402" s="61">
        <v>1680.0</v>
      </c>
      <c r="H1402" s="515">
        <v>1991.0</v>
      </c>
      <c r="I1402" s="515">
        <v>1629.0</v>
      </c>
      <c r="J1402" s="515">
        <v>1286.0</v>
      </c>
      <c r="K1402" s="61">
        <v>44.0</v>
      </c>
      <c r="L1402" s="560">
        <v>0.5</v>
      </c>
      <c r="M1402" s="561">
        <v>4.0</v>
      </c>
      <c r="N1402" s="105"/>
      <c r="O1402" s="563">
        <v>41362.0</v>
      </c>
      <c r="P1402" s="563"/>
      <c r="S1402" s="8"/>
      <c r="T1402" s="8"/>
      <c r="U1402" s="8"/>
      <c r="V1402" s="8"/>
      <c r="W1402" s="8"/>
    </row>
    <row r="1403" ht="15.75" customHeight="1">
      <c r="A1403" s="9" t="s">
        <v>3619</v>
      </c>
      <c r="B1403" s="9" t="s">
        <v>3620</v>
      </c>
      <c r="C1403" s="61">
        <v>6.0</v>
      </c>
      <c r="D1403" s="61">
        <v>90.0</v>
      </c>
      <c r="E1403" s="61">
        <v>460.0</v>
      </c>
      <c r="F1403" s="61">
        <v>1750.0</v>
      </c>
      <c r="G1403" s="61">
        <v>1680.0</v>
      </c>
      <c r="H1403" s="515">
        <v>2388.0</v>
      </c>
      <c r="I1403" s="515">
        <v>1953.0</v>
      </c>
      <c r="J1403" s="515">
        <v>1543.0</v>
      </c>
      <c r="K1403" s="61">
        <v>52.8</v>
      </c>
      <c r="L1403" s="560">
        <v>0.5</v>
      </c>
      <c r="M1403" s="561">
        <v>4.0</v>
      </c>
      <c r="N1403" s="105"/>
      <c r="O1403" s="563">
        <v>47521.0</v>
      </c>
      <c r="P1403" s="563"/>
      <c r="S1403" s="8"/>
      <c r="T1403" s="8"/>
      <c r="U1403" s="8"/>
      <c r="V1403" s="8"/>
      <c r="W1403" s="8"/>
    </row>
    <row r="1404" ht="15.75" customHeight="1">
      <c r="A1404" s="9" t="s">
        <v>3621</v>
      </c>
      <c r="B1404" s="9" t="s">
        <v>3622</v>
      </c>
      <c r="C1404" s="61">
        <v>7.0</v>
      </c>
      <c r="D1404" s="61">
        <v>90.0</v>
      </c>
      <c r="E1404" s="61">
        <v>540.0</v>
      </c>
      <c r="F1404" s="61">
        <v>1750.0</v>
      </c>
      <c r="G1404" s="61">
        <v>1680.0</v>
      </c>
      <c r="H1404" s="515">
        <v>2784.0</v>
      </c>
      <c r="I1404" s="515">
        <v>2277.0</v>
      </c>
      <c r="J1404" s="515">
        <v>1798.0</v>
      </c>
      <c r="K1404" s="61">
        <v>61.5</v>
      </c>
      <c r="L1404" s="560">
        <v>0.5</v>
      </c>
      <c r="M1404" s="561">
        <v>4.0</v>
      </c>
      <c r="N1404" s="105"/>
      <c r="O1404" s="563">
        <v>53690.0</v>
      </c>
      <c r="P1404" s="563"/>
      <c r="S1404" s="8"/>
      <c r="T1404" s="8"/>
      <c r="U1404" s="8"/>
      <c r="V1404" s="8"/>
      <c r="W1404" s="8"/>
    </row>
    <row r="1405" ht="15.75" customHeight="1">
      <c r="A1405" s="9" t="s">
        <v>3623</v>
      </c>
      <c r="B1405" s="9" t="s">
        <v>3624</v>
      </c>
      <c r="C1405" s="61">
        <v>8.0</v>
      </c>
      <c r="D1405" s="61">
        <v>90.0</v>
      </c>
      <c r="E1405" s="61">
        <v>620.0</v>
      </c>
      <c r="F1405" s="61">
        <v>1750.0</v>
      </c>
      <c r="G1405" s="61">
        <v>1680.0</v>
      </c>
      <c r="H1405" s="515">
        <v>3183.0</v>
      </c>
      <c r="I1405" s="515">
        <v>2604.0</v>
      </c>
      <c r="J1405" s="515">
        <v>2056.0</v>
      </c>
      <c r="K1405" s="61">
        <v>70.3</v>
      </c>
      <c r="L1405" s="560">
        <v>0.5</v>
      </c>
      <c r="M1405" s="561">
        <v>4.0</v>
      </c>
      <c r="N1405" s="105"/>
      <c r="O1405" s="563">
        <v>59865.0</v>
      </c>
      <c r="P1405" s="563"/>
      <c r="S1405" s="8"/>
      <c r="T1405" s="8"/>
      <c r="U1405" s="8"/>
      <c r="V1405" s="8"/>
      <c r="W1405" s="8"/>
    </row>
    <row r="1406" ht="15.75" customHeight="1">
      <c r="A1406" s="9" t="s">
        <v>3625</v>
      </c>
      <c r="B1406" s="9" t="s">
        <v>3626</v>
      </c>
      <c r="C1406" s="61">
        <v>9.0</v>
      </c>
      <c r="D1406" s="61">
        <v>90.0</v>
      </c>
      <c r="E1406" s="61">
        <v>700.0</v>
      </c>
      <c r="F1406" s="61">
        <v>1750.0</v>
      </c>
      <c r="G1406" s="61">
        <v>1680.0</v>
      </c>
      <c r="H1406" s="515">
        <v>3581.0</v>
      </c>
      <c r="I1406" s="515">
        <v>2929.0</v>
      </c>
      <c r="J1406" s="515">
        <v>2313.0</v>
      </c>
      <c r="K1406" s="61">
        <v>79.1</v>
      </c>
      <c r="L1406" s="560">
        <v>0.5</v>
      </c>
      <c r="M1406" s="561">
        <v>4.0</v>
      </c>
      <c r="N1406" s="105"/>
      <c r="O1406" s="563">
        <v>66059.0</v>
      </c>
      <c r="P1406" s="563"/>
      <c r="S1406" s="8"/>
      <c r="T1406" s="8"/>
      <c r="U1406" s="8"/>
      <c r="V1406" s="8"/>
      <c r="W1406" s="8"/>
    </row>
    <row r="1407" ht="15.75" customHeight="1">
      <c r="A1407" s="9" t="s">
        <v>3627</v>
      </c>
      <c r="B1407" s="9" t="s">
        <v>3628</v>
      </c>
      <c r="C1407" s="61">
        <v>10.0</v>
      </c>
      <c r="D1407" s="61">
        <v>90.0</v>
      </c>
      <c r="E1407" s="61">
        <v>780.0</v>
      </c>
      <c r="F1407" s="61">
        <v>1750.0</v>
      </c>
      <c r="G1407" s="61">
        <v>1680.0</v>
      </c>
      <c r="H1407" s="515">
        <v>3979.0</v>
      </c>
      <c r="I1407" s="515">
        <v>3255.0</v>
      </c>
      <c r="J1407" s="515">
        <v>2570.0</v>
      </c>
      <c r="K1407" s="61">
        <v>87.9</v>
      </c>
      <c r="L1407" s="560">
        <v>0.5</v>
      </c>
      <c r="M1407" s="561">
        <v>6.0</v>
      </c>
      <c r="N1407" s="105"/>
      <c r="O1407" s="563">
        <v>72266.0</v>
      </c>
      <c r="P1407" s="563"/>
      <c r="S1407" s="8"/>
      <c r="T1407" s="8"/>
      <c r="U1407" s="8"/>
      <c r="V1407" s="8"/>
      <c r="W1407" s="8"/>
    </row>
    <row r="1408" ht="15.75" customHeight="1">
      <c r="A1408" s="9" t="s">
        <v>3629</v>
      </c>
      <c r="B1408" s="9" t="s">
        <v>3630</v>
      </c>
      <c r="C1408" s="61">
        <v>11.0</v>
      </c>
      <c r="D1408" s="61">
        <v>90.0</v>
      </c>
      <c r="E1408" s="61">
        <v>860.0</v>
      </c>
      <c r="F1408" s="61">
        <v>1750.0</v>
      </c>
      <c r="G1408" s="61">
        <v>1680.0</v>
      </c>
      <c r="H1408" s="515">
        <v>4378.0</v>
      </c>
      <c r="I1408" s="515">
        <v>3581.0</v>
      </c>
      <c r="J1408" s="515">
        <v>2828.0</v>
      </c>
      <c r="K1408" s="61">
        <v>96.6</v>
      </c>
      <c r="L1408" s="560">
        <v>0.5</v>
      </c>
      <c r="M1408" s="561">
        <v>6.0</v>
      </c>
      <c r="N1408" s="105"/>
      <c r="O1408" s="563">
        <v>78486.0</v>
      </c>
      <c r="P1408" s="563"/>
      <c r="S1408" s="8"/>
      <c r="T1408" s="8"/>
      <c r="U1408" s="8"/>
      <c r="V1408" s="8"/>
      <c r="W1408" s="8"/>
    </row>
    <row r="1409" ht="15.75" customHeight="1">
      <c r="A1409" s="9" t="s">
        <v>3631</v>
      </c>
      <c r="B1409" s="9" t="s">
        <v>3632</v>
      </c>
      <c r="C1409" s="61">
        <v>12.0</v>
      </c>
      <c r="D1409" s="61">
        <v>90.0</v>
      </c>
      <c r="E1409" s="61">
        <v>940.0</v>
      </c>
      <c r="F1409" s="61">
        <v>1750.0</v>
      </c>
      <c r="G1409" s="61">
        <v>1680.0</v>
      </c>
      <c r="H1409" s="515">
        <v>4776.0</v>
      </c>
      <c r="I1409" s="515">
        <v>3907.0</v>
      </c>
      <c r="J1409" s="515">
        <v>3085.0</v>
      </c>
      <c r="K1409" s="61">
        <v>105.4</v>
      </c>
      <c r="L1409" s="560">
        <v>0.5</v>
      </c>
      <c r="M1409" s="561">
        <v>6.0</v>
      </c>
      <c r="N1409" s="55"/>
      <c r="O1409" s="563">
        <v>84631.0</v>
      </c>
      <c r="P1409" s="563"/>
      <c r="S1409" s="8"/>
      <c r="T1409" s="8"/>
      <c r="U1409" s="8"/>
      <c r="V1409" s="8"/>
      <c r="W1409" s="8"/>
    </row>
    <row r="1410" ht="15.75" customHeight="1">
      <c r="E1410" s="8"/>
      <c r="H1410" s="63"/>
      <c r="I1410" s="63"/>
      <c r="J1410" s="63"/>
      <c r="M1410" s="572"/>
      <c r="O1410" s="563">
        <v>0.0</v>
      </c>
      <c r="P1410" s="563"/>
      <c r="S1410" s="8"/>
      <c r="T1410" s="8"/>
      <c r="U1410" s="8"/>
      <c r="V1410" s="8"/>
      <c r="W1410" s="8"/>
    </row>
    <row r="1411" ht="15.75" customHeight="1">
      <c r="B1411" s="573" t="s">
        <v>1961</v>
      </c>
      <c r="E1411" s="8"/>
      <c r="H1411" s="63"/>
      <c r="I1411" s="63"/>
      <c r="J1411" s="63"/>
      <c r="M1411" s="572"/>
      <c r="O1411" s="563">
        <v>0.0</v>
      </c>
      <c r="P1411" s="563"/>
      <c r="S1411" s="8"/>
      <c r="T1411" s="8"/>
      <c r="U1411" s="8"/>
      <c r="V1411" s="8"/>
      <c r="W1411" s="8"/>
    </row>
    <row r="1412" ht="15.75" customHeight="1">
      <c r="A1412" s="9" t="s">
        <v>3633</v>
      </c>
      <c r="B1412" s="9" t="s">
        <v>3634</v>
      </c>
      <c r="C1412" s="61">
        <v>2.0</v>
      </c>
      <c r="D1412" s="61">
        <v>90.0</v>
      </c>
      <c r="E1412" s="61">
        <v>140.0</v>
      </c>
      <c r="F1412" s="61">
        <v>2000.0</v>
      </c>
      <c r="G1412" s="61">
        <v>1930.0</v>
      </c>
      <c r="H1412" s="515">
        <v>921.0</v>
      </c>
      <c r="I1412" s="515">
        <v>753.0</v>
      </c>
      <c r="J1412" s="515">
        <v>595.0</v>
      </c>
      <c r="K1412" s="61">
        <v>20.0</v>
      </c>
      <c r="L1412" s="560">
        <v>0.5</v>
      </c>
      <c r="M1412" s="561">
        <v>2.0</v>
      </c>
      <c r="N1412" s="562" t="s">
        <v>1254</v>
      </c>
      <c r="O1412" s="563">
        <v>24863.0</v>
      </c>
      <c r="P1412" s="563"/>
      <c r="S1412" s="8"/>
      <c r="T1412" s="8"/>
      <c r="U1412" s="8"/>
      <c r="V1412" s="8"/>
      <c r="W1412" s="8"/>
    </row>
    <row r="1413" ht="15.75" customHeight="1">
      <c r="A1413" s="9" t="s">
        <v>3635</v>
      </c>
      <c r="B1413" s="9" t="s">
        <v>3636</v>
      </c>
      <c r="C1413" s="61">
        <v>3.0</v>
      </c>
      <c r="D1413" s="61">
        <v>90.0</v>
      </c>
      <c r="E1413" s="61">
        <v>220.0</v>
      </c>
      <c r="F1413" s="61">
        <v>2000.0</v>
      </c>
      <c r="G1413" s="61">
        <v>1930.0</v>
      </c>
      <c r="H1413" s="515">
        <v>1379.0</v>
      </c>
      <c r="I1413" s="515">
        <v>1128.0</v>
      </c>
      <c r="J1413" s="515">
        <v>891.0</v>
      </c>
      <c r="K1413" s="61">
        <v>29.9</v>
      </c>
      <c r="L1413" s="560">
        <v>0.5</v>
      </c>
      <c r="M1413" s="561">
        <v>4.0</v>
      </c>
      <c r="N1413" s="105"/>
      <c r="O1413" s="563">
        <v>31920.0</v>
      </c>
      <c r="P1413" s="563"/>
      <c r="S1413" s="8"/>
      <c r="T1413" s="8"/>
      <c r="U1413" s="8"/>
      <c r="V1413" s="8"/>
      <c r="W1413" s="8"/>
    </row>
    <row r="1414" ht="15.75" customHeight="1">
      <c r="A1414" s="9" t="s">
        <v>3637</v>
      </c>
      <c r="B1414" s="9" t="s">
        <v>3638</v>
      </c>
      <c r="C1414" s="61">
        <v>4.0</v>
      </c>
      <c r="D1414" s="61">
        <v>90.0</v>
      </c>
      <c r="E1414" s="61">
        <v>300.0</v>
      </c>
      <c r="F1414" s="61">
        <v>2000.0</v>
      </c>
      <c r="G1414" s="61">
        <v>1930.0</v>
      </c>
      <c r="H1414" s="515">
        <v>1839.0</v>
      </c>
      <c r="I1414" s="515">
        <v>1504.0</v>
      </c>
      <c r="J1414" s="515">
        <v>1188.0</v>
      </c>
      <c r="K1414" s="61">
        <v>39.9</v>
      </c>
      <c r="L1414" s="560">
        <v>0.5</v>
      </c>
      <c r="M1414" s="561">
        <v>4.0</v>
      </c>
      <c r="N1414" s="105"/>
      <c r="O1414" s="563">
        <v>38992.0</v>
      </c>
      <c r="P1414" s="563"/>
      <c r="S1414" s="8"/>
      <c r="T1414" s="8"/>
      <c r="U1414" s="8"/>
      <c r="V1414" s="8"/>
      <c r="W1414" s="8"/>
    </row>
    <row r="1415" ht="15.75" customHeight="1">
      <c r="A1415" s="9" t="s">
        <v>3639</v>
      </c>
      <c r="B1415" s="9" t="s">
        <v>3640</v>
      </c>
      <c r="C1415" s="61">
        <v>5.0</v>
      </c>
      <c r="D1415" s="61">
        <v>90.0</v>
      </c>
      <c r="E1415" s="61">
        <v>380.0</v>
      </c>
      <c r="F1415" s="61">
        <v>2000.0</v>
      </c>
      <c r="G1415" s="61">
        <v>1930.0</v>
      </c>
      <c r="H1415" s="515">
        <v>2298.0</v>
      </c>
      <c r="I1415" s="515">
        <v>1880.0</v>
      </c>
      <c r="J1415" s="515">
        <v>1485.0</v>
      </c>
      <c r="K1415" s="61">
        <v>49.8</v>
      </c>
      <c r="L1415" s="560">
        <v>0.5</v>
      </c>
      <c r="M1415" s="561">
        <v>4.0</v>
      </c>
      <c r="N1415" s="105"/>
      <c r="O1415" s="563">
        <v>46079.0</v>
      </c>
      <c r="P1415" s="563"/>
      <c r="S1415" s="8"/>
      <c r="T1415" s="8"/>
      <c r="U1415" s="8"/>
      <c r="V1415" s="8"/>
      <c r="W1415" s="8"/>
    </row>
    <row r="1416" ht="15.75" customHeight="1">
      <c r="A1416" s="9" t="s">
        <v>3641</v>
      </c>
      <c r="B1416" s="9" t="s">
        <v>3642</v>
      </c>
      <c r="C1416" s="61">
        <v>6.0</v>
      </c>
      <c r="D1416" s="61">
        <v>90.0</v>
      </c>
      <c r="E1416" s="61">
        <v>460.0</v>
      </c>
      <c r="F1416" s="61">
        <v>2000.0</v>
      </c>
      <c r="G1416" s="61">
        <v>1930.0</v>
      </c>
      <c r="H1416" s="515">
        <v>2753.0</v>
      </c>
      <c r="I1416" s="515">
        <v>2252.0</v>
      </c>
      <c r="J1416" s="515">
        <v>1778.0</v>
      </c>
      <c r="K1416" s="61">
        <v>59.7</v>
      </c>
      <c r="L1416" s="560">
        <v>0.5</v>
      </c>
      <c r="M1416" s="561">
        <v>4.0</v>
      </c>
      <c r="N1416" s="105"/>
      <c r="O1416" s="563">
        <v>53181.0</v>
      </c>
      <c r="P1416" s="563"/>
      <c r="S1416" s="8"/>
      <c r="T1416" s="8"/>
      <c r="U1416" s="8"/>
      <c r="V1416" s="8"/>
      <c r="W1416" s="8"/>
    </row>
    <row r="1417" ht="15.75" customHeight="1">
      <c r="A1417" s="9" t="s">
        <v>3643</v>
      </c>
      <c r="B1417" s="9" t="s">
        <v>3644</v>
      </c>
      <c r="C1417" s="61">
        <v>7.0</v>
      </c>
      <c r="D1417" s="61">
        <v>90.0</v>
      </c>
      <c r="E1417" s="61">
        <v>540.0</v>
      </c>
      <c r="F1417" s="61">
        <v>2000.0</v>
      </c>
      <c r="G1417" s="61">
        <v>1930.0</v>
      </c>
      <c r="H1417" s="515">
        <v>3214.0</v>
      </c>
      <c r="I1417" s="515">
        <v>2629.0</v>
      </c>
      <c r="J1417" s="515">
        <v>2076.0</v>
      </c>
      <c r="K1417" s="61">
        <v>69.5</v>
      </c>
      <c r="L1417" s="560">
        <v>0.5</v>
      </c>
      <c r="M1417" s="561">
        <v>4.0</v>
      </c>
      <c r="N1417" s="105"/>
      <c r="O1417" s="563">
        <v>60297.0</v>
      </c>
      <c r="P1417" s="563"/>
      <c r="S1417" s="8"/>
      <c r="T1417" s="8"/>
      <c r="U1417" s="8"/>
      <c r="V1417" s="8"/>
      <c r="W1417" s="8"/>
    </row>
    <row r="1418" ht="15.75" customHeight="1">
      <c r="A1418" s="9" t="s">
        <v>3645</v>
      </c>
      <c r="B1418" s="9" t="s">
        <v>3646</v>
      </c>
      <c r="C1418" s="61">
        <v>8.0</v>
      </c>
      <c r="D1418" s="61">
        <v>90.0</v>
      </c>
      <c r="E1418" s="61">
        <v>620.0</v>
      </c>
      <c r="F1418" s="61">
        <v>2000.0</v>
      </c>
      <c r="G1418" s="61">
        <v>1930.0</v>
      </c>
      <c r="H1418" s="515">
        <v>3673.0</v>
      </c>
      <c r="I1418" s="515">
        <v>3005.0</v>
      </c>
      <c r="J1418" s="515">
        <v>2373.0</v>
      </c>
      <c r="K1418" s="61">
        <v>79.6</v>
      </c>
      <c r="L1418" s="560">
        <v>0.5</v>
      </c>
      <c r="M1418" s="561">
        <v>4.0</v>
      </c>
      <c r="N1418" s="105"/>
      <c r="O1418" s="563">
        <v>67430.0</v>
      </c>
      <c r="P1418" s="563"/>
      <c r="S1418" s="8"/>
      <c r="T1418" s="8"/>
      <c r="U1418" s="8"/>
      <c r="V1418" s="8"/>
      <c r="W1418" s="8"/>
    </row>
    <row r="1419" ht="15.75" customHeight="1">
      <c r="A1419" s="9" t="s">
        <v>3647</v>
      </c>
      <c r="B1419" s="9" t="s">
        <v>3648</v>
      </c>
      <c r="C1419" s="61">
        <v>9.0</v>
      </c>
      <c r="D1419" s="61">
        <v>90.0</v>
      </c>
      <c r="E1419" s="61">
        <v>700.0</v>
      </c>
      <c r="F1419" s="61">
        <v>2000.0</v>
      </c>
      <c r="G1419" s="61">
        <v>1930.0</v>
      </c>
      <c r="H1419" s="515">
        <v>4132.0</v>
      </c>
      <c r="I1419" s="515">
        <v>3380.0</v>
      </c>
      <c r="J1419" s="515">
        <v>2669.0</v>
      </c>
      <c r="K1419" s="61">
        <v>89.4</v>
      </c>
      <c r="L1419" s="560">
        <v>0.5</v>
      </c>
      <c r="M1419" s="561">
        <v>4.0</v>
      </c>
      <c r="N1419" s="105"/>
      <c r="O1419" s="563">
        <v>74576.0</v>
      </c>
      <c r="P1419" s="563"/>
      <c r="S1419" s="8"/>
      <c r="T1419" s="8"/>
      <c r="U1419" s="8"/>
      <c r="V1419" s="8"/>
      <c r="W1419" s="8"/>
    </row>
    <row r="1420" ht="15.75" customHeight="1">
      <c r="A1420" s="9" t="s">
        <v>3649</v>
      </c>
      <c r="B1420" s="9" t="s">
        <v>3650</v>
      </c>
      <c r="C1420" s="61">
        <v>10.0</v>
      </c>
      <c r="D1420" s="61">
        <v>90.0</v>
      </c>
      <c r="E1420" s="61">
        <v>780.0</v>
      </c>
      <c r="F1420" s="61">
        <v>2000.0</v>
      </c>
      <c r="G1420" s="61">
        <v>1930.0</v>
      </c>
      <c r="H1420" s="515">
        <v>4591.0</v>
      </c>
      <c r="I1420" s="515">
        <v>3755.0</v>
      </c>
      <c r="J1420" s="515">
        <v>2966.0</v>
      </c>
      <c r="K1420" s="61">
        <v>99.3</v>
      </c>
      <c r="L1420" s="560">
        <v>0.5</v>
      </c>
      <c r="M1420" s="561">
        <v>6.0</v>
      </c>
      <c r="N1420" s="55"/>
      <c r="O1420" s="563">
        <v>81742.0</v>
      </c>
      <c r="P1420" s="563"/>
      <c r="S1420" s="8"/>
      <c r="T1420" s="8"/>
      <c r="U1420" s="8"/>
      <c r="V1420" s="8"/>
      <c r="W1420" s="8"/>
    </row>
    <row r="1421" ht="15.75" customHeight="1">
      <c r="C1421" s="67"/>
      <c r="D1421" s="67"/>
      <c r="E1421" s="67"/>
      <c r="F1421" s="67"/>
      <c r="G1421" s="67"/>
      <c r="H1421" s="115"/>
      <c r="I1421" s="115"/>
      <c r="J1421" s="115"/>
      <c r="K1421" s="67"/>
      <c r="L1421" s="570"/>
      <c r="M1421" s="570"/>
      <c r="O1421" s="563">
        <v>0.0</v>
      </c>
      <c r="P1421" s="563"/>
      <c r="S1421" s="8"/>
      <c r="T1421" s="8"/>
      <c r="U1421" s="8"/>
      <c r="V1421" s="8"/>
      <c r="W1421" s="8"/>
    </row>
    <row r="1422" ht="15.75" customHeight="1">
      <c r="B1422" s="573" t="s">
        <v>2015</v>
      </c>
      <c r="E1422" s="8"/>
      <c r="H1422" s="115"/>
      <c r="I1422" s="115"/>
      <c r="J1422" s="115"/>
      <c r="M1422" s="8"/>
      <c r="O1422" s="563">
        <v>0.0</v>
      </c>
      <c r="P1422" s="563"/>
      <c r="S1422" s="8"/>
      <c r="T1422" s="8"/>
      <c r="U1422" s="8"/>
      <c r="V1422" s="8"/>
      <c r="W1422" s="8"/>
    </row>
    <row r="1423" ht="15.75" customHeight="1">
      <c r="A1423" s="9" t="s">
        <v>3651</v>
      </c>
      <c r="B1423" s="9" t="s">
        <v>3652</v>
      </c>
      <c r="C1423" s="61">
        <v>2.0</v>
      </c>
      <c r="D1423" s="61">
        <v>90.0</v>
      </c>
      <c r="E1423" s="61">
        <v>140.0</v>
      </c>
      <c r="F1423" s="61">
        <v>2250.0</v>
      </c>
      <c r="G1423" s="61">
        <v>2180.0</v>
      </c>
      <c r="H1423" s="515">
        <v>1027.0</v>
      </c>
      <c r="I1423" s="515">
        <v>840.0</v>
      </c>
      <c r="J1423" s="515">
        <v>663.0</v>
      </c>
      <c r="K1423" s="61">
        <v>22.3</v>
      </c>
      <c r="L1423" s="560">
        <v>0.5</v>
      </c>
      <c r="M1423" s="561">
        <v>2.0</v>
      </c>
      <c r="N1423" s="562" t="s">
        <v>1254</v>
      </c>
      <c r="O1423" s="563">
        <v>30138.0</v>
      </c>
      <c r="P1423" s="563"/>
      <c r="S1423" s="8"/>
      <c r="T1423" s="8"/>
      <c r="U1423" s="8"/>
      <c r="V1423" s="8"/>
      <c r="W1423" s="8"/>
    </row>
    <row r="1424" ht="15.75" customHeight="1">
      <c r="A1424" s="9" t="s">
        <v>3653</v>
      </c>
      <c r="B1424" s="9" t="s">
        <v>3654</v>
      </c>
      <c r="C1424" s="61">
        <v>3.0</v>
      </c>
      <c r="D1424" s="61">
        <v>90.0</v>
      </c>
      <c r="E1424" s="61">
        <v>220.0</v>
      </c>
      <c r="F1424" s="61">
        <v>2250.0</v>
      </c>
      <c r="G1424" s="61">
        <v>2180.0</v>
      </c>
      <c r="H1424" s="515">
        <v>1540.0</v>
      </c>
      <c r="I1424" s="515">
        <v>1260.0</v>
      </c>
      <c r="J1424" s="515">
        <v>995.0</v>
      </c>
      <c r="K1424" s="61">
        <v>33.4</v>
      </c>
      <c r="L1424" s="560">
        <v>0.5</v>
      </c>
      <c r="M1424" s="561">
        <v>4.0</v>
      </c>
      <c r="N1424" s="105"/>
      <c r="O1424" s="563">
        <v>38961.0</v>
      </c>
      <c r="P1424" s="563"/>
      <c r="S1424" s="8"/>
      <c r="T1424" s="8"/>
      <c r="U1424" s="8"/>
      <c r="V1424" s="8"/>
      <c r="W1424" s="8"/>
    </row>
    <row r="1425" ht="15.75" customHeight="1">
      <c r="A1425" s="9" t="s">
        <v>3655</v>
      </c>
      <c r="B1425" s="9" t="s">
        <v>3656</v>
      </c>
      <c r="C1425" s="61">
        <v>4.0</v>
      </c>
      <c r="D1425" s="61">
        <v>90.0</v>
      </c>
      <c r="E1425" s="61">
        <v>300.0</v>
      </c>
      <c r="F1425" s="61">
        <v>2250.0</v>
      </c>
      <c r="G1425" s="61">
        <v>2180.0</v>
      </c>
      <c r="H1425" s="515">
        <v>2052.0</v>
      </c>
      <c r="I1425" s="515">
        <v>1679.0</v>
      </c>
      <c r="J1425" s="515">
        <v>1326.0</v>
      </c>
      <c r="K1425" s="61">
        <v>44.4</v>
      </c>
      <c r="L1425" s="560">
        <v>0.5</v>
      </c>
      <c r="M1425" s="561">
        <v>4.0</v>
      </c>
      <c r="N1425" s="105"/>
      <c r="O1425" s="563">
        <v>47801.0</v>
      </c>
      <c r="P1425" s="563"/>
      <c r="S1425" s="8"/>
      <c r="T1425" s="8"/>
      <c r="U1425" s="8"/>
      <c r="V1425" s="8"/>
      <c r="W1425" s="8"/>
    </row>
    <row r="1426" ht="15.75" customHeight="1">
      <c r="A1426" s="9" t="s">
        <v>3657</v>
      </c>
      <c r="B1426" s="9" t="s">
        <v>3658</v>
      </c>
      <c r="C1426" s="61">
        <v>5.0</v>
      </c>
      <c r="D1426" s="61">
        <v>90.0</v>
      </c>
      <c r="E1426" s="61">
        <v>380.0</v>
      </c>
      <c r="F1426" s="61">
        <v>2250.0</v>
      </c>
      <c r="G1426" s="61">
        <v>2180.0</v>
      </c>
      <c r="H1426" s="515">
        <v>2564.0</v>
      </c>
      <c r="I1426" s="515">
        <v>2097.0</v>
      </c>
      <c r="J1426" s="515">
        <v>1656.0</v>
      </c>
      <c r="K1426" s="61">
        <v>55.5</v>
      </c>
      <c r="L1426" s="560">
        <v>0.5</v>
      </c>
      <c r="M1426" s="561">
        <v>4.0</v>
      </c>
      <c r="N1426" s="105"/>
      <c r="O1426" s="563">
        <v>56660.0</v>
      </c>
      <c r="P1426" s="563"/>
      <c r="S1426" s="8"/>
      <c r="T1426" s="8"/>
      <c r="U1426" s="8"/>
      <c r="V1426" s="8"/>
      <c r="W1426" s="8"/>
    </row>
    <row r="1427" ht="15.75" customHeight="1">
      <c r="A1427" s="9" t="s">
        <v>3659</v>
      </c>
      <c r="B1427" s="9" t="s">
        <v>3660</v>
      </c>
      <c r="C1427" s="61">
        <v>6.0</v>
      </c>
      <c r="D1427" s="61">
        <v>90.0</v>
      </c>
      <c r="E1427" s="61">
        <v>460.0</v>
      </c>
      <c r="F1427" s="61">
        <v>2250.0</v>
      </c>
      <c r="G1427" s="61">
        <v>2180.0</v>
      </c>
      <c r="H1427" s="515">
        <v>3078.0</v>
      </c>
      <c r="I1427" s="515">
        <v>2518.0</v>
      </c>
      <c r="J1427" s="515">
        <v>1988.0</v>
      </c>
      <c r="K1427" s="61">
        <v>66.5</v>
      </c>
      <c r="L1427" s="560">
        <v>0.5</v>
      </c>
      <c r="M1427" s="561">
        <v>4.0</v>
      </c>
      <c r="N1427" s="105"/>
      <c r="O1427" s="563">
        <v>65536.0</v>
      </c>
      <c r="P1427" s="563"/>
      <c r="S1427" s="8"/>
      <c r="T1427" s="8"/>
      <c r="U1427" s="8"/>
      <c r="V1427" s="8"/>
      <c r="W1427" s="8"/>
    </row>
    <row r="1428" ht="15.75" customHeight="1">
      <c r="A1428" s="9" t="s">
        <v>3661</v>
      </c>
      <c r="B1428" s="9" t="s">
        <v>3662</v>
      </c>
      <c r="C1428" s="61">
        <v>7.0</v>
      </c>
      <c r="D1428" s="61">
        <v>90.0</v>
      </c>
      <c r="E1428" s="61">
        <v>540.0</v>
      </c>
      <c r="F1428" s="61">
        <v>2250.0</v>
      </c>
      <c r="G1428" s="61">
        <v>2180.0</v>
      </c>
      <c r="H1428" s="515">
        <v>3591.0</v>
      </c>
      <c r="I1428" s="515">
        <v>2937.0</v>
      </c>
      <c r="J1428" s="515">
        <v>2320.0</v>
      </c>
      <c r="K1428" s="61">
        <v>77.6</v>
      </c>
      <c r="L1428" s="560">
        <v>0.5</v>
      </c>
      <c r="M1428" s="561">
        <v>4.0</v>
      </c>
      <c r="N1428" s="105"/>
      <c r="O1428" s="563">
        <v>74432.0</v>
      </c>
      <c r="P1428" s="563"/>
      <c r="S1428" s="8"/>
      <c r="T1428" s="8"/>
      <c r="U1428" s="8"/>
      <c r="V1428" s="8"/>
      <c r="W1428" s="8"/>
    </row>
    <row r="1429" ht="15.75" customHeight="1">
      <c r="A1429" s="9" t="s">
        <v>3663</v>
      </c>
      <c r="B1429" s="9" t="s">
        <v>3664</v>
      </c>
      <c r="C1429" s="61">
        <v>8.0</v>
      </c>
      <c r="D1429" s="61">
        <v>90.0</v>
      </c>
      <c r="E1429" s="61">
        <v>620.0</v>
      </c>
      <c r="F1429" s="61">
        <v>2250.0</v>
      </c>
      <c r="G1429" s="61">
        <v>2180.0</v>
      </c>
      <c r="H1429" s="515">
        <v>4105.0</v>
      </c>
      <c r="I1429" s="515">
        <v>3358.0</v>
      </c>
      <c r="J1429" s="515">
        <v>2652.0</v>
      </c>
      <c r="K1429" s="61">
        <v>88.7</v>
      </c>
      <c r="L1429" s="560">
        <v>0.5</v>
      </c>
      <c r="M1429" s="561">
        <v>4.0</v>
      </c>
      <c r="N1429" s="55"/>
      <c r="O1429" s="563">
        <v>83348.0</v>
      </c>
      <c r="P1429" s="563"/>
      <c r="S1429" s="8"/>
      <c r="T1429" s="8"/>
      <c r="U1429" s="8"/>
      <c r="V1429" s="8"/>
      <c r="W1429" s="8"/>
    </row>
    <row r="1430" ht="15.75" customHeight="1">
      <c r="E1430" s="8"/>
      <c r="H1430" s="63"/>
      <c r="I1430" s="63"/>
      <c r="J1430" s="63"/>
      <c r="M1430" s="572"/>
      <c r="O1430" s="563">
        <v>0.0</v>
      </c>
      <c r="P1430" s="563"/>
      <c r="S1430" s="8"/>
      <c r="T1430" s="8"/>
      <c r="U1430" s="8"/>
      <c r="V1430" s="8"/>
      <c r="W1430" s="8"/>
    </row>
    <row r="1431" ht="15.75" customHeight="1">
      <c r="B1431" s="573" t="s">
        <v>2042</v>
      </c>
      <c r="E1431" s="8"/>
      <c r="H1431" s="63"/>
      <c r="I1431" s="63"/>
      <c r="J1431" s="63"/>
      <c r="M1431" s="572"/>
      <c r="O1431" s="563">
        <v>0.0</v>
      </c>
      <c r="P1431" s="563"/>
      <c r="S1431" s="8"/>
      <c r="T1431" s="8"/>
      <c r="U1431" s="8"/>
      <c r="V1431" s="8"/>
      <c r="W1431" s="8"/>
    </row>
    <row r="1432" ht="15.75" customHeight="1">
      <c r="A1432" s="9" t="s">
        <v>3665</v>
      </c>
      <c r="B1432" s="9" t="s">
        <v>3666</v>
      </c>
      <c r="C1432" s="61">
        <v>2.0</v>
      </c>
      <c r="D1432" s="61">
        <v>90.0</v>
      </c>
      <c r="E1432" s="61">
        <v>140.0</v>
      </c>
      <c r="F1432" s="61">
        <v>2500.0</v>
      </c>
      <c r="G1432" s="61">
        <v>2430.0</v>
      </c>
      <c r="H1432" s="515">
        <v>1151.0</v>
      </c>
      <c r="I1432" s="515">
        <v>942.0</v>
      </c>
      <c r="J1432" s="515">
        <v>744.0</v>
      </c>
      <c r="K1432" s="61">
        <v>24.6</v>
      </c>
      <c r="L1432" s="560">
        <v>0.5</v>
      </c>
      <c r="M1432" s="561">
        <v>2.0</v>
      </c>
      <c r="N1432" s="562" t="s">
        <v>1254</v>
      </c>
      <c r="O1432" s="563">
        <v>36735.0</v>
      </c>
      <c r="P1432" s="563"/>
      <c r="S1432" s="8"/>
      <c r="T1432" s="8"/>
      <c r="U1432" s="8"/>
      <c r="V1432" s="8"/>
      <c r="W1432" s="8"/>
    </row>
    <row r="1433" ht="15.75" customHeight="1">
      <c r="A1433" s="9" t="s">
        <v>3667</v>
      </c>
      <c r="B1433" s="9" t="s">
        <v>3668</v>
      </c>
      <c r="C1433" s="61">
        <v>3.0</v>
      </c>
      <c r="D1433" s="61">
        <v>90.0</v>
      </c>
      <c r="E1433" s="61">
        <v>220.0</v>
      </c>
      <c r="F1433" s="61">
        <v>2500.0</v>
      </c>
      <c r="G1433" s="61">
        <v>2430.0</v>
      </c>
      <c r="H1433" s="515">
        <v>1725.0</v>
      </c>
      <c r="I1433" s="515">
        <v>1411.0</v>
      </c>
      <c r="J1433" s="515">
        <v>1114.0</v>
      </c>
      <c r="K1433" s="61">
        <v>36.8</v>
      </c>
      <c r="L1433" s="560">
        <v>0.5</v>
      </c>
      <c r="M1433" s="561">
        <v>4.0</v>
      </c>
      <c r="N1433" s="105"/>
      <c r="O1433" s="563">
        <v>47761.0</v>
      </c>
      <c r="P1433" s="563"/>
      <c r="S1433" s="8"/>
      <c r="T1433" s="8"/>
      <c r="U1433" s="8"/>
      <c r="V1433" s="8"/>
      <c r="W1433" s="8"/>
    </row>
    <row r="1434" ht="15.75" customHeight="1">
      <c r="A1434" s="9" t="s">
        <v>3669</v>
      </c>
      <c r="B1434" s="9" t="s">
        <v>3670</v>
      </c>
      <c r="C1434" s="61">
        <v>4.0</v>
      </c>
      <c r="D1434" s="61">
        <v>90.0</v>
      </c>
      <c r="E1434" s="61">
        <v>300.0</v>
      </c>
      <c r="F1434" s="61">
        <v>2500.0</v>
      </c>
      <c r="G1434" s="61">
        <v>2430.0</v>
      </c>
      <c r="H1434" s="515">
        <v>2297.0</v>
      </c>
      <c r="I1434" s="515">
        <v>1879.0</v>
      </c>
      <c r="J1434" s="515">
        <v>1484.0</v>
      </c>
      <c r="K1434" s="61">
        <v>49.1</v>
      </c>
      <c r="L1434" s="560">
        <v>0.5</v>
      </c>
      <c r="M1434" s="561">
        <v>4.0</v>
      </c>
      <c r="N1434" s="105"/>
      <c r="O1434" s="563">
        <v>58812.0</v>
      </c>
      <c r="P1434" s="563"/>
      <c r="S1434" s="8"/>
      <c r="T1434" s="8"/>
      <c r="U1434" s="8"/>
      <c r="V1434" s="8"/>
      <c r="W1434" s="8"/>
    </row>
    <row r="1435" ht="15.75" customHeight="1">
      <c r="A1435" s="9" t="s">
        <v>3671</v>
      </c>
      <c r="B1435" s="9" t="s">
        <v>3672</v>
      </c>
      <c r="C1435" s="61">
        <v>5.0</v>
      </c>
      <c r="D1435" s="61">
        <v>90.0</v>
      </c>
      <c r="E1435" s="61">
        <v>380.0</v>
      </c>
      <c r="F1435" s="61">
        <v>2500.0</v>
      </c>
      <c r="G1435" s="61">
        <v>2430.0</v>
      </c>
      <c r="H1435" s="515">
        <v>2869.0</v>
      </c>
      <c r="I1435" s="515">
        <v>2347.0</v>
      </c>
      <c r="J1435" s="515">
        <v>1853.0</v>
      </c>
      <c r="K1435" s="61">
        <v>61.3</v>
      </c>
      <c r="L1435" s="560">
        <v>0.5</v>
      </c>
      <c r="M1435" s="561">
        <v>4.0</v>
      </c>
      <c r="N1435" s="105"/>
      <c r="O1435" s="563">
        <v>69884.0</v>
      </c>
      <c r="P1435" s="563"/>
      <c r="S1435" s="8"/>
      <c r="T1435" s="8"/>
      <c r="U1435" s="8"/>
      <c r="V1435" s="8"/>
      <c r="W1435" s="8"/>
    </row>
    <row r="1436" ht="15.75" customHeight="1">
      <c r="A1436" s="9" t="s">
        <v>3673</v>
      </c>
      <c r="B1436" s="9" t="s">
        <v>3674</v>
      </c>
      <c r="C1436" s="61">
        <v>6.0</v>
      </c>
      <c r="D1436" s="61">
        <v>90.0</v>
      </c>
      <c r="E1436" s="61">
        <v>460.0</v>
      </c>
      <c r="F1436" s="61">
        <v>2500.0</v>
      </c>
      <c r="G1436" s="61">
        <v>2430.0</v>
      </c>
      <c r="H1436" s="515">
        <v>3445.0</v>
      </c>
      <c r="I1436" s="515">
        <v>2818.0</v>
      </c>
      <c r="J1436" s="515">
        <v>2225.0</v>
      </c>
      <c r="K1436" s="61">
        <v>73.5</v>
      </c>
      <c r="L1436" s="560">
        <v>0.5</v>
      </c>
      <c r="M1436" s="561">
        <v>4.0</v>
      </c>
      <c r="N1436" s="55"/>
      <c r="O1436" s="563">
        <v>80981.0</v>
      </c>
      <c r="P1436" s="563"/>
      <c r="S1436" s="8"/>
      <c r="T1436" s="8"/>
      <c r="U1436" s="8"/>
      <c r="V1436" s="8"/>
      <c r="W1436" s="8"/>
    </row>
    <row r="1437" ht="15.75" customHeight="1">
      <c r="E1437" s="8"/>
      <c r="H1437" s="63"/>
      <c r="I1437" s="63"/>
      <c r="J1437" s="63"/>
      <c r="M1437" s="572"/>
      <c r="O1437" s="563">
        <v>0.0</v>
      </c>
      <c r="P1437" s="563"/>
      <c r="S1437" s="8"/>
      <c r="T1437" s="8"/>
      <c r="U1437" s="8"/>
      <c r="V1437" s="8"/>
      <c r="W1437" s="8"/>
    </row>
    <row r="1438" ht="15.75" customHeight="1">
      <c r="B1438" s="573" t="s">
        <v>2069</v>
      </c>
      <c r="E1438" s="8"/>
      <c r="H1438" s="63"/>
      <c r="I1438" s="63"/>
      <c r="J1438" s="63"/>
      <c r="M1438" s="572"/>
      <c r="O1438" s="563">
        <v>0.0</v>
      </c>
      <c r="P1438" s="563"/>
      <c r="S1438" s="8"/>
      <c r="T1438" s="8"/>
      <c r="U1438" s="8"/>
      <c r="V1438" s="8"/>
      <c r="W1438" s="8"/>
    </row>
    <row r="1439" ht="15.75" customHeight="1">
      <c r="A1439" s="9" t="s">
        <v>3675</v>
      </c>
      <c r="B1439" s="9" t="s">
        <v>3676</v>
      </c>
      <c r="C1439" s="61">
        <v>2.0</v>
      </c>
      <c r="D1439" s="61">
        <v>90.0</v>
      </c>
      <c r="E1439" s="61">
        <v>140.0</v>
      </c>
      <c r="F1439" s="61">
        <v>3000.0</v>
      </c>
      <c r="G1439" s="61">
        <v>2930.0</v>
      </c>
      <c r="H1439" s="515">
        <v>1377.0</v>
      </c>
      <c r="I1439" s="515">
        <v>1126.0</v>
      </c>
      <c r="J1439" s="515">
        <v>890.0</v>
      </c>
      <c r="K1439" s="255">
        <v>29.4</v>
      </c>
      <c r="L1439" s="560">
        <v>0.5</v>
      </c>
      <c r="M1439" s="561">
        <v>2.0</v>
      </c>
      <c r="N1439" s="562" t="s">
        <v>1254</v>
      </c>
      <c r="O1439" s="563">
        <v>43330.0</v>
      </c>
      <c r="P1439" s="563"/>
      <c r="S1439" s="8"/>
      <c r="T1439" s="8"/>
      <c r="U1439" s="8"/>
      <c r="V1439" s="8"/>
      <c r="W1439" s="8"/>
    </row>
    <row r="1440" ht="15.75" customHeight="1">
      <c r="A1440" s="9" t="s">
        <v>3677</v>
      </c>
      <c r="B1440" s="9" t="s">
        <v>3678</v>
      </c>
      <c r="C1440" s="61">
        <v>3.0</v>
      </c>
      <c r="D1440" s="61">
        <v>90.0</v>
      </c>
      <c r="E1440" s="61">
        <v>220.0</v>
      </c>
      <c r="F1440" s="61">
        <v>3000.0</v>
      </c>
      <c r="G1440" s="61">
        <v>2930.0</v>
      </c>
      <c r="H1440" s="515">
        <v>2066.0</v>
      </c>
      <c r="I1440" s="515">
        <v>1690.0</v>
      </c>
      <c r="J1440" s="515">
        <v>1335.0</v>
      </c>
      <c r="K1440" s="255">
        <v>43.7</v>
      </c>
      <c r="L1440" s="560">
        <v>0.5</v>
      </c>
      <c r="M1440" s="561">
        <v>4.0</v>
      </c>
      <c r="N1440" s="105"/>
      <c r="O1440" s="563">
        <v>56562.0</v>
      </c>
      <c r="P1440" s="563"/>
      <c r="S1440" s="8"/>
      <c r="T1440" s="8"/>
      <c r="U1440" s="8"/>
      <c r="V1440" s="8"/>
      <c r="W1440" s="8"/>
    </row>
    <row r="1441" ht="15.75" customHeight="1">
      <c r="A1441" s="9" t="s">
        <v>3679</v>
      </c>
      <c r="B1441" s="9" t="s">
        <v>3680</v>
      </c>
      <c r="C1441" s="61">
        <v>4.0</v>
      </c>
      <c r="D1441" s="61">
        <v>90.0</v>
      </c>
      <c r="E1441" s="61">
        <v>300.0</v>
      </c>
      <c r="F1441" s="61">
        <v>3000.0</v>
      </c>
      <c r="G1441" s="61">
        <v>2930.0</v>
      </c>
      <c r="H1441" s="515">
        <v>2753.0</v>
      </c>
      <c r="I1441" s="515">
        <v>2252.0</v>
      </c>
      <c r="J1441" s="515">
        <v>1778.0</v>
      </c>
      <c r="K1441" s="255">
        <v>58.3</v>
      </c>
      <c r="L1441" s="560">
        <v>0.5</v>
      </c>
      <c r="M1441" s="561">
        <v>4.0</v>
      </c>
      <c r="N1441" s="105"/>
      <c r="O1441" s="563">
        <v>69823.0</v>
      </c>
      <c r="P1441" s="563"/>
      <c r="S1441" s="8"/>
      <c r="T1441" s="8"/>
      <c r="U1441" s="8"/>
      <c r="V1441" s="8"/>
      <c r="W1441" s="8"/>
    </row>
    <row r="1442" ht="15.75" customHeight="1">
      <c r="A1442" s="9" t="s">
        <v>3681</v>
      </c>
      <c r="B1442" s="9" t="s">
        <v>3682</v>
      </c>
      <c r="C1442" s="61">
        <v>5.0</v>
      </c>
      <c r="D1442" s="61">
        <v>90.0</v>
      </c>
      <c r="E1442" s="61">
        <v>380.0</v>
      </c>
      <c r="F1442" s="61">
        <v>3000.0</v>
      </c>
      <c r="G1442" s="61">
        <v>2930.0</v>
      </c>
      <c r="H1442" s="515">
        <v>3442.0</v>
      </c>
      <c r="I1442" s="515">
        <v>2816.0</v>
      </c>
      <c r="J1442" s="515">
        <v>2224.0</v>
      </c>
      <c r="K1442" s="255">
        <v>72.8</v>
      </c>
      <c r="L1442" s="560">
        <v>0.5</v>
      </c>
      <c r="M1442" s="561">
        <v>4.0</v>
      </c>
      <c r="N1442" s="105"/>
      <c r="O1442" s="563">
        <v>83109.0</v>
      </c>
      <c r="P1442" s="563"/>
      <c r="S1442" s="8"/>
      <c r="T1442" s="8"/>
      <c r="U1442" s="8"/>
      <c r="V1442" s="8"/>
      <c r="W1442" s="8"/>
    </row>
    <row r="1443" ht="15.75" customHeight="1">
      <c r="A1443" s="9" t="s">
        <v>3683</v>
      </c>
      <c r="B1443" s="9" t="s">
        <v>3684</v>
      </c>
      <c r="C1443" s="61">
        <v>6.0</v>
      </c>
      <c r="D1443" s="61">
        <v>90.0</v>
      </c>
      <c r="E1443" s="61">
        <v>460.0</v>
      </c>
      <c r="F1443" s="61">
        <v>3000.0</v>
      </c>
      <c r="G1443" s="61">
        <v>2930.0</v>
      </c>
      <c r="H1443" s="515">
        <v>4124.0</v>
      </c>
      <c r="I1443" s="515">
        <v>3373.0</v>
      </c>
      <c r="J1443" s="515">
        <v>2664.0</v>
      </c>
      <c r="K1443" s="255">
        <v>87.4</v>
      </c>
      <c r="L1443" s="560">
        <v>0.5</v>
      </c>
      <c r="M1443" s="561">
        <v>4.0</v>
      </c>
      <c r="N1443" s="55"/>
      <c r="O1443" s="563">
        <v>96425.0</v>
      </c>
      <c r="P1443" s="563"/>
      <c r="S1443" s="8"/>
      <c r="T1443" s="8"/>
      <c r="U1443" s="8"/>
      <c r="V1443" s="8"/>
      <c r="W1443" s="8"/>
    </row>
    <row r="1444" ht="15.75" customHeight="1">
      <c r="A1444" s="8"/>
      <c r="B1444" s="8"/>
      <c r="C1444" s="67"/>
      <c r="D1444" s="67"/>
      <c r="E1444" s="67"/>
      <c r="F1444" s="67"/>
      <c r="G1444" s="67"/>
      <c r="H1444" s="115"/>
      <c r="I1444" s="115"/>
      <c r="J1444" s="115"/>
      <c r="K1444" s="200"/>
      <c r="L1444" s="570"/>
      <c r="M1444" s="572"/>
      <c r="N1444" s="576"/>
      <c r="O1444" s="563">
        <v>0.0</v>
      </c>
      <c r="P1444" s="563"/>
      <c r="S1444" s="8"/>
      <c r="T1444" s="8"/>
      <c r="U1444" s="8"/>
      <c r="V1444" s="8"/>
      <c r="W1444" s="8"/>
    </row>
    <row r="1445" ht="15.75" customHeight="1">
      <c r="A1445" s="572"/>
      <c r="B1445" s="573" t="s">
        <v>3685</v>
      </c>
      <c r="C1445" s="572"/>
      <c r="D1445" s="572"/>
      <c r="E1445" s="572"/>
      <c r="F1445" s="572"/>
      <c r="G1445" s="572"/>
      <c r="H1445" s="574"/>
      <c r="I1445" s="574"/>
      <c r="J1445" s="574"/>
      <c r="K1445" s="572"/>
      <c r="L1445" s="575"/>
      <c r="M1445" s="572"/>
      <c r="N1445" s="572"/>
      <c r="O1445" s="563">
        <v>0.0</v>
      </c>
      <c r="P1445" s="563"/>
      <c r="S1445" s="8"/>
      <c r="T1445" s="8"/>
      <c r="U1445" s="8"/>
      <c r="V1445" s="8"/>
      <c r="W1445" s="8"/>
    </row>
    <row r="1446" ht="15.75" customHeight="1">
      <c r="A1446" s="9" t="s">
        <v>3686</v>
      </c>
      <c r="B1446" s="9" t="s">
        <v>3687</v>
      </c>
      <c r="C1446" s="61">
        <v>2.0</v>
      </c>
      <c r="D1446" s="61">
        <v>87.0</v>
      </c>
      <c r="E1446" s="61">
        <v>500.0</v>
      </c>
      <c r="F1446" s="61">
        <v>140.0</v>
      </c>
      <c r="G1446" s="61">
        <v>80.0</v>
      </c>
      <c r="H1446" s="515">
        <v>235.0</v>
      </c>
      <c r="I1446" s="515">
        <v>192.0</v>
      </c>
      <c r="J1446" s="515">
        <v>152.0</v>
      </c>
      <c r="K1446" s="61">
        <v>6.1</v>
      </c>
      <c r="L1446" s="560">
        <v>0.5</v>
      </c>
      <c r="M1446" s="561">
        <v>2.0</v>
      </c>
      <c r="N1446" s="562" t="s">
        <v>2098</v>
      </c>
      <c r="O1446" s="563">
        <v>15476.0</v>
      </c>
      <c r="P1446" s="563"/>
      <c r="S1446" s="8"/>
      <c r="T1446" s="8"/>
      <c r="U1446" s="8"/>
      <c r="V1446" s="8"/>
      <c r="W1446" s="8"/>
    </row>
    <row r="1447" ht="15.75" customHeight="1">
      <c r="A1447" s="9" t="s">
        <v>3688</v>
      </c>
      <c r="B1447" s="9" t="s">
        <v>3689</v>
      </c>
      <c r="C1447" s="61">
        <v>3.0</v>
      </c>
      <c r="D1447" s="61">
        <v>87.0</v>
      </c>
      <c r="E1447" s="61">
        <v>500.0</v>
      </c>
      <c r="F1447" s="61">
        <v>220.0</v>
      </c>
      <c r="G1447" s="61">
        <v>160.0</v>
      </c>
      <c r="H1447" s="515">
        <v>352.0</v>
      </c>
      <c r="I1447" s="515">
        <v>288.0</v>
      </c>
      <c r="J1447" s="515">
        <v>227.0</v>
      </c>
      <c r="K1447" s="61">
        <v>9.1</v>
      </c>
      <c r="L1447" s="560">
        <v>0.5</v>
      </c>
      <c r="M1447" s="561">
        <v>4.0</v>
      </c>
      <c r="N1447" s="105"/>
      <c r="O1447" s="563">
        <v>17678.0</v>
      </c>
      <c r="P1447" s="563"/>
      <c r="S1447" s="8"/>
      <c r="T1447" s="8"/>
      <c r="U1447" s="8"/>
      <c r="V1447" s="8"/>
      <c r="W1447" s="8"/>
    </row>
    <row r="1448" ht="15.75" customHeight="1">
      <c r="A1448" s="9" t="s">
        <v>3690</v>
      </c>
      <c r="B1448" s="9" t="s">
        <v>3691</v>
      </c>
      <c r="C1448" s="61">
        <v>4.0</v>
      </c>
      <c r="D1448" s="61">
        <v>87.0</v>
      </c>
      <c r="E1448" s="61">
        <v>500.0</v>
      </c>
      <c r="F1448" s="61">
        <v>300.0</v>
      </c>
      <c r="G1448" s="61">
        <v>240.0</v>
      </c>
      <c r="H1448" s="515">
        <v>468.0</v>
      </c>
      <c r="I1448" s="515">
        <v>383.0</v>
      </c>
      <c r="J1448" s="515">
        <v>302.0</v>
      </c>
      <c r="K1448" s="61">
        <v>12.2</v>
      </c>
      <c r="L1448" s="560">
        <v>0.5</v>
      </c>
      <c r="M1448" s="561">
        <v>4.0</v>
      </c>
      <c r="N1448" s="105"/>
      <c r="O1448" s="563">
        <v>19886.0</v>
      </c>
      <c r="P1448" s="563"/>
      <c r="S1448" s="8"/>
      <c r="T1448" s="8"/>
      <c r="U1448" s="8"/>
      <c r="V1448" s="8"/>
      <c r="W1448" s="8"/>
    </row>
    <row r="1449" ht="15.75" customHeight="1">
      <c r="A1449" s="9" t="s">
        <v>3692</v>
      </c>
      <c r="B1449" s="9" t="s">
        <v>3693</v>
      </c>
      <c r="C1449" s="61">
        <v>5.0</v>
      </c>
      <c r="D1449" s="61">
        <v>87.0</v>
      </c>
      <c r="E1449" s="61">
        <v>500.0</v>
      </c>
      <c r="F1449" s="61">
        <v>380.0</v>
      </c>
      <c r="G1449" s="61">
        <v>320.0</v>
      </c>
      <c r="H1449" s="515">
        <v>584.0</v>
      </c>
      <c r="I1449" s="515">
        <v>478.0</v>
      </c>
      <c r="J1449" s="515">
        <v>377.0</v>
      </c>
      <c r="K1449" s="61">
        <v>15.6</v>
      </c>
      <c r="L1449" s="560">
        <v>0.5</v>
      </c>
      <c r="M1449" s="561">
        <v>4.0</v>
      </c>
      <c r="N1449" s="105"/>
      <c r="O1449" s="563">
        <v>22097.0</v>
      </c>
      <c r="P1449" s="563"/>
      <c r="S1449" s="8"/>
      <c r="T1449" s="8"/>
      <c r="U1449" s="8"/>
      <c r="V1449" s="8"/>
      <c r="W1449" s="8"/>
    </row>
    <row r="1450" ht="15.75" customHeight="1">
      <c r="A1450" s="9" t="s">
        <v>3694</v>
      </c>
      <c r="B1450" s="9" t="s">
        <v>3695</v>
      </c>
      <c r="C1450" s="61">
        <v>6.0</v>
      </c>
      <c r="D1450" s="61">
        <v>87.0</v>
      </c>
      <c r="E1450" s="61">
        <v>500.0</v>
      </c>
      <c r="F1450" s="61">
        <v>460.0</v>
      </c>
      <c r="G1450" s="61">
        <v>400.0</v>
      </c>
      <c r="H1450" s="515">
        <v>701.0</v>
      </c>
      <c r="I1450" s="515">
        <v>573.0</v>
      </c>
      <c r="J1450" s="515">
        <v>453.0</v>
      </c>
      <c r="K1450" s="61">
        <v>18.7</v>
      </c>
      <c r="L1450" s="560">
        <v>0.5</v>
      </c>
      <c r="M1450" s="561">
        <v>4.0</v>
      </c>
      <c r="N1450" s="105"/>
      <c r="O1450" s="563">
        <v>24314.0</v>
      </c>
      <c r="P1450" s="563"/>
      <c r="S1450" s="8"/>
      <c r="T1450" s="8"/>
      <c r="U1450" s="8"/>
      <c r="V1450" s="8"/>
      <c r="W1450" s="8"/>
    </row>
    <row r="1451" ht="15.75" customHeight="1">
      <c r="A1451" s="9" t="s">
        <v>3696</v>
      </c>
      <c r="B1451" s="9" t="s">
        <v>3697</v>
      </c>
      <c r="C1451" s="61">
        <v>7.0</v>
      </c>
      <c r="D1451" s="61">
        <v>87.0</v>
      </c>
      <c r="E1451" s="61">
        <v>500.0</v>
      </c>
      <c r="F1451" s="61">
        <v>540.0</v>
      </c>
      <c r="G1451" s="61">
        <v>480.0</v>
      </c>
      <c r="H1451" s="515">
        <v>819.0</v>
      </c>
      <c r="I1451" s="515">
        <v>670.0</v>
      </c>
      <c r="J1451" s="515">
        <v>529.0</v>
      </c>
      <c r="K1451" s="61">
        <v>21.8</v>
      </c>
      <c r="L1451" s="560">
        <v>0.5</v>
      </c>
      <c r="M1451" s="561">
        <v>4.0</v>
      </c>
      <c r="N1451" s="105"/>
      <c r="O1451" s="563">
        <v>26534.0</v>
      </c>
      <c r="P1451" s="563"/>
      <c r="S1451" s="8"/>
      <c r="T1451" s="8"/>
      <c r="U1451" s="8"/>
      <c r="V1451" s="8"/>
      <c r="W1451" s="8"/>
    </row>
    <row r="1452" ht="15.75" customHeight="1">
      <c r="A1452" s="9" t="s">
        <v>3698</v>
      </c>
      <c r="B1452" s="9" t="s">
        <v>3699</v>
      </c>
      <c r="C1452" s="61">
        <v>8.0</v>
      </c>
      <c r="D1452" s="61">
        <v>87.0</v>
      </c>
      <c r="E1452" s="61">
        <v>500.0</v>
      </c>
      <c r="F1452" s="61">
        <v>620.0</v>
      </c>
      <c r="G1452" s="61">
        <v>560.0</v>
      </c>
      <c r="H1452" s="515">
        <v>936.0</v>
      </c>
      <c r="I1452" s="515">
        <v>766.0</v>
      </c>
      <c r="J1452" s="515">
        <v>605.0</v>
      </c>
      <c r="K1452" s="61">
        <v>24.9</v>
      </c>
      <c r="L1452" s="560">
        <v>0.5</v>
      </c>
      <c r="M1452" s="561">
        <v>4.0</v>
      </c>
      <c r="N1452" s="105"/>
      <c r="O1452" s="563">
        <v>28761.0</v>
      </c>
      <c r="P1452" s="563"/>
      <c r="S1452" s="8"/>
      <c r="T1452" s="8"/>
      <c r="U1452" s="8"/>
      <c r="V1452" s="8"/>
      <c r="W1452" s="8"/>
    </row>
    <row r="1453" ht="15.75" customHeight="1">
      <c r="A1453" s="9" t="s">
        <v>3700</v>
      </c>
      <c r="B1453" s="9" t="s">
        <v>3701</v>
      </c>
      <c r="C1453" s="61">
        <v>9.0</v>
      </c>
      <c r="D1453" s="61">
        <v>87.0</v>
      </c>
      <c r="E1453" s="61">
        <v>500.0</v>
      </c>
      <c r="F1453" s="61">
        <v>700.0</v>
      </c>
      <c r="G1453" s="61">
        <v>640.0</v>
      </c>
      <c r="H1453" s="515">
        <v>1053.0</v>
      </c>
      <c r="I1453" s="515">
        <v>861.0</v>
      </c>
      <c r="J1453" s="515">
        <v>680.0</v>
      </c>
      <c r="K1453" s="61">
        <v>28.0</v>
      </c>
      <c r="L1453" s="560">
        <v>0.5</v>
      </c>
      <c r="M1453" s="561">
        <v>4.0</v>
      </c>
      <c r="N1453" s="105"/>
      <c r="O1453" s="563">
        <v>30990.0</v>
      </c>
      <c r="P1453" s="563"/>
      <c r="S1453" s="8"/>
      <c r="T1453" s="8"/>
      <c r="U1453" s="8"/>
      <c r="V1453" s="8"/>
      <c r="W1453" s="8"/>
    </row>
    <row r="1454" ht="15.75" customHeight="1">
      <c r="A1454" s="9" t="s">
        <v>3702</v>
      </c>
      <c r="B1454" s="9" t="s">
        <v>3703</v>
      </c>
      <c r="C1454" s="61">
        <v>10.0</v>
      </c>
      <c r="D1454" s="61">
        <v>87.0</v>
      </c>
      <c r="E1454" s="61">
        <v>500.0</v>
      </c>
      <c r="F1454" s="61">
        <v>780.0</v>
      </c>
      <c r="G1454" s="61">
        <v>720.0</v>
      </c>
      <c r="H1454" s="515">
        <v>1171.0</v>
      </c>
      <c r="I1454" s="515">
        <v>958.0</v>
      </c>
      <c r="J1454" s="515">
        <v>756.0</v>
      </c>
      <c r="K1454" s="61">
        <v>31.1</v>
      </c>
      <c r="L1454" s="560">
        <v>0.5</v>
      </c>
      <c r="M1454" s="561">
        <v>6.0</v>
      </c>
      <c r="N1454" s="105"/>
      <c r="O1454" s="563">
        <v>33226.0</v>
      </c>
      <c r="P1454" s="563"/>
      <c r="S1454" s="8"/>
      <c r="T1454" s="8"/>
      <c r="U1454" s="8"/>
      <c r="V1454" s="8"/>
      <c r="W1454" s="8"/>
    </row>
    <row r="1455" ht="15.75" customHeight="1">
      <c r="A1455" s="9" t="s">
        <v>3704</v>
      </c>
      <c r="B1455" s="9" t="s">
        <v>3705</v>
      </c>
      <c r="C1455" s="61">
        <v>11.0</v>
      </c>
      <c r="D1455" s="61">
        <v>87.0</v>
      </c>
      <c r="E1455" s="61">
        <v>500.0</v>
      </c>
      <c r="F1455" s="61">
        <v>860.0</v>
      </c>
      <c r="G1455" s="61">
        <v>800.0</v>
      </c>
      <c r="H1455" s="515">
        <v>1288.0</v>
      </c>
      <c r="I1455" s="515">
        <v>1054.0</v>
      </c>
      <c r="J1455" s="515">
        <v>832.0</v>
      </c>
      <c r="K1455" s="61">
        <v>34.2</v>
      </c>
      <c r="L1455" s="560">
        <v>0.5</v>
      </c>
      <c r="M1455" s="561">
        <v>6.0</v>
      </c>
      <c r="N1455" s="105"/>
      <c r="O1455" s="563">
        <v>35462.0</v>
      </c>
      <c r="P1455" s="563"/>
      <c r="S1455" s="8"/>
      <c r="T1455" s="8"/>
      <c r="U1455" s="8"/>
      <c r="V1455" s="8"/>
      <c r="W1455" s="8"/>
    </row>
    <row r="1456" ht="15.75" customHeight="1">
      <c r="A1456" s="9" t="s">
        <v>3706</v>
      </c>
      <c r="B1456" s="9" t="s">
        <v>3707</v>
      </c>
      <c r="C1456" s="61">
        <v>12.0</v>
      </c>
      <c r="D1456" s="61">
        <v>87.0</v>
      </c>
      <c r="E1456" s="61">
        <v>500.0</v>
      </c>
      <c r="F1456" s="61">
        <v>940.0</v>
      </c>
      <c r="G1456" s="61">
        <v>880.0</v>
      </c>
      <c r="H1456" s="515">
        <v>1404.0</v>
      </c>
      <c r="I1456" s="515">
        <v>1148.0</v>
      </c>
      <c r="J1456" s="515">
        <v>907.0</v>
      </c>
      <c r="K1456" s="61">
        <v>37.3</v>
      </c>
      <c r="L1456" s="560">
        <v>0.5</v>
      </c>
      <c r="M1456" s="561">
        <v>6.0</v>
      </c>
      <c r="N1456" s="55"/>
      <c r="O1456" s="563">
        <v>37674.0</v>
      </c>
      <c r="P1456" s="563"/>
      <c r="S1456" s="8"/>
      <c r="T1456" s="8"/>
      <c r="U1456" s="8"/>
      <c r="V1456" s="8"/>
      <c r="W1456" s="8"/>
    </row>
    <row r="1457" ht="15.75" customHeight="1">
      <c r="A1457" s="8"/>
      <c r="B1457" s="8"/>
      <c r="C1457" s="8"/>
      <c r="D1457" s="8"/>
      <c r="E1457" s="8"/>
      <c r="F1457" s="8"/>
      <c r="G1457" s="8"/>
      <c r="H1457" s="63"/>
      <c r="I1457" s="63"/>
      <c r="J1457" s="63"/>
      <c r="K1457" s="8"/>
      <c r="L1457" s="8"/>
      <c r="M1457" s="572"/>
      <c r="N1457" s="8"/>
      <c r="O1457" s="563">
        <v>0.0</v>
      </c>
      <c r="P1457" s="563"/>
      <c r="S1457" s="8"/>
      <c r="T1457" s="8"/>
      <c r="U1457" s="8"/>
      <c r="V1457" s="8"/>
      <c r="W1457" s="8"/>
    </row>
    <row r="1458" ht="15.75" customHeight="1">
      <c r="A1458" s="8"/>
      <c r="B1458" s="573" t="s">
        <v>682</v>
      </c>
      <c r="C1458" s="8"/>
      <c r="D1458" s="8"/>
      <c r="E1458" s="8"/>
      <c r="F1458" s="8"/>
      <c r="G1458" s="8"/>
      <c r="H1458" s="63"/>
      <c r="I1458" s="63"/>
      <c r="J1458" s="63"/>
      <c r="K1458" s="8"/>
      <c r="L1458" s="8"/>
      <c r="M1458" s="572"/>
      <c r="N1458" s="8"/>
      <c r="O1458" s="563">
        <v>0.0</v>
      </c>
      <c r="P1458" s="563"/>
      <c r="S1458" s="8"/>
      <c r="T1458" s="8"/>
      <c r="U1458" s="8"/>
      <c r="V1458" s="8"/>
      <c r="W1458" s="8"/>
    </row>
    <row r="1459" ht="15.75" customHeight="1">
      <c r="A1459" s="9" t="s">
        <v>3708</v>
      </c>
      <c r="B1459" s="9" t="s">
        <v>3709</v>
      </c>
      <c r="C1459" s="61">
        <v>2.0</v>
      </c>
      <c r="D1459" s="61">
        <v>87.0</v>
      </c>
      <c r="E1459" s="61">
        <v>750.0</v>
      </c>
      <c r="F1459" s="61">
        <v>140.0</v>
      </c>
      <c r="G1459" s="61">
        <v>80.0</v>
      </c>
      <c r="H1459" s="515">
        <v>340.0</v>
      </c>
      <c r="I1459" s="515">
        <v>278.0</v>
      </c>
      <c r="J1459" s="515">
        <v>220.0</v>
      </c>
      <c r="K1459" s="61">
        <v>8.5</v>
      </c>
      <c r="L1459" s="560">
        <v>0.5</v>
      </c>
      <c r="M1459" s="561">
        <v>2.0</v>
      </c>
      <c r="N1459" s="562" t="s">
        <v>2098</v>
      </c>
      <c r="O1459" s="563">
        <v>18216.0</v>
      </c>
      <c r="P1459" s="563"/>
      <c r="S1459" s="8"/>
      <c r="T1459" s="8"/>
      <c r="U1459" s="8"/>
      <c r="V1459" s="8"/>
      <c r="W1459" s="8"/>
    </row>
    <row r="1460" ht="15.75" customHeight="1">
      <c r="A1460" s="9" t="s">
        <v>3710</v>
      </c>
      <c r="B1460" s="9" t="s">
        <v>3711</v>
      </c>
      <c r="C1460" s="61">
        <v>3.0</v>
      </c>
      <c r="D1460" s="61">
        <v>87.0</v>
      </c>
      <c r="E1460" s="61">
        <v>750.0</v>
      </c>
      <c r="F1460" s="61">
        <v>220.0</v>
      </c>
      <c r="G1460" s="61">
        <v>160.0</v>
      </c>
      <c r="H1460" s="515">
        <v>511.0</v>
      </c>
      <c r="I1460" s="515">
        <v>418.0</v>
      </c>
      <c r="J1460" s="515">
        <v>330.0</v>
      </c>
      <c r="K1460" s="61">
        <v>12.7</v>
      </c>
      <c r="L1460" s="560">
        <v>0.5</v>
      </c>
      <c r="M1460" s="561">
        <v>4.0</v>
      </c>
      <c r="N1460" s="105"/>
      <c r="O1460" s="563">
        <v>21941.0</v>
      </c>
      <c r="P1460" s="563"/>
      <c r="S1460" s="8"/>
      <c r="T1460" s="8"/>
      <c r="U1460" s="8"/>
      <c r="V1460" s="8"/>
      <c r="W1460" s="8"/>
    </row>
    <row r="1461" ht="15.75" customHeight="1">
      <c r="A1461" s="9" t="s">
        <v>3712</v>
      </c>
      <c r="B1461" s="9" t="s">
        <v>3713</v>
      </c>
      <c r="C1461" s="61">
        <v>4.0</v>
      </c>
      <c r="D1461" s="61">
        <v>87.0</v>
      </c>
      <c r="E1461" s="61">
        <v>750.0</v>
      </c>
      <c r="F1461" s="61">
        <v>300.0</v>
      </c>
      <c r="G1461" s="61">
        <v>240.0</v>
      </c>
      <c r="H1461" s="515">
        <v>684.0</v>
      </c>
      <c r="I1461" s="515">
        <v>560.0</v>
      </c>
      <c r="J1461" s="515">
        <v>442.0</v>
      </c>
      <c r="K1461" s="61">
        <v>16.8</v>
      </c>
      <c r="L1461" s="560">
        <v>0.5</v>
      </c>
      <c r="M1461" s="561">
        <v>4.0</v>
      </c>
      <c r="N1461" s="105"/>
      <c r="O1461" s="563">
        <v>25673.0</v>
      </c>
      <c r="P1461" s="563"/>
      <c r="S1461" s="8"/>
      <c r="T1461" s="8"/>
      <c r="U1461" s="8"/>
      <c r="V1461" s="8"/>
      <c r="W1461" s="8"/>
    </row>
    <row r="1462" ht="15.75" customHeight="1">
      <c r="A1462" s="9" t="s">
        <v>3714</v>
      </c>
      <c r="B1462" s="9" t="s">
        <v>3715</v>
      </c>
      <c r="C1462" s="61">
        <v>5.0</v>
      </c>
      <c r="D1462" s="61">
        <v>87.0</v>
      </c>
      <c r="E1462" s="61">
        <v>750.0</v>
      </c>
      <c r="F1462" s="61">
        <v>380.0</v>
      </c>
      <c r="G1462" s="61">
        <v>320.0</v>
      </c>
      <c r="H1462" s="515">
        <v>853.0</v>
      </c>
      <c r="I1462" s="515">
        <v>698.0</v>
      </c>
      <c r="J1462" s="515">
        <v>551.0</v>
      </c>
      <c r="K1462" s="61">
        <v>21.0</v>
      </c>
      <c r="L1462" s="560">
        <v>0.5</v>
      </c>
      <c r="M1462" s="561">
        <v>4.0</v>
      </c>
      <c r="N1462" s="105"/>
      <c r="O1462" s="563">
        <v>29415.0</v>
      </c>
      <c r="P1462" s="563"/>
      <c r="S1462" s="8"/>
      <c r="T1462" s="8"/>
      <c r="U1462" s="8"/>
      <c r="V1462" s="8"/>
      <c r="W1462" s="8"/>
    </row>
    <row r="1463" ht="15.75" customHeight="1">
      <c r="A1463" s="9" t="s">
        <v>3716</v>
      </c>
      <c r="B1463" s="9" t="s">
        <v>3717</v>
      </c>
      <c r="C1463" s="61">
        <v>6.0</v>
      </c>
      <c r="D1463" s="61">
        <v>87.0</v>
      </c>
      <c r="E1463" s="61">
        <v>750.0</v>
      </c>
      <c r="F1463" s="61">
        <v>460.0</v>
      </c>
      <c r="G1463" s="61">
        <v>400.0</v>
      </c>
      <c r="H1463" s="515">
        <v>1023.0</v>
      </c>
      <c r="I1463" s="515">
        <v>837.0</v>
      </c>
      <c r="J1463" s="515">
        <v>661.0</v>
      </c>
      <c r="K1463" s="61">
        <v>25.3</v>
      </c>
      <c r="L1463" s="560">
        <v>0.5</v>
      </c>
      <c r="M1463" s="561">
        <v>4.0</v>
      </c>
      <c r="N1463" s="105"/>
      <c r="O1463" s="563">
        <v>33163.0</v>
      </c>
      <c r="P1463" s="563"/>
      <c r="S1463" s="8"/>
      <c r="T1463" s="8"/>
      <c r="U1463" s="8"/>
      <c r="V1463" s="8"/>
      <c r="W1463" s="8"/>
    </row>
    <row r="1464" ht="15.75" customHeight="1">
      <c r="A1464" s="9" t="s">
        <v>3718</v>
      </c>
      <c r="B1464" s="9" t="s">
        <v>3719</v>
      </c>
      <c r="C1464" s="61">
        <v>7.0</v>
      </c>
      <c r="D1464" s="61">
        <v>87.0</v>
      </c>
      <c r="E1464" s="61">
        <v>750.0</v>
      </c>
      <c r="F1464" s="61">
        <v>540.0</v>
      </c>
      <c r="G1464" s="61">
        <v>480.0</v>
      </c>
      <c r="H1464" s="515">
        <v>1193.0</v>
      </c>
      <c r="I1464" s="515">
        <v>976.0</v>
      </c>
      <c r="J1464" s="515">
        <v>771.0</v>
      </c>
      <c r="K1464" s="61">
        <v>29.4</v>
      </c>
      <c r="L1464" s="560">
        <v>0.5</v>
      </c>
      <c r="M1464" s="561">
        <v>4.0</v>
      </c>
      <c r="N1464" s="105"/>
      <c r="O1464" s="563">
        <v>36920.0</v>
      </c>
      <c r="P1464" s="563"/>
      <c r="S1464" s="8"/>
      <c r="T1464" s="8"/>
      <c r="U1464" s="8"/>
      <c r="V1464" s="8"/>
      <c r="W1464" s="8"/>
    </row>
    <row r="1465" ht="15.75" customHeight="1">
      <c r="A1465" s="9" t="s">
        <v>3720</v>
      </c>
      <c r="B1465" s="9" t="s">
        <v>3721</v>
      </c>
      <c r="C1465" s="61">
        <v>8.0</v>
      </c>
      <c r="D1465" s="61">
        <v>87.0</v>
      </c>
      <c r="E1465" s="61">
        <v>750.0</v>
      </c>
      <c r="F1465" s="61">
        <v>620.0</v>
      </c>
      <c r="G1465" s="61">
        <v>560.0</v>
      </c>
      <c r="H1465" s="515">
        <v>1365.0</v>
      </c>
      <c r="I1465" s="515">
        <v>1117.0</v>
      </c>
      <c r="J1465" s="515">
        <v>882.0</v>
      </c>
      <c r="K1465" s="61">
        <v>33.6</v>
      </c>
      <c r="L1465" s="560">
        <v>0.5</v>
      </c>
      <c r="M1465" s="561">
        <v>4.0</v>
      </c>
      <c r="N1465" s="105"/>
      <c r="O1465" s="563">
        <v>40684.0</v>
      </c>
      <c r="P1465" s="563"/>
      <c r="Q1465" s="8"/>
      <c r="S1465" s="8"/>
      <c r="T1465" s="8"/>
      <c r="U1465" s="8"/>
      <c r="V1465" s="8"/>
      <c r="W1465" s="8"/>
    </row>
    <row r="1466" ht="15.75" customHeight="1">
      <c r="A1466" s="9" t="s">
        <v>3722</v>
      </c>
      <c r="B1466" s="9" t="s">
        <v>3723</v>
      </c>
      <c r="C1466" s="61">
        <v>9.0</v>
      </c>
      <c r="D1466" s="61">
        <v>87.0</v>
      </c>
      <c r="E1466" s="61">
        <v>750.0</v>
      </c>
      <c r="F1466" s="61">
        <v>700.0</v>
      </c>
      <c r="G1466" s="61">
        <v>640.0</v>
      </c>
      <c r="H1466" s="515">
        <v>1531.0</v>
      </c>
      <c r="I1466" s="515">
        <v>1252.0</v>
      </c>
      <c r="J1466" s="515">
        <v>989.0</v>
      </c>
      <c r="K1466" s="61">
        <v>37.7</v>
      </c>
      <c r="L1466" s="560">
        <v>0.5</v>
      </c>
      <c r="M1466" s="561">
        <v>4.0</v>
      </c>
      <c r="N1466" s="105"/>
      <c r="O1466" s="563">
        <v>44455.0</v>
      </c>
      <c r="P1466" s="563"/>
      <c r="S1466" s="8"/>
      <c r="T1466" s="8"/>
      <c r="U1466" s="8"/>
      <c r="V1466" s="8"/>
      <c r="W1466" s="8"/>
    </row>
    <row r="1467" ht="15.75" customHeight="1">
      <c r="A1467" s="9" t="s">
        <v>3724</v>
      </c>
      <c r="B1467" s="9" t="s">
        <v>3725</v>
      </c>
      <c r="C1467" s="61">
        <v>10.0</v>
      </c>
      <c r="D1467" s="61">
        <v>87.0</v>
      </c>
      <c r="E1467" s="61">
        <v>750.0</v>
      </c>
      <c r="F1467" s="61">
        <v>780.0</v>
      </c>
      <c r="G1467" s="61">
        <v>720.0</v>
      </c>
      <c r="H1467" s="515">
        <v>1704.0</v>
      </c>
      <c r="I1467" s="515">
        <v>1394.0</v>
      </c>
      <c r="J1467" s="515">
        <v>1101.0</v>
      </c>
      <c r="K1467" s="61">
        <v>41.9</v>
      </c>
      <c r="L1467" s="560">
        <v>0.5</v>
      </c>
      <c r="M1467" s="561">
        <v>6.0</v>
      </c>
      <c r="N1467" s="105"/>
      <c r="O1467" s="563">
        <v>48236.0</v>
      </c>
      <c r="P1467" s="563"/>
      <c r="S1467" s="8"/>
      <c r="T1467" s="236"/>
      <c r="U1467" s="8"/>
      <c r="V1467" s="8"/>
      <c r="W1467" s="8"/>
    </row>
    <row r="1468" ht="15.75" customHeight="1">
      <c r="A1468" s="9" t="s">
        <v>3726</v>
      </c>
      <c r="B1468" s="9" t="s">
        <v>3727</v>
      </c>
      <c r="C1468" s="61">
        <v>11.0</v>
      </c>
      <c r="D1468" s="61">
        <v>87.0</v>
      </c>
      <c r="E1468" s="61">
        <v>750.0</v>
      </c>
      <c r="F1468" s="61">
        <v>860.0</v>
      </c>
      <c r="G1468" s="61">
        <v>800.0</v>
      </c>
      <c r="H1468" s="515">
        <v>1872.0</v>
      </c>
      <c r="I1468" s="515">
        <v>1531.0</v>
      </c>
      <c r="J1468" s="515">
        <v>1209.0</v>
      </c>
      <c r="K1468" s="61">
        <v>46.2</v>
      </c>
      <c r="L1468" s="560">
        <v>0.5</v>
      </c>
      <c r="M1468" s="561">
        <v>6.0</v>
      </c>
      <c r="N1468" s="105"/>
      <c r="O1468" s="563">
        <v>52025.0</v>
      </c>
      <c r="P1468" s="563"/>
      <c r="S1468" s="8"/>
      <c r="T1468" s="8"/>
      <c r="U1468" s="8"/>
      <c r="V1468" s="8"/>
      <c r="W1468" s="8"/>
    </row>
    <row r="1469" ht="15.75" customHeight="1">
      <c r="A1469" s="9" t="s">
        <v>3728</v>
      </c>
      <c r="B1469" s="9" t="s">
        <v>3729</v>
      </c>
      <c r="C1469" s="61">
        <v>12.0</v>
      </c>
      <c r="D1469" s="61">
        <v>87.0</v>
      </c>
      <c r="E1469" s="61">
        <v>750.0</v>
      </c>
      <c r="F1469" s="61">
        <v>940.0</v>
      </c>
      <c r="G1469" s="61">
        <v>880.0</v>
      </c>
      <c r="H1469" s="515">
        <v>2045.0</v>
      </c>
      <c r="I1469" s="515">
        <v>1673.0</v>
      </c>
      <c r="J1469" s="515">
        <v>1321.0</v>
      </c>
      <c r="K1469" s="61">
        <v>50.1</v>
      </c>
      <c r="L1469" s="560">
        <v>0.5</v>
      </c>
      <c r="M1469" s="561">
        <v>6.0</v>
      </c>
      <c r="N1469" s="55"/>
      <c r="O1469" s="563">
        <v>55770.0</v>
      </c>
      <c r="P1469" s="563"/>
      <c r="S1469" s="8"/>
      <c r="T1469" s="8"/>
      <c r="U1469" s="8"/>
      <c r="V1469" s="8"/>
      <c r="W1469" s="8"/>
    </row>
    <row r="1470" ht="15.75" customHeight="1">
      <c r="A1470" s="8"/>
      <c r="B1470" s="8"/>
      <c r="C1470" s="8"/>
      <c r="D1470" s="8"/>
      <c r="E1470" s="8"/>
      <c r="F1470" s="8"/>
      <c r="G1470" s="8"/>
      <c r="H1470" s="63"/>
      <c r="I1470" s="63"/>
      <c r="J1470" s="63"/>
      <c r="K1470" s="8"/>
      <c r="L1470" s="8"/>
      <c r="M1470" s="572"/>
      <c r="N1470" s="8"/>
      <c r="O1470" s="563">
        <v>0.0</v>
      </c>
      <c r="P1470" s="563"/>
      <c r="S1470" s="8"/>
      <c r="T1470" s="8"/>
      <c r="U1470" s="8"/>
      <c r="V1470" s="8"/>
      <c r="W1470" s="8"/>
    </row>
    <row r="1471" ht="15.75" customHeight="1">
      <c r="A1471" s="8"/>
      <c r="B1471" s="573" t="s">
        <v>739</v>
      </c>
      <c r="C1471" s="8"/>
      <c r="D1471" s="8"/>
      <c r="E1471" s="8"/>
      <c r="F1471" s="8"/>
      <c r="G1471" s="8"/>
      <c r="H1471" s="63"/>
      <c r="I1471" s="63"/>
      <c r="J1471" s="63"/>
      <c r="K1471" s="8"/>
      <c r="L1471" s="8"/>
      <c r="M1471" s="572"/>
      <c r="N1471" s="8"/>
      <c r="O1471" s="563">
        <v>0.0</v>
      </c>
      <c r="P1471" s="563"/>
      <c r="S1471" s="8"/>
      <c r="T1471" s="8"/>
      <c r="U1471" s="8"/>
      <c r="V1471" s="8"/>
      <c r="W1471" s="8"/>
    </row>
    <row r="1472" ht="15.75" customHeight="1">
      <c r="A1472" s="9" t="s">
        <v>3730</v>
      </c>
      <c r="B1472" s="9" t="s">
        <v>3731</v>
      </c>
      <c r="C1472" s="61">
        <v>2.0</v>
      </c>
      <c r="D1472" s="61">
        <v>87.0</v>
      </c>
      <c r="E1472" s="61">
        <v>1000.0</v>
      </c>
      <c r="F1472" s="61">
        <v>140.0</v>
      </c>
      <c r="G1472" s="61">
        <v>80.0</v>
      </c>
      <c r="H1472" s="515">
        <v>460.0</v>
      </c>
      <c r="I1472" s="515">
        <v>376.0</v>
      </c>
      <c r="J1472" s="515">
        <v>297.0</v>
      </c>
      <c r="K1472" s="61">
        <v>10.9</v>
      </c>
      <c r="L1472" s="560">
        <v>0.5</v>
      </c>
      <c r="M1472" s="561">
        <v>2.0</v>
      </c>
      <c r="N1472" s="562" t="s">
        <v>2098</v>
      </c>
      <c r="O1472" s="563">
        <v>19280.0</v>
      </c>
      <c r="P1472" s="563"/>
      <c r="S1472" s="8"/>
      <c r="T1472" s="8"/>
      <c r="U1472" s="8"/>
      <c r="V1472" s="8"/>
      <c r="W1472" s="8"/>
    </row>
    <row r="1473" ht="15.75" customHeight="1">
      <c r="A1473" s="9" t="s">
        <v>3732</v>
      </c>
      <c r="B1473" s="9" t="s">
        <v>3733</v>
      </c>
      <c r="C1473" s="61">
        <v>3.0</v>
      </c>
      <c r="D1473" s="61">
        <v>87.0</v>
      </c>
      <c r="E1473" s="61">
        <v>1000.0</v>
      </c>
      <c r="F1473" s="61">
        <v>220.0</v>
      </c>
      <c r="G1473" s="61">
        <v>160.0</v>
      </c>
      <c r="H1473" s="515">
        <v>692.0</v>
      </c>
      <c r="I1473" s="515">
        <v>566.0</v>
      </c>
      <c r="J1473" s="515">
        <v>447.0</v>
      </c>
      <c r="K1473" s="61">
        <v>16.2</v>
      </c>
      <c r="L1473" s="560">
        <v>0.5</v>
      </c>
      <c r="M1473" s="561">
        <v>4.0</v>
      </c>
      <c r="N1473" s="105"/>
      <c r="O1473" s="563">
        <v>23540.0</v>
      </c>
      <c r="P1473" s="563"/>
      <c r="S1473" s="8"/>
      <c r="T1473" s="8"/>
      <c r="U1473" s="8"/>
      <c r="V1473" s="8"/>
      <c r="W1473" s="8"/>
    </row>
    <row r="1474" ht="15.75" customHeight="1">
      <c r="A1474" s="9" t="s">
        <v>3734</v>
      </c>
      <c r="B1474" s="9" t="s">
        <v>3735</v>
      </c>
      <c r="C1474" s="61">
        <v>4.0</v>
      </c>
      <c r="D1474" s="61">
        <v>87.0</v>
      </c>
      <c r="E1474" s="61">
        <v>1000.0</v>
      </c>
      <c r="F1474" s="61">
        <v>300.0</v>
      </c>
      <c r="G1474" s="61">
        <v>240.0</v>
      </c>
      <c r="H1474" s="515">
        <v>921.0</v>
      </c>
      <c r="I1474" s="515">
        <v>753.0</v>
      </c>
      <c r="J1474" s="515">
        <v>595.0</v>
      </c>
      <c r="K1474" s="61">
        <v>21.5</v>
      </c>
      <c r="L1474" s="560">
        <v>0.5</v>
      </c>
      <c r="M1474" s="561">
        <v>4.0</v>
      </c>
      <c r="N1474" s="105"/>
      <c r="O1474" s="563">
        <v>27810.0</v>
      </c>
      <c r="P1474" s="563"/>
      <c r="S1474" s="8"/>
      <c r="T1474" s="8"/>
      <c r="U1474" s="8"/>
      <c r="V1474" s="8"/>
      <c r="W1474" s="8"/>
    </row>
    <row r="1475" ht="15.75" customHeight="1">
      <c r="A1475" s="9" t="s">
        <v>3736</v>
      </c>
      <c r="B1475" s="9" t="s">
        <v>3737</v>
      </c>
      <c r="C1475" s="61">
        <v>5.0</v>
      </c>
      <c r="D1475" s="61">
        <v>87.0</v>
      </c>
      <c r="E1475" s="61">
        <v>1000.0</v>
      </c>
      <c r="F1475" s="61">
        <v>380.0</v>
      </c>
      <c r="G1475" s="61">
        <v>320.0</v>
      </c>
      <c r="H1475" s="515">
        <v>1150.0</v>
      </c>
      <c r="I1475" s="515">
        <v>941.0</v>
      </c>
      <c r="J1475" s="515">
        <v>743.0</v>
      </c>
      <c r="K1475" s="61">
        <v>26.7</v>
      </c>
      <c r="L1475" s="560">
        <v>0.5</v>
      </c>
      <c r="M1475" s="561">
        <v>4.0</v>
      </c>
      <c r="N1475" s="105"/>
      <c r="O1475" s="563">
        <v>32088.0</v>
      </c>
      <c r="P1475" s="563"/>
      <c r="S1475" s="8"/>
      <c r="T1475" s="8"/>
      <c r="U1475" s="8"/>
      <c r="V1475" s="8"/>
      <c r="W1475" s="8"/>
    </row>
    <row r="1476" ht="15.75" customHeight="1">
      <c r="A1476" s="9" t="s">
        <v>3738</v>
      </c>
      <c r="B1476" s="9" t="s">
        <v>3739</v>
      </c>
      <c r="C1476" s="61">
        <v>6.0</v>
      </c>
      <c r="D1476" s="61">
        <v>87.0</v>
      </c>
      <c r="E1476" s="61">
        <v>1000.0</v>
      </c>
      <c r="F1476" s="61">
        <v>460.0</v>
      </c>
      <c r="G1476" s="61">
        <v>400.0</v>
      </c>
      <c r="H1476" s="515">
        <v>1379.0</v>
      </c>
      <c r="I1476" s="515">
        <v>1128.0</v>
      </c>
      <c r="J1476" s="515">
        <v>891.0</v>
      </c>
      <c r="K1476" s="61">
        <v>32.1</v>
      </c>
      <c r="L1476" s="560">
        <v>0.5</v>
      </c>
      <c r="M1476" s="561">
        <v>4.0</v>
      </c>
      <c r="N1476" s="105"/>
      <c r="O1476" s="563">
        <v>36375.0</v>
      </c>
      <c r="P1476" s="563"/>
      <c r="S1476" s="8"/>
      <c r="T1476" s="8"/>
      <c r="U1476" s="8"/>
      <c r="V1476" s="8"/>
      <c r="W1476" s="8"/>
    </row>
    <row r="1477" ht="15.75" customHeight="1">
      <c r="A1477" s="9" t="s">
        <v>3740</v>
      </c>
      <c r="B1477" s="9" t="s">
        <v>3741</v>
      </c>
      <c r="C1477" s="61">
        <v>7.0</v>
      </c>
      <c r="D1477" s="61">
        <v>87.0</v>
      </c>
      <c r="E1477" s="61">
        <v>1000.0</v>
      </c>
      <c r="F1477" s="61">
        <v>540.0</v>
      </c>
      <c r="G1477" s="61">
        <v>480.0</v>
      </c>
      <c r="H1477" s="515">
        <v>1609.0</v>
      </c>
      <c r="I1477" s="515">
        <v>1316.0</v>
      </c>
      <c r="J1477" s="515">
        <v>1039.0</v>
      </c>
      <c r="K1477" s="61">
        <v>37.3</v>
      </c>
      <c r="L1477" s="560">
        <v>0.5</v>
      </c>
      <c r="M1477" s="561">
        <v>4.0</v>
      </c>
      <c r="N1477" s="105"/>
      <c r="O1477" s="563">
        <v>40673.0</v>
      </c>
      <c r="P1477" s="563"/>
      <c r="S1477" s="8"/>
      <c r="T1477" s="8"/>
      <c r="U1477" s="8"/>
      <c r="V1477" s="8"/>
      <c r="W1477" s="8"/>
    </row>
    <row r="1478" ht="15.75" customHeight="1">
      <c r="A1478" s="9" t="s">
        <v>3742</v>
      </c>
      <c r="B1478" s="9" t="s">
        <v>3743</v>
      </c>
      <c r="C1478" s="61">
        <v>8.0</v>
      </c>
      <c r="D1478" s="61">
        <v>87.0</v>
      </c>
      <c r="E1478" s="61">
        <v>1000.0</v>
      </c>
      <c r="F1478" s="61">
        <v>620.0</v>
      </c>
      <c r="G1478" s="61">
        <v>560.0</v>
      </c>
      <c r="H1478" s="515">
        <v>1838.0</v>
      </c>
      <c r="I1478" s="515">
        <v>1503.0</v>
      </c>
      <c r="J1478" s="515">
        <v>1187.0</v>
      </c>
      <c r="K1478" s="61">
        <v>42.7</v>
      </c>
      <c r="L1478" s="560">
        <v>0.5</v>
      </c>
      <c r="M1478" s="561">
        <v>4.0</v>
      </c>
      <c r="N1478" s="105"/>
      <c r="O1478" s="563">
        <v>44977.0</v>
      </c>
      <c r="P1478" s="563"/>
      <c r="Q1478" s="8"/>
      <c r="S1478" s="8"/>
      <c r="T1478" s="8"/>
      <c r="U1478" s="8"/>
      <c r="V1478" s="8"/>
      <c r="W1478" s="8"/>
    </row>
    <row r="1479" ht="15.75" customHeight="1">
      <c r="A1479" s="9" t="s">
        <v>3744</v>
      </c>
      <c r="B1479" s="9" t="s">
        <v>3745</v>
      </c>
      <c r="C1479" s="61">
        <v>9.0</v>
      </c>
      <c r="D1479" s="61">
        <v>87.0</v>
      </c>
      <c r="E1479" s="61">
        <v>1000.0</v>
      </c>
      <c r="F1479" s="61">
        <v>700.0</v>
      </c>
      <c r="G1479" s="61">
        <v>640.0</v>
      </c>
      <c r="H1479" s="515">
        <v>2067.0</v>
      </c>
      <c r="I1479" s="515">
        <v>1691.0</v>
      </c>
      <c r="J1479" s="515">
        <v>1335.0</v>
      </c>
      <c r="K1479" s="61">
        <v>48.0</v>
      </c>
      <c r="L1479" s="560">
        <v>0.5</v>
      </c>
      <c r="M1479" s="561">
        <v>4.0</v>
      </c>
      <c r="N1479" s="105"/>
      <c r="O1479" s="563">
        <v>49291.0</v>
      </c>
      <c r="P1479" s="563"/>
      <c r="S1479" s="8"/>
      <c r="T1479" s="8"/>
      <c r="U1479" s="8"/>
      <c r="V1479" s="8"/>
      <c r="W1479" s="8"/>
    </row>
    <row r="1480" ht="15.75" customHeight="1">
      <c r="A1480" s="9" t="s">
        <v>3746</v>
      </c>
      <c r="B1480" s="9" t="s">
        <v>3747</v>
      </c>
      <c r="C1480" s="61">
        <v>10.0</v>
      </c>
      <c r="D1480" s="61">
        <v>87.0</v>
      </c>
      <c r="E1480" s="61">
        <v>1000.0</v>
      </c>
      <c r="F1480" s="61">
        <v>780.0</v>
      </c>
      <c r="G1480" s="61">
        <v>720.0</v>
      </c>
      <c r="H1480" s="515">
        <v>2298.0</v>
      </c>
      <c r="I1480" s="515">
        <v>1880.0</v>
      </c>
      <c r="J1480" s="515">
        <v>1485.0</v>
      </c>
      <c r="K1480" s="61">
        <v>53.3</v>
      </c>
      <c r="L1480" s="560">
        <v>0.5</v>
      </c>
      <c r="M1480" s="561">
        <v>6.0</v>
      </c>
      <c r="N1480" s="105"/>
      <c r="O1480" s="563">
        <v>53617.0</v>
      </c>
      <c r="P1480" s="563"/>
      <c r="S1480" s="8"/>
      <c r="T1480" s="236"/>
      <c r="U1480" s="8"/>
      <c r="V1480" s="8"/>
      <c r="W1480" s="8"/>
    </row>
    <row r="1481" ht="15.75" customHeight="1">
      <c r="A1481" s="9" t="s">
        <v>3748</v>
      </c>
      <c r="B1481" s="9" t="s">
        <v>3749</v>
      </c>
      <c r="C1481" s="61">
        <v>11.0</v>
      </c>
      <c r="D1481" s="61">
        <v>87.0</v>
      </c>
      <c r="E1481" s="61">
        <v>1000.0</v>
      </c>
      <c r="F1481" s="61">
        <v>860.0</v>
      </c>
      <c r="G1481" s="61">
        <v>800.0</v>
      </c>
      <c r="H1481" s="515">
        <v>2529.0</v>
      </c>
      <c r="I1481" s="515">
        <v>2069.0</v>
      </c>
      <c r="J1481" s="515">
        <v>1634.0</v>
      </c>
      <c r="K1481" s="61">
        <v>58.6</v>
      </c>
      <c r="L1481" s="560">
        <v>0.5</v>
      </c>
      <c r="M1481" s="561">
        <v>6.0</v>
      </c>
      <c r="N1481" s="105"/>
      <c r="O1481" s="563">
        <v>57948.0</v>
      </c>
      <c r="P1481" s="563"/>
      <c r="S1481" s="8"/>
      <c r="T1481" s="8"/>
      <c r="U1481" s="8"/>
      <c r="V1481" s="8"/>
      <c r="W1481" s="8"/>
    </row>
    <row r="1482" ht="15.75" customHeight="1">
      <c r="A1482" s="9" t="s">
        <v>3750</v>
      </c>
      <c r="B1482" s="9" t="s">
        <v>3751</v>
      </c>
      <c r="C1482" s="61">
        <v>12.0</v>
      </c>
      <c r="D1482" s="61">
        <v>87.0</v>
      </c>
      <c r="E1482" s="61">
        <v>1000.0</v>
      </c>
      <c r="F1482" s="61">
        <v>940.0</v>
      </c>
      <c r="G1482" s="61">
        <v>880.0</v>
      </c>
      <c r="H1482" s="515">
        <v>2757.0</v>
      </c>
      <c r="I1482" s="515">
        <v>2255.0</v>
      </c>
      <c r="J1482" s="515">
        <v>1781.0</v>
      </c>
      <c r="K1482" s="61">
        <v>63.9</v>
      </c>
      <c r="L1482" s="560">
        <v>0.5</v>
      </c>
      <c r="M1482" s="561">
        <v>6.0</v>
      </c>
      <c r="N1482" s="55"/>
      <c r="O1482" s="563">
        <v>62229.0</v>
      </c>
      <c r="P1482" s="563"/>
      <c r="S1482" s="8"/>
      <c r="T1482" s="8"/>
      <c r="U1482" s="8"/>
      <c r="V1482" s="8"/>
      <c r="W1482" s="8"/>
    </row>
    <row r="1483" ht="15.75" customHeight="1">
      <c r="A1483" s="8"/>
      <c r="B1483" s="8"/>
      <c r="C1483" s="8"/>
      <c r="D1483" s="8"/>
      <c r="E1483" s="8"/>
      <c r="F1483" s="8"/>
      <c r="G1483" s="8"/>
      <c r="H1483" s="63"/>
      <c r="I1483" s="63"/>
      <c r="J1483" s="63"/>
      <c r="K1483" s="8"/>
      <c r="L1483" s="8"/>
      <c r="M1483" s="572"/>
      <c r="N1483" s="8"/>
      <c r="O1483" s="563">
        <v>0.0</v>
      </c>
      <c r="P1483" s="563"/>
      <c r="S1483" s="8"/>
      <c r="T1483" s="8"/>
      <c r="U1483" s="8"/>
      <c r="V1483" s="8"/>
      <c r="W1483" s="8"/>
    </row>
    <row r="1484" ht="15.75" customHeight="1">
      <c r="A1484" s="8"/>
      <c r="B1484" s="573" t="s">
        <v>3752</v>
      </c>
      <c r="C1484" s="8"/>
      <c r="D1484" s="8"/>
      <c r="E1484" s="8"/>
      <c r="F1484" s="8"/>
      <c r="G1484" s="8"/>
      <c r="H1484" s="63"/>
      <c r="I1484" s="63"/>
      <c r="J1484" s="63"/>
      <c r="K1484" s="8"/>
      <c r="L1484" s="8"/>
      <c r="M1484" s="572"/>
      <c r="N1484" s="8"/>
      <c r="O1484" s="563">
        <v>0.0</v>
      </c>
      <c r="P1484" s="563"/>
      <c r="S1484" s="8"/>
      <c r="T1484" s="8"/>
      <c r="U1484" s="8"/>
      <c r="V1484" s="8"/>
      <c r="W1484" s="8"/>
    </row>
    <row r="1485" ht="15.75" customHeight="1">
      <c r="A1485" s="9" t="s">
        <v>3753</v>
      </c>
      <c r="B1485" s="9" t="s">
        <v>3754</v>
      </c>
      <c r="C1485" s="61">
        <v>2.0</v>
      </c>
      <c r="D1485" s="61">
        <v>87.0</v>
      </c>
      <c r="E1485" s="61">
        <v>1250.0</v>
      </c>
      <c r="F1485" s="61">
        <v>140.0</v>
      </c>
      <c r="G1485" s="61">
        <v>80.0</v>
      </c>
      <c r="H1485" s="515">
        <v>570.0</v>
      </c>
      <c r="I1485" s="515">
        <v>466.0</v>
      </c>
      <c r="J1485" s="515">
        <v>368.0</v>
      </c>
      <c r="K1485" s="61">
        <v>13.2</v>
      </c>
      <c r="L1485" s="560">
        <v>0.5</v>
      </c>
      <c r="M1485" s="561">
        <v>2.0</v>
      </c>
      <c r="N1485" s="562" t="s">
        <v>2098</v>
      </c>
      <c r="O1485" s="563">
        <v>21107.0</v>
      </c>
      <c r="P1485" s="563"/>
      <c r="S1485" s="8"/>
      <c r="T1485" s="8"/>
      <c r="U1485" s="8"/>
      <c r="V1485" s="8"/>
      <c r="W1485" s="8"/>
    </row>
    <row r="1486" ht="15.75" customHeight="1">
      <c r="A1486" s="9" t="s">
        <v>3755</v>
      </c>
      <c r="B1486" s="9" t="s">
        <v>3756</v>
      </c>
      <c r="C1486" s="61">
        <v>3.0</v>
      </c>
      <c r="D1486" s="61">
        <v>87.0</v>
      </c>
      <c r="E1486" s="61">
        <v>1250.0</v>
      </c>
      <c r="F1486" s="61">
        <v>220.0</v>
      </c>
      <c r="G1486" s="61">
        <v>160.0</v>
      </c>
      <c r="H1486" s="515">
        <v>857.0</v>
      </c>
      <c r="I1486" s="515">
        <v>701.0</v>
      </c>
      <c r="J1486" s="515">
        <v>554.0</v>
      </c>
      <c r="K1486" s="61">
        <v>19.6</v>
      </c>
      <c r="L1486" s="560">
        <v>0.5</v>
      </c>
      <c r="M1486" s="561">
        <v>4.0</v>
      </c>
      <c r="N1486" s="105"/>
      <c r="O1486" s="563">
        <v>26281.0</v>
      </c>
      <c r="P1486" s="563"/>
      <c r="S1486" s="8"/>
      <c r="T1486" s="8"/>
      <c r="U1486" s="8"/>
      <c r="V1486" s="8"/>
      <c r="W1486" s="8"/>
    </row>
    <row r="1487" ht="15.75" customHeight="1">
      <c r="A1487" s="9" t="s">
        <v>3757</v>
      </c>
      <c r="B1487" s="9" t="s">
        <v>3758</v>
      </c>
      <c r="C1487" s="61">
        <v>4.0</v>
      </c>
      <c r="D1487" s="61">
        <v>87.0</v>
      </c>
      <c r="E1487" s="61">
        <v>1250.0</v>
      </c>
      <c r="F1487" s="61">
        <v>300.0</v>
      </c>
      <c r="G1487" s="61">
        <v>240.0</v>
      </c>
      <c r="H1487" s="515">
        <v>1142.0</v>
      </c>
      <c r="I1487" s="515">
        <v>934.0</v>
      </c>
      <c r="J1487" s="515">
        <v>738.0</v>
      </c>
      <c r="K1487" s="61">
        <v>26.0</v>
      </c>
      <c r="L1487" s="560">
        <v>0.5</v>
      </c>
      <c r="M1487" s="561">
        <v>4.0</v>
      </c>
      <c r="N1487" s="105"/>
      <c r="O1487" s="563">
        <v>31467.0</v>
      </c>
      <c r="P1487" s="563"/>
      <c r="S1487" s="8"/>
      <c r="T1487" s="8"/>
      <c r="U1487" s="8"/>
      <c r="V1487" s="8"/>
      <c r="W1487" s="8"/>
    </row>
    <row r="1488" ht="15.75" customHeight="1">
      <c r="A1488" s="9" t="s">
        <v>3759</v>
      </c>
      <c r="B1488" s="9" t="s">
        <v>3760</v>
      </c>
      <c r="C1488" s="61">
        <v>5.0</v>
      </c>
      <c r="D1488" s="61">
        <v>87.0</v>
      </c>
      <c r="E1488" s="61">
        <v>1250.0</v>
      </c>
      <c r="F1488" s="61">
        <v>380.0</v>
      </c>
      <c r="G1488" s="61">
        <v>320.0</v>
      </c>
      <c r="H1488" s="515">
        <v>1429.0</v>
      </c>
      <c r="I1488" s="515">
        <v>1169.0</v>
      </c>
      <c r="J1488" s="515">
        <v>923.0</v>
      </c>
      <c r="K1488" s="61">
        <v>32.6</v>
      </c>
      <c r="L1488" s="560">
        <v>0.5</v>
      </c>
      <c r="M1488" s="561">
        <v>4.0</v>
      </c>
      <c r="N1488" s="105"/>
      <c r="O1488" s="563">
        <v>36662.0</v>
      </c>
      <c r="P1488" s="563"/>
      <c r="S1488" s="8"/>
      <c r="T1488" s="8"/>
      <c r="U1488" s="8"/>
      <c r="V1488" s="8"/>
      <c r="W1488" s="8"/>
    </row>
    <row r="1489" ht="15.75" customHeight="1">
      <c r="A1489" s="9" t="s">
        <v>3761</v>
      </c>
      <c r="B1489" s="9" t="s">
        <v>3762</v>
      </c>
      <c r="C1489" s="61">
        <v>6.0</v>
      </c>
      <c r="D1489" s="61">
        <v>87.0</v>
      </c>
      <c r="E1489" s="61">
        <v>1250.0</v>
      </c>
      <c r="F1489" s="61">
        <v>460.0</v>
      </c>
      <c r="G1489" s="61">
        <v>400.0</v>
      </c>
      <c r="H1489" s="515">
        <v>1713.0</v>
      </c>
      <c r="I1489" s="515">
        <v>1401.0</v>
      </c>
      <c r="J1489" s="515">
        <v>1107.0</v>
      </c>
      <c r="K1489" s="61">
        <v>38.9</v>
      </c>
      <c r="L1489" s="560">
        <v>0.5</v>
      </c>
      <c r="M1489" s="561">
        <v>4.0</v>
      </c>
      <c r="N1489" s="105"/>
      <c r="O1489" s="563">
        <v>41869.0</v>
      </c>
      <c r="P1489" s="563"/>
      <c r="S1489" s="8"/>
      <c r="T1489" s="8"/>
      <c r="U1489" s="8"/>
      <c r="V1489" s="8"/>
      <c r="W1489" s="8"/>
    </row>
    <row r="1490" ht="15.75" customHeight="1">
      <c r="A1490" s="9" t="s">
        <v>3763</v>
      </c>
      <c r="B1490" s="9" t="s">
        <v>3764</v>
      </c>
      <c r="C1490" s="61">
        <v>7.0</v>
      </c>
      <c r="D1490" s="61">
        <v>87.0</v>
      </c>
      <c r="E1490" s="61">
        <v>1250.0</v>
      </c>
      <c r="F1490" s="61">
        <v>540.0</v>
      </c>
      <c r="G1490" s="61">
        <v>480.0</v>
      </c>
      <c r="H1490" s="515">
        <v>1996.0</v>
      </c>
      <c r="I1490" s="515">
        <v>1633.0</v>
      </c>
      <c r="J1490" s="515">
        <v>1289.0</v>
      </c>
      <c r="K1490" s="61">
        <v>45.4</v>
      </c>
      <c r="L1490" s="560">
        <v>0.5</v>
      </c>
      <c r="M1490" s="561">
        <v>4.0</v>
      </c>
      <c r="N1490" s="105"/>
      <c r="O1490" s="563">
        <v>47087.0</v>
      </c>
      <c r="P1490" s="563"/>
      <c r="S1490" s="8"/>
      <c r="T1490" s="8"/>
      <c r="U1490" s="8"/>
      <c r="V1490" s="8"/>
      <c r="W1490" s="8"/>
    </row>
    <row r="1491" ht="15.75" customHeight="1">
      <c r="A1491" s="9" t="s">
        <v>3765</v>
      </c>
      <c r="B1491" s="9" t="s">
        <v>3766</v>
      </c>
      <c r="C1491" s="61">
        <v>8.0</v>
      </c>
      <c r="D1491" s="61">
        <v>87.0</v>
      </c>
      <c r="E1491" s="61">
        <v>1250.0</v>
      </c>
      <c r="F1491" s="61">
        <v>620.0</v>
      </c>
      <c r="G1491" s="61">
        <v>560.0</v>
      </c>
      <c r="H1491" s="515">
        <v>2282.0</v>
      </c>
      <c r="I1491" s="515">
        <v>1867.0</v>
      </c>
      <c r="J1491" s="515">
        <v>1474.0</v>
      </c>
      <c r="K1491" s="61">
        <v>51.9</v>
      </c>
      <c r="L1491" s="560">
        <v>0.5</v>
      </c>
      <c r="M1491" s="561">
        <v>4.0</v>
      </c>
      <c r="N1491" s="105"/>
      <c r="O1491" s="563">
        <v>52318.0</v>
      </c>
      <c r="P1491" s="563"/>
      <c r="S1491" s="8"/>
      <c r="T1491" s="8"/>
      <c r="U1491" s="8"/>
      <c r="V1491" s="8"/>
      <c r="W1491" s="8"/>
    </row>
    <row r="1492" ht="15.75" customHeight="1">
      <c r="A1492" s="9" t="s">
        <v>3767</v>
      </c>
      <c r="B1492" s="9" t="s">
        <v>3768</v>
      </c>
      <c r="C1492" s="61">
        <v>9.0</v>
      </c>
      <c r="D1492" s="61">
        <v>87.0</v>
      </c>
      <c r="E1492" s="61">
        <v>1250.0</v>
      </c>
      <c r="F1492" s="61">
        <v>700.0</v>
      </c>
      <c r="G1492" s="61">
        <v>640.0</v>
      </c>
      <c r="H1492" s="515">
        <v>2568.0</v>
      </c>
      <c r="I1492" s="515">
        <v>2101.0</v>
      </c>
      <c r="J1492" s="515">
        <v>1659.0</v>
      </c>
      <c r="K1492" s="61">
        <v>58.3</v>
      </c>
      <c r="L1492" s="560">
        <v>0.5</v>
      </c>
      <c r="M1492" s="561">
        <v>4.0</v>
      </c>
      <c r="N1492" s="105"/>
      <c r="O1492" s="563">
        <v>57558.0</v>
      </c>
      <c r="P1492" s="563"/>
      <c r="S1492" s="8"/>
      <c r="T1492" s="8"/>
      <c r="U1492" s="8"/>
      <c r="V1492" s="8"/>
      <c r="W1492" s="8"/>
    </row>
    <row r="1493" ht="15.75" customHeight="1">
      <c r="A1493" s="9" t="s">
        <v>3769</v>
      </c>
      <c r="B1493" s="9" t="s">
        <v>3770</v>
      </c>
      <c r="C1493" s="61">
        <v>10.0</v>
      </c>
      <c r="D1493" s="61">
        <v>87.0</v>
      </c>
      <c r="E1493" s="61">
        <v>1250.0</v>
      </c>
      <c r="F1493" s="61">
        <v>780.0</v>
      </c>
      <c r="G1493" s="61">
        <v>720.0</v>
      </c>
      <c r="H1493" s="515">
        <v>2853.0</v>
      </c>
      <c r="I1493" s="515">
        <v>2334.0</v>
      </c>
      <c r="J1493" s="515">
        <v>1843.0</v>
      </c>
      <c r="K1493" s="61">
        <v>64.8</v>
      </c>
      <c r="L1493" s="560">
        <v>0.5</v>
      </c>
      <c r="M1493" s="561">
        <v>6.0</v>
      </c>
      <c r="N1493" s="105"/>
      <c r="O1493" s="563">
        <v>62812.0</v>
      </c>
      <c r="P1493" s="563"/>
      <c r="S1493" s="8"/>
      <c r="T1493" s="8"/>
      <c r="U1493" s="8"/>
      <c r="V1493" s="8"/>
      <c r="W1493" s="8"/>
    </row>
    <row r="1494" ht="15.75" customHeight="1">
      <c r="A1494" s="9" t="s">
        <v>3771</v>
      </c>
      <c r="B1494" s="9" t="s">
        <v>3772</v>
      </c>
      <c r="C1494" s="61">
        <v>11.0</v>
      </c>
      <c r="D1494" s="61">
        <v>87.0</v>
      </c>
      <c r="E1494" s="61">
        <v>1250.0</v>
      </c>
      <c r="F1494" s="61">
        <v>860.0</v>
      </c>
      <c r="G1494" s="61">
        <v>800.0</v>
      </c>
      <c r="H1494" s="515">
        <v>3137.0</v>
      </c>
      <c r="I1494" s="515">
        <v>2566.0</v>
      </c>
      <c r="J1494" s="515">
        <v>2027.0</v>
      </c>
      <c r="K1494" s="61">
        <v>71.3</v>
      </c>
      <c r="L1494" s="560">
        <v>0.5</v>
      </c>
      <c r="M1494" s="561">
        <v>6.0</v>
      </c>
      <c r="N1494" s="105"/>
      <c r="O1494" s="563">
        <v>68074.0</v>
      </c>
      <c r="P1494" s="563"/>
      <c r="S1494" s="8"/>
      <c r="T1494" s="8"/>
      <c r="U1494" s="8"/>
      <c r="V1494" s="8"/>
      <c r="W1494" s="8"/>
    </row>
    <row r="1495" ht="15.75" customHeight="1">
      <c r="A1495" s="9" t="s">
        <v>3773</v>
      </c>
      <c r="B1495" s="9" t="s">
        <v>3774</v>
      </c>
      <c r="C1495" s="61">
        <v>12.0</v>
      </c>
      <c r="D1495" s="61">
        <v>87.0</v>
      </c>
      <c r="E1495" s="61">
        <v>1250.0</v>
      </c>
      <c r="F1495" s="61">
        <v>940.0</v>
      </c>
      <c r="G1495" s="61">
        <v>880.0</v>
      </c>
      <c r="H1495" s="515">
        <v>3428.0</v>
      </c>
      <c r="I1495" s="515">
        <v>2804.0</v>
      </c>
      <c r="J1495" s="515">
        <v>2214.0</v>
      </c>
      <c r="K1495" s="61">
        <v>77.7</v>
      </c>
      <c r="L1495" s="560">
        <v>0.5</v>
      </c>
      <c r="M1495" s="561">
        <v>6.0</v>
      </c>
      <c r="N1495" s="55"/>
      <c r="O1495" s="563">
        <v>73277.0</v>
      </c>
      <c r="P1495" s="563"/>
      <c r="S1495" s="8"/>
      <c r="T1495" s="8"/>
      <c r="U1495" s="8"/>
      <c r="V1495" s="8"/>
      <c r="W1495" s="8"/>
    </row>
    <row r="1496" ht="15.75" customHeight="1">
      <c r="A1496" s="8"/>
      <c r="B1496" s="8"/>
      <c r="C1496" s="8"/>
      <c r="D1496" s="8"/>
      <c r="E1496" s="8"/>
      <c r="F1496" s="8"/>
      <c r="G1496" s="8"/>
      <c r="H1496" s="63"/>
      <c r="I1496" s="63"/>
      <c r="J1496" s="63"/>
      <c r="K1496" s="8"/>
      <c r="L1496" s="8"/>
      <c r="M1496" s="571"/>
      <c r="N1496" s="8"/>
      <c r="O1496" s="563">
        <v>0.0</v>
      </c>
      <c r="P1496" s="563"/>
      <c r="S1496" s="8"/>
      <c r="T1496" s="8"/>
      <c r="U1496" s="8"/>
      <c r="V1496" s="8"/>
      <c r="W1496" s="8"/>
    </row>
    <row r="1497" ht="15.75" customHeight="1">
      <c r="A1497" s="8"/>
      <c r="B1497" s="573" t="s">
        <v>3775</v>
      </c>
      <c r="C1497" s="8"/>
      <c r="D1497" s="8"/>
      <c r="E1497" s="8"/>
      <c r="F1497" s="8"/>
      <c r="G1497" s="8"/>
      <c r="H1497" s="63"/>
      <c r="I1497" s="63"/>
      <c r="J1497" s="63"/>
      <c r="K1497" s="8"/>
      <c r="L1497" s="8"/>
      <c r="M1497" s="572"/>
      <c r="N1497" s="8"/>
      <c r="O1497" s="563">
        <v>0.0</v>
      </c>
      <c r="P1497" s="563"/>
      <c r="S1497" s="8"/>
      <c r="T1497" s="8"/>
      <c r="U1497" s="8"/>
      <c r="V1497" s="8"/>
      <c r="W1497" s="8"/>
    </row>
    <row r="1498" ht="15.75" customHeight="1">
      <c r="A1498" s="9" t="s">
        <v>3776</v>
      </c>
      <c r="B1498" s="9" t="s">
        <v>3777</v>
      </c>
      <c r="C1498" s="61">
        <v>2.0</v>
      </c>
      <c r="D1498" s="61">
        <v>87.0</v>
      </c>
      <c r="E1498" s="61">
        <v>1500.0</v>
      </c>
      <c r="F1498" s="61">
        <v>140.0</v>
      </c>
      <c r="G1498" s="61">
        <v>80.0</v>
      </c>
      <c r="H1498" s="515">
        <v>687.0</v>
      </c>
      <c r="I1498" s="515">
        <v>562.0</v>
      </c>
      <c r="J1498" s="515">
        <v>444.0</v>
      </c>
      <c r="K1498" s="61">
        <v>15.5</v>
      </c>
      <c r="L1498" s="560">
        <v>0.5</v>
      </c>
      <c r="M1498" s="561">
        <v>2.0</v>
      </c>
      <c r="N1498" s="562" t="s">
        <v>2098</v>
      </c>
      <c r="O1498" s="563">
        <v>21659.0</v>
      </c>
      <c r="P1498" s="563"/>
      <c r="S1498" s="8"/>
      <c r="T1498" s="8"/>
      <c r="U1498" s="8"/>
      <c r="V1498" s="8"/>
      <c r="W1498" s="8"/>
    </row>
    <row r="1499" ht="15.75" customHeight="1">
      <c r="A1499" s="9" t="s">
        <v>3778</v>
      </c>
      <c r="B1499" s="9" t="s">
        <v>3779</v>
      </c>
      <c r="C1499" s="61">
        <v>3.0</v>
      </c>
      <c r="D1499" s="61">
        <v>87.0</v>
      </c>
      <c r="E1499" s="61">
        <v>1500.0</v>
      </c>
      <c r="F1499" s="61">
        <v>220.0</v>
      </c>
      <c r="G1499" s="61">
        <v>160.0</v>
      </c>
      <c r="H1499" s="515">
        <v>1030.0</v>
      </c>
      <c r="I1499" s="515">
        <v>843.0</v>
      </c>
      <c r="J1499" s="515">
        <v>665.0</v>
      </c>
      <c r="K1499" s="61">
        <v>23.1</v>
      </c>
      <c r="L1499" s="560">
        <v>0.5</v>
      </c>
      <c r="M1499" s="561">
        <v>4.0</v>
      </c>
      <c r="N1499" s="105"/>
      <c r="O1499" s="563">
        <v>27116.0</v>
      </c>
      <c r="P1499" s="563"/>
      <c r="S1499" s="8"/>
      <c r="T1499" s="8"/>
      <c r="U1499" s="8"/>
      <c r="V1499" s="8"/>
      <c r="W1499" s="8"/>
    </row>
    <row r="1500" ht="15.75" customHeight="1">
      <c r="A1500" s="9" t="s">
        <v>3780</v>
      </c>
      <c r="B1500" s="9" t="s">
        <v>3781</v>
      </c>
      <c r="C1500" s="61">
        <v>4.0</v>
      </c>
      <c r="D1500" s="61">
        <v>87.0</v>
      </c>
      <c r="E1500" s="61">
        <v>1500.0</v>
      </c>
      <c r="F1500" s="61">
        <v>300.0</v>
      </c>
      <c r="G1500" s="61">
        <v>240.0</v>
      </c>
      <c r="H1500" s="515">
        <v>1371.0</v>
      </c>
      <c r="I1500" s="515">
        <v>1121.0</v>
      </c>
      <c r="J1500" s="515">
        <v>886.0</v>
      </c>
      <c r="K1500" s="61">
        <v>30.7</v>
      </c>
      <c r="L1500" s="560">
        <v>0.5</v>
      </c>
      <c r="M1500" s="561">
        <v>4.0</v>
      </c>
      <c r="N1500" s="105"/>
      <c r="O1500" s="563">
        <v>32586.0</v>
      </c>
      <c r="P1500" s="563"/>
      <c r="S1500" s="8"/>
      <c r="T1500" s="8"/>
      <c r="U1500" s="8"/>
      <c r="V1500" s="8"/>
      <c r="W1500" s="8"/>
    </row>
    <row r="1501" ht="15.75" customHeight="1">
      <c r="A1501" s="9" t="s">
        <v>3782</v>
      </c>
      <c r="B1501" s="9" t="s">
        <v>3783</v>
      </c>
      <c r="C1501" s="61">
        <v>5.0</v>
      </c>
      <c r="D1501" s="61">
        <v>87.0</v>
      </c>
      <c r="E1501" s="61">
        <v>1500.0</v>
      </c>
      <c r="F1501" s="61">
        <v>380.0</v>
      </c>
      <c r="G1501" s="61">
        <v>320.0</v>
      </c>
      <c r="H1501" s="515">
        <v>1713.0</v>
      </c>
      <c r="I1501" s="515">
        <v>1401.0</v>
      </c>
      <c r="J1501" s="515">
        <v>1107.0</v>
      </c>
      <c r="K1501" s="61">
        <v>38.3</v>
      </c>
      <c r="L1501" s="560">
        <v>0.5</v>
      </c>
      <c r="M1501" s="561">
        <v>4.0</v>
      </c>
      <c r="N1501" s="105"/>
      <c r="O1501" s="563">
        <v>38067.0</v>
      </c>
      <c r="P1501" s="563"/>
      <c r="S1501" s="8"/>
      <c r="T1501" s="8"/>
      <c r="U1501" s="8"/>
      <c r="V1501" s="8"/>
      <c r="W1501" s="8"/>
    </row>
    <row r="1502" ht="15.75" customHeight="1">
      <c r="A1502" s="9" t="s">
        <v>3784</v>
      </c>
      <c r="B1502" s="9" t="s">
        <v>3785</v>
      </c>
      <c r="C1502" s="61">
        <v>6.0</v>
      </c>
      <c r="D1502" s="61">
        <v>87.0</v>
      </c>
      <c r="E1502" s="61">
        <v>1500.0</v>
      </c>
      <c r="F1502" s="61">
        <v>460.0</v>
      </c>
      <c r="G1502" s="61">
        <v>400.0</v>
      </c>
      <c r="H1502" s="515">
        <v>2057.0</v>
      </c>
      <c r="I1502" s="515">
        <v>1683.0</v>
      </c>
      <c r="J1502" s="515">
        <v>1329.0</v>
      </c>
      <c r="K1502" s="61">
        <v>45.9</v>
      </c>
      <c r="L1502" s="560">
        <v>0.5</v>
      </c>
      <c r="M1502" s="561">
        <v>4.0</v>
      </c>
      <c r="N1502" s="105"/>
      <c r="O1502" s="563">
        <v>43556.0</v>
      </c>
      <c r="P1502" s="563"/>
      <c r="S1502" s="8"/>
      <c r="T1502" s="8"/>
      <c r="U1502" s="8"/>
      <c r="V1502" s="8"/>
      <c r="W1502" s="8"/>
    </row>
    <row r="1503" ht="15.75" customHeight="1">
      <c r="A1503" s="9" t="s">
        <v>3786</v>
      </c>
      <c r="B1503" s="9" t="s">
        <v>3787</v>
      </c>
      <c r="C1503" s="61">
        <v>7.0</v>
      </c>
      <c r="D1503" s="61">
        <v>87.0</v>
      </c>
      <c r="E1503" s="61">
        <v>1500.0</v>
      </c>
      <c r="F1503" s="61">
        <v>540.0</v>
      </c>
      <c r="G1503" s="61">
        <v>480.0</v>
      </c>
      <c r="H1503" s="515">
        <v>2397.0</v>
      </c>
      <c r="I1503" s="515">
        <v>1961.0</v>
      </c>
      <c r="J1503" s="515">
        <v>1548.0</v>
      </c>
      <c r="K1503" s="61">
        <v>53.6</v>
      </c>
      <c r="L1503" s="560">
        <v>0.5</v>
      </c>
      <c r="M1503" s="561">
        <v>4.0</v>
      </c>
      <c r="N1503" s="105"/>
      <c r="O1503" s="563">
        <v>49059.0</v>
      </c>
      <c r="P1503" s="563"/>
      <c r="S1503" s="8"/>
      <c r="T1503" s="8"/>
      <c r="U1503" s="8"/>
      <c r="V1503" s="8"/>
      <c r="W1503" s="8"/>
    </row>
    <row r="1504" ht="15.75" customHeight="1">
      <c r="A1504" s="9" t="s">
        <v>3788</v>
      </c>
      <c r="B1504" s="9" t="s">
        <v>3789</v>
      </c>
      <c r="C1504" s="61">
        <v>8.0</v>
      </c>
      <c r="D1504" s="61">
        <v>87.0</v>
      </c>
      <c r="E1504" s="61">
        <v>1500.0</v>
      </c>
      <c r="F1504" s="61">
        <v>620.0</v>
      </c>
      <c r="G1504" s="61">
        <v>560.0</v>
      </c>
      <c r="H1504" s="515">
        <v>2740.0</v>
      </c>
      <c r="I1504" s="515">
        <v>2241.0</v>
      </c>
      <c r="J1504" s="515">
        <v>1770.0</v>
      </c>
      <c r="K1504" s="61">
        <v>61.1</v>
      </c>
      <c r="L1504" s="560">
        <v>0.5</v>
      </c>
      <c r="M1504" s="561">
        <v>4.0</v>
      </c>
      <c r="N1504" s="105"/>
      <c r="O1504" s="563">
        <v>54571.0</v>
      </c>
      <c r="P1504" s="563"/>
      <c r="S1504" s="8"/>
      <c r="T1504" s="8"/>
      <c r="U1504" s="8"/>
      <c r="V1504" s="8"/>
      <c r="W1504" s="8"/>
    </row>
    <row r="1505" ht="15.75" customHeight="1">
      <c r="A1505" s="9" t="s">
        <v>3790</v>
      </c>
      <c r="B1505" s="9" t="s">
        <v>3791</v>
      </c>
      <c r="C1505" s="61">
        <v>9.0</v>
      </c>
      <c r="D1505" s="61">
        <v>87.0</v>
      </c>
      <c r="E1505" s="61">
        <v>1500.0</v>
      </c>
      <c r="F1505" s="61">
        <v>700.0</v>
      </c>
      <c r="G1505" s="61">
        <v>640.0</v>
      </c>
      <c r="H1505" s="515">
        <v>3083.0</v>
      </c>
      <c r="I1505" s="515">
        <v>2522.0</v>
      </c>
      <c r="J1505" s="515">
        <v>1992.0</v>
      </c>
      <c r="K1505" s="61">
        <v>68.7</v>
      </c>
      <c r="L1505" s="560">
        <v>0.5</v>
      </c>
      <c r="M1505" s="561">
        <v>4.0</v>
      </c>
      <c r="N1505" s="105"/>
      <c r="O1505" s="563">
        <v>60097.0</v>
      </c>
      <c r="P1505" s="563"/>
      <c r="S1505" s="8"/>
      <c r="T1505" s="8"/>
      <c r="U1505" s="8"/>
      <c r="V1505" s="8"/>
      <c r="W1505" s="8"/>
    </row>
    <row r="1506" ht="15.75" customHeight="1">
      <c r="A1506" s="9" t="s">
        <v>3792</v>
      </c>
      <c r="B1506" s="9" t="s">
        <v>3793</v>
      </c>
      <c r="C1506" s="61">
        <v>10.0</v>
      </c>
      <c r="D1506" s="61">
        <v>87.0</v>
      </c>
      <c r="E1506" s="61">
        <v>1500.0</v>
      </c>
      <c r="F1506" s="61">
        <v>780.0</v>
      </c>
      <c r="G1506" s="61">
        <v>720.0</v>
      </c>
      <c r="H1506" s="515">
        <v>3425.0</v>
      </c>
      <c r="I1506" s="515">
        <v>2802.0</v>
      </c>
      <c r="J1506" s="515">
        <v>2213.0</v>
      </c>
      <c r="K1506" s="61">
        <v>76.4</v>
      </c>
      <c r="L1506" s="560">
        <v>0.5</v>
      </c>
      <c r="M1506" s="561">
        <v>6.0</v>
      </c>
      <c r="N1506" s="105"/>
      <c r="O1506" s="563">
        <v>65634.0</v>
      </c>
      <c r="P1506" s="563"/>
      <c r="S1506" s="8"/>
      <c r="T1506" s="8"/>
      <c r="U1506" s="8"/>
      <c r="V1506" s="8"/>
      <c r="W1506" s="8"/>
    </row>
    <row r="1507" ht="15.75" customHeight="1">
      <c r="A1507" s="9" t="s">
        <v>3794</v>
      </c>
      <c r="B1507" s="9" t="s">
        <v>3795</v>
      </c>
      <c r="C1507" s="61">
        <v>11.0</v>
      </c>
      <c r="D1507" s="61">
        <v>87.0</v>
      </c>
      <c r="E1507" s="61">
        <v>1500.0</v>
      </c>
      <c r="F1507" s="61">
        <v>860.0</v>
      </c>
      <c r="G1507" s="61">
        <v>800.0</v>
      </c>
      <c r="H1507" s="515">
        <v>3768.0</v>
      </c>
      <c r="I1507" s="515">
        <v>3082.0</v>
      </c>
      <c r="J1507" s="515">
        <v>2434.0</v>
      </c>
      <c r="K1507" s="61">
        <v>83.9</v>
      </c>
      <c r="L1507" s="560">
        <v>0.5</v>
      </c>
      <c r="M1507" s="561">
        <v>6.0</v>
      </c>
      <c r="N1507" s="105"/>
      <c r="O1507" s="563">
        <v>71182.0</v>
      </c>
      <c r="P1507" s="563"/>
      <c r="S1507" s="8"/>
      <c r="T1507" s="8"/>
      <c r="U1507" s="8"/>
      <c r="V1507" s="8"/>
      <c r="W1507" s="8"/>
    </row>
    <row r="1508" ht="15.75" customHeight="1">
      <c r="A1508" s="9" t="s">
        <v>3796</v>
      </c>
      <c r="B1508" s="9" t="s">
        <v>3797</v>
      </c>
      <c r="C1508" s="61">
        <v>12.0</v>
      </c>
      <c r="D1508" s="61">
        <v>87.0</v>
      </c>
      <c r="E1508" s="61">
        <v>1500.0</v>
      </c>
      <c r="F1508" s="61">
        <v>940.0</v>
      </c>
      <c r="G1508" s="61">
        <v>880.0</v>
      </c>
      <c r="H1508" s="515">
        <v>4111.0</v>
      </c>
      <c r="I1508" s="515">
        <v>3363.0</v>
      </c>
      <c r="J1508" s="515">
        <v>2656.0</v>
      </c>
      <c r="K1508" s="61">
        <v>91.5</v>
      </c>
      <c r="L1508" s="560">
        <v>0.5</v>
      </c>
      <c r="M1508" s="561">
        <v>6.0</v>
      </c>
      <c r="N1508" s="55"/>
      <c r="O1508" s="563">
        <v>76659.0</v>
      </c>
      <c r="P1508" s="563"/>
      <c r="S1508" s="8"/>
      <c r="T1508" s="8"/>
      <c r="U1508" s="8"/>
      <c r="V1508" s="8"/>
      <c r="W1508" s="8"/>
    </row>
    <row r="1509" ht="15.75" customHeight="1">
      <c r="A1509" s="8"/>
      <c r="B1509" s="8"/>
      <c r="C1509" s="8"/>
      <c r="D1509" s="8"/>
      <c r="E1509" s="8"/>
      <c r="F1509" s="8"/>
      <c r="G1509" s="8"/>
      <c r="H1509" s="63"/>
      <c r="I1509" s="63"/>
      <c r="J1509" s="63"/>
      <c r="K1509" s="8"/>
      <c r="L1509" s="8"/>
      <c r="M1509" s="571"/>
      <c r="N1509" s="8"/>
      <c r="O1509" s="563">
        <v>0.0</v>
      </c>
      <c r="P1509" s="563"/>
      <c r="S1509" s="8"/>
      <c r="T1509" s="8"/>
      <c r="U1509" s="8"/>
      <c r="V1509" s="8"/>
      <c r="W1509" s="8"/>
    </row>
    <row r="1510" ht="15.75" customHeight="1">
      <c r="A1510" s="8"/>
      <c r="B1510" s="573" t="s">
        <v>910</v>
      </c>
      <c r="C1510" s="8"/>
      <c r="D1510" s="8"/>
      <c r="E1510" s="8"/>
      <c r="F1510" s="8"/>
      <c r="G1510" s="8"/>
      <c r="H1510" s="63"/>
      <c r="I1510" s="63"/>
      <c r="J1510" s="63"/>
      <c r="K1510" s="8"/>
      <c r="L1510" s="8"/>
      <c r="M1510" s="572"/>
      <c r="N1510" s="8"/>
      <c r="O1510" s="563">
        <v>0.0</v>
      </c>
      <c r="P1510" s="563"/>
      <c r="S1510" s="8"/>
      <c r="T1510" s="8"/>
      <c r="U1510" s="8"/>
      <c r="V1510" s="8"/>
      <c r="W1510" s="8"/>
    </row>
    <row r="1511" ht="15.75" customHeight="1">
      <c r="A1511" s="9" t="s">
        <v>3798</v>
      </c>
      <c r="B1511" s="9" t="s">
        <v>3799</v>
      </c>
      <c r="C1511" s="61">
        <v>2.0</v>
      </c>
      <c r="D1511" s="61">
        <v>87.0</v>
      </c>
      <c r="E1511" s="61">
        <v>1750.0</v>
      </c>
      <c r="F1511" s="61">
        <v>140.0</v>
      </c>
      <c r="G1511" s="61">
        <v>80.0</v>
      </c>
      <c r="H1511" s="515">
        <v>797.0</v>
      </c>
      <c r="I1511" s="515">
        <v>652.0</v>
      </c>
      <c r="J1511" s="515">
        <v>515.0</v>
      </c>
      <c r="K1511" s="61">
        <v>17.8</v>
      </c>
      <c r="L1511" s="560">
        <v>0.5</v>
      </c>
      <c r="M1511" s="561">
        <v>2.0</v>
      </c>
      <c r="N1511" s="562" t="s">
        <v>2098</v>
      </c>
      <c r="O1511" s="563">
        <v>22974.0</v>
      </c>
      <c r="P1511" s="563"/>
      <c r="S1511" s="8"/>
      <c r="T1511" s="8"/>
      <c r="U1511" s="8"/>
      <c r="V1511" s="8"/>
      <c r="W1511" s="8"/>
    </row>
    <row r="1512" ht="15.75" customHeight="1">
      <c r="A1512" s="9" t="s">
        <v>3800</v>
      </c>
      <c r="B1512" s="9" t="s">
        <v>3801</v>
      </c>
      <c r="C1512" s="61">
        <v>3.0</v>
      </c>
      <c r="D1512" s="61">
        <v>87.0</v>
      </c>
      <c r="E1512" s="61">
        <v>1750.0</v>
      </c>
      <c r="F1512" s="61">
        <v>220.0</v>
      </c>
      <c r="G1512" s="61">
        <v>160.0</v>
      </c>
      <c r="H1512" s="515">
        <v>1195.0</v>
      </c>
      <c r="I1512" s="515">
        <v>978.0</v>
      </c>
      <c r="J1512" s="515">
        <v>772.0</v>
      </c>
      <c r="K1512" s="61">
        <v>26.5</v>
      </c>
      <c r="L1512" s="560">
        <v>0.5</v>
      </c>
      <c r="M1512" s="561">
        <v>4.0</v>
      </c>
      <c r="N1512" s="105"/>
      <c r="O1512" s="563">
        <v>29092.0</v>
      </c>
      <c r="P1512" s="563"/>
      <c r="S1512" s="8"/>
      <c r="T1512" s="8"/>
      <c r="U1512" s="8"/>
      <c r="V1512" s="8"/>
      <c r="W1512" s="8"/>
    </row>
    <row r="1513" ht="15.75" customHeight="1">
      <c r="A1513" s="9" t="s">
        <v>3802</v>
      </c>
      <c r="B1513" s="9" t="s">
        <v>3803</v>
      </c>
      <c r="C1513" s="61">
        <v>4.0</v>
      </c>
      <c r="D1513" s="61">
        <v>87.0</v>
      </c>
      <c r="E1513" s="61">
        <v>1750.0</v>
      </c>
      <c r="F1513" s="61">
        <v>300.0</v>
      </c>
      <c r="G1513" s="61">
        <v>240.0</v>
      </c>
      <c r="H1513" s="515">
        <v>1594.0</v>
      </c>
      <c r="I1513" s="515">
        <v>1304.0</v>
      </c>
      <c r="J1513" s="515">
        <v>1030.0</v>
      </c>
      <c r="K1513" s="61">
        <v>35.3</v>
      </c>
      <c r="L1513" s="560">
        <v>0.5</v>
      </c>
      <c r="M1513" s="561">
        <v>4.0</v>
      </c>
      <c r="N1513" s="105"/>
      <c r="O1513" s="563">
        <v>35220.0</v>
      </c>
      <c r="P1513" s="563"/>
      <c r="S1513" s="8"/>
      <c r="T1513" s="8"/>
      <c r="U1513" s="8"/>
      <c r="V1513" s="8"/>
      <c r="W1513" s="8"/>
    </row>
    <row r="1514" ht="15.75" customHeight="1">
      <c r="A1514" s="9" t="s">
        <v>3804</v>
      </c>
      <c r="B1514" s="9" t="s">
        <v>3805</v>
      </c>
      <c r="C1514" s="61">
        <v>5.0</v>
      </c>
      <c r="D1514" s="61">
        <v>87.0</v>
      </c>
      <c r="E1514" s="61">
        <v>1750.0</v>
      </c>
      <c r="F1514" s="61">
        <v>380.0</v>
      </c>
      <c r="G1514" s="61">
        <v>320.0</v>
      </c>
      <c r="H1514" s="515">
        <v>1991.0</v>
      </c>
      <c r="I1514" s="515">
        <v>1629.0</v>
      </c>
      <c r="J1514" s="515">
        <v>1286.0</v>
      </c>
      <c r="K1514" s="61">
        <v>44.0</v>
      </c>
      <c r="L1514" s="560">
        <v>0.5</v>
      </c>
      <c r="M1514" s="561">
        <v>4.0</v>
      </c>
      <c r="N1514" s="105"/>
      <c r="O1514" s="563">
        <v>41363.0</v>
      </c>
      <c r="P1514" s="563"/>
      <c r="S1514" s="8"/>
      <c r="T1514" s="8"/>
      <c r="U1514" s="8"/>
      <c r="V1514" s="8"/>
      <c r="W1514" s="8"/>
    </row>
    <row r="1515" ht="15.75" customHeight="1">
      <c r="A1515" s="9" t="s">
        <v>3806</v>
      </c>
      <c r="B1515" s="9" t="s">
        <v>3807</v>
      </c>
      <c r="C1515" s="61">
        <v>6.0</v>
      </c>
      <c r="D1515" s="61">
        <v>87.0</v>
      </c>
      <c r="E1515" s="61">
        <v>1750.0</v>
      </c>
      <c r="F1515" s="61">
        <v>460.0</v>
      </c>
      <c r="G1515" s="61">
        <v>400.0</v>
      </c>
      <c r="H1515" s="515">
        <v>2388.0</v>
      </c>
      <c r="I1515" s="515">
        <v>1953.0</v>
      </c>
      <c r="J1515" s="515">
        <v>1543.0</v>
      </c>
      <c r="K1515" s="61">
        <v>52.8</v>
      </c>
      <c r="L1515" s="560">
        <v>0.5</v>
      </c>
      <c r="M1515" s="561">
        <v>4.0</v>
      </c>
      <c r="N1515" s="105"/>
      <c r="O1515" s="563">
        <v>47521.0</v>
      </c>
      <c r="P1515" s="563"/>
      <c r="S1515" s="8"/>
      <c r="T1515" s="8"/>
      <c r="U1515" s="8"/>
      <c r="V1515" s="8"/>
      <c r="W1515" s="8"/>
    </row>
    <row r="1516" ht="15.75" customHeight="1">
      <c r="A1516" s="9" t="s">
        <v>3808</v>
      </c>
      <c r="B1516" s="9" t="s">
        <v>3809</v>
      </c>
      <c r="C1516" s="61">
        <v>7.0</v>
      </c>
      <c r="D1516" s="61">
        <v>87.0</v>
      </c>
      <c r="E1516" s="61">
        <v>1750.0</v>
      </c>
      <c r="F1516" s="61">
        <v>540.0</v>
      </c>
      <c r="G1516" s="61">
        <v>480.0</v>
      </c>
      <c r="H1516" s="515">
        <v>2784.0</v>
      </c>
      <c r="I1516" s="515">
        <v>2277.0</v>
      </c>
      <c r="J1516" s="515">
        <v>1798.0</v>
      </c>
      <c r="K1516" s="61">
        <v>61.5</v>
      </c>
      <c r="L1516" s="560">
        <v>0.5</v>
      </c>
      <c r="M1516" s="561">
        <v>4.0</v>
      </c>
      <c r="N1516" s="105"/>
      <c r="O1516" s="563">
        <v>53689.0</v>
      </c>
      <c r="P1516" s="563"/>
      <c r="S1516" s="8"/>
      <c r="T1516" s="8"/>
      <c r="U1516" s="8"/>
      <c r="V1516" s="8"/>
      <c r="W1516" s="8"/>
    </row>
    <row r="1517" ht="15.75" customHeight="1">
      <c r="A1517" s="9" t="s">
        <v>3810</v>
      </c>
      <c r="B1517" s="9" t="s">
        <v>3811</v>
      </c>
      <c r="C1517" s="61">
        <v>8.0</v>
      </c>
      <c r="D1517" s="61">
        <v>87.0</v>
      </c>
      <c r="E1517" s="61">
        <v>1750.0</v>
      </c>
      <c r="F1517" s="61">
        <v>620.0</v>
      </c>
      <c r="G1517" s="61">
        <v>560.0</v>
      </c>
      <c r="H1517" s="515">
        <v>3183.0</v>
      </c>
      <c r="I1517" s="515">
        <v>2604.0</v>
      </c>
      <c r="J1517" s="515">
        <v>2056.0</v>
      </c>
      <c r="K1517" s="61">
        <v>70.3</v>
      </c>
      <c r="L1517" s="560">
        <v>0.5</v>
      </c>
      <c r="M1517" s="561">
        <v>4.0</v>
      </c>
      <c r="N1517" s="105"/>
      <c r="O1517" s="563">
        <v>59865.0</v>
      </c>
      <c r="P1517" s="563"/>
      <c r="S1517" s="8"/>
      <c r="T1517" s="8"/>
      <c r="U1517" s="8"/>
      <c r="V1517" s="8"/>
      <c r="W1517" s="8"/>
    </row>
    <row r="1518" ht="15.75" customHeight="1">
      <c r="A1518" s="9" t="s">
        <v>3812</v>
      </c>
      <c r="B1518" s="9" t="s">
        <v>3813</v>
      </c>
      <c r="C1518" s="61">
        <v>9.0</v>
      </c>
      <c r="D1518" s="61">
        <v>87.0</v>
      </c>
      <c r="E1518" s="61">
        <v>1750.0</v>
      </c>
      <c r="F1518" s="61">
        <v>700.0</v>
      </c>
      <c r="G1518" s="61">
        <v>640.0</v>
      </c>
      <c r="H1518" s="515">
        <v>3581.0</v>
      </c>
      <c r="I1518" s="515">
        <v>2929.0</v>
      </c>
      <c r="J1518" s="515">
        <v>2313.0</v>
      </c>
      <c r="K1518" s="61">
        <v>79.1</v>
      </c>
      <c r="L1518" s="560">
        <v>0.5</v>
      </c>
      <c r="M1518" s="561">
        <v>4.0</v>
      </c>
      <c r="N1518" s="105"/>
      <c r="O1518" s="563">
        <v>66059.0</v>
      </c>
      <c r="P1518" s="563"/>
      <c r="S1518" s="8"/>
      <c r="T1518" s="8"/>
      <c r="U1518" s="8"/>
      <c r="V1518" s="8"/>
      <c r="W1518" s="8"/>
    </row>
    <row r="1519" ht="15.75" customHeight="1">
      <c r="A1519" s="9" t="s">
        <v>3814</v>
      </c>
      <c r="B1519" s="9" t="s">
        <v>3815</v>
      </c>
      <c r="C1519" s="61">
        <v>10.0</v>
      </c>
      <c r="D1519" s="61">
        <v>87.0</v>
      </c>
      <c r="E1519" s="61">
        <v>1750.0</v>
      </c>
      <c r="F1519" s="61">
        <v>780.0</v>
      </c>
      <c r="G1519" s="61">
        <v>720.0</v>
      </c>
      <c r="H1519" s="515">
        <v>3979.0</v>
      </c>
      <c r="I1519" s="515">
        <v>3255.0</v>
      </c>
      <c r="J1519" s="515">
        <v>2570.0</v>
      </c>
      <c r="K1519" s="61">
        <v>87.9</v>
      </c>
      <c r="L1519" s="560">
        <v>0.5</v>
      </c>
      <c r="M1519" s="561">
        <v>6.0</v>
      </c>
      <c r="N1519" s="105"/>
      <c r="O1519" s="563">
        <v>72266.0</v>
      </c>
      <c r="P1519" s="563"/>
      <c r="S1519" s="8"/>
      <c r="T1519" s="8"/>
      <c r="U1519" s="8"/>
      <c r="V1519" s="8"/>
      <c r="W1519" s="8"/>
    </row>
    <row r="1520" ht="15.75" customHeight="1">
      <c r="A1520" s="9" t="s">
        <v>3816</v>
      </c>
      <c r="B1520" s="9" t="s">
        <v>3817</v>
      </c>
      <c r="C1520" s="61">
        <v>11.0</v>
      </c>
      <c r="D1520" s="61">
        <v>87.0</v>
      </c>
      <c r="E1520" s="61">
        <v>1750.0</v>
      </c>
      <c r="F1520" s="61">
        <v>860.0</v>
      </c>
      <c r="G1520" s="61">
        <v>800.0</v>
      </c>
      <c r="H1520" s="515">
        <v>4378.0</v>
      </c>
      <c r="I1520" s="515">
        <v>3581.0</v>
      </c>
      <c r="J1520" s="515">
        <v>2828.0</v>
      </c>
      <c r="K1520" s="61">
        <v>96.6</v>
      </c>
      <c r="L1520" s="560">
        <v>0.5</v>
      </c>
      <c r="M1520" s="561">
        <v>6.0</v>
      </c>
      <c r="N1520" s="105"/>
      <c r="O1520" s="563">
        <v>78486.0</v>
      </c>
      <c r="P1520" s="563"/>
      <c r="S1520" s="8"/>
      <c r="T1520" s="8"/>
      <c r="U1520" s="8"/>
      <c r="V1520" s="8"/>
      <c r="W1520" s="8"/>
    </row>
    <row r="1521" ht="15.75" customHeight="1">
      <c r="A1521" s="9" t="s">
        <v>3818</v>
      </c>
      <c r="B1521" s="9" t="s">
        <v>3819</v>
      </c>
      <c r="C1521" s="61">
        <v>12.0</v>
      </c>
      <c r="D1521" s="61">
        <v>87.0</v>
      </c>
      <c r="E1521" s="61">
        <v>1750.0</v>
      </c>
      <c r="F1521" s="61">
        <v>940.0</v>
      </c>
      <c r="G1521" s="61">
        <v>880.0</v>
      </c>
      <c r="H1521" s="515">
        <v>4776.0</v>
      </c>
      <c r="I1521" s="515">
        <v>3907.0</v>
      </c>
      <c r="J1521" s="515">
        <v>3085.0</v>
      </c>
      <c r="K1521" s="61">
        <v>105.4</v>
      </c>
      <c r="L1521" s="560">
        <v>0.5</v>
      </c>
      <c r="M1521" s="561">
        <v>6.0</v>
      </c>
      <c r="N1521" s="55"/>
      <c r="O1521" s="563">
        <v>84631.0</v>
      </c>
      <c r="P1521" s="563"/>
      <c r="S1521" s="8"/>
      <c r="T1521" s="8"/>
      <c r="U1521" s="8"/>
      <c r="V1521" s="8"/>
      <c r="W1521" s="8"/>
    </row>
    <row r="1522" ht="15.75" customHeight="1">
      <c r="A1522" s="8"/>
      <c r="B1522" s="8"/>
      <c r="C1522" s="8"/>
      <c r="D1522" s="8"/>
      <c r="E1522" s="8"/>
      <c r="F1522" s="8"/>
      <c r="G1522" s="8"/>
      <c r="H1522" s="63"/>
      <c r="I1522" s="63"/>
      <c r="J1522" s="63"/>
      <c r="K1522" s="8"/>
      <c r="L1522" s="8"/>
      <c r="M1522" s="572"/>
      <c r="N1522" s="8"/>
      <c r="O1522" s="563">
        <v>0.0</v>
      </c>
      <c r="P1522" s="563"/>
      <c r="S1522" s="8"/>
      <c r="T1522" s="8"/>
      <c r="U1522" s="8"/>
      <c r="V1522" s="8"/>
      <c r="W1522" s="8"/>
    </row>
    <row r="1523" ht="15.75" customHeight="1">
      <c r="A1523" s="8"/>
      <c r="B1523" s="573" t="s">
        <v>967</v>
      </c>
      <c r="C1523" s="8"/>
      <c r="D1523" s="8"/>
      <c r="E1523" s="8"/>
      <c r="F1523" s="8"/>
      <c r="G1523" s="8"/>
      <c r="H1523" s="63"/>
      <c r="I1523" s="63"/>
      <c r="J1523" s="63"/>
      <c r="K1523" s="8"/>
      <c r="L1523" s="8"/>
      <c r="M1523" s="572"/>
      <c r="N1523" s="8"/>
      <c r="O1523" s="563">
        <v>0.0</v>
      </c>
      <c r="P1523" s="563"/>
      <c r="S1523" s="8"/>
      <c r="T1523" s="8"/>
      <c r="U1523" s="8"/>
      <c r="V1523" s="8"/>
      <c r="W1523" s="8"/>
    </row>
    <row r="1524" ht="15.75" customHeight="1">
      <c r="A1524" s="9" t="s">
        <v>3820</v>
      </c>
      <c r="B1524" s="9" t="s">
        <v>3821</v>
      </c>
      <c r="C1524" s="61">
        <v>2.0</v>
      </c>
      <c r="D1524" s="61">
        <v>87.0</v>
      </c>
      <c r="E1524" s="61">
        <v>2000.0</v>
      </c>
      <c r="F1524" s="61">
        <v>140.0</v>
      </c>
      <c r="G1524" s="61">
        <v>80.0</v>
      </c>
      <c r="H1524" s="515">
        <v>921.0</v>
      </c>
      <c r="I1524" s="515">
        <v>753.0</v>
      </c>
      <c r="J1524" s="515">
        <v>595.0</v>
      </c>
      <c r="K1524" s="61">
        <v>20.0</v>
      </c>
      <c r="L1524" s="560">
        <v>0.5</v>
      </c>
      <c r="M1524" s="561">
        <v>2.0</v>
      </c>
      <c r="N1524" s="562" t="s">
        <v>2098</v>
      </c>
      <c r="O1524" s="563">
        <v>24863.0</v>
      </c>
      <c r="P1524" s="563"/>
      <c r="S1524" s="8"/>
      <c r="T1524" s="8"/>
      <c r="U1524" s="8"/>
      <c r="V1524" s="8"/>
      <c r="W1524" s="8"/>
    </row>
    <row r="1525" ht="15.75" customHeight="1">
      <c r="A1525" s="9" t="s">
        <v>3822</v>
      </c>
      <c r="B1525" s="9" t="s">
        <v>3823</v>
      </c>
      <c r="C1525" s="61">
        <v>3.0</v>
      </c>
      <c r="D1525" s="61">
        <v>87.0</v>
      </c>
      <c r="E1525" s="61">
        <v>2000.0</v>
      </c>
      <c r="F1525" s="61">
        <v>220.0</v>
      </c>
      <c r="G1525" s="61">
        <v>160.0</v>
      </c>
      <c r="H1525" s="515">
        <v>1379.0</v>
      </c>
      <c r="I1525" s="515">
        <v>1128.0</v>
      </c>
      <c r="J1525" s="515">
        <v>891.0</v>
      </c>
      <c r="K1525" s="61">
        <v>29.9</v>
      </c>
      <c r="L1525" s="560">
        <v>0.5</v>
      </c>
      <c r="M1525" s="561">
        <v>4.0</v>
      </c>
      <c r="N1525" s="105"/>
      <c r="O1525" s="563">
        <v>31920.0</v>
      </c>
      <c r="P1525" s="563"/>
      <c r="S1525" s="8"/>
      <c r="T1525" s="8"/>
      <c r="U1525" s="8"/>
      <c r="V1525" s="8"/>
      <c r="W1525" s="8"/>
    </row>
    <row r="1526" ht="15.75" customHeight="1">
      <c r="A1526" s="9" t="s">
        <v>3824</v>
      </c>
      <c r="B1526" s="9" t="s">
        <v>3825</v>
      </c>
      <c r="C1526" s="61">
        <v>4.0</v>
      </c>
      <c r="D1526" s="61">
        <v>87.0</v>
      </c>
      <c r="E1526" s="61">
        <v>2000.0</v>
      </c>
      <c r="F1526" s="61">
        <v>300.0</v>
      </c>
      <c r="G1526" s="61">
        <v>240.0</v>
      </c>
      <c r="H1526" s="515">
        <v>1839.0</v>
      </c>
      <c r="I1526" s="515">
        <v>1504.0</v>
      </c>
      <c r="J1526" s="515">
        <v>1188.0</v>
      </c>
      <c r="K1526" s="61">
        <v>39.9</v>
      </c>
      <c r="L1526" s="560">
        <v>0.5</v>
      </c>
      <c r="M1526" s="561">
        <v>4.0</v>
      </c>
      <c r="N1526" s="105"/>
      <c r="O1526" s="563">
        <v>38993.0</v>
      </c>
      <c r="P1526" s="563"/>
      <c r="S1526" s="8"/>
      <c r="T1526" s="8"/>
      <c r="U1526" s="8"/>
      <c r="V1526" s="8"/>
      <c r="W1526" s="8"/>
    </row>
    <row r="1527" ht="15.75" customHeight="1">
      <c r="A1527" s="9" t="s">
        <v>3826</v>
      </c>
      <c r="B1527" s="9" t="s">
        <v>3827</v>
      </c>
      <c r="C1527" s="61">
        <v>5.0</v>
      </c>
      <c r="D1527" s="61">
        <v>87.0</v>
      </c>
      <c r="E1527" s="61">
        <v>2000.0</v>
      </c>
      <c r="F1527" s="61">
        <v>380.0</v>
      </c>
      <c r="G1527" s="61">
        <v>320.0</v>
      </c>
      <c r="H1527" s="515">
        <v>2298.0</v>
      </c>
      <c r="I1527" s="515">
        <v>1880.0</v>
      </c>
      <c r="J1527" s="515">
        <v>1485.0</v>
      </c>
      <c r="K1527" s="61">
        <v>49.8</v>
      </c>
      <c r="L1527" s="560">
        <v>0.5</v>
      </c>
      <c r="M1527" s="561">
        <v>4.0</v>
      </c>
      <c r="N1527" s="105"/>
      <c r="O1527" s="563">
        <v>46079.0</v>
      </c>
      <c r="P1527" s="563"/>
      <c r="S1527" s="8"/>
      <c r="T1527" s="8"/>
      <c r="U1527" s="8"/>
      <c r="V1527" s="8"/>
      <c r="W1527" s="8"/>
    </row>
    <row r="1528" ht="15.75" customHeight="1">
      <c r="A1528" s="9" t="s">
        <v>3828</v>
      </c>
      <c r="B1528" s="9" t="s">
        <v>3829</v>
      </c>
      <c r="C1528" s="61">
        <v>6.0</v>
      </c>
      <c r="D1528" s="61">
        <v>87.0</v>
      </c>
      <c r="E1528" s="61">
        <v>2000.0</v>
      </c>
      <c r="F1528" s="61">
        <v>460.0</v>
      </c>
      <c r="G1528" s="61">
        <v>400.0</v>
      </c>
      <c r="H1528" s="515">
        <v>2753.0</v>
      </c>
      <c r="I1528" s="515">
        <v>2252.0</v>
      </c>
      <c r="J1528" s="515">
        <v>1778.0</v>
      </c>
      <c r="K1528" s="61">
        <v>59.7</v>
      </c>
      <c r="L1528" s="560">
        <v>0.5</v>
      </c>
      <c r="M1528" s="561">
        <v>4.0</v>
      </c>
      <c r="N1528" s="105"/>
      <c r="O1528" s="563">
        <v>53181.0</v>
      </c>
      <c r="P1528" s="563"/>
      <c r="S1528" s="8"/>
      <c r="T1528" s="8"/>
      <c r="U1528" s="8"/>
      <c r="V1528" s="8"/>
      <c r="W1528" s="8"/>
    </row>
    <row r="1529" ht="15.75" customHeight="1">
      <c r="A1529" s="9" t="s">
        <v>3830</v>
      </c>
      <c r="B1529" s="9" t="s">
        <v>3831</v>
      </c>
      <c r="C1529" s="61">
        <v>7.0</v>
      </c>
      <c r="D1529" s="61">
        <v>87.0</v>
      </c>
      <c r="E1529" s="61">
        <v>2000.0</v>
      </c>
      <c r="F1529" s="61">
        <v>540.0</v>
      </c>
      <c r="G1529" s="61">
        <v>480.0</v>
      </c>
      <c r="H1529" s="515">
        <v>3214.0</v>
      </c>
      <c r="I1529" s="515">
        <v>2629.0</v>
      </c>
      <c r="J1529" s="515">
        <v>2076.0</v>
      </c>
      <c r="K1529" s="61">
        <v>69.5</v>
      </c>
      <c r="L1529" s="560">
        <v>0.5</v>
      </c>
      <c r="M1529" s="561">
        <v>4.0</v>
      </c>
      <c r="N1529" s="105"/>
      <c r="O1529" s="563">
        <v>60297.0</v>
      </c>
      <c r="P1529" s="563"/>
      <c r="S1529" s="8"/>
      <c r="T1529" s="8"/>
      <c r="U1529" s="8"/>
      <c r="V1529" s="8"/>
      <c r="W1529" s="8"/>
    </row>
    <row r="1530" ht="15.75" customHeight="1">
      <c r="A1530" s="9" t="s">
        <v>3832</v>
      </c>
      <c r="B1530" s="9" t="s">
        <v>3833</v>
      </c>
      <c r="C1530" s="61">
        <v>8.0</v>
      </c>
      <c r="D1530" s="61">
        <v>87.0</v>
      </c>
      <c r="E1530" s="61">
        <v>2000.0</v>
      </c>
      <c r="F1530" s="61">
        <v>620.0</v>
      </c>
      <c r="G1530" s="61">
        <v>560.0</v>
      </c>
      <c r="H1530" s="515">
        <v>3673.0</v>
      </c>
      <c r="I1530" s="515">
        <v>3005.0</v>
      </c>
      <c r="J1530" s="515">
        <v>2373.0</v>
      </c>
      <c r="K1530" s="61">
        <v>79.6</v>
      </c>
      <c r="L1530" s="560">
        <v>0.5</v>
      </c>
      <c r="M1530" s="561">
        <v>4.0</v>
      </c>
      <c r="N1530" s="105"/>
      <c r="O1530" s="563">
        <v>67430.0</v>
      </c>
      <c r="P1530" s="563"/>
      <c r="S1530" s="8"/>
      <c r="T1530" s="8"/>
      <c r="U1530" s="8"/>
      <c r="V1530" s="8"/>
      <c r="W1530" s="8"/>
    </row>
    <row r="1531" ht="15.75" customHeight="1">
      <c r="A1531" s="9" t="s">
        <v>3834</v>
      </c>
      <c r="B1531" s="9" t="s">
        <v>3835</v>
      </c>
      <c r="C1531" s="61">
        <v>9.0</v>
      </c>
      <c r="D1531" s="61">
        <v>87.0</v>
      </c>
      <c r="E1531" s="61">
        <v>2000.0</v>
      </c>
      <c r="F1531" s="61">
        <v>700.0</v>
      </c>
      <c r="G1531" s="61">
        <v>640.0</v>
      </c>
      <c r="H1531" s="515">
        <v>4132.0</v>
      </c>
      <c r="I1531" s="515">
        <v>3380.0</v>
      </c>
      <c r="J1531" s="515">
        <v>2669.0</v>
      </c>
      <c r="K1531" s="61">
        <v>89.4</v>
      </c>
      <c r="L1531" s="560">
        <v>0.5</v>
      </c>
      <c r="M1531" s="561">
        <v>4.0</v>
      </c>
      <c r="N1531" s="105"/>
      <c r="O1531" s="563">
        <v>74576.0</v>
      </c>
      <c r="P1531" s="563"/>
      <c r="S1531" s="8"/>
      <c r="T1531" s="8"/>
      <c r="U1531" s="8"/>
      <c r="V1531" s="8"/>
      <c r="W1531" s="8"/>
    </row>
    <row r="1532" ht="15.75" customHeight="1">
      <c r="A1532" s="9" t="s">
        <v>3836</v>
      </c>
      <c r="B1532" s="9" t="s">
        <v>3837</v>
      </c>
      <c r="C1532" s="61">
        <v>10.0</v>
      </c>
      <c r="D1532" s="61">
        <v>87.0</v>
      </c>
      <c r="E1532" s="61">
        <v>2000.0</v>
      </c>
      <c r="F1532" s="61">
        <v>780.0</v>
      </c>
      <c r="G1532" s="61">
        <v>720.0</v>
      </c>
      <c r="H1532" s="515">
        <v>4591.0</v>
      </c>
      <c r="I1532" s="515">
        <v>3755.0</v>
      </c>
      <c r="J1532" s="515">
        <v>2966.0</v>
      </c>
      <c r="K1532" s="61">
        <v>99.3</v>
      </c>
      <c r="L1532" s="560">
        <v>0.5</v>
      </c>
      <c r="M1532" s="561">
        <v>6.0</v>
      </c>
      <c r="N1532" s="105"/>
      <c r="O1532" s="563">
        <v>81742.0</v>
      </c>
      <c r="P1532" s="563"/>
      <c r="S1532" s="8"/>
      <c r="T1532" s="8"/>
      <c r="U1532" s="8"/>
      <c r="V1532" s="8"/>
      <c r="W1532" s="8"/>
    </row>
    <row r="1533" ht="15.75" customHeight="1">
      <c r="A1533" s="8"/>
      <c r="B1533" s="8"/>
      <c r="C1533" s="67"/>
      <c r="D1533" s="67"/>
      <c r="E1533" s="67"/>
      <c r="F1533" s="67"/>
      <c r="G1533" s="67"/>
      <c r="H1533" s="115"/>
      <c r="I1533" s="115"/>
      <c r="J1533" s="115"/>
      <c r="K1533" s="67"/>
      <c r="L1533" s="570"/>
      <c r="M1533" s="570"/>
      <c r="N1533" s="8"/>
      <c r="O1533" s="563">
        <v>0.0</v>
      </c>
      <c r="P1533" s="563"/>
      <c r="S1533" s="8"/>
      <c r="T1533" s="8"/>
      <c r="U1533" s="8"/>
      <c r="V1533" s="8"/>
      <c r="W1533" s="8"/>
    </row>
    <row r="1534" ht="15.75" customHeight="1">
      <c r="A1534" s="8"/>
      <c r="B1534" s="573" t="s">
        <v>1081</v>
      </c>
      <c r="C1534" s="8"/>
      <c r="D1534" s="8"/>
      <c r="E1534" s="8"/>
      <c r="F1534" s="8"/>
      <c r="G1534" s="8"/>
      <c r="H1534" s="115"/>
      <c r="I1534" s="115"/>
      <c r="J1534" s="115"/>
      <c r="K1534" s="8"/>
      <c r="L1534" s="8"/>
      <c r="M1534" s="8"/>
      <c r="N1534" s="8"/>
      <c r="O1534" s="563">
        <v>0.0</v>
      </c>
      <c r="P1534" s="563"/>
      <c r="S1534" s="8"/>
      <c r="T1534" s="8"/>
      <c r="U1534" s="8"/>
      <c r="V1534" s="8"/>
      <c r="W1534" s="8"/>
    </row>
    <row r="1535" ht="15.75" customHeight="1">
      <c r="A1535" s="9" t="s">
        <v>3838</v>
      </c>
      <c r="B1535" s="9" t="s">
        <v>3839</v>
      </c>
      <c r="C1535" s="61">
        <v>2.0</v>
      </c>
      <c r="D1535" s="61">
        <v>87.0</v>
      </c>
      <c r="E1535" s="61">
        <v>2250.0</v>
      </c>
      <c r="F1535" s="61">
        <v>140.0</v>
      </c>
      <c r="G1535" s="61">
        <v>80.0</v>
      </c>
      <c r="H1535" s="515">
        <v>1027.0</v>
      </c>
      <c r="I1535" s="515">
        <v>840.0</v>
      </c>
      <c r="J1535" s="515">
        <v>663.0</v>
      </c>
      <c r="K1535" s="61">
        <v>22.3</v>
      </c>
      <c r="L1535" s="560">
        <v>0.5</v>
      </c>
      <c r="M1535" s="561">
        <v>2.0</v>
      </c>
      <c r="N1535" s="562" t="s">
        <v>2098</v>
      </c>
      <c r="O1535" s="563">
        <v>30139.0</v>
      </c>
      <c r="P1535" s="563"/>
      <c r="S1535" s="8"/>
      <c r="T1535" s="8"/>
      <c r="U1535" s="8"/>
      <c r="V1535" s="8"/>
      <c r="W1535" s="8"/>
    </row>
    <row r="1536" ht="15.75" customHeight="1">
      <c r="A1536" s="9" t="s">
        <v>3840</v>
      </c>
      <c r="B1536" s="9" t="s">
        <v>3841</v>
      </c>
      <c r="C1536" s="61">
        <v>3.0</v>
      </c>
      <c r="D1536" s="61">
        <v>87.0</v>
      </c>
      <c r="E1536" s="61">
        <v>2250.0</v>
      </c>
      <c r="F1536" s="61">
        <v>220.0</v>
      </c>
      <c r="G1536" s="61">
        <v>160.0</v>
      </c>
      <c r="H1536" s="515">
        <v>1540.0</v>
      </c>
      <c r="I1536" s="515">
        <v>1260.0</v>
      </c>
      <c r="J1536" s="515">
        <v>995.0</v>
      </c>
      <c r="K1536" s="61">
        <v>33.4</v>
      </c>
      <c r="L1536" s="560">
        <v>0.5</v>
      </c>
      <c r="M1536" s="561">
        <v>4.0</v>
      </c>
      <c r="N1536" s="105"/>
      <c r="O1536" s="563">
        <v>38961.0</v>
      </c>
      <c r="P1536" s="563"/>
      <c r="S1536" s="8"/>
      <c r="T1536" s="8"/>
      <c r="U1536" s="8"/>
      <c r="V1536" s="8"/>
      <c r="W1536" s="8"/>
    </row>
    <row r="1537" ht="15.75" customHeight="1">
      <c r="A1537" s="9" t="s">
        <v>3842</v>
      </c>
      <c r="B1537" s="9" t="s">
        <v>3843</v>
      </c>
      <c r="C1537" s="61">
        <v>4.0</v>
      </c>
      <c r="D1537" s="61">
        <v>87.0</v>
      </c>
      <c r="E1537" s="61">
        <v>2250.0</v>
      </c>
      <c r="F1537" s="61">
        <v>300.0</v>
      </c>
      <c r="G1537" s="61">
        <v>240.0</v>
      </c>
      <c r="H1537" s="515">
        <v>2052.0</v>
      </c>
      <c r="I1537" s="515">
        <v>1679.0</v>
      </c>
      <c r="J1537" s="515">
        <v>1326.0</v>
      </c>
      <c r="K1537" s="61">
        <v>44.4</v>
      </c>
      <c r="L1537" s="560">
        <v>0.5</v>
      </c>
      <c r="M1537" s="561">
        <v>4.0</v>
      </c>
      <c r="N1537" s="105"/>
      <c r="O1537" s="563">
        <v>47801.0</v>
      </c>
      <c r="P1537" s="563"/>
      <c r="S1537" s="8"/>
      <c r="T1537" s="8"/>
      <c r="U1537" s="8"/>
      <c r="V1537" s="8"/>
      <c r="W1537" s="8"/>
    </row>
    <row r="1538" ht="15.75" customHeight="1">
      <c r="A1538" s="9" t="s">
        <v>3844</v>
      </c>
      <c r="B1538" s="9" t="s">
        <v>3845</v>
      </c>
      <c r="C1538" s="61">
        <v>5.0</v>
      </c>
      <c r="D1538" s="61">
        <v>87.0</v>
      </c>
      <c r="E1538" s="61">
        <v>2250.0</v>
      </c>
      <c r="F1538" s="61">
        <v>380.0</v>
      </c>
      <c r="G1538" s="61">
        <v>320.0</v>
      </c>
      <c r="H1538" s="515">
        <v>2564.0</v>
      </c>
      <c r="I1538" s="515">
        <v>2097.0</v>
      </c>
      <c r="J1538" s="515">
        <v>1656.0</v>
      </c>
      <c r="K1538" s="61">
        <v>55.5</v>
      </c>
      <c r="L1538" s="560">
        <v>0.5</v>
      </c>
      <c r="M1538" s="561">
        <v>4.0</v>
      </c>
      <c r="N1538" s="105"/>
      <c r="O1538" s="563">
        <v>56660.0</v>
      </c>
      <c r="P1538" s="563"/>
      <c r="S1538" s="8"/>
      <c r="T1538" s="8"/>
      <c r="U1538" s="8"/>
      <c r="V1538" s="8"/>
      <c r="W1538" s="8"/>
    </row>
    <row r="1539" ht="15.75" customHeight="1">
      <c r="A1539" s="9" t="s">
        <v>3846</v>
      </c>
      <c r="B1539" s="9" t="s">
        <v>3847</v>
      </c>
      <c r="C1539" s="61">
        <v>6.0</v>
      </c>
      <c r="D1539" s="61">
        <v>87.0</v>
      </c>
      <c r="E1539" s="61">
        <v>2250.0</v>
      </c>
      <c r="F1539" s="61">
        <v>460.0</v>
      </c>
      <c r="G1539" s="61">
        <v>400.0</v>
      </c>
      <c r="H1539" s="515">
        <v>3078.0</v>
      </c>
      <c r="I1539" s="515">
        <v>2518.0</v>
      </c>
      <c r="J1539" s="515">
        <v>1988.0</v>
      </c>
      <c r="K1539" s="61">
        <v>66.5</v>
      </c>
      <c r="L1539" s="560">
        <v>0.5</v>
      </c>
      <c r="M1539" s="561">
        <v>4.0</v>
      </c>
      <c r="N1539" s="105"/>
      <c r="O1539" s="563">
        <v>65536.0</v>
      </c>
      <c r="P1539" s="563"/>
      <c r="S1539" s="8"/>
      <c r="T1539" s="8"/>
      <c r="U1539" s="8"/>
      <c r="V1539" s="8"/>
      <c r="W1539" s="8"/>
    </row>
    <row r="1540" ht="15.75" customHeight="1">
      <c r="A1540" s="9" t="s">
        <v>3848</v>
      </c>
      <c r="B1540" s="9" t="s">
        <v>3849</v>
      </c>
      <c r="C1540" s="61">
        <v>7.0</v>
      </c>
      <c r="D1540" s="61">
        <v>87.0</v>
      </c>
      <c r="E1540" s="61">
        <v>2250.0</v>
      </c>
      <c r="F1540" s="61">
        <v>540.0</v>
      </c>
      <c r="G1540" s="61">
        <v>480.0</v>
      </c>
      <c r="H1540" s="515">
        <v>3591.0</v>
      </c>
      <c r="I1540" s="515">
        <v>2937.0</v>
      </c>
      <c r="J1540" s="515">
        <v>2320.0</v>
      </c>
      <c r="K1540" s="61">
        <v>77.6</v>
      </c>
      <c r="L1540" s="560">
        <v>0.5</v>
      </c>
      <c r="M1540" s="561">
        <v>4.0</v>
      </c>
      <c r="N1540" s="105"/>
      <c r="O1540" s="563">
        <v>74432.0</v>
      </c>
      <c r="P1540" s="563"/>
      <c r="S1540" s="8"/>
      <c r="T1540" s="8"/>
      <c r="U1540" s="8"/>
      <c r="V1540" s="8"/>
      <c r="W1540" s="8"/>
    </row>
    <row r="1541" ht="15.75" customHeight="1">
      <c r="A1541" s="9" t="s">
        <v>3850</v>
      </c>
      <c r="B1541" s="9" t="s">
        <v>3851</v>
      </c>
      <c r="C1541" s="61">
        <v>8.0</v>
      </c>
      <c r="D1541" s="61">
        <v>87.0</v>
      </c>
      <c r="E1541" s="61">
        <v>2250.0</v>
      </c>
      <c r="F1541" s="61">
        <v>620.0</v>
      </c>
      <c r="G1541" s="61">
        <v>560.0</v>
      </c>
      <c r="H1541" s="515">
        <v>4105.0</v>
      </c>
      <c r="I1541" s="515">
        <v>3358.0</v>
      </c>
      <c r="J1541" s="515">
        <v>2652.0</v>
      </c>
      <c r="K1541" s="61">
        <v>88.7</v>
      </c>
      <c r="L1541" s="560">
        <v>0.5</v>
      </c>
      <c r="M1541" s="561">
        <v>4.0</v>
      </c>
      <c r="N1541" s="105"/>
      <c r="O1541" s="563">
        <v>83348.0</v>
      </c>
      <c r="P1541" s="563"/>
      <c r="S1541" s="8"/>
      <c r="T1541" s="8"/>
      <c r="U1541" s="8"/>
      <c r="V1541" s="8"/>
      <c r="W1541" s="8"/>
    </row>
    <row r="1542" ht="15.75" customHeight="1">
      <c r="A1542" s="8"/>
      <c r="B1542" s="8"/>
      <c r="C1542" s="8"/>
      <c r="D1542" s="8"/>
      <c r="E1542" s="8"/>
      <c r="F1542" s="8"/>
      <c r="G1542" s="8"/>
      <c r="H1542" s="63"/>
      <c r="I1542" s="63"/>
      <c r="J1542" s="63"/>
      <c r="K1542" s="8"/>
      <c r="L1542" s="8"/>
      <c r="M1542" s="572"/>
      <c r="N1542" s="8"/>
      <c r="O1542" s="563">
        <v>0.0</v>
      </c>
      <c r="P1542" s="563"/>
      <c r="S1542" s="8"/>
      <c r="T1542" s="8"/>
      <c r="U1542" s="8"/>
      <c r="V1542" s="8"/>
      <c r="W1542" s="8"/>
    </row>
    <row r="1543" ht="15.75" customHeight="1">
      <c r="A1543" s="8"/>
      <c r="B1543" s="573" t="s">
        <v>1138</v>
      </c>
      <c r="C1543" s="8"/>
      <c r="D1543" s="8"/>
      <c r="E1543" s="8"/>
      <c r="F1543" s="8"/>
      <c r="G1543" s="8"/>
      <c r="H1543" s="63"/>
      <c r="I1543" s="63"/>
      <c r="J1543" s="63"/>
      <c r="K1543" s="8"/>
      <c r="L1543" s="8"/>
      <c r="M1543" s="572"/>
      <c r="N1543" s="8"/>
      <c r="O1543" s="563">
        <v>0.0</v>
      </c>
      <c r="P1543" s="563"/>
      <c r="S1543" s="8"/>
      <c r="T1543" s="8"/>
      <c r="U1543" s="8"/>
      <c r="V1543" s="8"/>
      <c r="W1543" s="8"/>
    </row>
    <row r="1544" ht="15.75" customHeight="1">
      <c r="A1544" s="9" t="s">
        <v>3852</v>
      </c>
      <c r="B1544" s="9" t="s">
        <v>3853</v>
      </c>
      <c r="C1544" s="61">
        <v>2.0</v>
      </c>
      <c r="D1544" s="61">
        <v>87.0</v>
      </c>
      <c r="E1544" s="61">
        <v>2500.0</v>
      </c>
      <c r="F1544" s="61">
        <v>140.0</v>
      </c>
      <c r="G1544" s="61">
        <v>80.0</v>
      </c>
      <c r="H1544" s="515">
        <v>1151.0</v>
      </c>
      <c r="I1544" s="515">
        <v>942.0</v>
      </c>
      <c r="J1544" s="515">
        <v>744.0</v>
      </c>
      <c r="K1544" s="61">
        <v>24.6</v>
      </c>
      <c r="L1544" s="560">
        <v>0.5</v>
      </c>
      <c r="M1544" s="561">
        <v>2.0</v>
      </c>
      <c r="N1544" s="562" t="s">
        <v>2098</v>
      </c>
      <c r="O1544" s="563">
        <v>36735.0</v>
      </c>
      <c r="P1544" s="563"/>
      <c r="S1544" s="8"/>
      <c r="T1544" s="8"/>
      <c r="U1544" s="8"/>
      <c r="V1544" s="8"/>
      <c r="W1544" s="8"/>
    </row>
    <row r="1545" ht="15.75" customHeight="1">
      <c r="A1545" s="9" t="s">
        <v>3854</v>
      </c>
      <c r="B1545" s="9" t="s">
        <v>3855</v>
      </c>
      <c r="C1545" s="61">
        <v>3.0</v>
      </c>
      <c r="D1545" s="61">
        <v>87.0</v>
      </c>
      <c r="E1545" s="61">
        <v>2500.0</v>
      </c>
      <c r="F1545" s="61">
        <v>220.0</v>
      </c>
      <c r="G1545" s="61">
        <v>160.0</v>
      </c>
      <c r="H1545" s="515">
        <v>1725.0</v>
      </c>
      <c r="I1545" s="515">
        <v>1411.0</v>
      </c>
      <c r="J1545" s="515">
        <v>1114.0</v>
      </c>
      <c r="K1545" s="61">
        <v>36.8</v>
      </c>
      <c r="L1545" s="560">
        <v>0.5</v>
      </c>
      <c r="M1545" s="561">
        <v>4.0</v>
      </c>
      <c r="N1545" s="105"/>
      <c r="O1545" s="563">
        <v>47761.0</v>
      </c>
      <c r="P1545" s="563"/>
      <c r="S1545" s="8"/>
      <c r="T1545" s="8"/>
      <c r="U1545" s="8"/>
      <c r="V1545" s="8"/>
      <c r="W1545" s="8"/>
    </row>
    <row r="1546" ht="15.75" customHeight="1">
      <c r="A1546" s="9" t="s">
        <v>3856</v>
      </c>
      <c r="B1546" s="9" t="s">
        <v>3857</v>
      </c>
      <c r="C1546" s="61">
        <v>4.0</v>
      </c>
      <c r="D1546" s="61">
        <v>87.0</v>
      </c>
      <c r="E1546" s="61">
        <v>2500.0</v>
      </c>
      <c r="F1546" s="61">
        <v>300.0</v>
      </c>
      <c r="G1546" s="61">
        <v>240.0</v>
      </c>
      <c r="H1546" s="515">
        <v>2297.0</v>
      </c>
      <c r="I1546" s="515">
        <v>1879.0</v>
      </c>
      <c r="J1546" s="515">
        <v>1484.0</v>
      </c>
      <c r="K1546" s="61">
        <v>49.1</v>
      </c>
      <c r="L1546" s="560">
        <v>0.5</v>
      </c>
      <c r="M1546" s="561">
        <v>4.0</v>
      </c>
      <c r="N1546" s="105"/>
      <c r="O1546" s="563">
        <v>58812.0</v>
      </c>
      <c r="P1546" s="563"/>
      <c r="S1546" s="8"/>
      <c r="T1546" s="8"/>
      <c r="U1546" s="8"/>
      <c r="V1546" s="8"/>
      <c r="W1546" s="8"/>
    </row>
    <row r="1547" ht="15.75" customHeight="1">
      <c r="A1547" s="9" t="s">
        <v>3858</v>
      </c>
      <c r="B1547" s="9" t="s">
        <v>3859</v>
      </c>
      <c r="C1547" s="61">
        <v>5.0</v>
      </c>
      <c r="D1547" s="61">
        <v>87.0</v>
      </c>
      <c r="E1547" s="61">
        <v>2500.0</v>
      </c>
      <c r="F1547" s="61">
        <v>380.0</v>
      </c>
      <c r="G1547" s="61">
        <v>320.0</v>
      </c>
      <c r="H1547" s="515">
        <v>2869.0</v>
      </c>
      <c r="I1547" s="515">
        <v>2347.0</v>
      </c>
      <c r="J1547" s="515">
        <v>1853.0</v>
      </c>
      <c r="K1547" s="61">
        <v>61.3</v>
      </c>
      <c r="L1547" s="560">
        <v>0.5</v>
      </c>
      <c r="M1547" s="561">
        <v>4.0</v>
      </c>
      <c r="N1547" s="105"/>
      <c r="O1547" s="563">
        <v>69884.0</v>
      </c>
      <c r="P1547" s="563"/>
      <c r="S1547" s="8"/>
      <c r="T1547" s="8"/>
      <c r="U1547" s="8"/>
      <c r="V1547" s="8"/>
      <c r="W1547" s="8"/>
    </row>
    <row r="1548" ht="15.75" customHeight="1">
      <c r="A1548" s="9" t="s">
        <v>3860</v>
      </c>
      <c r="B1548" s="9" t="s">
        <v>3861</v>
      </c>
      <c r="C1548" s="61">
        <v>6.0</v>
      </c>
      <c r="D1548" s="61">
        <v>87.0</v>
      </c>
      <c r="E1548" s="61">
        <v>2500.0</v>
      </c>
      <c r="F1548" s="61">
        <v>460.0</v>
      </c>
      <c r="G1548" s="61">
        <v>400.0</v>
      </c>
      <c r="H1548" s="515">
        <v>3445.0</v>
      </c>
      <c r="I1548" s="515">
        <v>2818.0</v>
      </c>
      <c r="J1548" s="515">
        <v>2225.0</v>
      </c>
      <c r="K1548" s="61">
        <v>73.5</v>
      </c>
      <c r="L1548" s="560">
        <v>0.5</v>
      </c>
      <c r="M1548" s="561">
        <v>4.0</v>
      </c>
      <c r="N1548" s="105"/>
      <c r="O1548" s="563">
        <v>80980.0</v>
      </c>
      <c r="P1548" s="563"/>
      <c r="S1548" s="8"/>
      <c r="T1548" s="8"/>
      <c r="U1548" s="8"/>
      <c r="V1548" s="8"/>
      <c r="W1548" s="8"/>
    </row>
    <row r="1549" ht="15.75" customHeight="1">
      <c r="A1549" s="8"/>
      <c r="B1549" s="8"/>
      <c r="C1549" s="8"/>
      <c r="D1549" s="8"/>
      <c r="E1549" s="8"/>
      <c r="F1549" s="8"/>
      <c r="G1549" s="8"/>
      <c r="H1549" s="63"/>
      <c r="I1549" s="63"/>
      <c r="J1549" s="63"/>
      <c r="K1549" s="8"/>
      <c r="L1549" s="8"/>
      <c r="M1549" s="572"/>
      <c r="N1549" s="8"/>
      <c r="O1549" s="563">
        <v>0.0</v>
      </c>
      <c r="P1549" s="563"/>
      <c r="S1549" s="8"/>
      <c r="T1549" s="8"/>
      <c r="U1549" s="8"/>
      <c r="V1549" s="8"/>
      <c r="W1549" s="8"/>
    </row>
    <row r="1550" ht="15.75" customHeight="1">
      <c r="A1550" s="8"/>
      <c r="B1550" s="573" t="s">
        <v>1195</v>
      </c>
      <c r="C1550" s="8"/>
      <c r="D1550" s="8"/>
      <c r="E1550" s="8"/>
      <c r="F1550" s="8"/>
      <c r="G1550" s="8"/>
      <c r="H1550" s="63"/>
      <c r="I1550" s="63"/>
      <c r="J1550" s="63"/>
      <c r="K1550" s="8"/>
      <c r="L1550" s="8"/>
      <c r="M1550" s="572"/>
      <c r="N1550" s="8"/>
      <c r="O1550" s="563">
        <v>0.0</v>
      </c>
      <c r="P1550" s="563"/>
      <c r="S1550" s="8"/>
      <c r="T1550" s="8"/>
      <c r="U1550" s="8"/>
      <c r="V1550" s="8"/>
      <c r="W1550" s="8"/>
    </row>
    <row r="1551" ht="15.75" customHeight="1">
      <c r="A1551" s="9" t="s">
        <v>3862</v>
      </c>
      <c r="B1551" s="9" t="s">
        <v>3863</v>
      </c>
      <c r="C1551" s="61">
        <v>2.0</v>
      </c>
      <c r="D1551" s="61">
        <v>87.0</v>
      </c>
      <c r="E1551" s="61">
        <v>3000.0</v>
      </c>
      <c r="F1551" s="61">
        <v>140.0</v>
      </c>
      <c r="G1551" s="61">
        <v>80.0</v>
      </c>
      <c r="H1551" s="515">
        <v>1377.0</v>
      </c>
      <c r="I1551" s="515">
        <v>1126.0</v>
      </c>
      <c r="J1551" s="515">
        <v>890.0</v>
      </c>
      <c r="K1551" s="255">
        <v>29.4</v>
      </c>
      <c r="L1551" s="560">
        <v>0.5</v>
      </c>
      <c r="M1551" s="561">
        <v>2.0</v>
      </c>
      <c r="N1551" s="562" t="s">
        <v>2098</v>
      </c>
      <c r="O1551" s="563">
        <v>43330.0</v>
      </c>
      <c r="P1551" s="563"/>
      <c r="S1551" s="8"/>
      <c r="T1551" s="8"/>
      <c r="U1551" s="8"/>
      <c r="V1551" s="8"/>
      <c r="W1551" s="8"/>
    </row>
    <row r="1552" ht="15.75" customHeight="1">
      <c r="A1552" s="9" t="s">
        <v>3864</v>
      </c>
      <c r="B1552" s="9" t="s">
        <v>3865</v>
      </c>
      <c r="C1552" s="61">
        <v>3.0</v>
      </c>
      <c r="D1552" s="61">
        <v>87.0</v>
      </c>
      <c r="E1552" s="61">
        <v>3000.0</v>
      </c>
      <c r="F1552" s="61">
        <v>220.0</v>
      </c>
      <c r="G1552" s="61">
        <v>160.0</v>
      </c>
      <c r="H1552" s="515">
        <v>2066.0</v>
      </c>
      <c r="I1552" s="515">
        <v>1690.0</v>
      </c>
      <c r="J1552" s="515">
        <v>1335.0</v>
      </c>
      <c r="K1552" s="255">
        <v>43.7</v>
      </c>
      <c r="L1552" s="560">
        <v>0.5</v>
      </c>
      <c r="M1552" s="561">
        <v>4.0</v>
      </c>
      <c r="N1552" s="105"/>
      <c r="O1552" s="563">
        <v>56562.0</v>
      </c>
      <c r="P1552" s="563"/>
      <c r="S1552" s="8"/>
      <c r="T1552" s="8"/>
      <c r="U1552" s="8"/>
      <c r="V1552" s="8"/>
      <c r="W1552" s="8"/>
    </row>
    <row r="1553" ht="15.75" customHeight="1">
      <c r="A1553" s="9" t="s">
        <v>3866</v>
      </c>
      <c r="B1553" s="9" t="s">
        <v>3867</v>
      </c>
      <c r="C1553" s="61">
        <v>4.0</v>
      </c>
      <c r="D1553" s="61">
        <v>87.0</v>
      </c>
      <c r="E1553" s="61">
        <v>3000.0</v>
      </c>
      <c r="F1553" s="61">
        <v>300.0</v>
      </c>
      <c r="G1553" s="61">
        <v>240.0</v>
      </c>
      <c r="H1553" s="515">
        <v>2753.0</v>
      </c>
      <c r="I1553" s="515">
        <v>2252.0</v>
      </c>
      <c r="J1553" s="515">
        <v>1778.0</v>
      </c>
      <c r="K1553" s="255">
        <v>58.3</v>
      </c>
      <c r="L1553" s="560">
        <v>0.5</v>
      </c>
      <c r="M1553" s="561">
        <v>4.0</v>
      </c>
      <c r="N1553" s="105"/>
      <c r="O1553" s="563">
        <v>69821.0</v>
      </c>
      <c r="P1553" s="563"/>
      <c r="S1553" s="8"/>
      <c r="T1553" s="8"/>
      <c r="U1553" s="8"/>
      <c r="V1553" s="8"/>
      <c r="W1553" s="8"/>
    </row>
    <row r="1554" ht="15.75" customHeight="1">
      <c r="A1554" s="9" t="s">
        <v>3868</v>
      </c>
      <c r="B1554" s="9" t="s">
        <v>3869</v>
      </c>
      <c r="C1554" s="61">
        <v>5.0</v>
      </c>
      <c r="D1554" s="61">
        <v>87.0</v>
      </c>
      <c r="E1554" s="61">
        <v>3000.0</v>
      </c>
      <c r="F1554" s="61">
        <v>380.0</v>
      </c>
      <c r="G1554" s="61">
        <v>320.0</v>
      </c>
      <c r="H1554" s="515">
        <v>3442.0</v>
      </c>
      <c r="I1554" s="515">
        <v>2816.0</v>
      </c>
      <c r="J1554" s="515">
        <v>2224.0</v>
      </c>
      <c r="K1554" s="255">
        <v>72.8</v>
      </c>
      <c r="L1554" s="560">
        <v>0.5</v>
      </c>
      <c r="M1554" s="561">
        <v>4.0</v>
      </c>
      <c r="N1554" s="105"/>
      <c r="O1554" s="563">
        <v>83109.0</v>
      </c>
      <c r="P1554" s="563"/>
      <c r="S1554" s="8"/>
      <c r="T1554" s="8"/>
      <c r="U1554" s="8"/>
      <c r="V1554" s="8"/>
      <c r="W1554" s="8"/>
    </row>
    <row r="1555" ht="15.75" customHeight="1">
      <c r="A1555" s="9" t="s">
        <v>3870</v>
      </c>
      <c r="B1555" s="9" t="s">
        <v>3871</v>
      </c>
      <c r="C1555" s="61">
        <v>6.0</v>
      </c>
      <c r="D1555" s="61">
        <v>87.0</v>
      </c>
      <c r="E1555" s="61">
        <v>3000.0</v>
      </c>
      <c r="F1555" s="61">
        <v>460.0</v>
      </c>
      <c r="G1555" s="61">
        <v>400.0</v>
      </c>
      <c r="H1555" s="515">
        <v>4124.0</v>
      </c>
      <c r="I1555" s="515">
        <v>3373.0</v>
      </c>
      <c r="J1555" s="515">
        <v>2664.0</v>
      </c>
      <c r="K1555" s="255">
        <v>87.4</v>
      </c>
      <c r="L1555" s="560">
        <v>0.5</v>
      </c>
      <c r="M1555" s="561">
        <v>4.0</v>
      </c>
      <c r="N1555" s="105"/>
      <c r="O1555" s="563">
        <v>96425.0</v>
      </c>
      <c r="P1555" s="563"/>
      <c r="S1555" s="8"/>
      <c r="T1555" s="8"/>
      <c r="U1555" s="8"/>
      <c r="V1555" s="8"/>
      <c r="W1555" s="8"/>
    </row>
    <row r="1556" ht="15.75" customHeight="1">
      <c r="A1556" s="9"/>
      <c r="B1556" s="8"/>
      <c r="C1556" s="61"/>
      <c r="D1556" s="61"/>
      <c r="E1556" s="61"/>
      <c r="F1556" s="61"/>
      <c r="G1556" s="61"/>
      <c r="H1556" s="515"/>
      <c r="I1556" s="515"/>
      <c r="J1556" s="515"/>
      <c r="K1556" s="255"/>
      <c r="L1556" s="560"/>
      <c r="M1556" s="561"/>
      <c r="N1556" s="589"/>
      <c r="O1556" s="563">
        <v>0.0</v>
      </c>
      <c r="P1556" s="563"/>
      <c r="S1556" s="8"/>
      <c r="T1556" s="8"/>
      <c r="U1556" s="8"/>
      <c r="V1556" s="8"/>
      <c r="W1556" s="8"/>
    </row>
    <row r="1557" ht="15.75" customHeight="1">
      <c r="A1557" s="9"/>
      <c r="B1557" s="573" t="s">
        <v>3685</v>
      </c>
      <c r="C1557" s="61"/>
      <c r="D1557" s="61"/>
      <c r="E1557" s="61"/>
      <c r="F1557" s="61"/>
      <c r="G1557" s="61"/>
      <c r="H1557" s="515"/>
      <c r="I1557" s="515"/>
      <c r="J1557" s="515"/>
      <c r="K1557" s="255"/>
      <c r="L1557" s="560"/>
      <c r="M1557" s="561"/>
      <c r="N1557" s="589"/>
      <c r="O1557" s="563">
        <v>0.0</v>
      </c>
      <c r="P1557" s="563"/>
      <c r="S1557" s="8"/>
      <c r="T1557" s="8"/>
      <c r="U1557" s="8"/>
      <c r="V1557" s="8"/>
      <c r="W1557" s="8"/>
    </row>
    <row r="1558" ht="15.75" customHeight="1">
      <c r="A1558" s="9" t="s">
        <v>3872</v>
      </c>
      <c r="B1558" s="9" t="s">
        <v>3873</v>
      </c>
      <c r="C1558" s="61">
        <v>2.0</v>
      </c>
      <c r="D1558" s="61">
        <v>76.0</v>
      </c>
      <c r="E1558" s="61">
        <v>500.0</v>
      </c>
      <c r="F1558" s="61">
        <v>80.0</v>
      </c>
      <c r="G1558" s="61">
        <v>50.0</v>
      </c>
      <c r="H1558" s="515">
        <v>127.92</v>
      </c>
      <c r="I1558" s="515">
        <v>104.63856</v>
      </c>
      <c r="J1558" s="515">
        <v>82.63632</v>
      </c>
      <c r="K1558" s="246">
        <v>3.36</v>
      </c>
      <c r="L1558" s="560">
        <v>0.5</v>
      </c>
      <c r="M1558" s="561">
        <v>2.0</v>
      </c>
      <c r="N1558" s="562" t="s">
        <v>2098</v>
      </c>
      <c r="O1558" s="563">
        <v>13684.0</v>
      </c>
      <c r="P1558" s="563"/>
      <c r="S1558" s="8"/>
      <c r="T1558" s="8"/>
      <c r="U1558" s="8"/>
      <c r="V1558" s="8"/>
      <c r="W1558" s="8"/>
    </row>
    <row r="1559" ht="15.75" customHeight="1">
      <c r="A1559" s="9" t="s">
        <v>3874</v>
      </c>
      <c r="B1559" s="9" t="s">
        <v>3875</v>
      </c>
      <c r="C1559" s="61">
        <v>3.0</v>
      </c>
      <c r="D1559" s="61">
        <v>76.0</v>
      </c>
      <c r="E1559" s="61">
        <v>500.0</v>
      </c>
      <c r="F1559" s="61">
        <v>130.0</v>
      </c>
      <c r="G1559" s="61">
        <v>100.0</v>
      </c>
      <c r="H1559" s="515">
        <v>190.65</v>
      </c>
      <c r="I1559" s="515">
        <v>155.9517</v>
      </c>
      <c r="J1559" s="515">
        <v>123.15990000000001</v>
      </c>
      <c r="K1559" s="246">
        <v>5.16</v>
      </c>
      <c r="L1559" s="560">
        <v>0.5</v>
      </c>
      <c r="M1559" s="561">
        <v>4.0</v>
      </c>
      <c r="N1559" s="105"/>
      <c r="O1559" s="563">
        <v>16107.0</v>
      </c>
      <c r="P1559" s="563"/>
      <c r="S1559" s="8"/>
      <c r="T1559" s="8"/>
      <c r="U1559" s="8"/>
      <c r="V1559" s="8"/>
      <c r="W1559" s="8"/>
    </row>
    <row r="1560" ht="15.75" customHeight="1">
      <c r="A1560" s="9" t="s">
        <v>3876</v>
      </c>
      <c r="B1560" s="9" t="s">
        <v>3877</v>
      </c>
      <c r="C1560" s="61">
        <v>4.0</v>
      </c>
      <c r="D1560" s="61">
        <v>76.0</v>
      </c>
      <c r="E1560" s="61">
        <v>500.0</v>
      </c>
      <c r="F1560" s="61">
        <v>180.0</v>
      </c>
      <c r="G1560" s="61">
        <v>150.0</v>
      </c>
      <c r="H1560" s="515">
        <v>253.38</v>
      </c>
      <c r="I1560" s="515">
        <v>207.26484</v>
      </c>
      <c r="J1560" s="515">
        <v>163.68348</v>
      </c>
      <c r="K1560" s="246">
        <v>6.96</v>
      </c>
      <c r="L1560" s="560">
        <v>0.5</v>
      </c>
      <c r="M1560" s="561">
        <v>4.0</v>
      </c>
      <c r="N1560" s="105"/>
      <c r="O1560" s="563">
        <v>18535.0</v>
      </c>
      <c r="P1560" s="563"/>
      <c r="S1560" s="8"/>
      <c r="T1560" s="8"/>
      <c r="U1560" s="8"/>
      <c r="V1560" s="8"/>
      <c r="W1560" s="8"/>
    </row>
    <row r="1561" ht="15.75" customHeight="1">
      <c r="A1561" s="565" t="s">
        <v>3878</v>
      </c>
      <c r="B1561" s="565" t="s">
        <v>3879</v>
      </c>
      <c r="C1561" s="566">
        <v>5.0</v>
      </c>
      <c r="D1561" s="566">
        <v>76.0</v>
      </c>
      <c r="E1561" s="566">
        <v>500.0</v>
      </c>
      <c r="F1561" s="566">
        <v>230.0</v>
      </c>
      <c r="G1561" s="566">
        <v>200.0</v>
      </c>
      <c r="H1561" s="567">
        <v>317.34000000000003</v>
      </c>
      <c r="I1561" s="567">
        <v>259.58412</v>
      </c>
      <c r="J1561" s="567">
        <v>205.00164000000004</v>
      </c>
      <c r="K1561" s="583">
        <v>8.76</v>
      </c>
      <c r="L1561" s="568">
        <v>0.5</v>
      </c>
      <c r="M1561" s="569">
        <v>4.0</v>
      </c>
      <c r="N1561" s="105"/>
      <c r="O1561" s="563">
        <v>20967.0</v>
      </c>
      <c r="P1561" s="563"/>
      <c r="S1561" s="8"/>
      <c r="T1561" s="8"/>
      <c r="U1561" s="8"/>
      <c r="V1561" s="8"/>
      <c r="W1561" s="8"/>
    </row>
    <row r="1562" ht="15.75" customHeight="1">
      <c r="A1562" s="9" t="s">
        <v>3880</v>
      </c>
      <c r="B1562" s="9" t="s">
        <v>3881</v>
      </c>
      <c r="C1562" s="61">
        <v>6.0</v>
      </c>
      <c r="D1562" s="61">
        <v>76.0</v>
      </c>
      <c r="E1562" s="61">
        <v>500.0</v>
      </c>
      <c r="F1562" s="61">
        <v>280.0</v>
      </c>
      <c r="G1562" s="61">
        <v>250.0</v>
      </c>
      <c r="H1562" s="515">
        <v>381.3</v>
      </c>
      <c r="I1562" s="515">
        <v>311.9034</v>
      </c>
      <c r="J1562" s="515">
        <v>246.31980000000001</v>
      </c>
      <c r="K1562" s="246">
        <v>10.559999999999999</v>
      </c>
      <c r="L1562" s="560">
        <v>0.5</v>
      </c>
      <c r="M1562" s="561">
        <v>4.0</v>
      </c>
      <c r="N1562" s="105"/>
      <c r="O1562" s="563">
        <v>23406.0</v>
      </c>
      <c r="P1562" s="563"/>
      <c r="S1562" s="8"/>
      <c r="T1562" s="8"/>
      <c r="U1562" s="8"/>
      <c r="V1562" s="8"/>
      <c r="W1562" s="8"/>
    </row>
    <row r="1563" ht="15.75" customHeight="1">
      <c r="A1563" s="9" t="s">
        <v>3882</v>
      </c>
      <c r="B1563" s="9" t="s">
        <v>3883</v>
      </c>
      <c r="C1563" s="61">
        <v>7.0</v>
      </c>
      <c r="D1563" s="61">
        <v>76.0</v>
      </c>
      <c r="E1563" s="61">
        <v>500.0</v>
      </c>
      <c r="F1563" s="61">
        <v>330.0</v>
      </c>
      <c r="G1563" s="61">
        <v>300.0</v>
      </c>
      <c r="H1563" s="515">
        <v>444.03</v>
      </c>
      <c r="I1563" s="515">
        <v>363.21653999999995</v>
      </c>
      <c r="J1563" s="515">
        <v>286.84337999999997</v>
      </c>
      <c r="K1563" s="246">
        <v>12.36</v>
      </c>
      <c r="L1563" s="560">
        <v>0.5</v>
      </c>
      <c r="M1563" s="561">
        <v>4.0</v>
      </c>
      <c r="N1563" s="105"/>
      <c r="O1563" s="563">
        <v>25848.0</v>
      </c>
      <c r="P1563" s="563"/>
      <c r="S1563" s="8"/>
      <c r="T1563" s="8"/>
      <c r="U1563" s="8"/>
      <c r="V1563" s="8"/>
      <c r="W1563" s="8"/>
    </row>
    <row r="1564" ht="15.75" customHeight="1">
      <c r="A1564" s="565" t="s">
        <v>3884</v>
      </c>
      <c r="B1564" s="565" t="s">
        <v>3885</v>
      </c>
      <c r="C1564" s="566">
        <v>8.0</v>
      </c>
      <c r="D1564" s="566">
        <v>76.0</v>
      </c>
      <c r="E1564" s="566">
        <v>500.0</v>
      </c>
      <c r="F1564" s="566">
        <v>380.0</v>
      </c>
      <c r="G1564" s="566">
        <v>350.0</v>
      </c>
      <c r="H1564" s="567">
        <v>506.76</v>
      </c>
      <c r="I1564" s="567">
        <v>414.52968</v>
      </c>
      <c r="J1564" s="567">
        <v>327.36696</v>
      </c>
      <c r="K1564" s="583">
        <v>14.16</v>
      </c>
      <c r="L1564" s="568">
        <v>0.5</v>
      </c>
      <c r="M1564" s="569">
        <v>4.0</v>
      </c>
      <c r="N1564" s="105"/>
      <c r="O1564" s="563">
        <v>28298.0</v>
      </c>
      <c r="P1564" s="563"/>
      <c r="S1564" s="8"/>
      <c r="T1564" s="8"/>
      <c r="U1564" s="8"/>
      <c r="V1564" s="8"/>
      <c r="W1564" s="8"/>
    </row>
    <row r="1565" ht="15.75" customHeight="1">
      <c r="A1565" s="9" t="s">
        <v>3886</v>
      </c>
      <c r="B1565" s="9" t="s">
        <v>3887</v>
      </c>
      <c r="C1565" s="61">
        <v>9.0</v>
      </c>
      <c r="D1565" s="61">
        <v>76.0</v>
      </c>
      <c r="E1565" s="61">
        <v>500.0</v>
      </c>
      <c r="F1565" s="61">
        <v>430.0</v>
      </c>
      <c r="G1565" s="61">
        <v>400.0</v>
      </c>
      <c r="H1565" s="515">
        <v>570.7199999999999</v>
      </c>
      <c r="I1565" s="515">
        <v>466.8489599999999</v>
      </c>
      <c r="J1565" s="515">
        <v>368.6851199999999</v>
      </c>
      <c r="K1565" s="246">
        <v>15.959999999999999</v>
      </c>
      <c r="L1565" s="560">
        <v>0.5</v>
      </c>
      <c r="M1565" s="561">
        <v>4.0</v>
      </c>
      <c r="N1565" s="105"/>
      <c r="O1565" s="563">
        <v>30749.0</v>
      </c>
      <c r="P1565" s="563"/>
      <c r="S1565" s="8"/>
      <c r="T1565" s="8"/>
      <c r="U1565" s="8"/>
      <c r="V1565" s="8"/>
      <c r="W1565" s="8"/>
    </row>
    <row r="1566" ht="15.75" customHeight="1">
      <c r="A1566" s="9" t="s">
        <v>3888</v>
      </c>
      <c r="B1566" s="9" t="s">
        <v>3889</v>
      </c>
      <c r="C1566" s="61">
        <v>10.0</v>
      </c>
      <c r="D1566" s="61">
        <v>76.0</v>
      </c>
      <c r="E1566" s="61">
        <v>500.0</v>
      </c>
      <c r="F1566" s="61">
        <v>480.0</v>
      </c>
      <c r="G1566" s="61">
        <v>450.0</v>
      </c>
      <c r="H1566" s="515">
        <v>634.6800000000001</v>
      </c>
      <c r="I1566" s="515">
        <v>519.16824</v>
      </c>
      <c r="J1566" s="515">
        <v>410.0032800000001</v>
      </c>
      <c r="K1566" s="246">
        <v>17.759999999999998</v>
      </c>
      <c r="L1566" s="560">
        <v>0.5</v>
      </c>
      <c r="M1566" s="561">
        <v>6.0</v>
      </c>
      <c r="N1566" s="105"/>
      <c r="O1566" s="563">
        <v>33208.0</v>
      </c>
      <c r="P1566" s="563"/>
      <c r="S1566" s="8"/>
      <c r="T1566" s="8"/>
      <c r="U1566" s="8"/>
      <c r="V1566" s="8"/>
      <c r="W1566" s="8"/>
    </row>
    <row r="1567" ht="15.75" customHeight="1">
      <c r="A1567" s="565" t="s">
        <v>3890</v>
      </c>
      <c r="B1567" s="565" t="s">
        <v>3891</v>
      </c>
      <c r="C1567" s="566">
        <v>11.0</v>
      </c>
      <c r="D1567" s="566">
        <v>76.0</v>
      </c>
      <c r="E1567" s="566">
        <v>500.0</v>
      </c>
      <c r="F1567" s="566">
        <v>530.0</v>
      </c>
      <c r="G1567" s="566">
        <v>500.0</v>
      </c>
      <c r="H1567" s="567">
        <v>698.64</v>
      </c>
      <c r="I1567" s="567">
        <v>571.4875199999999</v>
      </c>
      <c r="J1567" s="567">
        <v>451.32144</v>
      </c>
      <c r="K1567" s="583">
        <v>19.56</v>
      </c>
      <c r="L1567" s="568">
        <v>0.5</v>
      </c>
      <c r="M1567" s="569">
        <v>6.0</v>
      </c>
      <c r="N1567" s="105"/>
      <c r="O1567" s="563">
        <v>35669.0</v>
      </c>
      <c r="P1567" s="563"/>
      <c r="S1567" s="8"/>
      <c r="T1567" s="8"/>
      <c r="U1567" s="8"/>
      <c r="V1567" s="8"/>
      <c r="W1567" s="8"/>
    </row>
    <row r="1568" ht="15.75" customHeight="1">
      <c r="A1568" s="9" t="s">
        <v>3892</v>
      </c>
      <c r="B1568" s="9" t="s">
        <v>3893</v>
      </c>
      <c r="C1568" s="61">
        <v>12.0</v>
      </c>
      <c r="D1568" s="61">
        <v>76.0</v>
      </c>
      <c r="E1568" s="61">
        <v>500.0</v>
      </c>
      <c r="F1568" s="61">
        <v>580.0</v>
      </c>
      <c r="G1568" s="61">
        <v>550.0</v>
      </c>
      <c r="H1568" s="515">
        <v>761.37</v>
      </c>
      <c r="I1568" s="515">
        <v>622.80066</v>
      </c>
      <c r="J1568" s="515">
        <v>491.84502000000003</v>
      </c>
      <c r="K1568" s="246">
        <v>21.36</v>
      </c>
      <c r="L1568" s="560">
        <v>0.5</v>
      </c>
      <c r="M1568" s="561">
        <v>6.0</v>
      </c>
      <c r="N1568" s="105"/>
      <c r="O1568" s="563">
        <v>38102.0</v>
      </c>
      <c r="P1568" s="563"/>
      <c r="S1568" s="8"/>
      <c r="T1568" s="8"/>
      <c r="U1568" s="8"/>
      <c r="V1568" s="8"/>
      <c r="W1568" s="8"/>
    </row>
    <row r="1569" ht="15.75" customHeight="1">
      <c r="A1569" s="9" t="s">
        <v>3894</v>
      </c>
      <c r="B1569" s="9" t="s">
        <v>3895</v>
      </c>
      <c r="C1569" s="61">
        <v>13.0</v>
      </c>
      <c r="D1569" s="61">
        <v>76.0</v>
      </c>
      <c r="E1569" s="61">
        <v>500.0</v>
      </c>
      <c r="F1569" s="61">
        <v>630.0</v>
      </c>
      <c r="G1569" s="61">
        <v>600.0</v>
      </c>
      <c r="H1569" s="515">
        <v>824.1</v>
      </c>
      <c r="I1569" s="515">
        <v>674.1138</v>
      </c>
      <c r="J1569" s="515">
        <v>532.3686</v>
      </c>
      <c r="K1569" s="246">
        <v>23.16</v>
      </c>
      <c r="L1569" s="560">
        <v>0.5</v>
      </c>
      <c r="M1569" s="561">
        <v>6.0</v>
      </c>
      <c r="N1569" s="105"/>
      <c r="O1569" s="563">
        <v>40534.0</v>
      </c>
      <c r="P1569" s="563"/>
      <c r="S1569" s="8"/>
      <c r="T1569" s="8"/>
      <c r="U1569" s="8"/>
      <c r="V1569" s="8"/>
      <c r="W1569" s="8"/>
    </row>
    <row r="1570" ht="15.75" customHeight="1">
      <c r="A1570" s="9" t="s">
        <v>3896</v>
      </c>
      <c r="B1570" s="9" t="s">
        <v>3897</v>
      </c>
      <c r="C1570" s="61">
        <v>14.0</v>
      </c>
      <c r="D1570" s="61">
        <v>76.0</v>
      </c>
      <c r="E1570" s="61">
        <v>500.0</v>
      </c>
      <c r="F1570" s="61">
        <v>680.0</v>
      </c>
      <c r="G1570" s="61">
        <v>650.0</v>
      </c>
      <c r="H1570" s="515">
        <v>888.06</v>
      </c>
      <c r="I1570" s="515">
        <v>726.4330799999999</v>
      </c>
      <c r="J1570" s="515">
        <v>573.6867599999999</v>
      </c>
      <c r="K1570" s="246">
        <v>24.96</v>
      </c>
      <c r="L1570" s="560">
        <v>0.5</v>
      </c>
      <c r="M1570" s="561">
        <v>6.0</v>
      </c>
      <c r="N1570" s="55"/>
      <c r="O1570" s="563">
        <v>43214.0</v>
      </c>
      <c r="P1570" s="563"/>
      <c r="S1570" s="8"/>
      <c r="T1570" s="8"/>
      <c r="U1570" s="8"/>
      <c r="V1570" s="8"/>
      <c r="W1570" s="8"/>
    </row>
    <row r="1571" ht="15.75" customHeight="1">
      <c r="C1571" s="67"/>
      <c r="D1571" s="67"/>
      <c r="E1571" s="67"/>
      <c r="F1571" s="67"/>
      <c r="G1571" s="67"/>
      <c r="H1571" s="115"/>
      <c r="I1571" s="115"/>
      <c r="J1571" s="115"/>
      <c r="K1571" s="207"/>
      <c r="L1571" s="570"/>
      <c r="M1571" s="571"/>
      <c r="O1571" s="563">
        <v>0.0</v>
      </c>
      <c r="P1571" s="563"/>
      <c r="S1571" s="8"/>
      <c r="T1571" s="8"/>
      <c r="U1571" s="8"/>
      <c r="V1571" s="8"/>
      <c r="W1571" s="8"/>
    </row>
    <row r="1572" ht="15.75" customHeight="1">
      <c r="A1572" s="572"/>
      <c r="B1572" s="573" t="s">
        <v>625</v>
      </c>
      <c r="C1572" s="572"/>
      <c r="D1572" s="572"/>
      <c r="E1572" s="572"/>
      <c r="F1572" s="572"/>
      <c r="G1572" s="572"/>
      <c r="H1572" s="574"/>
      <c r="I1572" s="574"/>
      <c r="J1572" s="574"/>
      <c r="K1572" s="584"/>
      <c r="L1572" s="575"/>
      <c r="M1572" s="575"/>
      <c r="N1572" s="572"/>
      <c r="O1572" s="563">
        <v>0.0</v>
      </c>
      <c r="P1572" s="563"/>
      <c r="S1572" s="8"/>
      <c r="T1572" s="8"/>
      <c r="U1572" s="8"/>
      <c r="V1572" s="8"/>
      <c r="W1572" s="8"/>
    </row>
    <row r="1573" ht="15.75" customHeight="1">
      <c r="A1573" s="9" t="s">
        <v>3898</v>
      </c>
      <c r="B1573" s="9" t="s">
        <v>3899</v>
      </c>
      <c r="C1573" s="61">
        <v>2.0</v>
      </c>
      <c r="D1573" s="61">
        <v>76.0</v>
      </c>
      <c r="E1573" s="61">
        <v>550.0</v>
      </c>
      <c r="F1573" s="61">
        <v>80.0</v>
      </c>
      <c r="G1573" s="61">
        <v>50.0</v>
      </c>
      <c r="H1573" s="515">
        <v>138.98999999999998</v>
      </c>
      <c r="I1573" s="515">
        <v>113.69381999999997</v>
      </c>
      <c r="J1573" s="515">
        <v>89.78753999999999</v>
      </c>
      <c r="K1573" s="246">
        <v>3.6</v>
      </c>
      <c r="L1573" s="560">
        <v>0.5</v>
      </c>
      <c r="M1573" s="561">
        <v>2.0</v>
      </c>
      <c r="N1573" s="562" t="s">
        <v>2098</v>
      </c>
      <c r="O1573" s="563">
        <v>14719.0</v>
      </c>
      <c r="P1573" s="563"/>
      <c r="Q1573" s="515"/>
      <c r="S1573" s="8"/>
      <c r="T1573" s="8"/>
      <c r="U1573" s="8"/>
      <c r="V1573" s="8"/>
      <c r="W1573" s="8"/>
    </row>
    <row r="1574" ht="15.75" customHeight="1">
      <c r="A1574" s="9" t="s">
        <v>3900</v>
      </c>
      <c r="B1574" s="9" t="s">
        <v>3901</v>
      </c>
      <c r="C1574" s="61">
        <v>3.0</v>
      </c>
      <c r="D1574" s="61">
        <v>76.0</v>
      </c>
      <c r="E1574" s="61">
        <v>550.0</v>
      </c>
      <c r="F1574" s="61">
        <v>130.0</v>
      </c>
      <c r="G1574" s="61">
        <v>100.0</v>
      </c>
      <c r="H1574" s="515">
        <v>209.1</v>
      </c>
      <c r="I1574" s="515">
        <v>171.04379999999998</v>
      </c>
      <c r="J1574" s="515">
        <v>135.0786</v>
      </c>
      <c r="K1574" s="246">
        <v>5.52</v>
      </c>
      <c r="L1574" s="560">
        <v>0.5</v>
      </c>
      <c r="M1574" s="561">
        <v>4.0</v>
      </c>
      <c r="N1574" s="105"/>
      <c r="O1574" s="563">
        <v>17382.0</v>
      </c>
      <c r="P1574" s="563"/>
      <c r="Q1574" s="515"/>
      <c r="S1574" s="8"/>
      <c r="T1574" s="8"/>
      <c r="U1574" s="8"/>
      <c r="V1574" s="8"/>
      <c r="W1574" s="8"/>
    </row>
    <row r="1575" ht="15.75" customHeight="1">
      <c r="A1575" s="9" t="s">
        <v>3902</v>
      </c>
      <c r="B1575" s="9" t="s">
        <v>3903</v>
      </c>
      <c r="C1575" s="61">
        <v>4.0</v>
      </c>
      <c r="D1575" s="61">
        <v>76.0</v>
      </c>
      <c r="E1575" s="61">
        <v>550.0</v>
      </c>
      <c r="F1575" s="61">
        <v>180.0</v>
      </c>
      <c r="G1575" s="61">
        <v>150.0</v>
      </c>
      <c r="H1575" s="515">
        <v>279.21</v>
      </c>
      <c r="I1575" s="515">
        <v>228.39377999999996</v>
      </c>
      <c r="J1575" s="515">
        <v>180.36965999999998</v>
      </c>
      <c r="K1575" s="246">
        <v>7.44</v>
      </c>
      <c r="L1575" s="560">
        <v>0.5</v>
      </c>
      <c r="M1575" s="561">
        <v>4.0</v>
      </c>
      <c r="N1575" s="105"/>
      <c r="O1575" s="563">
        <v>20054.0</v>
      </c>
      <c r="P1575" s="563"/>
      <c r="Q1575" s="515"/>
      <c r="S1575" s="8"/>
      <c r="T1575" s="8"/>
      <c r="U1575" s="8"/>
      <c r="V1575" s="8"/>
      <c r="W1575" s="8"/>
    </row>
    <row r="1576" ht="15.75" customHeight="1">
      <c r="A1576" s="565" t="s">
        <v>3904</v>
      </c>
      <c r="B1576" s="565" t="s">
        <v>3905</v>
      </c>
      <c r="C1576" s="566">
        <v>5.0</v>
      </c>
      <c r="D1576" s="566">
        <v>76.0</v>
      </c>
      <c r="E1576" s="566">
        <v>550.0</v>
      </c>
      <c r="F1576" s="566">
        <v>230.0</v>
      </c>
      <c r="G1576" s="566">
        <v>200.0</v>
      </c>
      <c r="H1576" s="567">
        <v>348.09000000000003</v>
      </c>
      <c r="I1576" s="567">
        <v>284.73762</v>
      </c>
      <c r="J1576" s="567">
        <v>224.86614000000003</v>
      </c>
      <c r="K1576" s="583">
        <v>9.360000000000001</v>
      </c>
      <c r="L1576" s="568">
        <v>0.5</v>
      </c>
      <c r="M1576" s="569">
        <v>4.0</v>
      </c>
      <c r="N1576" s="105"/>
      <c r="O1576" s="563">
        <v>22730.0</v>
      </c>
      <c r="P1576" s="563"/>
      <c r="Q1576" s="515"/>
      <c r="S1576" s="8"/>
      <c r="T1576" s="8"/>
      <c r="U1576" s="8"/>
      <c r="V1576" s="8"/>
      <c r="W1576" s="8"/>
    </row>
    <row r="1577" ht="15.75" customHeight="1">
      <c r="A1577" s="9" t="s">
        <v>3906</v>
      </c>
      <c r="B1577" s="9" t="s">
        <v>3907</v>
      </c>
      <c r="C1577" s="61">
        <v>6.0</v>
      </c>
      <c r="D1577" s="61">
        <v>76.0</v>
      </c>
      <c r="E1577" s="61">
        <v>550.0</v>
      </c>
      <c r="F1577" s="61">
        <v>280.0</v>
      </c>
      <c r="G1577" s="61">
        <v>250.0</v>
      </c>
      <c r="H1577" s="515">
        <v>418.2</v>
      </c>
      <c r="I1577" s="515">
        <v>342.08759999999995</v>
      </c>
      <c r="J1577" s="515">
        <v>270.1572</v>
      </c>
      <c r="K1577" s="246">
        <v>11.28</v>
      </c>
      <c r="L1577" s="560">
        <v>0.5</v>
      </c>
      <c r="M1577" s="561">
        <v>4.0</v>
      </c>
      <c r="N1577" s="105"/>
      <c r="O1577" s="563">
        <v>25412.0</v>
      </c>
      <c r="P1577" s="563"/>
      <c r="Q1577" s="515"/>
      <c r="S1577" s="8"/>
      <c r="T1577" s="8"/>
      <c r="U1577" s="8"/>
      <c r="V1577" s="8"/>
      <c r="W1577" s="8"/>
    </row>
    <row r="1578" ht="15.75" customHeight="1">
      <c r="A1578" s="9" t="s">
        <v>3908</v>
      </c>
      <c r="B1578" s="9" t="s">
        <v>3909</v>
      </c>
      <c r="C1578" s="61">
        <v>7.0</v>
      </c>
      <c r="D1578" s="61">
        <v>76.0</v>
      </c>
      <c r="E1578" s="61">
        <v>550.0</v>
      </c>
      <c r="F1578" s="61">
        <v>330.0</v>
      </c>
      <c r="G1578" s="61">
        <v>300.0</v>
      </c>
      <c r="H1578" s="515">
        <v>488.31</v>
      </c>
      <c r="I1578" s="515">
        <v>399.43757999999997</v>
      </c>
      <c r="J1578" s="515">
        <v>315.44826</v>
      </c>
      <c r="K1578" s="246">
        <v>13.2</v>
      </c>
      <c r="L1578" s="560">
        <v>0.5</v>
      </c>
      <c r="M1578" s="561">
        <v>4.0</v>
      </c>
      <c r="N1578" s="105"/>
      <c r="O1578" s="563">
        <v>28101.0</v>
      </c>
      <c r="P1578" s="563"/>
      <c r="Q1578" s="515"/>
      <c r="S1578" s="8"/>
      <c r="T1578" s="8"/>
      <c r="U1578" s="8"/>
      <c r="V1578" s="8"/>
      <c r="W1578" s="8"/>
    </row>
    <row r="1579" ht="15.75" customHeight="1">
      <c r="A1579" s="565" t="s">
        <v>3910</v>
      </c>
      <c r="B1579" s="565" t="s">
        <v>3911</v>
      </c>
      <c r="C1579" s="566">
        <v>8.0</v>
      </c>
      <c r="D1579" s="566">
        <v>76.0</v>
      </c>
      <c r="E1579" s="566">
        <v>550.0</v>
      </c>
      <c r="F1579" s="566">
        <v>380.0</v>
      </c>
      <c r="G1579" s="566">
        <v>350.0</v>
      </c>
      <c r="H1579" s="567">
        <v>557.19</v>
      </c>
      <c r="I1579" s="567">
        <v>455.78142</v>
      </c>
      <c r="J1579" s="567">
        <v>359.94474</v>
      </c>
      <c r="K1579" s="583">
        <v>15.120000000000001</v>
      </c>
      <c r="L1579" s="568">
        <v>0.5</v>
      </c>
      <c r="M1579" s="569">
        <v>4.0</v>
      </c>
      <c r="N1579" s="105"/>
      <c r="O1579" s="563">
        <v>30793.0</v>
      </c>
      <c r="P1579" s="563"/>
      <c r="Q1579" s="515"/>
      <c r="S1579" s="8"/>
      <c r="T1579" s="8"/>
      <c r="U1579" s="8"/>
      <c r="V1579" s="8"/>
      <c r="W1579" s="8"/>
    </row>
    <row r="1580" ht="15.75" customHeight="1">
      <c r="A1580" s="9" t="s">
        <v>3912</v>
      </c>
      <c r="B1580" s="9" t="s">
        <v>3913</v>
      </c>
      <c r="C1580" s="61">
        <v>9.0</v>
      </c>
      <c r="D1580" s="61">
        <v>76.0</v>
      </c>
      <c r="E1580" s="61">
        <v>550.0</v>
      </c>
      <c r="F1580" s="61">
        <v>430.0</v>
      </c>
      <c r="G1580" s="61">
        <v>400.0</v>
      </c>
      <c r="H1580" s="515">
        <v>627.3</v>
      </c>
      <c r="I1580" s="515">
        <v>513.1314</v>
      </c>
      <c r="J1580" s="515">
        <v>405.2358</v>
      </c>
      <c r="K1580" s="246">
        <v>17.04</v>
      </c>
      <c r="L1580" s="560">
        <v>0.5</v>
      </c>
      <c r="M1580" s="561">
        <v>4.0</v>
      </c>
      <c r="N1580" s="105"/>
      <c r="O1580" s="563">
        <v>33492.0</v>
      </c>
      <c r="P1580" s="563"/>
      <c r="Q1580" s="515"/>
      <c r="S1580" s="8"/>
      <c r="T1580" s="8"/>
      <c r="U1580" s="8"/>
      <c r="V1580" s="8"/>
      <c r="W1580" s="8"/>
    </row>
    <row r="1581" ht="15.75" customHeight="1">
      <c r="A1581" s="9" t="s">
        <v>3914</v>
      </c>
      <c r="B1581" s="9" t="s">
        <v>3915</v>
      </c>
      <c r="C1581" s="61">
        <v>10.0</v>
      </c>
      <c r="D1581" s="61">
        <v>76.0</v>
      </c>
      <c r="E1581" s="61">
        <v>550.0</v>
      </c>
      <c r="F1581" s="61">
        <v>480.0</v>
      </c>
      <c r="G1581" s="61">
        <v>450.0</v>
      </c>
      <c r="H1581" s="515">
        <v>697.41</v>
      </c>
      <c r="I1581" s="515">
        <v>570.48138</v>
      </c>
      <c r="J1581" s="515">
        <v>450.52686</v>
      </c>
      <c r="K1581" s="246">
        <v>18.96</v>
      </c>
      <c r="L1581" s="560">
        <v>0.5</v>
      </c>
      <c r="M1581" s="561">
        <v>6.0</v>
      </c>
      <c r="N1581" s="105"/>
      <c r="O1581" s="563">
        <v>36196.0</v>
      </c>
      <c r="P1581" s="563"/>
      <c r="Q1581" s="515"/>
      <c r="S1581" s="8"/>
      <c r="T1581" s="8"/>
      <c r="U1581" s="8"/>
      <c r="V1581" s="8"/>
      <c r="W1581" s="8"/>
    </row>
    <row r="1582" ht="15.75" customHeight="1">
      <c r="A1582" s="565" t="s">
        <v>3916</v>
      </c>
      <c r="B1582" s="565" t="s">
        <v>3917</v>
      </c>
      <c r="C1582" s="566">
        <v>11.0</v>
      </c>
      <c r="D1582" s="566">
        <v>76.0</v>
      </c>
      <c r="E1582" s="566">
        <v>550.0</v>
      </c>
      <c r="F1582" s="566">
        <v>530.0</v>
      </c>
      <c r="G1582" s="566">
        <v>500.0</v>
      </c>
      <c r="H1582" s="567">
        <v>766.2900000000001</v>
      </c>
      <c r="I1582" s="567">
        <v>626.8252200000001</v>
      </c>
      <c r="J1582" s="567">
        <v>495.0233400000001</v>
      </c>
      <c r="K1582" s="583">
        <v>20.880000000000003</v>
      </c>
      <c r="L1582" s="568">
        <v>0.5</v>
      </c>
      <c r="M1582" s="569">
        <v>6.0</v>
      </c>
      <c r="N1582" s="105"/>
      <c r="O1582" s="563">
        <v>38903.0</v>
      </c>
      <c r="P1582" s="563"/>
      <c r="Q1582" s="515"/>
      <c r="S1582" s="8"/>
      <c r="T1582" s="8"/>
      <c r="U1582" s="8"/>
      <c r="V1582" s="8"/>
      <c r="W1582" s="8"/>
    </row>
    <row r="1583" ht="15.75" customHeight="1">
      <c r="A1583" s="9" t="s">
        <v>3918</v>
      </c>
      <c r="B1583" s="9" t="s">
        <v>3919</v>
      </c>
      <c r="C1583" s="61">
        <v>12.0</v>
      </c>
      <c r="D1583" s="61">
        <v>76.0</v>
      </c>
      <c r="E1583" s="61">
        <v>550.0</v>
      </c>
      <c r="F1583" s="61">
        <v>580.0</v>
      </c>
      <c r="G1583" s="61">
        <v>550.0</v>
      </c>
      <c r="H1583" s="515">
        <v>836.4</v>
      </c>
      <c r="I1583" s="515">
        <v>684.1751999999999</v>
      </c>
      <c r="J1583" s="515">
        <v>540.3144</v>
      </c>
      <c r="K1583" s="246">
        <v>22.8</v>
      </c>
      <c r="L1583" s="560">
        <v>0.5</v>
      </c>
      <c r="M1583" s="561">
        <v>6.0</v>
      </c>
      <c r="N1583" s="105"/>
      <c r="O1583" s="563">
        <v>41580.0</v>
      </c>
      <c r="P1583" s="563"/>
      <c r="Q1583" s="515"/>
      <c r="S1583" s="8"/>
      <c r="T1583" s="8"/>
      <c r="U1583" s="8"/>
      <c r="V1583" s="8"/>
      <c r="W1583" s="8"/>
    </row>
    <row r="1584" ht="15.75" customHeight="1">
      <c r="A1584" s="9" t="s">
        <v>3920</v>
      </c>
      <c r="B1584" s="9" t="s">
        <v>3921</v>
      </c>
      <c r="C1584" s="61">
        <v>13.0</v>
      </c>
      <c r="D1584" s="61">
        <v>76.0</v>
      </c>
      <c r="E1584" s="61">
        <v>550.0</v>
      </c>
      <c r="F1584" s="61">
        <v>630.0</v>
      </c>
      <c r="G1584" s="61">
        <v>600.0</v>
      </c>
      <c r="H1584" s="515">
        <v>906.51</v>
      </c>
      <c r="I1584" s="515">
        <v>741.52518</v>
      </c>
      <c r="J1584" s="515">
        <v>585.60546</v>
      </c>
      <c r="K1584" s="246">
        <v>24.72</v>
      </c>
      <c r="L1584" s="560">
        <v>0.5</v>
      </c>
      <c r="M1584" s="561">
        <v>6.0</v>
      </c>
      <c r="N1584" s="105"/>
      <c r="O1584" s="563">
        <v>44254.0</v>
      </c>
      <c r="P1584" s="563"/>
      <c r="Q1584" s="515"/>
      <c r="S1584" s="8"/>
      <c r="T1584" s="8"/>
      <c r="U1584" s="8"/>
      <c r="V1584" s="8"/>
      <c r="W1584" s="8"/>
    </row>
    <row r="1585" ht="15.75" customHeight="1">
      <c r="A1585" s="9" t="s">
        <v>3922</v>
      </c>
      <c r="B1585" s="9" t="s">
        <v>3923</v>
      </c>
      <c r="C1585" s="61">
        <v>14.0</v>
      </c>
      <c r="D1585" s="61">
        <v>76.0</v>
      </c>
      <c r="E1585" s="61">
        <v>550.0</v>
      </c>
      <c r="F1585" s="61">
        <v>680.0</v>
      </c>
      <c r="G1585" s="61">
        <v>650.0</v>
      </c>
      <c r="H1585" s="515">
        <v>975.39</v>
      </c>
      <c r="I1585" s="515">
        <v>797.86902</v>
      </c>
      <c r="J1585" s="515">
        <v>630.10194</v>
      </c>
      <c r="K1585" s="246">
        <v>26.64</v>
      </c>
      <c r="L1585" s="560">
        <v>0.5</v>
      </c>
      <c r="M1585" s="561">
        <v>6.0</v>
      </c>
      <c r="N1585" s="55"/>
      <c r="O1585" s="563">
        <v>47201.0</v>
      </c>
      <c r="P1585" s="563"/>
      <c r="Q1585" s="515"/>
      <c r="S1585" s="8"/>
      <c r="T1585" s="8"/>
      <c r="U1585" s="8"/>
      <c r="V1585" s="8"/>
      <c r="W1585" s="8"/>
    </row>
    <row r="1586" ht="15.75" customHeight="1">
      <c r="H1586" s="63"/>
      <c r="I1586" s="63"/>
      <c r="J1586" s="63"/>
      <c r="K1586" s="207"/>
      <c r="M1586" s="572"/>
      <c r="O1586" s="563">
        <v>0.0</v>
      </c>
      <c r="P1586" s="563"/>
      <c r="S1586" s="8"/>
      <c r="T1586" s="8"/>
      <c r="U1586" s="8"/>
      <c r="V1586" s="8"/>
      <c r="W1586" s="8"/>
    </row>
    <row r="1587" ht="15.75" customHeight="1">
      <c r="B1587" s="573" t="s">
        <v>682</v>
      </c>
      <c r="H1587" s="63"/>
      <c r="I1587" s="63"/>
      <c r="J1587" s="63"/>
      <c r="K1587" s="207"/>
      <c r="M1587" s="572"/>
      <c r="O1587" s="563">
        <v>0.0</v>
      </c>
      <c r="P1587" s="563"/>
      <c r="S1587" s="8"/>
      <c r="T1587" s="8"/>
      <c r="U1587" s="8"/>
      <c r="V1587" s="8"/>
      <c r="W1587" s="8"/>
    </row>
    <row r="1588" ht="15.75" customHeight="1">
      <c r="A1588" s="9" t="s">
        <v>3924</v>
      </c>
      <c r="B1588" s="9" t="s">
        <v>3925</v>
      </c>
      <c r="C1588" s="61">
        <v>2.0</v>
      </c>
      <c r="D1588" s="61">
        <v>76.0</v>
      </c>
      <c r="E1588" s="61">
        <v>750.0</v>
      </c>
      <c r="F1588" s="61">
        <v>80.0</v>
      </c>
      <c r="G1588" s="61">
        <v>50.0</v>
      </c>
      <c r="H1588" s="515">
        <v>188.19</v>
      </c>
      <c r="I1588" s="515">
        <v>153.93941999999998</v>
      </c>
      <c r="J1588" s="515">
        <v>121.57074</v>
      </c>
      <c r="K1588" s="246">
        <v>4.5600000000000005</v>
      </c>
      <c r="L1588" s="560">
        <v>0.5</v>
      </c>
      <c r="M1588" s="561">
        <v>2.0</v>
      </c>
      <c r="N1588" s="562" t="s">
        <v>2098</v>
      </c>
      <c r="O1588" s="563">
        <v>16159.0</v>
      </c>
      <c r="P1588" s="563"/>
      <c r="S1588" s="8"/>
      <c r="T1588" s="8"/>
      <c r="U1588" s="8"/>
      <c r="V1588" s="8"/>
      <c r="W1588" s="8"/>
    </row>
    <row r="1589" ht="15.75" customHeight="1">
      <c r="A1589" s="9" t="s">
        <v>3926</v>
      </c>
      <c r="B1589" s="9" t="s">
        <v>3927</v>
      </c>
      <c r="C1589" s="61">
        <v>3.0</v>
      </c>
      <c r="D1589" s="61">
        <v>76.0</v>
      </c>
      <c r="E1589" s="61">
        <v>750.0</v>
      </c>
      <c r="F1589" s="61">
        <v>130.0</v>
      </c>
      <c r="G1589" s="61">
        <v>100.0</v>
      </c>
      <c r="H1589" s="515">
        <v>281.67</v>
      </c>
      <c r="I1589" s="515">
        <v>230.40606</v>
      </c>
      <c r="J1589" s="515">
        <v>181.95882</v>
      </c>
      <c r="K1589" s="246">
        <v>6.960000000000001</v>
      </c>
      <c r="L1589" s="560">
        <v>0.5</v>
      </c>
      <c r="M1589" s="561">
        <v>4.0</v>
      </c>
      <c r="N1589" s="105"/>
      <c r="O1589" s="563">
        <v>19463.0</v>
      </c>
      <c r="P1589" s="563"/>
      <c r="S1589" s="8"/>
      <c r="T1589" s="8"/>
      <c r="U1589" s="8"/>
      <c r="V1589" s="8"/>
      <c r="W1589" s="8"/>
    </row>
    <row r="1590" ht="15.75" customHeight="1">
      <c r="A1590" s="9" t="s">
        <v>3928</v>
      </c>
      <c r="B1590" s="9" t="s">
        <v>3929</v>
      </c>
      <c r="C1590" s="61">
        <v>4.0</v>
      </c>
      <c r="D1590" s="61">
        <v>76.0</v>
      </c>
      <c r="E1590" s="61">
        <v>750.0</v>
      </c>
      <c r="F1590" s="61">
        <v>180.0</v>
      </c>
      <c r="G1590" s="61">
        <v>150.0</v>
      </c>
      <c r="H1590" s="515">
        <v>376.38</v>
      </c>
      <c r="I1590" s="515">
        <v>307.87883999999997</v>
      </c>
      <c r="J1590" s="515">
        <v>243.14148</v>
      </c>
      <c r="K1590" s="246">
        <v>9.36</v>
      </c>
      <c r="L1590" s="560">
        <v>0.5</v>
      </c>
      <c r="M1590" s="561">
        <v>4.0</v>
      </c>
      <c r="N1590" s="105"/>
      <c r="O1590" s="563">
        <v>22776.0</v>
      </c>
      <c r="P1590" s="563"/>
      <c r="S1590" s="115"/>
      <c r="T1590" s="63"/>
      <c r="U1590" s="8"/>
      <c r="V1590" s="8"/>
      <c r="W1590" s="8"/>
    </row>
    <row r="1591" ht="15.75" customHeight="1">
      <c r="A1591" s="565" t="s">
        <v>3930</v>
      </c>
      <c r="B1591" s="565" t="s">
        <v>3931</v>
      </c>
      <c r="C1591" s="566">
        <v>5.0</v>
      </c>
      <c r="D1591" s="566">
        <v>76.0</v>
      </c>
      <c r="E1591" s="566">
        <v>750.0</v>
      </c>
      <c r="F1591" s="566">
        <v>230.0</v>
      </c>
      <c r="G1591" s="566">
        <v>200.0</v>
      </c>
      <c r="H1591" s="567">
        <v>469.85999999999996</v>
      </c>
      <c r="I1591" s="567">
        <v>384.34547999999995</v>
      </c>
      <c r="J1591" s="567">
        <v>303.52956</v>
      </c>
      <c r="K1591" s="583">
        <v>11.76</v>
      </c>
      <c r="L1591" s="568">
        <v>0.5</v>
      </c>
      <c r="M1591" s="569">
        <v>4.0</v>
      </c>
      <c r="N1591" s="105"/>
      <c r="O1591" s="563">
        <v>26093.0</v>
      </c>
      <c r="P1591" s="563"/>
      <c r="S1591" s="115"/>
      <c r="T1591" s="63"/>
      <c r="U1591" s="8"/>
      <c r="V1591" s="8"/>
      <c r="W1591" s="8"/>
    </row>
    <row r="1592" ht="15.75" customHeight="1">
      <c r="A1592" s="9" t="s">
        <v>3932</v>
      </c>
      <c r="B1592" s="9" t="s">
        <v>3933</v>
      </c>
      <c r="C1592" s="61">
        <v>6.0</v>
      </c>
      <c r="D1592" s="61">
        <v>76.0</v>
      </c>
      <c r="E1592" s="61">
        <v>750.0</v>
      </c>
      <c r="F1592" s="61">
        <v>280.0</v>
      </c>
      <c r="G1592" s="61">
        <v>250.0</v>
      </c>
      <c r="H1592" s="515">
        <v>564.5699999999999</v>
      </c>
      <c r="I1592" s="515">
        <v>461.8182599999999</v>
      </c>
      <c r="J1592" s="515">
        <v>364.71221999999995</v>
      </c>
      <c r="K1592" s="246">
        <v>14.16</v>
      </c>
      <c r="L1592" s="560">
        <v>0.5</v>
      </c>
      <c r="M1592" s="561">
        <v>4.0</v>
      </c>
      <c r="N1592" s="105"/>
      <c r="O1592" s="563">
        <v>29420.0</v>
      </c>
      <c r="P1592" s="563"/>
      <c r="S1592" s="115"/>
      <c r="T1592" s="63"/>
      <c r="U1592" s="8"/>
      <c r="V1592" s="8"/>
      <c r="W1592" s="8"/>
    </row>
    <row r="1593" ht="15.75" customHeight="1">
      <c r="A1593" s="9" t="s">
        <v>3934</v>
      </c>
      <c r="B1593" s="9" t="s">
        <v>3935</v>
      </c>
      <c r="C1593" s="61">
        <v>7.0</v>
      </c>
      <c r="D1593" s="61">
        <v>76.0</v>
      </c>
      <c r="E1593" s="61">
        <v>750.0</v>
      </c>
      <c r="F1593" s="61">
        <v>330.0</v>
      </c>
      <c r="G1593" s="61">
        <v>300.0</v>
      </c>
      <c r="H1593" s="515">
        <v>658.05</v>
      </c>
      <c r="I1593" s="515">
        <v>538.2848999999999</v>
      </c>
      <c r="J1593" s="515">
        <v>425.1003</v>
      </c>
      <c r="K1593" s="246">
        <v>16.56</v>
      </c>
      <c r="L1593" s="560">
        <v>0.5</v>
      </c>
      <c r="M1593" s="561">
        <v>4.0</v>
      </c>
      <c r="N1593" s="105"/>
      <c r="O1593" s="563">
        <v>32751.0</v>
      </c>
      <c r="P1593" s="563"/>
      <c r="S1593" s="115"/>
      <c r="T1593" s="63"/>
      <c r="U1593" s="8"/>
      <c r="V1593" s="8"/>
      <c r="W1593" s="8"/>
    </row>
    <row r="1594" ht="15.75" customHeight="1">
      <c r="A1594" s="565" t="s">
        <v>3936</v>
      </c>
      <c r="B1594" s="565" t="s">
        <v>3937</v>
      </c>
      <c r="C1594" s="566">
        <v>8.0</v>
      </c>
      <c r="D1594" s="566">
        <v>76.0</v>
      </c>
      <c r="E1594" s="566">
        <v>750.0</v>
      </c>
      <c r="F1594" s="566">
        <v>380.0</v>
      </c>
      <c r="G1594" s="566">
        <v>350.0</v>
      </c>
      <c r="H1594" s="567">
        <v>751.5300000000001</v>
      </c>
      <c r="I1594" s="567">
        <v>614.75154</v>
      </c>
      <c r="J1594" s="567">
        <v>485.48838000000006</v>
      </c>
      <c r="K1594" s="583">
        <v>18.96</v>
      </c>
      <c r="L1594" s="568">
        <v>0.5</v>
      </c>
      <c r="M1594" s="569">
        <v>4.0</v>
      </c>
      <c r="N1594" s="105"/>
      <c r="O1594" s="563">
        <v>36091.0</v>
      </c>
      <c r="P1594" s="563"/>
      <c r="S1594" s="115"/>
      <c r="T1594" s="63"/>
      <c r="U1594" s="8"/>
      <c r="V1594" s="8"/>
      <c r="W1594" s="8"/>
    </row>
    <row r="1595" ht="15.75" customHeight="1">
      <c r="A1595" s="9" t="s">
        <v>3938</v>
      </c>
      <c r="B1595" s="9" t="s">
        <v>3939</v>
      </c>
      <c r="C1595" s="61">
        <v>9.0</v>
      </c>
      <c r="D1595" s="61">
        <v>76.0</v>
      </c>
      <c r="E1595" s="61">
        <v>750.0</v>
      </c>
      <c r="F1595" s="61">
        <v>430.0</v>
      </c>
      <c r="G1595" s="61">
        <v>400.0</v>
      </c>
      <c r="H1595" s="515">
        <v>847.4699999999999</v>
      </c>
      <c r="I1595" s="515">
        <v>693.2304599999999</v>
      </c>
      <c r="J1595" s="515">
        <v>547.46562</v>
      </c>
      <c r="K1595" s="246">
        <v>21.36</v>
      </c>
      <c r="L1595" s="560">
        <v>0.5</v>
      </c>
      <c r="M1595" s="561">
        <v>4.0</v>
      </c>
      <c r="N1595" s="105"/>
      <c r="O1595" s="563">
        <v>39437.0</v>
      </c>
      <c r="P1595" s="563"/>
      <c r="S1595" s="115"/>
      <c r="T1595" s="63"/>
      <c r="U1595" s="8"/>
      <c r="V1595" s="8"/>
      <c r="W1595" s="8"/>
    </row>
    <row r="1596" ht="15.75" customHeight="1">
      <c r="A1596" s="9" t="s">
        <v>3940</v>
      </c>
      <c r="B1596" s="9" t="s">
        <v>3941</v>
      </c>
      <c r="C1596" s="61">
        <v>10.0</v>
      </c>
      <c r="D1596" s="61">
        <v>76.0</v>
      </c>
      <c r="E1596" s="61">
        <v>750.0</v>
      </c>
      <c r="F1596" s="61">
        <v>480.0</v>
      </c>
      <c r="G1596" s="61">
        <v>450.0</v>
      </c>
      <c r="H1596" s="515">
        <v>940.95</v>
      </c>
      <c r="I1596" s="515">
        <v>769.6971</v>
      </c>
      <c r="J1596" s="515">
        <v>607.8537</v>
      </c>
      <c r="K1596" s="246">
        <v>23.759999999999998</v>
      </c>
      <c r="L1596" s="560">
        <v>0.5</v>
      </c>
      <c r="M1596" s="561">
        <v>6.0</v>
      </c>
      <c r="N1596" s="105"/>
      <c r="O1596" s="563">
        <v>42790.0</v>
      </c>
      <c r="P1596" s="563"/>
      <c r="S1596" s="115"/>
      <c r="T1596" s="63"/>
      <c r="U1596" s="8"/>
      <c r="V1596" s="8"/>
      <c r="W1596" s="8"/>
    </row>
    <row r="1597" ht="15.75" customHeight="1">
      <c r="A1597" s="565" t="s">
        <v>3942</v>
      </c>
      <c r="B1597" s="565" t="s">
        <v>3943</v>
      </c>
      <c r="C1597" s="566">
        <v>11.0</v>
      </c>
      <c r="D1597" s="566">
        <v>76.0</v>
      </c>
      <c r="E1597" s="566">
        <v>750.0</v>
      </c>
      <c r="F1597" s="566">
        <v>530.0</v>
      </c>
      <c r="G1597" s="566">
        <v>500.0</v>
      </c>
      <c r="H1597" s="567">
        <v>1034.43</v>
      </c>
      <c r="I1597" s="567">
        <v>846.16374</v>
      </c>
      <c r="J1597" s="567">
        <v>668.2417800000001</v>
      </c>
      <c r="K1597" s="583">
        <v>26.16</v>
      </c>
      <c r="L1597" s="568">
        <v>0.5</v>
      </c>
      <c r="M1597" s="569">
        <v>6.0</v>
      </c>
      <c r="N1597" s="105"/>
      <c r="O1597" s="563">
        <v>46151.0</v>
      </c>
      <c r="P1597" s="563"/>
      <c r="S1597" s="115"/>
      <c r="T1597" s="63"/>
      <c r="U1597" s="8"/>
      <c r="V1597" s="8"/>
      <c r="W1597" s="8"/>
    </row>
    <row r="1598" ht="15.75" customHeight="1">
      <c r="A1598" s="9" t="s">
        <v>3944</v>
      </c>
      <c r="B1598" s="9" t="s">
        <v>3945</v>
      </c>
      <c r="C1598" s="61">
        <v>12.0</v>
      </c>
      <c r="D1598" s="61">
        <v>76.0</v>
      </c>
      <c r="E1598" s="61">
        <v>750.0</v>
      </c>
      <c r="F1598" s="61">
        <v>580.0</v>
      </c>
      <c r="G1598" s="61">
        <v>550.0</v>
      </c>
      <c r="H1598" s="515">
        <v>1129.1399999999999</v>
      </c>
      <c r="I1598" s="515">
        <v>923.6365199999998</v>
      </c>
      <c r="J1598" s="515">
        <v>729.4244399999999</v>
      </c>
      <c r="K1598" s="246">
        <v>28.560000000000002</v>
      </c>
      <c r="L1598" s="560">
        <v>0.5</v>
      </c>
      <c r="M1598" s="561">
        <v>6.0</v>
      </c>
      <c r="N1598" s="105"/>
      <c r="O1598" s="563">
        <v>49474.0</v>
      </c>
      <c r="P1598" s="563"/>
      <c r="S1598" s="115"/>
      <c r="T1598" s="63"/>
      <c r="U1598" s="8"/>
      <c r="V1598" s="8"/>
      <c r="W1598" s="8"/>
    </row>
    <row r="1599" ht="15.75" customHeight="1">
      <c r="A1599" s="9" t="s">
        <v>3946</v>
      </c>
      <c r="B1599" s="9" t="s">
        <v>3947</v>
      </c>
      <c r="C1599" s="61">
        <v>13.0</v>
      </c>
      <c r="D1599" s="61">
        <v>76.0</v>
      </c>
      <c r="E1599" s="61">
        <v>750.0</v>
      </c>
      <c r="F1599" s="61">
        <v>630.0</v>
      </c>
      <c r="G1599" s="61">
        <v>600.0</v>
      </c>
      <c r="H1599" s="515">
        <v>1222.62</v>
      </c>
      <c r="I1599" s="515">
        <v>1000.1031599999999</v>
      </c>
      <c r="J1599" s="515">
        <v>789.81252</v>
      </c>
      <c r="K1599" s="246">
        <v>30.96</v>
      </c>
      <c r="L1599" s="560">
        <v>0.5</v>
      </c>
      <c r="M1599" s="561">
        <v>6.0</v>
      </c>
      <c r="N1599" s="105"/>
      <c r="O1599" s="563">
        <v>52792.0</v>
      </c>
      <c r="P1599" s="563"/>
      <c r="S1599" s="115"/>
      <c r="T1599" s="63"/>
      <c r="U1599" s="8"/>
      <c r="V1599" s="8"/>
      <c r="W1599" s="8"/>
    </row>
    <row r="1600" ht="15.75" customHeight="1">
      <c r="A1600" s="9" t="s">
        <v>3948</v>
      </c>
      <c r="B1600" s="9" t="s">
        <v>3949</v>
      </c>
      <c r="C1600" s="61">
        <v>14.0</v>
      </c>
      <c r="D1600" s="61">
        <v>76.0</v>
      </c>
      <c r="E1600" s="61">
        <v>750.0</v>
      </c>
      <c r="F1600" s="61">
        <v>680.0</v>
      </c>
      <c r="G1600" s="61">
        <v>650.0</v>
      </c>
      <c r="H1600" s="515">
        <v>1317.0</v>
      </c>
      <c r="I1600" s="515">
        <v>1077.0</v>
      </c>
      <c r="J1600" s="515">
        <v>850.0</v>
      </c>
      <c r="K1600" s="246">
        <v>33.36</v>
      </c>
      <c r="L1600" s="560">
        <v>0.5</v>
      </c>
      <c r="M1600" s="561">
        <v>6.0</v>
      </c>
      <c r="N1600" s="55"/>
      <c r="O1600" s="563">
        <v>56111.0</v>
      </c>
      <c r="P1600" s="563"/>
      <c r="S1600" s="115"/>
      <c r="T1600" s="63"/>
      <c r="U1600" s="8"/>
      <c r="V1600" s="8"/>
      <c r="W1600" s="8"/>
    </row>
    <row r="1601" ht="15.75" customHeight="1">
      <c r="H1601" s="63"/>
      <c r="I1601" s="63"/>
      <c r="J1601" s="63"/>
      <c r="K1601" s="207"/>
      <c r="M1601" s="572"/>
      <c r="O1601" s="563">
        <v>0.0</v>
      </c>
      <c r="P1601" s="563"/>
      <c r="S1601" s="115"/>
      <c r="T1601" s="63"/>
      <c r="U1601" s="8"/>
      <c r="V1601" s="8"/>
      <c r="W1601" s="8"/>
    </row>
    <row r="1602" ht="15.75" customHeight="1">
      <c r="B1602" s="573" t="s">
        <v>739</v>
      </c>
      <c r="H1602" s="63"/>
      <c r="I1602" s="63"/>
      <c r="J1602" s="63"/>
      <c r="K1602" s="207"/>
      <c r="M1602" s="572"/>
      <c r="O1602" s="563">
        <v>0.0</v>
      </c>
      <c r="P1602" s="563"/>
      <c r="S1602" s="115"/>
      <c r="T1602" s="63"/>
      <c r="U1602" s="8"/>
      <c r="V1602" s="8"/>
      <c r="W1602" s="8"/>
    </row>
    <row r="1603" ht="15.75" customHeight="1">
      <c r="A1603" s="9" t="s">
        <v>3950</v>
      </c>
      <c r="B1603" s="9" t="s">
        <v>3951</v>
      </c>
      <c r="C1603" s="61">
        <v>2.0</v>
      </c>
      <c r="D1603" s="61">
        <v>76.0</v>
      </c>
      <c r="E1603" s="61">
        <v>1000.0</v>
      </c>
      <c r="F1603" s="61">
        <v>80.0</v>
      </c>
      <c r="G1603" s="61">
        <v>50.0</v>
      </c>
      <c r="H1603" s="515">
        <v>253.5645</v>
      </c>
      <c r="I1603" s="515">
        <v>207.415761</v>
      </c>
      <c r="J1603" s="515">
        <v>163.802667</v>
      </c>
      <c r="K1603" s="246">
        <v>5.76</v>
      </c>
      <c r="L1603" s="560">
        <v>0.5</v>
      </c>
      <c r="M1603" s="561">
        <v>2.0</v>
      </c>
      <c r="N1603" s="562" t="s">
        <v>2098</v>
      </c>
      <c r="O1603" s="563">
        <v>17103.0</v>
      </c>
      <c r="P1603" s="563"/>
      <c r="S1603" s="63"/>
      <c r="T1603" s="63"/>
      <c r="U1603" s="8"/>
      <c r="V1603" s="8"/>
      <c r="W1603" s="8"/>
    </row>
    <row r="1604" ht="15.75" customHeight="1">
      <c r="A1604" s="9" t="s">
        <v>3952</v>
      </c>
      <c r="B1604" s="9" t="s">
        <v>3953</v>
      </c>
      <c r="C1604" s="61">
        <v>3.0</v>
      </c>
      <c r="D1604" s="61">
        <v>76.0</v>
      </c>
      <c r="E1604" s="61">
        <v>1000.0</v>
      </c>
      <c r="F1604" s="61">
        <v>130.0</v>
      </c>
      <c r="G1604" s="61">
        <v>100.0</v>
      </c>
      <c r="H1604" s="515">
        <v>380.931</v>
      </c>
      <c r="I1604" s="515">
        <v>311.60155799999995</v>
      </c>
      <c r="J1604" s="515">
        <v>246.081426</v>
      </c>
      <c r="K1604" s="246">
        <v>8.76</v>
      </c>
      <c r="L1604" s="560">
        <v>0.5</v>
      </c>
      <c r="M1604" s="561">
        <v>4.0</v>
      </c>
      <c r="N1604" s="105"/>
      <c r="O1604" s="563">
        <v>20882.0</v>
      </c>
      <c r="P1604" s="563"/>
      <c r="S1604" s="63"/>
      <c r="T1604" s="63"/>
      <c r="U1604" s="8"/>
      <c r="V1604" s="8"/>
      <c r="W1604" s="8"/>
    </row>
    <row r="1605" ht="15.75" customHeight="1">
      <c r="A1605" s="9" t="s">
        <v>3954</v>
      </c>
      <c r="B1605" s="9" t="s">
        <v>3955</v>
      </c>
      <c r="C1605" s="61">
        <v>4.0</v>
      </c>
      <c r="D1605" s="61">
        <v>76.0</v>
      </c>
      <c r="E1605" s="61">
        <v>1000.0</v>
      </c>
      <c r="F1605" s="61">
        <v>180.0</v>
      </c>
      <c r="G1605" s="61">
        <v>150.0</v>
      </c>
      <c r="H1605" s="515">
        <v>507.129</v>
      </c>
      <c r="I1605" s="515">
        <v>414.831522</v>
      </c>
      <c r="J1605" s="515">
        <v>327.605334</v>
      </c>
      <c r="K1605" s="246">
        <v>11.76</v>
      </c>
      <c r="L1605" s="560">
        <v>0.5</v>
      </c>
      <c r="M1605" s="561">
        <v>4.0</v>
      </c>
      <c r="N1605" s="105"/>
      <c r="O1605" s="563">
        <v>24670.0</v>
      </c>
      <c r="P1605" s="563"/>
      <c r="S1605" s="115"/>
      <c r="T1605" s="63"/>
      <c r="U1605" s="8"/>
      <c r="V1605" s="8"/>
      <c r="W1605" s="8"/>
    </row>
    <row r="1606" ht="15.75" customHeight="1">
      <c r="A1606" s="565" t="s">
        <v>3956</v>
      </c>
      <c r="B1606" s="565" t="s">
        <v>3957</v>
      </c>
      <c r="C1606" s="566">
        <v>5.0</v>
      </c>
      <c r="D1606" s="566">
        <v>76.0</v>
      </c>
      <c r="E1606" s="566">
        <v>1000.0</v>
      </c>
      <c r="F1606" s="566">
        <v>230.0</v>
      </c>
      <c r="G1606" s="566">
        <v>200.0</v>
      </c>
      <c r="H1606" s="567">
        <v>634.4955</v>
      </c>
      <c r="I1606" s="567">
        <v>519.0173189999999</v>
      </c>
      <c r="J1606" s="567">
        <v>409.884093</v>
      </c>
      <c r="K1606" s="583">
        <v>14.76</v>
      </c>
      <c r="L1606" s="568">
        <v>0.5</v>
      </c>
      <c r="M1606" s="569">
        <v>4.0</v>
      </c>
      <c r="N1606" s="105"/>
      <c r="O1606" s="563">
        <v>28466.0</v>
      </c>
      <c r="P1606" s="563"/>
      <c r="S1606" s="115"/>
      <c r="T1606" s="63"/>
      <c r="U1606" s="8"/>
      <c r="V1606" s="8"/>
      <c r="W1606" s="8"/>
    </row>
    <row r="1607" ht="15.75" customHeight="1">
      <c r="A1607" s="9" t="s">
        <v>3958</v>
      </c>
      <c r="B1607" s="9" t="s">
        <v>3959</v>
      </c>
      <c r="C1607" s="61">
        <v>6.0</v>
      </c>
      <c r="D1607" s="61">
        <v>76.0</v>
      </c>
      <c r="E1607" s="61">
        <v>1000.0</v>
      </c>
      <c r="F1607" s="61">
        <v>280.0</v>
      </c>
      <c r="G1607" s="61">
        <v>250.0</v>
      </c>
      <c r="H1607" s="515">
        <v>760.6934999999999</v>
      </c>
      <c r="I1607" s="515">
        <v>622.2472829999998</v>
      </c>
      <c r="J1607" s="515">
        <v>491.4080009999999</v>
      </c>
      <c r="K1607" s="246">
        <v>17.759999999999998</v>
      </c>
      <c r="L1607" s="560">
        <v>0.5</v>
      </c>
      <c r="M1607" s="561">
        <v>4.0</v>
      </c>
      <c r="N1607" s="105"/>
      <c r="O1607" s="563">
        <v>32269.0</v>
      </c>
      <c r="P1607" s="563"/>
      <c r="S1607" s="115"/>
      <c r="T1607" s="63"/>
      <c r="U1607" s="8"/>
      <c r="V1607" s="8"/>
      <c r="W1607" s="8"/>
    </row>
    <row r="1608" ht="15.75" customHeight="1">
      <c r="A1608" s="9" t="s">
        <v>3960</v>
      </c>
      <c r="B1608" s="9" t="s">
        <v>3961</v>
      </c>
      <c r="C1608" s="61">
        <v>7.0</v>
      </c>
      <c r="D1608" s="61">
        <v>76.0</v>
      </c>
      <c r="E1608" s="61">
        <v>1000.0</v>
      </c>
      <c r="F1608" s="61">
        <v>330.0</v>
      </c>
      <c r="G1608" s="61">
        <v>300.0</v>
      </c>
      <c r="H1608" s="515">
        <v>888.06</v>
      </c>
      <c r="I1608" s="515">
        <v>726.4330799999999</v>
      </c>
      <c r="J1608" s="515">
        <v>573.6867599999999</v>
      </c>
      <c r="K1608" s="246">
        <v>20.76</v>
      </c>
      <c r="L1608" s="560">
        <v>0.5</v>
      </c>
      <c r="M1608" s="561">
        <v>4.0</v>
      </c>
      <c r="N1608" s="105"/>
      <c r="O1608" s="563">
        <v>36080.0</v>
      </c>
      <c r="P1608" s="563"/>
      <c r="S1608" s="115"/>
      <c r="T1608" s="63"/>
      <c r="U1608" s="8"/>
      <c r="V1608" s="8"/>
      <c r="W1608" s="8"/>
    </row>
    <row r="1609" ht="15.75" customHeight="1">
      <c r="A1609" s="565" t="s">
        <v>3962</v>
      </c>
      <c r="B1609" s="565" t="s">
        <v>3963</v>
      </c>
      <c r="C1609" s="566">
        <v>8.0</v>
      </c>
      <c r="D1609" s="566">
        <v>76.0</v>
      </c>
      <c r="E1609" s="566">
        <v>1000.0</v>
      </c>
      <c r="F1609" s="566">
        <v>380.0</v>
      </c>
      <c r="G1609" s="566">
        <v>350.0</v>
      </c>
      <c r="H1609" s="567">
        <v>1014.258</v>
      </c>
      <c r="I1609" s="567">
        <v>829.663044</v>
      </c>
      <c r="J1609" s="567">
        <v>655.210668</v>
      </c>
      <c r="K1609" s="583">
        <v>23.759999999999998</v>
      </c>
      <c r="L1609" s="568">
        <v>0.5</v>
      </c>
      <c r="M1609" s="569">
        <v>4.0</v>
      </c>
      <c r="N1609" s="105"/>
      <c r="O1609" s="563">
        <v>39899.0</v>
      </c>
      <c r="P1609" s="563"/>
      <c r="Q1609" s="8"/>
      <c r="S1609" s="115"/>
      <c r="T1609" s="63"/>
      <c r="U1609" s="8"/>
      <c r="V1609" s="8"/>
      <c r="W1609" s="8"/>
    </row>
    <row r="1610" ht="15.75" customHeight="1">
      <c r="A1610" s="9" t="s">
        <v>3964</v>
      </c>
      <c r="B1610" s="9" t="s">
        <v>3965</v>
      </c>
      <c r="C1610" s="61">
        <v>9.0</v>
      </c>
      <c r="D1610" s="61">
        <v>76.0</v>
      </c>
      <c r="E1610" s="61">
        <v>1000.0</v>
      </c>
      <c r="F1610" s="61">
        <v>430.0</v>
      </c>
      <c r="G1610" s="61">
        <v>400.0</v>
      </c>
      <c r="H1610" s="515">
        <v>1141.6245</v>
      </c>
      <c r="I1610" s="515">
        <v>933.8488409999999</v>
      </c>
      <c r="J1610" s="515">
        <v>737.489427</v>
      </c>
      <c r="K1610" s="246">
        <v>26.759999999999998</v>
      </c>
      <c r="L1610" s="560">
        <v>0.5</v>
      </c>
      <c r="M1610" s="561">
        <v>4.0</v>
      </c>
      <c r="N1610" s="105"/>
      <c r="O1610" s="563">
        <v>43726.0</v>
      </c>
      <c r="P1610" s="563"/>
      <c r="S1610" s="115"/>
      <c r="T1610" s="63"/>
      <c r="U1610" s="8"/>
      <c r="V1610" s="8"/>
      <c r="W1610" s="8"/>
    </row>
    <row r="1611" ht="15.75" customHeight="1">
      <c r="A1611" s="9" t="s">
        <v>3966</v>
      </c>
      <c r="B1611" s="9" t="s">
        <v>3967</v>
      </c>
      <c r="C1611" s="61">
        <v>10.0</v>
      </c>
      <c r="D1611" s="61">
        <v>76.0</v>
      </c>
      <c r="E1611" s="61">
        <v>1000.0</v>
      </c>
      <c r="F1611" s="61">
        <v>480.0</v>
      </c>
      <c r="G1611" s="61">
        <v>450.0</v>
      </c>
      <c r="H1611" s="515">
        <v>1267.8225</v>
      </c>
      <c r="I1611" s="515">
        <v>1037.0788049999999</v>
      </c>
      <c r="J1611" s="515">
        <v>819.013335</v>
      </c>
      <c r="K1611" s="246">
        <v>29.759999999999998</v>
      </c>
      <c r="L1611" s="560">
        <v>0.5</v>
      </c>
      <c r="M1611" s="561">
        <v>6.0</v>
      </c>
      <c r="N1611" s="105"/>
      <c r="O1611" s="563">
        <v>47563.0</v>
      </c>
      <c r="P1611" s="563"/>
      <c r="S1611" s="115"/>
      <c r="T1611" s="63"/>
      <c r="U1611" s="8"/>
      <c r="V1611" s="8"/>
      <c r="W1611" s="8"/>
    </row>
    <row r="1612" ht="15.75" customHeight="1">
      <c r="A1612" s="565" t="s">
        <v>3968</v>
      </c>
      <c r="B1612" s="565" t="s">
        <v>3969</v>
      </c>
      <c r="C1612" s="566">
        <v>11.0</v>
      </c>
      <c r="D1612" s="566">
        <v>76.0</v>
      </c>
      <c r="E1612" s="566">
        <v>1000.0</v>
      </c>
      <c r="F1612" s="566">
        <v>530.0</v>
      </c>
      <c r="G1612" s="566">
        <v>500.0</v>
      </c>
      <c r="H1612" s="567">
        <v>1395.189</v>
      </c>
      <c r="I1612" s="567">
        <v>1141.264602</v>
      </c>
      <c r="J1612" s="567">
        <v>901.292094</v>
      </c>
      <c r="K1612" s="583">
        <v>32.76</v>
      </c>
      <c r="L1612" s="568">
        <v>0.5</v>
      </c>
      <c r="M1612" s="569">
        <v>6.0</v>
      </c>
      <c r="N1612" s="105"/>
      <c r="O1612" s="563">
        <v>51406.0</v>
      </c>
      <c r="P1612" s="563"/>
      <c r="S1612" s="115"/>
      <c r="T1612" s="63"/>
      <c r="U1612" s="8"/>
      <c r="V1612" s="8"/>
      <c r="W1612" s="8"/>
    </row>
    <row r="1613" ht="15.75" customHeight="1">
      <c r="A1613" s="9" t="s">
        <v>3970</v>
      </c>
      <c r="B1613" s="9" t="s">
        <v>3971</v>
      </c>
      <c r="C1613" s="61">
        <v>12.0</v>
      </c>
      <c r="D1613" s="61">
        <v>76.0</v>
      </c>
      <c r="E1613" s="61">
        <v>1000.0</v>
      </c>
      <c r="F1613" s="61">
        <v>580.0</v>
      </c>
      <c r="G1613" s="61">
        <v>550.0</v>
      </c>
      <c r="H1613" s="515">
        <v>1521.3869999999997</v>
      </c>
      <c r="I1613" s="515">
        <v>1244.4945659999996</v>
      </c>
      <c r="J1613" s="515">
        <v>982.8160019999998</v>
      </c>
      <c r="K1613" s="246">
        <v>35.76</v>
      </c>
      <c r="L1613" s="560">
        <v>0.5</v>
      </c>
      <c r="M1613" s="561">
        <v>6.0</v>
      </c>
      <c r="N1613" s="105"/>
      <c r="O1613" s="563">
        <v>55202.0</v>
      </c>
      <c r="P1613" s="563"/>
      <c r="S1613" s="115"/>
      <c r="T1613" s="63"/>
      <c r="U1613" s="8"/>
      <c r="V1613" s="8"/>
      <c r="W1613" s="8"/>
    </row>
    <row r="1614" ht="15.75" customHeight="1">
      <c r="A1614" s="9" t="s">
        <v>3972</v>
      </c>
      <c r="B1614" s="9" t="s">
        <v>3973</v>
      </c>
      <c r="C1614" s="61">
        <v>13.0</v>
      </c>
      <c r="D1614" s="61">
        <v>76.0</v>
      </c>
      <c r="E1614" s="61">
        <v>1000.0</v>
      </c>
      <c r="F1614" s="61">
        <v>630.0</v>
      </c>
      <c r="G1614" s="61">
        <v>600.0</v>
      </c>
      <c r="H1614" s="515">
        <v>1648.7535</v>
      </c>
      <c r="I1614" s="515">
        <v>1348.680363</v>
      </c>
      <c r="J1614" s="515">
        <v>1065.094761</v>
      </c>
      <c r="K1614" s="246">
        <v>38.76</v>
      </c>
      <c r="L1614" s="560">
        <v>0.5</v>
      </c>
      <c r="M1614" s="561">
        <v>6.0</v>
      </c>
      <c r="N1614" s="105"/>
      <c r="O1614" s="563">
        <v>59000.0</v>
      </c>
      <c r="P1614" s="563"/>
      <c r="S1614" s="115"/>
      <c r="T1614" s="63"/>
      <c r="U1614" s="8"/>
      <c r="V1614" s="8"/>
      <c r="W1614" s="8"/>
    </row>
    <row r="1615" ht="15.75" customHeight="1">
      <c r="A1615" s="9" t="s">
        <v>3974</v>
      </c>
      <c r="B1615" s="9" t="s">
        <v>3975</v>
      </c>
      <c r="C1615" s="61">
        <v>14.0</v>
      </c>
      <c r="D1615" s="61">
        <v>76.0</v>
      </c>
      <c r="E1615" s="61">
        <v>1000.0</v>
      </c>
      <c r="F1615" s="61">
        <v>680.0</v>
      </c>
      <c r="G1615" s="61">
        <v>650.0</v>
      </c>
      <c r="H1615" s="515">
        <v>1774.9515000000001</v>
      </c>
      <c r="I1615" s="515">
        <v>1451.910327</v>
      </c>
      <c r="J1615" s="515">
        <v>1146.6186690000002</v>
      </c>
      <c r="K1615" s="246">
        <v>41.760000000000005</v>
      </c>
      <c r="L1615" s="560">
        <v>0.5</v>
      </c>
      <c r="M1615" s="561">
        <v>6.0</v>
      </c>
      <c r="N1615" s="55"/>
      <c r="O1615" s="563">
        <v>62796.0</v>
      </c>
      <c r="P1615" s="563"/>
      <c r="S1615" s="115"/>
      <c r="T1615" s="63"/>
      <c r="U1615" s="8"/>
      <c r="V1615" s="8"/>
      <c r="W1615" s="8"/>
    </row>
    <row r="1616" ht="15.75" customHeight="1">
      <c r="H1616" s="63"/>
      <c r="I1616" s="63"/>
      <c r="J1616" s="63"/>
      <c r="K1616" s="207"/>
      <c r="M1616" s="572"/>
      <c r="O1616" s="563">
        <v>0.0</v>
      </c>
      <c r="P1616" s="563"/>
      <c r="S1616" s="115"/>
      <c r="T1616" s="63"/>
      <c r="U1616" s="8"/>
      <c r="V1616" s="8"/>
      <c r="W1616" s="8"/>
    </row>
    <row r="1617" ht="15.75" customHeight="1">
      <c r="B1617" s="573" t="s">
        <v>796</v>
      </c>
      <c r="H1617" s="63"/>
      <c r="I1617" s="63"/>
      <c r="J1617" s="63"/>
      <c r="K1617" s="207"/>
      <c r="M1617" s="572"/>
      <c r="O1617" s="563">
        <v>0.0</v>
      </c>
      <c r="P1617" s="563"/>
      <c r="S1617" s="115"/>
      <c r="T1617" s="63"/>
      <c r="U1617" s="8"/>
      <c r="V1617" s="8"/>
      <c r="W1617" s="8"/>
    </row>
    <row r="1618" ht="15.75" customHeight="1">
      <c r="A1618" s="9" t="s">
        <v>3976</v>
      </c>
      <c r="B1618" s="9" t="s">
        <v>3977</v>
      </c>
      <c r="C1618" s="61">
        <v>2.0</v>
      </c>
      <c r="D1618" s="61">
        <v>76.0</v>
      </c>
      <c r="E1618" s="61">
        <v>1250.0</v>
      </c>
      <c r="F1618" s="61">
        <v>80.0</v>
      </c>
      <c r="G1618" s="61">
        <v>50.0</v>
      </c>
      <c r="H1618" s="515">
        <v>314.3265</v>
      </c>
      <c r="I1618" s="515">
        <v>257.119077</v>
      </c>
      <c r="J1618" s="515">
        <v>203.054919</v>
      </c>
      <c r="K1618" s="246">
        <v>6.96</v>
      </c>
      <c r="L1618" s="560">
        <v>0.5</v>
      </c>
      <c r="M1618" s="561">
        <v>2.0</v>
      </c>
      <c r="N1618" s="562" t="s">
        <v>2098</v>
      </c>
      <c r="O1618" s="563">
        <v>18724.0</v>
      </c>
      <c r="P1618" s="563"/>
      <c r="S1618" s="63"/>
      <c r="T1618" s="63"/>
      <c r="U1618" s="8"/>
      <c r="V1618" s="8"/>
      <c r="W1618" s="8"/>
    </row>
    <row r="1619" ht="15.75" customHeight="1">
      <c r="A1619" s="9" t="s">
        <v>3978</v>
      </c>
      <c r="B1619" s="9" t="s">
        <v>3979</v>
      </c>
      <c r="C1619" s="61">
        <v>3.0</v>
      </c>
      <c r="D1619" s="61">
        <v>76.0</v>
      </c>
      <c r="E1619" s="61">
        <v>1250.0</v>
      </c>
      <c r="F1619" s="61">
        <v>130.0</v>
      </c>
      <c r="G1619" s="61">
        <v>100.0</v>
      </c>
      <c r="H1619" s="515">
        <v>472.074</v>
      </c>
      <c r="I1619" s="515">
        <v>386.15653199999997</v>
      </c>
      <c r="J1619" s="515">
        <v>304.959804</v>
      </c>
      <c r="K1619" s="246">
        <v>10.56</v>
      </c>
      <c r="L1619" s="560">
        <v>0.5</v>
      </c>
      <c r="M1619" s="561">
        <v>4.0</v>
      </c>
      <c r="N1619" s="105"/>
      <c r="O1619" s="563">
        <v>23313.0</v>
      </c>
      <c r="P1619" s="563"/>
      <c r="S1619" s="63"/>
      <c r="T1619" s="63"/>
      <c r="U1619" s="8"/>
      <c r="V1619" s="8"/>
      <c r="W1619" s="8"/>
    </row>
    <row r="1620" ht="15.75" customHeight="1">
      <c r="A1620" s="9" t="s">
        <v>3980</v>
      </c>
      <c r="B1620" s="9" t="s">
        <v>3981</v>
      </c>
      <c r="C1620" s="61">
        <v>4.0</v>
      </c>
      <c r="D1620" s="61">
        <v>76.0</v>
      </c>
      <c r="E1620" s="61">
        <v>1250.0</v>
      </c>
      <c r="F1620" s="61">
        <v>180.0</v>
      </c>
      <c r="G1620" s="61">
        <v>150.0</v>
      </c>
      <c r="H1620" s="515">
        <v>629.8215</v>
      </c>
      <c r="I1620" s="515">
        <v>515.193987</v>
      </c>
      <c r="J1620" s="515">
        <v>406.864689</v>
      </c>
      <c r="K1620" s="246">
        <v>14.16</v>
      </c>
      <c r="L1620" s="560">
        <v>0.5</v>
      </c>
      <c r="M1620" s="561">
        <v>4.0</v>
      </c>
      <c r="N1620" s="105"/>
      <c r="O1620" s="563">
        <v>27914.0</v>
      </c>
      <c r="P1620" s="563"/>
      <c r="S1620" s="115"/>
      <c r="T1620" s="63"/>
      <c r="U1620" s="8"/>
      <c r="V1620" s="8"/>
      <c r="W1620" s="8"/>
    </row>
    <row r="1621" ht="15.75" customHeight="1">
      <c r="A1621" s="565" t="s">
        <v>3982</v>
      </c>
      <c r="B1621" s="565" t="s">
        <v>3983</v>
      </c>
      <c r="C1621" s="566">
        <v>5.0</v>
      </c>
      <c r="D1621" s="566">
        <v>76.0</v>
      </c>
      <c r="E1621" s="566">
        <v>1250.0</v>
      </c>
      <c r="F1621" s="566">
        <v>230.0</v>
      </c>
      <c r="G1621" s="566">
        <v>200.0</v>
      </c>
      <c r="H1621" s="567">
        <v>787.5690000000001</v>
      </c>
      <c r="I1621" s="567">
        <v>644.231442</v>
      </c>
      <c r="J1621" s="567">
        <v>508.76957400000003</v>
      </c>
      <c r="K1621" s="583">
        <v>17.76</v>
      </c>
      <c r="L1621" s="568">
        <v>0.5</v>
      </c>
      <c r="M1621" s="569">
        <v>4.0</v>
      </c>
      <c r="N1621" s="105"/>
      <c r="O1621" s="563">
        <v>32523.0</v>
      </c>
      <c r="P1621" s="563"/>
      <c r="S1621" s="115"/>
      <c r="T1621" s="63"/>
      <c r="U1621" s="8"/>
      <c r="V1621" s="8"/>
      <c r="W1621" s="8"/>
    </row>
    <row r="1622" ht="15.75" customHeight="1">
      <c r="A1622" s="9" t="s">
        <v>3984</v>
      </c>
      <c r="B1622" s="9" t="s">
        <v>3985</v>
      </c>
      <c r="C1622" s="61">
        <v>6.0</v>
      </c>
      <c r="D1622" s="61">
        <v>76.0</v>
      </c>
      <c r="E1622" s="61">
        <v>1250.0</v>
      </c>
      <c r="F1622" s="61">
        <v>280.0</v>
      </c>
      <c r="G1622" s="61">
        <v>250.0</v>
      </c>
      <c r="H1622" s="515">
        <v>944.148</v>
      </c>
      <c r="I1622" s="515">
        <v>772.3130639999999</v>
      </c>
      <c r="J1622" s="515">
        <v>609.919608</v>
      </c>
      <c r="K1622" s="246">
        <v>21.36</v>
      </c>
      <c r="L1622" s="560">
        <v>0.5</v>
      </c>
      <c r="M1622" s="561">
        <v>4.0</v>
      </c>
      <c r="N1622" s="105"/>
      <c r="O1622" s="563">
        <v>37143.0</v>
      </c>
      <c r="P1622" s="563"/>
      <c r="S1622" s="115"/>
      <c r="T1622" s="63"/>
      <c r="U1622" s="8"/>
      <c r="V1622" s="8"/>
      <c r="W1622" s="8"/>
    </row>
    <row r="1623" ht="15.75" customHeight="1">
      <c r="A1623" s="9" t="s">
        <v>3986</v>
      </c>
      <c r="B1623" s="9" t="s">
        <v>3987</v>
      </c>
      <c r="C1623" s="61">
        <v>7.0</v>
      </c>
      <c r="D1623" s="61">
        <v>76.0</v>
      </c>
      <c r="E1623" s="61">
        <v>1250.0</v>
      </c>
      <c r="F1623" s="61">
        <v>330.0</v>
      </c>
      <c r="G1623" s="61">
        <v>300.0</v>
      </c>
      <c r="H1623" s="515">
        <v>1101.8955</v>
      </c>
      <c r="I1623" s="515">
        <v>901.350519</v>
      </c>
      <c r="J1623" s="515">
        <v>711.8244930000001</v>
      </c>
      <c r="K1623" s="246">
        <v>24.96</v>
      </c>
      <c r="L1623" s="560">
        <v>0.5</v>
      </c>
      <c r="M1623" s="561">
        <v>4.0</v>
      </c>
      <c r="N1623" s="105"/>
      <c r="O1623" s="563">
        <v>41770.0</v>
      </c>
      <c r="P1623" s="563"/>
      <c r="S1623" s="115"/>
      <c r="T1623" s="63"/>
      <c r="U1623" s="8"/>
      <c r="V1623" s="8"/>
      <c r="W1623" s="8"/>
    </row>
    <row r="1624" ht="15.75" customHeight="1">
      <c r="A1624" s="565" t="s">
        <v>3988</v>
      </c>
      <c r="B1624" s="565" t="s">
        <v>3989</v>
      </c>
      <c r="C1624" s="566">
        <v>8.0</v>
      </c>
      <c r="D1624" s="566">
        <v>76.0</v>
      </c>
      <c r="E1624" s="566">
        <v>1250.0</v>
      </c>
      <c r="F1624" s="566">
        <v>380.0</v>
      </c>
      <c r="G1624" s="566">
        <v>350.0</v>
      </c>
      <c r="H1624" s="567">
        <v>1259.643</v>
      </c>
      <c r="I1624" s="567">
        <v>1030.387974</v>
      </c>
      <c r="J1624" s="567">
        <v>813.729378</v>
      </c>
      <c r="K1624" s="583">
        <v>28.560000000000002</v>
      </c>
      <c r="L1624" s="568">
        <v>0.5</v>
      </c>
      <c r="M1624" s="569">
        <v>4.0</v>
      </c>
      <c r="N1624" s="105"/>
      <c r="O1624" s="563">
        <v>46411.0</v>
      </c>
      <c r="P1624" s="563"/>
      <c r="S1624" s="115"/>
      <c r="T1624" s="63"/>
      <c r="U1624" s="8"/>
      <c r="V1624" s="8"/>
      <c r="W1624" s="8"/>
    </row>
    <row r="1625" ht="15.75" customHeight="1">
      <c r="A1625" s="9" t="s">
        <v>3990</v>
      </c>
      <c r="B1625" s="9" t="s">
        <v>3991</v>
      </c>
      <c r="C1625" s="61">
        <v>9.0</v>
      </c>
      <c r="D1625" s="61">
        <v>76.0</v>
      </c>
      <c r="E1625" s="61">
        <v>1250.0</v>
      </c>
      <c r="F1625" s="61">
        <v>430.0</v>
      </c>
      <c r="G1625" s="61">
        <v>400.0</v>
      </c>
      <c r="H1625" s="515">
        <v>1417.3905000000002</v>
      </c>
      <c r="I1625" s="515">
        <v>1159.4254290000001</v>
      </c>
      <c r="J1625" s="515">
        <v>915.6342630000001</v>
      </c>
      <c r="K1625" s="246">
        <v>32.16</v>
      </c>
      <c r="L1625" s="560">
        <v>0.5</v>
      </c>
      <c r="M1625" s="561">
        <v>4.0</v>
      </c>
      <c r="N1625" s="105"/>
      <c r="O1625" s="563">
        <v>51059.0</v>
      </c>
      <c r="P1625" s="563"/>
      <c r="S1625" s="115"/>
      <c r="T1625" s="63"/>
      <c r="U1625" s="8"/>
      <c r="V1625" s="8"/>
      <c r="W1625" s="8"/>
    </row>
    <row r="1626" ht="15.75" customHeight="1">
      <c r="A1626" s="9" t="s">
        <v>3992</v>
      </c>
      <c r="B1626" s="9" t="s">
        <v>3993</v>
      </c>
      <c r="C1626" s="61">
        <v>10.0</v>
      </c>
      <c r="D1626" s="61">
        <v>76.0</v>
      </c>
      <c r="E1626" s="61">
        <v>1250.0</v>
      </c>
      <c r="F1626" s="61">
        <v>480.0</v>
      </c>
      <c r="G1626" s="61">
        <v>450.0</v>
      </c>
      <c r="H1626" s="515">
        <v>1573.9695000000002</v>
      </c>
      <c r="I1626" s="515">
        <v>1287.507051</v>
      </c>
      <c r="J1626" s="515">
        <v>1016.7842970000002</v>
      </c>
      <c r="K1626" s="246">
        <v>35.76</v>
      </c>
      <c r="L1626" s="560">
        <v>0.5</v>
      </c>
      <c r="M1626" s="561">
        <v>6.0</v>
      </c>
      <c r="N1626" s="105"/>
      <c r="O1626" s="563">
        <v>55721.0</v>
      </c>
      <c r="P1626" s="563"/>
      <c r="S1626" s="115"/>
      <c r="T1626" s="63"/>
      <c r="U1626" s="8"/>
      <c r="V1626" s="8"/>
      <c r="W1626" s="8"/>
    </row>
    <row r="1627" ht="15.75" customHeight="1">
      <c r="A1627" s="565" t="s">
        <v>3994</v>
      </c>
      <c r="B1627" s="565" t="s">
        <v>3995</v>
      </c>
      <c r="C1627" s="566">
        <v>11.0</v>
      </c>
      <c r="D1627" s="566">
        <v>76.0</v>
      </c>
      <c r="E1627" s="566">
        <v>1250.0</v>
      </c>
      <c r="F1627" s="566">
        <v>530.0</v>
      </c>
      <c r="G1627" s="566">
        <v>500.0</v>
      </c>
      <c r="H1627" s="567">
        <v>1731.717</v>
      </c>
      <c r="I1627" s="567">
        <v>1416.544506</v>
      </c>
      <c r="J1627" s="567">
        <v>1118.689182</v>
      </c>
      <c r="K1627" s="583">
        <v>39.36</v>
      </c>
      <c r="L1627" s="568">
        <v>0.5</v>
      </c>
      <c r="M1627" s="569">
        <v>6.0</v>
      </c>
      <c r="N1627" s="105"/>
      <c r="O1627" s="563">
        <v>60388.0</v>
      </c>
      <c r="P1627" s="563"/>
      <c r="S1627" s="115"/>
      <c r="T1627" s="63"/>
      <c r="U1627" s="8"/>
      <c r="V1627" s="8"/>
      <c r="W1627" s="8"/>
    </row>
    <row r="1628" ht="15.75" customHeight="1">
      <c r="A1628" s="9" t="s">
        <v>3996</v>
      </c>
      <c r="B1628" s="9" t="s">
        <v>3997</v>
      </c>
      <c r="C1628" s="61">
        <v>12.0</v>
      </c>
      <c r="D1628" s="61">
        <v>76.0</v>
      </c>
      <c r="E1628" s="61">
        <v>1250.0</v>
      </c>
      <c r="F1628" s="61">
        <v>580.0</v>
      </c>
      <c r="G1628" s="61">
        <v>550.0</v>
      </c>
      <c r="H1628" s="515">
        <v>1889.4645</v>
      </c>
      <c r="I1628" s="515">
        <v>1545.5819609999999</v>
      </c>
      <c r="J1628" s="515">
        <v>1220.594067</v>
      </c>
      <c r="K1628" s="246">
        <v>42.96</v>
      </c>
      <c r="L1628" s="560">
        <v>0.5</v>
      </c>
      <c r="M1628" s="561">
        <v>6.0</v>
      </c>
      <c r="N1628" s="105"/>
      <c r="O1628" s="563">
        <v>65002.0</v>
      </c>
      <c r="P1628" s="563"/>
      <c r="S1628" s="115"/>
      <c r="T1628" s="63"/>
      <c r="U1628" s="8"/>
      <c r="V1628" s="8"/>
      <c r="W1628" s="8"/>
    </row>
    <row r="1629" ht="15.75" customHeight="1">
      <c r="A1629" s="9" t="s">
        <v>3998</v>
      </c>
      <c r="B1629" s="9" t="s">
        <v>3999</v>
      </c>
      <c r="C1629" s="61">
        <v>13.0</v>
      </c>
      <c r="D1629" s="61">
        <v>76.0</v>
      </c>
      <c r="E1629" s="61">
        <v>1250.0</v>
      </c>
      <c r="F1629" s="61">
        <v>630.0</v>
      </c>
      <c r="G1629" s="61">
        <v>600.0</v>
      </c>
      <c r="H1629" s="515">
        <v>2046.0435</v>
      </c>
      <c r="I1629" s="515">
        <v>1673.6635829999998</v>
      </c>
      <c r="J1629" s="515">
        <v>1321.744101</v>
      </c>
      <c r="K1629" s="246">
        <v>46.56</v>
      </c>
      <c r="L1629" s="560">
        <v>0.5</v>
      </c>
      <c r="M1629" s="561">
        <v>6.0</v>
      </c>
      <c r="N1629" s="105"/>
      <c r="O1629" s="563">
        <v>69615.0</v>
      </c>
      <c r="P1629" s="563"/>
      <c r="S1629" s="115"/>
      <c r="T1629" s="63"/>
      <c r="U1629" s="8"/>
      <c r="V1629" s="8"/>
      <c r="W1629" s="8"/>
    </row>
    <row r="1630" ht="15.75" customHeight="1">
      <c r="A1630" s="9" t="s">
        <v>4000</v>
      </c>
      <c r="B1630" s="9" t="s">
        <v>4001</v>
      </c>
      <c r="C1630" s="61">
        <v>14.0</v>
      </c>
      <c r="D1630" s="61">
        <v>76.0</v>
      </c>
      <c r="E1630" s="61">
        <v>1250.0</v>
      </c>
      <c r="F1630" s="61">
        <v>680.0</v>
      </c>
      <c r="G1630" s="61">
        <v>650.0</v>
      </c>
      <c r="H1630" s="515">
        <v>2203.791</v>
      </c>
      <c r="I1630" s="515">
        <v>1802.701038</v>
      </c>
      <c r="J1630" s="515">
        <v>1423.6489860000001</v>
      </c>
      <c r="K1630" s="246">
        <v>50.16</v>
      </c>
      <c r="L1630" s="560">
        <v>0.5</v>
      </c>
      <c r="M1630" s="561">
        <v>6.0</v>
      </c>
      <c r="N1630" s="55"/>
      <c r="O1630" s="563">
        <v>74228.0</v>
      </c>
      <c r="P1630" s="563"/>
      <c r="S1630" s="115"/>
      <c r="T1630" s="63"/>
      <c r="U1630" s="8"/>
      <c r="V1630" s="8"/>
      <c r="W1630" s="8"/>
    </row>
    <row r="1631" ht="15.75" customHeight="1">
      <c r="H1631" s="63"/>
      <c r="I1631" s="63"/>
      <c r="J1631" s="63"/>
      <c r="K1631" s="207"/>
      <c r="M1631" s="572"/>
      <c r="O1631" s="563">
        <v>0.0</v>
      </c>
      <c r="P1631" s="563"/>
      <c r="S1631" s="115"/>
      <c r="T1631" s="63"/>
      <c r="U1631" s="8"/>
      <c r="V1631" s="8"/>
      <c r="W1631" s="8"/>
    </row>
    <row r="1632" ht="15.75" customHeight="1">
      <c r="B1632" s="573" t="s">
        <v>853</v>
      </c>
      <c r="H1632" s="63"/>
      <c r="I1632" s="63"/>
      <c r="J1632" s="63"/>
      <c r="K1632" s="207"/>
      <c r="M1632" s="572"/>
      <c r="O1632" s="563">
        <v>0.0</v>
      </c>
      <c r="P1632" s="563"/>
      <c r="S1632" s="115"/>
      <c r="T1632" s="63"/>
      <c r="U1632" s="8"/>
      <c r="V1632" s="8"/>
      <c r="W1632" s="8"/>
    </row>
    <row r="1633" ht="15.75" customHeight="1">
      <c r="A1633" s="9" t="s">
        <v>4002</v>
      </c>
      <c r="B1633" s="9" t="s">
        <v>4003</v>
      </c>
      <c r="C1633" s="61">
        <v>2.0</v>
      </c>
      <c r="D1633" s="61">
        <v>76.0</v>
      </c>
      <c r="E1633" s="61">
        <v>1500.0</v>
      </c>
      <c r="F1633" s="61">
        <v>80.0</v>
      </c>
      <c r="G1633" s="61">
        <v>50.0</v>
      </c>
      <c r="H1633" s="515">
        <v>378.59400000000005</v>
      </c>
      <c r="I1633" s="515">
        <v>309.68989200000004</v>
      </c>
      <c r="J1633" s="515">
        <v>244.57172400000005</v>
      </c>
      <c r="K1633" s="246">
        <v>8.16</v>
      </c>
      <c r="L1633" s="560">
        <v>0.5</v>
      </c>
      <c r="M1633" s="561">
        <v>2.0</v>
      </c>
      <c r="N1633" s="562" t="s">
        <v>2098</v>
      </c>
      <c r="O1633" s="563">
        <v>19214.0</v>
      </c>
      <c r="P1633" s="563"/>
      <c r="Q1633" s="115"/>
      <c r="S1633" s="63"/>
      <c r="T1633" s="63"/>
      <c r="U1633" s="8"/>
      <c r="V1633" s="8"/>
      <c r="W1633" s="8"/>
    </row>
    <row r="1634" ht="15.75" customHeight="1">
      <c r="A1634" s="9" t="s">
        <v>4004</v>
      </c>
      <c r="B1634" s="9" t="s">
        <v>4005</v>
      </c>
      <c r="C1634" s="61">
        <v>3.0</v>
      </c>
      <c r="D1634" s="61">
        <v>76.0</v>
      </c>
      <c r="E1634" s="61">
        <v>1500.0</v>
      </c>
      <c r="F1634" s="61">
        <v>130.0</v>
      </c>
      <c r="G1634" s="61">
        <v>100.0</v>
      </c>
      <c r="H1634" s="515">
        <v>567.8910000000001</v>
      </c>
      <c r="I1634" s="515">
        <v>464.53483800000004</v>
      </c>
      <c r="J1634" s="515">
        <v>366.8575860000001</v>
      </c>
      <c r="K1634" s="246">
        <v>12.360000000000001</v>
      </c>
      <c r="L1634" s="560">
        <v>0.5</v>
      </c>
      <c r="M1634" s="561">
        <v>4.0</v>
      </c>
      <c r="N1634" s="105"/>
      <c r="O1634" s="563">
        <v>24055.0</v>
      </c>
      <c r="P1634" s="563"/>
      <c r="Q1634" s="115"/>
      <c r="S1634" s="63"/>
      <c r="T1634" s="63"/>
      <c r="U1634" s="8"/>
      <c r="V1634" s="8"/>
      <c r="W1634" s="8"/>
    </row>
    <row r="1635" ht="15.75" customHeight="1">
      <c r="A1635" s="9" t="s">
        <v>4006</v>
      </c>
      <c r="B1635" s="9" t="s">
        <v>4007</v>
      </c>
      <c r="C1635" s="61">
        <v>4.0</v>
      </c>
      <c r="D1635" s="61">
        <v>76.0</v>
      </c>
      <c r="E1635" s="61">
        <v>1500.0</v>
      </c>
      <c r="F1635" s="61">
        <v>180.0</v>
      </c>
      <c r="G1635" s="61">
        <v>150.0</v>
      </c>
      <c r="H1635" s="515">
        <v>756.0195</v>
      </c>
      <c r="I1635" s="515">
        <v>618.423951</v>
      </c>
      <c r="J1635" s="515">
        <v>488.388597</v>
      </c>
      <c r="K1635" s="246">
        <v>16.560000000000002</v>
      </c>
      <c r="L1635" s="560">
        <v>0.5</v>
      </c>
      <c r="M1635" s="561">
        <v>4.0</v>
      </c>
      <c r="N1635" s="105"/>
      <c r="O1635" s="563">
        <v>28907.0</v>
      </c>
      <c r="P1635" s="563"/>
      <c r="Q1635" s="115"/>
      <c r="S1635" s="115"/>
      <c r="T1635" s="63"/>
      <c r="U1635" s="8"/>
      <c r="V1635" s="8"/>
      <c r="W1635" s="8"/>
    </row>
    <row r="1636" ht="15.75" customHeight="1">
      <c r="A1636" s="565" t="s">
        <v>4008</v>
      </c>
      <c r="B1636" s="565" t="s">
        <v>4009</v>
      </c>
      <c r="C1636" s="566">
        <v>5.0</v>
      </c>
      <c r="D1636" s="566">
        <v>76.0</v>
      </c>
      <c r="E1636" s="566">
        <v>1500.0</v>
      </c>
      <c r="F1636" s="566">
        <v>230.0</v>
      </c>
      <c r="G1636" s="566">
        <v>200.0</v>
      </c>
      <c r="H1636" s="567">
        <v>945.3164999999999</v>
      </c>
      <c r="I1636" s="567">
        <v>773.2688969999999</v>
      </c>
      <c r="J1636" s="567">
        <v>610.674459</v>
      </c>
      <c r="K1636" s="583">
        <v>20.76</v>
      </c>
      <c r="L1636" s="568">
        <v>0.5</v>
      </c>
      <c r="M1636" s="569">
        <v>4.0</v>
      </c>
      <c r="N1636" s="105"/>
      <c r="O1636" s="563">
        <v>33769.0</v>
      </c>
      <c r="P1636" s="563"/>
      <c r="Q1636" s="115"/>
      <c r="S1636" s="115"/>
      <c r="T1636" s="63"/>
      <c r="U1636" s="8"/>
      <c r="V1636" s="8"/>
      <c r="W1636" s="8"/>
    </row>
    <row r="1637" ht="15.75" customHeight="1">
      <c r="A1637" s="9" t="s">
        <v>4010</v>
      </c>
      <c r="B1637" s="9" t="s">
        <v>4011</v>
      </c>
      <c r="C1637" s="61">
        <v>6.0</v>
      </c>
      <c r="D1637" s="61">
        <v>76.0</v>
      </c>
      <c r="E1637" s="61">
        <v>1500.0</v>
      </c>
      <c r="F1637" s="61">
        <v>280.0</v>
      </c>
      <c r="G1637" s="61">
        <v>250.0</v>
      </c>
      <c r="H1637" s="515">
        <v>1134.6135000000002</v>
      </c>
      <c r="I1637" s="515">
        <v>928.1138430000001</v>
      </c>
      <c r="J1637" s="515">
        <v>732.9603210000001</v>
      </c>
      <c r="K1637" s="246">
        <v>24.96</v>
      </c>
      <c r="L1637" s="560">
        <v>0.5</v>
      </c>
      <c r="M1637" s="561">
        <v>4.0</v>
      </c>
      <c r="N1637" s="105"/>
      <c r="O1637" s="563">
        <v>38639.0</v>
      </c>
      <c r="P1637" s="563"/>
      <c r="Q1637" s="115"/>
      <c r="S1637" s="115"/>
      <c r="T1637" s="63"/>
      <c r="U1637" s="8"/>
      <c r="V1637" s="8"/>
      <c r="W1637" s="8"/>
    </row>
    <row r="1638" ht="15.75" customHeight="1">
      <c r="A1638" s="9" t="s">
        <v>4012</v>
      </c>
      <c r="B1638" s="9" t="s">
        <v>4013</v>
      </c>
      <c r="C1638" s="61">
        <v>7.0</v>
      </c>
      <c r="D1638" s="61">
        <v>76.0</v>
      </c>
      <c r="E1638" s="61">
        <v>1500.0</v>
      </c>
      <c r="F1638" s="61">
        <v>330.0</v>
      </c>
      <c r="G1638" s="61">
        <v>300.0</v>
      </c>
      <c r="H1638" s="515">
        <v>1323.9105</v>
      </c>
      <c r="I1638" s="515">
        <v>1082.9587889999998</v>
      </c>
      <c r="J1638" s="515">
        <v>855.246183</v>
      </c>
      <c r="K1638" s="246">
        <v>29.16</v>
      </c>
      <c r="L1638" s="560">
        <v>0.5</v>
      </c>
      <c r="M1638" s="561">
        <v>4.0</v>
      </c>
      <c r="N1638" s="105"/>
      <c r="O1638" s="563">
        <v>43520.0</v>
      </c>
      <c r="P1638" s="563"/>
      <c r="Q1638" s="115"/>
      <c r="S1638" s="115"/>
      <c r="T1638" s="63"/>
      <c r="U1638" s="8"/>
      <c r="V1638" s="8"/>
      <c r="W1638" s="8"/>
    </row>
    <row r="1639" ht="15.75" customHeight="1">
      <c r="A1639" s="565" t="s">
        <v>4014</v>
      </c>
      <c r="B1639" s="565" t="s">
        <v>4015</v>
      </c>
      <c r="C1639" s="566">
        <v>8.0</v>
      </c>
      <c r="D1639" s="566">
        <v>76.0</v>
      </c>
      <c r="E1639" s="566">
        <v>1500.0</v>
      </c>
      <c r="F1639" s="566">
        <v>380.0</v>
      </c>
      <c r="G1639" s="566">
        <v>350.0</v>
      </c>
      <c r="H1639" s="567">
        <v>1513.2075</v>
      </c>
      <c r="I1639" s="567">
        <v>1237.803735</v>
      </c>
      <c r="J1639" s="567">
        <v>977.532045</v>
      </c>
      <c r="K1639" s="583">
        <v>33.36</v>
      </c>
      <c r="L1639" s="568">
        <v>0.5</v>
      </c>
      <c r="M1639" s="569">
        <v>4.0</v>
      </c>
      <c r="N1639" s="105"/>
      <c r="O1639" s="563">
        <v>48410.0</v>
      </c>
      <c r="P1639" s="563"/>
      <c r="Q1639" s="115"/>
      <c r="S1639" s="115"/>
      <c r="T1639" s="63"/>
      <c r="U1639" s="8"/>
      <c r="V1639" s="8"/>
      <c r="W1639" s="8"/>
    </row>
    <row r="1640" ht="15.75" customHeight="1">
      <c r="A1640" s="9" t="s">
        <v>4016</v>
      </c>
      <c r="B1640" s="9" t="s">
        <v>4017</v>
      </c>
      <c r="C1640" s="61">
        <v>9.0</v>
      </c>
      <c r="D1640" s="61">
        <v>76.0</v>
      </c>
      <c r="E1640" s="61">
        <v>1500.0</v>
      </c>
      <c r="F1640" s="61">
        <v>430.0</v>
      </c>
      <c r="G1640" s="61">
        <v>400.0</v>
      </c>
      <c r="H1640" s="515">
        <v>1702.5045000000002</v>
      </c>
      <c r="I1640" s="515">
        <v>1392.6486810000001</v>
      </c>
      <c r="J1640" s="515">
        <v>1099.817907</v>
      </c>
      <c r="K1640" s="246">
        <v>37.56</v>
      </c>
      <c r="L1640" s="560">
        <v>0.5</v>
      </c>
      <c r="M1640" s="561">
        <v>4.0</v>
      </c>
      <c r="N1640" s="105"/>
      <c r="O1640" s="563">
        <v>53313.0</v>
      </c>
      <c r="P1640" s="563"/>
      <c r="Q1640" s="115"/>
      <c r="S1640" s="115"/>
      <c r="T1640" s="63"/>
      <c r="U1640" s="8"/>
      <c r="V1640" s="8"/>
      <c r="W1640" s="8"/>
    </row>
    <row r="1641" ht="15.75" customHeight="1">
      <c r="A1641" s="9" t="s">
        <v>4018</v>
      </c>
      <c r="B1641" s="9" t="s">
        <v>4019</v>
      </c>
      <c r="C1641" s="61">
        <v>10.0</v>
      </c>
      <c r="D1641" s="61">
        <v>76.0</v>
      </c>
      <c r="E1641" s="61">
        <v>1500.0</v>
      </c>
      <c r="F1641" s="61">
        <v>480.0</v>
      </c>
      <c r="G1641" s="61">
        <v>450.0</v>
      </c>
      <c r="H1641" s="515">
        <v>1891.8015000000003</v>
      </c>
      <c r="I1641" s="515">
        <v>1547.493627</v>
      </c>
      <c r="J1641" s="515">
        <v>1222.1037690000003</v>
      </c>
      <c r="K1641" s="246">
        <v>41.76</v>
      </c>
      <c r="L1641" s="560">
        <v>0.5</v>
      </c>
      <c r="M1641" s="561">
        <v>6.0</v>
      </c>
      <c r="N1641" s="105"/>
      <c r="O1641" s="563">
        <v>58223.0</v>
      </c>
      <c r="P1641" s="563"/>
      <c r="Q1641" s="115"/>
      <c r="S1641" s="115"/>
      <c r="T1641" s="63"/>
      <c r="U1641" s="8"/>
      <c r="V1641" s="8"/>
      <c r="W1641" s="8"/>
    </row>
    <row r="1642" ht="15.75" customHeight="1">
      <c r="A1642" s="565" t="s">
        <v>4020</v>
      </c>
      <c r="B1642" s="565" t="s">
        <v>4021</v>
      </c>
      <c r="C1642" s="566">
        <v>11.0</v>
      </c>
      <c r="D1642" s="566">
        <v>76.0</v>
      </c>
      <c r="E1642" s="566">
        <v>1500.0</v>
      </c>
      <c r="F1642" s="566">
        <v>530.0</v>
      </c>
      <c r="G1642" s="566">
        <v>500.0</v>
      </c>
      <c r="H1642" s="567">
        <v>2079.93</v>
      </c>
      <c r="I1642" s="567">
        <v>1701.3827399999998</v>
      </c>
      <c r="J1642" s="567">
        <v>1343.6347799999999</v>
      </c>
      <c r="K1642" s="583">
        <v>45.96</v>
      </c>
      <c r="L1642" s="568">
        <v>0.5</v>
      </c>
      <c r="M1642" s="569">
        <v>6.0</v>
      </c>
      <c r="N1642" s="105"/>
      <c r="O1642" s="563">
        <v>63146.0</v>
      </c>
      <c r="P1642" s="563"/>
      <c r="Q1642" s="115"/>
      <c r="S1642" s="115"/>
      <c r="T1642" s="63"/>
      <c r="U1642" s="8"/>
      <c r="V1642" s="8"/>
      <c r="W1642" s="8"/>
    </row>
    <row r="1643" ht="15.75" customHeight="1">
      <c r="A1643" s="9" t="s">
        <v>4022</v>
      </c>
      <c r="B1643" s="9" t="s">
        <v>4023</v>
      </c>
      <c r="C1643" s="61">
        <v>12.0</v>
      </c>
      <c r="D1643" s="61">
        <v>76.0</v>
      </c>
      <c r="E1643" s="61">
        <v>1500.0</v>
      </c>
      <c r="F1643" s="61">
        <v>580.0</v>
      </c>
      <c r="G1643" s="61">
        <v>550.0</v>
      </c>
      <c r="H1643" s="515">
        <v>2269.2270000000003</v>
      </c>
      <c r="I1643" s="515">
        <v>1856.2276860000002</v>
      </c>
      <c r="J1643" s="515">
        <v>1465.9206420000003</v>
      </c>
      <c r="K1643" s="246">
        <v>50.160000000000004</v>
      </c>
      <c r="L1643" s="560">
        <v>0.5</v>
      </c>
      <c r="M1643" s="561">
        <v>6.0</v>
      </c>
      <c r="N1643" s="105"/>
      <c r="O1643" s="563">
        <v>68004.0</v>
      </c>
      <c r="P1643" s="563"/>
      <c r="Q1643" s="115"/>
      <c r="S1643" s="115"/>
      <c r="T1643" s="63"/>
      <c r="U1643" s="8"/>
      <c r="V1643" s="8"/>
      <c r="W1643" s="8"/>
    </row>
    <row r="1644" ht="15.75" customHeight="1">
      <c r="A1644" s="9" t="s">
        <v>4024</v>
      </c>
      <c r="B1644" s="9" t="s">
        <v>4025</v>
      </c>
      <c r="C1644" s="61">
        <v>13.0</v>
      </c>
      <c r="D1644" s="61">
        <v>76.0</v>
      </c>
      <c r="E1644" s="61">
        <v>1500.0</v>
      </c>
      <c r="F1644" s="61">
        <v>630.0</v>
      </c>
      <c r="G1644" s="61">
        <v>600.0</v>
      </c>
      <c r="H1644" s="515">
        <v>2458.524</v>
      </c>
      <c r="I1644" s="515">
        <v>2011.0726319999999</v>
      </c>
      <c r="J1644" s="515">
        <v>1588.206504</v>
      </c>
      <c r="K1644" s="246">
        <v>54.36000000000001</v>
      </c>
      <c r="L1644" s="560">
        <v>0.5</v>
      </c>
      <c r="M1644" s="561">
        <v>6.0</v>
      </c>
      <c r="N1644" s="105"/>
      <c r="O1644" s="563">
        <v>72870.0</v>
      </c>
      <c r="P1644" s="563"/>
      <c r="Q1644" s="115"/>
      <c r="S1644" s="115"/>
      <c r="T1644" s="63"/>
      <c r="U1644" s="8"/>
      <c r="V1644" s="8"/>
      <c r="W1644" s="8"/>
    </row>
    <row r="1645" ht="15.75" customHeight="1">
      <c r="A1645" s="9" t="s">
        <v>4026</v>
      </c>
      <c r="B1645" s="9" t="s">
        <v>4027</v>
      </c>
      <c r="C1645" s="61">
        <v>14.0</v>
      </c>
      <c r="D1645" s="61">
        <v>76.0</v>
      </c>
      <c r="E1645" s="61">
        <v>1500.0</v>
      </c>
      <c r="F1645" s="61">
        <v>680.0</v>
      </c>
      <c r="G1645" s="61">
        <v>650.0</v>
      </c>
      <c r="H1645" s="515">
        <v>2647.821</v>
      </c>
      <c r="I1645" s="515">
        <v>2165.9175779999996</v>
      </c>
      <c r="J1645" s="515">
        <v>1710.492366</v>
      </c>
      <c r="K1645" s="246">
        <v>58.56</v>
      </c>
      <c r="L1645" s="560">
        <v>0.5</v>
      </c>
      <c r="M1645" s="561">
        <v>6.0</v>
      </c>
      <c r="N1645" s="55"/>
      <c r="O1645" s="563">
        <v>77735.0</v>
      </c>
      <c r="P1645" s="563"/>
      <c r="Q1645" s="115"/>
      <c r="S1645" s="115"/>
      <c r="T1645" s="63"/>
      <c r="U1645" s="8"/>
      <c r="V1645" s="8"/>
      <c r="W1645" s="8"/>
    </row>
    <row r="1646" ht="15.75" customHeight="1">
      <c r="H1646" s="63"/>
      <c r="I1646" s="63"/>
      <c r="J1646" s="63"/>
      <c r="K1646" s="207"/>
      <c r="M1646" s="572"/>
      <c r="O1646" s="563">
        <v>0.0</v>
      </c>
      <c r="P1646" s="563"/>
      <c r="S1646" s="115"/>
      <c r="T1646" s="63"/>
      <c r="U1646" s="8"/>
      <c r="V1646" s="8"/>
      <c r="W1646" s="8"/>
    </row>
    <row r="1647" ht="15.75" customHeight="1">
      <c r="B1647" s="573" t="s">
        <v>910</v>
      </c>
      <c r="H1647" s="63"/>
      <c r="I1647" s="63"/>
      <c r="J1647" s="63"/>
      <c r="K1647" s="207"/>
      <c r="M1647" s="572"/>
      <c r="O1647" s="563">
        <v>0.0</v>
      </c>
      <c r="P1647" s="563"/>
      <c r="S1647" s="115"/>
      <c r="T1647" s="63"/>
      <c r="U1647" s="8"/>
      <c r="V1647" s="8"/>
      <c r="W1647" s="8"/>
    </row>
    <row r="1648" ht="15.75" customHeight="1">
      <c r="A1648" s="9" t="s">
        <v>4028</v>
      </c>
      <c r="B1648" s="9" t="s">
        <v>4029</v>
      </c>
      <c r="C1648" s="61">
        <v>2.0</v>
      </c>
      <c r="D1648" s="61">
        <v>76.0</v>
      </c>
      <c r="E1648" s="61">
        <v>1750.0</v>
      </c>
      <c r="F1648" s="61">
        <v>80.0</v>
      </c>
      <c r="G1648" s="61">
        <v>50.0</v>
      </c>
      <c r="H1648" s="515">
        <v>439.356</v>
      </c>
      <c r="I1648" s="515">
        <v>359.39320799999996</v>
      </c>
      <c r="J1648" s="515">
        <v>283.823976</v>
      </c>
      <c r="K1648" s="246">
        <v>9.36</v>
      </c>
      <c r="L1648" s="560">
        <v>0.5</v>
      </c>
      <c r="M1648" s="561">
        <v>2.0</v>
      </c>
      <c r="N1648" s="562" t="s">
        <v>2098</v>
      </c>
      <c r="O1648" s="563">
        <v>20380.0</v>
      </c>
      <c r="P1648" s="563"/>
      <c r="S1648" s="63"/>
      <c r="T1648" s="63"/>
      <c r="U1648" s="8"/>
      <c r="V1648" s="8"/>
      <c r="W1648" s="8"/>
    </row>
    <row r="1649" ht="15.75" customHeight="1">
      <c r="A1649" s="9" t="s">
        <v>4030</v>
      </c>
      <c r="B1649" s="9" t="s">
        <v>4031</v>
      </c>
      <c r="C1649" s="61">
        <v>3.0</v>
      </c>
      <c r="D1649" s="61">
        <v>76.0</v>
      </c>
      <c r="E1649" s="61">
        <v>1750.0</v>
      </c>
      <c r="F1649" s="61">
        <v>130.0</v>
      </c>
      <c r="G1649" s="61">
        <v>100.0</v>
      </c>
      <c r="H1649" s="515">
        <v>659.034</v>
      </c>
      <c r="I1649" s="515">
        <v>539.0898119999999</v>
      </c>
      <c r="J1649" s="515">
        <v>425.735964</v>
      </c>
      <c r="K1649" s="246">
        <v>14.160000000000002</v>
      </c>
      <c r="L1649" s="560">
        <v>0.5</v>
      </c>
      <c r="M1649" s="561">
        <v>4.0</v>
      </c>
      <c r="N1649" s="105"/>
      <c r="O1649" s="563">
        <v>25806.0</v>
      </c>
      <c r="P1649" s="563"/>
      <c r="S1649" s="63"/>
      <c r="T1649" s="63"/>
      <c r="U1649" s="8"/>
      <c r="V1649" s="8"/>
      <c r="W1649" s="8"/>
    </row>
    <row r="1650" ht="15.75" customHeight="1">
      <c r="A1650" s="9" t="s">
        <v>4032</v>
      </c>
      <c r="B1650" s="9" t="s">
        <v>4033</v>
      </c>
      <c r="C1650" s="61">
        <v>4.0</v>
      </c>
      <c r="D1650" s="61">
        <v>76.0</v>
      </c>
      <c r="E1650" s="61">
        <v>1750.0</v>
      </c>
      <c r="F1650" s="61">
        <v>180.0</v>
      </c>
      <c r="G1650" s="61">
        <v>150.0</v>
      </c>
      <c r="H1650" s="515">
        <v>878.712</v>
      </c>
      <c r="I1650" s="515">
        <v>718.7864159999999</v>
      </c>
      <c r="J1650" s="515">
        <v>567.647952</v>
      </c>
      <c r="K1650" s="246">
        <v>18.96</v>
      </c>
      <c r="L1650" s="560">
        <v>0.5</v>
      </c>
      <c r="M1650" s="561">
        <v>4.0</v>
      </c>
      <c r="N1650" s="105"/>
      <c r="O1650" s="563">
        <v>31244.0</v>
      </c>
      <c r="P1650" s="563"/>
      <c r="S1650" s="115"/>
      <c r="T1650" s="63"/>
      <c r="U1650" s="8"/>
      <c r="V1650" s="8"/>
      <c r="W1650" s="8"/>
    </row>
    <row r="1651" ht="15.75" customHeight="1">
      <c r="A1651" s="565" t="s">
        <v>4034</v>
      </c>
      <c r="B1651" s="565" t="s">
        <v>4035</v>
      </c>
      <c r="C1651" s="566">
        <v>5.0</v>
      </c>
      <c r="D1651" s="566">
        <v>76.0</v>
      </c>
      <c r="E1651" s="566">
        <v>1750.0</v>
      </c>
      <c r="F1651" s="566">
        <v>230.0</v>
      </c>
      <c r="G1651" s="566">
        <v>200.0</v>
      </c>
      <c r="H1651" s="567">
        <v>1098.3899999999999</v>
      </c>
      <c r="I1651" s="567">
        <v>898.4830199999999</v>
      </c>
      <c r="J1651" s="567">
        <v>709.55994</v>
      </c>
      <c r="K1651" s="583">
        <v>23.76</v>
      </c>
      <c r="L1651" s="568">
        <v>0.5</v>
      </c>
      <c r="M1651" s="569">
        <v>4.0</v>
      </c>
      <c r="N1651" s="105"/>
      <c r="O1651" s="563">
        <v>36693.0</v>
      </c>
      <c r="P1651" s="563"/>
      <c r="S1651" s="115"/>
      <c r="T1651" s="63"/>
      <c r="U1651" s="8"/>
      <c r="V1651" s="8"/>
      <c r="W1651" s="8"/>
    </row>
    <row r="1652" ht="15.75" customHeight="1">
      <c r="A1652" s="9" t="s">
        <v>4036</v>
      </c>
      <c r="B1652" s="9" t="s">
        <v>4037</v>
      </c>
      <c r="C1652" s="61">
        <v>6.0</v>
      </c>
      <c r="D1652" s="61">
        <v>76.0</v>
      </c>
      <c r="E1652" s="61">
        <v>1750.0</v>
      </c>
      <c r="F1652" s="61">
        <v>280.0</v>
      </c>
      <c r="G1652" s="61">
        <v>250.0</v>
      </c>
      <c r="H1652" s="515">
        <v>1318.068</v>
      </c>
      <c r="I1652" s="515">
        <v>1078.1796239999999</v>
      </c>
      <c r="J1652" s="515">
        <v>851.471928</v>
      </c>
      <c r="K1652" s="246">
        <v>28.560000000000002</v>
      </c>
      <c r="L1652" s="560">
        <v>0.5</v>
      </c>
      <c r="M1652" s="561">
        <v>4.0</v>
      </c>
      <c r="N1652" s="105"/>
      <c r="O1652" s="563">
        <v>42155.0</v>
      </c>
      <c r="P1652" s="563"/>
      <c r="S1652" s="115"/>
      <c r="T1652" s="63"/>
      <c r="U1652" s="8"/>
      <c r="V1652" s="8"/>
      <c r="W1652" s="8"/>
    </row>
    <row r="1653" ht="15.75" customHeight="1">
      <c r="A1653" s="9" t="s">
        <v>4038</v>
      </c>
      <c r="B1653" s="9" t="s">
        <v>4039</v>
      </c>
      <c r="C1653" s="61">
        <v>7.0</v>
      </c>
      <c r="D1653" s="61">
        <v>76.0</v>
      </c>
      <c r="E1653" s="61">
        <v>1750.0</v>
      </c>
      <c r="F1653" s="61">
        <v>330.0</v>
      </c>
      <c r="G1653" s="61">
        <v>300.0</v>
      </c>
      <c r="H1653" s="515">
        <v>1537.746</v>
      </c>
      <c r="I1653" s="515">
        <v>1257.876228</v>
      </c>
      <c r="J1653" s="515">
        <v>993.3839160000001</v>
      </c>
      <c r="K1653" s="246">
        <v>33.36</v>
      </c>
      <c r="L1653" s="560">
        <v>0.5</v>
      </c>
      <c r="M1653" s="561">
        <v>4.0</v>
      </c>
      <c r="N1653" s="105"/>
      <c r="O1653" s="563">
        <v>47628.0</v>
      </c>
      <c r="P1653" s="563"/>
      <c r="S1653" s="115"/>
      <c r="T1653" s="63"/>
      <c r="U1653" s="8"/>
      <c r="V1653" s="8"/>
      <c r="W1653" s="8"/>
    </row>
    <row r="1654" ht="15.75" customHeight="1">
      <c r="A1654" s="565" t="s">
        <v>4040</v>
      </c>
      <c r="B1654" s="565" t="s">
        <v>4041</v>
      </c>
      <c r="C1654" s="566">
        <v>8.0</v>
      </c>
      <c r="D1654" s="566">
        <v>76.0</v>
      </c>
      <c r="E1654" s="566">
        <v>1750.0</v>
      </c>
      <c r="F1654" s="566">
        <v>380.0</v>
      </c>
      <c r="G1654" s="566">
        <v>350.0</v>
      </c>
      <c r="H1654" s="567">
        <v>1758.5925</v>
      </c>
      <c r="I1654" s="567">
        <v>1438.5286649999998</v>
      </c>
      <c r="J1654" s="567">
        <v>1136.050755</v>
      </c>
      <c r="K1654" s="583">
        <v>38.160000000000004</v>
      </c>
      <c r="L1654" s="568">
        <v>0.5</v>
      </c>
      <c r="M1654" s="569">
        <v>4.0</v>
      </c>
      <c r="N1654" s="105"/>
      <c r="O1654" s="563">
        <v>53106.0</v>
      </c>
      <c r="P1654" s="563"/>
      <c r="S1654" s="115"/>
      <c r="T1654" s="63"/>
      <c r="U1654" s="8"/>
      <c r="V1654" s="8"/>
      <c r="W1654" s="8"/>
    </row>
    <row r="1655" ht="15.75" customHeight="1">
      <c r="A1655" s="9" t="s">
        <v>4042</v>
      </c>
      <c r="B1655" s="9" t="s">
        <v>4043</v>
      </c>
      <c r="C1655" s="61">
        <v>9.0</v>
      </c>
      <c r="D1655" s="61">
        <v>76.0</v>
      </c>
      <c r="E1655" s="61">
        <v>1750.0</v>
      </c>
      <c r="F1655" s="61">
        <v>430.0</v>
      </c>
      <c r="G1655" s="61">
        <v>400.0</v>
      </c>
      <c r="H1655" s="515">
        <v>1978.2705</v>
      </c>
      <c r="I1655" s="515">
        <v>1618.225269</v>
      </c>
      <c r="J1655" s="515">
        <v>1277.962743</v>
      </c>
      <c r="K1655" s="246">
        <v>42.96000000000001</v>
      </c>
      <c r="L1655" s="560">
        <v>0.5</v>
      </c>
      <c r="M1655" s="561">
        <v>4.0</v>
      </c>
      <c r="N1655" s="105"/>
      <c r="O1655" s="563">
        <v>58600.0</v>
      </c>
      <c r="P1655" s="563"/>
      <c r="S1655" s="115"/>
      <c r="T1655" s="63"/>
      <c r="U1655" s="8"/>
      <c r="V1655" s="8"/>
      <c r="W1655" s="8"/>
    </row>
    <row r="1656" ht="15.75" customHeight="1">
      <c r="A1656" s="9" t="s">
        <v>4044</v>
      </c>
      <c r="B1656" s="9" t="s">
        <v>4045</v>
      </c>
      <c r="C1656" s="61">
        <v>10.0</v>
      </c>
      <c r="D1656" s="61">
        <v>76.0</v>
      </c>
      <c r="E1656" s="61">
        <v>1750.0</v>
      </c>
      <c r="F1656" s="61">
        <v>480.0</v>
      </c>
      <c r="G1656" s="61">
        <v>450.0</v>
      </c>
      <c r="H1656" s="515">
        <v>2197.9485</v>
      </c>
      <c r="I1656" s="515">
        <v>1797.9218729999998</v>
      </c>
      <c r="J1656" s="515">
        <v>1419.874731</v>
      </c>
      <c r="K1656" s="246">
        <v>47.76</v>
      </c>
      <c r="L1656" s="560">
        <v>0.5</v>
      </c>
      <c r="M1656" s="561">
        <v>6.0</v>
      </c>
      <c r="N1656" s="105"/>
      <c r="O1656" s="563">
        <v>64107.0</v>
      </c>
      <c r="P1656" s="563"/>
      <c r="S1656" s="115"/>
      <c r="T1656" s="63"/>
      <c r="U1656" s="8"/>
      <c r="V1656" s="8"/>
      <c r="W1656" s="8"/>
    </row>
    <row r="1657" ht="15.75" customHeight="1">
      <c r="A1657" s="565" t="s">
        <v>4046</v>
      </c>
      <c r="B1657" s="565" t="s">
        <v>4047</v>
      </c>
      <c r="C1657" s="566">
        <v>11.0</v>
      </c>
      <c r="D1657" s="566">
        <v>76.0</v>
      </c>
      <c r="E1657" s="566">
        <v>1750.0</v>
      </c>
      <c r="F1657" s="566">
        <v>530.0</v>
      </c>
      <c r="G1657" s="566">
        <v>500.0</v>
      </c>
      <c r="H1657" s="567">
        <v>2417.6265000000003</v>
      </c>
      <c r="I1657" s="567">
        <v>1977.6184770000002</v>
      </c>
      <c r="J1657" s="567">
        <v>1561.7867190000002</v>
      </c>
      <c r="K1657" s="583">
        <v>52.56</v>
      </c>
      <c r="L1657" s="568">
        <v>0.5</v>
      </c>
      <c r="M1657" s="569">
        <v>6.0</v>
      </c>
      <c r="N1657" s="105"/>
      <c r="O1657" s="563">
        <v>69625.0</v>
      </c>
      <c r="P1657" s="563"/>
      <c r="S1657" s="115"/>
      <c r="T1657" s="63"/>
      <c r="U1657" s="8"/>
      <c r="V1657" s="8"/>
      <c r="W1657" s="8"/>
    </row>
    <row r="1658" ht="15.75" customHeight="1">
      <c r="A1658" s="9" t="s">
        <v>4048</v>
      </c>
      <c r="B1658" s="9" t="s">
        <v>4049</v>
      </c>
      <c r="C1658" s="61">
        <v>12.0</v>
      </c>
      <c r="D1658" s="61">
        <v>76.0</v>
      </c>
      <c r="E1658" s="61">
        <v>1750.0</v>
      </c>
      <c r="F1658" s="61">
        <v>580.0</v>
      </c>
      <c r="G1658" s="61">
        <v>550.0</v>
      </c>
      <c r="H1658" s="515">
        <v>2637.3045</v>
      </c>
      <c r="I1658" s="515">
        <v>2157.315081</v>
      </c>
      <c r="J1658" s="515">
        <v>1703.6987070000002</v>
      </c>
      <c r="K1658" s="246">
        <v>57.36000000000001</v>
      </c>
      <c r="L1658" s="560">
        <v>0.5</v>
      </c>
      <c r="M1658" s="561">
        <v>6.0</v>
      </c>
      <c r="N1658" s="105"/>
      <c r="O1658" s="563">
        <v>75076.0</v>
      </c>
      <c r="P1658" s="563"/>
      <c r="S1658" s="115"/>
      <c r="T1658" s="63"/>
      <c r="U1658" s="8"/>
      <c r="V1658" s="8"/>
      <c r="W1658" s="8"/>
    </row>
    <row r="1659" ht="15.75" customHeight="1">
      <c r="A1659" s="9" t="s">
        <v>4050</v>
      </c>
      <c r="B1659" s="9" t="s">
        <v>4051</v>
      </c>
      <c r="C1659" s="61">
        <v>13.0</v>
      </c>
      <c r="D1659" s="61">
        <v>76.0</v>
      </c>
      <c r="E1659" s="61">
        <v>1750.0</v>
      </c>
      <c r="F1659" s="61">
        <v>630.0</v>
      </c>
      <c r="G1659" s="61">
        <v>600.0</v>
      </c>
      <c r="H1659" s="515">
        <v>2856.9825</v>
      </c>
      <c r="I1659" s="515">
        <v>2337.011685</v>
      </c>
      <c r="J1659" s="515">
        <v>1845.610695</v>
      </c>
      <c r="K1659" s="246">
        <v>62.160000000000004</v>
      </c>
      <c r="L1659" s="560">
        <v>0.5</v>
      </c>
      <c r="M1659" s="561">
        <v>6.0</v>
      </c>
      <c r="N1659" s="105"/>
      <c r="O1659" s="563">
        <v>80530.0</v>
      </c>
      <c r="P1659" s="563"/>
      <c r="S1659" s="115"/>
      <c r="T1659" s="63"/>
      <c r="U1659" s="8"/>
      <c r="V1659" s="8"/>
      <c r="W1659" s="8"/>
    </row>
    <row r="1660" ht="15.75" customHeight="1">
      <c r="A1660" s="9" t="s">
        <v>4052</v>
      </c>
      <c r="B1660" s="9" t="s">
        <v>4053</v>
      </c>
      <c r="C1660" s="61">
        <v>14.0</v>
      </c>
      <c r="D1660" s="61">
        <v>76.0</v>
      </c>
      <c r="E1660" s="61">
        <v>1750.0</v>
      </c>
      <c r="F1660" s="61">
        <v>680.0</v>
      </c>
      <c r="G1660" s="61">
        <v>650.0</v>
      </c>
      <c r="H1660" s="515">
        <v>3076.6605</v>
      </c>
      <c r="I1660" s="515">
        <v>2516.7082889999997</v>
      </c>
      <c r="J1660" s="515">
        <v>1987.5226830000001</v>
      </c>
      <c r="K1660" s="246">
        <v>66.96000000000001</v>
      </c>
      <c r="L1660" s="560">
        <v>0.5</v>
      </c>
      <c r="M1660" s="561">
        <v>6.0</v>
      </c>
      <c r="N1660" s="55"/>
      <c r="O1660" s="563">
        <v>85984.0</v>
      </c>
      <c r="P1660" s="563"/>
      <c r="S1660" s="115"/>
      <c r="T1660" s="63"/>
      <c r="U1660" s="8"/>
      <c r="V1660" s="8"/>
      <c r="W1660" s="8"/>
    </row>
    <row r="1661" ht="15.75" customHeight="1">
      <c r="H1661" s="63"/>
      <c r="I1661" s="63"/>
      <c r="J1661" s="63"/>
      <c r="K1661" s="207"/>
      <c r="M1661" s="572"/>
      <c r="O1661" s="563">
        <v>0.0</v>
      </c>
      <c r="P1661" s="563"/>
      <c r="S1661" s="115"/>
      <c r="T1661" s="63"/>
      <c r="U1661" s="8"/>
      <c r="V1661" s="8"/>
      <c r="W1661" s="8"/>
    </row>
    <row r="1662" ht="15.75" customHeight="1">
      <c r="B1662" s="573" t="s">
        <v>967</v>
      </c>
      <c r="H1662" s="63"/>
      <c r="I1662" s="63"/>
      <c r="J1662" s="63"/>
      <c r="K1662" s="207"/>
      <c r="M1662" s="572"/>
      <c r="O1662" s="563">
        <v>0.0</v>
      </c>
      <c r="P1662" s="563"/>
      <c r="S1662" s="115"/>
      <c r="T1662" s="63"/>
      <c r="U1662" s="8"/>
      <c r="V1662" s="8"/>
      <c r="W1662" s="8"/>
    </row>
    <row r="1663" ht="15.75" customHeight="1">
      <c r="A1663" s="9" t="s">
        <v>4054</v>
      </c>
      <c r="B1663" s="9" t="s">
        <v>4055</v>
      </c>
      <c r="C1663" s="61">
        <v>2.0</v>
      </c>
      <c r="D1663" s="61">
        <v>76.0</v>
      </c>
      <c r="E1663" s="61">
        <v>2000.0</v>
      </c>
      <c r="F1663" s="61">
        <v>80.0</v>
      </c>
      <c r="G1663" s="61">
        <v>50.0</v>
      </c>
      <c r="H1663" s="515">
        <v>507.129</v>
      </c>
      <c r="I1663" s="515">
        <v>414.831522</v>
      </c>
      <c r="J1663" s="515">
        <v>327.605334</v>
      </c>
      <c r="K1663" s="246">
        <v>10.559999999999999</v>
      </c>
      <c r="L1663" s="560">
        <v>0.5</v>
      </c>
      <c r="M1663" s="561">
        <v>2.0</v>
      </c>
      <c r="N1663" s="562" t="s">
        <v>2098</v>
      </c>
      <c r="O1663" s="563">
        <v>22056.0</v>
      </c>
      <c r="P1663" s="563"/>
      <c r="S1663" s="63"/>
      <c r="T1663" s="63"/>
      <c r="U1663" s="8"/>
      <c r="V1663" s="8"/>
      <c r="W1663" s="8"/>
    </row>
    <row r="1664" ht="15.75" customHeight="1">
      <c r="A1664" s="9" t="s">
        <v>4056</v>
      </c>
      <c r="B1664" s="9" t="s">
        <v>4057</v>
      </c>
      <c r="C1664" s="61">
        <v>3.0</v>
      </c>
      <c r="D1664" s="61">
        <v>76.0</v>
      </c>
      <c r="E1664" s="61">
        <v>2000.0</v>
      </c>
      <c r="F1664" s="61">
        <v>130.0</v>
      </c>
      <c r="G1664" s="61">
        <v>100.0</v>
      </c>
      <c r="H1664" s="515">
        <v>760.6934999999999</v>
      </c>
      <c r="I1664" s="515">
        <v>622.2472829999998</v>
      </c>
      <c r="J1664" s="515">
        <v>491.4080009999999</v>
      </c>
      <c r="K1664" s="246">
        <v>15.959999999999999</v>
      </c>
      <c r="L1664" s="560">
        <v>0.5</v>
      </c>
      <c r="M1664" s="561">
        <v>4.0</v>
      </c>
      <c r="N1664" s="105"/>
      <c r="O1664" s="563">
        <v>28316.0</v>
      </c>
      <c r="P1664" s="563"/>
      <c r="S1664" s="63"/>
      <c r="T1664" s="63"/>
      <c r="U1664" s="8"/>
      <c r="V1664" s="8"/>
      <c r="W1664" s="8"/>
    </row>
    <row r="1665" ht="15.75" customHeight="1">
      <c r="A1665" s="9" t="s">
        <v>4058</v>
      </c>
      <c r="B1665" s="9" t="s">
        <v>4059</v>
      </c>
      <c r="C1665" s="61">
        <v>4.0</v>
      </c>
      <c r="D1665" s="61">
        <v>76.0</v>
      </c>
      <c r="E1665" s="61">
        <v>2000.0</v>
      </c>
      <c r="F1665" s="61">
        <v>180.0</v>
      </c>
      <c r="G1665" s="61">
        <v>150.0</v>
      </c>
      <c r="H1665" s="515">
        <v>1014.258</v>
      </c>
      <c r="I1665" s="515">
        <v>829.663044</v>
      </c>
      <c r="J1665" s="515">
        <v>655.210668</v>
      </c>
      <c r="K1665" s="246">
        <v>21.36</v>
      </c>
      <c r="L1665" s="560">
        <v>0.5</v>
      </c>
      <c r="M1665" s="561">
        <v>4.0</v>
      </c>
      <c r="N1665" s="105"/>
      <c r="O1665" s="563">
        <v>34590.0</v>
      </c>
      <c r="P1665" s="563"/>
      <c r="S1665" s="115"/>
      <c r="T1665" s="63"/>
      <c r="U1665" s="8"/>
      <c r="V1665" s="8"/>
      <c r="W1665" s="8"/>
    </row>
    <row r="1666" ht="15.75" customHeight="1">
      <c r="A1666" s="565" t="s">
        <v>4060</v>
      </c>
      <c r="B1666" s="565" t="s">
        <v>4061</v>
      </c>
      <c r="C1666" s="566">
        <v>5.0</v>
      </c>
      <c r="D1666" s="566">
        <v>76.0</v>
      </c>
      <c r="E1666" s="566">
        <v>2000.0</v>
      </c>
      <c r="F1666" s="566">
        <v>230.0</v>
      </c>
      <c r="G1666" s="566">
        <v>200.0</v>
      </c>
      <c r="H1666" s="567">
        <v>1267.8225</v>
      </c>
      <c r="I1666" s="567">
        <v>1037.0788049999999</v>
      </c>
      <c r="J1666" s="567">
        <v>819.013335</v>
      </c>
      <c r="K1666" s="583">
        <v>26.76</v>
      </c>
      <c r="L1666" s="568">
        <v>0.5</v>
      </c>
      <c r="M1666" s="569">
        <v>4.0</v>
      </c>
      <c r="N1666" s="105"/>
      <c r="O1666" s="563">
        <v>40876.0</v>
      </c>
      <c r="P1666" s="563"/>
      <c r="S1666" s="115"/>
      <c r="T1666" s="63"/>
      <c r="U1666" s="8"/>
      <c r="V1666" s="8"/>
      <c r="W1666" s="8"/>
    </row>
    <row r="1667" ht="15.75" customHeight="1">
      <c r="A1667" s="9" t="s">
        <v>4062</v>
      </c>
      <c r="B1667" s="9" t="s">
        <v>4063</v>
      </c>
      <c r="C1667" s="61">
        <v>6.0</v>
      </c>
      <c r="D1667" s="61">
        <v>76.0</v>
      </c>
      <c r="E1667" s="61">
        <v>2000.0</v>
      </c>
      <c r="F1667" s="61">
        <v>280.0</v>
      </c>
      <c r="G1667" s="61">
        <v>250.0</v>
      </c>
      <c r="H1667" s="515">
        <v>1521.3869999999997</v>
      </c>
      <c r="I1667" s="515">
        <v>1244.4945659999996</v>
      </c>
      <c r="J1667" s="515">
        <v>982.8160019999998</v>
      </c>
      <c r="K1667" s="246">
        <v>32.16</v>
      </c>
      <c r="L1667" s="560">
        <v>0.5</v>
      </c>
      <c r="M1667" s="561">
        <v>4.0</v>
      </c>
      <c r="N1667" s="105"/>
      <c r="O1667" s="563">
        <v>47176.0</v>
      </c>
      <c r="P1667" s="563"/>
      <c r="S1667" s="115"/>
      <c r="T1667" s="63"/>
      <c r="U1667" s="8"/>
      <c r="V1667" s="8"/>
      <c r="W1667" s="8"/>
    </row>
    <row r="1668" ht="15.75" customHeight="1">
      <c r="A1668" s="9" t="s">
        <v>4064</v>
      </c>
      <c r="B1668" s="9" t="s">
        <v>4065</v>
      </c>
      <c r="C1668" s="61">
        <v>7.0</v>
      </c>
      <c r="D1668" s="61">
        <v>76.0</v>
      </c>
      <c r="E1668" s="61">
        <v>2000.0</v>
      </c>
      <c r="F1668" s="61">
        <v>330.0</v>
      </c>
      <c r="G1668" s="61">
        <v>300.0</v>
      </c>
      <c r="H1668" s="515">
        <v>1774.9515000000001</v>
      </c>
      <c r="I1668" s="515">
        <v>1451.910327</v>
      </c>
      <c r="J1668" s="515">
        <v>1146.6186690000002</v>
      </c>
      <c r="K1668" s="246">
        <v>37.56</v>
      </c>
      <c r="L1668" s="560">
        <v>0.5</v>
      </c>
      <c r="M1668" s="561">
        <v>4.0</v>
      </c>
      <c r="N1668" s="105"/>
      <c r="O1668" s="563">
        <v>53489.0</v>
      </c>
      <c r="P1668" s="563"/>
      <c r="S1668" s="115"/>
      <c r="T1668" s="63"/>
      <c r="U1668" s="8"/>
      <c r="V1668" s="8"/>
      <c r="W1668" s="8"/>
    </row>
    <row r="1669" ht="15.75" customHeight="1">
      <c r="A1669" s="565" t="s">
        <v>4066</v>
      </c>
      <c r="B1669" s="565" t="s">
        <v>4067</v>
      </c>
      <c r="C1669" s="566">
        <v>8.0</v>
      </c>
      <c r="D1669" s="566">
        <v>76.0</v>
      </c>
      <c r="E1669" s="566">
        <v>2000.0</v>
      </c>
      <c r="F1669" s="566">
        <v>380.0</v>
      </c>
      <c r="G1669" s="566">
        <v>350.0</v>
      </c>
      <c r="H1669" s="567">
        <v>2028.516</v>
      </c>
      <c r="I1669" s="567">
        <v>1659.326088</v>
      </c>
      <c r="J1669" s="567">
        <v>1310.421336</v>
      </c>
      <c r="K1669" s="583">
        <v>42.96</v>
      </c>
      <c r="L1669" s="568">
        <v>0.5</v>
      </c>
      <c r="M1669" s="569">
        <v>4.0</v>
      </c>
      <c r="N1669" s="105"/>
      <c r="O1669" s="563">
        <v>59817.0</v>
      </c>
      <c r="P1669" s="563"/>
      <c r="S1669" s="115"/>
      <c r="T1669" s="63"/>
      <c r="U1669" s="8"/>
      <c r="V1669" s="8"/>
      <c r="W1669" s="8"/>
    </row>
    <row r="1670" ht="15.75" customHeight="1">
      <c r="A1670" s="9" t="s">
        <v>4068</v>
      </c>
      <c r="B1670" s="9" t="s">
        <v>4069</v>
      </c>
      <c r="C1670" s="61">
        <v>9.0</v>
      </c>
      <c r="D1670" s="61">
        <v>76.0</v>
      </c>
      <c r="E1670" s="61">
        <v>2000.0</v>
      </c>
      <c r="F1670" s="61">
        <v>430.0</v>
      </c>
      <c r="G1670" s="61">
        <v>400.0</v>
      </c>
      <c r="H1670" s="515">
        <v>2282.0805</v>
      </c>
      <c r="I1670" s="515">
        <v>1866.741849</v>
      </c>
      <c r="J1670" s="515">
        <v>1474.224003</v>
      </c>
      <c r="K1670" s="246">
        <v>48.36</v>
      </c>
      <c r="L1670" s="560">
        <v>0.5</v>
      </c>
      <c r="M1670" s="561">
        <v>4.0</v>
      </c>
      <c r="N1670" s="105"/>
      <c r="O1670" s="563">
        <v>66156.0</v>
      </c>
      <c r="P1670" s="563"/>
      <c r="S1670" s="115"/>
      <c r="T1670" s="63"/>
      <c r="U1670" s="8"/>
      <c r="V1670" s="8"/>
      <c r="W1670" s="8"/>
    </row>
    <row r="1671" ht="15.75" customHeight="1">
      <c r="A1671" s="9" t="s">
        <v>4070</v>
      </c>
      <c r="B1671" s="9" t="s">
        <v>4071</v>
      </c>
      <c r="C1671" s="61">
        <v>10.0</v>
      </c>
      <c r="D1671" s="61">
        <v>76.0</v>
      </c>
      <c r="E1671" s="61">
        <v>2000.0</v>
      </c>
      <c r="F1671" s="61">
        <v>480.0</v>
      </c>
      <c r="G1671" s="61">
        <v>450.0</v>
      </c>
      <c r="H1671" s="515">
        <v>2535.645</v>
      </c>
      <c r="I1671" s="515">
        <v>2074.1576099999997</v>
      </c>
      <c r="J1671" s="515">
        <v>1638.02667</v>
      </c>
      <c r="K1671" s="246">
        <v>53.76</v>
      </c>
      <c r="L1671" s="560">
        <v>0.5</v>
      </c>
      <c r="M1671" s="561">
        <v>6.0</v>
      </c>
      <c r="N1671" s="105"/>
      <c r="O1671" s="563">
        <v>72513.0</v>
      </c>
      <c r="P1671" s="563"/>
      <c r="S1671" s="115"/>
      <c r="T1671" s="63"/>
      <c r="U1671" s="8"/>
      <c r="V1671" s="8"/>
      <c r="W1671" s="8"/>
    </row>
    <row r="1672" ht="15.75" customHeight="1">
      <c r="A1672" s="565" t="s">
        <v>4072</v>
      </c>
      <c r="B1672" s="565" t="s">
        <v>4073</v>
      </c>
      <c r="C1672" s="566">
        <v>11.0</v>
      </c>
      <c r="D1672" s="566">
        <v>76.0</v>
      </c>
      <c r="E1672" s="566">
        <v>2000.0</v>
      </c>
      <c r="F1672" s="566">
        <v>530.0</v>
      </c>
      <c r="G1672" s="566">
        <v>500.0</v>
      </c>
      <c r="H1672" s="567">
        <v>2789.2095</v>
      </c>
      <c r="I1672" s="567">
        <v>2281.573371</v>
      </c>
      <c r="J1672" s="567">
        <v>1801.8293370000001</v>
      </c>
      <c r="K1672" s="583">
        <v>59.16</v>
      </c>
      <c r="L1672" s="568">
        <v>0.5</v>
      </c>
      <c r="M1672" s="569">
        <v>6.0</v>
      </c>
      <c r="N1672" s="105"/>
      <c r="O1672" s="563">
        <v>78878.0</v>
      </c>
      <c r="P1672" s="563"/>
      <c r="S1672" s="115"/>
      <c r="T1672" s="63"/>
      <c r="U1672" s="8"/>
      <c r="V1672" s="8"/>
      <c r="W1672" s="8"/>
    </row>
    <row r="1673" ht="15.75" customHeight="1">
      <c r="A1673" s="9" t="s">
        <v>4074</v>
      </c>
      <c r="B1673" s="9" t="s">
        <v>4075</v>
      </c>
      <c r="C1673" s="61">
        <v>12.0</v>
      </c>
      <c r="D1673" s="61">
        <v>76.0</v>
      </c>
      <c r="E1673" s="61">
        <v>2000.0</v>
      </c>
      <c r="F1673" s="61">
        <v>580.0</v>
      </c>
      <c r="G1673" s="61">
        <v>550.0</v>
      </c>
      <c r="H1673" s="515">
        <v>3042.7739999999994</v>
      </c>
      <c r="I1673" s="515">
        <v>2488.9891319999992</v>
      </c>
      <c r="J1673" s="515">
        <v>1965.6320039999996</v>
      </c>
      <c r="K1673" s="246">
        <v>64.55999999999999</v>
      </c>
      <c r="L1673" s="560">
        <v>0.5</v>
      </c>
      <c r="M1673" s="561">
        <v>6.0</v>
      </c>
      <c r="N1673" s="105"/>
      <c r="O1673" s="563">
        <v>85171.0</v>
      </c>
      <c r="P1673" s="563"/>
      <c r="S1673" s="115"/>
      <c r="T1673" s="63"/>
      <c r="U1673" s="8"/>
      <c r="V1673" s="8"/>
      <c r="W1673" s="8"/>
    </row>
    <row r="1674" ht="15.75" customHeight="1">
      <c r="A1674" s="9" t="s">
        <v>4076</v>
      </c>
      <c r="B1674" s="9" t="s">
        <v>4077</v>
      </c>
      <c r="C1674" s="61">
        <v>13.0</v>
      </c>
      <c r="D1674" s="61">
        <v>76.0</v>
      </c>
      <c r="E1674" s="61">
        <v>2000.0</v>
      </c>
      <c r="F1674" s="61">
        <v>630.0</v>
      </c>
      <c r="G1674" s="61">
        <v>600.0</v>
      </c>
      <c r="H1674" s="515">
        <v>3296.3385000000003</v>
      </c>
      <c r="I1674" s="515">
        <v>2696.404893</v>
      </c>
      <c r="J1674" s="515">
        <v>2129.4346710000004</v>
      </c>
      <c r="K1674" s="246">
        <v>69.96</v>
      </c>
      <c r="L1674" s="560">
        <v>0.5</v>
      </c>
      <c r="M1674" s="561">
        <v>6.0</v>
      </c>
      <c r="N1674" s="105"/>
      <c r="O1674" s="563">
        <v>91464.0</v>
      </c>
      <c r="P1674" s="563"/>
      <c r="S1674" s="115"/>
      <c r="T1674" s="63"/>
      <c r="U1674" s="8"/>
      <c r="V1674" s="8"/>
      <c r="W1674" s="8"/>
    </row>
    <row r="1675" ht="15.75" customHeight="1">
      <c r="A1675" s="9" t="s">
        <v>4078</v>
      </c>
      <c r="B1675" s="9" t="s">
        <v>4079</v>
      </c>
      <c r="C1675" s="61">
        <v>14.0</v>
      </c>
      <c r="D1675" s="61">
        <v>76.0</v>
      </c>
      <c r="E1675" s="61">
        <v>2000.0</v>
      </c>
      <c r="F1675" s="61">
        <v>680.0</v>
      </c>
      <c r="G1675" s="61">
        <v>650.0</v>
      </c>
      <c r="H1675" s="515">
        <v>3549.9030000000002</v>
      </c>
      <c r="I1675" s="515">
        <v>2903.820654</v>
      </c>
      <c r="J1675" s="515">
        <v>2293.2373380000004</v>
      </c>
      <c r="K1675" s="246">
        <v>75.36</v>
      </c>
      <c r="L1675" s="560">
        <v>0.5</v>
      </c>
      <c r="M1675" s="561">
        <v>6.0</v>
      </c>
      <c r="N1675" s="55"/>
      <c r="O1675" s="563">
        <v>97757.0</v>
      </c>
      <c r="P1675" s="563"/>
      <c r="S1675" s="115"/>
      <c r="T1675" s="63"/>
      <c r="U1675" s="8"/>
      <c r="V1675" s="8"/>
      <c r="W1675" s="8"/>
    </row>
    <row r="1676" ht="15.75" customHeight="1">
      <c r="C1676" s="67"/>
      <c r="D1676" s="67"/>
      <c r="E1676" s="67"/>
      <c r="F1676" s="67"/>
      <c r="G1676" s="67"/>
      <c r="H1676" s="115"/>
      <c r="I1676" s="115"/>
      <c r="J1676" s="115"/>
      <c r="K1676" s="207"/>
      <c r="L1676" s="570"/>
      <c r="M1676" s="571"/>
      <c r="O1676" s="563">
        <v>0.0</v>
      </c>
      <c r="P1676" s="563"/>
      <c r="S1676" s="115"/>
      <c r="T1676" s="63"/>
      <c r="U1676" s="8"/>
      <c r="V1676" s="8"/>
      <c r="W1676" s="8"/>
    </row>
    <row r="1677" ht="15.75" customHeight="1">
      <c r="B1677" s="573" t="s">
        <v>1024</v>
      </c>
      <c r="H1677" s="63"/>
      <c r="I1677" s="63"/>
      <c r="J1677" s="63"/>
      <c r="K1677" s="207"/>
      <c r="M1677" s="572"/>
      <c r="O1677" s="563">
        <v>0.0</v>
      </c>
      <c r="P1677" s="563"/>
      <c r="S1677" s="115"/>
      <c r="T1677" s="63"/>
      <c r="U1677" s="8"/>
      <c r="V1677" s="8"/>
      <c r="W1677" s="8"/>
    </row>
    <row r="1678" ht="15.75" customHeight="1">
      <c r="A1678" s="9" t="s">
        <v>4080</v>
      </c>
      <c r="B1678" s="9" t="s">
        <v>4081</v>
      </c>
      <c r="C1678" s="61">
        <v>2.0</v>
      </c>
      <c r="D1678" s="61">
        <v>76.0</v>
      </c>
      <c r="E1678" s="61">
        <v>2200.0</v>
      </c>
      <c r="F1678" s="61">
        <v>80.0</v>
      </c>
      <c r="G1678" s="61">
        <v>50.0</v>
      </c>
      <c r="H1678" s="515">
        <v>557.3744999999999</v>
      </c>
      <c r="I1678" s="515">
        <v>455.9323409999999</v>
      </c>
      <c r="J1678" s="515">
        <v>360.0639269999999</v>
      </c>
      <c r="K1678" s="246">
        <v>11.52</v>
      </c>
      <c r="L1678" s="560">
        <v>0.5</v>
      </c>
      <c r="M1678" s="561">
        <v>2.0</v>
      </c>
      <c r="N1678" s="562" t="s">
        <v>2098</v>
      </c>
      <c r="O1678" s="563">
        <v>26216.0</v>
      </c>
      <c r="P1678" s="563"/>
      <c r="S1678" s="63"/>
      <c r="T1678" s="63"/>
      <c r="U1678" s="8"/>
      <c r="V1678" s="8"/>
      <c r="W1678" s="8"/>
    </row>
    <row r="1679" ht="15.75" customHeight="1">
      <c r="A1679" s="9" t="s">
        <v>4082</v>
      </c>
      <c r="B1679" s="9" t="s">
        <v>4083</v>
      </c>
      <c r="C1679" s="61">
        <v>3.0</v>
      </c>
      <c r="D1679" s="61">
        <v>76.0</v>
      </c>
      <c r="E1679" s="61">
        <v>2200.0</v>
      </c>
      <c r="F1679" s="61">
        <v>130.0</v>
      </c>
      <c r="G1679" s="61">
        <v>100.0</v>
      </c>
      <c r="H1679" s="515">
        <v>836.6460000000001</v>
      </c>
      <c r="I1679" s="515">
        <v>684.376428</v>
      </c>
      <c r="J1679" s="515">
        <v>540.4733160000001</v>
      </c>
      <c r="K1679" s="246">
        <v>17.4</v>
      </c>
      <c r="L1679" s="560">
        <v>0.5</v>
      </c>
      <c r="M1679" s="561">
        <v>4.0</v>
      </c>
      <c r="N1679" s="105"/>
      <c r="O1679" s="563">
        <v>33868.0</v>
      </c>
      <c r="P1679" s="563"/>
      <c r="S1679" s="115"/>
      <c r="T1679" s="63"/>
      <c r="U1679" s="8"/>
      <c r="V1679" s="8"/>
      <c r="W1679" s="8"/>
    </row>
    <row r="1680" ht="15.75" customHeight="1">
      <c r="A1680" s="9" t="s">
        <v>4084</v>
      </c>
      <c r="B1680" s="9" t="s">
        <v>4085</v>
      </c>
      <c r="C1680" s="61">
        <v>4.0</v>
      </c>
      <c r="D1680" s="61">
        <v>76.0</v>
      </c>
      <c r="E1680" s="61">
        <v>2200.0</v>
      </c>
      <c r="F1680" s="61">
        <v>180.0</v>
      </c>
      <c r="G1680" s="61">
        <v>150.0</v>
      </c>
      <c r="H1680" s="515">
        <v>1115.9175000000002</v>
      </c>
      <c r="I1680" s="515">
        <v>912.8205150000001</v>
      </c>
      <c r="J1680" s="515">
        <v>720.8827050000002</v>
      </c>
      <c r="K1680" s="246">
        <v>23.28</v>
      </c>
      <c r="L1680" s="560">
        <v>0.5</v>
      </c>
      <c r="M1680" s="561">
        <v>4.0</v>
      </c>
      <c r="N1680" s="105"/>
      <c r="O1680" s="563">
        <v>41535.0</v>
      </c>
      <c r="P1680" s="563"/>
      <c r="S1680" s="115"/>
      <c r="T1680" s="63"/>
      <c r="U1680" s="8"/>
      <c r="V1680" s="8"/>
      <c r="W1680" s="8"/>
    </row>
    <row r="1681" ht="15.75" customHeight="1">
      <c r="A1681" s="565" t="s">
        <v>4086</v>
      </c>
      <c r="B1681" s="565" t="s">
        <v>4087</v>
      </c>
      <c r="C1681" s="566">
        <v>5.0</v>
      </c>
      <c r="D1681" s="566">
        <v>76.0</v>
      </c>
      <c r="E1681" s="566">
        <v>2200.0</v>
      </c>
      <c r="F1681" s="566">
        <v>230.0</v>
      </c>
      <c r="G1681" s="566">
        <v>200.0</v>
      </c>
      <c r="H1681" s="567">
        <v>1395.189</v>
      </c>
      <c r="I1681" s="567">
        <v>1141.264602</v>
      </c>
      <c r="J1681" s="567">
        <v>901.292094</v>
      </c>
      <c r="K1681" s="583">
        <v>29.160000000000004</v>
      </c>
      <c r="L1681" s="568">
        <v>0.5</v>
      </c>
      <c r="M1681" s="569">
        <v>4.0</v>
      </c>
      <c r="N1681" s="105"/>
      <c r="O1681" s="563">
        <v>49220.0</v>
      </c>
      <c r="P1681" s="563"/>
      <c r="S1681" s="115"/>
      <c r="T1681" s="63"/>
      <c r="U1681" s="8"/>
      <c r="V1681" s="8"/>
      <c r="W1681" s="8"/>
    </row>
    <row r="1682" ht="15.75" customHeight="1">
      <c r="A1682" s="9" t="s">
        <v>4088</v>
      </c>
      <c r="B1682" s="9" t="s">
        <v>4089</v>
      </c>
      <c r="C1682" s="61">
        <v>6.0</v>
      </c>
      <c r="D1682" s="61">
        <v>76.0</v>
      </c>
      <c r="E1682" s="61">
        <v>2200.0</v>
      </c>
      <c r="F1682" s="61">
        <v>280.0</v>
      </c>
      <c r="G1682" s="61">
        <v>250.0</v>
      </c>
      <c r="H1682" s="515">
        <v>1673.2920000000001</v>
      </c>
      <c r="I1682" s="515">
        <v>1368.752856</v>
      </c>
      <c r="J1682" s="515">
        <v>1080.9466320000001</v>
      </c>
      <c r="K1682" s="246">
        <v>35.04</v>
      </c>
      <c r="L1682" s="560">
        <v>0.5</v>
      </c>
      <c r="M1682" s="561">
        <v>4.0</v>
      </c>
      <c r="N1682" s="105"/>
      <c r="O1682" s="563">
        <v>56918.0</v>
      </c>
      <c r="P1682" s="563"/>
      <c r="S1682" s="115"/>
      <c r="T1682" s="63"/>
      <c r="U1682" s="8"/>
      <c r="V1682" s="8"/>
      <c r="W1682" s="8"/>
    </row>
    <row r="1683" ht="15.75" customHeight="1">
      <c r="A1683" s="9" t="s">
        <v>4090</v>
      </c>
      <c r="B1683" s="9" t="s">
        <v>4091</v>
      </c>
      <c r="C1683" s="61">
        <v>7.0</v>
      </c>
      <c r="D1683" s="61">
        <v>76.0</v>
      </c>
      <c r="E1683" s="61">
        <v>2200.0</v>
      </c>
      <c r="F1683" s="61">
        <v>330.0</v>
      </c>
      <c r="G1683" s="61">
        <v>300.0</v>
      </c>
      <c r="H1683" s="515">
        <v>1951.395</v>
      </c>
      <c r="I1683" s="515">
        <v>1596.24111</v>
      </c>
      <c r="J1683" s="515">
        <v>1260.60117</v>
      </c>
      <c r="K1683" s="246">
        <v>40.92</v>
      </c>
      <c r="L1683" s="560">
        <v>0.5</v>
      </c>
      <c r="M1683" s="561">
        <v>4.0</v>
      </c>
      <c r="N1683" s="105"/>
      <c r="O1683" s="563">
        <v>64634.0</v>
      </c>
      <c r="P1683" s="563"/>
      <c r="S1683" s="115"/>
      <c r="T1683" s="63"/>
      <c r="U1683" s="8"/>
      <c r="V1683" s="8"/>
      <c r="W1683" s="8"/>
    </row>
    <row r="1684" ht="15.75" customHeight="1">
      <c r="A1684" s="565" t="s">
        <v>4092</v>
      </c>
      <c r="B1684" s="565" t="s">
        <v>4093</v>
      </c>
      <c r="C1684" s="566">
        <v>8.0</v>
      </c>
      <c r="D1684" s="566">
        <v>76.0</v>
      </c>
      <c r="E1684" s="566">
        <v>2200.0</v>
      </c>
      <c r="F1684" s="566">
        <v>380.0</v>
      </c>
      <c r="G1684" s="566">
        <v>350.0</v>
      </c>
      <c r="H1684" s="567">
        <v>2231.8350000000005</v>
      </c>
      <c r="I1684" s="567">
        <v>2053.129284</v>
      </c>
      <c r="J1684" s="567">
        <v>1621.4199480000002</v>
      </c>
      <c r="K1684" s="583">
        <v>46.800000000000004</v>
      </c>
      <c r="L1684" s="568">
        <v>0.5</v>
      </c>
      <c r="M1684" s="569">
        <v>4.0</v>
      </c>
      <c r="N1684" s="105"/>
      <c r="O1684" s="563">
        <v>72369.0</v>
      </c>
      <c r="P1684" s="563"/>
      <c r="S1684" s="115"/>
      <c r="T1684" s="63"/>
      <c r="U1684" s="8"/>
      <c r="V1684" s="8"/>
      <c r="W1684" s="8"/>
    </row>
    <row r="1685" ht="15.75" customHeight="1">
      <c r="A1685" s="9" t="s">
        <v>4094</v>
      </c>
      <c r="B1685" s="9" t="s">
        <v>4095</v>
      </c>
      <c r="C1685" s="61">
        <v>9.0</v>
      </c>
      <c r="D1685" s="61">
        <v>76.0</v>
      </c>
      <c r="E1685" s="61">
        <v>2200.0</v>
      </c>
      <c r="F1685" s="61">
        <v>430.0</v>
      </c>
      <c r="G1685" s="61">
        <v>400.0</v>
      </c>
      <c r="H1685" s="515">
        <v>2509.938</v>
      </c>
      <c r="I1685" s="515">
        <v>2281.573371</v>
      </c>
      <c r="J1685" s="515">
        <v>1801.8293370000001</v>
      </c>
      <c r="K1685" s="246">
        <v>52.68000000000001</v>
      </c>
      <c r="L1685" s="560">
        <v>0.5</v>
      </c>
      <c r="M1685" s="561">
        <v>4.0</v>
      </c>
      <c r="N1685" s="105"/>
      <c r="O1685" s="563">
        <v>80116.0</v>
      </c>
      <c r="P1685" s="563"/>
      <c r="S1685" s="115"/>
      <c r="T1685" s="63"/>
      <c r="U1685" s="8"/>
      <c r="V1685" s="8"/>
      <c r="W1685" s="8"/>
    </row>
    <row r="1686" ht="15.75" customHeight="1">
      <c r="A1686" s="9" t="s">
        <v>4096</v>
      </c>
      <c r="B1686" s="9" t="s">
        <v>4097</v>
      </c>
      <c r="C1686" s="61">
        <v>10.0</v>
      </c>
      <c r="D1686" s="61">
        <v>76.0</v>
      </c>
      <c r="E1686" s="61">
        <v>2200.0</v>
      </c>
      <c r="F1686" s="61">
        <v>480.0</v>
      </c>
      <c r="G1686" s="61">
        <v>450.0</v>
      </c>
      <c r="H1686" s="515">
        <v>2789.2095</v>
      </c>
      <c r="I1686" s="515">
        <v>2510.017458</v>
      </c>
      <c r="J1686" s="515">
        <v>1982.2387260000003</v>
      </c>
      <c r="K1686" s="246">
        <v>58.56</v>
      </c>
      <c r="L1686" s="560">
        <v>0.5</v>
      </c>
      <c r="M1686" s="561">
        <v>6.0</v>
      </c>
      <c r="N1686" s="105"/>
      <c r="O1686" s="563">
        <v>87886.0</v>
      </c>
      <c r="P1686" s="563"/>
      <c r="S1686" s="115"/>
      <c r="T1686" s="63"/>
      <c r="U1686" s="8"/>
      <c r="V1686" s="8"/>
      <c r="W1686" s="8"/>
    </row>
    <row r="1687" ht="15.75" customHeight="1">
      <c r="A1687" s="565" t="s">
        <v>4098</v>
      </c>
      <c r="B1687" s="565" t="s">
        <v>4099</v>
      </c>
      <c r="C1687" s="566">
        <v>11.0</v>
      </c>
      <c r="D1687" s="566">
        <v>76.0</v>
      </c>
      <c r="E1687" s="566">
        <v>2200.0</v>
      </c>
      <c r="F1687" s="566">
        <v>530.0</v>
      </c>
      <c r="G1687" s="566">
        <v>500.0</v>
      </c>
      <c r="H1687" s="567">
        <v>3068.481</v>
      </c>
      <c r="I1687" s="567">
        <v>2738.4615449999997</v>
      </c>
      <c r="J1687" s="567">
        <v>2162.648115</v>
      </c>
      <c r="K1687" s="583">
        <v>64.44000000000001</v>
      </c>
      <c r="L1687" s="568">
        <v>0.5</v>
      </c>
      <c r="M1687" s="569">
        <v>6.0</v>
      </c>
      <c r="N1687" s="105"/>
      <c r="O1687" s="563">
        <v>95666.0</v>
      </c>
      <c r="P1687" s="563"/>
      <c r="S1687" s="115"/>
      <c r="T1687" s="63"/>
      <c r="U1687" s="8"/>
      <c r="V1687" s="8"/>
      <c r="W1687" s="8"/>
    </row>
    <row r="1688" ht="15.75" customHeight="1">
      <c r="A1688" s="9" t="s">
        <v>4100</v>
      </c>
      <c r="B1688" s="9" t="s">
        <v>4101</v>
      </c>
      <c r="C1688" s="61">
        <v>12.0</v>
      </c>
      <c r="D1688" s="61">
        <v>76.0</v>
      </c>
      <c r="E1688" s="61">
        <v>2200.0</v>
      </c>
      <c r="F1688" s="61">
        <v>580.0</v>
      </c>
      <c r="G1688" s="61">
        <v>550.0</v>
      </c>
      <c r="H1688" s="515">
        <v>3347.7525</v>
      </c>
      <c r="I1688" s="515">
        <v>2965.949799</v>
      </c>
      <c r="J1688" s="515">
        <v>2342.302653</v>
      </c>
      <c r="K1688" s="246">
        <v>70.32</v>
      </c>
      <c r="L1688" s="560">
        <v>0.5</v>
      </c>
      <c r="M1688" s="561">
        <v>6.0</v>
      </c>
      <c r="N1688" s="105"/>
      <c r="O1688" s="563">
        <v>103357.0</v>
      </c>
      <c r="P1688" s="563"/>
      <c r="S1688" s="115"/>
      <c r="T1688" s="63"/>
      <c r="U1688" s="8"/>
      <c r="V1688" s="8"/>
      <c r="W1688" s="8"/>
    </row>
    <row r="1689" ht="15.75" customHeight="1">
      <c r="A1689" s="9" t="s">
        <v>4102</v>
      </c>
      <c r="B1689" s="9" t="s">
        <v>4103</v>
      </c>
      <c r="C1689" s="61">
        <v>13.0</v>
      </c>
      <c r="D1689" s="61">
        <v>76.0</v>
      </c>
      <c r="E1689" s="61">
        <v>2200.0</v>
      </c>
      <c r="F1689" s="61">
        <v>630.0</v>
      </c>
      <c r="G1689" s="61">
        <v>600.0</v>
      </c>
      <c r="H1689" s="515">
        <v>3625.8555</v>
      </c>
      <c r="I1689" s="515">
        <v>3010.8739499999997</v>
      </c>
      <c r="J1689" s="515">
        <v>2377.78065</v>
      </c>
      <c r="K1689" s="246">
        <v>76.2</v>
      </c>
      <c r="L1689" s="560">
        <v>0.5</v>
      </c>
      <c r="M1689" s="561">
        <v>6.0</v>
      </c>
      <c r="N1689" s="105"/>
      <c r="O1689" s="563">
        <v>111048.0</v>
      </c>
      <c r="P1689" s="563"/>
      <c r="S1689" s="115"/>
      <c r="T1689" s="63"/>
      <c r="U1689" s="8"/>
      <c r="V1689" s="8"/>
      <c r="W1689" s="8"/>
    </row>
    <row r="1690" ht="15.75" customHeight="1">
      <c r="A1690" s="9" t="s">
        <v>4104</v>
      </c>
      <c r="B1690" s="9" t="s">
        <v>4105</v>
      </c>
      <c r="C1690" s="61">
        <v>14.0</v>
      </c>
      <c r="D1690" s="61">
        <v>76.0</v>
      </c>
      <c r="E1690" s="61">
        <v>2200.0</v>
      </c>
      <c r="F1690" s="61">
        <v>680.0</v>
      </c>
      <c r="G1690" s="61">
        <v>650.0</v>
      </c>
      <c r="H1690" s="515">
        <v>3905.1270000000004</v>
      </c>
      <c r="I1690" s="515">
        <v>3243.141369</v>
      </c>
      <c r="J1690" s="515">
        <v>2561.209443</v>
      </c>
      <c r="K1690" s="246">
        <v>82.08</v>
      </c>
      <c r="L1690" s="560">
        <v>0.5</v>
      </c>
      <c r="M1690" s="561">
        <v>6.0</v>
      </c>
      <c r="N1690" s="55"/>
      <c r="O1690" s="563">
        <v>118741.0</v>
      </c>
      <c r="P1690" s="563"/>
      <c r="S1690" s="115"/>
      <c r="T1690" s="63"/>
      <c r="U1690" s="8"/>
      <c r="V1690" s="8"/>
      <c r="W1690" s="8"/>
    </row>
    <row r="1691" ht="15.75" customHeight="1">
      <c r="C1691" s="67"/>
      <c r="D1691" s="67"/>
      <c r="E1691" s="67"/>
      <c r="F1691" s="67"/>
      <c r="G1691" s="67"/>
      <c r="H1691" s="115"/>
      <c r="I1691" s="115"/>
      <c r="J1691" s="115"/>
      <c r="K1691" s="207"/>
      <c r="L1691" s="570"/>
      <c r="M1691" s="571"/>
      <c r="O1691" s="563">
        <v>0.0</v>
      </c>
      <c r="P1691" s="563"/>
      <c r="S1691" s="115"/>
      <c r="T1691" s="63"/>
      <c r="U1691" s="8"/>
      <c r="V1691" s="8"/>
      <c r="W1691" s="8"/>
    </row>
    <row r="1692" ht="15.75" customHeight="1">
      <c r="B1692" s="573" t="s">
        <v>1081</v>
      </c>
      <c r="H1692" s="115"/>
      <c r="I1692" s="115"/>
      <c r="J1692" s="115"/>
      <c r="K1692" s="207"/>
      <c r="M1692" s="572"/>
      <c r="O1692" s="563">
        <v>0.0</v>
      </c>
      <c r="P1692" s="563"/>
      <c r="S1692" s="115"/>
      <c r="T1692" s="63"/>
      <c r="U1692" s="8"/>
      <c r="V1692" s="8"/>
      <c r="W1692" s="8"/>
    </row>
    <row r="1693" ht="15.75" customHeight="1">
      <c r="A1693" s="9" t="s">
        <v>4106</v>
      </c>
      <c r="B1693" s="9" t="s">
        <v>4107</v>
      </c>
      <c r="C1693" s="61">
        <v>2.0</v>
      </c>
      <c r="D1693" s="61">
        <v>76.0</v>
      </c>
      <c r="E1693" s="61">
        <v>2250.0</v>
      </c>
      <c r="F1693" s="61">
        <v>80.0</v>
      </c>
      <c r="G1693" s="61">
        <v>50.0</v>
      </c>
      <c r="H1693" s="515">
        <v>566.7224999999999</v>
      </c>
      <c r="I1693" s="515">
        <v>463.5790049999998</v>
      </c>
      <c r="J1693" s="515">
        <v>366.10273499999994</v>
      </c>
      <c r="K1693" s="246">
        <v>11.760000000000002</v>
      </c>
      <c r="L1693" s="560">
        <v>0.5</v>
      </c>
      <c r="M1693" s="561">
        <v>2.0</v>
      </c>
      <c r="N1693" s="562" t="s">
        <v>2098</v>
      </c>
      <c r="O1693" s="563">
        <v>26737.0</v>
      </c>
      <c r="P1693" s="563"/>
      <c r="S1693" s="115"/>
      <c r="T1693" s="63"/>
      <c r="U1693" s="8"/>
      <c r="V1693" s="8"/>
      <c r="W1693" s="8"/>
    </row>
    <row r="1694" ht="15.75" customHeight="1">
      <c r="A1694" s="9" t="s">
        <v>4108</v>
      </c>
      <c r="B1694" s="9" t="s">
        <v>4109</v>
      </c>
      <c r="C1694" s="61">
        <v>3.0</v>
      </c>
      <c r="D1694" s="61">
        <v>76.0</v>
      </c>
      <c r="E1694" s="61">
        <v>2250.0</v>
      </c>
      <c r="F1694" s="61">
        <v>130.0</v>
      </c>
      <c r="G1694" s="61">
        <v>100.0</v>
      </c>
      <c r="H1694" s="515">
        <v>849.4994999999999</v>
      </c>
      <c r="I1694" s="515">
        <v>694.8905909999999</v>
      </c>
      <c r="J1694" s="515">
        <v>548.776677</v>
      </c>
      <c r="K1694" s="246">
        <v>17.76</v>
      </c>
      <c r="L1694" s="560">
        <v>0.5</v>
      </c>
      <c r="M1694" s="561">
        <v>4.0</v>
      </c>
      <c r="N1694" s="105"/>
      <c r="O1694" s="563">
        <v>34562.0</v>
      </c>
      <c r="P1694" s="563"/>
      <c r="S1694" s="115"/>
      <c r="T1694" s="63"/>
      <c r="U1694" s="8"/>
      <c r="V1694" s="8"/>
      <c r="W1694" s="8"/>
    </row>
    <row r="1695" ht="15.75" customHeight="1">
      <c r="A1695" s="9" t="s">
        <v>4110</v>
      </c>
      <c r="B1695" s="9" t="s">
        <v>4111</v>
      </c>
      <c r="C1695" s="61">
        <v>4.0</v>
      </c>
      <c r="D1695" s="61">
        <v>76.0</v>
      </c>
      <c r="E1695" s="61">
        <v>2250.0</v>
      </c>
      <c r="F1695" s="61">
        <v>180.0</v>
      </c>
      <c r="G1695" s="61">
        <v>150.0</v>
      </c>
      <c r="H1695" s="515">
        <v>1132.2765</v>
      </c>
      <c r="I1695" s="515">
        <v>926.2021769999999</v>
      </c>
      <c r="J1695" s="515">
        <v>731.450619</v>
      </c>
      <c r="K1695" s="246">
        <v>23.76</v>
      </c>
      <c r="L1695" s="560">
        <v>0.5</v>
      </c>
      <c r="M1695" s="561">
        <v>4.0</v>
      </c>
      <c r="N1695" s="105"/>
      <c r="O1695" s="563">
        <v>42404.0</v>
      </c>
      <c r="P1695" s="563"/>
      <c r="S1695" s="115"/>
      <c r="T1695" s="63"/>
      <c r="U1695" s="8"/>
      <c r="V1695" s="8"/>
      <c r="W1695" s="8"/>
    </row>
    <row r="1696" ht="15.75" customHeight="1">
      <c r="A1696" s="565" t="s">
        <v>4112</v>
      </c>
      <c r="B1696" s="565" t="s">
        <v>4113</v>
      </c>
      <c r="C1696" s="566">
        <v>5.0</v>
      </c>
      <c r="D1696" s="566">
        <v>76.0</v>
      </c>
      <c r="E1696" s="566">
        <v>2250.0</v>
      </c>
      <c r="F1696" s="566">
        <v>230.0</v>
      </c>
      <c r="G1696" s="566">
        <v>200.0</v>
      </c>
      <c r="H1696" s="567">
        <v>1416.222</v>
      </c>
      <c r="I1696" s="567">
        <v>1158.469596</v>
      </c>
      <c r="J1696" s="567">
        <v>914.879412</v>
      </c>
      <c r="K1696" s="583">
        <v>29.76</v>
      </c>
      <c r="L1696" s="568">
        <v>0.5</v>
      </c>
      <c r="M1696" s="569">
        <v>4.0</v>
      </c>
      <c r="N1696" s="105"/>
      <c r="O1696" s="563">
        <v>50262.0</v>
      </c>
      <c r="P1696" s="563"/>
      <c r="S1696" s="115"/>
      <c r="T1696" s="63"/>
      <c r="U1696" s="8"/>
      <c r="V1696" s="8"/>
      <c r="W1696" s="8"/>
    </row>
    <row r="1697" ht="15.75" customHeight="1">
      <c r="A1697" s="9" t="s">
        <v>4114</v>
      </c>
      <c r="B1697" s="9" t="s">
        <v>4115</v>
      </c>
      <c r="C1697" s="61">
        <v>6.0</v>
      </c>
      <c r="D1697" s="61">
        <v>76.0</v>
      </c>
      <c r="E1697" s="61">
        <v>2250.0</v>
      </c>
      <c r="F1697" s="61">
        <v>280.0</v>
      </c>
      <c r="G1697" s="61">
        <v>250.0</v>
      </c>
      <c r="H1697" s="515">
        <v>1698.9989999999998</v>
      </c>
      <c r="I1697" s="515">
        <v>1389.7811819999997</v>
      </c>
      <c r="J1697" s="515">
        <v>1097.553354</v>
      </c>
      <c r="K1697" s="246">
        <v>35.760000000000005</v>
      </c>
      <c r="L1697" s="560">
        <v>0.5</v>
      </c>
      <c r="M1697" s="561">
        <v>4.0</v>
      </c>
      <c r="N1697" s="105"/>
      <c r="O1697" s="563">
        <v>58136.0</v>
      </c>
      <c r="P1697" s="563"/>
      <c r="S1697" s="115"/>
      <c r="T1697" s="63"/>
      <c r="U1697" s="8"/>
      <c r="V1697" s="8"/>
      <c r="W1697" s="8"/>
    </row>
    <row r="1698" ht="15.75" customHeight="1">
      <c r="A1698" s="9" t="s">
        <v>4116</v>
      </c>
      <c r="B1698" s="9" t="s">
        <v>4117</v>
      </c>
      <c r="C1698" s="61">
        <v>7.0</v>
      </c>
      <c r="D1698" s="61">
        <v>76.0</v>
      </c>
      <c r="E1698" s="61">
        <v>2250.0</v>
      </c>
      <c r="F1698" s="61">
        <v>330.0</v>
      </c>
      <c r="G1698" s="61">
        <v>300.0</v>
      </c>
      <c r="H1698" s="515">
        <v>1981.7760000000003</v>
      </c>
      <c r="I1698" s="515">
        <v>1621.0927680000002</v>
      </c>
      <c r="J1698" s="515">
        <v>1280.2272960000003</v>
      </c>
      <c r="K1698" s="246">
        <v>41.760000000000005</v>
      </c>
      <c r="L1698" s="560">
        <v>0.5</v>
      </c>
      <c r="M1698" s="561">
        <v>4.0</v>
      </c>
      <c r="N1698" s="105"/>
      <c r="O1698" s="563">
        <v>66028.0</v>
      </c>
      <c r="P1698" s="563"/>
      <c r="S1698" s="115"/>
      <c r="T1698" s="63"/>
      <c r="U1698" s="8"/>
      <c r="V1698" s="8"/>
      <c r="W1698" s="8"/>
    </row>
    <row r="1699" ht="15.75" customHeight="1">
      <c r="A1699" s="565" t="s">
        <v>4118</v>
      </c>
      <c r="B1699" s="565" t="s">
        <v>4119</v>
      </c>
      <c r="C1699" s="566">
        <v>8.0</v>
      </c>
      <c r="D1699" s="566">
        <v>76.0</v>
      </c>
      <c r="E1699" s="566">
        <v>2250.0</v>
      </c>
      <c r="F1699" s="566">
        <v>380.0</v>
      </c>
      <c r="G1699" s="566">
        <v>350.0</v>
      </c>
      <c r="H1699" s="567">
        <v>2265.7215</v>
      </c>
      <c r="I1699" s="567">
        <v>1853.360187</v>
      </c>
      <c r="J1699" s="567">
        <v>1463.656089</v>
      </c>
      <c r="K1699" s="583">
        <v>47.760000000000005</v>
      </c>
      <c r="L1699" s="568">
        <v>0.5</v>
      </c>
      <c r="M1699" s="569">
        <v>4.0</v>
      </c>
      <c r="N1699" s="105"/>
      <c r="O1699" s="563">
        <v>73938.0</v>
      </c>
      <c r="P1699" s="563"/>
      <c r="S1699" s="115"/>
      <c r="T1699" s="63"/>
      <c r="U1699" s="8"/>
      <c r="V1699" s="8"/>
      <c r="W1699" s="8"/>
    </row>
    <row r="1700" ht="15.75" customHeight="1">
      <c r="A1700" s="9" t="s">
        <v>4120</v>
      </c>
      <c r="B1700" s="9" t="s">
        <v>4121</v>
      </c>
      <c r="C1700" s="61">
        <v>9.0</v>
      </c>
      <c r="D1700" s="61">
        <v>76.0</v>
      </c>
      <c r="E1700" s="61">
        <v>2250.0</v>
      </c>
      <c r="F1700" s="61">
        <v>430.0</v>
      </c>
      <c r="G1700" s="61">
        <v>400.0</v>
      </c>
      <c r="H1700" s="515">
        <v>2548.4984999999997</v>
      </c>
      <c r="I1700" s="515">
        <v>2084.6717729999996</v>
      </c>
      <c r="J1700" s="515">
        <v>1646.330031</v>
      </c>
      <c r="K1700" s="246">
        <v>53.760000000000005</v>
      </c>
      <c r="L1700" s="560">
        <v>0.5</v>
      </c>
      <c r="M1700" s="561">
        <v>4.0</v>
      </c>
      <c r="N1700" s="105"/>
      <c r="O1700" s="563">
        <v>81862.0</v>
      </c>
      <c r="P1700" s="563"/>
      <c r="S1700" s="115"/>
      <c r="T1700" s="63"/>
      <c r="U1700" s="8"/>
      <c r="V1700" s="8"/>
      <c r="W1700" s="8"/>
    </row>
    <row r="1701" ht="15.75" customHeight="1">
      <c r="A1701" s="9" t="s">
        <v>4122</v>
      </c>
      <c r="B1701" s="9" t="s">
        <v>4123</v>
      </c>
      <c r="C1701" s="61">
        <v>10.0</v>
      </c>
      <c r="D1701" s="61">
        <v>76.0</v>
      </c>
      <c r="E1701" s="61">
        <v>2250.0</v>
      </c>
      <c r="F1701" s="61">
        <v>480.0</v>
      </c>
      <c r="G1701" s="61">
        <v>450.0</v>
      </c>
      <c r="H1701" s="515">
        <v>2831.2754999999997</v>
      </c>
      <c r="I1701" s="515">
        <v>2315.983359</v>
      </c>
      <c r="J1701" s="515">
        <v>1829.0039729999999</v>
      </c>
      <c r="K1701" s="246">
        <v>59.76</v>
      </c>
      <c r="L1701" s="560">
        <v>0.5</v>
      </c>
      <c r="M1701" s="561">
        <v>6.0</v>
      </c>
      <c r="N1701" s="105"/>
      <c r="O1701" s="563">
        <v>89807.0</v>
      </c>
      <c r="P1701" s="563"/>
      <c r="S1701" s="115"/>
      <c r="T1701" s="63"/>
      <c r="U1701" s="8"/>
      <c r="V1701" s="8"/>
      <c r="W1701" s="8"/>
    </row>
    <row r="1702" ht="15.75" customHeight="1">
      <c r="A1702" s="565" t="s">
        <v>4124</v>
      </c>
      <c r="B1702" s="565" t="s">
        <v>4125</v>
      </c>
      <c r="C1702" s="566">
        <v>11.0</v>
      </c>
      <c r="D1702" s="566">
        <v>76.0</v>
      </c>
      <c r="E1702" s="566">
        <v>2250.0</v>
      </c>
      <c r="F1702" s="566">
        <v>530.0</v>
      </c>
      <c r="G1702" s="566">
        <v>500.0</v>
      </c>
      <c r="H1702" s="567">
        <v>3115.2209999999995</v>
      </c>
      <c r="I1702" s="567">
        <v>2548.2507779999996</v>
      </c>
      <c r="J1702" s="567">
        <v>2012.4327659999997</v>
      </c>
      <c r="K1702" s="583">
        <v>65.76</v>
      </c>
      <c r="L1702" s="568">
        <v>0.5</v>
      </c>
      <c r="M1702" s="569">
        <v>6.0</v>
      </c>
      <c r="N1702" s="105"/>
      <c r="O1702" s="563">
        <v>97764.0</v>
      </c>
      <c r="P1702" s="563"/>
      <c r="S1702" s="115"/>
      <c r="T1702" s="63"/>
      <c r="U1702" s="8"/>
      <c r="V1702" s="8"/>
      <c r="W1702" s="8"/>
    </row>
    <row r="1703" ht="15.75" customHeight="1">
      <c r="A1703" s="9" t="s">
        <v>4126</v>
      </c>
      <c r="B1703" s="9" t="s">
        <v>4127</v>
      </c>
      <c r="C1703" s="61">
        <v>12.0</v>
      </c>
      <c r="D1703" s="61">
        <v>76.0</v>
      </c>
      <c r="E1703" s="61">
        <v>2250.0</v>
      </c>
      <c r="F1703" s="61">
        <v>580.0</v>
      </c>
      <c r="G1703" s="61">
        <v>550.0</v>
      </c>
      <c r="H1703" s="515">
        <v>3397.9979999999996</v>
      </c>
      <c r="I1703" s="515">
        <v>2779.5623639999994</v>
      </c>
      <c r="J1703" s="515">
        <v>2195.106708</v>
      </c>
      <c r="K1703" s="246">
        <v>71.76</v>
      </c>
      <c r="L1703" s="560">
        <v>0.5</v>
      </c>
      <c r="M1703" s="561">
        <v>6.0</v>
      </c>
      <c r="N1703" s="105"/>
      <c r="O1703" s="563">
        <v>105631.0</v>
      </c>
      <c r="P1703" s="563"/>
      <c r="S1703" s="115"/>
      <c r="T1703" s="63"/>
      <c r="U1703" s="8"/>
      <c r="V1703" s="8"/>
      <c r="W1703" s="8"/>
    </row>
    <row r="1704" ht="15.75" customHeight="1">
      <c r="A1704" s="9" t="s">
        <v>4128</v>
      </c>
      <c r="B1704" s="9" t="s">
        <v>4129</v>
      </c>
      <c r="C1704" s="61">
        <v>13.0</v>
      </c>
      <c r="D1704" s="61">
        <v>76.0</v>
      </c>
      <c r="E1704" s="61">
        <v>2250.0</v>
      </c>
      <c r="F1704" s="61">
        <v>630.0</v>
      </c>
      <c r="G1704" s="61">
        <v>600.0</v>
      </c>
      <c r="H1704" s="515">
        <v>3680.775</v>
      </c>
      <c r="I1704" s="515">
        <v>3010.8739499999997</v>
      </c>
      <c r="J1704" s="515">
        <v>2377.78065</v>
      </c>
      <c r="K1704" s="246">
        <v>77.76</v>
      </c>
      <c r="L1704" s="560">
        <v>0.5</v>
      </c>
      <c r="M1704" s="561">
        <v>6.0</v>
      </c>
      <c r="N1704" s="105"/>
      <c r="O1704" s="563">
        <v>113497.0</v>
      </c>
      <c r="P1704" s="563"/>
      <c r="S1704" s="115"/>
      <c r="T1704" s="63"/>
      <c r="U1704" s="8"/>
      <c r="V1704" s="8"/>
      <c r="W1704" s="8"/>
    </row>
    <row r="1705" ht="15.75" customHeight="1">
      <c r="A1705" s="9" t="s">
        <v>4130</v>
      </c>
      <c r="B1705" s="9" t="s">
        <v>4131</v>
      </c>
      <c r="C1705" s="61">
        <v>14.0</v>
      </c>
      <c r="D1705" s="61">
        <v>76.0</v>
      </c>
      <c r="E1705" s="61">
        <v>2250.0</v>
      </c>
      <c r="F1705" s="61">
        <v>680.0</v>
      </c>
      <c r="G1705" s="61">
        <v>650.0</v>
      </c>
      <c r="H1705" s="515">
        <v>3964.7205</v>
      </c>
      <c r="I1705" s="515">
        <v>3243.141369</v>
      </c>
      <c r="J1705" s="515">
        <v>2561.209443</v>
      </c>
      <c r="K1705" s="246">
        <v>83.76</v>
      </c>
      <c r="L1705" s="560">
        <v>0.5</v>
      </c>
      <c r="M1705" s="561">
        <v>6.0</v>
      </c>
      <c r="N1705" s="55"/>
      <c r="O1705" s="563">
        <v>121363.0</v>
      </c>
      <c r="P1705" s="563"/>
      <c r="S1705" s="115"/>
      <c r="T1705" s="63"/>
      <c r="U1705" s="8"/>
      <c r="V1705" s="8"/>
      <c r="W1705" s="8"/>
    </row>
    <row r="1706" ht="15.75" customHeight="1">
      <c r="H1706" s="63"/>
      <c r="I1706" s="63"/>
      <c r="J1706" s="63"/>
      <c r="K1706" s="207"/>
      <c r="M1706" s="572"/>
      <c r="O1706" s="563">
        <v>0.0</v>
      </c>
      <c r="P1706" s="563"/>
      <c r="S1706" s="115"/>
      <c r="T1706" s="63"/>
      <c r="U1706" s="8"/>
      <c r="V1706" s="8"/>
      <c r="W1706" s="8"/>
    </row>
    <row r="1707" ht="15.75" customHeight="1">
      <c r="B1707" s="573" t="s">
        <v>1138</v>
      </c>
      <c r="H1707" s="63"/>
      <c r="I1707" s="63"/>
      <c r="J1707" s="63"/>
      <c r="K1707" s="207"/>
      <c r="M1707" s="572"/>
      <c r="O1707" s="563">
        <v>0.0</v>
      </c>
      <c r="P1707" s="563"/>
      <c r="S1707" s="115"/>
      <c r="T1707" s="63"/>
      <c r="U1707" s="8"/>
      <c r="V1707" s="8"/>
      <c r="W1707" s="8"/>
    </row>
    <row r="1708" ht="15.75" customHeight="1">
      <c r="A1708" s="9" t="s">
        <v>4132</v>
      </c>
      <c r="B1708" s="9" t="s">
        <v>4133</v>
      </c>
      <c r="C1708" s="61">
        <v>2.0</v>
      </c>
      <c r="D1708" s="61">
        <v>76.0</v>
      </c>
      <c r="E1708" s="61">
        <v>2500.0</v>
      </c>
      <c r="F1708" s="61">
        <v>80.0</v>
      </c>
      <c r="G1708" s="61">
        <v>50.0</v>
      </c>
      <c r="H1708" s="515">
        <v>634.4955</v>
      </c>
      <c r="I1708" s="515">
        <v>519.0173189999999</v>
      </c>
      <c r="J1708" s="515">
        <v>409.884093</v>
      </c>
      <c r="K1708" s="246">
        <v>12.96</v>
      </c>
      <c r="L1708" s="560">
        <v>0.5</v>
      </c>
      <c r="M1708" s="561">
        <v>2.0</v>
      </c>
      <c r="N1708" s="562" t="s">
        <v>2098</v>
      </c>
      <c r="O1708" s="563">
        <v>32588.0</v>
      </c>
      <c r="P1708" s="563"/>
      <c r="S1708" s="63"/>
      <c r="T1708" s="63"/>
      <c r="U1708" s="8"/>
      <c r="V1708" s="8"/>
      <c r="W1708" s="8"/>
    </row>
    <row r="1709" ht="15.75" customHeight="1">
      <c r="A1709" s="9" t="s">
        <v>4134</v>
      </c>
      <c r="B1709" s="9" t="s">
        <v>4135</v>
      </c>
      <c r="C1709" s="61">
        <v>3.0</v>
      </c>
      <c r="D1709" s="61">
        <v>76.0</v>
      </c>
      <c r="E1709" s="61">
        <v>2500.0</v>
      </c>
      <c r="F1709" s="61">
        <v>130.0</v>
      </c>
      <c r="G1709" s="61">
        <v>100.0</v>
      </c>
      <c r="H1709" s="515">
        <v>951.1590000000001</v>
      </c>
      <c r="I1709" s="515">
        <v>778.0480620000001</v>
      </c>
      <c r="J1709" s="515">
        <v>614.4487140000001</v>
      </c>
      <c r="K1709" s="246">
        <v>19.56</v>
      </c>
      <c r="L1709" s="560">
        <v>0.5</v>
      </c>
      <c r="M1709" s="561">
        <v>4.0</v>
      </c>
      <c r="N1709" s="105"/>
      <c r="O1709" s="563">
        <v>42369.0</v>
      </c>
      <c r="P1709" s="563"/>
      <c r="S1709" s="63"/>
      <c r="T1709" s="63"/>
      <c r="U1709" s="8"/>
      <c r="V1709" s="8"/>
      <c r="W1709" s="8"/>
    </row>
    <row r="1710" ht="15.75" customHeight="1">
      <c r="A1710" s="9" t="s">
        <v>4136</v>
      </c>
      <c r="B1710" s="9" t="s">
        <v>4137</v>
      </c>
      <c r="C1710" s="61">
        <v>4.0</v>
      </c>
      <c r="D1710" s="61">
        <v>76.0</v>
      </c>
      <c r="E1710" s="61">
        <v>2500.0</v>
      </c>
      <c r="F1710" s="61">
        <v>180.0</v>
      </c>
      <c r="G1710" s="61">
        <v>150.0</v>
      </c>
      <c r="H1710" s="515">
        <v>1267.8225</v>
      </c>
      <c r="I1710" s="515">
        <v>1037.0788049999999</v>
      </c>
      <c r="J1710" s="515">
        <v>819.013335</v>
      </c>
      <c r="K1710" s="246">
        <v>26.16</v>
      </c>
      <c r="L1710" s="560">
        <v>0.5</v>
      </c>
      <c r="M1710" s="561">
        <v>4.0</v>
      </c>
      <c r="N1710" s="105"/>
      <c r="O1710" s="563">
        <v>52171.0</v>
      </c>
      <c r="P1710" s="563"/>
      <c r="S1710" s="115"/>
      <c r="T1710" s="63"/>
      <c r="U1710" s="8"/>
      <c r="V1710" s="8"/>
      <c r="W1710" s="8"/>
    </row>
    <row r="1711" ht="15.75" customHeight="1">
      <c r="A1711" s="565" t="s">
        <v>4138</v>
      </c>
      <c r="B1711" s="565" t="s">
        <v>4139</v>
      </c>
      <c r="C1711" s="566">
        <v>5.0</v>
      </c>
      <c r="D1711" s="566">
        <v>76.0</v>
      </c>
      <c r="E1711" s="566">
        <v>2500.0</v>
      </c>
      <c r="F1711" s="566">
        <v>230.0</v>
      </c>
      <c r="G1711" s="566">
        <v>200.0</v>
      </c>
      <c r="H1711" s="567">
        <v>1584.4859999999999</v>
      </c>
      <c r="I1711" s="567">
        <v>1296.109548</v>
      </c>
      <c r="J1711" s="567">
        <v>1023.577956</v>
      </c>
      <c r="K1711" s="583">
        <v>32.76</v>
      </c>
      <c r="L1711" s="568">
        <v>0.5</v>
      </c>
      <c r="M1711" s="569">
        <v>4.0</v>
      </c>
      <c r="N1711" s="105"/>
      <c r="O1711" s="563">
        <v>61994.0</v>
      </c>
      <c r="P1711" s="563"/>
      <c r="S1711" s="115"/>
      <c r="T1711" s="63"/>
      <c r="U1711" s="8"/>
      <c r="V1711" s="8"/>
      <c r="W1711" s="8"/>
    </row>
    <row r="1712" ht="15.75" customHeight="1">
      <c r="A1712" s="9" t="s">
        <v>4140</v>
      </c>
      <c r="B1712" s="9" t="s">
        <v>4141</v>
      </c>
      <c r="C1712" s="61">
        <v>6.0</v>
      </c>
      <c r="D1712" s="61">
        <v>76.0</v>
      </c>
      <c r="E1712" s="61">
        <v>2500.0</v>
      </c>
      <c r="F1712" s="61">
        <v>280.0</v>
      </c>
      <c r="G1712" s="61">
        <v>250.0</v>
      </c>
      <c r="H1712" s="515">
        <v>1901.1494999999998</v>
      </c>
      <c r="I1712" s="515">
        <v>1555.1402909999997</v>
      </c>
      <c r="J1712" s="515">
        <v>1228.1425769999998</v>
      </c>
      <c r="K1712" s="246">
        <v>39.36</v>
      </c>
      <c r="L1712" s="560">
        <v>0.5</v>
      </c>
      <c r="M1712" s="561">
        <v>4.0</v>
      </c>
      <c r="N1712" s="105"/>
      <c r="O1712" s="563">
        <v>71838.0</v>
      </c>
      <c r="P1712" s="563"/>
      <c r="S1712" s="115"/>
      <c r="T1712" s="63"/>
      <c r="U1712" s="8"/>
      <c r="V1712" s="8"/>
      <c r="W1712" s="8"/>
    </row>
    <row r="1713" ht="15.75" customHeight="1">
      <c r="A1713" s="9" t="s">
        <v>4142</v>
      </c>
      <c r="B1713" s="9" t="s">
        <v>4143</v>
      </c>
      <c r="C1713" s="61">
        <v>7.0</v>
      </c>
      <c r="D1713" s="61">
        <v>76.0</v>
      </c>
      <c r="E1713" s="61">
        <v>2500.0</v>
      </c>
      <c r="F1713" s="61">
        <v>330.0</v>
      </c>
      <c r="G1713" s="61">
        <v>300.0</v>
      </c>
      <c r="H1713" s="515">
        <v>2217.813</v>
      </c>
      <c r="I1713" s="515">
        <v>1814.171034</v>
      </c>
      <c r="J1713" s="515">
        <v>1432.707198</v>
      </c>
      <c r="K1713" s="246">
        <v>45.96</v>
      </c>
      <c r="L1713" s="560">
        <v>0.5</v>
      </c>
      <c r="M1713" s="561">
        <v>4.0</v>
      </c>
      <c r="N1713" s="105"/>
      <c r="O1713" s="563">
        <v>81701.0</v>
      </c>
      <c r="P1713" s="563"/>
      <c r="S1713" s="115"/>
      <c r="T1713" s="63"/>
      <c r="U1713" s="8"/>
      <c r="V1713" s="8"/>
      <c r="W1713" s="8"/>
    </row>
    <row r="1714" ht="15.75" customHeight="1">
      <c r="A1714" s="565" t="s">
        <v>4144</v>
      </c>
      <c r="B1714" s="565" t="s">
        <v>4145</v>
      </c>
      <c r="C1714" s="566">
        <v>8.0</v>
      </c>
      <c r="D1714" s="566">
        <v>76.0</v>
      </c>
      <c r="E1714" s="566">
        <v>2500.0</v>
      </c>
      <c r="F1714" s="566">
        <v>380.0</v>
      </c>
      <c r="G1714" s="566">
        <v>350.0</v>
      </c>
      <c r="H1714" s="567">
        <v>2535.645</v>
      </c>
      <c r="I1714" s="567">
        <v>2074.1576099999997</v>
      </c>
      <c r="J1714" s="567">
        <v>1638.02667</v>
      </c>
      <c r="K1714" s="583">
        <v>52.56</v>
      </c>
      <c r="L1714" s="568">
        <v>0.5</v>
      </c>
      <c r="M1714" s="569">
        <v>4.0</v>
      </c>
      <c r="N1714" s="105"/>
      <c r="O1714" s="563">
        <v>91588.0</v>
      </c>
      <c r="P1714" s="563"/>
      <c r="S1714" s="115"/>
      <c r="T1714" s="63"/>
      <c r="U1714" s="8"/>
      <c r="V1714" s="8"/>
      <c r="W1714" s="8"/>
    </row>
    <row r="1715" ht="15.75" customHeight="1">
      <c r="A1715" s="9" t="s">
        <v>4146</v>
      </c>
      <c r="B1715" s="9" t="s">
        <v>4147</v>
      </c>
      <c r="C1715" s="61">
        <v>9.0</v>
      </c>
      <c r="D1715" s="61">
        <v>76.0</v>
      </c>
      <c r="E1715" s="61">
        <v>2500.0</v>
      </c>
      <c r="F1715" s="61">
        <v>430.0</v>
      </c>
      <c r="G1715" s="61">
        <v>400.0</v>
      </c>
      <c r="H1715" s="515">
        <v>2852.3084999999996</v>
      </c>
      <c r="I1715" s="515">
        <v>2333.1883529999996</v>
      </c>
      <c r="J1715" s="515">
        <v>1842.5912909999997</v>
      </c>
      <c r="K1715" s="246">
        <v>59.16</v>
      </c>
      <c r="L1715" s="560">
        <v>0.5</v>
      </c>
      <c r="M1715" s="561">
        <v>4.0</v>
      </c>
      <c r="N1715" s="105"/>
      <c r="O1715" s="563">
        <v>101494.0</v>
      </c>
      <c r="P1715" s="563"/>
      <c r="S1715" s="115"/>
      <c r="T1715" s="63"/>
      <c r="U1715" s="8"/>
      <c r="V1715" s="8"/>
      <c r="W1715" s="8"/>
    </row>
    <row r="1716" ht="15.75" customHeight="1">
      <c r="A1716" s="9" t="s">
        <v>4148</v>
      </c>
      <c r="B1716" s="9" t="s">
        <v>4149</v>
      </c>
      <c r="C1716" s="61">
        <v>10.0</v>
      </c>
      <c r="D1716" s="61">
        <v>76.0</v>
      </c>
      <c r="E1716" s="61">
        <v>2500.0</v>
      </c>
      <c r="F1716" s="61">
        <v>480.0</v>
      </c>
      <c r="G1716" s="61">
        <v>450.0</v>
      </c>
      <c r="H1716" s="515">
        <v>3170.1405</v>
      </c>
      <c r="I1716" s="515">
        <v>2593.174929</v>
      </c>
      <c r="J1716" s="515">
        <v>2047.910763</v>
      </c>
      <c r="K1716" s="246">
        <v>65.76</v>
      </c>
      <c r="L1716" s="560">
        <v>0.5</v>
      </c>
      <c r="M1716" s="561">
        <v>6.0</v>
      </c>
      <c r="N1716" s="105"/>
      <c r="O1716" s="563">
        <v>111426.0</v>
      </c>
      <c r="P1716" s="563"/>
      <c r="S1716" s="115"/>
      <c r="T1716" s="63"/>
      <c r="U1716" s="8"/>
      <c r="V1716" s="8"/>
      <c r="W1716" s="8"/>
    </row>
    <row r="1717" ht="15.75" customHeight="1">
      <c r="A1717" s="565" t="s">
        <v>4150</v>
      </c>
      <c r="B1717" s="565" t="s">
        <v>4151</v>
      </c>
      <c r="C1717" s="566">
        <v>11.0</v>
      </c>
      <c r="D1717" s="566">
        <v>76.0</v>
      </c>
      <c r="E1717" s="566">
        <v>2500.0</v>
      </c>
      <c r="F1717" s="566">
        <v>530.0</v>
      </c>
      <c r="G1717" s="566">
        <v>500.0</v>
      </c>
      <c r="H1717" s="567">
        <v>3486.804</v>
      </c>
      <c r="I1717" s="567">
        <v>2852.205672</v>
      </c>
      <c r="J1717" s="567">
        <v>2252.4753840000003</v>
      </c>
      <c r="K1717" s="583">
        <v>72.36</v>
      </c>
      <c r="L1717" s="568">
        <v>0.5</v>
      </c>
      <c r="M1717" s="569">
        <v>6.0</v>
      </c>
      <c r="N1717" s="105"/>
      <c r="O1717" s="563">
        <v>121372.0</v>
      </c>
      <c r="P1717" s="563"/>
      <c r="S1717" s="115"/>
      <c r="T1717" s="63"/>
      <c r="U1717" s="8"/>
      <c r="V1717" s="8"/>
      <c r="W1717" s="8"/>
    </row>
    <row r="1718" ht="15.75" customHeight="1">
      <c r="A1718" s="9" t="s">
        <v>4152</v>
      </c>
      <c r="B1718" s="9" t="s">
        <v>4153</v>
      </c>
      <c r="C1718" s="61">
        <v>12.0</v>
      </c>
      <c r="D1718" s="61">
        <v>76.0</v>
      </c>
      <c r="E1718" s="61">
        <v>2500.0</v>
      </c>
      <c r="F1718" s="61">
        <v>580.0</v>
      </c>
      <c r="G1718" s="61">
        <v>550.0</v>
      </c>
      <c r="H1718" s="515">
        <v>3803.4674999999993</v>
      </c>
      <c r="I1718" s="515">
        <v>3111.2364149999994</v>
      </c>
      <c r="J1718" s="515">
        <v>2457.040005</v>
      </c>
      <c r="K1718" s="246">
        <v>78.96</v>
      </c>
      <c r="L1718" s="560">
        <v>0.5</v>
      </c>
      <c r="M1718" s="561">
        <v>6.0</v>
      </c>
      <c r="N1718" s="105"/>
      <c r="O1718" s="563">
        <v>131205.0</v>
      </c>
      <c r="P1718" s="563"/>
      <c r="S1718" s="115"/>
      <c r="T1718" s="63"/>
      <c r="U1718" s="8"/>
      <c r="V1718" s="8"/>
      <c r="W1718" s="8"/>
    </row>
    <row r="1719" ht="15.75" customHeight="1">
      <c r="A1719" s="9" t="s">
        <v>4154</v>
      </c>
      <c r="B1719" s="9" t="s">
        <v>4155</v>
      </c>
      <c r="C1719" s="61">
        <v>13.0</v>
      </c>
      <c r="D1719" s="61">
        <v>76.0</v>
      </c>
      <c r="E1719" s="61">
        <v>2500.0</v>
      </c>
      <c r="F1719" s="61">
        <v>630.0</v>
      </c>
      <c r="G1719" s="61">
        <v>600.0</v>
      </c>
      <c r="H1719" s="515">
        <v>4120.131</v>
      </c>
      <c r="I1719" s="515">
        <v>3370.267158</v>
      </c>
      <c r="J1719" s="515">
        <v>2661.6046260000003</v>
      </c>
      <c r="K1719" s="246">
        <v>85.56</v>
      </c>
      <c r="L1719" s="560">
        <v>0.5</v>
      </c>
      <c r="M1719" s="561">
        <v>6.0</v>
      </c>
      <c r="N1719" s="105"/>
      <c r="O1719" s="563">
        <v>141038.0</v>
      </c>
      <c r="P1719" s="563"/>
      <c r="S1719" s="115"/>
      <c r="T1719" s="63"/>
      <c r="U1719" s="8"/>
      <c r="V1719" s="8"/>
      <c r="W1719" s="8"/>
    </row>
    <row r="1720" ht="15.75" customHeight="1">
      <c r="A1720" s="9" t="s">
        <v>4156</v>
      </c>
      <c r="B1720" s="9" t="s">
        <v>4157</v>
      </c>
      <c r="C1720" s="61">
        <v>14.0</v>
      </c>
      <c r="D1720" s="61">
        <v>76.0</v>
      </c>
      <c r="E1720" s="61">
        <v>2500.0</v>
      </c>
      <c r="F1720" s="61">
        <v>680.0</v>
      </c>
      <c r="G1720" s="61">
        <v>650.0</v>
      </c>
      <c r="H1720" s="515">
        <v>4437.963</v>
      </c>
      <c r="I1720" s="515">
        <v>3630.2537339999994</v>
      </c>
      <c r="J1720" s="515">
        <v>2866.924098</v>
      </c>
      <c r="K1720" s="246">
        <v>92.16</v>
      </c>
      <c r="L1720" s="560">
        <v>0.5</v>
      </c>
      <c r="M1720" s="561">
        <v>6.0</v>
      </c>
      <c r="N1720" s="55"/>
      <c r="O1720" s="563">
        <v>150871.0</v>
      </c>
      <c r="P1720" s="563"/>
      <c r="S1720" s="115"/>
      <c r="T1720" s="63"/>
      <c r="U1720" s="8"/>
      <c r="V1720" s="8"/>
      <c r="W1720" s="8"/>
    </row>
    <row r="1721" ht="15.75" customHeight="1">
      <c r="H1721" s="63"/>
      <c r="I1721" s="63"/>
      <c r="J1721" s="63"/>
      <c r="K1721" s="207"/>
      <c r="M1721" s="572"/>
      <c r="O1721" s="563">
        <v>0.0</v>
      </c>
      <c r="P1721" s="563"/>
      <c r="S1721" s="115"/>
      <c r="T1721" s="63"/>
      <c r="U1721" s="8"/>
      <c r="V1721" s="8"/>
      <c r="W1721" s="8"/>
    </row>
    <row r="1722" ht="15.75" customHeight="1">
      <c r="B1722" s="573" t="s">
        <v>1195</v>
      </c>
      <c r="H1722" s="63"/>
      <c r="I1722" s="63"/>
      <c r="J1722" s="63"/>
      <c r="K1722" s="207"/>
      <c r="M1722" s="572"/>
      <c r="O1722" s="563">
        <v>0.0</v>
      </c>
      <c r="P1722" s="563"/>
      <c r="S1722" s="115"/>
      <c r="T1722" s="63"/>
      <c r="U1722" s="8"/>
      <c r="V1722" s="8"/>
      <c r="W1722" s="8"/>
    </row>
    <row r="1723" ht="15.75" customHeight="1">
      <c r="A1723" s="9" t="s">
        <v>4158</v>
      </c>
      <c r="B1723" s="9" t="s">
        <v>4159</v>
      </c>
      <c r="C1723" s="61">
        <v>2.0</v>
      </c>
      <c r="D1723" s="61">
        <v>76.0</v>
      </c>
      <c r="E1723" s="61">
        <v>3000.0</v>
      </c>
      <c r="F1723" s="61">
        <v>80.0</v>
      </c>
      <c r="G1723" s="61">
        <v>50.0</v>
      </c>
      <c r="H1723" s="515">
        <v>760.6934999999999</v>
      </c>
      <c r="I1723" s="515">
        <v>622.2472829999998</v>
      </c>
      <c r="J1723" s="515">
        <v>491.4080009999999</v>
      </c>
      <c r="K1723" s="246">
        <v>15.36</v>
      </c>
      <c r="L1723" s="560">
        <v>0.5</v>
      </c>
      <c r="M1723" s="561">
        <v>2.0</v>
      </c>
      <c r="N1723" s="562" t="s">
        <v>2098</v>
      </c>
      <c r="O1723" s="563">
        <v>38437.0</v>
      </c>
      <c r="P1723" s="563"/>
      <c r="S1723" s="63"/>
      <c r="T1723" s="63"/>
      <c r="U1723" s="8"/>
      <c r="V1723" s="8"/>
      <c r="W1723" s="8"/>
    </row>
    <row r="1724" ht="15.75" customHeight="1">
      <c r="A1724" s="9" t="s">
        <v>4160</v>
      </c>
      <c r="B1724" s="9" t="s">
        <v>4161</v>
      </c>
      <c r="C1724" s="61">
        <v>3.0</v>
      </c>
      <c r="D1724" s="61">
        <v>76.0</v>
      </c>
      <c r="E1724" s="61">
        <v>3000.0</v>
      </c>
      <c r="F1724" s="61">
        <v>130.0</v>
      </c>
      <c r="G1724" s="61">
        <v>100.0</v>
      </c>
      <c r="H1724" s="515">
        <v>1141.6245</v>
      </c>
      <c r="I1724" s="515">
        <v>933.8488409999999</v>
      </c>
      <c r="J1724" s="515">
        <v>737.489427</v>
      </c>
      <c r="K1724" s="246">
        <v>23.16</v>
      </c>
      <c r="L1724" s="560">
        <v>0.5</v>
      </c>
      <c r="M1724" s="561">
        <v>4.0</v>
      </c>
      <c r="N1724" s="105"/>
      <c r="O1724" s="563">
        <v>50175.0</v>
      </c>
      <c r="P1724" s="563"/>
      <c r="S1724" s="63"/>
      <c r="T1724" s="63"/>
      <c r="U1724" s="8"/>
      <c r="V1724" s="8"/>
      <c r="W1724" s="8"/>
    </row>
    <row r="1725" ht="15.75" customHeight="1">
      <c r="A1725" s="9" t="s">
        <v>4162</v>
      </c>
      <c r="B1725" s="9" t="s">
        <v>4163</v>
      </c>
      <c r="C1725" s="61">
        <v>4.0</v>
      </c>
      <c r="D1725" s="61">
        <v>76.0</v>
      </c>
      <c r="E1725" s="61">
        <v>3000.0</v>
      </c>
      <c r="F1725" s="61">
        <v>180.0</v>
      </c>
      <c r="G1725" s="61">
        <v>150.0</v>
      </c>
      <c r="H1725" s="515">
        <v>1521.3869999999997</v>
      </c>
      <c r="I1725" s="515">
        <v>1244.4945659999996</v>
      </c>
      <c r="J1725" s="515">
        <v>982.8160019999998</v>
      </c>
      <c r="K1725" s="246">
        <v>30.96</v>
      </c>
      <c r="L1725" s="560">
        <v>0.5</v>
      </c>
      <c r="M1725" s="561">
        <v>4.0</v>
      </c>
      <c r="N1725" s="105"/>
      <c r="O1725" s="563">
        <v>61939.0</v>
      </c>
      <c r="P1725" s="563"/>
      <c r="S1725" s="115"/>
      <c r="T1725" s="63"/>
      <c r="U1725" s="8"/>
      <c r="V1725" s="8"/>
      <c r="W1725" s="8"/>
    </row>
    <row r="1726" ht="15.75" customHeight="1">
      <c r="A1726" s="565" t="s">
        <v>4164</v>
      </c>
      <c r="B1726" s="565" t="s">
        <v>4165</v>
      </c>
      <c r="C1726" s="566">
        <v>5.0</v>
      </c>
      <c r="D1726" s="566">
        <v>76.0</v>
      </c>
      <c r="E1726" s="566">
        <v>3000.0</v>
      </c>
      <c r="F1726" s="566">
        <v>230.0</v>
      </c>
      <c r="G1726" s="566">
        <v>200.0</v>
      </c>
      <c r="H1726" s="567">
        <v>1902.3180000000002</v>
      </c>
      <c r="I1726" s="567">
        <v>1556.0961240000001</v>
      </c>
      <c r="J1726" s="567">
        <v>1228.8974280000002</v>
      </c>
      <c r="K1726" s="583">
        <v>38.76</v>
      </c>
      <c r="L1726" s="568">
        <v>0.5</v>
      </c>
      <c r="M1726" s="569">
        <v>4.0</v>
      </c>
      <c r="N1726" s="105"/>
      <c r="O1726" s="563">
        <v>73726.0</v>
      </c>
      <c r="P1726" s="563"/>
      <c r="S1726" s="115"/>
      <c r="T1726" s="63"/>
      <c r="U1726" s="8"/>
      <c r="V1726" s="8"/>
      <c r="W1726" s="8"/>
    </row>
    <row r="1727" ht="15.75" customHeight="1">
      <c r="A1727" s="9" t="s">
        <v>4166</v>
      </c>
      <c r="B1727" s="9" t="s">
        <v>4167</v>
      </c>
      <c r="C1727" s="61">
        <v>6.0</v>
      </c>
      <c r="D1727" s="61">
        <v>76.0</v>
      </c>
      <c r="E1727" s="61">
        <v>3000.0</v>
      </c>
      <c r="F1727" s="61">
        <v>280.0</v>
      </c>
      <c r="G1727" s="61">
        <v>250.0</v>
      </c>
      <c r="H1727" s="515">
        <v>2282.0805</v>
      </c>
      <c r="I1727" s="515">
        <v>1866.741849</v>
      </c>
      <c r="J1727" s="515">
        <v>1474.224003</v>
      </c>
      <c r="K1727" s="246">
        <v>46.56</v>
      </c>
      <c r="L1727" s="560">
        <v>0.5</v>
      </c>
      <c r="M1727" s="561">
        <v>4.0</v>
      </c>
      <c r="N1727" s="105"/>
      <c r="O1727" s="563">
        <v>85538.0</v>
      </c>
      <c r="P1727" s="563"/>
      <c r="S1727" s="115"/>
      <c r="T1727" s="63"/>
      <c r="U1727" s="8"/>
      <c r="V1727" s="8"/>
      <c r="W1727" s="8"/>
    </row>
    <row r="1728" ht="15.75" customHeight="1">
      <c r="A1728" s="9" t="s">
        <v>4168</v>
      </c>
      <c r="B1728" s="9" t="s">
        <v>4169</v>
      </c>
      <c r="C1728" s="61">
        <v>7.0</v>
      </c>
      <c r="D1728" s="61">
        <v>76.0</v>
      </c>
      <c r="E1728" s="61">
        <v>3000.0</v>
      </c>
      <c r="F1728" s="61">
        <v>330.0</v>
      </c>
      <c r="G1728" s="61">
        <v>300.0</v>
      </c>
      <c r="H1728" s="515">
        <v>2663.0114999999996</v>
      </c>
      <c r="I1728" s="515">
        <v>2178.3434069999994</v>
      </c>
      <c r="J1728" s="515">
        <v>1720.3054289999998</v>
      </c>
      <c r="K1728" s="246">
        <v>54.36</v>
      </c>
      <c r="L1728" s="560">
        <v>0.5</v>
      </c>
      <c r="M1728" s="561">
        <v>4.0</v>
      </c>
      <c r="N1728" s="105"/>
      <c r="O1728" s="563">
        <v>97374.0</v>
      </c>
      <c r="P1728" s="563"/>
      <c r="S1728" s="115"/>
      <c r="T1728" s="63"/>
      <c r="U1728" s="8"/>
      <c r="V1728" s="8"/>
      <c r="W1728" s="8"/>
    </row>
    <row r="1729" ht="15.75" customHeight="1">
      <c r="A1729" s="565" t="s">
        <v>4170</v>
      </c>
      <c r="B1729" s="565" t="s">
        <v>4171</v>
      </c>
      <c r="C1729" s="566">
        <v>8.0</v>
      </c>
      <c r="D1729" s="566">
        <v>76.0</v>
      </c>
      <c r="E1729" s="566">
        <v>3000.0</v>
      </c>
      <c r="F1729" s="566">
        <v>380.0</v>
      </c>
      <c r="G1729" s="566">
        <v>350.0</v>
      </c>
      <c r="H1729" s="567">
        <v>3042.7739999999994</v>
      </c>
      <c r="I1729" s="567">
        <v>2488.9891319999992</v>
      </c>
      <c r="J1729" s="567">
        <v>1965.6320039999996</v>
      </c>
      <c r="K1729" s="583">
        <v>62.160000000000004</v>
      </c>
      <c r="L1729" s="568">
        <v>0.5</v>
      </c>
      <c r="M1729" s="569">
        <v>4.0</v>
      </c>
      <c r="N1729" s="105"/>
      <c r="O1729" s="563">
        <v>109240.0</v>
      </c>
      <c r="P1729" s="563"/>
      <c r="S1729" s="115"/>
      <c r="T1729" s="63"/>
      <c r="U1729" s="8"/>
      <c r="V1729" s="8"/>
      <c r="W1729" s="8"/>
    </row>
    <row r="1730" ht="15.75" customHeight="1">
      <c r="A1730" s="9" t="s">
        <v>4172</v>
      </c>
      <c r="B1730" s="9" t="s">
        <v>4173</v>
      </c>
      <c r="C1730" s="61">
        <v>9.0</v>
      </c>
      <c r="D1730" s="61">
        <v>76.0</v>
      </c>
      <c r="E1730" s="61">
        <v>3000.0</v>
      </c>
      <c r="F1730" s="61">
        <v>430.0</v>
      </c>
      <c r="G1730" s="61">
        <v>400.0</v>
      </c>
      <c r="H1730" s="515">
        <v>3423.705</v>
      </c>
      <c r="I1730" s="515">
        <v>2800.5906899999995</v>
      </c>
      <c r="J1730" s="515">
        <v>2211.7134300000002</v>
      </c>
      <c r="K1730" s="246">
        <v>69.96</v>
      </c>
      <c r="L1730" s="560">
        <v>0.5</v>
      </c>
      <c r="M1730" s="561">
        <v>4.0</v>
      </c>
      <c r="N1730" s="105"/>
      <c r="O1730" s="563">
        <v>121125.0</v>
      </c>
      <c r="P1730" s="563"/>
      <c r="S1730" s="115"/>
      <c r="T1730" s="63"/>
      <c r="U1730" s="8"/>
      <c r="V1730" s="8"/>
      <c r="W1730" s="8"/>
    </row>
    <row r="1731" ht="15.75" customHeight="1">
      <c r="A1731" s="9" t="s">
        <v>4174</v>
      </c>
      <c r="B1731" s="9" t="s">
        <v>4175</v>
      </c>
      <c r="C1731" s="61">
        <v>10.0</v>
      </c>
      <c r="D1731" s="61">
        <v>76.0</v>
      </c>
      <c r="E1731" s="61">
        <v>3000.0</v>
      </c>
      <c r="F1731" s="61">
        <v>480.0</v>
      </c>
      <c r="G1731" s="61">
        <v>450.0</v>
      </c>
      <c r="H1731" s="515">
        <v>3803.4674999999993</v>
      </c>
      <c r="I1731" s="515">
        <v>3111.2364149999994</v>
      </c>
      <c r="J1731" s="515">
        <v>2457.040005</v>
      </c>
      <c r="K1731" s="246">
        <v>77.76</v>
      </c>
      <c r="L1731" s="560">
        <v>0.5</v>
      </c>
      <c r="M1731" s="561">
        <v>6.0</v>
      </c>
      <c r="N1731" s="105"/>
      <c r="O1731" s="563">
        <v>133044.0</v>
      </c>
      <c r="P1731" s="563"/>
      <c r="S1731" s="115"/>
      <c r="T1731" s="63"/>
      <c r="U1731" s="8"/>
      <c r="V1731" s="8"/>
      <c r="W1731" s="8"/>
    </row>
    <row r="1732" ht="15.75" customHeight="1">
      <c r="A1732" s="565" t="s">
        <v>4176</v>
      </c>
      <c r="B1732" s="565" t="s">
        <v>4177</v>
      </c>
      <c r="C1732" s="566">
        <v>11.0</v>
      </c>
      <c r="D1732" s="566">
        <v>76.0</v>
      </c>
      <c r="E1732" s="566">
        <v>3000.0</v>
      </c>
      <c r="F1732" s="566">
        <v>530.0</v>
      </c>
      <c r="G1732" s="566">
        <v>500.0</v>
      </c>
      <c r="H1732" s="567">
        <v>4184.3985</v>
      </c>
      <c r="I1732" s="567">
        <v>3422.837973</v>
      </c>
      <c r="J1732" s="567">
        <v>2703.121431</v>
      </c>
      <c r="K1732" s="583">
        <v>85.56</v>
      </c>
      <c r="L1732" s="568">
        <v>0.5</v>
      </c>
      <c r="M1732" s="569">
        <v>6.0</v>
      </c>
      <c r="N1732" s="105"/>
      <c r="O1732" s="563">
        <v>144979.0</v>
      </c>
      <c r="P1732" s="563"/>
      <c r="S1732" s="115"/>
      <c r="T1732" s="63"/>
      <c r="U1732" s="8"/>
      <c r="V1732" s="8"/>
      <c r="W1732" s="8"/>
    </row>
    <row r="1733" ht="15.75" customHeight="1">
      <c r="A1733" s="9" t="s">
        <v>4178</v>
      </c>
      <c r="B1733" s="9" t="s">
        <v>4179</v>
      </c>
      <c r="C1733" s="61">
        <v>12.0</v>
      </c>
      <c r="D1733" s="61">
        <v>76.0</v>
      </c>
      <c r="E1733" s="61">
        <v>3000.0</v>
      </c>
      <c r="F1733" s="61">
        <v>580.0</v>
      </c>
      <c r="G1733" s="61">
        <v>550.0</v>
      </c>
      <c r="H1733" s="515">
        <v>4564.161</v>
      </c>
      <c r="I1733" s="515">
        <v>3733.483698</v>
      </c>
      <c r="J1733" s="515">
        <v>2948.448006</v>
      </c>
      <c r="K1733" s="246">
        <v>93.36</v>
      </c>
      <c r="L1733" s="560">
        <v>0.5</v>
      </c>
      <c r="M1733" s="561">
        <v>6.0</v>
      </c>
      <c r="N1733" s="105"/>
      <c r="O1733" s="563">
        <v>156779.0</v>
      </c>
      <c r="P1733" s="563"/>
      <c r="S1733" s="115"/>
      <c r="T1733" s="63"/>
      <c r="U1733" s="8"/>
      <c r="V1733" s="8"/>
      <c r="W1733" s="8"/>
    </row>
    <row r="1734" ht="15.75" customHeight="1">
      <c r="A1734" s="9" t="s">
        <v>4180</v>
      </c>
      <c r="B1734" s="9" t="s">
        <v>4181</v>
      </c>
      <c r="C1734" s="61">
        <v>13.0</v>
      </c>
      <c r="D1734" s="61">
        <v>76.0</v>
      </c>
      <c r="E1734" s="61">
        <v>3000.0</v>
      </c>
      <c r="F1734" s="61">
        <v>630.0</v>
      </c>
      <c r="G1734" s="61">
        <v>600.0</v>
      </c>
      <c r="H1734" s="515">
        <v>4945.092</v>
      </c>
      <c r="I1734" s="515">
        <v>4045.0852559999994</v>
      </c>
      <c r="J1734" s="515">
        <v>3194.529432</v>
      </c>
      <c r="K1734" s="246">
        <v>101.16000000000001</v>
      </c>
      <c r="L1734" s="560">
        <v>0.5</v>
      </c>
      <c r="M1734" s="561">
        <v>6.0</v>
      </c>
      <c r="N1734" s="105"/>
      <c r="O1734" s="563">
        <v>168578.0</v>
      </c>
      <c r="P1734" s="563"/>
      <c r="S1734" s="115"/>
      <c r="T1734" s="63"/>
      <c r="U1734" s="8"/>
      <c r="V1734" s="8"/>
      <c r="W1734" s="8"/>
    </row>
    <row r="1735" ht="15.75" customHeight="1">
      <c r="A1735" s="9" t="s">
        <v>4182</v>
      </c>
      <c r="B1735" s="9" t="s">
        <v>4183</v>
      </c>
      <c r="C1735" s="61">
        <v>14.0</v>
      </c>
      <c r="D1735" s="61">
        <v>76.0</v>
      </c>
      <c r="E1735" s="61">
        <v>3000.0</v>
      </c>
      <c r="F1735" s="61">
        <v>680.0</v>
      </c>
      <c r="G1735" s="61">
        <v>650.0</v>
      </c>
      <c r="H1735" s="515">
        <v>5324.8544999999995</v>
      </c>
      <c r="I1735" s="515">
        <v>4355.730981</v>
      </c>
      <c r="J1735" s="515">
        <v>3439.856007</v>
      </c>
      <c r="K1735" s="246">
        <v>108.96</v>
      </c>
      <c r="L1735" s="560">
        <v>0.5</v>
      </c>
      <c r="M1735" s="561">
        <v>6.0</v>
      </c>
      <c r="N1735" s="55"/>
      <c r="O1735" s="563">
        <v>180378.0</v>
      </c>
      <c r="P1735" s="563"/>
      <c r="S1735" s="115"/>
      <c r="T1735" s="63"/>
      <c r="U1735" s="8"/>
      <c r="V1735" s="8"/>
      <c r="W1735" s="8"/>
    </row>
    <row r="1736" ht="15.75" customHeight="1">
      <c r="O1736" s="563">
        <v>0.0</v>
      </c>
      <c r="P1736" s="563"/>
      <c r="S1736" s="115"/>
      <c r="T1736" s="63"/>
      <c r="U1736" s="8"/>
      <c r="V1736" s="8"/>
      <c r="W1736" s="8"/>
    </row>
    <row r="1737" ht="15.75" customHeight="1">
      <c r="A1737" s="9" t="s">
        <v>4184</v>
      </c>
      <c r="B1737" s="9" t="s">
        <v>4185</v>
      </c>
      <c r="C1737" s="61">
        <v>2.0</v>
      </c>
      <c r="D1737" s="61">
        <v>76.0</v>
      </c>
      <c r="E1737" s="61">
        <v>80.0</v>
      </c>
      <c r="F1737" s="61">
        <v>270.0</v>
      </c>
      <c r="G1737" s="61">
        <v>200.0</v>
      </c>
      <c r="H1737" s="515">
        <v>68.9415</v>
      </c>
      <c r="I1737" s="515">
        <v>56.394147000000004</v>
      </c>
      <c r="J1737" s="515">
        <v>44.53620900000001</v>
      </c>
      <c r="K1737" s="246">
        <v>2.2560000000000002</v>
      </c>
      <c r="L1737" s="560">
        <v>0.5</v>
      </c>
      <c r="M1737" s="561">
        <v>2.0</v>
      </c>
      <c r="N1737" s="562" t="s">
        <v>1254</v>
      </c>
      <c r="O1737" s="563">
        <v>11717.0</v>
      </c>
      <c r="P1737" s="563"/>
      <c r="S1737" s="115"/>
      <c r="T1737" s="63"/>
      <c r="U1737" s="8"/>
      <c r="V1737" s="8"/>
      <c r="W1737" s="8"/>
    </row>
    <row r="1738" ht="15.75" customHeight="1">
      <c r="A1738" s="9" t="s">
        <v>4186</v>
      </c>
      <c r="B1738" s="9" t="s">
        <v>4187</v>
      </c>
      <c r="C1738" s="61">
        <v>3.0</v>
      </c>
      <c r="D1738" s="61">
        <v>76.0</v>
      </c>
      <c r="E1738" s="61">
        <v>130.0</v>
      </c>
      <c r="F1738" s="61">
        <v>270.0</v>
      </c>
      <c r="G1738" s="61">
        <v>200.0</v>
      </c>
      <c r="H1738" s="515">
        <v>102.82799999999999</v>
      </c>
      <c r="I1738" s="515">
        <v>84.11330399999999</v>
      </c>
      <c r="J1738" s="515">
        <v>66.42688799999999</v>
      </c>
      <c r="K1738" s="246">
        <v>3.504</v>
      </c>
      <c r="L1738" s="560">
        <v>0.5</v>
      </c>
      <c r="M1738" s="561">
        <v>4.0</v>
      </c>
      <c r="N1738" s="105"/>
      <c r="O1738" s="563">
        <v>13680.0</v>
      </c>
      <c r="P1738" s="563"/>
      <c r="S1738" s="8"/>
      <c r="T1738" s="8"/>
      <c r="U1738" s="8"/>
      <c r="V1738" s="8"/>
      <c r="W1738" s="8"/>
    </row>
    <row r="1739" ht="15.75" customHeight="1">
      <c r="A1739" s="9" t="s">
        <v>4188</v>
      </c>
      <c r="B1739" s="9" t="s">
        <v>4189</v>
      </c>
      <c r="C1739" s="61">
        <v>4.0</v>
      </c>
      <c r="D1739" s="61">
        <v>76.0</v>
      </c>
      <c r="E1739" s="61">
        <v>180.0</v>
      </c>
      <c r="F1739" s="61">
        <v>270.0</v>
      </c>
      <c r="G1739" s="61">
        <v>200.0</v>
      </c>
      <c r="H1739" s="515">
        <v>137.883</v>
      </c>
      <c r="I1739" s="515">
        <v>112.78829400000001</v>
      </c>
      <c r="J1739" s="515">
        <v>89.07241800000001</v>
      </c>
      <c r="K1739" s="246">
        <v>4.752000000000001</v>
      </c>
      <c r="L1739" s="560">
        <v>0.5</v>
      </c>
      <c r="M1739" s="561">
        <v>4.0</v>
      </c>
      <c r="N1739" s="105"/>
      <c r="O1739" s="563">
        <v>15646.0</v>
      </c>
      <c r="P1739" s="563"/>
      <c r="S1739" s="8"/>
      <c r="T1739" s="8"/>
      <c r="U1739" s="8"/>
      <c r="V1739" s="8"/>
      <c r="W1739" s="8"/>
    </row>
    <row r="1740" ht="15.75" customHeight="1">
      <c r="A1740" s="9" t="s">
        <v>4190</v>
      </c>
      <c r="B1740" s="9" t="s">
        <v>4191</v>
      </c>
      <c r="C1740" s="61">
        <v>5.0</v>
      </c>
      <c r="D1740" s="61">
        <v>76.0</v>
      </c>
      <c r="E1740" s="61">
        <v>230.0</v>
      </c>
      <c r="F1740" s="61">
        <v>270.0</v>
      </c>
      <c r="G1740" s="61">
        <v>200.0</v>
      </c>
      <c r="H1740" s="515">
        <v>170.60099999999997</v>
      </c>
      <c r="I1740" s="515">
        <v>139.55161799999996</v>
      </c>
      <c r="J1740" s="515">
        <v>110.20824599999999</v>
      </c>
      <c r="K1740" s="246">
        <v>6.0</v>
      </c>
      <c r="L1740" s="560">
        <v>0.5</v>
      </c>
      <c r="M1740" s="561">
        <v>4.0</v>
      </c>
      <c r="N1740" s="105"/>
      <c r="O1740" s="563">
        <v>17617.0</v>
      </c>
      <c r="P1740" s="563"/>
      <c r="S1740" s="8"/>
      <c r="T1740" s="8"/>
      <c r="U1740" s="8"/>
      <c r="V1740" s="8"/>
      <c r="W1740" s="8"/>
    </row>
    <row r="1741" ht="15.75" customHeight="1">
      <c r="A1741" s="9" t="s">
        <v>4192</v>
      </c>
      <c r="B1741" s="9" t="s">
        <v>4193</v>
      </c>
      <c r="C1741" s="61">
        <v>6.0</v>
      </c>
      <c r="D1741" s="61">
        <v>76.0</v>
      </c>
      <c r="E1741" s="61">
        <v>280.0</v>
      </c>
      <c r="F1741" s="61">
        <v>270.0</v>
      </c>
      <c r="G1741" s="61">
        <v>200.0</v>
      </c>
      <c r="H1741" s="515">
        <v>204.4875</v>
      </c>
      <c r="I1741" s="515">
        <v>167.270775</v>
      </c>
      <c r="J1741" s="515">
        <v>132.098925</v>
      </c>
      <c r="K1741" s="246">
        <v>7.247999999999999</v>
      </c>
      <c r="L1741" s="560">
        <v>0.5</v>
      </c>
      <c r="M1741" s="561">
        <v>4.0</v>
      </c>
      <c r="N1741" s="105"/>
      <c r="O1741" s="563">
        <v>19592.0</v>
      </c>
      <c r="P1741" s="563"/>
      <c r="S1741" s="8"/>
      <c r="T1741" s="8"/>
      <c r="U1741" s="8"/>
      <c r="V1741" s="8"/>
      <c r="W1741" s="8"/>
    </row>
    <row r="1742" ht="15.75" customHeight="1">
      <c r="A1742" s="9" t="s">
        <v>4194</v>
      </c>
      <c r="B1742" s="9" t="s">
        <v>4195</v>
      </c>
      <c r="C1742" s="61">
        <v>7.0</v>
      </c>
      <c r="D1742" s="61">
        <v>76.0</v>
      </c>
      <c r="E1742" s="61">
        <v>330.0</v>
      </c>
      <c r="F1742" s="61">
        <v>270.0</v>
      </c>
      <c r="G1742" s="61">
        <v>200.0</v>
      </c>
      <c r="H1742" s="515">
        <v>239.54249999999996</v>
      </c>
      <c r="I1742" s="515">
        <v>195.94576499999997</v>
      </c>
      <c r="J1742" s="515">
        <v>154.744455</v>
      </c>
      <c r="K1742" s="246">
        <v>8.496</v>
      </c>
      <c r="L1742" s="560">
        <v>0.5</v>
      </c>
      <c r="M1742" s="561">
        <v>4.0</v>
      </c>
      <c r="N1742" s="105"/>
      <c r="O1742" s="563">
        <v>21571.0</v>
      </c>
      <c r="P1742" s="563"/>
      <c r="S1742" s="8"/>
      <c r="T1742" s="8"/>
      <c r="U1742" s="8"/>
      <c r="V1742" s="8"/>
      <c r="W1742" s="8"/>
    </row>
    <row r="1743" ht="15.75" customHeight="1">
      <c r="A1743" s="9" t="s">
        <v>4196</v>
      </c>
      <c r="B1743" s="9" t="s">
        <v>4197</v>
      </c>
      <c r="C1743" s="61">
        <v>8.0</v>
      </c>
      <c r="D1743" s="61">
        <v>76.0</v>
      </c>
      <c r="E1743" s="61">
        <v>380.0</v>
      </c>
      <c r="F1743" s="61">
        <v>270.0</v>
      </c>
      <c r="G1743" s="61">
        <v>200.0</v>
      </c>
      <c r="H1743" s="515">
        <v>273.429</v>
      </c>
      <c r="I1743" s="515">
        <v>223.66492199999996</v>
      </c>
      <c r="J1743" s="515">
        <v>176.635134</v>
      </c>
      <c r="K1743" s="246">
        <v>9.744</v>
      </c>
      <c r="L1743" s="560">
        <v>0.5</v>
      </c>
      <c r="M1743" s="561">
        <v>4.0</v>
      </c>
      <c r="N1743" s="105"/>
      <c r="O1743" s="563">
        <v>23554.0</v>
      </c>
      <c r="P1743" s="563"/>
      <c r="S1743" s="8"/>
      <c r="T1743" s="8"/>
      <c r="U1743" s="8"/>
      <c r="V1743" s="8"/>
      <c r="W1743" s="8"/>
    </row>
    <row r="1744" ht="15.75" customHeight="1">
      <c r="A1744" s="9" t="s">
        <v>4198</v>
      </c>
      <c r="B1744" s="9" t="s">
        <v>4199</v>
      </c>
      <c r="C1744" s="61">
        <v>9.0</v>
      </c>
      <c r="D1744" s="61">
        <v>76.0</v>
      </c>
      <c r="E1744" s="61">
        <v>430.0</v>
      </c>
      <c r="F1744" s="61">
        <v>270.0</v>
      </c>
      <c r="G1744" s="61">
        <v>200.0</v>
      </c>
      <c r="H1744" s="515">
        <v>308.484</v>
      </c>
      <c r="I1744" s="515">
        <v>252.33991199999997</v>
      </c>
      <c r="J1744" s="515">
        <v>199.280664</v>
      </c>
      <c r="K1744" s="246">
        <v>10.992</v>
      </c>
      <c r="L1744" s="560">
        <v>0.5</v>
      </c>
      <c r="M1744" s="561">
        <v>4.0</v>
      </c>
      <c r="N1744" s="105"/>
      <c r="O1744" s="563">
        <v>25541.0</v>
      </c>
      <c r="P1744" s="563"/>
      <c r="S1744" s="8"/>
      <c r="T1744" s="8"/>
      <c r="U1744" s="8"/>
      <c r="V1744" s="8"/>
      <c r="W1744" s="8"/>
    </row>
    <row r="1745" ht="15.75" customHeight="1">
      <c r="A1745" s="9" t="s">
        <v>4200</v>
      </c>
      <c r="B1745" s="9" t="s">
        <v>4201</v>
      </c>
      <c r="C1745" s="61">
        <v>10.0</v>
      </c>
      <c r="D1745" s="61">
        <v>76.0</v>
      </c>
      <c r="E1745" s="61">
        <v>480.0</v>
      </c>
      <c r="F1745" s="61">
        <v>270.0</v>
      </c>
      <c r="G1745" s="61">
        <v>200.0</v>
      </c>
      <c r="H1745" s="515">
        <v>342.3705</v>
      </c>
      <c r="I1745" s="515">
        <v>280.05906899999997</v>
      </c>
      <c r="J1745" s="515">
        <v>221.171343</v>
      </c>
      <c r="K1745" s="246">
        <v>12.24</v>
      </c>
      <c r="L1745" s="560">
        <v>0.5</v>
      </c>
      <c r="M1745" s="561">
        <v>6.0</v>
      </c>
      <c r="N1745" s="105"/>
      <c r="O1745" s="563">
        <v>27532.0</v>
      </c>
      <c r="P1745" s="563"/>
      <c r="S1745" s="8"/>
      <c r="T1745" s="8"/>
      <c r="U1745" s="8"/>
      <c r="V1745" s="8"/>
      <c r="W1745" s="8"/>
    </row>
    <row r="1746" ht="15.75" customHeight="1">
      <c r="A1746" s="9" t="s">
        <v>4202</v>
      </c>
      <c r="B1746" s="9" t="s">
        <v>4203</v>
      </c>
      <c r="C1746" s="61">
        <v>11.0</v>
      </c>
      <c r="D1746" s="61">
        <v>76.0</v>
      </c>
      <c r="E1746" s="61">
        <v>530.0</v>
      </c>
      <c r="F1746" s="61">
        <v>270.0</v>
      </c>
      <c r="G1746" s="61">
        <v>200.0</v>
      </c>
      <c r="H1746" s="515">
        <v>376.257</v>
      </c>
      <c r="I1746" s="515">
        <v>307.77822599999996</v>
      </c>
      <c r="J1746" s="515">
        <v>243.062022</v>
      </c>
      <c r="K1746" s="246">
        <v>13.488</v>
      </c>
      <c r="L1746" s="560">
        <v>0.5</v>
      </c>
      <c r="M1746" s="561">
        <v>6.0</v>
      </c>
      <c r="N1746" s="105"/>
      <c r="O1746" s="563">
        <v>29525.0</v>
      </c>
      <c r="P1746" s="563"/>
      <c r="S1746" s="8"/>
      <c r="T1746" s="8"/>
      <c r="U1746" s="8"/>
      <c r="V1746" s="8"/>
      <c r="W1746" s="8"/>
    </row>
    <row r="1747" ht="15.75" customHeight="1">
      <c r="A1747" s="9" t="s">
        <v>4204</v>
      </c>
      <c r="B1747" s="9" t="s">
        <v>4205</v>
      </c>
      <c r="C1747" s="61">
        <v>12.0</v>
      </c>
      <c r="D1747" s="61">
        <v>76.0</v>
      </c>
      <c r="E1747" s="61">
        <v>580.0</v>
      </c>
      <c r="F1747" s="61">
        <v>270.0</v>
      </c>
      <c r="G1747" s="61">
        <v>200.0</v>
      </c>
      <c r="H1747" s="515">
        <v>411.31199999999995</v>
      </c>
      <c r="I1747" s="515">
        <v>336.45321599999994</v>
      </c>
      <c r="J1747" s="515">
        <v>265.70755199999996</v>
      </c>
      <c r="K1747" s="246">
        <v>14.736</v>
      </c>
      <c r="L1747" s="560">
        <v>0.5</v>
      </c>
      <c r="M1747" s="561">
        <v>6.0</v>
      </c>
      <c r="N1747" s="105"/>
      <c r="O1747" s="563">
        <v>31495.0</v>
      </c>
      <c r="P1747" s="563"/>
      <c r="S1747" s="8"/>
      <c r="T1747" s="8"/>
      <c r="U1747" s="8"/>
      <c r="V1747" s="8"/>
      <c r="W1747" s="8"/>
    </row>
    <row r="1748" ht="15.75" customHeight="1">
      <c r="A1748" s="9" t="s">
        <v>4206</v>
      </c>
      <c r="B1748" s="9" t="s">
        <v>4207</v>
      </c>
      <c r="C1748" s="61">
        <v>13.0</v>
      </c>
      <c r="D1748" s="61">
        <v>76.0</v>
      </c>
      <c r="E1748" s="61">
        <v>630.0</v>
      </c>
      <c r="F1748" s="61">
        <v>270.0</v>
      </c>
      <c r="G1748" s="61">
        <v>200.0</v>
      </c>
      <c r="H1748" s="515">
        <v>445.19849999999997</v>
      </c>
      <c r="I1748" s="515">
        <v>364.17237299999994</v>
      </c>
      <c r="J1748" s="515">
        <v>287.598231</v>
      </c>
      <c r="K1748" s="246">
        <v>15.984</v>
      </c>
      <c r="L1748" s="560">
        <v>0.5</v>
      </c>
      <c r="M1748" s="561">
        <v>6.0</v>
      </c>
      <c r="N1748" s="105"/>
      <c r="O1748" s="563">
        <v>33466.0</v>
      </c>
      <c r="P1748" s="563"/>
      <c r="S1748" s="8"/>
      <c r="T1748" s="8"/>
      <c r="U1748" s="8"/>
      <c r="V1748" s="8"/>
      <c r="W1748" s="8"/>
    </row>
    <row r="1749" ht="15.75" customHeight="1">
      <c r="A1749" s="9" t="s">
        <v>4208</v>
      </c>
      <c r="B1749" s="9" t="s">
        <v>4209</v>
      </c>
      <c r="C1749" s="61">
        <v>14.0</v>
      </c>
      <c r="D1749" s="61">
        <v>76.0</v>
      </c>
      <c r="E1749" s="61">
        <v>680.0</v>
      </c>
      <c r="F1749" s="61">
        <v>270.0</v>
      </c>
      <c r="G1749" s="61">
        <v>200.0</v>
      </c>
      <c r="H1749" s="515">
        <v>480.2535000000001</v>
      </c>
      <c r="I1749" s="515">
        <v>392.84736300000003</v>
      </c>
      <c r="J1749" s="515">
        <v>310.24376100000006</v>
      </c>
      <c r="K1749" s="246">
        <v>17.232</v>
      </c>
      <c r="L1749" s="560">
        <v>0.5</v>
      </c>
      <c r="M1749" s="561">
        <v>6.0</v>
      </c>
      <c r="N1749" s="55"/>
      <c r="O1749" s="563">
        <v>35637.0</v>
      </c>
      <c r="P1749" s="563"/>
      <c r="S1749" s="8"/>
      <c r="T1749" s="8"/>
      <c r="U1749" s="8"/>
      <c r="V1749" s="8"/>
      <c r="W1749" s="8"/>
    </row>
    <row r="1750" ht="15.75" customHeight="1">
      <c r="A1750" s="572"/>
      <c r="B1750" s="573"/>
      <c r="C1750" s="573"/>
      <c r="D1750" s="577"/>
      <c r="E1750" s="577"/>
      <c r="F1750" s="577"/>
      <c r="G1750" s="577"/>
      <c r="H1750" s="578"/>
      <c r="I1750" s="578"/>
      <c r="J1750" s="578"/>
      <c r="K1750" s="577"/>
      <c r="L1750" s="577"/>
      <c r="M1750" s="571"/>
      <c r="N1750" s="573"/>
      <c r="O1750" s="563">
        <v>0.0</v>
      </c>
      <c r="P1750" s="563"/>
      <c r="S1750" s="8"/>
      <c r="T1750" s="8"/>
      <c r="U1750" s="8"/>
      <c r="V1750" s="8"/>
      <c r="W1750" s="8"/>
    </row>
    <row r="1751" ht="15.75" customHeight="1">
      <c r="A1751" s="572"/>
      <c r="B1751" s="573" t="s">
        <v>1403</v>
      </c>
      <c r="C1751" s="572"/>
      <c r="D1751" s="572"/>
      <c r="E1751" s="572"/>
      <c r="F1751" s="572"/>
      <c r="G1751" s="572"/>
      <c r="H1751" s="574"/>
      <c r="I1751" s="574"/>
      <c r="J1751" s="574"/>
      <c r="K1751" s="572"/>
      <c r="L1751" s="575"/>
      <c r="M1751" s="575"/>
      <c r="N1751" s="572"/>
      <c r="O1751" s="563">
        <v>0.0</v>
      </c>
      <c r="P1751" s="563"/>
      <c r="S1751" s="8"/>
      <c r="T1751" s="8"/>
      <c r="U1751" s="8"/>
      <c r="V1751" s="8"/>
      <c r="W1751" s="8"/>
    </row>
    <row r="1752" ht="15.75" customHeight="1">
      <c r="A1752" s="9" t="s">
        <v>4210</v>
      </c>
      <c r="B1752" s="9" t="s">
        <v>4211</v>
      </c>
      <c r="C1752" s="61">
        <v>2.0</v>
      </c>
      <c r="D1752" s="61">
        <v>76.0</v>
      </c>
      <c r="E1752" s="61">
        <v>80.0</v>
      </c>
      <c r="F1752" s="61">
        <v>420.0</v>
      </c>
      <c r="G1752" s="61">
        <v>350.0</v>
      </c>
      <c r="H1752" s="515">
        <v>106.3335</v>
      </c>
      <c r="I1752" s="515">
        <v>86.980803</v>
      </c>
      <c r="J1752" s="515">
        <v>68.691441</v>
      </c>
      <c r="K1752" s="246">
        <v>2.976</v>
      </c>
      <c r="L1752" s="560">
        <v>0.5</v>
      </c>
      <c r="M1752" s="561">
        <v>2.0</v>
      </c>
      <c r="N1752" s="562" t="s">
        <v>1254</v>
      </c>
      <c r="O1752" s="563">
        <v>12649.0</v>
      </c>
      <c r="P1752" s="563"/>
      <c r="S1752" s="8"/>
      <c r="T1752" s="8"/>
      <c r="U1752" s="8"/>
      <c r="V1752" s="8"/>
      <c r="W1752" s="8"/>
    </row>
    <row r="1753" ht="15.75" customHeight="1">
      <c r="A1753" s="9" t="s">
        <v>4212</v>
      </c>
      <c r="B1753" s="9" t="s">
        <v>4213</v>
      </c>
      <c r="C1753" s="61">
        <v>3.0</v>
      </c>
      <c r="D1753" s="61">
        <v>76.0</v>
      </c>
      <c r="E1753" s="61">
        <v>130.0</v>
      </c>
      <c r="F1753" s="61">
        <v>420.0</v>
      </c>
      <c r="G1753" s="61">
        <v>350.0</v>
      </c>
      <c r="H1753" s="515">
        <v>160.08450000000002</v>
      </c>
      <c r="I1753" s="515">
        <v>130.94912100000002</v>
      </c>
      <c r="J1753" s="515">
        <v>103.41458700000001</v>
      </c>
      <c r="K1753" s="246">
        <v>4.584</v>
      </c>
      <c r="L1753" s="560">
        <v>0.5</v>
      </c>
      <c r="M1753" s="561">
        <v>4.0</v>
      </c>
      <c r="N1753" s="105"/>
      <c r="O1753" s="563">
        <v>14829.0</v>
      </c>
      <c r="P1753" s="563"/>
      <c r="S1753" s="8"/>
      <c r="T1753" s="8"/>
      <c r="U1753" s="8"/>
      <c r="V1753" s="8"/>
      <c r="W1753" s="8"/>
    </row>
    <row r="1754" ht="15.75" customHeight="1">
      <c r="A1754" s="9" t="s">
        <v>4214</v>
      </c>
      <c r="B1754" s="9" t="s">
        <v>4215</v>
      </c>
      <c r="C1754" s="61">
        <v>4.0</v>
      </c>
      <c r="D1754" s="61">
        <v>76.0</v>
      </c>
      <c r="E1754" s="61">
        <v>180.0</v>
      </c>
      <c r="F1754" s="61">
        <v>420.0</v>
      </c>
      <c r="G1754" s="61">
        <v>350.0</v>
      </c>
      <c r="H1754" s="515">
        <v>213.8355</v>
      </c>
      <c r="I1754" s="515">
        <v>174.91743899999997</v>
      </c>
      <c r="J1754" s="515">
        <v>138.137733</v>
      </c>
      <c r="K1754" s="246">
        <v>6.192</v>
      </c>
      <c r="L1754" s="560">
        <v>0.5</v>
      </c>
      <c r="M1754" s="561">
        <v>4.0</v>
      </c>
      <c r="N1754" s="105"/>
      <c r="O1754" s="563">
        <v>17015.0</v>
      </c>
      <c r="P1754" s="563"/>
      <c r="S1754" s="8"/>
      <c r="T1754" s="115"/>
      <c r="U1754" s="8"/>
      <c r="V1754" s="8"/>
      <c r="W1754" s="8"/>
    </row>
    <row r="1755" ht="15.75" customHeight="1">
      <c r="A1755" s="9" t="s">
        <v>4216</v>
      </c>
      <c r="B1755" s="9" t="s">
        <v>4217</v>
      </c>
      <c r="C1755" s="61">
        <v>5.0</v>
      </c>
      <c r="D1755" s="61">
        <v>76.0</v>
      </c>
      <c r="E1755" s="61">
        <v>230.0</v>
      </c>
      <c r="F1755" s="61">
        <v>420.0</v>
      </c>
      <c r="G1755" s="61">
        <v>350.0</v>
      </c>
      <c r="H1755" s="515">
        <v>267.5865</v>
      </c>
      <c r="I1755" s="515">
        <v>218.88575699999998</v>
      </c>
      <c r="J1755" s="515">
        <v>172.860879</v>
      </c>
      <c r="K1755" s="246">
        <v>7.800000000000001</v>
      </c>
      <c r="L1755" s="560">
        <v>0.5</v>
      </c>
      <c r="M1755" s="561">
        <v>4.0</v>
      </c>
      <c r="N1755" s="105"/>
      <c r="O1755" s="563">
        <v>19204.0</v>
      </c>
      <c r="P1755" s="563"/>
      <c r="S1755" s="8"/>
      <c r="T1755" s="115"/>
      <c r="U1755" s="8"/>
      <c r="V1755" s="8"/>
      <c r="W1755" s="8"/>
    </row>
    <row r="1756" ht="15.75" customHeight="1">
      <c r="A1756" s="9" t="s">
        <v>4218</v>
      </c>
      <c r="B1756" s="9" t="s">
        <v>4219</v>
      </c>
      <c r="C1756" s="61">
        <v>6.0</v>
      </c>
      <c r="D1756" s="61">
        <v>76.0</v>
      </c>
      <c r="E1756" s="61">
        <v>280.0</v>
      </c>
      <c r="F1756" s="61">
        <v>420.0</v>
      </c>
      <c r="G1756" s="61">
        <v>350.0</v>
      </c>
      <c r="H1756" s="515">
        <v>319.00050000000005</v>
      </c>
      <c r="I1756" s="515">
        <v>260.942409</v>
      </c>
      <c r="J1756" s="515">
        <v>206.07432300000002</v>
      </c>
      <c r="K1756" s="246">
        <v>9.408</v>
      </c>
      <c r="L1756" s="560">
        <v>0.5</v>
      </c>
      <c r="M1756" s="561">
        <v>4.0</v>
      </c>
      <c r="N1756" s="105"/>
      <c r="O1756" s="563">
        <v>21398.0</v>
      </c>
      <c r="P1756" s="563"/>
      <c r="S1756" s="8"/>
      <c r="T1756" s="115"/>
      <c r="U1756" s="8"/>
      <c r="V1756" s="8"/>
      <c r="W1756" s="8"/>
    </row>
    <row r="1757" ht="15.75" customHeight="1">
      <c r="A1757" s="9" t="s">
        <v>4220</v>
      </c>
      <c r="B1757" s="9" t="s">
        <v>4221</v>
      </c>
      <c r="C1757" s="61">
        <v>7.0</v>
      </c>
      <c r="D1757" s="61">
        <v>76.0</v>
      </c>
      <c r="E1757" s="61">
        <v>330.0</v>
      </c>
      <c r="F1757" s="61">
        <v>420.0</v>
      </c>
      <c r="G1757" s="61">
        <v>350.0</v>
      </c>
      <c r="H1757" s="515">
        <v>372.7515</v>
      </c>
      <c r="I1757" s="515">
        <v>304.910727</v>
      </c>
      <c r="J1757" s="515">
        <v>240.797469</v>
      </c>
      <c r="K1757" s="246">
        <v>11.016</v>
      </c>
      <c r="L1757" s="560">
        <v>0.5</v>
      </c>
      <c r="M1757" s="561">
        <v>4.0</v>
      </c>
      <c r="N1757" s="105"/>
      <c r="O1757" s="563">
        <v>23597.0</v>
      </c>
      <c r="P1757" s="563"/>
      <c r="S1757" s="8"/>
      <c r="T1757" s="115"/>
      <c r="U1757" s="8"/>
      <c r="V1757" s="8"/>
      <c r="W1757" s="8"/>
    </row>
    <row r="1758" ht="15.75" customHeight="1">
      <c r="A1758" s="9" t="s">
        <v>4222</v>
      </c>
      <c r="B1758" s="9" t="s">
        <v>4223</v>
      </c>
      <c r="C1758" s="61">
        <v>8.0</v>
      </c>
      <c r="D1758" s="61">
        <v>76.0</v>
      </c>
      <c r="E1758" s="61">
        <v>380.0</v>
      </c>
      <c r="F1758" s="61">
        <v>420.0</v>
      </c>
      <c r="G1758" s="61">
        <v>350.0</v>
      </c>
      <c r="H1758" s="515">
        <v>425.334</v>
      </c>
      <c r="I1758" s="515">
        <v>347.923212</v>
      </c>
      <c r="J1758" s="515">
        <v>274.765764</v>
      </c>
      <c r="K1758" s="246">
        <v>12.624</v>
      </c>
      <c r="L1758" s="560">
        <v>0.5</v>
      </c>
      <c r="M1758" s="561">
        <v>4.0</v>
      </c>
      <c r="N1758" s="105"/>
      <c r="O1758" s="563">
        <v>25801.0</v>
      </c>
      <c r="P1758" s="563"/>
      <c r="S1758" s="8"/>
      <c r="T1758" s="115"/>
      <c r="U1758" s="8"/>
      <c r="V1758" s="8"/>
      <c r="W1758" s="8"/>
    </row>
    <row r="1759" ht="15.75" customHeight="1">
      <c r="A1759" s="9" t="s">
        <v>4224</v>
      </c>
      <c r="B1759" s="9" t="s">
        <v>4225</v>
      </c>
      <c r="C1759" s="61">
        <v>9.0</v>
      </c>
      <c r="D1759" s="61">
        <v>76.0</v>
      </c>
      <c r="E1759" s="61">
        <v>430.0</v>
      </c>
      <c r="F1759" s="61">
        <v>420.0</v>
      </c>
      <c r="G1759" s="61">
        <v>350.0</v>
      </c>
      <c r="H1759" s="515">
        <v>480.2535000000001</v>
      </c>
      <c r="I1759" s="515">
        <v>392.84736300000003</v>
      </c>
      <c r="J1759" s="515">
        <v>310.24376100000006</v>
      </c>
      <c r="K1759" s="246">
        <v>14.232</v>
      </c>
      <c r="L1759" s="560">
        <v>0.5</v>
      </c>
      <c r="M1759" s="561">
        <v>4.0</v>
      </c>
      <c r="N1759" s="105"/>
      <c r="O1759" s="563">
        <v>28008.0</v>
      </c>
      <c r="P1759" s="563"/>
      <c r="S1759" s="8"/>
      <c r="T1759" s="115"/>
      <c r="U1759" s="8"/>
      <c r="V1759" s="8"/>
      <c r="W1759" s="8"/>
    </row>
    <row r="1760" ht="15.75" customHeight="1">
      <c r="A1760" s="9" t="s">
        <v>4226</v>
      </c>
      <c r="B1760" s="9" t="s">
        <v>4227</v>
      </c>
      <c r="C1760" s="61">
        <v>10.0</v>
      </c>
      <c r="D1760" s="61">
        <v>76.0</v>
      </c>
      <c r="E1760" s="61">
        <v>480.0</v>
      </c>
      <c r="F1760" s="61">
        <v>420.0</v>
      </c>
      <c r="G1760" s="61">
        <v>350.0</v>
      </c>
      <c r="H1760" s="515">
        <v>532.836</v>
      </c>
      <c r="I1760" s="515">
        <v>435.859848</v>
      </c>
      <c r="J1760" s="515">
        <v>344.212056</v>
      </c>
      <c r="K1760" s="246">
        <v>15.84</v>
      </c>
      <c r="L1760" s="560">
        <v>0.5</v>
      </c>
      <c r="M1760" s="561">
        <v>6.0</v>
      </c>
      <c r="N1760" s="105"/>
      <c r="O1760" s="563">
        <v>30220.0</v>
      </c>
      <c r="P1760" s="563"/>
      <c r="S1760" s="8"/>
      <c r="T1760" s="115"/>
      <c r="U1760" s="8"/>
      <c r="V1760" s="8"/>
      <c r="W1760" s="8"/>
    </row>
    <row r="1761" ht="15.75" customHeight="1">
      <c r="A1761" s="9" t="s">
        <v>4228</v>
      </c>
      <c r="B1761" s="9" t="s">
        <v>4229</v>
      </c>
      <c r="C1761" s="61">
        <v>11.0</v>
      </c>
      <c r="D1761" s="61">
        <v>76.0</v>
      </c>
      <c r="E1761" s="61">
        <v>530.0</v>
      </c>
      <c r="F1761" s="61">
        <v>420.0</v>
      </c>
      <c r="G1761" s="61">
        <v>350.0</v>
      </c>
      <c r="H1761" s="515">
        <v>585.4185</v>
      </c>
      <c r="I1761" s="515">
        <v>478.87233299999997</v>
      </c>
      <c r="J1761" s="515">
        <v>378.18035100000003</v>
      </c>
      <c r="K1761" s="246">
        <v>17.448</v>
      </c>
      <c r="L1761" s="560">
        <v>0.5</v>
      </c>
      <c r="M1761" s="561">
        <v>6.0</v>
      </c>
      <c r="N1761" s="105"/>
      <c r="O1761" s="563">
        <v>32436.0</v>
      </c>
      <c r="P1761" s="563"/>
      <c r="S1761" s="8"/>
      <c r="T1761" s="115"/>
      <c r="U1761" s="8"/>
      <c r="V1761" s="8"/>
      <c r="W1761" s="8"/>
    </row>
    <row r="1762" ht="15.75" customHeight="1">
      <c r="A1762" s="9" t="s">
        <v>4230</v>
      </c>
      <c r="B1762" s="9" t="s">
        <v>4231</v>
      </c>
      <c r="C1762" s="61">
        <v>12.0</v>
      </c>
      <c r="D1762" s="61">
        <v>76.0</v>
      </c>
      <c r="E1762" s="61">
        <v>580.0</v>
      </c>
      <c r="F1762" s="61">
        <v>420.0</v>
      </c>
      <c r="G1762" s="61">
        <v>350.0</v>
      </c>
      <c r="H1762" s="515">
        <v>639.1695</v>
      </c>
      <c r="I1762" s="515">
        <v>522.840651</v>
      </c>
      <c r="J1762" s="515">
        <v>412.903497</v>
      </c>
      <c r="K1762" s="246">
        <v>19.056</v>
      </c>
      <c r="L1762" s="560">
        <v>0.5</v>
      </c>
      <c r="M1762" s="561">
        <v>6.0</v>
      </c>
      <c r="N1762" s="105"/>
      <c r="O1762" s="563">
        <v>34625.0</v>
      </c>
      <c r="P1762" s="563"/>
      <c r="S1762" s="8"/>
      <c r="T1762" s="115"/>
      <c r="U1762" s="8"/>
      <c r="V1762" s="8"/>
      <c r="W1762" s="8"/>
    </row>
    <row r="1763" ht="15.75" customHeight="1">
      <c r="A1763" s="9" t="s">
        <v>4232</v>
      </c>
      <c r="B1763" s="9" t="s">
        <v>4233</v>
      </c>
      <c r="C1763" s="61">
        <v>13.0</v>
      </c>
      <c r="D1763" s="61">
        <v>76.0</v>
      </c>
      <c r="E1763" s="61">
        <v>630.0</v>
      </c>
      <c r="F1763" s="61">
        <v>420.0</v>
      </c>
      <c r="G1763" s="61">
        <v>350.0</v>
      </c>
      <c r="H1763" s="515">
        <v>691.752</v>
      </c>
      <c r="I1763" s="515">
        <v>565.853136</v>
      </c>
      <c r="J1763" s="515">
        <v>446.87179199999997</v>
      </c>
      <c r="K1763" s="246">
        <v>20.664</v>
      </c>
      <c r="L1763" s="560">
        <v>0.5</v>
      </c>
      <c r="M1763" s="561">
        <v>6.0</v>
      </c>
      <c r="N1763" s="105"/>
      <c r="O1763" s="563">
        <v>36814.0</v>
      </c>
      <c r="P1763" s="563"/>
      <c r="S1763" s="8"/>
      <c r="T1763" s="115"/>
      <c r="U1763" s="8"/>
      <c r="V1763" s="8"/>
      <c r="W1763" s="8"/>
    </row>
    <row r="1764" ht="15.75" customHeight="1">
      <c r="A1764" s="9" t="s">
        <v>4234</v>
      </c>
      <c r="B1764" s="9" t="s">
        <v>4235</v>
      </c>
      <c r="C1764" s="61">
        <v>14.0</v>
      </c>
      <c r="D1764" s="61">
        <v>76.0</v>
      </c>
      <c r="E1764" s="61">
        <v>680.0</v>
      </c>
      <c r="F1764" s="61">
        <v>420.0</v>
      </c>
      <c r="G1764" s="61">
        <v>350.0</v>
      </c>
      <c r="H1764" s="515">
        <v>745.503</v>
      </c>
      <c r="I1764" s="515">
        <v>609.821454</v>
      </c>
      <c r="J1764" s="515">
        <v>481.594938</v>
      </c>
      <c r="K1764" s="246">
        <v>22.272</v>
      </c>
      <c r="L1764" s="560">
        <v>0.5</v>
      </c>
      <c r="M1764" s="561">
        <v>6.0</v>
      </c>
      <c r="N1764" s="55"/>
      <c r="O1764" s="563">
        <v>39226.0</v>
      </c>
      <c r="P1764" s="563"/>
      <c r="S1764" s="8"/>
      <c r="T1764" s="115"/>
      <c r="U1764" s="8"/>
      <c r="V1764" s="8"/>
      <c r="W1764" s="8"/>
    </row>
    <row r="1765" ht="15.75" customHeight="1">
      <c r="A1765" s="572"/>
      <c r="B1765" s="573"/>
      <c r="C1765" s="573"/>
      <c r="D1765" s="577"/>
      <c r="E1765" s="577"/>
      <c r="F1765" s="577"/>
      <c r="G1765" s="577"/>
      <c r="H1765" s="578"/>
      <c r="I1765" s="578"/>
      <c r="J1765" s="578"/>
      <c r="K1765" s="577"/>
      <c r="L1765" s="577"/>
      <c r="M1765" s="572"/>
      <c r="N1765" s="573"/>
      <c r="O1765" s="563">
        <v>0.0</v>
      </c>
      <c r="P1765" s="563"/>
      <c r="S1765" s="8"/>
      <c r="T1765" s="115"/>
      <c r="U1765" s="8"/>
      <c r="V1765" s="8"/>
      <c r="W1765" s="8"/>
    </row>
    <row r="1766" ht="15.75" customHeight="1">
      <c r="A1766" s="572"/>
      <c r="B1766" s="573" t="s">
        <v>1556</v>
      </c>
      <c r="C1766" s="572"/>
      <c r="D1766" s="572"/>
      <c r="E1766" s="572"/>
      <c r="F1766" s="572"/>
      <c r="G1766" s="572"/>
      <c r="H1766" s="574"/>
      <c r="I1766" s="574"/>
      <c r="J1766" s="574"/>
      <c r="K1766" s="572"/>
      <c r="L1766" s="575"/>
      <c r="M1766" s="572"/>
      <c r="N1766" s="572"/>
      <c r="O1766" s="563">
        <v>0.0</v>
      </c>
      <c r="P1766" s="563"/>
      <c r="S1766" s="8"/>
      <c r="T1766" s="115"/>
      <c r="U1766" s="8"/>
      <c r="V1766" s="8"/>
      <c r="W1766" s="8"/>
    </row>
    <row r="1767" ht="15.75" customHeight="1">
      <c r="A1767" s="9" t="s">
        <v>4236</v>
      </c>
      <c r="B1767" s="9" t="s">
        <v>4237</v>
      </c>
      <c r="C1767" s="61">
        <v>2.0</v>
      </c>
      <c r="D1767" s="61">
        <v>76.0</v>
      </c>
      <c r="E1767" s="61">
        <v>80.0</v>
      </c>
      <c r="F1767" s="61">
        <v>500.0</v>
      </c>
      <c r="G1767" s="61">
        <v>430.0</v>
      </c>
      <c r="H1767" s="515">
        <v>127.36650000000002</v>
      </c>
      <c r="I1767" s="515">
        <v>104.18579700000001</v>
      </c>
      <c r="J1767" s="515">
        <v>82.27875900000001</v>
      </c>
      <c r="K1767" s="246">
        <v>3.36</v>
      </c>
      <c r="L1767" s="560">
        <v>0.5</v>
      </c>
      <c r="M1767" s="561">
        <v>2.0</v>
      </c>
      <c r="N1767" s="562" t="s">
        <v>1254</v>
      </c>
      <c r="O1767" s="563">
        <v>13684.0</v>
      </c>
      <c r="P1767" s="563"/>
      <c r="S1767" s="8"/>
      <c r="T1767" s="63"/>
      <c r="U1767" s="8"/>
      <c r="V1767" s="8"/>
      <c r="W1767" s="8"/>
    </row>
    <row r="1768" ht="15.75" customHeight="1">
      <c r="A1768" s="9" t="s">
        <v>4238</v>
      </c>
      <c r="B1768" s="9" t="s">
        <v>4239</v>
      </c>
      <c r="C1768" s="61">
        <v>3.0</v>
      </c>
      <c r="D1768" s="61">
        <v>76.0</v>
      </c>
      <c r="E1768" s="61">
        <v>130.0</v>
      </c>
      <c r="F1768" s="61">
        <v>500.0</v>
      </c>
      <c r="G1768" s="61">
        <v>430.0</v>
      </c>
      <c r="H1768" s="515">
        <v>190.4655</v>
      </c>
      <c r="I1768" s="515">
        <v>155.80077899999998</v>
      </c>
      <c r="J1768" s="515">
        <v>123.040713</v>
      </c>
      <c r="K1768" s="246">
        <v>5.16</v>
      </c>
      <c r="L1768" s="560">
        <v>0.5</v>
      </c>
      <c r="M1768" s="561">
        <v>4.0</v>
      </c>
      <c r="N1768" s="105"/>
      <c r="O1768" s="563">
        <v>16107.0</v>
      </c>
      <c r="P1768" s="563"/>
      <c r="S1768" s="8"/>
      <c r="T1768" s="63"/>
      <c r="U1768" s="8"/>
      <c r="V1768" s="8"/>
      <c r="W1768" s="8"/>
    </row>
    <row r="1769" ht="15.75" customHeight="1">
      <c r="A1769" s="9" t="s">
        <v>4240</v>
      </c>
      <c r="B1769" s="9" t="s">
        <v>4241</v>
      </c>
      <c r="C1769" s="61">
        <v>4.0</v>
      </c>
      <c r="D1769" s="61">
        <v>76.0</v>
      </c>
      <c r="E1769" s="61">
        <v>180.0</v>
      </c>
      <c r="F1769" s="61">
        <v>500.0</v>
      </c>
      <c r="G1769" s="61">
        <v>430.0</v>
      </c>
      <c r="H1769" s="515">
        <v>253.5645</v>
      </c>
      <c r="I1769" s="515">
        <v>207.415761</v>
      </c>
      <c r="J1769" s="515">
        <v>163.802667</v>
      </c>
      <c r="K1769" s="246">
        <v>6.96</v>
      </c>
      <c r="L1769" s="560">
        <v>0.5</v>
      </c>
      <c r="M1769" s="561">
        <v>4.0</v>
      </c>
      <c r="N1769" s="105"/>
      <c r="O1769" s="563">
        <v>18535.0</v>
      </c>
      <c r="P1769" s="563"/>
      <c r="S1769" s="8"/>
      <c r="T1769" s="115"/>
      <c r="U1769" s="8"/>
      <c r="V1769" s="8"/>
      <c r="W1769" s="8"/>
    </row>
    <row r="1770" ht="15.75" customHeight="1">
      <c r="A1770" s="9" t="s">
        <v>4242</v>
      </c>
      <c r="B1770" s="9" t="s">
        <v>4243</v>
      </c>
      <c r="C1770" s="61">
        <v>5.0</v>
      </c>
      <c r="D1770" s="61">
        <v>76.0</v>
      </c>
      <c r="E1770" s="61">
        <v>230.0</v>
      </c>
      <c r="F1770" s="61">
        <v>500.0</v>
      </c>
      <c r="G1770" s="61">
        <v>430.0</v>
      </c>
      <c r="H1770" s="515">
        <v>316.6635</v>
      </c>
      <c r="I1770" s="515">
        <v>259.030743</v>
      </c>
      <c r="J1770" s="515">
        <v>204.56462100000002</v>
      </c>
      <c r="K1770" s="246">
        <v>8.76</v>
      </c>
      <c r="L1770" s="560">
        <v>0.5</v>
      </c>
      <c r="M1770" s="561">
        <v>4.0</v>
      </c>
      <c r="N1770" s="105"/>
      <c r="O1770" s="563">
        <v>20967.0</v>
      </c>
      <c r="P1770" s="563"/>
      <c r="S1770" s="8"/>
      <c r="T1770" s="115"/>
      <c r="U1770" s="8"/>
      <c r="V1770" s="8"/>
      <c r="W1770" s="8"/>
    </row>
    <row r="1771" ht="15.75" customHeight="1">
      <c r="A1771" s="9" t="s">
        <v>4244</v>
      </c>
      <c r="B1771" s="9" t="s">
        <v>4245</v>
      </c>
      <c r="C1771" s="61">
        <v>6.0</v>
      </c>
      <c r="D1771" s="61">
        <v>76.0</v>
      </c>
      <c r="E1771" s="61">
        <v>280.0</v>
      </c>
      <c r="F1771" s="61">
        <v>500.0</v>
      </c>
      <c r="G1771" s="61">
        <v>430.0</v>
      </c>
      <c r="H1771" s="515">
        <v>380.931</v>
      </c>
      <c r="I1771" s="515">
        <v>311.60155799999995</v>
      </c>
      <c r="J1771" s="515">
        <v>246.081426</v>
      </c>
      <c r="K1771" s="246">
        <v>10.559999999999999</v>
      </c>
      <c r="L1771" s="560">
        <v>0.5</v>
      </c>
      <c r="M1771" s="561">
        <v>4.0</v>
      </c>
      <c r="N1771" s="105"/>
      <c r="O1771" s="563">
        <v>23406.0</v>
      </c>
      <c r="P1771" s="563"/>
      <c r="S1771" s="8"/>
      <c r="T1771" s="115"/>
      <c r="U1771" s="8"/>
      <c r="V1771" s="8"/>
      <c r="W1771" s="8"/>
    </row>
    <row r="1772" ht="15.75" customHeight="1">
      <c r="A1772" s="9" t="s">
        <v>4246</v>
      </c>
      <c r="B1772" s="9" t="s">
        <v>4247</v>
      </c>
      <c r="C1772" s="61">
        <v>7.0</v>
      </c>
      <c r="D1772" s="61">
        <v>76.0</v>
      </c>
      <c r="E1772" s="61">
        <v>330.0</v>
      </c>
      <c r="F1772" s="61">
        <v>500.0</v>
      </c>
      <c r="G1772" s="61">
        <v>430.0</v>
      </c>
      <c r="H1772" s="515">
        <v>444.03</v>
      </c>
      <c r="I1772" s="515">
        <v>363.21653999999995</v>
      </c>
      <c r="J1772" s="515">
        <v>286.84337999999997</v>
      </c>
      <c r="K1772" s="246">
        <v>12.36</v>
      </c>
      <c r="L1772" s="560">
        <v>0.5</v>
      </c>
      <c r="M1772" s="561">
        <v>4.0</v>
      </c>
      <c r="N1772" s="105"/>
      <c r="O1772" s="563">
        <v>25848.0</v>
      </c>
      <c r="P1772" s="563"/>
      <c r="S1772" s="8"/>
      <c r="T1772" s="115"/>
      <c r="U1772" s="8"/>
      <c r="V1772" s="8"/>
      <c r="W1772" s="8"/>
    </row>
    <row r="1773" ht="15.75" customHeight="1">
      <c r="A1773" s="9" t="s">
        <v>4248</v>
      </c>
      <c r="B1773" s="9" t="s">
        <v>4249</v>
      </c>
      <c r="C1773" s="61">
        <v>8.0</v>
      </c>
      <c r="D1773" s="61">
        <v>76.0</v>
      </c>
      <c r="E1773" s="61">
        <v>380.0</v>
      </c>
      <c r="F1773" s="61">
        <v>500.0</v>
      </c>
      <c r="G1773" s="61">
        <v>430.0</v>
      </c>
      <c r="H1773" s="515">
        <v>507.129</v>
      </c>
      <c r="I1773" s="515">
        <v>414.831522</v>
      </c>
      <c r="J1773" s="515">
        <v>327.605334</v>
      </c>
      <c r="K1773" s="246">
        <v>14.16</v>
      </c>
      <c r="L1773" s="560">
        <v>0.5</v>
      </c>
      <c r="M1773" s="561">
        <v>4.0</v>
      </c>
      <c r="N1773" s="105"/>
      <c r="O1773" s="563">
        <v>28298.0</v>
      </c>
      <c r="P1773" s="563"/>
      <c r="S1773" s="8"/>
      <c r="T1773" s="115"/>
      <c r="U1773" s="8"/>
      <c r="V1773" s="8"/>
      <c r="W1773" s="8"/>
    </row>
    <row r="1774" ht="15.75" customHeight="1">
      <c r="A1774" s="9" t="s">
        <v>4250</v>
      </c>
      <c r="B1774" s="9" t="s">
        <v>4251</v>
      </c>
      <c r="C1774" s="61">
        <v>9.0</v>
      </c>
      <c r="D1774" s="61">
        <v>76.0</v>
      </c>
      <c r="E1774" s="61">
        <v>430.0</v>
      </c>
      <c r="F1774" s="61">
        <v>500.0</v>
      </c>
      <c r="G1774" s="61">
        <v>430.0</v>
      </c>
      <c r="H1774" s="515">
        <v>570.228</v>
      </c>
      <c r="I1774" s="515">
        <v>466.44650399999995</v>
      </c>
      <c r="J1774" s="515">
        <v>368.367288</v>
      </c>
      <c r="K1774" s="246">
        <v>15.959999999999999</v>
      </c>
      <c r="L1774" s="560">
        <v>0.5</v>
      </c>
      <c r="M1774" s="561">
        <v>4.0</v>
      </c>
      <c r="N1774" s="105"/>
      <c r="O1774" s="563">
        <v>30749.0</v>
      </c>
      <c r="P1774" s="563"/>
      <c r="S1774" s="8"/>
      <c r="T1774" s="115"/>
      <c r="U1774" s="8"/>
      <c r="V1774" s="8"/>
      <c r="W1774" s="8"/>
    </row>
    <row r="1775" ht="15.75" customHeight="1">
      <c r="A1775" s="9" t="s">
        <v>4252</v>
      </c>
      <c r="B1775" s="9" t="s">
        <v>4253</v>
      </c>
      <c r="C1775" s="61">
        <v>10.0</v>
      </c>
      <c r="D1775" s="61">
        <v>76.0</v>
      </c>
      <c r="E1775" s="61">
        <v>480.0</v>
      </c>
      <c r="F1775" s="61">
        <v>500.0</v>
      </c>
      <c r="G1775" s="61">
        <v>430.0</v>
      </c>
      <c r="H1775" s="515">
        <v>634.4955</v>
      </c>
      <c r="I1775" s="515">
        <v>519.0173189999999</v>
      </c>
      <c r="J1775" s="515">
        <v>409.884093</v>
      </c>
      <c r="K1775" s="246">
        <v>17.759999999999998</v>
      </c>
      <c r="L1775" s="560">
        <v>0.5</v>
      </c>
      <c r="M1775" s="561">
        <v>6.0</v>
      </c>
      <c r="N1775" s="105"/>
      <c r="O1775" s="563">
        <v>33208.0</v>
      </c>
      <c r="P1775" s="563"/>
      <c r="S1775" s="8"/>
      <c r="T1775" s="115"/>
      <c r="U1775" s="8"/>
      <c r="V1775" s="8"/>
      <c r="W1775" s="8"/>
    </row>
    <row r="1776" ht="15.75" customHeight="1">
      <c r="A1776" s="9" t="s">
        <v>4254</v>
      </c>
      <c r="B1776" s="9" t="s">
        <v>4255</v>
      </c>
      <c r="C1776" s="61">
        <v>11.0</v>
      </c>
      <c r="D1776" s="61">
        <v>76.0</v>
      </c>
      <c r="E1776" s="61">
        <v>530.0</v>
      </c>
      <c r="F1776" s="61">
        <v>500.0</v>
      </c>
      <c r="G1776" s="61">
        <v>430.0</v>
      </c>
      <c r="H1776" s="515">
        <v>697.5945</v>
      </c>
      <c r="I1776" s="515">
        <v>570.632301</v>
      </c>
      <c r="J1776" s="515">
        <v>450.646047</v>
      </c>
      <c r="K1776" s="246">
        <v>19.56</v>
      </c>
      <c r="L1776" s="560">
        <v>0.5</v>
      </c>
      <c r="M1776" s="561">
        <v>6.0</v>
      </c>
      <c r="N1776" s="105"/>
      <c r="O1776" s="563">
        <v>35669.0</v>
      </c>
      <c r="P1776" s="563"/>
      <c r="S1776" s="8"/>
      <c r="T1776" s="115"/>
      <c r="U1776" s="8"/>
      <c r="V1776" s="8"/>
      <c r="W1776" s="8"/>
    </row>
    <row r="1777" ht="15.75" customHeight="1">
      <c r="A1777" s="9" t="s">
        <v>4256</v>
      </c>
      <c r="B1777" s="9" t="s">
        <v>4257</v>
      </c>
      <c r="C1777" s="61">
        <v>12.0</v>
      </c>
      <c r="D1777" s="61">
        <v>76.0</v>
      </c>
      <c r="E1777" s="61">
        <v>580.0</v>
      </c>
      <c r="F1777" s="61">
        <v>500.0</v>
      </c>
      <c r="G1777" s="61">
        <v>430.0</v>
      </c>
      <c r="H1777" s="515">
        <v>760.6934999999999</v>
      </c>
      <c r="I1777" s="515">
        <v>622.2472829999998</v>
      </c>
      <c r="J1777" s="515">
        <v>491.4080009999999</v>
      </c>
      <c r="K1777" s="246">
        <v>21.36</v>
      </c>
      <c r="L1777" s="560">
        <v>0.5</v>
      </c>
      <c r="M1777" s="561">
        <v>6.0</v>
      </c>
      <c r="N1777" s="105"/>
      <c r="O1777" s="563">
        <v>38102.0</v>
      </c>
      <c r="P1777" s="563"/>
      <c r="S1777" s="8"/>
      <c r="T1777" s="115"/>
      <c r="U1777" s="8"/>
      <c r="V1777" s="8"/>
      <c r="W1777" s="8"/>
    </row>
    <row r="1778" ht="15.75" customHeight="1">
      <c r="A1778" s="9" t="s">
        <v>4258</v>
      </c>
      <c r="B1778" s="9" t="s">
        <v>4259</v>
      </c>
      <c r="C1778" s="61">
        <v>13.0</v>
      </c>
      <c r="D1778" s="61">
        <v>76.0</v>
      </c>
      <c r="E1778" s="61">
        <v>630.0</v>
      </c>
      <c r="F1778" s="61">
        <v>500.0</v>
      </c>
      <c r="G1778" s="61">
        <v>430.0</v>
      </c>
      <c r="H1778" s="515">
        <v>823.7925</v>
      </c>
      <c r="I1778" s="515">
        <v>673.862265</v>
      </c>
      <c r="J1778" s="515">
        <v>532.1699550000001</v>
      </c>
      <c r="K1778" s="246">
        <v>23.16</v>
      </c>
      <c r="L1778" s="560">
        <v>0.5</v>
      </c>
      <c r="M1778" s="561">
        <v>6.0</v>
      </c>
      <c r="N1778" s="105"/>
      <c r="O1778" s="563">
        <v>40534.0</v>
      </c>
      <c r="P1778" s="563"/>
      <c r="S1778" s="8"/>
      <c r="T1778" s="115"/>
      <c r="U1778" s="8"/>
      <c r="V1778" s="8"/>
      <c r="W1778" s="8"/>
    </row>
    <row r="1779" ht="15.75" customHeight="1">
      <c r="A1779" s="9" t="s">
        <v>4260</v>
      </c>
      <c r="B1779" s="9" t="s">
        <v>4261</v>
      </c>
      <c r="C1779" s="61">
        <v>14.0</v>
      </c>
      <c r="D1779" s="61">
        <v>76.0</v>
      </c>
      <c r="E1779" s="61">
        <v>680.0</v>
      </c>
      <c r="F1779" s="61">
        <v>500.0</v>
      </c>
      <c r="G1779" s="61">
        <v>430.0</v>
      </c>
      <c r="H1779" s="515">
        <v>888.06</v>
      </c>
      <c r="I1779" s="515">
        <v>726.4330799999999</v>
      </c>
      <c r="J1779" s="515">
        <v>573.6867599999999</v>
      </c>
      <c r="K1779" s="246">
        <v>24.96</v>
      </c>
      <c r="L1779" s="560">
        <v>0.5</v>
      </c>
      <c r="M1779" s="561">
        <v>6.0</v>
      </c>
      <c r="N1779" s="55"/>
      <c r="O1779" s="563">
        <v>43214.0</v>
      </c>
      <c r="P1779" s="563"/>
      <c r="S1779" s="8"/>
      <c r="T1779" s="115"/>
      <c r="U1779" s="8"/>
      <c r="V1779" s="8"/>
      <c r="W1779" s="8"/>
    </row>
    <row r="1780" ht="15.75" customHeight="1">
      <c r="C1780" s="67"/>
      <c r="D1780" s="67"/>
      <c r="E1780" s="67"/>
      <c r="F1780" s="67"/>
      <c r="G1780" s="67"/>
      <c r="H1780" s="115"/>
      <c r="I1780" s="115"/>
      <c r="J1780" s="115"/>
      <c r="K1780" s="67"/>
      <c r="L1780" s="570"/>
      <c r="M1780" s="572"/>
      <c r="O1780" s="563">
        <v>0.0</v>
      </c>
      <c r="P1780" s="563"/>
      <c r="S1780" s="8"/>
      <c r="T1780" s="115"/>
      <c r="U1780" s="8"/>
      <c r="V1780" s="8"/>
      <c r="W1780" s="8"/>
    </row>
    <row r="1781" ht="15.75" customHeight="1">
      <c r="A1781" s="572"/>
      <c r="B1781" s="573" t="s">
        <v>1676</v>
      </c>
      <c r="C1781" s="572"/>
      <c r="D1781" s="572"/>
      <c r="E1781" s="572"/>
      <c r="F1781" s="572"/>
      <c r="G1781" s="572"/>
      <c r="H1781" s="574"/>
      <c r="I1781" s="574"/>
      <c r="J1781" s="574"/>
      <c r="K1781" s="572"/>
      <c r="L1781" s="575"/>
      <c r="M1781" s="572"/>
      <c r="N1781" s="572"/>
      <c r="O1781" s="563">
        <v>0.0</v>
      </c>
      <c r="P1781" s="563"/>
      <c r="S1781" s="8"/>
      <c r="T1781" s="115"/>
      <c r="U1781" s="8"/>
      <c r="V1781" s="8"/>
      <c r="W1781" s="8"/>
    </row>
    <row r="1782" ht="15.75" customHeight="1">
      <c r="A1782" s="9" t="s">
        <v>4262</v>
      </c>
      <c r="B1782" s="9" t="s">
        <v>4263</v>
      </c>
      <c r="C1782" s="61">
        <v>2.0</v>
      </c>
      <c r="D1782" s="61">
        <v>76.0</v>
      </c>
      <c r="E1782" s="61">
        <v>80.0</v>
      </c>
      <c r="F1782" s="61">
        <v>550.0</v>
      </c>
      <c r="G1782" s="61">
        <v>480.0</v>
      </c>
      <c r="H1782" s="515">
        <v>139.0515</v>
      </c>
      <c r="I1782" s="515">
        <v>113.74412699999999</v>
      </c>
      <c r="J1782" s="515">
        <v>89.827269</v>
      </c>
      <c r="K1782" s="246">
        <v>3.6</v>
      </c>
      <c r="L1782" s="560">
        <v>0.5</v>
      </c>
      <c r="M1782" s="561">
        <v>2.0</v>
      </c>
      <c r="N1782" s="562" t="s">
        <v>1254</v>
      </c>
      <c r="O1782" s="563">
        <v>14719.0</v>
      </c>
      <c r="P1782" s="563"/>
      <c r="S1782" s="8"/>
      <c r="T1782" s="63"/>
      <c r="U1782" s="8"/>
      <c r="V1782" s="8"/>
      <c r="W1782" s="8"/>
    </row>
    <row r="1783" ht="15.75" customHeight="1">
      <c r="A1783" s="9" t="s">
        <v>4264</v>
      </c>
      <c r="B1783" s="9" t="s">
        <v>4265</v>
      </c>
      <c r="C1783" s="61">
        <v>3.0</v>
      </c>
      <c r="D1783" s="61">
        <v>76.0</v>
      </c>
      <c r="E1783" s="61">
        <v>130.0</v>
      </c>
      <c r="F1783" s="61">
        <v>550.0</v>
      </c>
      <c r="G1783" s="61">
        <v>480.0</v>
      </c>
      <c r="H1783" s="515">
        <v>209.16150000000002</v>
      </c>
      <c r="I1783" s="515">
        <v>171.094107</v>
      </c>
      <c r="J1783" s="515">
        <v>135.11832900000002</v>
      </c>
      <c r="K1783" s="246">
        <v>5.52</v>
      </c>
      <c r="L1783" s="560">
        <v>0.5</v>
      </c>
      <c r="M1783" s="561">
        <v>4.0</v>
      </c>
      <c r="N1783" s="105"/>
      <c r="O1783" s="563">
        <v>17382.0</v>
      </c>
      <c r="P1783" s="563"/>
      <c r="S1783" s="8"/>
      <c r="T1783" s="63"/>
      <c r="U1783" s="8"/>
      <c r="V1783" s="8"/>
      <c r="W1783" s="8"/>
    </row>
    <row r="1784" ht="15.75" customHeight="1">
      <c r="A1784" s="9" t="s">
        <v>4266</v>
      </c>
      <c r="B1784" s="9" t="s">
        <v>4267</v>
      </c>
      <c r="C1784" s="61">
        <v>4.0</v>
      </c>
      <c r="D1784" s="61">
        <v>76.0</v>
      </c>
      <c r="E1784" s="61">
        <v>180.0</v>
      </c>
      <c r="F1784" s="61">
        <v>550.0</v>
      </c>
      <c r="G1784" s="61">
        <v>480.0</v>
      </c>
      <c r="H1784" s="515">
        <v>279.2715</v>
      </c>
      <c r="I1784" s="515">
        <v>228.444087</v>
      </c>
      <c r="J1784" s="515">
        <v>180.409389</v>
      </c>
      <c r="K1784" s="246">
        <v>7.44</v>
      </c>
      <c r="L1784" s="560">
        <v>0.5</v>
      </c>
      <c r="M1784" s="561">
        <v>4.0</v>
      </c>
      <c r="N1784" s="105"/>
      <c r="O1784" s="563">
        <v>20054.0</v>
      </c>
      <c r="P1784" s="563"/>
      <c r="S1784" s="8"/>
      <c r="T1784" s="115"/>
      <c r="U1784" s="8"/>
      <c r="V1784" s="8"/>
      <c r="W1784" s="8"/>
    </row>
    <row r="1785" ht="15.75" customHeight="1">
      <c r="A1785" s="9" t="s">
        <v>4268</v>
      </c>
      <c r="B1785" s="9" t="s">
        <v>4269</v>
      </c>
      <c r="C1785" s="61">
        <v>5.0</v>
      </c>
      <c r="D1785" s="61">
        <v>76.0</v>
      </c>
      <c r="E1785" s="61">
        <v>230.0</v>
      </c>
      <c r="F1785" s="61">
        <v>550.0</v>
      </c>
      <c r="G1785" s="61">
        <v>480.0</v>
      </c>
      <c r="H1785" s="515">
        <v>348.213</v>
      </c>
      <c r="I1785" s="515">
        <v>284.838234</v>
      </c>
      <c r="J1785" s="515">
        <v>224.94559800000002</v>
      </c>
      <c r="K1785" s="246">
        <v>9.360000000000001</v>
      </c>
      <c r="L1785" s="560">
        <v>0.5</v>
      </c>
      <c r="M1785" s="561">
        <v>4.0</v>
      </c>
      <c r="N1785" s="105"/>
      <c r="O1785" s="563">
        <v>22730.0</v>
      </c>
      <c r="P1785" s="563"/>
      <c r="S1785" s="8"/>
      <c r="T1785" s="115"/>
      <c r="U1785" s="8"/>
      <c r="V1785" s="8"/>
      <c r="W1785" s="8"/>
    </row>
    <row r="1786" ht="15.75" customHeight="1">
      <c r="A1786" s="9" t="s">
        <v>4270</v>
      </c>
      <c r="B1786" s="9" t="s">
        <v>4271</v>
      </c>
      <c r="C1786" s="61">
        <v>6.0</v>
      </c>
      <c r="D1786" s="61">
        <v>76.0</v>
      </c>
      <c r="E1786" s="61">
        <v>280.0</v>
      </c>
      <c r="F1786" s="61">
        <v>550.0</v>
      </c>
      <c r="G1786" s="61">
        <v>480.0</v>
      </c>
      <c r="H1786" s="515">
        <v>418.32300000000004</v>
      </c>
      <c r="I1786" s="515">
        <v>342.188214</v>
      </c>
      <c r="J1786" s="515">
        <v>270.23665800000003</v>
      </c>
      <c r="K1786" s="246">
        <v>11.28</v>
      </c>
      <c r="L1786" s="560">
        <v>0.5</v>
      </c>
      <c r="M1786" s="561">
        <v>4.0</v>
      </c>
      <c r="N1786" s="105"/>
      <c r="O1786" s="563">
        <v>25412.0</v>
      </c>
      <c r="P1786" s="563"/>
      <c r="S1786" s="8"/>
      <c r="T1786" s="115"/>
      <c r="U1786" s="8"/>
      <c r="V1786" s="8"/>
      <c r="W1786" s="8"/>
    </row>
    <row r="1787" ht="15.75" customHeight="1">
      <c r="A1787" s="9" t="s">
        <v>4272</v>
      </c>
      <c r="B1787" s="9" t="s">
        <v>4273</v>
      </c>
      <c r="C1787" s="61">
        <v>7.0</v>
      </c>
      <c r="D1787" s="61">
        <v>76.0</v>
      </c>
      <c r="E1787" s="61">
        <v>330.0</v>
      </c>
      <c r="F1787" s="61">
        <v>550.0</v>
      </c>
      <c r="G1787" s="61">
        <v>480.0</v>
      </c>
      <c r="H1787" s="515">
        <v>488.43299999999994</v>
      </c>
      <c r="I1787" s="515">
        <v>399.5381939999999</v>
      </c>
      <c r="J1787" s="515">
        <v>315.527718</v>
      </c>
      <c r="K1787" s="246">
        <v>13.2</v>
      </c>
      <c r="L1787" s="560">
        <v>0.5</v>
      </c>
      <c r="M1787" s="561">
        <v>4.0</v>
      </c>
      <c r="N1787" s="105"/>
      <c r="O1787" s="563">
        <v>28101.0</v>
      </c>
      <c r="P1787" s="563"/>
      <c r="S1787" s="8"/>
      <c r="T1787" s="115"/>
      <c r="U1787" s="8"/>
      <c r="V1787" s="8"/>
      <c r="W1787" s="8"/>
    </row>
    <row r="1788" ht="15.75" customHeight="1">
      <c r="A1788" s="9" t="s">
        <v>4274</v>
      </c>
      <c r="B1788" s="9" t="s">
        <v>4275</v>
      </c>
      <c r="C1788" s="61">
        <v>8.0</v>
      </c>
      <c r="D1788" s="61">
        <v>76.0</v>
      </c>
      <c r="E1788" s="61">
        <v>380.0</v>
      </c>
      <c r="F1788" s="61">
        <v>550.0</v>
      </c>
      <c r="G1788" s="61">
        <v>480.0</v>
      </c>
      <c r="H1788" s="515">
        <v>557.3744999999999</v>
      </c>
      <c r="I1788" s="515">
        <v>455.9323409999999</v>
      </c>
      <c r="J1788" s="515">
        <v>360.0639269999999</v>
      </c>
      <c r="K1788" s="246">
        <v>15.120000000000001</v>
      </c>
      <c r="L1788" s="560">
        <v>0.5</v>
      </c>
      <c r="M1788" s="561">
        <v>4.0</v>
      </c>
      <c r="N1788" s="105"/>
      <c r="O1788" s="563">
        <v>30793.0</v>
      </c>
      <c r="P1788" s="563"/>
      <c r="S1788" s="8"/>
      <c r="T1788" s="115"/>
      <c r="U1788" s="8"/>
      <c r="V1788" s="8"/>
      <c r="W1788" s="8"/>
    </row>
    <row r="1789" ht="15.75" customHeight="1">
      <c r="A1789" s="9" t="s">
        <v>4276</v>
      </c>
      <c r="B1789" s="9" t="s">
        <v>4277</v>
      </c>
      <c r="C1789" s="61">
        <v>9.0</v>
      </c>
      <c r="D1789" s="61">
        <v>76.0</v>
      </c>
      <c r="E1789" s="61">
        <v>430.0</v>
      </c>
      <c r="F1789" s="61">
        <v>550.0</v>
      </c>
      <c r="G1789" s="61">
        <v>480.0</v>
      </c>
      <c r="H1789" s="515">
        <v>627.4845</v>
      </c>
      <c r="I1789" s="515">
        <v>513.282321</v>
      </c>
      <c r="J1789" s="515">
        <v>405.35498700000005</v>
      </c>
      <c r="K1789" s="246">
        <v>17.04</v>
      </c>
      <c r="L1789" s="560">
        <v>0.5</v>
      </c>
      <c r="M1789" s="561">
        <v>4.0</v>
      </c>
      <c r="N1789" s="105"/>
      <c r="O1789" s="563">
        <v>33492.0</v>
      </c>
      <c r="P1789" s="563"/>
      <c r="S1789" s="8"/>
      <c r="T1789" s="115"/>
      <c r="U1789" s="8"/>
      <c r="V1789" s="8"/>
      <c r="W1789" s="8"/>
    </row>
    <row r="1790" ht="15.75" customHeight="1">
      <c r="A1790" s="9" t="s">
        <v>4278</v>
      </c>
      <c r="B1790" s="9" t="s">
        <v>4279</v>
      </c>
      <c r="C1790" s="61">
        <v>10.0</v>
      </c>
      <c r="D1790" s="61">
        <v>76.0</v>
      </c>
      <c r="E1790" s="61">
        <v>480.0</v>
      </c>
      <c r="F1790" s="61">
        <v>550.0</v>
      </c>
      <c r="G1790" s="61">
        <v>480.0</v>
      </c>
      <c r="H1790" s="515">
        <v>697.5945</v>
      </c>
      <c r="I1790" s="515">
        <v>570.632301</v>
      </c>
      <c r="J1790" s="515">
        <v>450.646047</v>
      </c>
      <c r="K1790" s="246">
        <v>18.96</v>
      </c>
      <c r="L1790" s="560">
        <v>0.5</v>
      </c>
      <c r="M1790" s="561">
        <v>6.0</v>
      </c>
      <c r="N1790" s="105"/>
      <c r="O1790" s="563">
        <v>36196.0</v>
      </c>
      <c r="P1790" s="563"/>
      <c r="S1790" s="8"/>
      <c r="T1790" s="115"/>
      <c r="U1790" s="8"/>
      <c r="V1790" s="8"/>
      <c r="W1790" s="8"/>
    </row>
    <row r="1791" ht="15.75" customHeight="1">
      <c r="A1791" s="9" t="s">
        <v>4280</v>
      </c>
      <c r="B1791" s="9" t="s">
        <v>4281</v>
      </c>
      <c r="C1791" s="61">
        <v>11.0</v>
      </c>
      <c r="D1791" s="61">
        <v>76.0</v>
      </c>
      <c r="E1791" s="61">
        <v>530.0</v>
      </c>
      <c r="F1791" s="61">
        <v>550.0</v>
      </c>
      <c r="G1791" s="61">
        <v>480.0</v>
      </c>
      <c r="H1791" s="515">
        <v>766.536</v>
      </c>
      <c r="I1791" s="515">
        <v>627.026448</v>
      </c>
      <c r="J1791" s="515">
        <v>495.182256</v>
      </c>
      <c r="K1791" s="246">
        <v>20.880000000000003</v>
      </c>
      <c r="L1791" s="560">
        <v>0.5</v>
      </c>
      <c r="M1791" s="561">
        <v>6.0</v>
      </c>
      <c r="N1791" s="105"/>
      <c r="O1791" s="563">
        <v>38903.0</v>
      </c>
      <c r="P1791" s="563"/>
      <c r="S1791" s="8"/>
      <c r="T1791" s="115"/>
      <c r="U1791" s="8"/>
      <c r="V1791" s="8"/>
      <c r="W1791" s="8"/>
    </row>
    <row r="1792" ht="15.75" customHeight="1">
      <c r="A1792" s="9" t="s">
        <v>4282</v>
      </c>
      <c r="B1792" s="9" t="s">
        <v>4283</v>
      </c>
      <c r="C1792" s="61">
        <v>12.0</v>
      </c>
      <c r="D1792" s="61">
        <v>76.0</v>
      </c>
      <c r="E1792" s="61">
        <v>580.0</v>
      </c>
      <c r="F1792" s="61">
        <v>550.0</v>
      </c>
      <c r="G1792" s="61">
        <v>480.0</v>
      </c>
      <c r="H1792" s="515">
        <v>836.6460000000001</v>
      </c>
      <c r="I1792" s="515">
        <v>684.376428</v>
      </c>
      <c r="J1792" s="515">
        <v>540.4733160000001</v>
      </c>
      <c r="K1792" s="246">
        <v>22.8</v>
      </c>
      <c r="L1792" s="560">
        <v>0.5</v>
      </c>
      <c r="M1792" s="561">
        <v>6.0</v>
      </c>
      <c r="N1792" s="105"/>
      <c r="O1792" s="563">
        <v>41580.0</v>
      </c>
      <c r="P1792" s="563"/>
      <c r="S1792" s="8"/>
      <c r="T1792" s="115"/>
      <c r="U1792" s="8"/>
      <c r="V1792" s="8"/>
      <c r="W1792" s="8"/>
    </row>
    <row r="1793" ht="15.75" customHeight="1">
      <c r="A1793" s="9" t="s">
        <v>4284</v>
      </c>
      <c r="B1793" s="9" t="s">
        <v>4285</v>
      </c>
      <c r="C1793" s="61">
        <v>13.0</v>
      </c>
      <c r="D1793" s="61">
        <v>76.0</v>
      </c>
      <c r="E1793" s="61">
        <v>630.0</v>
      </c>
      <c r="F1793" s="61">
        <v>550.0</v>
      </c>
      <c r="G1793" s="61">
        <v>480.0</v>
      </c>
      <c r="H1793" s="515">
        <v>906.7559999999999</v>
      </c>
      <c r="I1793" s="515">
        <v>741.7264079999999</v>
      </c>
      <c r="J1793" s="515">
        <v>585.764376</v>
      </c>
      <c r="K1793" s="246">
        <v>24.72</v>
      </c>
      <c r="L1793" s="560">
        <v>0.5</v>
      </c>
      <c r="M1793" s="561">
        <v>6.0</v>
      </c>
      <c r="N1793" s="105"/>
      <c r="O1793" s="563">
        <v>44254.0</v>
      </c>
      <c r="P1793" s="563"/>
      <c r="S1793" s="8"/>
      <c r="T1793" s="115"/>
      <c r="U1793" s="8"/>
      <c r="V1793" s="8"/>
      <c r="W1793" s="8"/>
    </row>
    <row r="1794" ht="15.75" customHeight="1">
      <c r="A1794" s="9" t="s">
        <v>4286</v>
      </c>
      <c r="B1794" s="9" t="s">
        <v>4287</v>
      </c>
      <c r="C1794" s="61">
        <v>14.0</v>
      </c>
      <c r="D1794" s="61">
        <v>76.0</v>
      </c>
      <c r="E1794" s="61">
        <v>680.0</v>
      </c>
      <c r="F1794" s="61">
        <v>550.0</v>
      </c>
      <c r="G1794" s="61">
        <v>480.0</v>
      </c>
      <c r="H1794" s="515">
        <v>975.6975</v>
      </c>
      <c r="I1794" s="515">
        <v>798.120555</v>
      </c>
      <c r="J1794" s="515">
        <v>630.300585</v>
      </c>
      <c r="K1794" s="246">
        <v>26.64</v>
      </c>
      <c r="L1794" s="560">
        <v>0.5</v>
      </c>
      <c r="M1794" s="561">
        <v>6.0</v>
      </c>
      <c r="N1794" s="55"/>
      <c r="O1794" s="563">
        <v>47201.0</v>
      </c>
      <c r="P1794" s="563"/>
      <c r="S1794" s="8"/>
      <c r="T1794" s="115"/>
      <c r="U1794" s="8"/>
      <c r="V1794" s="8"/>
      <c r="W1794" s="8"/>
    </row>
    <row r="1795" ht="15.75" customHeight="1">
      <c r="A1795" s="572"/>
      <c r="B1795" s="573"/>
      <c r="C1795" s="573"/>
      <c r="D1795" s="577"/>
      <c r="E1795" s="577"/>
      <c r="F1795" s="577"/>
      <c r="G1795" s="577"/>
      <c r="H1795" s="578"/>
      <c r="I1795" s="578"/>
      <c r="J1795" s="578"/>
      <c r="K1795" s="577"/>
      <c r="L1795" s="577"/>
      <c r="M1795" s="572"/>
      <c r="N1795" s="573"/>
      <c r="O1795" s="563">
        <v>0.0</v>
      </c>
      <c r="P1795" s="563"/>
      <c r="S1795" s="8"/>
      <c r="T1795" s="115"/>
      <c r="U1795" s="8"/>
      <c r="V1795" s="8"/>
      <c r="W1795" s="8"/>
    </row>
    <row r="1796" ht="15.75" customHeight="1">
      <c r="A1796" s="572"/>
      <c r="B1796" s="573" t="s">
        <v>1751</v>
      </c>
      <c r="C1796" s="572"/>
      <c r="D1796" s="572"/>
      <c r="E1796" s="572"/>
      <c r="F1796" s="572"/>
      <c r="G1796" s="572"/>
      <c r="H1796" s="574"/>
      <c r="I1796" s="574"/>
      <c r="J1796" s="574"/>
      <c r="K1796" s="572"/>
      <c r="L1796" s="575"/>
      <c r="M1796" s="572"/>
      <c r="N1796" s="572"/>
      <c r="O1796" s="563">
        <v>0.0</v>
      </c>
      <c r="P1796" s="563"/>
      <c r="S1796" s="8"/>
      <c r="T1796" s="115"/>
      <c r="U1796" s="8"/>
      <c r="V1796" s="8"/>
      <c r="W1796" s="8"/>
    </row>
    <row r="1797" ht="15.75" customHeight="1">
      <c r="A1797" s="9" t="s">
        <v>4288</v>
      </c>
      <c r="B1797" s="9" t="s">
        <v>4289</v>
      </c>
      <c r="C1797" s="61">
        <v>2.0</v>
      </c>
      <c r="D1797" s="61">
        <v>76.0</v>
      </c>
      <c r="E1797" s="61">
        <v>80.0</v>
      </c>
      <c r="F1797" s="61">
        <v>570.0</v>
      </c>
      <c r="G1797" s="61">
        <v>500.0</v>
      </c>
      <c r="H1797" s="515">
        <v>144.894</v>
      </c>
      <c r="I1797" s="515">
        <v>118.523292</v>
      </c>
      <c r="J1797" s="515">
        <v>93.60152400000001</v>
      </c>
      <c r="K1797" s="246">
        <v>3.696</v>
      </c>
      <c r="L1797" s="560">
        <v>0.5</v>
      </c>
      <c r="M1797" s="561">
        <v>2.0</v>
      </c>
      <c r="N1797" s="562" t="s">
        <v>1254</v>
      </c>
      <c r="O1797" s="563">
        <v>14719.0</v>
      </c>
      <c r="P1797" s="563"/>
      <c r="S1797" s="8"/>
      <c r="T1797" s="115"/>
      <c r="U1797" s="8"/>
      <c r="V1797" s="8"/>
      <c r="W1797" s="8"/>
    </row>
    <row r="1798" ht="15.75" customHeight="1">
      <c r="A1798" s="9" t="s">
        <v>4290</v>
      </c>
      <c r="B1798" s="9" t="s">
        <v>4291</v>
      </c>
      <c r="C1798" s="61">
        <v>3.0</v>
      </c>
      <c r="D1798" s="61">
        <v>76.0</v>
      </c>
      <c r="E1798" s="61">
        <v>130.0</v>
      </c>
      <c r="F1798" s="61">
        <v>570.0</v>
      </c>
      <c r="G1798" s="61">
        <v>500.0</v>
      </c>
      <c r="H1798" s="515">
        <v>216.1725</v>
      </c>
      <c r="I1798" s="515">
        <v>176.829105</v>
      </c>
      <c r="J1798" s="515">
        <v>139.647435</v>
      </c>
      <c r="K1798" s="246">
        <v>5.664</v>
      </c>
      <c r="L1798" s="560">
        <v>0.5</v>
      </c>
      <c r="M1798" s="561">
        <v>4.0</v>
      </c>
      <c r="N1798" s="105"/>
      <c r="O1798" s="563">
        <v>17384.0</v>
      </c>
      <c r="P1798" s="563"/>
      <c r="S1798" s="8"/>
      <c r="T1798" s="63"/>
      <c r="U1798" s="8"/>
      <c r="V1798" s="8"/>
      <c r="W1798" s="8"/>
    </row>
    <row r="1799" ht="15.75" customHeight="1">
      <c r="A1799" s="9" t="s">
        <v>4292</v>
      </c>
      <c r="B1799" s="9" t="s">
        <v>4293</v>
      </c>
      <c r="C1799" s="61">
        <v>4.0</v>
      </c>
      <c r="D1799" s="61">
        <v>76.0</v>
      </c>
      <c r="E1799" s="61">
        <v>180.0</v>
      </c>
      <c r="F1799" s="61">
        <v>570.0</v>
      </c>
      <c r="G1799" s="61">
        <v>500.0</v>
      </c>
      <c r="H1799" s="515">
        <v>289.788</v>
      </c>
      <c r="I1799" s="515">
        <v>237.046584</v>
      </c>
      <c r="J1799" s="515">
        <v>187.20304800000002</v>
      </c>
      <c r="K1799" s="246">
        <v>7.632000000000001</v>
      </c>
      <c r="L1799" s="560">
        <v>0.5</v>
      </c>
      <c r="M1799" s="561">
        <v>4.0</v>
      </c>
      <c r="N1799" s="105"/>
      <c r="O1799" s="563">
        <v>20055.0</v>
      </c>
      <c r="P1799" s="563"/>
      <c r="S1799" s="8"/>
      <c r="T1799" s="115"/>
      <c r="U1799" s="8"/>
      <c r="V1799" s="8"/>
      <c r="W1799" s="8"/>
    </row>
    <row r="1800" ht="15.75" customHeight="1">
      <c r="A1800" s="9" t="s">
        <v>4294</v>
      </c>
      <c r="B1800" s="9" t="s">
        <v>4295</v>
      </c>
      <c r="C1800" s="61">
        <v>5.0</v>
      </c>
      <c r="D1800" s="61">
        <v>76.0</v>
      </c>
      <c r="E1800" s="61">
        <v>230.0</v>
      </c>
      <c r="F1800" s="61">
        <v>570.0</v>
      </c>
      <c r="G1800" s="61">
        <v>500.0</v>
      </c>
      <c r="H1800" s="515">
        <v>363.4035</v>
      </c>
      <c r="I1800" s="515">
        <v>297.26406299999996</v>
      </c>
      <c r="J1800" s="515">
        <v>234.75866100000002</v>
      </c>
      <c r="K1800" s="246">
        <v>9.600000000000001</v>
      </c>
      <c r="L1800" s="560">
        <v>0.5</v>
      </c>
      <c r="M1800" s="561">
        <v>4.0</v>
      </c>
      <c r="N1800" s="105"/>
      <c r="O1800" s="563">
        <v>22730.0</v>
      </c>
      <c r="P1800" s="563"/>
      <c r="S1800" s="8"/>
      <c r="T1800" s="115"/>
      <c r="U1800" s="8"/>
      <c r="V1800" s="8"/>
      <c r="W1800" s="8"/>
    </row>
    <row r="1801" ht="15.75" customHeight="1">
      <c r="A1801" s="9" t="s">
        <v>4296</v>
      </c>
      <c r="B1801" s="9" t="s">
        <v>4297</v>
      </c>
      <c r="C1801" s="61">
        <v>6.0</v>
      </c>
      <c r="D1801" s="61">
        <v>76.0</v>
      </c>
      <c r="E1801" s="61">
        <v>280.0</v>
      </c>
      <c r="F1801" s="61">
        <v>570.0</v>
      </c>
      <c r="G1801" s="61">
        <v>500.0</v>
      </c>
      <c r="H1801" s="515">
        <v>433.51349999999996</v>
      </c>
      <c r="I1801" s="515">
        <v>354.6140429999999</v>
      </c>
      <c r="J1801" s="515">
        <v>280.049721</v>
      </c>
      <c r="K1801" s="246">
        <v>11.568</v>
      </c>
      <c r="L1801" s="560">
        <v>0.5</v>
      </c>
      <c r="M1801" s="561">
        <v>4.0</v>
      </c>
      <c r="N1801" s="105"/>
      <c r="O1801" s="563">
        <v>25413.0</v>
      </c>
      <c r="P1801" s="563"/>
      <c r="S1801" s="8"/>
      <c r="T1801" s="115"/>
      <c r="U1801" s="8"/>
      <c r="V1801" s="8"/>
      <c r="W1801" s="8"/>
    </row>
    <row r="1802" ht="15.75" customHeight="1">
      <c r="A1802" s="9" t="s">
        <v>4298</v>
      </c>
      <c r="B1802" s="9" t="s">
        <v>4299</v>
      </c>
      <c r="C1802" s="61">
        <v>7.0</v>
      </c>
      <c r="D1802" s="61">
        <v>76.0</v>
      </c>
      <c r="E1802" s="61">
        <v>330.0</v>
      </c>
      <c r="F1802" s="61">
        <v>570.0</v>
      </c>
      <c r="G1802" s="61">
        <v>500.0</v>
      </c>
      <c r="H1802" s="515">
        <v>505.9605</v>
      </c>
      <c r="I1802" s="515">
        <v>413.875689</v>
      </c>
      <c r="J1802" s="515">
        <v>326.850483</v>
      </c>
      <c r="K1802" s="246">
        <v>13.536000000000001</v>
      </c>
      <c r="L1802" s="560">
        <v>0.5</v>
      </c>
      <c r="M1802" s="561">
        <v>4.0</v>
      </c>
      <c r="N1802" s="105"/>
      <c r="O1802" s="563">
        <v>28100.0</v>
      </c>
      <c r="P1802" s="563"/>
      <c r="S1802" s="8"/>
      <c r="T1802" s="115"/>
      <c r="U1802" s="8"/>
      <c r="V1802" s="8"/>
      <c r="W1802" s="8"/>
    </row>
    <row r="1803" ht="15.75" customHeight="1">
      <c r="A1803" s="9" t="s">
        <v>4300</v>
      </c>
      <c r="B1803" s="9" t="s">
        <v>4301</v>
      </c>
      <c r="C1803" s="61">
        <v>8.0</v>
      </c>
      <c r="D1803" s="61">
        <v>76.0</v>
      </c>
      <c r="E1803" s="61">
        <v>380.0</v>
      </c>
      <c r="F1803" s="61">
        <v>570.0</v>
      </c>
      <c r="G1803" s="61">
        <v>500.0</v>
      </c>
      <c r="H1803" s="515">
        <v>577.239</v>
      </c>
      <c r="I1803" s="515">
        <v>472.181502</v>
      </c>
      <c r="J1803" s="515">
        <v>372.89639400000004</v>
      </c>
      <c r="K1803" s="246">
        <v>15.504000000000001</v>
      </c>
      <c r="L1803" s="560">
        <v>0.5</v>
      </c>
      <c r="M1803" s="561">
        <v>4.0</v>
      </c>
      <c r="N1803" s="105"/>
      <c r="O1803" s="563">
        <v>30793.0</v>
      </c>
      <c r="P1803" s="563"/>
      <c r="S1803" s="8"/>
      <c r="T1803" s="115"/>
      <c r="U1803" s="8"/>
      <c r="V1803" s="8"/>
      <c r="W1803" s="8"/>
    </row>
    <row r="1804" ht="15.75" customHeight="1">
      <c r="A1804" s="9" t="s">
        <v>4302</v>
      </c>
      <c r="B1804" s="9" t="s">
        <v>4303</v>
      </c>
      <c r="C1804" s="61">
        <v>9.0</v>
      </c>
      <c r="D1804" s="61">
        <v>76.0</v>
      </c>
      <c r="E1804" s="61">
        <v>430.0</v>
      </c>
      <c r="F1804" s="61">
        <v>570.0</v>
      </c>
      <c r="G1804" s="61">
        <v>500.0</v>
      </c>
      <c r="H1804" s="515">
        <v>650.8545</v>
      </c>
      <c r="I1804" s="515">
        <v>532.3989809999999</v>
      </c>
      <c r="J1804" s="515">
        <v>420.45200700000004</v>
      </c>
      <c r="K1804" s="246">
        <v>17.472</v>
      </c>
      <c r="L1804" s="560">
        <v>0.5</v>
      </c>
      <c r="M1804" s="561">
        <v>4.0</v>
      </c>
      <c r="N1804" s="105"/>
      <c r="O1804" s="563">
        <v>33491.0</v>
      </c>
      <c r="P1804" s="563"/>
      <c r="S1804" s="8"/>
      <c r="T1804" s="115"/>
      <c r="U1804" s="8"/>
      <c r="V1804" s="8"/>
      <c r="W1804" s="8"/>
    </row>
    <row r="1805" ht="15.75" customHeight="1">
      <c r="A1805" s="9" t="s">
        <v>4304</v>
      </c>
      <c r="B1805" s="9" t="s">
        <v>4305</v>
      </c>
      <c r="C1805" s="61">
        <v>10.0</v>
      </c>
      <c r="D1805" s="61">
        <v>76.0</v>
      </c>
      <c r="E1805" s="61">
        <v>480.0</v>
      </c>
      <c r="F1805" s="61">
        <v>570.0</v>
      </c>
      <c r="G1805" s="61">
        <v>500.0</v>
      </c>
      <c r="H1805" s="515">
        <v>722.133</v>
      </c>
      <c r="I1805" s="515">
        <v>590.704794</v>
      </c>
      <c r="J1805" s="515">
        <v>466.497918</v>
      </c>
      <c r="K1805" s="246">
        <v>19.44</v>
      </c>
      <c r="L1805" s="560">
        <v>0.5</v>
      </c>
      <c r="M1805" s="561">
        <v>6.0</v>
      </c>
      <c r="N1805" s="105"/>
      <c r="O1805" s="563">
        <v>36196.0</v>
      </c>
      <c r="P1805" s="563"/>
      <c r="S1805" s="8"/>
      <c r="T1805" s="115"/>
      <c r="U1805" s="8"/>
      <c r="V1805" s="8"/>
      <c r="W1805" s="8"/>
    </row>
    <row r="1806" ht="15.75" customHeight="1">
      <c r="A1806" s="9" t="s">
        <v>4306</v>
      </c>
      <c r="B1806" s="9" t="s">
        <v>4307</v>
      </c>
      <c r="C1806" s="61">
        <v>11.0</v>
      </c>
      <c r="D1806" s="61">
        <v>76.0</v>
      </c>
      <c r="E1806" s="61">
        <v>530.0</v>
      </c>
      <c r="F1806" s="61">
        <v>570.0</v>
      </c>
      <c r="G1806" s="61">
        <v>500.0</v>
      </c>
      <c r="H1806" s="515">
        <v>794.58</v>
      </c>
      <c r="I1806" s="515">
        <v>649.96644</v>
      </c>
      <c r="J1806" s="515">
        <v>513.29868</v>
      </c>
      <c r="K1806" s="246">
        <v>21.408</v>
      </c>
      <c r="L1806" s="560">
        <v>0.5</v>
      </c>
      <c r="M1806" s="561">
        <v>6.0</v>
      </c>
      <c r="N1806" s="105"/>
      <c r="O1806" s="563">
        <v>38903.0</v>
      </c>
      <c r="P1806" s="563"/>
      <c r="S1806" s="8"/>
      <c r="T1806" s="115"/>
      <c r="U1806" s="8"/>
      <c r="V1806" s="8"/>
      <c r="W1806" s="8"/>
    </row>
    <row r="1807" ht="15.75" customHeight="1">
      <c r="A1807" s="9" t="s">
        <v>4308</v>
      </c>
      <c r="B1807" s="9" t="s">
        <v>4309</v>
      </c>
      <c r="C1807" s="61">
        <v>12.0</v>
      </c>
      <c r="D1807" s="61">
        <v>76.0</v>
      </c>
      <c r="E1807" s="61">
        <v>580.0</v>
      </c>
      <c r="F1807" s="61">
        <v>570.0</v>
      </c>
      <c r="G1807" s="61">
        <v>500.0</v>
      </c>
      <c r="H1807" s="515">
        <v>867.0269999999999</v>
      </c>
      <c r="I1807" s="515">
        <v>709.2280859999998</v>
      </c>
      <c r="J1807" s="515">
        <v>560.099442</v>
      </c>
      <c r="K1807" s="246">
        <v>23.376</v>
      </c>
      <c r="L1807" s="560">
        <v>0.5</v>
      </c>
      <c r="M1807" s="561">
        <v>6.0</v>
      </c>
      <c r="N1807" s="105"/>
      <c r="O1807" s="563">
        <v>41578.0</v>
      </c>
      <c r="P1807" s="563"/>
      <c r="S1807" s="8"/>
      <c r="T1807" s="115"/>
      <c r="U1807" s="8"/>
      <c r="V1807" s="8"/>
      <c r="W1807" s="8"/>
    </row>
    <row r="1808" ht="15.75" customHeight="1">
      <c r="A1808" s="9" t="s">
        <v>4310</v>
      </c>
      <c r="B1808" s="9" t="s">
        <v>4311</v>
      </c>
      <c r="C1808" s="61">
        <v>13.0</v>
      </c>
      <c r="D1808" s="61">
        <v>76.0</v>
      </c>
      <c r="E1808" s="61">
        <v>630.0</v>
      </c>
      <c r="F1808" s="61">
        <v>570.0</v>
      </c>
      <c r="G1808" s="61">
        <v>500.0</v>
      </c>
      <c r="H1808" s="515">
        <v>939.4739999999999</v>
      </c>
      <c r="I1808" s="515">
        <v>768.4897319999999</v>
      </c>
      <c r="J1808" s="515">
        <v>606.900204</v>
      </c>
      <c r="K1808" s="246">
        <v>25.344</v>
      </c>
      <c r="L1808" s="560">
        <v>0.5</v>
      </c>
      <c r="M1808" s="561">
        <v>6.0</v>
      </c>
      <c r="N1808" s="105"/>
      <c r="O1808" s="563">
        <v>44254.0</v>
      </c>
      <c r="P1808" s="563"/>
      <c r="S1808" s="8"/>
      <c r="T1808" s="115"/>
      <c r="U1808" s="8"/>
      <c r="V1808" s="8"/>
      <c r="W1808" s="8"/>
    </row>
    <row r="1809" ht="15.75" customHeight="1">
      <c r="A1809" s="9" t="s">
        <v>4312</v>
      </c>
      <c r="B1809" s="9" t="s">
        <v>4313</v>
      </c>
      <c r="C1809" s="61">
        <v>14.0</v>
      </c>
      <c r="D1809" s="61">
        <v>76.0</v>
      </c>
      <c r="E1809" s="61">
        <v>680.0</v>
      </c>
      <c r="F1809" s="61">
        <v>570.0</v>
      </c>
      <c r="G1809" s="61">
        <v>500.0</v>
      </c>
      <c r="H1809" s="515">
        <v>1011.921</v>
      </c>
      <c r="I1809" s="515">
        <v>827.751378</v>
      </c>
      <c r="J1809" s="515">
        <v>653.700966</v>
      </c>
      <c r="K1809" s="246">
        <v>27.312</v>
      </c>
      <c r="L1809" s="560">
        <v>0.5</v>
      </c>
      <c r="M1809" s="561">
        <v>6.0</v>
      </c>
      <c r="N1809" s="55"/>
      <c r="O1809" s="563">
        <v>47202.0</v>
      </c>
      <c r="P1809" s="563"/>
      <c r="S1809" s="8"/>
      <c r="T1809" s="115"/>
      <c r="U1809" s="8"/>
      <c r="V1809" s="8"/>
      <c r="W1809" s="8"/>
    </row>
    <row r="1810" ht="15.75" customHeight="1">
      <c r="E1810" s="8"/>
      <c r="H1810" s="63"/>
      <c r="I1810" s="63"/>
      <c r="J1810" s="63"/>
      <c r="K1810" s="8"/>
      <c r="M1810" s="572"/>
      <c r="O1810" s="563">
        <v>0.0</v>
      </c>
      <c r="P1810" s="563"/>
      <c r="S1810" s="8"/>
      <c r="T1810" s="115"/>
      <c r="U1810" s="8"/>
      <c r="V1810" s="8"/>
      <c r="W1810" s="8"/>
    </row>
    <row r="1811" ht="15.75" customHeight="1">
      <c r="B1811" s="573" t="s">
        <v>1826</v>
      </c>
      <c r="E1811" s="8"/>
      <c r="H1811" s="63"/>
      <c r="I1811" s="63"/>
      <c r="J1811" s="63"/>
      <c r="K1811" s="8"/>
      <c r="M1811" s="572"/>
      <c r="O1811" s="563">
        <v>0.0</v>
      </c>
      <c r="P1811" s="563"/>
      <c r="S1811" s="8"/>
      <c r="T1811" s="115"/>
      <c r="U1811" s="8"/>
      <c r="V1811" s="8"/>
      <c r="W1811" s="8"/>
    </row>
    <row r="1812" ht="15.75" customHeight="1">
      <c r="A1812" s="9" t="s">
        <v>4314</v>
      </c>
      <c r="B1812" s="9" t="s">
        <v>4315</v>
      </c>
      <c r="C1812" s="61">
        <v>2.0</v>
      </c>
      <c r="D1812" s="61">
        <v>76.0</v>
      </c>
      <c r="E1812" s="61">
        <v>80.0</v>
      </c>
      <c r="F1812" s="61">
        <v>750.0</v>
      </c>
      <c r="G1812" s="61">
        <v>680.0</v>
      </c>
      <c r="H1812" s="515">
        <v>188.1285</v>
      </c>
      <c r="I1812" s="515">
        <v>153.88911299999998</v>
      </c>
      <c r="J1812" s="515">
        <v>121.531011</v>
      </c>
      <c r="K1812" s="246">
        <v>4.5600000000000005</v>
      </c>
      <c r="L1812" s="560">
        <v>0.5</v>
      </c>
      <c r="M1812" s="561">
        <v>2.0</v>
      </c>
      <c r="N1812" s="562" t="s">
        <v>1254</v>
      </c>
      <c r="O1812" s="563">
        <v>16159.0</v>
      </c>
      <c r="P1812" s="563"/>
      <c r="Q1812" s="8"/>
      <c r="S1812" s="8"/>
      <c r="T1812" s="63"/>
      <c r="U1812" s="8"/>
      <c r="V1812" s="8"/>
      <c r="W1812" s="8"/>
    </row>
    <row r="1813" ht="15.75" customHeight="1">
      <c r="A1813" s="9" t="s">
        <v>4316</v>
      </c>
      <c r="B1813" s="9" t="s">
        <v>4317</v>
      </c>
      <c r="C1813" s="61">
        <v>3.0</v>
      </c>
      <c r="D1813" s="61">
        <v>76.0</v>
      </c>
      <c r="E1813" s="61">
        <v>130.0</v>
      </c>
      <c r="F1813" s="61">
        <v>750.0</v>
      </c>
      <c r="G1813" s="61">
        <v>680.0</v>
      </c>
      <c r="H1813" s="515">
        <v>281.60850000000005</v>
      </c>
      <c r="I1813" s="515">
        <v>230.35575300000002</v>
      </c>
      <c r="J1813" s="515">
        <v>181.91909100000004</v>
      </c>
      <c r="K1813" s="246">
        <v>6.960000000000001</v>
      </c>
      <c r="L1813" s="560">
        <v>0.5</v>
      </c>
      <c r="M1813" s="561">
        <v>4.0</v>
      </c>
      <c r="N1813" s="105"/>
      <c r="O1813" s="563">
        <v>19463.0</v>
      </c>
      <c r="P1813" s="563"/>
      <c r="Q1813" s="8"/>
      <c r="S1813" s="8"/>
      <c r="T1813" s="63"/>
      <c r="U1813" s="8"/>
      <c r="V1813" s="8"/>
      <c r="W1813" s="8"/>
    </row>
    <row r="1814" ht="15.75" customHeight="1">
      <c r="A1814" s="9" t="s">
        <v>4318</v>
      </c>
      <c r="B1814" s="9" t="s">
        <v>4319</v>
      </c>
      <c r="C1814" s="61">
        <v>4.0</v>
      </c>
      <c r="D1814" s="61">
        <v>76.0</v>
      </c>
      <c r="E1814" s="61">
        <v>180.0</v>
      </c>
      <c r="F1814" s="61">
        <v>750.0</v>
      </c>
      <c r="G1814" s="61">
        <v>680.0</v>
      </c>
      <c r="H1814" s="515">
        <v>376.257</v>
      </c>
      <c r="I1814" s="515">
        <v>307.77822599999996</v>
      </c>
      <c r="J1814" s="515">
        <v>243.062022</v>
      </c>
      <c r="K1814" s="246">
        <v>9.36</v>
      </c>
      <c r="L1814" s="560">
        <v>0.5</v>
      </c>
      <c r="M1814" s="561">
        <v>4.0</v>
      </c>
      <c r="N1814" s="105"/>
      <c r="O1814" s="563">
        <v>22776.0</v>
      </c>
      <c r="P1814" s="563"/>
      <c r="Q1814" s="8"/>
      <c r="S1814" s="8"/>
      <c r="T1814" s="115"/>
      <c r="U1814" s="8"/>
      <c r="V1814" s="8"/>
      <c r="W1814" s="8"/>
    </row>
    <row r="1815" ht="15.75" customHeight="1">
      <c r="A1815" s="9" t="s">
        <v>4320</v>
      </c>
      <c r="B1815" s="9" t="s">
        <v>4321</v>
      </c>
      <c r="C1815" s="61">
        <v>5.0</v>
      </c>
      <c r="D1815" s="61">
        <v>76.0</v>
      </c>
      <c r="E1815" s="61">
        <v>230.0</v>
      </c>
      <c r="F1815" s="61">
        <v>750.0</v>
      </c>
      <c r="G1815" s="61">
        <v>680.0</v>
      </c>
      <c r="H1815" s="515">
        <v>469.73699999999997</v>
      </c>
      <c r="I1815" s="515">
        <v>384.24486599999994</v>
      </c>
      <c r="J1815" s="515">
        <v>303.450102</v>
      </c>
      <c r="K1815" s="246">
        <v>11.76</v>
      </c>
      <c r="L1815" s="560">
        <v>0.5</v>
      </c>
      <c r="M1815" s="561">
        <v>4.0</v>
      </c>
      <c r="N1815" s="105"/>
      <c r="O1815" s="563">
        <v>26093.0</v>
      </c>
      <c r="P1815" s="563"/>
      <c r="Q1815" s="8"/>
      <c r="S1815" s="8"/>
      <c r="T1815" s="115"/>
      <c r="U1815" s="8"/>
      <c r="V1815" s="8"/>
      <c r="W1815" s="8"/>
    </row>
    <row r="1816" ht="15.75" customHeight="1">
      <c r="A1816" s="9" t="s">
        <v>4322</v>
      </c>
      <c r="B1816" s="9" t="s">
        <v>4323</v>
      </c>
      <c r="C1816" s="61">
        <v>6.0</v>
      </c>
      <c r="D1816" s="61">
        <v>76.0</v>
      </c>
      <c r="E1816" s="61">
        <v>280.0</v>
      </c>
      <c r="F1816" s="61">
        <v>750.0</v>
      </c>
      <c r="G1816" s="61">
        <v>680.0</v>
      </c>
      <c r="H1816" s="515">
        <v>564.3855</v>
      </c>
      <c r="I1816" s="515">
        <v>461.66733899999997</v>
      </c>
      <c r="J1816" s="515">
        <v>364.593033</v>
      </c>
      <c r="K1816" s="246">
        <v>14.16</v>
      </c>
      <c r="L1816" s="560">
        <v>0.5</v>
      </c>
      <c r="M1816" s="561">
        <v>4.0</v>
      </c>
      <c r="N1816" s="105"/>
      <c r="O1816" s="563">
        <v>29420.0</v>
      </c>
      <c r="P1816" s="563"/>
      <c r="Q1816" s="8"/>
      <c r="S1816" s="8"/>
      <c r="T1816" s="115"/>
      <c r="U1816" s="8"/>
      <c r="V1816" s="8"/>
      <c r="W1816" s="8"/>
    </row>
    <row r="1817" ht="15.75" customHeight="1">
      <c r="A1817" s="9" t="s">
        <v>4324</v>
      </c>
      <c r="B1817" s="9" t="s">
        <v>4325</v>
      </c>
      <c r="C1817" s="61">
        <v>7.0</v>
      </c>
      <c r="D1817" s="61">
        <v>76.0</v>
      </c>
      <c r="E1817" s="61">
        <v>330.0</v>
      </c>
      <c r="F1817" s="61">
        <v>750.0</v>
      </c>
      <c r="G1817" s="61">
        <v>680.0</v>
      </c>
      <c r="H1817" s="515">
        <v>657.8655000000001</v>
      </c>
      <c r="I1817" s="515">
        <v>538.1339790000001</v>
      </c>
      <c r="J1817" s="515">
        <v>424.9811130000001</v>
      </c>
      <c r="K1817" s="246">
        <v>16.56</v>
      </c>
      <c r="L1817" s="560">
        <v>0.5</v>
      </c>
      <c r="M1817" s="561">
        <v>4.0</v>
      </c>
      <c r="N1817" s="105"/>
      <c r="O1817" s="563">
        <v>32751.0</v>
      </c>
      <c r="P1817" s="563"/>
      <c r="Q1817" s="8"/>
      <c r="S1817" s="8"/>
      <c r="T1817" s="115"/>
      <c r="U1817" s="8"/>
      <c r="V1817" s="8"/>
      <c r="W1817" s="8"/>
    </row>
    <row r="1818" ht="15.75" customHeight="1">
      <c r="A1818" s="9" t="s">
        <v>4326</v>
      </c>
      <c r="B1818" s="9" t="s">
        <v>4327</v>
      </c>
      <c r="C1818" s="61">
        <v>8.0</v>
      </c>
      <c r="D1818" s="61">
        <v>76.0</v>
      </c>
      <c r="E1818" s="61">
        <v>380.0</v>
      </c>
      <c r="F1818" s="61">
        <v>750.0</v>
      </c>
      <c r="G1818" s="61">
        <v>680.0</v>
      </c>
      <c r="H1818" s="515">
        <v>751.3455</v>
      </c>
      <c r="I1818" s="515">
        <v>614.6006189999999</v>
      </c>
      <c r="J1818" s="515">
        <v>485.369193</v>
      </c>
      <c r="K1818" s="246">
        <v>18.96</v>
      </c>
      <c r="L1818" s="560">
        <v>0.5</v>
      </c>
      <c r="M1818" s="561">
        <v>4.0</v>
      </c>
      <c r="N1818" s="105"/>
      <c r="O1818" s="563">
        <v>36091.0</v>
      </c>
      <c r="P1818" s="563"/>
      <c r="Q1818" s="8"/>
      <c r="S1818" s="8"/>
      <c r="T1818" s="115"/>
      <c r="U1818" s="8"/>
      <c r="V1818" s="8"/>
      <c r="W1818" s="8"/>
    </row>
    <row r="1819" ht="15.75" customHeight="1">
      <c r="A1819" s="9" t="s">
        <v>4328</v>
      </c>
      <c r="B1819" s="9" t="s">
        <v>4329</v>
      </c>
      <c r="C1819" s="61">
        <v>9.0</v>
      </c>
      <c r="D1819" s="61">
        <v>76.0</v>
      </c>
      <c r="E1819" s="61">
        <v>430.0</v>
      </c>
      <c r="F1819" s="61">
        <v>750.0</v>
      </c>
      <c r="G1819" s="61">
        <v>680.0</v>
      </c>
      <c r="H1819" s="515">
        <v>845.9940000000001</v>
      </c>
      <c r="I1819" s="515">
        <v>692.023092</v>
      </c>
      <c r="J1819" s="515">
        <v>546.5121240000001</v>
      </c>
      <c r="K1819" s="246">
        <v>21.36</v>
      </c>
      <c r="L1819" s="560">
        <v>0.5</v>
      </c>
      <c r="M1819" s="561">
        <v>4.0</v>
      </c>
      <c r="N1819" s="105"/>
      <c r="O1819" s="563">
        <v>39437.0</v>
      </c>
      <c r="P1819" s="563"/>
      <c r="Q1819" s="8"/>
      <c r="S1819" s="8"/>
      <c r="T1819" s="115"/>
      <c r="U1819" s="8"/>
      <c r="V1819" s="8"/>
      <c r="W1819" s="8"/>
    </row>
    <row r="1820" ht="15.75" customHeight="1">
      <c r="A1820" s="9" t="s">
        <v>4330</v>
      </c>
      <c r="B1820" s="9" t="s">
        <v>4331</v>
      </c>
      <c r="C1820" s="61">
        <v>10.0</v>
      </c>
      <c r="D1820" s="61">
        <v>76.0</v>
      </c>
      <c r="E1820" s="61">
        <v>480.0</v>
      </c>
      <c r="F1820" s="61">
        <v>750.0</v>
      </c>
      <c r="G1820" s="61">
        <v>680.0</v>
      </c>
      <c r="H1820" s="515">
        <v>940.6425000000002</v>
      </c>
      <c r="I1820" s="515">
        <v>769.4455650000001</v>
      </c>
      <c r="J1820" s="515">
        <v>607.6550550000001</v>
      </c>
      <c r="K1820" s="246">
        <v>23.759999999999998</v>
      </c>
      <c r="L1820" s="560">
        <v>0.5</v>
      </c>
      <c r="M1820" s="561">
        <v>6.0</v>
      </c>
      <c r="N1820" s="105"/>
      <c r="O1820" s="563">
        <v>42790.0</v>
      </c>
      <c r="P1820" s="563"/>
      <c r="Q1820" s="8"/>
      <c r="S1820" s="8"/>
      <c r="T1820" s="115"/>
      <c r="U1820" s="8"/>
      <c r="V1820" s="8"/>
      <c r="W1820" s="8"/>
    </row>
    <row r="1821" ht="15.75" customHeight="1">
      <c r="A1821" s="9" t="s">
        <v>4332</v>
      </c>
      <c r="B1821" s="9" t="s">
        <v>4333</v>
      </c>
      <c r="C1821" s="61">
        <v>11.0</v>
      </c>
      <c r="D1821" s="61">
        <v>76.0</v>
      </c>
      <c r="E1821" s="61">
        <v>530.0</v>
      </c>
      <c r="F1821" s="61">
        <v>750.0</v>
      </c>
      <c r="G1821" s="61">
        <v>680.0</v>
      </c>
      <c r="H1821" s="515">
        <v>1034.1225000000002</v>
      </c>
      <c r="I1821" s="515">
        <v>845.9122050000001</v>
      </c>
      <c r="J1821" s="515">
        <v>668.0431350000001</v>
      </c>
      <c r="K1821" s="246">
        <v>26.16</v>
      </c>
      <c r="L1821" s="560">
        <v>0.5</v>
      </c>
      <c r="M1821" s="561">
        <v>6.0</v>
      </c>
      <c r="N1821" s="105"/>
      <c r="O1821" s="563">
        <v>46151.0</v>
      </c>
      <c r="P1821" s="563"/>
      <c r="Q1821" s="8"/>
      <c r="S1821" s="8"/>
      <c r="T1821" s="115"/>
      <c r="U1821" s="8"/>
      <c r="V1821" s="8"/>
      <c r="W1821" s="8"/>
    </row>
    <row r="1822" ht="15.75" customHeight="1">
      <c r="A1822" s="9" t="s">
        <v>4334</v>
      </c>
      <c r="B1822" s="9" t="s">
        <v>4335</v>
      </c>
      <c r="C1822" s="61">
        <v>12.0</v>
      </c>
      <c r="D1822" s="61">
        <v>76.0</v>
      </c>
      <c r="E1822" s="61">
        <v>580.0</v>
      </c>
      <c r="F1822" s="61">
        <v>750.0</v>
      </c>
      <c r="G1822" s="61">
        <v>680.0</v>
      </c>
      <c r="H1822" s="515">
        <v>1128.771</v>
      </c>
      <c r="I1822" s="515">
        <v>923.3346779999999</v>
      </c>
      <c r="J1822" s="515">
        <v>729.186066</v>
      </c>
      <c r="K1822" s="246">
        <v>28.560000000000002</v>
      </c>
      <c r="L1822" s="560">
        <v>0.5</v>
      </c>
      <c r="M1822" s="561">
        <v>6.0</v>
      </c>
      <c r="N1822" s="105"/>
      <c r="O1822" s="563">
        <v>49474.0</v>
      </c>
      <c r="P1822" s="563"/>
      <c r="Q1822" s="8"/>
      <c r="S1822" s="8"/>
      <c r="T1822" s="115"/>
      <c r="U1822" s="8"/>
      <c r="V1822" s="8"/>
      <c r="W1822" s="8"/>
    </row>
    <row r="1823" ht="15.75" customHeight="1">
      <c r="A1823" s="9" t="s">
        <v>4336</v>
      </c>
      <c r="B1823" s="9" t="s">
        <v>4337</v>
      </c>
      <c r="C1823" s="61">
        <v>13.0</v>
      </c>
      <c r="D1823" s="61">
        <v>76.0</v>
      </c>
      <c r="E1823" s="61">
        <v>630.0</v>
      </c>
      <c r="F1823" s="61">
        <v>750.0</v>
      </c>
      <c r="G1823" s="61">
        <v>680.0</v>
      </c>
      <c r="H1823" s="515">
        <v>1222.2510000000002</v>
      </c>
      <c r="I1823" s="515">
        <v>999.8013180000002</v>
      </c>
      <c r="J1823" s="515">
        <v>789.5741460000002</v>
      </c>
      <c r="K1823" s="246">
        <v>30.96</v>
      </c>
      <c r="L1823" s="560">
        <v>0.5</v>
      </c>
      <c r="M1823" s="561">
        <v>6.0</v>
      </c>
      <c r="N1823" s="105"/>
      <c r="O1823" s="563">
        <v>52792.0</v>
      </c>
      <c r="P1823" s="563"/>
      <c r="Q1823" s="8"/>
      <c r="S1823" s="8"/>
      <c r="T1823" s="115"/>
      <c r="U1823" s="8"/>
      <c r="V1823" s="8"/>
      <c r="W1823" s="8"/>
    </row>
    <row r="1824" ht="15.75" customHeight="1">
      <c r="A1824" s="9" t="s">
        <v>4338</v>
      </c>
      <c r="B1824" s="9" t="s">
        <v>4339</v>
      </c>
      <c r="C1824" s="61">
        <v>14.0</v>
      </c>
      <c r="D1824" s="61">
        <v>76.0</v>
      </c>
      <c r="E1824" s="61">
        <v>680.0</v>
      </c>
      <c r="F1824" s="61">
        <v>750.0</v>
      </c>
      <c r="G1824" s="61">
        <v>680.0</v>
      </c>
      <c r="H1824" s="515">
        <v>1316.8994999999998</v>
      </c>
      <c r="I1824" s="515">
        <v>1077.2237909999997</v>
      </c>
      <c r="J1824" s="515">
        <v>850.7170769999999</v>
      </c>
      <c r="K1824" s="246">
        <v>33.36</v>
      </c>
      <c r="L1824" s="560">
        <v>0.5</v>
      </c>
      <c r="M1824" s="561">
        <v>6.0</v>
      </c>
      <c r="N1824" s="55"/>
      <c r="O1824" s="563">
        <v>56111.0</v>
      </c>
      <c r="P1824" s="563"/>
      <c r="Q1824" s="8"/>
      <c r="S1824" s="8"/>
      <c r="T1824" s="115"/>
      <c r="U1824" s="8"/>
      <c r="V1824" s="8"/>
      <c r="W1824" s="8"/>
    </row>
    <row r="1825" ht="15.75" customHeight="1">
      <c r="E1825" s="8"/>
      <c r="H1825" s="63"/>
      <c r="I1825" s="63"/>
      <c r="J1825" s="63"/>
      <c r="K1825" s="8"/>
      <c r="M1825" s="572"/>
      <c r="O1825" s="563">
        <v>0.0</v>
      </c>
      <c r="P1825" s="563"/>
      <c r="Q1825" s="8"/>
      <c r="S1825" s="8"/>
      <c r="T1825" s="115"/>
      <c r="U1825" s="8"/>
      <c r="V1825" s="8"/>
      <c r="W1825" s="8"/>
    </row>
    <row r="1826" ht="15.75" customHeight="1">
      <c r="B1826" s="573" t="s">
        <v>1853</v>
      </c>
      <c r="E1826" s="8"/>
      <c r="H1826" s="63"/>
      <c r="I1826" s="63"/>
      <c r="J1826" s="63"/>
      <c r="K1826" s="8"/>
      <c r="M1826" s="572"/>
      <c r="O1826" s="563">
        <v>0.0</v>
      </c>
      <c r="P1826" s="563"/>
      <c r="Q1826" s="8"/>
      <c r="S1826" s="8"/>
      <c r="T1826" s="115"/>
      <c r="U1826" s="8"/>
      <c r="V1826" s="8"/>
      <c r="W1826" s="8"/>
    </row>
    <row r="1827" ht="15.75" customHeight="1">
      <c r="A1827" s="9" t="s">
        <v>4340</v>
      </c>
      <c r="B1827" s="9" t="s">
        <v>4341</v>
      </c>
      <c r="C1827" s="61">
        <v>2.0</v>
      </c>
      <c r="D1827" s="61">
        <v>76.0</v>
      </c>
      <c r="E1827" s="61">
        <v>80.0</v>
      </c>
      <c r="F1827" s="61">
        <v>1000.0</v>
      </c>
      <c r="G1827" s="61">
        <v>930.0</v>
      </c>
      <c r="H1827" s="515">
        <v>253.5645</v>
      </c>
      <c r="I1827" s="515">
        <v>207.415761</v>
      </c>
      <c r="J1827" s="515">
        <v>163.802667</v>
      </c>
      <c r="K1827" s="246">
        <v>5.76</v>
      </c>
      <c r="L1827" s="560">
        <v>0.5</v>
      </c>
      <c r="M1827" s="561">
        <v>2.0</v>
      </c>
      <c r="N1827" s="562" t="s">
        <v>1254</v>
      </c>
      <c r="O1827" s="563">
        <v>17103.0</v>
      </c>
      <c r="P1827" s="563"/>
      <c r="Q1827" s="8"/>
      <c r="S1827" s="8"/>
      <c r="T1827" s="63"/>
      <c r="U1827" s="8"/>
      <c r="V1827" s="8"/>
      <c r="W1827" s="8"/>
    </row>
    <row r="1828" ht="15.75" customHeight="1">
      <c r="A1828" s="9" t="s">
        <v>4342</v>
      </c>
      <c r="B1828" s="9" t="s">
        <v>4343</v>
      </c>
      <c r="C1828" s="61">
        <v>3.0</v>
      </c>
      <c r="D1828" s="61">
        <v>76.0</v>
      </c>
      <c r="E1828" s="61">
        <v>130.0</v>
      </c>
      <c r="F1828" s="61">
        <v>1000.0</v>
      </c>
      <c r="G1828" s="61">
        <v>930.0</v>
      </c>
      <c r="H1828" s="515">
        <v>380.931</v>
      </c>
      <c r="I1828" s="515">
        <v>311.60155799999995</v>
      </c>
      <c r="J1828" s="515">
        <v>246.081426</v>
      </c>
      <c r="K1828" s="246">
        <v>8.76</v>
      </c>
      <c r="L1828" s="560">
        <v>0.5</v>
      </c>
      <c r="M1828" s="561">
        <v>4.0</v>
      </c>
      <c r="N1828" s="105"/>
      <c r="O1828" s="563">
        <v>20882.0</v>
      </c>
      <c r="P1828" s="563"/>
      <c r="Q1828" s="8"/>
      <c r="S1828" s="8"/>
      <c r="T1828" s="63"/>
      <c r="U1828" s="8"/>
      <c r="V1828" s="8"/>
      <c r="W1828" s="8"/>
    </row>
    <row r="1829" ht="15.75" customHeight="1">
      <c r="A1829" s="9" t="s">
        <v>4344</v>
      </c>
      <c r="B1829" s="9" t="s">
        <v>4345</v>
      </c>
      <c r="C1829" s="61">
        <v>4.0</v>
      </c>
      <c r="D1829" s="61">
        <v>76.0</v>
      </c>
      <c r="E1829" s="61">
        <v>180.0</v>
      </c>
      <c r="F1829" s="61">
        <v>1000.0</v>
      </c>
      <c r="G1829" s="61">
        <v>930.0</v>
      </c>
      <c r="H1829" s="515">
        <v>507.129</v>
      </c>
      <c r="I1829" s="515">
        <v>414.831522</v>
      </c>
      <c r="J1829" s="515">
        <v>327.605334</v>
      </c>
      <c r="K1829" s="246">
        <v>11.76</v>
      </c>
      <c r="L1829" s="560">
        <v>0.5</v>
      </c>
      <c r="M1829" s="561">
        <v>4.0</v>
      </c>
      <c r="N1829" s="105"/>
      <c r="O1829" s="563">
        <v>24670.0</v>
      </c>
      <c r="P1829" s="563"/>
      <c r="Q1829" s="8"/>
      <c r="S1829" s="8"/>
      <c r="T1829" s="115"/>
      <c r="U1829" s="8"/>
      <c r="V1829" s="8"/>
      <c r="W1829" s="8"/>
    </row>
    <row r="1830" ht="15.75" customHeight="1">
      <c r="A1830" s="9" t="s">
        <v>4346</v>
      </c>
      <c r="B1830" s="9" t="s">
        <v>4347</v>
      </c>
      <c r="C1830" s="61">
        <v>5.0</v>
      </c>
      <c r="D1830" s="61">
        <v>76.0</v>
      </c>
      <c r="E1830" s="61">
        <v>230.0</v>
      </c>
      <c r="F1830" s="61">
        <v>1000.0</v>
      </c>
      <c r="G1830" s="61">
        <v>930.0</v>
      </c>
      <c r="H1830" s="515">
        <v>634.4955</v>
      </c>
      <c r="I1830" s="515">
        <v>519.0173189999999</v>
      </c>
      <c r="J1830" s="515">
        <v>409.884093</v>
      </c>
      <c r="K1830" s="246">
        <v>14.76</v>
      </c>
      <c r="L1830" s="560">
        <v>0.5</v>
      </c>
      <c r="M1830" s="561">
        <v>4.0</v>
      </c>
      <c r="N1830" s="105"/>
      <c r="O1830" s="563">
        <v>28466.0</v>
      </c>
      <c r="P1830" s="563"/>
      <c r="Q1830" s="8"/>
      <c r="S1830" s="8"/>
      <c r="T1830" s="115"/>
      <c r="U1830" s="8"/>
      <c r="V1830" s="8"/>
      <c r="W1830" s="8"/>
    </row>
    <row r="1831" ht="15.75" customHeight="1">
      <c r="A1831" s="9" t="s">
        <v>4348</v>
      </c>
      <c r="B1831" s="9" t="s">
        <v>4349</v>
      </c>
      <c r="C1831" s="61">
        <v>6.0</v>
      </c>
      <c r="D1831" s="61">
        <v>76.0</v>
      </c>
      <c r="E1831" s="61">
        <v>280.0</v>
      </c>
      <c r="F1831" s="61">
        <v>1000.0</v>
      </c>
      <c r="G1831" s="61">
        <v>930.0</v>
      </c>
      <c r="H1831" s="515">
        <v>760.6934999999999</v>
      </c>
      <c r="I1831" s="515">
        <v>622.2472829999998</v>
      </c>
      <c r="J1831" s="515">
        <v>491.4080009999999</v>
      </c>
      <c r="K1831" s="246">
        <v>17.759999999999998</v>
      </c>
      <c r="L1831" s="560">
        <v>0.5</v>
      </c>
      <c r="M1831" s="561">
        <v>4.0</v>
      </c>
      <c r="N1831" s="105"/>
      <c r="O1831" s="563">
        <v>32269.0</v>
      </c>
      <c r="P1831" s="563"/>
      <c r="Q1831" s="8"/>
      <c r="S1831" s="8"/>
      <c r="T1831" s="115"/>
      <c r="U1831" s="8"/>
      <c r="V1831" s="8"/>
      <c r="W1831" s="8"/>
    </row>
    <row r="1832" ht="15.75" customHeight="1">
      <c r="A1832" s="9" t="s">
        <v>4350</v>
      </c>
      <c r="B1832" s="9" t="s">
        <v>4351</v>
      </c>
      <c r="C1832" s="61">
        <v>7.0</v>
      </c>
      <c r="D1832" s="61">
        <v>76.0</v>
      </c>
      <c r="E1832" s="61">
        <v>330.0</v>
      </c>
      <c r="F1832" s="61">
        <v>1000.0</v>
      </c>
      <c r="G1832" s="61">
        <v>930.0</v>
      </c>
      <c r="H1832" s="515">
        <v>888.06</v>
      </c>
      <c r="I1832" s="515">
        <v>726.4330799999999</v>
      </c>
      <c r="J1832" s="515">
        <v>573.6867599999999</v>
      </c>
      <c r="K1832" s="246">
        <v>20.76</v>
      </c>
      <c r="L1832" s="560">
        <v>0.5</v>
      </c>
      <c r="M1832" s="561">
        <v>4.0</v>
      </c>
      <c r="N1832" s="105"/>
      <c r="O1832" s="563">
        <v>36080.0</v>
      </c>
      <c r="P1832" s="563"/>
      <c r="Q1832" s="8"/>
      <c r="S1832" s="8"/>
      <c r="T1832" s="115"/>
      <c r="U1832" s="8"/>
      <c r="V1832" s="8"/>
      <c r="W1832" s="8"/>
    </row>
    <row r="1833" ht="15.75" customHeight="1">
      <c r="A1833" s="9" t="s">
        <v>4352</v>
      </c>
      <c r="B1833" s="9" t="s">
        <v>4353</v>
      </c>
      <c r="C1833" s="61">
        <v>8.0</v>
      </c>
      <c r="D1833" s="61">
        <v>76.0</v>
      </c>
      <c r="E1833" s="61">
        <v>380.0</v>
      </c>
      <c r="F1833" s="61">
        <v>1000.0</v>
      </c>
      <c r="G1833" s="61">
        <v>930.0</v>
      </c>
      <c r="H1833" s="515">
        <v>1014.258</v>
      </c>
      <c r="I1833" s="515">
        <v>829.663044</v>
      </c>
      <c r="J1833" s="515">
        <v>655.210668</v>
      </c>
      <c r="K1833" s="246">
        <v>23.759999999999998</v>
      </c>
      <c r="L1833" s="560">
        <v>0.5</v>
      </c>
      <c r="M1833" s="561">
        <v>4.0</v>
      </c>
      <c r="N1833" s="105"/>
      <c r="O1833" s="563">
        <v>39899.0</v>
      </c>
      <c r="P1833" s="563"/>
      <c r="Q1833" s="8"/>
      <c r="S1833" s="8"/>
      <c r="T1833" s="115"/>
      <c r="U1833" s="8"/>
      <c r="V1833" s="8"/>
      <c r="W1833" s="8"/>
    </row>
    <row r="1834" ht="15.75" customHeight="1">
      <c r="A1834" s="9" t="s">
        <v>4354</v>
      </c>
      <c r="B1834" s="9" t="s">
        <v>4355</v>
      </c>
      <c r="C1834" s="61">
        <v>9.0</v>
      </c>
      <c r="D1834" s="61">
        <v>76.0</v>
      </c>
      <c r="E1834" s="61">
        <v>430.0</v>
      </c>
      <c r="F1834" s="61">
        <v>1000.0</v>
      </c>
      <c r="G1834" s="61">
        <v>930.0</v>
      </c>
      <c r="H1834" s="515">
        <v>1141.6245</v>
      </c>
      <c r="I1834" s="515">
        <v>933.8488409999999</v>
      </c>
      <c r="J1834" s="515">
        <v>737.489427</v>
      </c>
      <c r="K1834" s="246">
        <v>26.759999999999998</v>
      </c>
      <c r="L1834" s="560">
        <v>0.5</v>
      </c>
      <c r="M1834" s="561">
        <v>4.0</v>
      </c>
      <c r="N1834" s="105"/>
      <c r="O1834" s="563">
        <v>43726.0</v>
      </c>
      <c r="P1834" s="563"/>
      <c r="Q1834" s="8"/>
      <c r="S1834" s="8"/>
      <c r="T1834" s="115"/>
      <c r="U1834" s="8"/>
      <c r="V1834" s="8"/>
      <c r="W1834" s="8"/>
    </row>
    <row r="1835" ht="15.75" customHeight="1">
      <c r="A1835" s="9" t="s">
        <v>4356</v>
      </c>
      <c r="B1835" s="9" t="s">
        <v>4357</v>
      </c>
      <c r="C1835" s="61">
        <v>10.0</v>
      </c>
      <c r="D1835" s="61">
        <v>76.0</v>
      </c>
      <c r="E1835" s="61">
        <v>480.0</v>
      </c>
      <c r="F1835" s="61">
        <v>1000.0</v>
      </c>
      <c r="G1835" s="61">
        <v>930.0</v>
      </c>
      <c r="H1835" s="515">
        <v>1267.8225</v>
      </c>
      <c r="I1835" s="515">
        <v>1037.0788049999999</v>
      </c>
      <c r="J1835" s="515">
        <v>819.013335</v>
      </c>
      <c r="K1835" s="246">
        <v>29.759999999999998</v>
      </c>
      <c r="L1835" s="560">
        <v>0.5</v>
      </c>
      <c r="M1835" s="561">
        <v>6.0</v>
      </c>
      <c r="N1835" s="105"/>
      <c r="O1835" s="563">
        <v>47563.0</v>
      </c>
      <c r="P1835" s="563"/>
      <c r="Q1835" s="8"/>
      <c r="S1835" s="8"/>
      <c r="T1835" s="115"/>
      <c r="U1835" s="8"/>
      <c r="V1835" s="8"/>
      <c r="W1835" s="8"/>
    </row>
    <row r="1836" ht="15.75" customHeight="1">
      <c r="A1836" s="9" t="s">
        <v>4358</v>
      </c>
      <c r="B1836" s="9" t="s">
        <v>4359</v>
      </c>
      <c r="C1836" s="61">
        <v>11.0</v>
      </c>
      <c r="D1836" s="61">
        <v>76.0</v>
      </c>
      <c r="E1836" s="61">
        <v>530.0</v>
      </c>
      <c r="F1836" s="61">
        <v>1000.0</v>
      </c>
      <c r="G1836" s="61">
        <v>930.0</v>
      </c>
      <c r="H1836" s="515">
        <v>1395.189</v>
      </c>
      <c r="I1836" s="515">
        <v>1141.264602</v>
      </c>
      <c r="J1836" s="515">
        <v>901.292094</v>
      </c>
      <c r="K1836" s="246">
        <v>32.76</v>
      </c>
      <c r="L1836" s="560">
        <v>0.5</v>
      </c>
      <c r="M1836" s="561">
        <v>6.0</v>
      </c>
      <c r="N1836" s="105"/>
      <c r="O1836" s="563">
        <v>51406.0</v>
      </c>
      <c r="P1836" s="563"/>
      <c r="Q1836" s="8"/>
      <c r="S1836" s="8"/>
      <c r="T1836" s="115"/>
      <c r="U1836" s="8"/>
      <c r="V1836" s="8"/>
      <c r="W1836" s="8"/>
    </row>
    <row r="1837" ht="15.75" customHeight="1">
      <c r="A1837" s="9" t="s">
        <v>4360</v>
      </c>
      <c r="B1837" s="9" t="s">
        <v>4361</v>
      </c>
      <c r="C1837" s="61">
        <v>12.0</v>
      </c>
      <c r="D1837" s="61">
        <v>76.0</v>
      </c>
      <c r="E1837" s="61">
        <v>580.0</v>
      </c>
      <c r="F1837" s="61">
        <v>1000.0</v>
      </c>
      <c r="G1837" s="61">
        <v>930.0</v>
      </c>
      <c r="H1837" s="515">
        <v>1521.3869999999997</v>
      </c>
      <c r="I1837" s="515">
        <v>1244.4945659999996</v>
      </c>
      <c r="J1837" s="515">
        <v>982.8160019999998</v>
      </c>
      <c r="K1837" s="246">
        <v>35.76</v>
      </c>
      <c r="L1837" s="560">
        <v>0.5</v>
      </c>
      <c r="M1837" s="561">
        <v>6.0</v>
      </c>
      <c r="N1837" s="105"/>
      <c r="O1837" s="563">
        <v>55202.0</v>
      </c>
      <c r="P1837" s="563"/>
      <c r="Q1837" s="8"/>
      <c r="S1837" s="8"/>
      <c r="T1837" s="115"/>
      <c r="U1837" s="8"/>
      <c r="V1837" s="8"/>
      <c r="W1837" s="8"/>
    </row>
    <row r="1838" ht="15.75" customHeight="1">
      <c r="A1838" s="9" t="s">
        <v>4362</v>
      </c>
      <c r="B1838" s="9" t="s">
        <v>4363</v>
      </c>
      <c r="C1838" s="61">
        <v>13.0</v>
      </c>
      <c r="D1838" s="61">
        <v>76.0</v>
      </c>
      <c r="E1838" s="61">
        <v>630.0</v>
      </c>
      <c r="F1838" s="61">
        <v>1000.0</v>
      </c>
      <c r="G1838" s="61">
        <v>930.0</v>
      </c>
      <c r="H1838" s="515">
        <v>1648.7535</v>
      </c>
      <c r="I1838" s="515">
        <v>1348.680363</v>
      </c>
      <c r="J1838" s="515">
        <v>1065.094761</v>
      </c>
      <c r="K1838" s="246">
        <v>38.76</v>
      </c>
      <c r="L1838" s="560">
        <v>0.5</v>
      </c>
      <c r="M1838" s="561">
        <v>6.0</v>
      </c>
      <c r="N1838" s="105"/>
      <c r="O1838" s="563">
        <v>59000.0</v>
      </c>
      <c r="P1838" s="563"/>
      <c r="Q1838" s="8"/>
      <c r="S1838" s="8"/>
      <c r="T1838" s="115"/>
      <c r="U1838" s="8"/>
      <c r="V1838" s="8"/>
      <c r="W1838" s="8"/>
    </row>
    <row r="1839" ht="15.75" customHeight="1">
      <c r="A1839" s="9" t="s">
        <v>4364</v>
      </c>
      <c r="B1839" s="9" t="s">
        <v>4365</v>
      </c>
      <c r="C1839" s="61">
        <v>14.0</v>
      </c>
      <c r="D1839" s="61">
        <v>76.0</v>
      </c>
      <c r="E1839" s="61">
        <v>680.0</v>
      </c>
      <c r="F1839" s="61">
        <v>1000.0</v>
      </c>
      <c r="G1839" s="61">
        <v>930.0</v>
      </c>
      <c r="H1839" s="515">
        <v>1774.9515000000001</v>
      </c>
      <c r="I1839" s="515">
        <v>1451.910327</v>
      </c>
      <c r="J1839" s="515">
        <v>1146.6186690000002</v>
      </c>
      <c r="K1839" s="246">
        <v>41.760000000000005</v>
      </c>
      <c r="L1839" s="560">
        <v>0.5</v>
      </c>
      <c r="M1839" s="561">
        <v>6.0</v>
      </c>
      <c r="N1839" s="55"/>
      <c r="O1839" s="563">
        <v>62796.0</v>
      </c>
      <c r="P1839" s="563"/>
      <c r="Q1839" s="8"/>
      <c r="S1839" s="8"/>
      <c r="T1839" s="115"/>
      <c r="U1839" s="8"/>
      <c r="V1839" s="8"/>
      <c r="W1839" s="8"/>
    </row>
    <row r="1840" ht="15.75" customHeight="1">
      <c r="E1840" s="8"/>
      <c r="H1840" s="63"/>
      <c r="I1840" s="63"/>
      <c r="J1840" s="63"/>
      <c r="K1840" s="8"/>
      <c r="M1840" s="572"/>
      <c r="O1840" s="563">
        <v>0.0</v>
      </c>
      <c r="P1840" s="563"/>
      <c r="Q1840" s="8"/>
      <c r="S1840" s="8"/>
      <c r="T1840" s="115"/>
      <c r="U1840" s="8"/>
      <c r="V1840" s="8"/>
      <c r="W1840" s="8"/>
    </row>
    <row r="1841" ht="15.75" customHeight="1">
      <c r="B1841" s="573" t="s">
        <v>1880</v>
      </c>
      <c r="E1841" s="8"/>
      <c r="H1841" s="63"/>
      <c r="I1841" s="63"/>
      <c r="J1841" s="63"/>
      <c r="K1841" s="8"/>
      <c r="M1841" s="572"/>
      <c r="O1841" s="563">
        <v>0.0</v>
      </c>
      <c r="P1841" s="563"/>
      <c r="Q1841" s="8"/>
      <c r="S1841" s="8"/>
      <c r="T1841" s="115"/>
      <c r="U1841" s="8"/>
      <c r="V1841" s="8"/>
      <c r="W1841" s="8"/>
    </row>
    <row r="1842" ht="15.75" customHeight="1">
      <c r="A1842" s="9" t="s">
        <v>4366</v>
      </c>
      <c r="B1842" s="9" t="s">
        <v>4367</v>
      </c>
      <c r="C1842" s="61">
        <v>2.0</v>
      </c>
      <c r="D1842" s="61">
        <v>76.0</v>
      </c>
      <c r="E1842" s="61">
        <v>80.0</v>
      </c>
      <c r="F1842" s="61">
        <v>1250.0</v>
      </c>
      <c r="G1842" s="61">
        <v>1180.0</v>
      </c>
      <c r="H1842" s="515">
        <v>314.3265</v>
      </c>
      <c r="I1842" s="515">
        <v>257.119077</v>
      </c>
      <c r="J1842" s="515">
        <v>203.054919</v>
      </c>
      <c r="K1842" s="246">
        <v>6.96</v>
      </c>
      <c r="L1842" s="560">
        <v>0.5</v>
      </c>
      <c r="M1842" s="561">
        <v>2.0</v>
      </c>
      <c r="N1842" s="562" t="s">
        <v>1254</v>
      </c>
      <c r="O1842" s="563">
        <v>18724.0</v>
      </c>
      <c r="P1842" s="563"/>
      <c r="Q1842" s="8"/>
      <c r="S1842" s="8"/>
      <c r="T1842" s="63"/>
      <c r="U1842" s="8"/>
      <c r="V1842" s="8"/>
      <c r="W1842" s="8"/>
    </row>
    <row r="1843" ht="15.75" customHeight="1">
      <c r="A1843" s="9" t="s">
        <v>4368</v>
      </c>
      <c r="B1843" s="9" t="s">
        <v>4369</v>
      </c>
      <c r="C1843" s="61">
        <v>3.0</v>
      </c>
      <c r="D1843" s="61">
        <v>76.0</v>
      </c>
      <c r="E1843" s="61">
        <v>130.0</v>
      </c>
      <c r="F1843" s="61">
        <v>1250.0</v>
      </c>
      <c r="G1843" s="61">
        <v>1180.0</v>
      </c>
      <c r="H1843" s="515">
        <v>472.074</v>
      </c>
      <c r="I1843" s="515">
        <v>386.15653199999997</v>
      </c>
      <c r="J1843" s="515">
        <v>304.959804</v>
      </c>
      <c r="K1843" s="246">
        <v>10.56</v>
      </c>
      <c r="L1843" s="560">
        <v>0.5</v>
      </c>
      <c r="M1843" s="561">
        <v>4.0</v>
      </c>
      <c r="N1843" s="105"/>
      <c r="O1843" s="563">
        <v>23313.0</v>
      </c>
      <c r="P1843" s="563"/>
      <c r="Q1843" s="8"/>
      <c r="S1843" s="8"/>
      <c r="T1843" s="63"/>
      <c r="U1843" s="8"/>
      <c r="V1843" s="8"/>
      <c r="W1843" s="8"/>
    </row>
    <row r="1844" ht="15.75" customHeight="1">
      <c r="A1844" s="9" t="s">
        <v>4370</v>
      </c>
      <c r="B1844" s="9" t="s">
        <v>4371</v>
      </c>
      <c r="C1844" s="61">
        <v>4.0</v>
      </c>
      <c r="D1844" s="61">
        <v>76.0</v>
      </c>
      <c r="E1844" s="61">
        <v>180.0</v>
      </c>
      <c r="F1844" s="61">
        <v>1250.0</v>
      </c>
      <c r="G1844" s="61">
        <v>1180.0</v>
      </c>
      <c r="H1844" s="515">
        <v>629.8215</v>
      </c>
      <c r="I1844" s="515">
        <v>515.193987</v>
      </c>
      <c r="J1844" s="515">
        <v>406.864689</v>
      </c>
      <c r="K1844" s="246">
        <v>14.16</v>
      </c>
      <c r="L1844" s="560">
        <v>0.5</v>
      </c>
      <c r="M1844" s="561">
        <v>4.0</v>
      </c>
      <c r="N1844" s="105"/>
      <c r="O1844" s="563">
        <v>27914.0</v>
      </c>
      <c r="P1844" s="563"/>
      <c r="Q1844" s="8"/>
      <c r="S1844" s="8"/>
      <c r="T1844" s="115"/>
      <c r="U1844" s="8"/>
      <c r="V1844" s="8"/>
      <c r="W1844" s="8"/>
    </row>
    <row r="1845" ht="15.75" customHeight="1">
      <c r="A1845" s="9" t="s">
        <v>4372</v>
      </c>
      <c r="B1845" s="9" t="s">
        <v>4373</v>
      </c>
      <c r="C1845" s="61">
        <v>5.0</v>
      </c>
      <c r="D1845" s="61">
        <v>76.0</v>
      </c>
      <c r="E1845" s="61">
        <v>230.0</v>
      </c>
      <c r="F1845" s="61">
        <v>1250.0</v>
      </c>
      <c r="G1845" s="61">
        <v>1180.0</v>
      </c>
      <c r="H1845" s="515">
        <v>787.5690000000001</v>
      </c>
      <c r="I1845" s="515">
        <v>644.231442</v>
      </c>
      <c r="J1845" s="515">
        <v>508.76957400000003</v>
      </c>
      <c r="K1845" s="246">
        <v>17.76</v>
      </c>
      <c r="L1845" s="560">
        <v>0.5</v>
      </c>
      <c r="M1845" s="561">
        <v>4.0</v>
      </c>
      <c r="N1845" s="105"/>
      <c r="O1845" s="563">
        <v>32523.0</v>
      </c>
      <c r="P1845" s="563"/>
      <c r="Q1845" s="8"/>
      <c r="S1845" s="8"/>
      <c r="T1845" s="115"/>
      <c r="U1845" s="8"/>
      <c r="V1845" s="8"/>
      <c r="W1845" s="8"/>
    </row>
    <row r="1846" ht="15.75" customHeight="1">
      <c r="A1846" s="9" t="s">
        <v>4374</v>
      </c>
      <c r="B1846" s="9" t="s">
        <v>4375</v>
      </c>
      <c r="C1846" s="61">
        <v>6.0</v>
      </c>
      <c r="D1846" s="61">
        <v>76.0</v>
      </c>
      <c r="E1846" s="61">
        <v>280.0</v>
      </c>
      <c r="F1846" s="61">
        <v>1250.0</v>
      </c>
      <c r="G1846" s="61">
        <v>1180.0</v>
      </c>
      <c r="H1846" s="515">
        <v>944.148</v>
      </c>
      <c r="I1846" s="515">
        <v>772.3130639999999</v>
      </c>
      <c r="J1846" s="515">
        <v>609.919608</v>
      </c>
      <c r="K1846" s="246">
        <v>21.36</v>
      </c>
      <c r="L1846" s="560">
        <v>0.5</v>
      </c>
      <c r="M1846" s="561">
        <v>4.0</v>
      </c>
      <c r="N1846" s="105"/>
      <c r="O1846" s="563">
        <v>37143.0</v>
      </c>
      <c r="P1846" s="563"/>
      <c r="Q1846" s="8"/>
      <c r="S1846" s="8"/>
      <c r="T1846" s="115"/>
      <c r="U1846" s="8"/>
      <c r="V1846" s="8"/>
      <c r="W1846" s="8"/>
    </row>
    <row r="1847" ht="15.75" customHeight="1">
      <c r="A1847" s="9" t="s">
        <v>4376</v>
      </c>
      <c r="B1847" s="9" t="s">
        <v>4377</v>
      </c>
      <c r="C1847" s="61">
        <v>7.0</v>
      </c>
      <c r="D1847" s="61">
        <v>76.0</v>
      </c>
      <c r="E1847" s="61">
        <v>330.0</v>
      </c>
      <c r="F1847" s="61">
        <v>1250.0</v>
      </c>
      <c r="G1847" s="61">
        <v>1180.0</v>
      </c>
      <c r="H1847" s="515">
        <v>1101.8955</v>
      </c>
      <c r="I1847" s="515">
        <v>901.350519</v>
      </c>
      <c r="J1847" s="515">
        <v>711.8244930000001</v>
      </c>
      <c r="K1847" s="246">
        <v>24.96</v>
      </c>
      <c r="L1847" s="560">
        <v>0.5</v>
      </c>
      <c r="M1847" s="561">
        <v>4.0</v>
      </c>
      <c r="N1847" s="105"/>
      <c r="O1847" s="563">
        <v>41770.0</v>
      </c>
      <c r="P1847" s="563"/>
      <c r="Q1847" s="8"/>
      <c r="S1847" s="8"/>
      <c r="T1847" s="115"/>
      <c r="U1847" s="8"/>
      <c r="V1847" s="8"/>
      <c r="W1847" s="8"/>
    </row>
    <row r="1848" ht="15.75" customHeight="1">
      <c r="A1848" s="9" t="s">
        <v>4378</v>
      </c>
      <c r="B1848" s="9" t="s">
        <v>4379</v>
      </c>
      <c r="C1848" s="61">
        <v>8.0</v>
      </c>
      <c r="D1848" s="61">
        <v>76.0</v>
      </c>
      <c r="E1848" s="61">
        <v>380.0</v>
      </c>
      <c r="F1848" s="61">
        <v>1250.0</v>
      </c>
      <c r="G1848" s="61">
        <v>1180.0</v>
      </c>
      <c r="H1848" s="515">
        <v>1259.643</v>
      </c>
      <c r="I1848" s="515">
        <v>1030.387974</v>
      </c>
      <c r="J1848" s="515">
        <v>813.729378</v>
      </c>
      <c r="K1848" s="246">
        <v>28.560000000000002</v>
      </c>
      <c r="L1848" s="560">
        <v>0.5</v>
      </c>
      <c r="M1848" s="561">
        <v>4.0</v>
      </c>
      <c r="N1848" s="105"/>
      <c r="O1848" s="563">
        <v>46411.0</v>
      </c>
      <c r="P1848" s="563"/>
      <c r="Q1848" s="8"/>
      <c r="S1848" s="8"/>
      <c r="T1848" s="115"/>
      <c r="U1848" s="8"/>
      <c r="V1848" s="8"/>
      <c r="W1848" s="8"/>
    </row>
    <row r="1849" ht="15.75" customHeight="1">
      <c r="A1849" s="9" t="s">
        <v>4380</v>
      </c>
      <c r="B1849" s="9" t="s">
        <v>4381</v>
      </c>
      <c r="C1849" s="61">
        <v>9.0</v>
      </c>
      <c r="D1849" s="61">
        <v>76.0</v>
      </c>
      <c r="E1849" s="61">
        <v>430.0</v>
      </c>
      <c r="F1849" s="61">
        <v>1250.0</v>
      </c>
      <c r="G1849" s="61">
        <v>1180.0</v>
      </c>
      <c r="H1849" s="515">
        <v>1417.3905000000002</v>
      </c>
      <c r="I1849" s="515">
        <v>1159.4254290000001</v>
      </c>
      <c r="J1849" s="515">
        <v>915.6342630000001</v>
      </c>
      <c r="K1849" s="246">
        <v>32.16</v>
      </c>
      <c r="L1849" s="560">
        <v>0.5</v>
      </c>
      <c r="M1849" s="561">
        <v>4.0</v>
      </c>
      <c r="N1849" s="105"/>
      <c r="O1849" s="563">
        <v>51059.0</v>
      </c>
      <c r="P1849" s="563"/>
      <c r="Q1849" s="8"/>
      <c r="S1849" s="8"/>
      <c r="T1849" s="115"/>
      <c r="U1849" s="8"/>
      <c r="V1849" s="8"/>
      <c r="W1849" s="8"/>
    </row>
    <row r="1850" ht="15.75" customHeight="1">
      <c r="A1850" s="9" t="s">
        <v>4382</v>
      </c>
      <c r="B1850" s="9" t="s">
        <v>4383</v>
      </c>
      <c r="C1850" s="61">
        <v>10.0</v>
      </c>
      <c r="D1850" s="61">
        <v>76.0</v>
      </c>
      <c r="E1850" s="61">
        <v>480.0</v>
      </c>
      <c r="F1850" s="61">
        <v>1250.0</v>
      </c>
      <c r="G1850" s="61">
        <v>1180.0</v>
      </c>
      <c r="H1850" s="515">
        <v>1573.9695000000002</v>
      </c>
      <c r="I1850" s="515">
        <v>1287.507051</v>
      </c>
      <c r="J1850" s="515">
        <v>1016.7842970000002</v>
      </c>
      <c r="K1850" s="246">
        <v>35.76</v>
      </c>
      <c r="L1850" s="560">
        <v>0.5</v>
      </c>
      <c r="M1850" s="561">
        <v>6.0</v>
      </c>
      <c r="N1850" s="105"/>
      <c r="O1850" s="563">
        <v>55721.0</v>
      </c>
      <c r="P1850" s="563"/>
      <c r="Q1850" s="8"/>
      <c r="S1850" s="8"/>
      <c r="T1850" s="115"/>
      <c r="U1850" s="8"/>
      <c r="V1850" s="8"/>
      <c r="W1850" s="8"/>
    </row>
    <row r="1851" ht="15.75" customHeight="1">
      <c r="A1851" s="9" t="s">
        <v>4384</v>
      </c>
      <c r="B1851" s="9" t="s">
        <v>4385</v>
      </c>
      <c r="C1851" s="61">
        <v>11.0</v>
      </c>
      <c r="D1851" s="61">
        <v>76.0</v>
      </c>
      <c r="E1851" s="61">
        <v>530.0</v>
      </c>
      <c r="F1851" s="61">
        <v>1250.0</v>
      </c>
      <c r="G1851" s="61">
        <v>1180.0</v>
      </c>
      <c r="H1851" s="515">
        <v>1731.717</v>
      </c>
      <c r="I1851" s="515">
        <v>1416.544506</v>
      </c>
      <c r="J1851" s="515">
        <v>1118.689182</v>
      </c>
      <c r="K1851" s="246">
        <v>39.36</v>
      </c>
      <c r="L1851" s="560">
        <v>0.5</v>
      </c>
      <c r="M1851" s="561">
        <v>6.0</v>
      </c>
      <c r="N1851" s="105"/>
      <c r="O1851" s="563">
        <v>60388.0</v>
      </c>
      <c r="P1851" s="563"/>
      <c r="Q1851" s="8"/>
      <c r="S1851" s="8"/>
      <c r="T1851" s="115"/>
      <c r="U1851" s="8"/>
      <c r="V1851" s="8"/>
      <c r="W1851" s="8"/>
    </row>
    <row r="1852" ht="15.75" customHeight="1">
      <c r="A1852" s="9" t="s">
        <v>4386</v>
      </c>
      <c r="B1852" s="9" t="s">
        <v>4387</v>
      </c>
      <c r="C1852" s="61">
        <v>12.0</v>
      </c>
      <c r="D1852" s="61">
        <v>76.0</v>
      </c>
      <c r="E1852" s="61">
        <v>580.0</v>
      </c>
      <c r="F1852" s="61">
        <v>1250.0</v>
      </c>
      <c r="G1852" s="61">
        <v>1180.0</v>
      </c>
      <c r="H1852" s="515">
        <v>1889.4645</v>
      </c>
      <c r="I1852" s="515">
        <v>1545.5819609999999</v>
      </c>
      <c r="J1852" s="515">
        <v>1220.594067</v>
      </c>
      <c r="K1852" s="246">
        <v>42.96</v>
      </c>
      <c r="L1852" s="560">
        <v>0.5</v>
      </c>
      <c r="M1852" s="561">
        <v>6.0</v>
      </c>
      <c r="N1852" s="105"/>
      <c r="O1852" s="563">
        <v>65002.0</v>
      </c>
      <c r="P1852" s="563"/>
      <c r="Q1852" s="8"/>
      <c r="S1852" s="8"/>
      <c r="T1852" s="115"/>
      <c r="U1852" s="8"/>
      <c r="V1852" s="8"/>
      <c r="W1852" s="8"/>
    </row>
    <row r="1853" ht="15.75" customHeight="1">
      <c r="A1853" s="9" t="s">
        <v>4388</v>
      </c>
      <c r="B1853" s="9" t="s">
        <v>4389</v>
      </c>
      <c r="C1853" s="61">
        <v>13.0</v>
      </c>
      <c r="D1853" s="61">
        <v>76.0</v>
      </c>
      <c r="E1853" s="61">
        <v>630.0</v>
      </c>
      <c r="F1853" s="61">
        <v>1250.0</v>
      </c>
      <c r="G1853" s="61">
        <v>1180.0</v>
      </c>
      <c r="H1853" s="515">
        <v>2046.0435</v>
      </c>
      <c r="I1853" s="515">
        <v>1673.6635829999998</v>
      </c>
      <c r="J1853" s="515">
        <v>1321.744101</v>
      </c>
      <c r="K1853" s="246">
        <v>46.56</v>
      </c>
      <c r="L1853" s="560">
        <v>0.5</v>
      </c>
      <c r="M1853" s="561">
        <v>6.0</v>
      </c>
      <c r="N1853" s="105"/>
      <c r="O1853" s="563">
        <v>69615.0</v>
      </c>
      <c r="P1853" s="563"/>
      <c r="Q1853" s="8"/>
      <c r="S1853" s="8"/>
      <c r="T1853" s="115"/>
      <c r="U1853" s="8"/>
      <c r="V1853" s="8"/>
      <c r="W1853" s="8"/>
    </row>
    <row r="1854" ht="15.75" customHeight="1">
      <c r="A1854" s="9" t="s">
        <v>4390</v>
      </c>
      <c r="B1854" s="9" t="s">
        <v>4391</v>
      </c>
      <c r="C1854" s="61">
        <v>14.0</v>
      </c>
      <c r="D1854" s="61">
        <v>76.0</v>
      </c>
      <c r="E1854" s="61">
        <v>680.0</v>
      </c>
      <c r="F1854" s="61">
        <v>1250.0</v>
      </c>
      <c r="G1854" s="61">
        <v>1180.0</v>
      </c>
      <c r="H1854" s="515">
        <v>2203.791</v>
      </c>
      <c r="I1854" s="515">
        <v>1802.701038</v>
      </c>
      <c r="J1854" s="515">
        <v>1423.6489860000001</v>
      </c>
      <c r="K1854" s="246">
        <v>50.16</v>
      </c>
      <c r="L1854" s="560">
        <v>0.5</v>
      </c>
      <c r="M1854" s="561">
        <v>6.0</v>
      </c>
      <c r="N1854" s="55"/>
      <c r="O1854" s="563">
        <v>74228.0</v>
      </c>
      <c r="P1854" s="563"/>
      <c r="Q1854" s="8"/>
      <c r="S1854" s="8"/>
      <c r="T1854" s="115"/>
      <c r="U1854" s="8"/>
      <c r="V1854" s="8"/>
      <c r="W1854" s="8"/>
    </row>
    <row r="1855" ht="15.75" customHeight="1">
      <c r="E1855" s="8"/>
      <c r="H1855" s="63"/>
      <c r="I1855" s="63"/>
      <c r="J1855" s="63"/>
      <c r="K1855" s="8"/>
      <c r="M1855" s="571"/>
      <c r="O1855" s="563">
        <v>0.0</v>
      </c>
      <c r="P1855" s="563"/>
      <c r="Q1855" s="8"/>
      <c r="S1855" s="8"/>
      <c r="T1855" s="115"/>
      <c r="U1855" s="8"/>
      <c r="V1855" s="8"/>
      <c r="W1855" s="8"/>
    </row>
    <row r="1856" ht="15.75" customHeight="1">
      <c r="B1856" s="573" t="s">
        <v>1907</v>
      </c>
      <c r="E1856" s="8"/>
      <c r="H1856" s="63"/>
      <c r="I1856" s="63"/>
      <c r="J1856" s="63"/>
      <c r="K1856" s="8"/>
      <c r="M1856" s="572"/>
      <c r="O1856" s="563">
        <v>0.0</v>
      </c>
      <c r="P1856" s="563"/>
      <c r="Q1856" s="8"/>
      <c r="S1856" s="8"/>
      <c r="T1856" s="115"/>
      <c r="U1856" s="8"/>
      <c r="V1856" s="8"/>
      <c r="W1856" s="8"/>
    </row>
    <row r="1857" ht="15.75" customHeight="1">
      <c r="A1857" s="9" t="s">
        <v>4392</v>
      </c>
      <c r="B1857" s="9" t="s">
        <v>4393</v>
      </c>
      <c r="C1857" s="61">
        <v>2.0</v>
      </c>
      <c r="D1857" s="61">
        <v>76.0</v>
      </c>
      <c r="E1857" s="61">
        <v>80.0</v>
      </c>
      <c r="F1857" s="61">
        <v>1500.0</v>
      </c>
      <c r="G1857" s="61">
        <v>1430.0</v>
      </c>
      <c r="H1857" s="515">
        <v>378.59400000000005</v>
      </c>
      <c r="I1857" s="515">
        <v>309.68989200000004</v>
      </c>
      <c r="J1857" s="515">
        <v>244.57172400000005</v>
      </c>
      <c r="K1857" s="246">
        <v>8.16</v>
      </c>
      <c r="L1857" s="560">
        <v>0.5</v>
      </c>
      <c r="M1857" s="561">
        <v>2.0</v>
      </c>
      <c r="N1857" s="562" t="s">
        <v>1254</v>
      </c>
      <c r="O1857" s="563">
        <v>19214.0</v>
      </c>
      <c r="P1857" s="563"/>
      <c r="Q1857" s="8"/>
      <c r="S1857" s="8"/>
      <c r="T1857" s="63"/>
      <c r="U1857" s="8"/>
      <c r="V1857" s="8"/>
      <c r="W1857" s="8"/>
    </row>
    <row r="1858" ht="15.75" customHeight="1">
      <c r="A1858" s="9" t="s">
        <v>4394</v>
      </c>
      <c r="B1858" s="9" t="s">
        <v>4395</v>
      </c>
      <c r="C1858" s="61">
        <v>3.0</v>
      </c>
      <c r="D1858" s="61">
        <v>76.0</v>
      </c>
      <c r="E1858" s="61">
        <v>130.0</v>
      </c>
      <c r="F1858" s="61">
        <v>1500.0</v>
      </c>
      <c r="G1858" s="61">
        <v>1430.0</v>
      </c>
      <c r="H1858" s="515">
        <v>567.8910000000001</v>
      </c>
      <c r="I1858" s="515">
        <v>464.53483800000004</v>
      </c>
      <c r="J1858" s="515">
        <v>366.8575860000001</v>
      </c>
      <c r="K1858" s="246">
        <v>12.360000000000001</v>
      </c>
      <c r="L1858" s="560">
        <v>0.5</v>
      </c>
      <c r="M1858" s="561">
        <v>4.0</v>
      </c>
      <c r="N1858" s="105"/>
      <c r="O1858" s="563">
        <v>24055.0</v>
      </c>
      <c r="P1858" s="563"/>
      <c r="Q1858" s="8"/>
      <c r="S1858" s="8"/>
      <c r="T1858" s="63"/>
      <c r="U1858" s="8"/>
      <c r="V1858" s="8"/>
      <c r="W1858" s="8"/>
    </row>
    <row r="1859" ht="15.75" customHeight="1">
      <c r="A1859" s="9" t="s">
        <v>4396</v>
      </c>
      <c r="B1859" s="9" t="s">
        <v>4397</v>
      </c>
      <c r="C1859" s="61">
        <v>4.0</v>
      </c>
      <c r="D1859" s="61">
        <v>76.0</v>
      </c>
      <c r="E1859" s="61">
        <v>180.0</v>
      </c>
      <c r="F1859" s="61">
        <v>1500.0</v>
      </c>
      <c r="G1859" s="61">
        <v>1430.0</v>
      </c>
      <c r="H1859" s="515">
        <v>756.0195</v>
      </c>
      <c r="I1859" s="515">
        <v>618.423951</v>
      </c>
      <c r="J1859" s="515">
        <v>488.388597</v>
      </c>
      <c r="K1859" s="246">
        <v>16.560000000000002</v>
      </c>
      <c r="L1859" s="560">
        <v>0.5</v>
      </c>
      <c r="M1859" s="561">
        <v>4.0</v>
      </c>
      <c r="N1859" s="105"/>
      <c r="O1859" s="563">
        <v>28907.0</v>
      </c>
      <c r="P1859" s="563"/>
      <c r="Q1859" s="8"/>
      <c r="S1859" s="8"/>
      <c r="T1859" s="115"/>
      <c r="U1859" s="8"/>
      <c r="V1859" s="8"/>
      <c r="W1859" s="8"/>
    </row>
    <row r="1860" ht="15.75" customHeight="1">
      <c r="A1860" s="9" t="s">
        <v>4398</v>
      </c>
      <c r="B1860" s="9" t="s">
        <v>4399</v>
      </c>
      <c r="C1860" s="61">
        <v>5.0</v>
      </c>
      <c r="D1860" s="61">
        <v>76.0</v>
      </c>
      <c r="E1860" s="61">
        <v>230.0</v>
      </c>
      <c r="F1860" s="61">
        <v>1500.0</v>
      </c>
      <c r="G1860" s="61">
        <v>1430.0</v>
      </c>
      <c r="H1860" s="515">
        <v>945.3164999999999</v>
      </c>
      <c r="I1860" s="515">
        <v>773.2688969999999</v>
      </c>
      <c r="J1860" s="515">
        <v>610.674459</v>
      </c>
      <c r="K1860" s="246">
        <v>20.76</v>
      </c>
      <c r="L1860" s="560">
        <v>0.5</v>
      </c>
      <c r="M1860" s="561">
        <v>4.0</v>
      </c>
      <c r="N1860" s="105"/>
      <c r="O1860" s="563">
        <v>33769.0</v>
      </c>
      <c r="P1860" s="563"/>
      <c r="Q1860" s="8"/>
      <c r="S1860" s="8"/>
      <c r="T1860" s="115"/>
      <c r="U1860" s="8"/>
      <c r="V1860" s="8"/>
      <c r="W1860" s="8"/>
    </row>
    <row r="1861" ht="15.75" customHeight="1">
      <c r="A1861" s="9" t="s">
        <v>4400</v>
      </c>
      <c r="B1861" s="9" t="s">
        <v>4401</v>
      </c>
      <c r="C1861" s="61">
        <v>6.0</v>
      </c>
      <c r="D1861" s="61">
        <v>76.0</v>
      </c>
      <c r="E1861" s="61">
        <v>280.0</v>
      </c>
      <c r="F1861" s="61">
        <v>1500.0</v>
      </c>
      <c r="G1861" s="61">
        <v>1430.0</v>
      </c>
      <c r="H1861" s="515">
        <v>1134.6135000000002</v>
      </c>
      <c r="I1861" s="515">
        <v>928.1138430000001</v>
      </c>
      <c r="J1861" s="515">
        <v>732.9603210000001</v>
      </c>
      <c r="K1861" s="246">
        <v>24.96</v>
      </c>
      <c r="L1861" s="560">
        <v>0.5</v>
      </c>
      <c r="M1861" s="561">
        <v>4.0</v>
      </c>
      <c r="N1861" s="105"/>
      <c r="O1861" s="563">
        <v>38639.0</v>
      </c>
      <c r="P1861" s="563"/>
      <c r="Q1861" s="8"/>
      <c r="S1861" s="8"/>
      <c r="T1861" s="115"/>
      <c r="U1861" s="8"/>
      <c r="V1861" s="8"/>
      <c r="W1861" s="8"/>
    </row>
    <row r="1862" ht="15.75" customHeight="1">
      <c r="A1862" s="9" t="s">
        <v>4402</v>
      </c>
      <c r="B1862" s="9" t="s">
        <v>4403</v>
      </c>
      <c r="C1862" s="61">
        <v>7.0</v>
      </c>
      <c r="D1862" s="61">
        <v>76.0</v>
      </c>
      <c r="E1862" s="61">
        <v>330.0</v>
      </c>
      <c r="F1862" s="61">
        <v>1500.0</v>
      </c>
      <c r="G1862" s="61">
        <v>1430.0</v>
      </c>
      <c r="H1862" s="515">
        <v>1323.9105</v>
      </c>
      <c r="I1862" s="515">
        <v>1082.9587889999998</v>
      </c>
      <c r="J1862" s="515">
        <v>855.246183</v>
      </c>
      <c r="K1862" s="246">
        <v>29.16</v>
      </c>
      <c r="L1862" s="560">
        <v>0.5</v>
      </c>
      <c r="M1862" s="561">
        <v>4.0</v>
      </c>
      <c r="N1862" s="105"/>
      <c r="O1862" s="563">
        <v>43520.0</v>
      </c>
      <c r="P1862" s="563"/>
      <c r="Q1862" s="8"/>
      <c r="S1862" s="8"/>
      <c r="T1862" s="115"/>
      <c r="U1862" s="8"/>
      <c r="V1862" s="8"/>
      <c r="W1862" s="8"/>
    </row>
    <row r="1863" ht="15.75" customHeight="1">
      <c r="A1863" s="9" t="s">
        <v>4404</v>
      </c>
      <c r="B1863" s="9" t="s">
        <v>4405</v>
      </c>
      <c r="C1863" s="61">
        <v>8.0</v>
      </c>
      <c r="D1863" s="61">
        <v>76.0</v>
      </c>
      <c r="E1863" s="61">
        <v>380.0</v>
      </c>
      <c r="F1863" s="61">
        <v>1500.0</v>
      </c>
      <c r="G1863" s="61">
        <v>1430.0</v>
      </c>
      <c r="H1863" s="515">
        <v>1513.2075</v>
      </c>
      <c r="I1863" s="515">
        <v>1237.803735</v>
      </c>
      <c r="J1863" s="515">
        <v>977.532045</v>
      </c>
      <c r="K1863" s="246">
        <v>33.36</v>
      </c>
      <c r="L1863" s="560">
        <v>0.5</v>
      </c>
      <c r="M1863" s="561">
        <v>4.0</v>
      </c>
      <c r="N1863" s="105"/>
      <c r="O1863" s="563">
        <v>48410.0</v>
      </c>
      <c r="P1863" s="563"/>
      <c r="Q1863" s="8"/>
      <c r="S1863" s="8"/>
      <c r="T1863" s="115"/>
      <c r="U1863" s="8"/>
      <c r="V1863" s="8"/>
      <c r="W1863" s="8"/>
    </row>
    <row r="1864" ht="15.75" customHeight="1">
      <c r="A1864" s="9" t="s">
        <v>4406</v>
      </c>
      <c r="B1864" s="9" t="s">
        <v>4407</v>
      </c>
      <c r="C1864" s="61">
        <v>9.0</v>
      </c>
      <c r="D1864" s="61">
        <v>76.0</v>
      </c>
      <c r="E1864" s="61">
        <v>430.0</v>
      </c>
      <c r="F1864" s="61">
        <v>1500.0</v>
      </c>
      <c r="G1864" s="61">
        <v>1430.0</v>
      </c>
      <c r="H1864" s="515">
        <v>1702.5045000000002</v>
      </c>
      <c r="I1864" s="515">
        <v>1392.6486810000001</v>
      </c>
      <c r="J1864" s="515">
        <v>1099.817907</v>
      </c>
      <c r="K1864" s="246">
        <v>37.56</v>
      </c>
      <c r="L1864" s="560">
        <v>0.5</v>
      </c>
      <c r="M1864" s="561">
        <v>4.0</v>
      </c>
      <c r="N1864" s="105"/>
      <c r="O1864" s="563">
        <v>53313.0</v>
      </c>
      <c r="P1864" s="563"/>
      <c r="Q1864" s="8"/>
      <c r="S1864" s="8"/>
      <c r="T1864" s="115"/>
      <c r="U1864" s="8"/>
      <c r="V1864" s="8"/>
      <c r="W1864" s="8"/>
    </row>
    <row r="1865" ht="15.75" customHeight="1">
      <c r="A1865" s="9" t="s">
        <v>4408</v>
      </c>
      <c r="B1865" s="9" t="s">
        <v>4409</v>
      </c>
      <c r="C1865" s="61">
        <v>10.0</v>
      </c>
      <c r="D1865" s="61">
        <v>76.0</v>
      </c>
      <c r="E1865" s="61">
        <v>480.0</v>
      </c>
      <c r="F1865" s="61">
        <v>1500.0</v>
      </c>
      <c r="G1865" s="61">
        <v>1430.0</v>
      </c>
      <c r="H1865" s="515">
        <v>1891.8015000000003</v>
      </c>
      <c r="I1865" s="515">
        <v>1547.493627</v>
      </c>
      <c r="J1865" s="515">
        <v>1222.1037690000003</v>
      </c>
      <c r="K1865" s="246">
        <v>41.76</v>
      </c>
      <c r="L1865" s="560">
        <v>0.5</v>
      </c>
      <c r="M1865" s="561">
        <v>6.0</v>
      </c>
      <c r="N1865" s="105"/>
      <c r="O1865" s="563">
        <v>58223.0</v>
      </c>
      <c r="P1865" s="563"/>
      <c r="Q1865" s="8"/>
      <c r="S1865" s="8"/>
      <c r="T1865" s="115"/>
      <c r="U1865" s="8"/>
      <c r="V1865" s="8"/>
      <c r="W1865" s="8"/>
    </row>
    <row r="1866" ht="15.75" customHeight="1">
      <c r="A1866" s="9" t="s">
        <v>4410</v>
      </c>
      <c r="B1866" s="9" t="s">
        <v>4411</v>
      </c>
      <c r="C1866" s="61">
        <v>11.0</v>
      </c>
      <c r="D1866" s="61">
        <v>76.0</v>
      </c>
      <c r="E1866" s="61">
        <v>530.0</v>
      </c>
      <c r="F1866" s="61">
        <v>1500.0</v>
      </c>
      <c r="G1866" s="61">
        <v>1430.0</v>
      </c>
      <c r="H1866" s="515">
        <v>2079.93</v>
      </c>
      <c r="I1866" s="515">
        <v>1701.3827399999998</v>
      </c>
      <c r="J1866" s="515">
        <v>1343.6347799999999</v>
      </c>
      <c r="K1866" s="246">
        <v>45.96</v>
      </c>
      <c r="L1866" s="560">
        <v>0.5</v>
      </c>
      <c r="M1866" s="561">
        <v>6.0</v>
      </c>
      <c r="N1866" s="105"/>
      <c r="O1866" s="563">
        <v>63146.0</v>
      </c>
      <c r="P1866" s="563"/>
      <c r="Q1866" s="8"/>
      <c r="S1866" s="8"/>
      <c r="T1866" s="115"/>
      <c r="U1866" s="8"/>
      <c r="V1866" s="8"/>
      <c r="W1866" s="8"/>
    </row>
    <row r="1867" ht="15.75" customHeight="1">
      <c r="A1867" s="9" t="s">
        <v>4412</v>
      </c>
      <c r="B1867" s="9" t="s">
        <v>4413</v>
      </c>
      <c r="C1867" s="61">
        <v>12.0</v>
      </c>
      <c r="D1867" s="61">
        <v>76.0</v>
      </c>
      <c r="E1867" s="61">
        <v>580.0</v>
      </c>
      <c r="F1867" s="61">
        <v>1500.0</v>
      </c>
      <c r="G1867" s="61">
        <v>1430.0</v>
      </c>
      <c r="H1867" s="515">
        <v>2269.2270000000003</v>
      </c>
      <c r="I1867" s="515">
        <v>1856.2276860000002</v>
      </c>
      <c r="J1867" s="515">
        <v>1465.9206420000003</v>
      </c>
      <c r="K1867" s="246">
        <v>50.160000000000004</v>
      </c>
      <c r="L1867" s="560">
        <v>0.5</v>
      </c>
      <c r="M1867" s="561">
        <v>6.0</v>
      </c>
      <c r="N1867" s="105"/>
      <c r="O1867" s="563">
        <v>68004.0</v>
      </c>
      <c r="P1867" s="563"/>
      <c r="Q1867" s="8"/>
      <c r="S1867" s="8"/>
      <c r="T1867" s="115"/>
      <c r="U1867" s="8"/>
      <c r="V1867" s="8"/>
      <c r="W1867" s="8"/>
    </row>
    <row r="1868" ht="15.75" customHeight="1">
      <c r="A1868" s="9" t="s">
        <v>4414</v>
      </c>
      <c r="B1868" s="9" t="s">
        <v>4415</v>
      </c>
      <c r="C1868" s="61">
        <v>13.0</v>
      </c>
      <c r="D1868" s="61">
        <v>76.0</v>
      </c>
      <c r="E1868" s="61">
        <v>630.0</v>
      </c>
      <c r="F1868" s="61">
        <v>1500.0</v>
      </c>
      <c r="G1868" s="61">
        <v>1430.0</v>
      </c>
      <c r="H1868" s="515">
        <v>2458.524</v>
      </c>
      <c r="I1868" s="515">
        <v>2011.0726319999999</v>
      </c>
      <c r="J1868" s="515">
        <v>1588.206504</v>
      </c>
      <c r="K1868" s="246">
        <v>54.36000000000001</v>
      </c>
      <c r="L1868" s="560">
        <v>0.5</v>
      </c>
      <c r="M1868" s="561">
        <v>6.0</v>
      </c>
      <c r="N1868" s="105"/>
      <c r="O1868" s="563">
        <v>72870.0</v>
      </c>
      <c r="P1868" s="563"/>
      <c r="Q1868" s="8"/>
      <c r="S1868" s="8"/>
      <c r="T1868" s="115"/>
      <c r="U1868" s="8"/>
      <c r="V1868" s="8"/>
      <c r="W1868" s="8"/>
    </row>
    <row r="1869" ht="15.75" customHeight="1">
      <c r="A1869" s="9" t="s">
        <v>4416</v>
      </c>
      <c r="B1869" s="9" t="s">
        <v>4417</v>
      </c>
      <c r="C1869" s="61">
        <v>14.0</v>
      </c>
      <c r="D1869" s="61">
        <v>76.0</v>
      </c>
      <c r="E1869" s="61">
        <v>680.0</v>
      </c>
      <c r="F1869" s="61">
        <v>1500.0</v>
      </c>
      <c r="G1869" s="61">
        <v>1430.0</v>
      </c>
      <c r="H1869" s="515">
        <v>2647.821</v>
      </c>
      <c r="I1869" s="515">
        <v>2165.9175779999996</v>
      </c>
      <c r="J1869" s="515">
        <v>1710.492366</v>
      </c>
      <c r="K1869" s="246">
        <v>58.56</v>
      </c>
      <c r="L1869" s="560">
        <v>0.5</v>
      </c>
      <c r="M1869" s="561">
        <v>6.0</v>
      </c>
      <c r="N1869" s="55"/>
      <c r="O1869" s="563">
        <v>77735.0</v>
      </c>
      <c r="P1869" s="563"/>
      <c r="Q1869" s="8"/>
      <c r="S1869" s="8"/>
      <c r="T1869" s="115"/>
      <c r="U1869" s="8"/>
      <c r="V1869" s="8"/>
      <c r="W1869" s="8"/>
    </row>
    <row r="1870" ht="15.75" customHeight="1">
      <c r="E1870" s="8"/>
      <c r="H1870" s="63"/>
      <c r="I1870" s="63"/>
      <c r="J1870" s="63"/>
      <c r="K1870" s="8"/>
      <c r="M1870" s="571"/>
      <c r="O1870" s="563">
        <v>0.0</v>
      </c>
      <c r="P1870" s="563"/>
      <c r="Q1870" s="8"/>
      <c r="S1870" s="8"/>
      <c r="T1870" s="115"/>
      <c r="U1870" s="8"/>
      <c r="V1870" s="8"/>
      <c r="W1870" s="8"/>
    </row>
    <row r="1871" ht="15.75" customHeight="1">
      <c r="B1871" s="573" t="s">
        <v>1934</v>
      </c>
      <c r="E1871" s="8"/>
      <c r="H1871" s="63"/>
      <c r="I1871" s="63"/>
      <c r="J1871" s="63"/>
      <c r="K1871" s="8"/>
      <c r="M1871" s="572"/>
      <c r="O1871" s="563">
        <v>0.0</v>
      </c>
      <c r="P1871" s="563"/>
      <c r="Q1871" s="8"/>
      <c r="S1871" s="8"/>
      <c r="T1871" s="115"/>
      <c r="U1871" s="8"/>
      <c r="V1871" s="8"/>
      <c r="W1871" s="8"/>
    </row>
    <row r="1872" ht="15.75" customHeight="1">
      <c r="A1872" s="9" t="s">
        <v>4418</v>
      </c>
      <c r="B1872" s="9" t="s">
        <v>4419</v>
      </c>
      <c r="C1872" s="61">
        <v>2.0</v>
      </c>
      <c r="D1872" s="61">
        <v>76.0</v>
      </c>
      <c r="E1872" s="61">
        <v>80.0</v>
      </c>
      <c r="F1872" s="61">
        <v>1750.0</v>
      </c>
      <c r="G1872" s="61">
        <v>1680.0</v>
      </c>
      <c r="H1872" s="515">
        <v>439.356</v>
      </c>
      <c r="I1872" s="515">
        <v>359.39320799999996</v>
      </c>
      <c r="J1872" s="515">
        <v>283.823976</v>
      </c>
      <c r="K1872" s="246">
        <v>9.36</v>
      </c>
      <c r="L1872" s="560">
        <v>0.5</v>
      </c>
      <c r="M1872" s="561">
        <v>2.0</v>
      </c>
      <c r="N1872" s="562" t="s">
        <v>1254</v>
      </c>
      <c r="O1872" s="563">
        <v>20380.0</v>
      </c>
      <c r="P1872" s="563"/>
      <c r="Q1872" s="8"/>
      <c r="S1872" s="8"/>
      <c r="T1872" s="63"/>
      <c r="U1872" s="8"/>
      <c r="V1872" s="8"/>
      <c r="W1872" s="8"/>
    </row>
    <row r="1873" ht="15.75" customHeight="1">
      <c r="A1873" s="9" t="s">
        <v>4420</v>
      </c>
      <c r="B1873" s="9" t="s">
        <v>4421</v>
      </c>
      <c r="C1873" s="61">
        <v>3.0</v>
      </c>
      <c r="D1873" s="61">
        <v>76.0</v>
      </c>
      <c r="E1873" s="61">
        <v>130.0</v>
      </c>
      <c r="F1873" s="61">
        <v>1750.0</v>
      </c>
      <c r="G1873" s="61">
        <v>1680.0</v>
      </c>
      <c r="H1873" s="515">
        <v>659.034</v>
      </c>
      <c r="I1873" s="515">
        <v>539.0898119999999</v>
      </c>
      <c r="J1873" s="515">
        <v>425.735964</v>
      </c>
      <c r="K1873" s="246">
        <v>14.160000000000002</v>
      </c>
      <c r="L1873" s="560">
        <v>0.5</v>
      </c>
      <c r="M1873" s="561">
        <v>4.0</v>
      </c>
      <c r="N1873" s="105"/>
      <c r="O1873" s="563">
        <v>25806.0</v>
      </c>
      <c r="P1873" s="563"/>
      <c r="Q1873" s="8"/>
      <c r="S1873" s="8"/>
      <c r="T1873" s="63"/>
      <c r="U1873" s="8"/>
      <c r="V1873" s="8"/>
      <c r="W1873" s="8"/>
    </row>
    <row r="1874" ht="15.75" customHeight="1">
      <c r="A1874" s="9" t="s">
        <v>4422</v>
      </c>
      <c r="B1874" s="9" t="s">
        <v>4423</v>
      </c>
      <c r="C1874" s="61">
        <v>4.0</v>
      </c>
      <c r="D1874" s="61">
        <v>76.0</v>
      </c>
      <c r="E1874" s="61">
        <v>180.0</v>
      </c>
      <c r="F1874" s="61">
        <v>1750.0</v>
      </c>
      <c r="G1874" s="61">
        <v>1680.0</v>
      </c>
      <c r="H1874" s="515">
        <v>878.712</v>
      </c>
      <c r="I1874" s="515">
        <v>718.7864159999999</v>
      </c>
      <c r="J1874" s="515">
        <v>567.647952</v>
      </c>
      <c r="K1874" s="246">
        <v>18.96</v>
      </c>
      <c r="L1874" s="560">
        <v>0.5</v>
      </c>
      <c r="M1874" s="561">
        <v>4.0</v>
      </c>
      <c r="N1874" s="105"/>
      <c r="O1874" s="563">
        <v>31244.0</v>
      </c>
      <c r="P1874" s="563"/>
      <c r="Q1874" s="8"/>
      <c r="S1874" s="8"/>
      <c r="T1874" s="115"/>
      <c r="U1874" s="8"/>
      <c r="V1874" s="8"/>
      <c r="W1874" s="8"/>
    </row>
    <row r="1875" ht="15.75" customHeight="1">
      <c r="A1875" s="9" t="s">
        <v>4424</v>
      </c>
      <c r="B1875" s="9" t="s">
        <v>4425</v>
      </c>
      <c r="C1875" s="61">
        <v>5.0</v>
      </c>
      <c r="D1875" s="61">
        <v>76.0</v>
      </c>
      <c r="E1875" s="61">
        <v>230.0</v>
      </c>
      <c r="F1875" s="61">
        <v>1750.0</v>
      </c>
      <c r="G1875" s="61">
        <v>1680.0</v>
      </c>
      <c r="H1875" s="515">
        <v>1098.3899999999999</v>
      </c>
      <c r="I1875" s="515">
        <v>898.4830199999999</v>
      </c>
      <c r="J1875" s="515">
        <v>709.55994</v>
      </c>
      <c r="K1875" s="246">
        <v>23.76</v>
      </c>
      <c r="L1875" s="560">
        <v>0.5</v>
      </c>
      <c r="M1875" s="561">
        <v>4.0</v>
      </c>
      <c r="N1875" s="105"/>
      <c r="O1875" s="563">
        <v>36693.0</v>
      </c>
      <c r="P1875" s="563"/>
      <c r="Q1875" s="8"/>
      <c r="S1875" s="8"/>
      <c r="T1875" s="115"/>
      <c r="U1875" s="8"/>
      <c r="V1875" s="8"/>
      <c r="W1875" s="8"/>
    </row>
    <row r="1876" ht="15.75" customHeight="1">
      <c r="A1876" s="9" t="s">
        <v>4426</v>
      </c>
      <c r="B1876" s="9" t="s">
        <v>4427</v>
      </c>
      <c r="C1876" s="61">
        <v>6.0</v>
      </c>
      <c r="D1876" s="61">
        <v>76.0</v>
      </c>
      <c r="E1876" s="61">
        <v>280.0</v>
      </c>
      <c r="F1876" s="61">
        <v>1750.0</v>
      </c>
      <c r="G1876" s="61">
        <v>1680.0</v>
      </c>
      <c r="H1876" s="515">
        <v>1318.068</v>
      </c>
      <c r="I1876" s="515">
        <v>1078.1796239999999</v>
      </c>
      <c r="J1876" s="515">
        <v>851.471928</v>
      </c>
      <c r="K1876" s="246">
        <v>28.560000000000002</v>
      </c>
      <c r="L1876" s="560">
        <v>0.5</v>
      </c>
      <c r="M1876" s="561">
        <v>4.0</v>
      </c>
      <c r="N1876" s="105"/>
      <c r="O1876" s="563">
        <v>42155.0</v>
      </c>
      <c r="P1876" s="563"/>
      <c r="Q1876" s="8"/>
      <c r="S1876" s="8"/>
      <c r="T1876" s="115"/>
      <c r="U1876" s="8"/>
      <c r="V1876" s="8"/>
      <c r="W1876" s="8"/>
    </row>
    <row r="1877" ht="15.75" customHeight="1">
      <c r="A1877" s="9" t="s">
        <v>4428</v>
      </c>
      <c r="B1877" s="9" t="s">
        <v>4429</v>
      </c>
      <c r="C1877" s="61">
        <v>7.0</v>
      </c>
      <c r="D1877" s="61">
        <v>76.0</v>
      </c>
      <c r="E1877" s="61">
        <v>330.0</v>
      </c>
      <c r="F1877" s="61">
        <v>1750.0</v>
      </c>
      <c r="G1877" s="61">
        <v>1680.0</v>
      </c>
      <c r="H1877" s="515">
        <v>1537.746</v>
      </c>
      <c r="I1877" s="515">
        <v>1257.876228</v>
      </c>
      <c r="J1877" s="515">
        <v>993.3839160000001</v>
      </c>
      <c r="K1877" s="246">
        <v>33.36</v>
      </c>
      <c r="L1877" s="560">
        <v>0.5</v>
      </c>
      <c r="M1877" s="561">
        <v>4.0</v>
      </c>
      <c r="N1877" s="105"/>
      <c r="O1877" s="563">
        <v>47628.0</v>
      </c>
      <c r="P1877" s="563"/>
      <c r="Q1877" s="8"/>
      <c r="S1877" s="8"/>
      <c r="T1877" s="115"/>
      <c r="U1877" s="8"/>
      <c r="V1877" s="8"/>
      <c r="W1877" s="8"/>
    </row>
    <row r="1878" ht="15.75" customHeight="1">
      <c r="A1878" s="9" t="s">
        <v>4430</v>
      </c>
      <c r="B1878" s="9" t="s">
        <v>4431</v>
      </c>
      <c r="C1878" s="61">
        <v>8.0</v>
      </c>
      <c r="D1878" s="61">
        <v>76.0</v>
      </c>
      <c r="E1878" s="61">
        <v>380.0</v>
      </c>
      <c r="F1878" s="61">
        <v>1750.0</v>
      </c>
      <c r="G1878" s="61">
        <v>1680.0</v>
      </c>
      <c r="H1878" s="515">
        <v>1758.5925</v>
      </c>
      <c r="I1878" s="515">
        <v>1438.5286649999998</v>
      </c>
      <c r="J1878" s="515">
        <v>1136.050755</v>
      </c>
      <c r="K1878" s="246">
        <v>38.160000000000004</v>
      </c>
      <c r="L1878" s="560">
        <v>0.5</v>
      </c>
      <c r="M1878" s="561">
        <v>4.0</v>
      </c>
      <c r="N1878" s="105"/>
      <c r="O1878" s="563">
        <v>53106.0</v>
      </c>
      <c r="P1878" s="563"/>
      <c r="Q1878" s="8"/>
      <c r="S1878" s="8"/>
      <c r="T1878" s="115"/>
      <c r="U1878" s="8"/>
      <c r="V1878" s="8"/>
      <c r="W1878" s="8"/>
    </row>
    <row r="1879" ht="15.75" customHeight="1">
      <c r="A1879" s="9" t="s">
        <v>4432</v>
      </c>
      <c r="B1879" s="9" t="s">
        <v>4433</v>
      </c>
      <c r="C1879" s="61">
        <v>9.0</v>
      </c>
      <c r="D1879" s="61">
        <v>76.0</v>
      </c>
      <c r="E1879" s="61">
        <v>430.0</v>
      </c>
      <c r="F1879" s="61">
        <v>1750.0</v>
      </c>
      <c r="G1879" s="61">
        <v>1680.0</v>
      </c>
      <c r="H1879" s="515">
        <v>1978.2705</v>
      </c>
      <c r="I1879" s="515">
        <v>1618.225269</v>
      </c>
      <c r="J1879" s="515">
        <v>1277.962743</v>
      </c>
      <c r="K1879" s="246">
        <v>42.96000000000001</v>
      </c>
      <c r="L1879" s="560">
        <v>0.5</v>
      </c>
      <c r="M1879" s="561">
        <v>4.0</v>
      </c>
      <c r="N1879" s="105"/>
      <c r="O1879" s="563">
        <v>58600.0</v>
      </c>
      <c r="P1879" s="563"/>
      <c r="Q1879" s="8"/>
      <c r="S1879" s="8"/>
      <c r="T1879" s="115"/>
      <c r="U1879" s="8"/>
      <c r="V1879" s="8"/>
      <c r="W1879" s="8"/>
    </row>
    <row r="1880" ht="15.75" customHeight="1">
      <c r="A1880" s="9" t="s">
        <v>4434</v>
      </c>
      <c r="B1880" s="9" t="s">
        <v>4435</v>
      </c>
      <c r="C1880" s="61">
        <v>10.0</v>
      </c>
      <c r="D1880" s="61">
        <v>76.0</v>
      </c>
      <c r="E1880" s="61">
        <v>480.0</v>
      </c>
      <c r="F1880" s="61">
        <v>1750.0</v>
      </c>
      <c r="G1880" s="61">
        <v>1680.0</v>
      </c>
      <c r="H1880" s="515">
        <v>2197.9485</v>
      </c>
      <c r="I1880" s="515">
        <v>1797.9218729999998</v>
      </c>
      <c r="J1880" s="515">
        <v>1419.874731</v>
      </c>
      <c r="K1880" s="246">
        <v>47.76</v>
      </c>
      <c r="L1880" s="560">
        <v>0.5</v>
      </c>
      <c r="M1880" s="561">
        <v>6.0</v>
      </c>
      <c r="N1880" s="105"/>
      <c r="O1880" s="563">
        <v>64107.0</v>
      </c>
      <c r="P1880" s="563"/>
      <c r="Q1880" s="8"/>
      <c r="S1880" s="8"/>
      <c r="T1880" s="115"/>
      <c r="U1880" s="8"/>
      <c r="V1880" s="8"/>
      <c r="W1880" s="8"/>
    </row>
    <row r="1881" ht="15.75" customHeight="1">
      <c r="A1881" s="9" t="s">
        <v>4436</v>
      </c>
      <c r="B1881" s="9" t="s">
        <v>4437</v>
      </c>
      <c r="C1881" s="61">
        <v>11.0</v>
      </c>
      <c r="D1881" s="61">
        <v>76.0</v>
      </c>
      <c r="E1881" s="61">
        <v>530.0</v>
      </c>
      <c r="F1881" s="61">
        <v>1750.0</v>
      </c>
      <c r="G1881" s="61">
        <v>1680.0</v>
      </c>
      <c r="H1881" s="515">
        <v>2417.6265000000003</v>
      </c>
      <c r="I1881" s="515">
        <v>1977.6184770000002</v>
      </c>
      <c r="J1881" s="515">
        <v>1561.7867190000002</v>
      </c>
      <c r="K1881" s="246">
        <v>52.56</v>
      </c>
      <c r="L1881" s="560">
        <v>0.5</v>
      </c>
      <c r="M1881" s="561">
        <v>6.0</v>
      </c>
      <c r="N1881" s="105"/>
      <c r="O1881" s="563">
        <v>69625.0</v>
      </c>
      <c r="P1881" s="563"/>
      <c r="Q1881" s="8"/>
      <c r="S1881" s="8"/>
      <c r="T1881" s="115"/>
      <c r="U1881" s="8"/>
      <c r="V1881" s="8"/>
      <c r="W1881" s="8"/>
    </row>
    <row r="1882" ht="15.75" customHeight="1">
      <c r="A1882" s="9" t="s">
        <v>4438</v>
      </c>
      <c r="B1882" s="9" t="s">
        <v>4439</v>
      </c>
      <c r="C1882" s="61">
        <v>12.0</v>
      </c>
      <c r="D1882" s="61">
        <v>76.0</v>
      </c>
      <c r="E1882" s="61">
        <v>580.0</v>
      </c>
      <c r="F1882" s="61">
        <v>1750.0</v>
      </c>
      <c r="G1882" s="61">
        <v>1680.0</v>
      </c>
      <c r="H1882" s="515">
        <v>2637.3045</v>
      </c>
      <c r="I1882" s="515">
        <v>2157.315081</v>
      </c>
      <c r="J1882" s="515">
        <v>1703.6987070000002</v>
      </c>
      <c r="K1882" s="246">
        <v>57.36000000000001</v>
      </c>
      <c r="L1882" s="560">
        <v>0.5</v>
      </c>
      <c r="M1882" s="561">
        <v>6.0</v>
      </c>
      <c r="N1882" s="105"/>
      <c r="O1882" s="563">
        <v>75076.0</v>
      </c>
      <c r="P1882" s="563"/>
      <c r="Q1882" s="8"/>
      <c r="S1882" s="8"/>
      <c r="T1882" s="115"/>
      <c r="U1882" s="8"/>
      <c r="V1882" s="8"/>
      <c r="W1882" s="8"/>
    </row>
    <row r="1883" ht="15.75" customHeight="1">
      <c r="A1883" s="9" t="s">
        <v>4440</v>
      </c>
      <c r="B1883" s="9" t="s">
        <v>4441</v>
      </c>
      <c r="C1883" s="61">
        <v>13.0</v>
      </c>
      <c r="D1883" s="61">
        <v>76.0</v>
      </c>
      <c r="E1883" s="61">
        <v>630.0</v>
      </c>
      <c r="F1883" s="61">
        <v>1750.0</v>
      </c>
      <c r="G1883" s="61">
        <v>1680.0</v>
      </c>
      <c r="H1883" s="515">
        <v>2856.9825</v>
      </c>
      <c r="I1883" s="515">
        <v>2337.011685</v>
      </c>
      <c r="J1883" s="515">
        <v>1845.610695</v>
      </c>
      <c r="K1883" s="246">
        <v>62.160000000000004</v>
      </c>
      <c r="L1883" s="560">
        <v>0.5</v>
      </c>
      <c r="M1883" s="561">
        <v>6.0</v>
      </c>
      <c r="N1883" s="105"/>
      <c r="O1883" s="563">
        <v>80530.0</v>
      </c>
      <c r="P1883" s="563"/>
      <c r="Q1883" s="8"/>
      <c r="S1883" s="8"/>
      <c r="T1883" s="115"/>
      <c r="U1883" s="8"/>
      <c r="V1883" s="8"/>
      <c r="W1883" s="8"/>
    </row>
    <row r="1884" ht="15.75" customHeight="1">
      <c r="A1884" s="9" t="s">
        <v>4442</v>
      </c>
      <c r="B1884" s="9" t="s">
        <v>4443</v>
      </c>
      <c r="C1884" s="61">
        <v>14.0</v>
      </c>
      <c r="D1884" s="61">
        <v>76.0</v>
      </c>
      <c r="E1884" s="61">
        <v>680.0</v>
      </c>
      <c r="F1884" s="61">
        <v>1750.0</v>
      </c>
      <c r="G1884" s="61">
        <v>1680.0</v>
      </c>
      <c r="H1884" s="515">
        <v>3076.6605</v>
      </c>
      <c r="I1884" s="515">
        <v>2516.7082889999997</v>
      </c>
      <c r="J1884" s="515">
        <v>1987.5226830000001</v>
      </c>
      <c r="K1884" s="246">
        <v>66.96000000000001</v>
      </c>
      <c r="L1884" s="560">
        <v>0.5</v>
      </c>
      <c r="M1884" s="561">
        <v>6.0</v>
      </c>
      <c r="N1884" s="55"/>
      <c r="O1884" s="563">
        <v>85984.0</v>
      </c>
      <c r="P1884" s="563"/>
      <c r="Q1884" s="8"/>
      <c r="S1884" s="8"/>
      <c r="T1884" s="115"/>
      <c r="U1884" s="8"/>
      <c r="V1884" s="8"/>
      <c r="W1884" s="8"/>
    </row>
    <row r="1885" ht="15.75" customHeight="1">
      <c r="E1885" s="8"/>
      <c r="H1885" s="63"/>
      <c r="I1885" s="63"/>
      <c r="J1885" s="63"/>
      <c r="K1885" s="8"/>
      <c r="M1885" s="572"/>
      <c r="O1885" s="563">
        <v>0.0</v>
      </c>
      <c r="P1885" s="563"/>
      <c r="Q1885" s="8"/>
      <c r="S1885" s="8"/>
      <c r="T1885" s="115"/>
      <c r="U1885" s="8"/>
      <c r="V1885" s="8"/>
      <c r="W1885" s="8"/>
    </row>
    <row r="1886" ht="15.75" customHeight="1">
      <c r="B1886" s="573" t="s">
        <v>1961</v>
      </c>
      <c r="E1886" s="8"/>
      <c r="H1886" s="63"/>
      <c r="I1886" s="63"/>
      <c r="J1886" s="63"/>
      <c r="K1886" s="8"/>
      <c r="M1886" s="572"/>
      <c r="O1886" s="563">
        <v>0.0</v>
      </c>
      <c r="P1886" s="563"/>
      <c r="Q1886" s="8"/>
      <c r="S1886" s="8"/>
      <c r="T1886" s="115"/>
      <c r="U1886" s="8"/>
      <c r="V1886" s="8"/>
      <c r="W1886" s="8"/>
    </row>
    <row r="1887" ht="15.75" customHeight="1">
      <c r="A1887" s="9" t="s">
        <v>4444</v>
      </c>
      <c r="B1887" s="9" t="s">
        <v>4445</v>
      </c>
      <c r="C1887" s="61">
        <v>2.0</v>
      </c>
      <c r="D1887" s="61">
        <v>76.0</v>
      </c>
      <c r="E1887" s="61">
        <v>80.0</v>
      </c>
      <c r="F1887" s="61">
        <v>2000.0</v>
      </c>
      <c r="G1887" s="61">
        <v>1930.0</v>
      </c>
      <c r="H1887" s="515">
        <v>507.129</v>
      </c>
      <c r="I1887" s="515">
        <v>414.831522</v>
      </c>
      <c r="J1887" s="515">
        <v>327.605334</v>
      </c>
      <c r="K1887" s="246">
        <v>10.559999999999999</v>
      </c>
      <c r="L1887" s="560">
        <v>0.5</v>
      </c>
      <c r="M1887" s="561">
        <v>2.0</v>
      </c>
      <c r="N1887" s="562" t="s">
        <v>1254</v>
      </c>
      <c r="O1887" s="563">
        <v>22056.0</v>
      </c>
      <c r="P1887" s="563"/>
      <c r="Q1887" s="8"/>
      <c r="S1887" s="8"/>
      <c r="T1887" s="63"/>
      <c r="U1887" s="8"/>
      <c r="V1887" s="8"/>
      <c r="W1887" s="8"/>
    </row>
    <row r="1888" ht="15.75" customHeight="1">
      <c r="A1888" s="9" t="s">
        <v>4446</v>
      </c>
      <c r="B1888" s="9" t="s">
        <v>4447</v>
      </c>
      <c r="C1888" s="61">
        <v>3.0</v>
      </c>
      <c r="D1888" s="61">
        <v>76.0</v>
      </c>
      <c r="E1888" s="61">
        <v>130.0</v>
      </c>
      <c r="F1888" s="61">
        <v>2000.0</v>
      </c>
      <c r="G1888" s="61">
        <v>1930.0</v>
      </c>
      <c r="H1888" s="515">
        <v>760.6934999999999</v>
      </c>
      <c r="I1888" s="515">
        <v>622.2472829999998</v>
      </c>
      <c r="J1888" s="515">
        <v>491.4080009999999</v>
      </c>
      <c r="K1888" s="246">
        <v>15.959999999999999</v>
      </c>
      <c r="L1888" s="560">
        <v>0.5</v>
      </c>
      <c r="M1888" s="561">
        <v>4.0</v>
      </c>
      <c r="N1888" s="105"/>
      <c r="O1888" s="563">
        <v>28316.0</v>
      </c>
      <c r="P1888" s="563"/>
      <c r="Q1888" s="8"/>
      <c r="S1888" s="8"/>
      <c r="T1888" s="63"/>
      <c r="U1888" s="8"/>
      <c r="V1888" s="8"/>
      <c r="W1888" s="8"/>
    </row>
    <row r="1889" ht="15.75" customHeight="1">
      <c r="A1889" s="9" t="s">
        <v>4448</v>
      </c>
      <c r="B1889" s="9" t="s">
        <v>4449</v>
      </c>
      <c r="C1889" s="61">
        <v>4.0</v>
      </c>
      <c r="D1889" s="61">
        <v>76.0</v>
      </c>
      <c r="E1889" s="61">
        <v>180.0</v>
      </c>
      <c r="F1889" s="61">
        <v>2000.0</v>
      </c>
      <c r="G1889" s="61">
        <v>1930.0</v>
      </c>
      <c r="H1889" s="515">
        <v>1014.258</v>
      </c>
      <c r="I1889" s="515">
        <v>829.663044</v>
      </c>
      <c r="J1889" s="515">
        <v>655.210668</v>
      </c>
      <c r="K1889" s="246">
        <v>21.36</v>
      </c>
      <c r="L1889" s="560">
        <v>0.5</v>
      </c>
      <c r="M1889" s="561">
        <v>4.0</v>
      </c>
      <c r="N1889" s="105"/>
      <c r="O1889" s="563">
        <v>34590.0</v>
      </c>
      <c r="P1889" s="563"/>
      <c r="Q1889" s="8"/>
      <c r="S1889" s="8"/>
      <c r="T1889" s="115"/>
      <c r="U1889" s="8"/>
      <c r="V1889" s="8"/>
      <c r="W1889" s="8"/>
    </row>
    <row r="1890" ht="15.75" customHeight="1">
      <c r="A1890" s="9" t="s">
        <v>4450</v>
      </c>
      <c r="B1890" s="9" t="s">
        <v>4451</v>
      </c>
      <c r="C1890" s="61">
        <v>5.0</v>
      </c>
      <c r="D1890" s="61">
        <v>76.0</v>
      </c>
      <c r="E1890" s="61">
        <v>230.0</v>
      </c>
      <c r="F1890" s="61">
        <v>2000.0</v>
      </c>
      <c r="G1890" s="61">
        <v>1930.0</v>
      </c>
      <c r="H1890" s="515">
        <v>1267.8225</v>
      </c>
      <c r="I1890" s="515">
        <v>1037.0788049999999</v>
      </c>
      <c r="J1890" s="515">
        <v>819.013335</v>
      </c>
      <c r="K1890" s="246">
        <v>26.76</v>
      </c>
      <c r="L1890" s="560">
        <v>0.5</v>
      </c>
      <c r="M1890" s="561">
        <v>4.0</v>
      </c>
      <c r="N1890" s="105"/>
      <c r="O1890" s="563">
        <v>40876.0</v>
      </c>
      <c r="P1890" s="563"/>
      <c r="Q1890" s="8"/>
      <c r="S1890" s="8"/>
      <c r="T1890" s="115"/>
      <c r="U1890" s="8"/>
      <c r="V1890" s="8"/>
      <c r="W1890" s="8"/>
    </row>
    <row r="1891" ht="15.75" customHeight="1">
      <c r="A1891" s="9" t="s">
        <v>4452</v>
      </c>
      <c r="B1891" s="9" t="s">
        <v>4453</v>
      </c>
      <c r="C1891" s="61">
        <v>6.0</v>
      </c>
      <c r="D1891" s="61">
        <v>76.0</v>
      </c>
      <c r="E1891" s="61">
        <v>280.0</v>
      </c>
      <c r="F1891" s="61">
        <v>2000.0</v>
      </c>
      <c r="G1891" s="61">
        <v>1930.0</v>
      </c>
      <c r="H1891" s="515">
        <v>1521.3869999999997</v>
      </c>
      <c r="I1891" s="515">
        <v>1244.4945659999996</v>
      </c>
      <c r="J1891" s="515">
        <v>982.8160019999998</v>
      </c>
      <c r="K1891" s="246">
        <v>32.16</v>
      </c>
      <c r="L1891" s="560">
        <v>0.5</v>
      </c>
      <c r="M1891" s="561">
        <v>4.0</v>
      </c>
      <c r="N1891" s="105"/>
      <c r="O1891" s="563">
        <v>47176.0</v>
      </c>
      <c r="P1891" s="563"/>
      <c r="Q1891" s="8"/>
      <c r="S1891" s="8"/>
      <c r="T1891" s="115"/>
      <c r="U1891" s="8"/>
      <c r="V1891" s="8"/>
      <c r="W1891" s="8"/>
    </row>
    <row r="1892" ht="15.75" customHeight="1">
      <c r="A1892" s="9" t="s">
        <v>4454</v>
      </c>
      <c r="B1892" s="9" t="s">
        <v>4455</v>
      </c>
      <c r="C1892" s="61">
        <v>7.0</v>
      </c>
      <c r="D1892" s="61">
        <v>76.0</v>
      </c>
      <c r="E1892" s="61">
        <v>330.0</v>
      </c>
      <c r="F1892" s="61">
        <v>2000.0</v>
      </c>
      <c r="G1892" s="61">
        <v>1930.0</v>
      </c>
      <c r="H1892" s="515">
        <v>1774.9515000000001</v>
      </c>
      <c r="I1892" s="515">
        <v>1451.910327</v>
      </c>
      <c r="J1892" s="515">
        <v>1146.6186690000002</v>
      </c>
      <c r="K1892" s="246">
        <v>37.56</v>
      </c>
      <c r="L1892" s="560">
        <v>0.5</v>
      </c>
      <c r="M1892" s="561">
        <v>4.0</v>
      </c>
      <c r="N1892" s="105"/>
      <c r="O1892" s="563">
        <v>53489.0</v>
      </c>
      <c r="P1892" s="563"/>
      <c r="Q1892" s="8"/>
      <c r="S1892" s="8"/>
      <c r="T1892" s="115"/>
      <c r="U1892" s="8"/>
      <c r="V1892" s="8"/>
      <c r="W1892" s="8"/>
    </row>
    <row r="1893" ht="15.75" customHeight="1">
      <c r="A1893" s="9" t="s">
        <v>4456</v>
      </c>
      <c r="B1893" s="9" t="s">
        <v>4457</v>
      </c>
      <c r="C1893" s="61">
        <v>8.0</v>
      </c>
      <c r="D1893" s="61">
        <v>76.0</v>
      </c>
      <c r="E1893" s="61">
        <v>380.0</v>
      </c>
      <c r="F1893" s="61">
        <v>2000.0</v>
      </c>
      <c r="G1893" s="61">
        <v>1930.0</v>
      </c>
      <c r="H1893" s="515">
        <v>2028.516</v>
      </c>
      <c r="I1893" s="515">
        <v>1659.326088</v>
      </c>
      <c r="J1893" s="515">
        <v>1310.421336</v>
      </c>
      <c r="K1893" s="246">
        <v>42.96</v>
      </c>
      <c r="L1893" s="560">
        <v>0.5</v>
      </c>
      <c r="M1893" s="561">
        <v>4.0</v>
      </c>
      <c r="N1893" s="105"/>
      <c r="O1893" s="563">
        <v>59817.0</v>
      </c>
      <c r="P1893" s="563"/>
      <c r="Q1893" s="8"/>
      <c r="S1893" s="8"/>
      <c r="T1893" s="115"/>
      <c r="U1893" s="8"/>
      <c r="V1893" s="8"/>
      <c r="W1893" s="8"/>
    </row>
    <row r="1894" ht="15.75" customHeight="1">
      <c r="A1894" s="9" t="s">
        <v>4458</v>
      </c>
      <c r="B1894" s="9" t="s">
        <v>4459</v>
      </c>
      <c r="C1894" s="61">
        <v>9.0</v>
      </c>
      <c r="D1894" s="61">
        <v>76.0</v>
      </c>
      <c r="E1894" s="61">
        <v>430.0</v>
      </c>
      <c r="F1894" s="61">
        <v>2000.0</v>
      </c>
      <c r="G1894" s="61">
        <v>1930.0</v>
      </c>
      <c r="H1894" s="515">
        <v>2282.0805</v>
      </c>
      <c r="I1894" s="515">
        <v>1866.741849</v>
      </c>
      <c r="J1894" s="515">
        <v>1474.224003</v>
      </c>
      <c r="K1894" s="246">
        <v>48.36</v>
      </c>
      <c r="L1894" s="560">
        <v>0.5</v>
      </c>
      <c r="M1894" s="561">
        <v>4.0</v>
      </c>
      <c r="N1894" s="105"/>
      <c r="O1894" s="563">
        <v>66156.0</v>
      </c>
      <c r="P1894" s="563"/>
      <c r="Q1894" s="8"/>
      <c r="S1894" s="8"/>
      <c r="T1894" s="115"/>
      <c r="U1894" s="8"/>
      <c r="V1894" s="8"/>
      <c r="W1894" s="8"/>
    </row>
    <row r="1895" ht="15.75" customHeight="1">
      <c r="A1895" s="9" t="s">
        <v>4460</v>
      </c>
      <c r="B1895" s="9" t="s">
        <v>4461</v>
      </c>
      <c r="C1895" s="61">
        <v>10.0</v>
      </c>
      <c r="D1895" s="61">
        <v>76.0</v>
      </c>
      <c r="E1895" s="61">
        <v>480.0</v>
      </c>
      <c r="F1895" s="61">
        <v>2000.0</v>
      </c>
      <c r="G1895" s="61">
        <v>1930.0</v>
      </c>
      <c r="H1895" s="515">
        <v>2535.645</v>
      </c>
      <c r="I1895" s="515">
        <v>2074.1576099999997</v>
      </c>
      <c r="J1895" s="515">
        <v>1638.02667</v>
      </c>
      <c r="K1895" s="246">
        <v>53.76</v>
      </c>
      <c r="L1895" s="560">
        <v>0.5</v>
      </c>
      <c r="M1895" s="561">
        <v>6.0</v>
      </c>
      <c r="N1895" s="105"/>
      <c r="O1895" s="563">
        <v>72513.0</v>
      </c>
      <c r="P1895" s="563"/>
      <c r="Q1895" s="8"/>
      <c r="S1895" s="8"/>
      <c r="T1895" s="115"/>
      <c r="U1895" s="8"/>
      <c r="V1895" s="8"/>
      <c r="W1895" s="8"/>
    </row>
    <row r="1896" ht="15.75" customHeight="1">
      <c r="A1896" s="9" t="s">
        <v>4462</v>
      </c>
      <c r="B1896" s="9" t="s">
        <v>4463</v>
      </c>
      <c r="C1896" s="61">
        <v>11.0</v>
      </c>
      <c r="D1896" s="61">
        <v>76.0</v>
      </c>
      <c r="E1896" s="61">
        <v>530.0</v>
      </c>
      <c r="F1896" s="61">
        <v>2000.0</v>
      </c>
      <c r="G1896" s="61">
        <v>1930.0</v>
      </c>
      <c r="H1896" s="515">
        <v>2789.2095</v>
      </c>
      <c r="I1896" s="515">
        <v>2281.573371</v>
      </c>
      <c r="J1896" s="515">
        <v>1801.8293370000001</v>
      </c>
      <c r="K1896" s="246">
        <v>59.16</v>
      </c>
      <c r="L1896" s="560">
        <v>0.5</v>
      </c>
      <c r="M1896" s="561">
        <v>6.0</v>
      </c>
      <c r="N1896" s="105"/>
      <c r="O1896" s="563">
        <v>78878.0</v>
      </c>
      <c r="P1896" s="563"/>
      <c r="Q1896" s="8"/>
      <c r="S1896" s="8"/>
      <c r="T1896" s="115"/>
      <c r="U1896" s="8"/>
      <c r="V1896" s="8"/>
      <c r="W1896" s="8"/>
    </row>
    <row r="1897" ht="15.75" customHeight="1">
      <c r="A1897" s="9" t="s">
        <v>4464</v>
      </c>
      <c r="B1897" s="9" t="s">
        <v>4465</v>
      </c>
      <c r="C1897" s="61">
        <v>12.0</v>
      </c>
      <c r="D1897" s="61">
        <v>76.0</v>
      </c>
      <c r="E1897" s="61">
        <v>580.0</v>
      </c>
      <c r="F1897" s="61">
        <v>2000.0</v>
      </c>
      <c r="G1897" s="61">
        <v>1930.0</v>
      </c>
      <c r="H1897" s="515">
        <v>3042.7739999999994</v>
      </c>
      <c r="I1897" s="515">
        <v>2488.9891319999992</v>
      </c>
      <c r="J1897" s="515">
        <v>1965.6320039999996</v>
      </c>
      <c r="K1897" s="246">
        <v>64.55999999999999</v>
      </c>
      <c r="L1897" s="560">
        <v>0.5</v>
      </c>
      <c r="M1897" s="561">
        <v>6.0</v>
      </c>
      <c r="N1897" s="105"/>
      <c r="O1897" s="563">
        <v>85171.0</v>
      </c>
      <c r="P1897" s="563"/>
      <c r="Q1897" s="8"/>
      <c r="S1897" s="8"/>
      <c r="T1897" s="115"/>
      <c r="U1897" s="8"/>
      <c r="V1897" s="8"/>
      <c r="W1897" s="8"/>
    </row>
    <row r="1898" ht="15.75" customHeight="1">
      <c r="A1898" s="9" t="s">
        <v>4466</v>
      </c>
      <c r="B1898" s="9" t="s">
        <v>4467</v>
      </c>
      <c r="C1898" s="61">
        <v>13.0</v>
      </c>
      <c r="D1898" s="61">
        <v>76.0</v>
      </c>
      <c r="E1898" s="61">
        <v>630.0</v>
      </c>
      <c r="F1898" s="61">
        <v>2000.0</v>
      </c>
      <c r="G1898" s="61">
        <v>1930.0</v>
      </c>
      <c r="H1898" s="515">
        <v>3296.3385000000003</v>
      </c>
      <c r="I1898" s="515">
        <v>2696.404893</v>
      </c>
      <c r="J1898" s="515">
        <v>2129.4346710000004</v>
      </c>
      <c r="K1898" s="246">
        <v>69.96</v>
      </c>
      <c r="L1898" s="560">
        <v>0.5</v>
      </c>
      <c r="M1898" s="561">
        <v>6.0</v>
      </c>
      <c r="N1898" s="105"/>
      <c r="O1898" s="563">
        <v>91464.0</v>
      </c>
      <c r="P1898" s="563"/>
      <c r="Q1898" s="8"/>
      <c r="S1898" s="8"/>
      <c r="T1898" s="115"/>
      <c r="U1898" s="8"/>
      <c r="V1898" s="8"/>
      <c r="W1898" s="8"/>
    </row>
    <row r="1899" ht="15.75" customHeight="1">
      <c r="A1899" s="9" t="s">
        <v>4468</v>
      </c>
      <c r="B1899" s="9" t="s">
        <v>4469</v>
      </c>
      <c r="C1899" s="61">
        <v>14.0</v>
      </c>
      <c r="D1899" s="61">
        <v>76.0</v>
      </c>
      <c r="E1899" s="61">
        <v>680.0</v>
      </c>
      <c r="F1899" s="61">
        <v>2000.0</v>
      </c>
      <c r="G1899" s="61">
        <v>1930.0</v>
      </c>
      <c r="H1899" s="515">
        <v>3549.9030000000002</v>
      </c>
      <c r="I1899" s="515">
        <v>2903.820654</v>
      </c>
      <c r="J1899" s="515">
        <v>2293.2373380000004</v>
      </c>
      <c r="K1899" s="246">
        <v>75.36</v>
      </c>
      <c r="L1899" s="560">
        <v>0.5</v>
      </c>
      <c r="M1899" s="561">
        <v>6.0</v>
      </c>
      <c r="N1899" s="55"/>
      <c r="O1899" s="563">
        <v>97757.0</v>
      </c>
      <c r="P1899" s="563"/>
      <c r="Q1899" s="8"/>
      <c r="S1899" s="8"/>
      <c r="T1899" s="115"/>
      <c r="U1899" s="8"/>
      <c r="V1899" s="8"/>
      <c r="W1899" s="8"/>
    </row>
    <row r="1900" ht="15.75" customHeight="1">
      <c r="E1900" s="8"/>
      <c r="H1900" s="63"/>
      <c r="I1900" s="63"/>
      <c r="J1900" s="63"/>
      <c r="K1900" s="8"/>
      <c r="M1900" s="572"/>
      <c r="O1900" s="563">
        <v>0.0</v>
      </c>
      <c r="P1900" s="563"/>
      <c r="Q1900" s="8"/>
      <c r="S1900" s="8"/>
      <c r="T1900" s="115"/>
      <c r="U1900" s="8"/>
      <c r="V1900" s="8"/>
      <c r="W1900" s="8"/>
    </row>
    <row r="1901" ht="15.75" customHeight="1">
      <c r="B1901" s="573" t="s">
        <v>1988</v>
      </c>
      <c r="E1901" s="8"/>
      <c r="H1901" s="115"/>
      <c r="I1901" s="115"/>
      <c r="J1901" s="115"/>
      <c r="K1901" s="8"/>
      <c r="M1901" s="572"/>
      <c r="O1901" s="563">
        <v>0.0</v>
      </c>
      <c r="P1901" s="563"/>
      <c r="Q1901" s="8"/>
      <c r="S1901" s="8"/>
      <c r="T1901" s="115"/>
      <c r="U1901" s="8"/>
      <c r="V1901" s="8"/>
      <c r="W1901" s="8"/>
    </row>
    <row r="1902" ht="15.75" customHeight="1">
      <c r="A1902" s="9" t="s">
        <v>4470</v>
      </c>
      <c r="B1902" s="9" t="s">
        <v>4471</v>
      </c>
      <c r="C1902" s="61">
        <v>2.0</v>
      </c>
      <c r="D1902" s="61">
        <v>76.0</v>
      </c>
      <c r="E1902" s="61">
        <v>80.0</v>
      </c>
      <c r="F1902" s="61">
        <v>2200.0</v>
      </c>
      <c r="G1902" s="61">
        <v>2130.0</v>
      </c>
      <c r="H1902" s="515">
        <v>557.3744999999999</v>
      </c>
      <c r="I1902" s="515">
        <v>455.9323409999999</v>
      </c>
      <c r="J1902" s="515">
        <v>360.0639269999999</v>
      </c>
      <c r="K1902" s="246">
        <v>11.52</v>
      </c>
      <c r="L1902" s="560">
        <v>0.5</v>
      </c>
      <c r="M1902" s="561">
        <v>2.0</v>
      </c>
      <c r="N1902" s="562" t="s">
        <v>1254</v>
      </c>
      <c r="O1902" s="563">
        <v>26216.0</v>
      </c>
      <c r="P1902" s="563"/>
      <c r="Q1902" s="8"/>
      <c r="S1902" s="8"/>
      <c r="T1902" s="63"/>
      <c r="U1902" s="8"/>
      <c r="V1902" s="8"/>
      <c r="W1902" s="8"/>
    </row>
    <row r="1903" ht="15.75" customHeight="1">
      <c r="A1903" s="9" t="s">
        <v>4472</v>
      </c>
      <c r="B1903" s="9" t="s">
        <v>4473</v>
      </c>
      <c r="C1903" s="61">
        <v>3.0</v>
      </c>
      <c r="D1903" s="61">
        <v>76.0</v>
      </c>
      <c r="E1903" s="61">
        <v>130.0</v>
      </c>
      <c r="F1903" s="61">
        <v>2200.0</v>
      </c>
      <c r="G1903" s="61">
        <v>2130.0</v>
      </c>
      <c r="H1903" s="515">
        <v>836.6460000000001</v>
      </c>
      <c r="I1903" s="515">
        <v>684.376428</v>
      </c>
      <c r="J1903" s="515">
        <v>540.4733160000001</v>
      </c>
      <c r="K1903" s="246">
        <v>17.4</v>
      </c>
      <c r="L1903" s="560">
        <v>0.5</v>
      </c>
      <c r="M1903" s="561">
        <v>4.0</v>
      </c>
      <c r="N1903" s="105"/>
      <c r="O1903" s="563">
        <v>33868.0</v>
      </c>
      <c r="P1903" s="563"/>
      <c r="Q1903" s="8"/>
      <c r="S1903" s="8"/>
      <c r="T1903" s="63"/>
      <c r="U1903" s="8"/>
      <c r="V1903" s="8"/>
      <c r="W1903" s="8"/>
    </row>
    <row r="1904" ht="15.75" customHeight="1">
      <c r="A1904" s="9" t="s">
        <v>4474</v>
      </c>
      <c r="B1904" s="9" t="s">
        <v>4475</v>
      </c>
      <c r="C1904" s="61">
        <v>4.0</v>
      </c>
      <c r="D1904" s="61">
        <v>76.0</v>
      </c>
      <c r="E1904" s="61">
        <v>180.0</v>
      </c>
      <c r="F1904" s="61">
        <v>2200.0</v>
      </c>
      <c r="G1904" s="61">
        <v>2130.0</v>
      </c>
      <c r="H1904" s="515">
        <v>1115.9175000000002</v>
      </c>
      <c r="I1904" s="515">
        <v>912.8205150000001</v>
      </c>
      <c r="J1904" s="515">
        <v>720.8827050000002</v>
      </c>
      <c r="K1904" s="246">
        <v>23.28</v>
      </c>
      <c r="L1904" s="560">
        <v>0.5</v>
      </c>
      <c r="M1904" s="561">
        <v>4.0</v>
      </c>
      <c r="N1904" s="105"/>
      <c r="O1904" s="563">
        <v>41535.0</v>
      </c>
      <c r="P1904" s="563"/>
      <c r="Q1904" s="8"/>
      <c r="S1904" s="8"/>
      <c r="T1904" s="115"/>
      <c r="U1904" s="8"/>
      <c r="V1904" s="8"/>
      <c r="W1904" s="8"/>
    </row>
    <row r="1905" ht="15.75" customHeight="1">
      <c r="A1905" s="9" t="s">
        <v>4476</v>
      </c>
      <c r="B1905" s="9" t="s">
        <v>4477</v>
      </c>
      <c r="C1905" s="61">
        <v>5.0</v>
      </c>
      <c r="D1905" s="61">
        <v>76.0</v>
      </c>
      <c r="E1905" s="61">
        <v>230.0</v>
      </c>
      <c r="F1905" s="61">
        <v>2200.0</v>
      </c>
      <c r="G1905" s="61">
        <v>2130.0</v>
      </c>
      <c r="H1905" s="515">
        <v>1395.189</v>
      </c>
      <c r="I1905" s="515">
        <v>1141.264602</v>
      </c>
      <c r="J1905" s="515">
        <v>901.292094</v>
      </c>
      <c r="K1905" s="246">
        <v>29.160000000000004</v>
      </c>
      <c r="L1905" s="560">
        <v>0.5</v>
      </c>
      <c r="M1905" s="561">
        <v>4.0</v>
      </c>
      <c r="N1905" s="105"/>
      <c r="O1905" s="563">
        <v>49220.0</v>
      </c>
      <c r="P1905" s="563"/>
      <c r="Q1905" s="8"/>
      <c r="S1905" s="8"/>
      <c r="T1905" s="115"/>
      <c r="U1905" s="8"/>
      <c r="V1905" s="8"/>
      <c r="W1905" s="8"/>
    </row>
    <row r="1906" ht="15.75" customHeight="1">
      <c r="A1906" s="9" t="s">
        <v>4478</v>
      </c>
      <c r="B1906" s="9" t="s">
        <v>4479</v>
      </c>
      <c r="C1906" s="61">
        <v>6.0</v>
      </c>
      <c r="D1906" s="61">
        <v>76.0</v>
      </c>
      <c r="E1906" s="61">
        <v>280.0</v>
      </c>
      <c r="F1906" s="61">
        <v>2200.0</v>
      </c>
      <c r="G1906" s="61">
        <v>2130.0</v>
      </c>
      <c r="H1906" s="515">
        <v>1673.2920000000001</v>
      </c>
      <c r="I1906" s="515">
        <v>1368.752856</v>
      </c>
      <c r="J1906" s="515">
        <v>1080.9466320000001</v>
      </c>
      <c r="K1906" s="246">
        <v>35.04</v>
      </c>
      <c r="L1906" s="560">
        <v>0.5</v>
      </c>
      <c r="M1906" s="561">
        <v>4.0</v>
      </c>
      <c r="N1906" s="105"/>
      <c r="O1906" s="563">
        <v>56918.0</v>
      </c>
      <c r="P1906" s="563"/>
      <c r="Q1906" s="8"/>
      <c r="S1906" s="8"/>
      <c r="T1906" s="115"/>
      <c r="U1906" s="8"/>
      <c r="V1906" s="8"/>
      <c r="W1906" s="8"/>
    </row>
    <row r="1907" ht="15.75" customHeight="1">
      <c r="A1907" s="9" t="s">
        <v>4480</v>
      </c>
      <c r="B1907" s="9" t="s">
        <v>4481</v>
      </c>
      <c r="C1907" s="61">
        <v>7.0</v>
      </c>
      <c r="D1907" s="61">
        <v>76.0</v>
      </c>
      <c r="E1907" s="61">
        <v>330.0</v>
      </c>
      <c r="F1907" s="61">
        <v>2200.0</v>
      </c>
      <c r="G1907" s="61">
        <v>2130.0</v>
      </c>
      <c r="H1907" s="515">
        <v>1951.395</v>
      </c>
      <c r="I1907" s="515">
        <v>1596.24111</v>
      </c>
      <c r="J1907" s="515">
        <v>1260.60117</v>
      </c>
      <c r="K1907" s="246">
        <v>40.92</v>
      </c>
      <c r="L1907" s="560">
        <v>0.5</v>
      </c>
      <c r="M1907" s="561">
        <v>4.0</v>
      </c>
      <c r="N1907" s="105"/>
      <c r="O1907" s="563">
        <v>64634.0</v>
      </c>
      <c r="P1907" s="563"/>
      <c r="Q1907" s="8"/>
      <c r="S1907" s="8"/>
      <c r="T1907" s="115"/>
      <c r="U1907" s="8"/>
      <c r="V1907" s="8"/>
      <c r="W1907" s="8"/>
    </row>
    <row r="1908" ht="15.75" customHeight="1">
      <c r="A1908" s="9" t="s">
        <v>4482</v>
      </c>
      <c r="B1908" s="9" t="s">
        <v>4483</v>
      </c>
      <c r="C1908" s="61">
        <v>8.0</v>
      </c>
      <c r="D1908" s="61">
        <v>76.0</v>
      </c>
      <c r="E1908" s="61">
        <v>380.0</v>
      </c>
      <c r="F1908" s="61">
        <v>2200.0</v>
      </c>
      <c r="G1908" s="61">
        <v>2130.0</v>
      </c>
      <c r="H1908" s="515">
        <v>2231.8350000000005</v>
      </c>
      <c r="I1908" s="515">
        <v>1825.6410300000002</v>
      </c>
      <c r="J1908" s="515">
        <v>1441.7654100000004</v>
      </c>
      <c r="K1908" s="246">
        <v>46.800000000000004</v>
      </c>
      <c r="L1908" s="560">
        <v>0.5</v>
      </c>
      <c r="M1908" s="561">
        <v>4.0</v>
      </c>
      <c r="N1908" s="105"/>
      <c r="O1908" s="563">
        <v>72369.0</v>
      </c>
      <c r="P1908" s="563"/>
      <c r="Q1908" s="8"/>
      <c r="S1908" s="8"/>
      <c r="T1908" s="115"/>
      <c r="U1908" s="8"/>
      <c r="V1908" s="8"/>
      <c r="W1908" s="8"/>
    </row>
    <row r="1909" ht="15.75" customHeight="1">
      <c r="A1909" s="9" t="s">
        <v>4484</v>
      </c>
      <c r="B1909" s="9" t="s">
        <v>4485</v>
      </c>
      <c r="C1909" s="61">
        <v>9.0</v>
      </c>
      <c r="D1909" s="61">
        <v>76.0</v>
      </c>
      <c r="E1909" s="61">
        <v>430.0</v>
      </c>
      <c r="F1909" s="61">
        <v>2200.0</v>
      </c>
      <c r="G1909" s="61">
        <v>2130.0</v>
      </c>
      <c r="H1909" s="515">
        <v>2509.938</v>
      </c>
      <c r="I1909" s="515">
        <v>2053.129284</v>
      </c>
      <c r="J1909" s="515">
        <v>1621.4199480000002</v>
      </c>
      <c r="K1909" s="246">
        <v>52.68000000000001</v>
      </c>
      <c r="L1909" s="560">
        <v>0.5</v>
      </c>
      <c r="M1909" s="561">
        <v>4.0</v>
      </c>
      <c r="N1909" s="105"/>
      <c r="O1909" s="563">
        <v>80116.0</v>
      </c>
      <c r="P1909" s="563"/>
      <c r="Q1909" s="8"/>
      <c r="S1909" s="8"/>
      <c r="T1909" s="115"/>
      <c r="U1909" s="8"/>
      <c r="V1909" s="8"/>
      <c r="W1909" s="8"/>
    </row>
    <row r="1910" ht="15.75" customHeight="1">
      <c r="A1910" s="9" t="s">
        <v>4486</v>
      </c>
      <c r="B1910" s="9" t="s">
        <v>4487</v>
      </c>
      <c r="C1910" s="61">
        <v>10.0</v>
      </c>
      <c r="D1910" s="61">
        <v>76.0</v>
      </c>
      <c r="E1910" s="61">
        <v>480.0</v>
      </c>
      <c r="F1910" s="61">
        <v>2200.0</v>
      </c>
      <c r="G1910" s="61">
        <v>2130.0</v>
      </c>
      <c r="H1910" s="515">
        <v>2789.2095</v>
      </c>
      <c r="I1910" s="515">
        <v>2281.573371</v>
      </c>
      <c r="J1910" s="515">
        <v>1801.8293370000001</v>
      </c>
      <c r="K1910" s="246">
        <v>58.56</v>
      </c>
      <c r="L1910" s="560">
        <v>0.5</v>
      </c>
      <c r="M1910" s="561">
        <v>6.0</v>
      </c>
      <c r="N1910" s="105"/>
      <c r="O1910" s="563">
        <v>87886.0</v>
      </c>
      <c r="P1910" s="563"/>
      <c r="Q1910" s="8"/>
      <c r="S1910" s="8"/>
      <c r="T1910" s="115"/>
      <c r="U1910" s="8"/>
      <c r="V1910" s="8"/>
      <c r="W1910" s="8"/>
    </row>
    <row r="1911" ht="15.75" customHeight="1">
      <c r="A1911" s="9" t="s">
        <v>4488</v>
      </c>
      <c r="B1911" s="9" t="s">
        <v>4489</v>
      </c>
      <c r="C1911" s="61">
        <v>11.0</v>
      </c>
      <c r="D1911" s="61">
        <v>76.0</v>
      </c>
      <c r="E1911" s="61">
        <v>530.0</v>
      </c>
      <c r="F1911" s="61">
        <v>2200.0</v>
      </c>
      <c r="G1911" s="61">
        <v>2130.0</v>
      </c>
      <c r="H1911" s="515">
        <v>3068.481</v>
      </c>
      <c r="I1911" s="515">
        <v>2510.017458</v>
      </c>
      <c r="J1911" s="515">
        <v>1982.2387260000003</v>
      </c>
      <c r="K1911" s="246">
        <v>64.44000000000001</v>
      </c>
      <c r="L1911" s="560">
        <v>0.5</v>
      </c>
      <c r="M1911" s="561">
        <v>6.0</v>
      </c>
      <c r="N1911" s="105"/>
      <c r="O1911" s="563">
        <v>95666.0</v>
      </c>
      <c r="P1911" s="563"/>
      <c r="Q1911" s="8"/>
      <c r="S1911" s="8"/>
      <c r="T1911" s="115"/>
      <c r="U1911" s="8"/>
      <c r="V1911" s="8"/>
      <c r="W1911" s="8"/>
    </row>
    <row r="1912" ht="15.75" customHeight="1">
      <c r="A1912" s="9" t="s">
        <v>4490</v>
      </c>
      <c r="B1912" s="9" t="s">
        <v>4491</v>
      </c>
      <c r="C1912" s="61">
        <v>12.0</v>
      </c>
      <c r="D1912" s="61">
        <v>76.0</v>
      </c>
      <c r="E1912" s="61">
        <v>580.0</v>
      </c>
      <c r="F1912" s="61">
        <v>2200.0</v>
      </c>
      <c r="G1912" s="61">
        <v>2130.0</v>
      </c>
      <c r="H1912" s="515">
        <v>3347.7525</v>
      </c>
      <c r="I1912" s="515">
        <v>2738.4615449999997</v>
      </c>
      <c r="J1912" s="515">
        <v>2162.648115</v>
      </c>
      <c r="K1912" s="246">
        <v>70.32</v>
      </c>
      <c r="L1912" s="560">
        <v>0.5</v>
      </c>
      <c r="M1912" s="561">
        <v>6.0</v>
      </c>
      <c r="N1912" s="105"/>
      <c r="O1912" s="563">
        <v>103357.0</v>
      </c>
      <c r="P1912" s="563"/>
      <c r="Q1912" s="8"/>
      <c r="S1912" s="8"/>
      <c r="T1912" s="115"/>
      <c r="U1912" s="8"/>
      <c r="V1912" s="8"/>
      <c r="W1912" s="8"/>
    </row>
    <row r="1913" ht="15.75" customHeight="1">
      <c r="A1913" s="9" t="s">
        <v>4492</v>
      </c>
      <c r="B1913" s="9" t="s">
        <v>4493</v>
      </c>
      <c r="C1913" s="61">
        <v>13.0</v>
      </c>
      <c r="D1913" s="61">
        <v>76.0</v>
      </c>
      <c r="E1913" s="61">
        <v>630.0</v>
      </c>
      <c r="F1913" s="61">
        <v>2200.0</v>
      </c>
      <c r="G1913" s="61">
        <v>2130.0</v>
      </c>
      <c r="H1913" s="515">
        <v>3625.8555</v>
      </c>
      <c r="I1913" s="515">
        <v>2965.949799</v>
      </c>
      <c r="J1913" s="515">
        <v>2342.302653</v>
      </c>
      <c r="K1913" s="246">
        <v>76.2</v>
      </c>
      <c r="L1913" s="560">
        <v>0.5</v>
      </c>
      <c r="M1913" s="561">
        <v>6.0</v>
      </c>
      <c r="N1913" s="105"/>
      <c r="O1913" s="563">
        <v>111048.0</v>
      </c>
      <c r="P1913" s="563"/>
      <c r="Q1913" s="8"/>
      <c r="S1913" s="8"/>
      <c r="T1913" s="115"/>
      <c r="U1913" s="8"/>
      <c r="V1913" s="8"/>
      <c r="W1913" s="8"/>
    </row>
    <row r="1914" ht="15.75" customHeight="1">
      <c r="A1914" s="9" t="s">
        <v>4494</v>
      </c>
      <c r="B1914" s="9" t="s">
        <v>4495</v>
      </c>
      <c r="C1914" s="61">
        <v>14.0</v>
      </c>
      <c r="D1914" s="61">
        <v>76.0</v>
      </c>
      <c r="E1914" s="61">
        <v>680.0</v>
      </c>
      <c r="F1914" s="61">
        <v>2200.0</v>
      </c>
      <c r="G1914" s="61">
        <v>2130.0</v>
      </c>
      <c r="H1914" s="515">
        <v>3905.1270000000004</v>
      </c>
      <c r="I1914" s="515">
        <v>3194.3938860000003</v>
      </c>
      <c r="J1914" s="515">
        <v>2522.712042</v>
      </c>
      <c r="K1914" s="246">
        <v>82.08</v>
      </c>
      <c r="L1914" s="560">
        <v>0.5</v>
      </c>
      <c r="M1914" s="561">
        <v>6.0</v>
      </c>
      <c r="N1914" s="55"/>
      <c r="O1914" s="563">
        <v>118741.0</v>
      </c>
      <c r="P1914" s="563"/>
      <c r="Q1914" s="8"/>
      <c r="S1914" s="8"/>
      <c r="T1914" s="115"/>
      <c r="U1914" s="8"/>
      <c r="V1914" s="8"/>
      <c r="W1914" s="8"/>
    </row>
    <row r="1915" ht="15.75" customHeight="1">
      <c r="C1915" s="67"/>
      <c r="D1915" s="67"/>
      <c r="E1915" s="67"/>
      <c r="F1915" s="67"/>
      <c r="G1915" s="67"/>
      <c r="H1915" s="115"/>
      <c r="I1915" s="115"/>
      <c r="J1915" s="115"/>
      <c r="K1915" s="67"/>
      <c r="L1915" s="570"/>
      <c r="M1915" s="570"/>
      <c r="O1915" s="563">
        <v>0.0</v>
      </c>
      <c r="P1915" s="563"/>
      <c r="Q1915" s="8"/>
      <c r="S1915" s="8"/>
      <c r="T1915" s="115"/>
      <c r="U1915" s="8"/>
      <c r="V1915" s="8"/>
      <c r="W1915" s="8"/>
    </row>
    <row r="1916" ht="15.75" customHeight="1">
      <c r="B1916" s="573" t="s">
        <v>2015</v>
      </c>
      <c r="E1916" s="8"/>
      <c r="H1916" s="115"/>
      <c r="I1916" s="115"/>
      <c r="J1916" s="115"/>
      <c r="M1916" s="8"/>
      <c r="O1916" s="563">
        <v>0.0</v>
      </c>
      <c r="P1916" s="563"/>
      <c r="Q1916" s="8"/>
      <c r="S1916" s="8"/>
      <c r="T1916" s="115"/>
      <c r="U1916" s="8"/>
      <c r="V1916" s="8"/>
      <c r="W1916" s="8"/>
    </row>
    <row r="1917" ht="15.75" customHeight="1">
      <c r="A1917" s="9" t="s">
        <v>4496</v>
      </c>
      <c r="B1917" s="9" t="s">
        <v>4497</v>
      </c>
      <c r="C1917" s="61">
        <v>2.0</v>
      </c>
      <c r="D1917" s="61">
        <v>76.0</v>
      </c>
      <c r="E1917" s="61">
        <v>80.0</v>
      </c>
      <c r="F1917" s="61">
        <v>2250.0</v>
      </c>
      <c r="G1917" s="61">
        <v>2180.0</v>
      </c>
      <c r="H1917" s="515">
        <v>566.7224999999999</v>
      </c>
      <c r="I1917" s="515">
        <v>463.5790049999998</v>
      </c>
      <c r="J1917" s="515">
        <v>366.10273499999994</v>
      </c>
      <c r="K1917" s="246">
        <v>11.760000000000002</v>
      </c>
      <c r="L1917" s="560">
        <v>0.5</v>
      </c>
      <c r="M1917" s="561">
        <v>2.0</v>
      </c>
      <c r="N1917" s="562" t="s">
        <v>1254</v>
      </c>
      <c r="O1917" s="563">
        <v>26737.0</v>
      </c>
      <c r="P1917" s="563"/>
      <c r="Q1917" s="8"/>
      <c r="S1917" s="8"/>
      <c r="T1917" s="63"/>
      <c r="U1917" s="8"/>
      <c r="V1917" s="8"/>
      <c r="W1917" s="8"/>
    </row>
    <row r="1918" ht="15.75" customHeight="1">
      <c r="A1918" s="9" t="s">
        <v>4498</v>
      </c>
      <c r="B1918" s="9" t="s">
        <v>4499</v>
      </c>
      <c r="C1918" s="61">
        <v>3.0</v>
      </c>
      <c r="D1918" s="61">
        <v>76.0</v>
      </c>
      <c r="E1918" s="61">
        <v>130.0</v>
      </c>
      <c r="F1918" s="61">
        <v>2250.0</v>
      </c>
      <c r="G1918" s="61">
        <v>2180.0</v>
      </c>
      <c r="H1918" s="515">
        <v>849.4994999999999</v>
      </c>
      <c r="I1918" s="515">
        <v>694.8905909999999</v>
      </c>
      <c r="J1918" s="515">
        <v>548.776677</v>
      </c>
      <c r="K1918" s="246">
        <v>17.76</v>
      </c>
      <c r="L1918" s="560">
        <v>0.5</v>
      </c>
      <c r="M1918" s="561">
        <v>4.0</v>
      </c>
      <c r="N1918" s="105"/>
      <c r="O1918" s="563">
        <v>34562.0</v>
      </c>
      <c r="P1918" s="563"/>
      <c r="Q1918" s="8"/>
      <c r="S1918" s="8"/>
      <c r="T1918" s="63"/>
      <c r="U1918" s="8"/>
      <c r="V1918" s="8"/>
      <c r="W1918" s="8"/>
    </row>
    <row r="1919" ht="15.75" customHeight="1">
      <c r="A1919" s="9" t="s">
        <v>4500</v>
      </c>
      <c r="B1919" s="9" t="s">
        <v>4501</v>
      </c>
      <c r="C1919" s="61">
        <v>4.0</v>
      </c>
      <c r="D1919" s="61">
        <v>76.0</v>
      </c>
      <c r="E1919" s="61">
        <v>180.0</v>
      </c>
      <c r="F1919" s="61">
        <v>2250.0</v>
      </c>
      <c r="G1919" s="61">
        <v>2180.0</v>
      </c>
      <c r="H1919" s="515">
        <v>1132.2765</v>
      </c>
      <c r="I1919" s="515">
        <v>926.2021769999999</v>
      </c>
      <c r="J1919" s="515">
        <v>731.450619</v>
      </c>
      <c r="K1919" s="246">
        <v>23.76</v>
      </c>
      <c r="L1919" s="560">
        <v>0.5</v>
      </c>
      <c r="M1919" s="561">
        <v>4.0</v>
      </c>
      <c r="N1919" s="105"/>
      <c r="O1919" s="563">
        <v>42404.0</v>
      </c>
      <c r="P1919" s="563"/>
      <c r="Q1919" s="8"/>
      <c r="S1919" s="8"/>
      <c r="T1919" s="115"/>
      <c r="U1919" s="8"/>
      <c r="V1919" s="8"/>
      <c r="W1919" s="8"/>
    </row>
    <row r="1920" ht="15.75" customHeight="1">
      <c r="A1920" s="9" t="s">
        <v>4502</v>
      </c>
      <c r="B1920" s="9" t="s">
        <v>4503</v>
      </c>
      <c r="C1920" s="61">
        <v>5.0</v>
      </c>
      <c r="D1920" s="61">
        <v>76.0</v>
      </c>
      <c r="E1920" s="61">
        <v>230.0</v>
      </c>
      <c r="F1920" s="61">
        <v>2250.0</v>
      </c>
      <c r="G1920" s="61">
        <v>2180.0</v>
      </c>
      <c r="H1920" s="515">
        <v>1416.222</v>
      </c>
      <c r="I1920" s="515">
        <v>1158.469596</v>
      </c>
      <c r="J1920" s="515">
        <v>914.879412</v>
      </c>
      <c r="K1920" s="246">
        <v>29.76</v>
      </c>
      <c r="L1920" s="560">
        <v>0.5</v>
      </c>
      <c r="M1920" s="561">
        <v>4.0</v>
      </c>
      <c r="N1920" s="105"/>
      <c r="O1920" s="563">
        <v>50262.0</v>
      </c>
      <c r="P1920" s="563"/>
      <c r="Q1920" s="8"/>
      <c r="S1920" s="8"/>
      <c r="T1920" s="115"/>
      <c r="U1920" s="8"/>
      <c r="V1920" s="8"/>
      <c r="W1920" s="8"/>
    </row>
    <row r="1921" ht="15.75" customHeight="1">
      <c r="A1921" s="9" t="s">
        <v>4504</v>
      </c>
      <c r="B1921" s="9" t="s">
        <v>4505</v>
      </c>
      <c r="C1921" s="61">
        <v>6.0</v>
      </c>
      <c r="D1921" s="61">
        <v>76.0</v>
      </c>
      <c r="E1921" s="61">
        <v>280.0</v>
      </c>
      <c r="F1921" s="61">
        <v>2250.0</v>
      </c>
      <c r="G1921" s="61">
        <v>2180.0</v>
      </c>
      <c r="H1921" s="515">
        <v>1698.9989999999998</v>
      </c>
      <c r="I1921" s="515">
        <v>1389.7811819999997</v>
      </c>
      <c r="J1921" s="515">
        <v>1097.553354</v>
      </c>
      <c r="K1921" s="246">
        <v>35.760000000000005</v>
      </c>
      <c r="L1921" s="560">
        <v>0.5</v>
      </c>
      <c r="M1921" s="561">
        <v>4.0</v>
      </c>
      <c r="N1921" s="105"/>
      <c r="O1921" s="563">
        <v>58136.0</v>
      </c>
      <c r="P1921" s="563"/>
      <c r="Q1921" s="8"/>
      <c r="S1921" s="8"/>
      <c r="T1921" s="115"/>
      <c r="U1921" s="8"/>
      <c r="V1921" s="8"/>
      <c r="W1921" s="8"/>
    </row>
    <row r="1922" ht="15.75" customHeight="1">
      <c r="A1922" s="9" t="s">
        <v>4506</v>
      </c>
      <c r="B1922" s="9" t="s">
        <v>4507</v>
      </c>
      <c r="C1922" s="61">
        <v>7.0</v>
      </c>
      <c r="D1922" s="61">
        <v>76.0</v>
      </c>
      <c r="E1922" s="61">
        <v>330.0</v>
      </c>
      <c r="F1922" s="61">
        <v>2250.0</v>
      </c>
      <c r="G1922" s="61">
        <v>2180.0</v>
      </c>
      <c r="H1922" s="515">
        <v>1981.7760000000003</v>
      </c>
      <c r="I1922" s="515">
        <v>1621.0927680000002</v>
      </c>
      <c r="J1922" s="515">
        <v>1280.2272960000003</v>
      </c>
      <c r="K1922" s="246">
        <v>41.760000000000005</v>
      </c>
      <c r="L1922" s="560">
        <v>0.5</v>
      </c>
      <c r="M1922" s="561">
        <v>4.0</v>
      </c>
      <c r="N1922" s="105"/>
      <c r="O1922" s="563">
        <v>66028.0</v>
      </c>
      <c r="P1922" s="563"/>
      <c r="Q1922" s="8"/>
      <c r="S1922" s="8"/>
      <c r="T1922" s="115"/>
      <c r="U1922" s="8"/>
      <c r="V1922" s="8"/>
      <c r="W1922" s="8"/>
    </row>
    <row r="1923" ht="15.75" customHeight="1">
      <c r="A1923" s="9" t="s">
        <v>4508</v>
      </c>
      <c r="B1923" s="9" t="s">
        <v>4509</v>
      </c>
      <c r="C1923" s="61">
        <v>8.0</v>
      </c>
      <c r="D1923" s="61">
        <v>76.0</v>
      </c>
      <c r="E1923" s="61">
        <v>380.0</v>
      </c>
      <c r="F1923" s="61">
        <v>2250.0</v>
      </c>
      <c r="G1923" s="61">
        <v>2180.0</v>
      </c>
      <c r="H1923" s="515">
        <v>2265.7215</v>
      </c>
      <c r="I1923" s="515">
        <v>1853.360187</v>
      </c>
      <c r="J1923" s="515">
        <v>1463.656089</v>
      </c>
      <c r="K1923" s="246">
        <v>47.760000000000005</v>
      </c>
      <c r="L1923" s="560">
        <v>0.5</v>
      </c>
      <c r="M1923" s="561">
        <v>4.0</v>
      </c>
      <c r="N1923" s="105"/>
      <c r="O1923" s="563">
        <v>73938.0</v>
      </c>
      <c r="P1923" s="563"/>
      <c r="Q1923" s="8"/>
      <c r="S1923" s="8"/>
      <c r="T1923" s="115"/>
      <c r="U1923" s="8"/>
      <c r="V1923" s="8"/>
      <c r="W1923" s="8"/>
    </row>
    <row r="1924" ht="15.75" customHeight="1">
      <c r="A1924" s="9" t="s">
        <v>4510</v>
      </c>
      <c r="B1924" s="9" t="s">
        <v>4511</v>
      </c>
      <c r="C1924" s="61">
        <v>9.0</v>
      </c>
      <c r="D1924" s="61">
        <v>76.0</v>
      </c>
      <c r="E1924" s="61">
        <v>430.0</v>
      </c>
      <c r="F1924" s="61">
        <v>2250.0</v>
      </c>
      <c r="G1924" s="61">
        <v>2180.0</v>
      </c>
      <c r="H1924" s="515">
        <v>2548.4984999999997</v>
      </c>
      <c r="I1924" s="515">
        <v>2084.6717729999996</v>
      </c>
      <c r="J1924" s="515">
        <v>1646.330031</v>
      </c>
      <c r="K1924" s="246">
        <v>53.760000000000005</v>
      </c>
      <c r="L1924" s="560">
        <v>0.5</v>
      </c>
      <c r="M1924" s="561">
        <v>4.0</v>
      </c>
      <c r="N1924" s="105"/>
      <c r="O1924" s="563">
        <v>81862.0</v>
      </c>
      <c r="P1924" s="563"/>
      <c r="Q1924" s="8"/>
      <c r="S1924" s="8"/>
      <c r="T1924" s="115"/>
      <c r="U1924" s="8"/>
      <c r="V1924" s="8"/>
      <c r="W1924" s="8"/>
    </row>
    <row r="1925" ht="15.75" customHeight="1">
      <c r="A1925" s="9" t="s">
        <v>4512</v>
      </c>
      <c r="B1925" s="9" t="s">
        <v>4513</v>
      </c>
      <c r="C1925" s="61">
        <v>10.0</v>
      </c>
      <c r="D1925" s="61">
        <v>76.0</v>
      </c>
      <c r="E1925" s="61">
        <v>480.0</v>
      </c>
      <c r="F1925" s="61">
        <v>2250.0</v>
      </c>
      <c r="G1925" s="61">
        <v>2180.0</v>
      </c>
      <c r="H1925" s="515">
        <v>2831.2754999999997</v>
      </c>
      <c r="I1925" s="515">
        <v>2315.983359</v>
      </c>
      <c r="J1925" s="515">
        <v>1829.0039729999999</v>
      </c>
      <c r="K1925" s="246">
        <v>59.76</v>
      </c>
      <c r="L1925" s="560">
        <v>0.5</v>
      </c>
      <c r="M1925" s="561">
        <v>6.0</v>
      </c>
      <c r="N1925" s="105"/>
      <c r="O1925" s="563">
        <v>89807.0</v>
      </c>
      <c r="P1925" s="563"/>
      <c r="Q1925" s="8"/>
      <c r="S1925" s="8"/>
      <c r="T1925" s="115"/>
      <c r="U1925" s="8"/>
      <c r="V1925" s="8"/>
      <c r="W1925" s="8"/>
    </row>
    <row r="1926" ht="15.75" customHeight="1">
      <c r="A1926" s="9" t="s">
        <v>4514</v>
      </c>
      <c r="B1926" s="9" t="s">
        <v>4515</v>
      </c>
      <c r="C1926" s="61">
        <v>11.0</v>
      </c>
      <c r="D1926" s="61">
        <v>76.0</v>
      </c>
      <c r="E1926" s="61">
        <v>530.0</v>
      </c>
      <c r="F1926" s="61">
        <v>2250.0</v>
      </c>
      <c r="G1926" s="61">
        <v>2180.0</v>
      </c>
      <c r="H1926" s="515">
        <v>3115.2209999999995</v>
      </c>
      <c r="I1926" s="515">
        <v>2548.2507779999996</v>
      </c>
      <c r="J1926" s="515">
        <v>2012.4327659999997</v>
      </c>
      <c r="K1926" s="246">
        <v>65.76</v>
      </c>
      <c r="L1926" s="560">
        <v>0.5</v>
      </c>
      <c r="M1926" s="561">
        <v>6.0</v>
      </c>
      <c r="N1926" s="105"/>
      <c r="O1926" s="563">
        <v>97764.0</v>
      </c>
      <c r="P1926" s="563"/>
      <c r="Q1926" s="8"/>
      <c r="S1926" s="8"/>
      <c r="T1926" s="115"/>
      <c r="U1926" s="8"/>
      <c r="V1926" s="8"/>
      <c r="W1926" s="8"/>
    </row>
    <row r="1927" ht="15.75" customHeight="1">
      <c r="A1927" s="9" t="s">
        <v>4516</v>
      </c>
      <c r="B1927" s="9" t="s">
        <v>4517</v>
      </c>
      <c r="C1927" s="61">
        <v>12.0</v>
      </c>
      <c r="D1927" s="61">
        <v>76.0</v>
      </c>
      <c r="E1927" s="61">
        <v>580.0</v>
      </c>
      <c r="F1927" s="61">
        <v>2250.0</v>
      </c>
      <c r="G1927" s="61">
        <v>2180.0</v>
      </c>
      <c r="H1927" s="515">
        <v>3397.9979999999996</v>
      </c>
      <c r="I1927" s="515">
        <v>2779.5623639999994</v>
      </c>
      <c r="J1927" s="515">
        <v>2195.106708</v>
      </c>
      <c r="K1927" s="246">
        <v>71.76</v>
      </c>
      <c r="L1927" s="560">
        <v>0.5</v>
      </c>
      <c r="M1927" s="561">
        <v>6.0</v>
      </c>
      <c r="N1927" s="105"/>
      <c r="O1927" s="563">
        <v>105631.0</v>
      </c>
      <c r="P1927" s="563"/>
      <c r="Q1927" s="8"/>
      <c r="S1927" s="8"/>
      <c r="T1927" s="115"/>
      <c r="U1927" s="8"/>
      <c r="V1927" s="8"/>
      <c r="W1927" s="8"/>
    </row>
    <row r="1928" ht="15.75" customHeight="1">
      <c r="A1928" s="9" t="s">
        <v>4518</v>
      </c>
      <c r="B1928" s="9" t="s">
        <v>4519</v>
      </c>
      <c r="C1928" s="61">
        <v>13.0</v>
      </c>
      <c r="D1928" s="61">
        <v>76.0</v>
      </c>
      <c r="E1928" s="61">
        <v>630.0</v>
      </c>
      <c r="F1928" s="61">
        <v>2250.0</v>
      </c>
      <c r="G1928" s="61">
        <v>2180.0</v>
      </c>
      <c r="H1928" s="515">
        <v>3680.775</v>
      </c>
      <c r="I1928" s="515">
        <v>3010.8739499999997</v>
      </c>
      <c r="J1928" s="515">
        <v>2377.78065</v>
      </c>
      <c r="K1928" s="246">
        <v>77.76</v>
      </c>
      <c r="L1928" s="560">
        <v>0.5</v>
      </c>
      <c r="M1928" s="561">
        <v>6.0</v>
      </c>
      <c r="N1928" s="105"/>
      <c r="O1928" s="563">
        <v>113497.0</v>
      </c>
      <c r="P1928" s="563"/>
      <c r="Q1928" s="8"/>
      <c r="S1928" s="8"/>
      <c r="T1928" s="115"/>
      <c r="U1928" s="8"/>
      <c r="V1928" s="8"/>
      <c r="W1928" s="8"/>
    </row>
    <row r="1929" ht="15.75" customHeight="1">
      <c r="A1929" s="9" t="s">
        <v>4520</v>
      </c>
      <c r="B1929" s="9" t="s">
        <v>4521</v>
      </c>
      <c r="C1929" s="61">
        <v>14.0</v>
      </c>
      <c r="D1929" s="61">
        <v>76.0</v>
      </c>
      <c r="E1929" s="61">
        <v>680.0</v>
      </c>
      <c r="F1929" s="61">
        <v>2250.0</v>
      </c>
      <c r="G1929" s="61">
        <v>2180.0</v>
      </c>
      <c r="H1929" s="515">
        <v>3964.7205</v>
      </c>
      <c r="I1929" s="515">
        <v>3243.141369</v>
      </c>
      <c r="J1929" s="515">
        <v>2561.209443</v>
      </c>
      <c r="K1929" s="246">
        <v>83.76</v>
      </c>
      <c r="L1929" s="560">
        <v>0.5</v>
      </c>
      <c r="M1929" s="561">
        <v>6.0</v>
      </c>
      <c r="N1929" s="55"/>
      <c r="O1929" s="563">
        <v>121363.0</v>
      </c>
      <c r="P1929" s="563"/>
      <c r="Q1929" s="8"/>
      <c r="S1929" s="8"/>
      <c r="T1929" s="115"/>
      <c r="U1929" s="8"/>
      <c r="V1929" s="8"/>
      <c r="W1929" s="8"/>
    </row>
    <row r="1930" ht="15.75" customHeight="1">
      <c r="E1930" s="8"/>
      <c r="H1930" s="63"/>
      <c r="I1930" s="63"/>
      <c r="J1930" s="63"/>
      <c r="M1930" s="572"/>
      <c r="O1930" s="563">
        <v>0.0</v>
      </c>
      <c r="P1930" s="563"/>
      <c r="Q1930" s="8"/>
      <c r="S1930" s="8"/>
      <c r="T1930" s="115"/>
      <c r="U1930" s="8"/>
      <c r="V1930" s="8"/>
      <c r="W1930" s="8"/>
    </row>
    <row r="1931" ht="15.75" customHeight="1">
      <c r="B1931" s="573" t="s">
        <v>2042</v>
      </c>
      <c r="E1931" s="8"/>
      <c r="H1931" s="63"/>
      <c r="I1931" s="63"/>
      <c r="J1931" s="63"/>
      <c r="M1931" s="572"/>
      <c r="O1931" s="563">
        <v>0.0</v>
      </c>
      <c r="P1931" s="563"/>
      <c r="Q1931" s="8"/>
      <c r="S1931" s="8"/>
      <c r="T1931" s="115"/>
      <c r="U1931" s="8"/>
      <c r="V1931" s="8"/>
      <c r="W1931" s="8"/>
    </row>
    <row r="1932" ht="15.75" customHeight="1">
      <c r="A1932" s="9" t="s">
        <v>4522</v>
      </c>
      <c r="B1932" s="9" t="s">
        <v>4523</v>
      </c>
      <c r="C1932" s="61">
        <v>2.0</v>
      </c>
      <c r="D1932" s="61">
        <v>76.0</v>
      </c>
      <c r="E1932" s="61">
        <v>80.0</v>
      </c>
      <c r="F1932" s="61">
        <v>2500.0</v>
      </c>
      <c r="G1932" s="61">
        <v>2430.0</v>
      </c>
      <c r="H1932" s="515">
        <v>634.4955</v>
      </c>
      <c r="I1932" s="515">
        <v>519.0173189999999</v>
      </c>
      <c r="J1932" s="515">
        <v>409.884093</v>
      </c>
      <c r="K1932" s="246">
        <v>12.96</v>
      </c>
      <c r="L1932" s="560">
        <v>0.5</v>
      </c>
      <c r="M1932" s="561">
        <v>2.0</v>
      </c>
      <c r="N1932" s="562" t="s">
        <v>1254</v>
      </c>
      <c r="O1932" s="563">
        <v>32588.0</v>
      </c>
      <c r="P1932" s="563"/>
      <c r="Q1932" s="8"/>
      <c r="S1932" s="8"/>
      <c r="T1932" s="115"/>
      <c r="U1932" s="8"/>
      <c r="V1932" s="8"/>
      <c r="W1932" s="8"/>
    </row>
    <row r="1933" ht="15.75" customHeight="1">
      <c r="A1933" s="9" t="s">
        <v>4524</v>
      </c>
      <c r="B1933" s="9" t="s">
        <v>4525</v>
      </c>
      <c r="C1933" s="61">
        <v>3.0</v>
      </c>
      <c r="D1933" s="61">
        <v>76.0</v>
      </c>
      <c r="E1933" s="61">
        <v>130.0</v>
      </c>
      <c r="F1933" s="61">
        <v>2500.0</v>
      </c>
      <c r="G1933" s="61">
        <v>2430.0</v>
      </c>
      <c r="H1933" s="515">
        <v>951.1590000000001</v>
      </c>
      <c r="I1933" s="515">
        <v>778.0480620000001</v>
      </c>
      <c r="J1933" s="515">
        <v>614.4487140000001</v>
      </c>
      <c r="K1933" s="246">
        <v>19.56</v>
      </c>
      <c r="L1933" s="560">
        <v>0.5</v>
      </c>
      <c r="M1933" s="561">
        <v>4.0</v>
      </c>
      <c r="N1933" s="105"/>
      <c r="O1933" s="563">
        <v>42369.0</v>
      </c>
      <c r="P1933" s="563"/>
      <c r="Q1933" s="8"/>
      <c r="S1933" s="8"/>
      <c r="T1933" s="63"/>
      <c r="U1933" s="8"/>
      <c r="V1933" s="8"/>
      <c r="W1933" s="8"/>
    </row>
    <row r="1934" ht="15.75" customHeight="1">
      <c r="A1934" s="9" t="s">
        <v>4526</v>
      </c>
      <c r="B1934" s="9" t="s">
        <v>4527</v>
      </c>
      <c r="C1934" s="61">
        <v>4.0</v>
      </c>
      <c r="D1934" s="61">
        <v>76.0</v>
      </c>
      <c r="E1934" s="61">
        <v>180.0</v>
      </c>
      <c r="F1934" s="61">
        <v>2500.0</v>
      </c>
      <c r="G1934" s="61">
        <v>2430.0</v>
      </c>
      <c r="H1934" s="515">
        <v>1267.8225</v>
      </c>
      <c r="I1934" s="515">
        <v>1037.0788049999999</v>
      </c>
      <c r="J1934" s="515">
        <v>819.013335</v>
      </c>
      <c r="K1934" s="246">
        <v>26.16</v>
      </c>
      <c r="L1934" s="560">
        <v>0.5</v>
      </c>
      <c r="M1934" s="561">
        <v>4.0</v>
      </c>
      <c r="N1934" s="105"/>
      <c r="O1934" s="563">
        <v>52171.0</v>
      </c>
      <c r="P1934" s="563"/>
      <c r="Q1934" s="8"/>
      <c r="S1934" s="8"/>
      <c r="T1934" s="115"/>
      <c r="U1934" s="8"/>
      <c r="V1934" s="8"/>
      <c r="W1934" s="8"/>
    </row>
    <row r="1935" ht="15.75" customHeight="1">
      <c r="A1935" s="9" t="s">
        <v>4528</v>
      </c>
      <c r="B1935" s="9" t="s">
        <v>4529</v>
      </c>
      <c r="C1935" s="61">
        <v>5.0</v>
      </c>
      <c r="D1935" s="61">
        <v>76.0</v>
      </c>
      <c r="E1935" s="61">
        <v>230.0</v>
      </c>
      <c r="F1935" s="61">
        <v>2500.0</v>
      </c>
      <c r="G1935" s="61">
        <v>2430.0</v>
      </c>
      <c r="H1935" s="515">
        <v>1584.4859999999999</v>
      </c>
      <c r="I1935" s="515">
        <v>1296.109548</v>
      </c>
      <c r="J1935" s="515">
        <v>1023.577956</v>
      </c>
      <c r="K1935" s="246">
        <v>32.76</v>
      </c>
      <c r="L1935" s="560">
        <v>0.5</v>
      </c>
      <c r="M1935" s="561">
        <v>4.0</v>
      </c>
      <c r="N1935" s="105"/>
      <c r="O1935" s="563">
        <v>61994.0</v>
      </c>
      <c r="P1935" s="563"/>
      <c r="Q1935" s="8"/>
      <c r="S1935" s="8"/>
      <c r="T1935" s="115"/>
      <c r="U1935" s="8"/>
      <c r="V1935" s="8"/>
      <c r="W1935" s="8"/>
    </row>
    <row r="1936" ht="15.75" customHeight="1">
      <c r="A1936" s="9" t="s">
        <v>4530</v>
      </c>
      <c r="B1936" s="9" t="s">
        <v>4531</v>
      </c>
      <c r="C1936" s="61">
        <v>6.0</v>
      </c>
      <c r="D1936" s="61">
        <v>76.0</v>
      </c>
      <c r="E1936" s="61">
        <v>280.0</v>
      </c>
      <c r="F1936" s="61">
        <v>2500.0</v>
      </c>
      <c r="G1936" s="61">
        <v>2430.0</v>
      </c>
      <c r="H1936" s="515">
        <v>1901.1494999999998</v>
      </c>
      <c r="I1936" s="515">
        <v>1555.1402909999997</v>
      </c>
      <c r="J1936" s="515">
        <v>1228.1425769999998</v>
      </c>
      <c r="K1936" s="246">
        <v>39.36</v>
      </c>
      <c r="L1936" s="560">
        <v>0.5</v>
      </c>
      <c r="M1936" s="561">
        <v>4.0</v>
      </c>
      <c r="N1936" s="105"/>
      <c r="O1936" s="563">
        <v>71838.0</v>
      </c>
      <c r="P1936" s="563"/>
      <c r="Q1936" s="8"/>
      <c r="S1936" s="8"/>
      <c r="T1936" s="115"/>
      <c r="U1936" s="8"/>
      <c r="V1936" s="8"/>
      <c r="W1936" s="8"/>
    </row>
    <row r="1937" ht="15.75" customHeight="1">
      <c r="A1937" s="9" t="s">
        <v>4532</v>
      </c>
      <c r="B1937" s="9" t="s">
        <v>4533</v>
      </c>
      <c r="C1937" s="61">
        <v>7.0</v>
      </c>
      <c r="D1937" s="61">
        <v>76.0</v>
      </c>
      <c r="E1937" s="61">
        <v>330.0</v>
      </c>
      <c r="F1937" s="61">
        <v>2500.0</v>
      </c>
      <c r="G1937" s="61">
        <v>2430.0</v>
      </c>
      <c r="H1937" s="515">
        <v>2217.813</v>
      </c>
      <c r="I1937" s="515">
        <v>1814.171034</v>
      </c>
      <c r="J1937" s="515">
        <v>1432.707198</v>
      </c>
      <c r="K1937" s="246">
        <v>45.96</v>
      </c>
      <c r="L1937" s="560">
        <v>0.5</v>
      </c>
      <c r="M1937" s="561">
        <v>4.0</v>
      </c>
      <c r="N1937" s="105"/>
      <c r="O1937" s="563">
        <v>81701.0</v>
      </c>
      <c r="P1937" s="563"/>
      <c r="Q1937" s="8"/>
      <c r="S1937" s="8"/>
      <c r="T1937" s="115"/>
      <c r="U1937" s="8"/>
      <c r="V1937" s="8"/>
      <c r="W1937" s="8"/>
    </row>
    <row r="1938" ht="15.75" customHeight="1">
      <c r="A1938" s="9" t="s">
        <v>4534</v>
      </c>
      <c r="B1938" s="9" t="s">
        <v>4535</v>
      </c>
      <c r="C1938" s="61">
        <v>8.0</v>
      </c>
      <c r="D1938" s="61">
        <v>76.0</v>
      </c>
      <c r="E1938" s="61">
        <v>380.0</v>
      </c>
      <c r="F1938" s="61">
        <v>2500.0</v>
      </c>
      <c r="G1938" s="61">
        <v>2430.0</v>
      </c>
      <c r="H1938" s="515">
        <v>2535.645</v>
      </c>
      <c r="I1938" s="515">
        <v>2074.1576099999997</v>
      </c>
      <c r="J1938" s="515">
        <v>1638.02667</v>
      </c>
      <c r="K1938" s="246">
        <v>52.56</v>
      </c>
      <c r="L1938" s="560">
        <v>0.5</v>
      </c>
      <c r="M1938" s="561">
        <v>4.0</v>
      </c>
      <c r="N1938" s="105"/>
      <c r="O1938" s="563">
        <v>91588.0</v>
      </c>
      <c r="P1938" s="563"/>
      <c r="Q1938" s="8"/>
      <c r="S1938" s="8"/>
      <c r="T1938" s="115"/>
      <c r="U1938" s="8"/>
      <c r="V1938" s="8"/>
      <c r="W1938" s="8"/>
    </row>
    <row r="1939" ht="15.75" customHeight="1">
      <c r="A1939" s="9" t="s">
        <v>4536</v>
      </c>
      <c r="B1939" s="9" t="s">
        <v>4537</v>
      </c>
      <c r="C1939" s="61">
        <v>9.0</v>
      </c>
      <c r="D1939" s="61">
        <v>76.0</v>
      </c>
      <c r="E1939" s="61">
        <v>430.0</v>
      </c>
      <c r="F1939" s="61">
        <v>2500.0</v>
      </c>
      <c r="G1939" s="61">
        <v>2430.0</v>
      </c>
      <c r="H1939" s="515">
        <v>2852.3084999999996</v>
      </c>
      <c r="I1939" s="515">
        <v>2333.1883529999996</v>
      </c>
      <c r="J1939" s="515">
        <v>1842.5912909999997</v>
      </c>
      <c r="K1939" s="246">
        <v>59.16</v>
      </c>
      <c r="L1939" s="560">
        <v>0.5</v>
      </c>
      <c r="M1939" s="561">
        <v>4.0</v>
      </c>
      <c r="N1939" s="105"/>
      <c r="O1939" s="563">
        <v>101494.0</v>
      </c>
      <c r="P1939" s="563"/>
      <c r="Q1939" s="8"/>
      <c r="S1939" s="8"/>
      <c r="T1939" s="115"/>
      <c r="U1939" s="8"/>
      <c r="V1939" s="8"/>
      <c r="W1939" s="8"/>
    </row>
    <row r="1940" ht="15.75" customHeight="1">
      <c r="A1940" s="9" t="s">
        <v>4538</v>
      </c>
      <c r="B1940" s="9" t="s">
        <v>4539</v>
      </c>
      <c r="C1940" s="61">
        <v>10.0</v>
      </c>
      <c r="D1940" s="61">
        <v>76.0</v>
      </c>
      <c r="E1940" s="61">
        <v>480.0</v>
      </c>
      <c r="F1940" s="61">
        <v>2500.0</v>
      </c>
      <c r="G1940" s="61">
        <v>2430.0</v>
      </c>
      <c r="H1940" s="515">
        <v>3170.1405</v>
      </c>
      <c r="I1940" s="515">
        <v>2593.174929</v>
      </c>
      <c r="J1940" s="515">
        <v>2047.910763</v>
      </c>
      <c r="K1940" s="246">
        <v>65.76</v>
      </c>
      <c r="L1940" s="560">
        <v>0.5</v>
      </c>
      <c r="M1940" s="561">
        <v>6.0</v>
      </c>
      <c r="N1940" s="105"/>
      <c r="O1940" s="563">
        <v>111426.0</v>
      </c>
      <c r="P1940" s="563"/>
      <c r="Q1940" s="8"/>
      <c r="S1940" s="8"/>
      <c r="T1940" s="115"/>
      <c r="U1940" s="8"/>
      <c r="V1940" s="8"/>
      <c r="W1940" s="8"/>
    </row>
    <row r="1941" ht="15.75" customHeight="1">
      <c r="A1941" s="9" t="s">
        <v>4540</v>
      </c>
      <c r="B1941" s="9" t="s">
        <v>4541</v>
      </c>
      <c r="C1941" s="61">
        <v>11.0</v>
      </c>
      <c r="D1941" s="61">
        <v>76.0</v>
      </c>
      <c r="E1941" s="61">
        <v>530.0</v>
      </c>
      <c r="F1941" s="61">
        <v>2500.0</v>
      </c>
      <c r="G1941" s="61">
        <v>2430.0</v>
      </c>
      <c r="H1941" s="515">
        <v>3486.804</v>
      </c>
      <c r="I1941" s="515">
        <v>2852.205672</v>
      </c>
      <c r="J1941" s="515">
        <v>2252.4753840000003</v>
      </c>
      <c r="K1941" s="246">
        <v>72.36</v>
      </c>
      <c r="L1941" s="560">
        <v>0.5</v>
      </c>
      <c r="M1941" s="561">
        <v>6.0</v>
      </c>
      <c r="N1941" s="105"/>
      <c r="O1941" s="563">
        <v>121372.0</v>
      </c>
      <c r="P1941" s="563"/>
      <c r="Q1941" s="8"/>
      <c r="S1941" s="8"/>
      <c r="T1941" s="115"/>
      <c r="U1941" s="8"/>
      <c r="V1941" s="8"/>
      <c r="W1941" s="8"/>
    </row>
    <row r="1942" ht="15.75" customHeight="1">
      <c r="A1942" s="9" t="s">
        <v>4542</v>
      </c>
      <c r="B1942" s="9" t="s">
        <v>4543</v>
      </c>
      <c r="C1942" s="61">
        <v>12.0</v>
      </c>
      <c r="D1942" s="61">
        <v>76.0</v>
      </c>
      <c r="E1942" s="61">
        <v>580.0</v>
      </c>
      <c r="F1942" s="61">
        <v>2500.0</v>
      </c>
      <c r="G1942" s="61">
        <v>2430.0</v>
      </c>
      <c r="H1942" s="515">
        <v>3803.4674999999993</v>
      </c>
      <c r="I1942" s="515">
        <v>3111.2364149999994</v>
      </c>
      <c r="J1942" s="515">
        <v>2457.040005</v>
      </c>
      <c r="K1942" s="246">
        <v>78.96</v>
      </c>
      <c r="L1942" s="560">
        <v>0.5</v>
      </c>
      <c r="M1942" s="561">
        <v>6.0</v>
      </c>
      <c r="N1942" s="105"/>
      <c r="O1942" s="563">
        <v>131205.0</v>
      </c>
      <c r="P1942" s="563"/>
      <c r="Q1942" s="8"/>
      <c r="S1942" s="8"/>
      <c r="T1942" s="115"/>
      <c r="U1942" s="8"/>
      <c r="V1942" s="8"/>
      <c r="W1942" s="8"/>
    </row>
    <row r="1943" ht="15.75" customHeight="1">
      <c r="A1943" s="9" t="s">
        <v>4544</v>
      </c>
      <c r="B1943" s="9" t="s">
        <v>4545</v>
      </c>
      <c r="C1943" s="61">
        <v>13.0</v>
      </c>
      <c r="D1943" s="61">
        <v>76.0</v>
      </c>
      <c r="E1943" s="61">
        <v>630.0</v>
      </c>
      <c r="F1943" s="61">
        <v>2500.0</v>
      </c>
      <c r="G1943" s="61">
        <v>2430.0</v>
      </c>
      <c r="H1943" s="515">
        <v>4120.131</v>
      </c>
      <c r="I1943" s="515">
        <v>3370.267158</v>
      </c>
      <c r="J1943" s="515">
        <v>2661.6046260000003</v>
      </c>
      <c r="K1943" s="246">
        <v>85.56</v>
      </c>
      <c r="L1943" s="560">
        <v>0.5</v>
      </c>
      <c r="M1943" s="561">
        <v>6.0</v>
      </c>
      <c r="N1943" s="105"/>
      <c r="O1943" s="563">
        <v>141038.0</v>
      </c>
      <c r="P1943" s="563"/>
      <c r="Q1943" s="8"/>
      <c r="S1943" s="8"/>
      <c r="T1943" s="115"/>
      <c r="U1943" s="8"/>
      <c r="V1943" s="8"/>
      <c r="W1943" s="8"/>
    </row>
    <row r="1944" ht="15.75" customHeight="1">
      <c r="A1944" s="9" t="s">
        <v>4546</v>
      </c>
      <c r="B1944" s="9" t="s">
        <v>4547</v>
      </c>
      <c r="C1944" s="61">
        <v>14.0</v>
      </c>
      <c r="D1944" s="61">
        <v>76.0</v>
      </c>
      <c r="E1944" s="61">
        <v>680.0</v>
      </c>
      <c r="F1944" s="61">
        <v>2500.0</v>
      </c>
      <c r="G1944" s="61">
        <v>2430.0</v>
      </c>
      <c r="H1944" s="515">
        <v>4437.963</v>
      </c>
      <c r="I1944" s="515">
        <v>3630.2537339999994</v>
      </c>
      <c r="J1944" s="515">
        <v>2866.924098</v>
      </c>
      <c r="K1944" s="246">
        <v>92.16</v>
      </c>
      <c r="L1944" s="560">
        <v>0.5</v>
      </c>
      <c r="M1944" s="561">
        <v>6.0</v>
      </c>
      <c r="N1944" s="55"/>
      <c r="O1944" s="563">
        <v>150871.0</v>
      </c>
      <c r="P1944" s="563"/>
      <c r="Q1944" s="8"/>
      <c r="S1944" s="8"/>
      <c r="T1944" s="115"/>
      <c r="U1944" s="8"/>
      <c r="V1944" s="8"/>
      <c r="W1944" s="8"/>
    </row>
    <row r="1945" ht="15.75" customHeight="1">
      <c r="E1945" s="8"/>
      <c r="H1945" s="63"/>
      <c r="I1945" s="63"/>
      <c r="J1945" s="63"/>
      <c r="M1945" s="572"/>
      <c r="O1945" s="563">
        <v>0.0</v>
      </c>
      <c r="P1945" s="563"/>
      <c r="Q1945" s="8"/>
      <c r="S1945" s="8"/>
      <c r="T1945" s="115"/>
      <c r="U1945" s="8"/>
      <c r="V1945" s="8"/>
      <c r="W1945" s="8"/>
    </row>
    <row r="1946" ht="15.75" customHeight="1">
      <c r="B1946" s="573" t="s">
        <v>2069</v>
      </c>
      <c r="E1946" s="8"/>
      <c r="H1946" s="63"/>
      <c r="I1946" s="63"/>
      <c r="J1946" s="63"/>
      <c r="M1946" s="572"/>
      <c r="O1946" s="563">
        <v>0.0</v>
      </c>
      <c r="P1946" s="563"/>
      <c r="Q1946" s="8"/>
      <c r="S1946" s="8"/>
      <c r="T1946" s="115"/>
      <c r="U1946" s="8"/>
      <c r="V1946" s="8"/>
      <c r="W1946" s="8"/>
    </row>
    <row r="1947" ht="15.75" customHeight="1">
      <c r="A1947" s="9" t="s">
        <v>4548</v>
      </c>
      <c r="B1947" s="9" t="s">
        <v>4549</v>
      </c>
      <c r="C1947" s="61">
        <v>2.0</v>
      </c>
      <c r="D1947" s="61">
        <v>76.0</v>
      </c>
      <c r="E1947" s="61">
        <v>80.0</v>
      </c>
      <c r="F1947" s="61">
        <v>3000.0</v>
      </c>
      <c r="G1947" s="61">
        <v>2930.0</v>
      </c>
      <c r="H1947" s="515">
        <v>760.6934999999999</v>
      </c>
      <c r="I1947" s="515">
        <v>622.2472829999998</v>
      </c>
      <c r="J1947" s="515">
        <v>491.4080009999999</v>
      </c>
      <c r="K1947" s="246">
        <v>15.36</v>
      </c>
      <c r="L1947" s="560">
        <v>0.5</v>
      </c>
      <c r="M1947" s="561">
        <v>2.0</v>
      </c>
      <c r="N1947" s="562" t="s">
        <v>1254</v>
      </c>
      <c r="O1947" s="563">
        <v>38437.0</v>
      </c>
      <c r="P1947" s="563"/>
      <c r="Q1947" s="8"/>
      <c r="S1947" s="8"/>
      <c r="T1947" s="63"/>
      <c r="U1947" s="8"/>
      <c r="V1947" s="8"/>
      <c r="W1947" s="8"/>
    </row>
    <row r="1948" ht="15.75" customHeight="1">
      <c r="A1948" s="9" t="s">
        <v>4550</v>
      </c>
      <c r="B1948" s="9" t="s">
        <v>4551</v>
      </c>
      <c r="C1948" s="61">
        <v>3.0</v>
      </c>
      <c r="D1948" s="61">
        <v>76.0</v>
      </c>
      <c r="E1948" s="61">
        <v>130.0</v>
      </c>
      <c r="F1948" s="61">
        <v>3000.0</v>
      </c>
      <c r="G1948" s="61">
        <v>2930.0</v>
      </c>
      <c r="H1948" s="515">
        <v>1141.6245</v>
      </c>
      <c r="I1948" s="515">
        <v>933.8488409999999</v>
      </c>
      <c r="J1948" s="515">
        <v>737.489427</v>
      </c>
      <c r="K1948" s="246">
        <v>23.16</v>
      </c>
      <c r="L1948" s="560">
        <v>0.5</v>
      </c>
      <c r="M1948" s="561">
        <v>4.0</v>
      </c>
      <c r="N1948" s="105"/>
      <c r="O1948" s="563">
        <v>50175.0</v>
      </c>
      <c r="P1948" s="563"/>
      <c r="Q1948" s="8"/>
      <c r="S1948" s="8"/>
      <c r="T1948" s="63"/>
      <c r="U1948" s="8"/>
      <c r="V1948" s="8"/>
      <c r="W1948" s="8"/>
    </row>
    <row r="1949" ht="15.75" customHeight="1">
      <c r="A1949" s="9" t="s">
        <v>4552</v>
      </c>
      <c r="B1949" s="9" t="s">
        <v>4553</v>
      </c>
      <c r="C1949" s="61">
        <v>4.0</v>
      </c>
      <c r="D1949" s="61">
        <v>76.0</v>
      </c>
      <c r="E1949" s="61">
        <v>180.0</v>
      </c>
      <c r="F1949" s="61">
        <v>3000.0</v>
      </c>
      <c r="G1949" s="61">
        <v>2930.0</v>
      </c>
      <c r="H1949" s="515">
        <v>1521.3869999999997</v>
      </c>
      <c r="I1949" s="515">
        <v>1244.4945659999996</v>
      </c>
      <c r="J1949" s="515">
        <v>982.8160019999998</v>
      </c>
      <c r="K1949" s="246">
        <v>30.96</v>
      </c>
      <c r="L1949" s="560">
        <v>0.5</v>
      </c>
      <c r="M1949" s="561">
        <v>4.0</v>
      </c>
      <c r="N1949" s="105"/>
      <c r="O1949" s="563">
        <v>61939.0</v>
      </c>
      <c r="P1949" s="563"/>
      <c r="Q1949" s="8"/>
      <c r="S1949" s="8"/>
      <c r="T1949" s="115"/>
      <c r="U1949" s="8"/>
      <c r="V1949" s="8"/>
      <c r="W1949" s="8"/>
    </row>
    <row r="1950" ht="15.75" customHeight="1">
      <c r="A1950" s="9" t="s">
        <v>4554</v>
      </c>
      <c r="B1950" s="9" t="s">
        <v>4555</v>
      </c>
      <c r="C1950" s="61">
        <v>5.0</v>
      </c>
      <c r="D1950" s="61">
        <v>76.0</v>
      </c>
      <c r="E1950" s="61">
        <v>230.0</v>
      </c>
      <c r="F1950" s="61">
        <v>3000.0</v>
      </c>
      <c r="G1950" s="61">
        <v>2930.0</v>
      </c>
      <c r="H1950" s="515">
        <v>1902.3180000000002</v>
      </c>
      <c r="I1950" s="515">
        <v>1556.0961240000001</v>
      </c>
      <c r="J1950" s="515">
        <v>1228.8974280000002</v>
      </c>
      <c r="K1950" s="246">
        <v>38.76</v>
      </c>
      <c r="L1950" s="560">
        <v>0.5</v>
      </c>
      <c r="M1950" s="561">
        <v>4.0</v>
      </c>
      <c r="N1950" s="105"/>
      <c r="O1950" s="563">
        <v>73726.0</v>
      </c>
      <c r="P1950" s="563"/>
      <c r="Q1950" s="8"/>
      <c r="S1950" s="8"/>
      <c r="T1950" s="115"/>
      <c r="U1950" s="8"/>
      <c r="V1950" s="8"/>
      <c r="W1950" s="8"/>
    </row>
    <row r="1951" ht="15.75" customHeight="1">
      <c r="A1951" s="9" t="s">
        <v>4556</v>
      </c>
      <c r="B1951" s="9" t="s">
        <v>4557</v>
      </c>
      <c r="C1951" s="61">
        <v>6.0</v>
      </c>
      <c r="D1951" s="61">
        <v>76.0</v>
      </c>
      <c r="E1951" s="61">
        <v>280.0</v>
      </c>
      <c r="F1951" s="61">
        <v>3000.0</v>
      </c>
      <c r="G1951" s="61">
        <v>2930.0</v>
      </c>
      <c r="H1951" s="515">
        <v>2282.0805</v>
      </c>
      <c r="I1951" s="515">
        <v>1866.741849</v>
      </c>
      <c r="J1951" s="515">
        <v>1474.224003</v>
      </c>
      <c r="K1951" s="246">
        <v>46.56</v>
      </c>
      <c r="L1951" s="560">
        <v>0.5</v>
      </c>
      <c r="M1951" s="561">
        <v>4.0</v>
      </c>
      <c r="N1951" s="105"/>
      <c r="O1951" s="563">
        <v>85538.0</v>
      </c>
      <c r="P1951" s="563"/>
      <c r="Q1951" s="8"/>
      <c r="S1951" s="8"/>
      <c r="T1951" s="115"/>
      <c r="U1951" s="8"/>
      <c r="V1951" s="8"/>
      <c r="W1951" s="8"/>
    </row>
    <row r="1952" ht="15.75" customHeight="1">
      <c r="A1952" s="9" t="s">
        <v>4558</v>
      </c>
      <c r="B1952" s="9" t="s">
        <v>4559</v>
      </c>
      <c r="C1952" s="61">
        <v>7.0</v>
      </c>
      <c r="D1952" s="61">
        <v>76.0</v>
      </c>
      <c r="E1952" s="61">
        <v>330.0</v>
      </c>
      <c r="F1952" s="61">
        <v>3000.0</v>
      </c>
      <c r="G1952" s="61">
        <v>2930.0</v>
      </c>
      <c r="H1952" s="515">
        <v>2663.0114999999996</v>
      </c>
      <c r="I1952" s="515">
        <v>2178.3434069999994</v>
      </c>
      <c r="J1952" s="515">
        <v>1720.3054289999998</v>
      </c>
      <c r="K1952" s="246">
        <v>54.36</v>
      </c>
      <c r="L1952" s="560">
        <v>0.5</v>
      </c>
      <c r="M1952" s="561">
        <v>4.0</v>
      </c>
      <c r="N1952" s="105"/>
      <c r="O1952" s="563">
        <v>97374.0</v>
      </c>
      <c r="P1952" s="563"/>
      <c r="Q1952" s="8"/>
      <c r="S1952" s="8"/>
      <c r="T1952" s="115"/>
      <c r="U1952" s="8"/>
      <c r="V1952" s="8"/>
      <c r="W1952" s="8"/>
    </row>
    <row r="1953" ht="15.75" customHeight="1">
      <c r="A1953" s="9" t="s">
        <v>4560</v>
      </c>
      <c r="B1953" s="9" t="s">
        <v>4561</v>
      </c>
      <c r="C1953" s="61">
        <v>8.0</v>
      </c>
      <c r="D1953" s="61">
        <v>76.0</v>
      </c>
      <c r="E1953" s="61">
        <v>380.0</v>
      </c>
      <c r="F1953" s="61">
        <v>3000.0</v>
      </c>
      <c r="G1953" s="61">
        <v>2930.0</v>
      </c>
      <c r="H1953" s="515">
        <v>3042.7739999999994</v>
      </c>
      <c r="I1953" s="515">
        <v>2488.9891319999992</v>
      </c>
      <c r="J1953" s="515">
        <v>1965.6320039999996</v>
      </c>
      <c r="K1953" s="246">
        <v>62.160000000000004</v>
      </c>
      <c r="L1953" s="560">
        <v>0.5</v>
      </c>
      <c r="M1953" s="561">
        <v>4.0</v>
      </c>
      <c r="N1953" s="105"/>
      <c r="O1953" s="563">
        <v>109240.0</v>
      </c>
      <c r="P1953" s="563"/>
      <c r="Q1953" s="8"/>
      <c r="S1953" s="8"/>
      <c r="T1953" s="115"/>
      <c r="U1953" s="8"/>
      <c r="V1953" s="8"/>
      <c r="W1953" s="8"/>
    </row>
    <row r="1954" ht="15.75" customHeight="1">
      <c r="A1954" s="9" t="s">
        <v>4562</v>
      </c>
      <c r="B1954" s="9" t="s">
        <v>4563</v>
      </c>
      <c r="C1954" s="61">
        <v>9.0</v>
      </c>
      <c r="D1954" s="61">
        <v>76.0</v>
      </c>
      <c r="E1954" s="61">
        <v>430.0</v>
      </c>
      <c r="F1954" s="61">
        <v>3000.0</v>
      </c>
      <c r="G1954" s="61">
        <v>2930.0</v>
      </c>
      <c r="H1954" s="515">
        <v>3423.705</v>
      </c>
      <c r="I1954" s="515">
        <v>2800.5906899999995</v>
      </c>
      <c r="J1954" s="515">
        <v>2211.7134300000002</v>
      </c>
      <c r="K1954" s="246">
        <v>69.96</v>
      </c>
      <c r="L1954" s="560">
        <v>0.5</v>
      </c>
      <c r="M1954" s="561">
        <v>4.0</v>
      </c>
      <c r="N1954" s="105"/>
      <c r="O1954" s="563">
        <v>121125.0</v>
      </c>
      <c r="P1954" s="563"/>
      <c r="Q1954" s="8"/>
      <c r="S1954" s="8"/>
      <c r="T1954" s="115"/>
      <c r="U1954" s="8"/>
      <c r="V1954" s="8"/>
      <c r="W1954" s="8"/>
    </row>
    <row r="1955" ht="15.75" customHeight="1">
      <c r="A1955" s="9" t="s">
        <v>4564</v>
      </c>
      <c r="B1955" s="9" t="s">
        <v>4565</v>
      </c>
      <c r="C1955" s="61">
        <v>10.0</v>
      </c>
      <c r="D1955" s="61">
        <v>76.0</v>
      </c>
      <c r="E1955" s="61">
        <v>480.0</v>
      </c>
      <c r="F1955" s="61">
        <v>3000.0</v>
      </c>
      <c r="G1955" s="61">
        <v>2930.0</v>
      </c>
      <c r="H1955" s="515">
        <v>3803.4674999999993</v>
      </c>
      <c r="I1955" s="515">
        <v>3111.2364149999994</v>
      </c>
      <c r="J1955" s="515">
        <v>2457.040005</v>
      </c>
      <c r="K1955" s="246">
        <v>77.76</v>
      </c>
      <c r="L1955" s="560">
        <v>0.5</v>
      </c>
      <c r="M1955" s="561">
        <v>6.0</v>
      </c>
      <c r="N1955" s="105"/>
      <c r="O1955" s="563">
        <v>133044.0</v>
      </c>
      <c r="P1955" s="563"/>
      <c r="Q1955" s="8"/>
      <c r="S1955" s="8"/>
      <c r="T1955" s="115"/>
      <c r="U1955" s="8"/>
      <c r="V1955" s="8"/>
      <c r="W1955" s="8"/>
    </row>
    <row r="1956" ht="15.75" customHeight="1">
      <c r="A1956" s="9" t="s">
        <v>4566</v>
      </c>
      <c r="B1956" s="9" t="s">
        <v>4567</v>
      </c>
      <c r="C1956" s="61">
        <v>11.0</v>
      </c>
      <c r="D1956" s="61">
        <v>76.0</v>
      </c>
      <c r="E1956" s="61">
        <v>530.0</v>
      </c>
      <c r="F1956" s="61">
        <v>3000.0</v>
      </c>
      <c r="G1956" s="61">
        <v>2930.0</v>
      </c>
      <c r="H1956" s="515">
        <v>4184.3985</v>
      </c>
      <c r="I1956" s="515">
        <v>3422.837973</v>
      </c>
      <c r="J1956" s="515">
        <v>2703.121431</v>
      </c>
      <c r="K1956" s="246">
        <v>85.56</v>
      </c>
      <c r="L1956" s="560">
        <v>0.5</v>
      </c>
      <c r="M1956" s="561">
        <v>6.0</v>
      </c>
      <c r="N1956" s="105"/>
      <c r="O1956" s="563">
        <v>144979.0</v>
      </c>
      <c r="P1956" s="563"/>
      <c r="Q1956" s="8"/>
      <c r="S1956" s="8"/>
      <c r="T1956" s="115"/>
      <c r="U1956" s="8"/>
      <c r="V1956" s="8"/>
      <c r="W1956" s="8"/>
    </row>
    <row r="1957" ht="15.75" customHeight="1">
      <c r="A1957" s="9" t="s">
        <v>4568</v>
      </c>
      <c r="B1957" s="9" t="s">
        <v>4569</v>
      </c>
      <c r="C1957" s="61">
        <v>12.0</v>
      </c>
      <c r="D1957" s="61">
        <v>76.0</v>
      </c>
      <c r="E1957" s="61">
        <v>580.0</v>
      </c>
      <c r="F1957" s="61">
        <v>3000.0</v>
      </c>
      <c r="G1957" s="61">
        <v>2930.0</v>
      </c>
      <c r="H1957" s="515">
        <v>4564.161</v>
      </c>
      <c r="I1957" s="515">
        <v>3733.483698</v>
      </c>
      <c r="J1957" s="515">
        <v>2948.448006</v>
      </c>
      <c r="K1957" s="246">
        <v>93.36</v>
      </c>
      <c r="L1957" s="560">
        <v>0.5</v>
      </c>
      <c r="M1957" s="561">
        <v>6.0</v>
      </c>
      <c r="N1957" s="105"/>
      <c r="O1957" s="563">
        <v>156779.0</v>
      </c>
      <c r="P1957" s="563"/>
      <c r="Q1957" s="8"/>
      <c r="S1957" s="8"/>
      <c r="T1957" s="115"/>
      <c r="U1957" s="8"/>
      <c r="V1957" s="8"/>
      <c r="W1957" s="8"/>
    </row>
    <row r="1958" ht="15.75" customHeight="1">
      <c r="A1958" s="9" t="s">
        <v>4570</v>
      </c>
      <c r="B1958" s="9" t="s">
        <v>4571</v>
      </c>
      <c r="C1958" s="61">
        <v>13.0</v>
      </c>
      <c r="D1958" s="61">
        <v>76.0</v>
      </c>
      <c r="E1958" s="61">
        <v>630.0</v>
      </c>
      <c r="F1958" s="61">
        <v>3000.0</v>
      </c>
      <c r="G1958" s="61">
        <v>2930.0</v>
      </c>
      <c r="H1958" s="515">
        <v>4945.092</v>
      </c>
      <c r="I1958" s="515">
        <v>4045.0852559999994</v>
      </c>
      <c r="J1958" s="515">
        <v>3194.529432</v>
      </c>
      <c r="K1958" s="246">
        <v>101.16000000000001</v>
      </c>
      <c r="L1958" s="560">
        <v>0.5</v>
      </c>
      <c r="M1958" s="561">
        <v>6.0</v>
      </c>
      <c r="N1958" s="105"/>
      <c r="O1958" s="563">
        <v>168578.0</v>
      </c>
      <c r="P1958" s="563"/>
      <c r="Q1958" s="8"/>
      <c r="S1958" s="8"/>
      <c r="T1958" s="115"/>
      <c r="U1958" s="8"/>
      <c r="V1958" s="8"/>
      <c r="W1958" s="8"/>
    </row>
    <row r="1959" ht="15.75" customHeight="1">
      <c r="A1959" s="9" t="s">
        <v>4572</v>
      </c>
      <c r="B1959" s="9" t="s">
        <v>4573</v>
      </c>
      <c r="C1959" s="61">
        <v>14.0</v>
      </c>
      <c r="D1959" s="61">
        <v>76.0</v>
      </c>
      <c r="E1959" s="61">
        <v>680.0</v>
      </c>
      <c r="F1959" s="61">
        <v>3000.0</v>
      </c>
      <c r="G1959" s="61">
        <v>2930.0</v>
      </c>
      <c r="H1959" s="515">
        <v>5324.8544999999995</v>
      </c>
      <c r="I1959" s="515">
        <v>4355.730981</v>
      </c>
      <c r="J1959" s="515">
        <v>3439.856007</v>
      </c>
      <c r="K1959" s="246">
        <v>108.96</v>
      </c>
      <c r="L1959" s="560">
        <v>0.5</v>
      </c>
      <c r="M1959" s="561">
        <v>6.0</v>
      </c>
      <c r="N1959" s="55"/>
      <c r="O1959" s="563">
        <v>180378.0</v>
      </c>
      <c r="P1959" s="563"/>
      <c r="Q1959" s="8"/>
      <c r="S1959" s="8"/>
      <c r="T1959" s="115"/>
      <c r="U1959" s="8"/>
      <c r="V1959" s="8"/>
      <c r="W1959" s="8"/>
    </row>
    <row r="1960" ht="15.75" customHeight="1">
      <c r="O1960" s="563">
        <v>0.0</v>
      </c>
      <c r="P1960" s="563"/>
      <c r="Q1960" s="8"/>
      <c r="S1960" s="8"/>
      <c r="T1960" s="115"/>
      <c r="U1960" s="8"/>
      <c r="V1960" s="8"/>
      <c r="W1960" s="8"/>
    </row>
    <row r="1961" ht="15.75" customHeight="1">
      <c r="A1961" s="9" t="s">
        <v>4574</v>
      </c>
      <c r="B1961" s="9" t="s">
        <v>4575</v>
      </c>
      <c r="C1961" s="61">
        <v>2.0</v>
      </c>
      <c r="D1961" s="61">
        <v>54.0</v>
      </c>
      <c r="E1961" s="61">
        <v>500.0</v>
      </c>
      <c r="F1961" s="61">
        <v>106.0</v>
      </c>
      <c r="G1961" s="61">
        <v>50.0</v>
      </c>
      <c r="H1961" s="515">
        <v>127.92</v>
      </c>
      <c r="I1961" s="515">
        <v>104.63856</v>
      </c>
      <c r="J1961" s="515">
        <v>82.63632</v>
      </c>
      <c r="K1961" s="246">
        <v>3.36</v>
      </c>
      <c r="L1961" s="560">
        <v>0.5</v>
      </c>
      <c r="M1961" s="561">
        <v>2.0</v>
      </c>
      <c r="N1961" s="562" t="s">
        <v>2098</v>
      </c>
      <c r="O1961" s="563">
        <v>13684.0</v>
      </c>
      <c r="P1961" s="563"/>
      <c r="Q1961" s="8"/>
      <c r="S1961" s="8"/>
      <c r="T1961" s="115"/>
      <c r="U1961" s="8"/>
      <c r="V1961" s="8"/>
      <c r="W1961" s="8"/>
    </row>
    <row r="1962" ht="15.75" customHeight="1">
      <c r="A1962" s="9" t="s">
        <v>4576</v>
      </c>
      <c r="B1962" s="9" t="s">
        <v>4577</v>
      </c>
      <c r="C1962" s="61">
        <v>3.0</v>
      </c>
      <c r="D1962" s="61">
        <v>54.0</v>
      </c>
      <c r="E1962" s="61">
        <v>500.0</v>
      </c>
      <c r="F1962" s="61">
        <v>162.0</v>
      </c>
      <c r="G1962" s="61">
        <v>106.0</v>
      </c>
      <c r="H1962" s="515">
        <v>190.65</v>
      </c>
      <c r="I1962" s="515">
        <v>155.9517</v>
      </c>
      <c r="J1962" s="515">
        <v>123.1599</v>
      </c>
      <c r="K1962" s="246">
        <v>5.16</v>
      </c>
      <c r="L1962" s="560">
        <v>0.5</v>
      </c>
      <c r="M1962" s="561">
        <v>4.0</v>
      </c>
      <c r="N1962" s="105"/>
      <c r="O1962" s="563">
        <v>16107.0</v>
      </c>
      <c r="P1962" s="563"/>
      <c r="Q1962" s="8"/>
      <c r="S1962" s="8"/>
      <c r="T1962" s="8"/>
      <c r="U1962" s="8"/>
      <c r="V1962" s="8"/>
      <c r="W1962" s="8"/>
    </row>
    <row r="1963" ht="15.75" customHeight="1">
      <c r="A1963" s="9" t="s">
        <v>4578</v>
      </c>
      <c r="B1963" s="9" t="s">
        <v>4579</v>
      </c>
      <c r="C1963" s="61">
        <v>4.0</v>
      </c>
      <c r="D1963" s="61">
        <v>54.0</v>
      </c>
      <c r="E1963" s="61">
        <v>500.0</v>
      </c>
      <c r="F1963" s="61">
        <v>218.0</v>
      </c>
      <c r="G1963" s="61">
        <v>162.0</v>
      </c>
      <c r="H1963" s="515">
        <v>253.38</v>
      </c>
      <c r="I1963" s="515">
        <v>207.26484</v>
      </c>
      <c r="J1963" s="515">
        <v>163.68348</v>
      </c>
      <c r="K1963" s="246">
        <v>6.96</v>
      </c>
      <c r="L1963" s="560">
        <v>0.5</v>
      </c>
      <c r="M1963" s="561">
        <v>4.0</v>
      </c>
      <c r="N1963" s="105"/>
      <c r="O1963" s="563">
        <v>18535.0</v>
      </c>
      <c r="P1963" s="563"/>
      <c r="Q1963" s="8"/>
      <c r="S1963" s="8"/>
      <c r="T1963" s="8"/>
      <c r="U1963" s="8"/>
      <c r="V1963" s="8"/>
      <c r="W1963" s="8"/>
    </row>
    <row r="1964" ht="15.75" customHeight="1">
      <c r="A1964" s="565" t="s">
        <v>4580</v>
      </c>
      <c r="B1964" s="565" t="s">
        <v>4581</v>
      </c>
      <c r="C1964" s="566">
        <v>5.0</v>
      </c>
      <c r="D1964" s="566">
        <v>54.0</v>
      </c>
      <c r="E1964" s="566">
        <v>500.0</v>
      </c>
      <c r="F1964" s="566">
        <v>274.0</v>
      </c>
      <c r="G1964" s="566">
        <v>218.0</v>
      </c>
      <c r="H1964" s="567">
        <v>317.34000000000003</v>
      </c>
      <c r="I1964" s="567">
        <v>259.58412</v>
      </c>
      <c r="J1964" s="567">
        <v>205.00164000000004</v>
      </c>
      <c r="K1964" s="583">
        <v>8.76</v>
      </c>
      <c r="L1964" s="568">
        <v>0.5</v>
      </c>
      <c r="M1964" s="569">
        <v>4.0</v>
      </c>
      <c r="N1964" s="105"/>
      <c r="O1964" s="563">
        <v>20967.0</v>
      </c>
      <c r="P1964" s="563"/>
      <c r="Q1964" s="8"/>
      <c r="S1964" s="8"/>
      <c r="T1964" s="8"/>
      <c r="U1964" s="8"/>
      <c r="V1964" s="8"/>
      <c r="W1964" s="8"/>
    </row>
    <row r="1965" ht="15.75" customHeight="1">
      <c r="A1965" s="9" t="s">
        <v>4582</v>
      </c>
      <c r="B1965" s="9" t="s">
        <v>4583</v>
      </c>
      <c r="C1965" s="61">
        <v>6.0</v>
      </c>
      <c r="D1965" s="61">
        <v>54.0</v>
      </c>
      <c r="E1965" s="61">
        <v>500.0</v>
      </c>
      <c r="F1965" s="61">
        <v>330.0</v>
      </c>
      <c r="G1965" s="61">
        <v>274.0</v>
      </c>
      <c r="H1965" s="515">
        <v>381.3</v>
      </c>
      <c r="I1965" s="515">
        <v>311.9034</v>
      </c>
      <c r="J1965" s="515">
        <v>246.31980000000001</v>
      </c>
      <c r="K1965" s="246">
        <v>10.559999999999999</v>
      </c>
      <c r="L1965" s="560">
        <v>0.5</v>
      </c>
      <c r="M1965" s="561">
        <v>4.0</v>
      </c>
      <c r="N1965" s="105"/>
      <c r="O1965" s="563">
        <v>23406.0</v>
      </c>
      <c r="P1965" s="563"/>
      <c r="Q1965" s="8"/>
      <c r="S1965" s="8"/>
      <c r="T1965" s="8"/>
      <c r="U1965" s="8"/>
      <c r="V1965" s="8"/>
      <c r="W1965" s="8"/>
    </row>
    <row r="1966" ht="15.75" customHeight="1">
      <c r="A1966" s="9" t="s">
        <v>4584</v>
      </c>
      <c r="B1966" s="9" t="s">
        <v>4585</v>
      </c>
      <c r="C1966" s="61">
        <v>7.0</v>
      </c>
      <c r="D1966" s="61">
        <v>54.0</v>
      </c>
      <c r="E1966" s="61">
        <v>500.0</v>
      </c>
      <c r="F1966" s="61">
        <v>386.0</v>
      </c>
      <c r="G1966" s="61">
        <v>330.0</v>
      </c>
      <c r="H1966" s="515">
        <v>444.03</v>
      </c>
      <c r="I1966" s="515">
        <v>363.21653999999995</v>
      </c>
      <c r="J1966" s="515">
        <v>286.84337999999997</v>
      </c>
      <c r="K1966" s="246">
        <v>12.36</v>
      </c>
      <c r="L1966" s="560">
        <v>0.5</v>
      </c>
      <c r="M1966" s="561">
        <v>4.0</v>
      </c>
      <c r="N1966" s="105"/>
      <c r="O1966" s="563">
        <v>25848.0</v>
      </c>
      <c r="P1966" s="563"/>
      <c r="Q1966" s="8"/>
      <c r="S1966" s="8"/>
      <c r="T1966" s="8"/>
      <c r="U1966" s="8"/>
      <c r="V1966" s="8"/>
      <c r="W1966" s="8"/>
    </row>
    <row r="1967" ht="15.75" customHeight="1">
      <c r="A1967" s="565" t="s">
        <v>4586</v>
      </c>
      <c r="B1967" s="565" t="s">
        <v>4587</v>
      </c>
      <c r="C1967" s="566">
        <v>8.0</v>
      </c>
      <c r="D1967" s="566">
        <v>54.0</v>
      </c>
      <c r="E1967" s="566">
        <v>500.0</v>
      </c>
      <c r="F1967" s="566">
        <v>442.0</v>
      </c>
      <c r="G1967" s="566">
        <v>386.0</v>
      </c>
      <c r="H1967" s="567">
        <v>506.76</v>
      </c>
      <c r="I1967" s="567">
        <v>414.52968</v>
      </c>
      <c r="J1967" s="567">
        <v>327.36696</v>
      </c>
      <c r="K1967" s="583">
        <v>14.16</v>
      </c>
      <c r="L1967" s="568">
        <v>0.5</v>
      </c>
      <c r="M1967" s="569">
        <v>4.0</v>
      </c>
      <c r="N1967" s="105"/>
      <c r="O1967" s="563">
        <v>28298.0</v>
      </c>
      <c r="P1967" s="563"/>
      <c r="Q1967" s="8"/>
      <c r="S1967" s="8"/>
      <c r="T1967" s="8"/>
      <c r="U1967" s="8"/>
      <c r="V1967" s="8"/>
      <c r="W1967" s="8"/>
    </row>
    <row r="1968" ht="15.75" customHeight="1">
      <c r="A1968" s="9" t="s">
        <v>4588</v>
      </c>
      <c r="B1968" s="9" t="s">
        <v>4589</v>
      </c>
      <c r="C1968" s="61">
        <v>9.0</v>
      </c>
      <c r="D1968" s="61">
        <v>54.0</v>
      </c>
      <c r="E1968" s="61">
        <v>500.0</v>
      </c>
      <c r="F1968" s="61">
        <v>498.0</v>
      </c>
      <c r="G1968" s="61">
        <v>442.0</v>
      </c>
      <c r="H1968" s="515">
        <v>570.7199999999999</v>
      </c>
      <c r="I1968" s="515">
        <v>466.8489599999999</v>
      </c>
      <c r="J1968" s="515">
        <v>368.6851199999999</v>
      </c>
      <c r="K1968" s="246">
        <v>15.959999999999999</v>
      </c>
      <c r="L1968" s="560">
        <v>0.5</v>
      </c>
      <c r="M1968" s="561">
        <v>4.0</v>
      </c>
      <c r="N1968" s="105"/>
      <c r="O1968" s="563">
        <v>30749.0</v>
      </c>
      <c r="P1968" s="563"/>
      <c r="Q1968" s="8"/>
      <c r="S1968" s="8"/>
      <c r="T1968" s="8"/>
      <c r="U1968" s="8"/>
      <c r="V1968" s="8"/>
      <c r="W1968" s="8"/>
    </row>
    <row r="1969" ht="15.75" customHeight="1">
      <c r="A1969" s="9" t="s">
        <v>4590</v>
      </c>
      <c r="B1969" s="9" t="s">
        <v>4591</v>
      </c>
      <c r="C1969" s="61">
        <v>10.0</v>
      </c>
      <c r="D1969" s="61">
        <v>54.0</v>
      </c>
      <c r="E1969" s="61">
        <v>500.0</v>
      </c>
      <c r="F1969" s="61">
        <v>554.0</v>
      </c>
      <c r="G1969" s="61">
        <v>498.0</v>
      </c>
      <c r="H1969" s="515">
        <v>634.6800000000001</v>
      </c>
      <c r="I1969" s="515">
        <v>519.16824</v>
      </c>
      <c r="J1969" s="515">
        <v>410.0032800000001</v>
      </c>
      <c r="K1969" s="246">
        <v>17.759999999999998</v>
      </c>
      <c r="L1969" s="560">
        <v>0.5</v>
      </c>
      <c r="M1969" s="561">
        <v>6.0</v>
      </c>
      <c r="N1969" s="105"/>
      <c r="O1969" s="563">
        <v>33208.0</v>
      </c>
      <c r="P1969" s="563"/>
      <c r="Q1969" s="8"/>
      <c r="S1969" s="8"/>
      <c r="T1969" s="8"/>
      <c r="U1969" s="8"/>
      <c r="V1969" s="8"/>
      <c r="W1969" s="8"/>
    </row>
    <row r="1970" ht="15.75" customHeight="1">
      <c r="A1970" s="565" t="s">
        <v>4592</v>
      </c>
      <c r="B1970" s="565" t="s">
        <v>4593</v>
      </c>
      <c r="C1970" s="566">
        <v>11.0</v>
      </c>
      <c r="D1970" s="566">
        <v>54.0</v>
      </c>
      <c r="E1970" s="566">
        <v>500.0</v>
      </c>
      <c r="F1970" s="566">
        <v>610.0</v>
      </c>
      <c r="G1970" s="566">
        <v>554.0</v>
      </c>
      <c r="H1970" s="567">
        <v>698.64</v>
      </c>
      <c r="I1970" s="567">
        <v>571.4875199999999</v>
      </c>
      <c r="J1970" s="567">
        <v>451.32144</v>
      </c>
      <c r="K1970" s="583">
        <v>19.56</v>
      </c>
      <c r="L1970" s="568">
        <v>0.5</v>
      </c>
      <c r="M1970" s="569">
        <v>6.0</v>
      </c>
      <c r="N1970" s="105"/>
      <c r="O1970" s="563">
        <v>35669.0</v>
      </c>
      <c r="P1970" s="563"/>
      <c r="Q1970" s="8"/>
      <c r="S1970" s="8"/>
      <c r="T1970" s="8"/>
      <c r="U1970" s="8"/>
      <c r="V1970" s="8"/>
      <c r="W1970" s="8"/>
    </row>
    <row r="1971" ht="15.75" customHeight="1">
      <c r="A1971" s="9" t="s">
        <v>4594</v>
      </c>
      <c r="B1971" s="9" t="s">
        <v>4595</v>
      </c>
      <c r="C1971" s="61">
        <v>12.0</v>
      </c>
      <c r="D1971" s="61">
        <v>54.0</v>
      </c>
      <c r="E1971" s="61">
        <v>500.0</v>
      </c>
      <c r="F1971" s="61">
        <v>666.0</v>
      </c>
      <c r="G1971" s="61">
        <v>610.0</v>
      </c>
      <c r="H1971" s="515">
        <v>761.37</v>
      </c>
      <c r="I1971" s="515">
        <v>622.80066</v>
      </c>
      <c r="J1971" s="515">
        <v>491.84502000000003</v>
      </c>
      <c r="K1971" s="246">
        <v>21.36</v>
      </c>
      <c r="L1971" s="560">
        <v>0.5</v>
      </c>
      <c r="M1971" s="561">
        <v>6.0</v>
      </c>
      <c r="N1971" s="105"/>
      <c r="O1971" s="563">
        <v>38102.0</v>
      </c>
      <c r="P1971" s="563"/>
      <c r="Q1971" s="8"/>
      <c r="S1971" s="8"/>
      <c r="T1971" s="8"/>
      <c r="U1971" s="8"/>
      <c r="V1971" s="8"/>
      <c r="W1971" s="8"/>
    </row>
    <row r="1972" ht="15.75" customHeight="1">
      <c r="A1972" s="9" t="s">
        <v>4596</v>
      </c>
      <c r="B1972" s="9" t="s">
        <v>4597</v>
      </c>
      <c r="C1972" s="61">
        <v>13.0</v>
      </c>
      <c r="D1972" s="61">
        <v>54.0</v>
      </c>
      <c r="E1972" s="61">
        <v>500.0</v>
      </c>
      <c r="F1972" s="61">
        <v>722.0</v>
      </c>
      <c r="G1972" s="61">
        <v>666.0</v>
      </c>
      <c r="H1972" s="515">
        <v>824.1</v>
      </c>
      <c r="I1972" s="515">
        <v>674.1138</v>
      </c>
      <c r="J1972" s="515">
        <v>532.3686</v>
      </c>
      <c r="K1972" s="246">
        <v>23.16</v>
      </c>
      <c r="L1972" s="560">
        <v>0.5</v>
      </c>
      <c r="M1972" s="561">
        <v>6.0</v>
      </c>
      <c r="N1972" s="105"/>
      <c r="O1972" s="563">
        <v>40534.0</v>
      </c>
      <c r="P1972" s="563"/>
      <c r="Q1972" s="8"/>
      <c r="S1972" s="8"/>
      <c r="T1972" s="8"/>
      <c r="U1972" s="8"/>
      <c r="V1972" s="8"/>
      <c r="W1972" s="8"/>
    </row>
    <row r="1973" ht="15.75" customHeight="1">
      <c r="A1973" s="9" t="s">
        <v>4598</v>
      </c>
      <c r="B1973" s="9" t="s">
        <v>4599</v>
      </c>
      <c r="C1973" s="61">
        <v>14.0</v>
      </c>
      <c r="D1973" s="61">
        <v>54.0</v>
      </c>
      <c r="E1973" s="61">
        <v>500.0</v>
      </c>
      <c r="F1973" s="61">
        <v>778.0</v>
      </c>
      <c r="G1973" s="61">
        <v>722.0</v>
      </c>
      <c r="H1973" s="515">
        <v>888.06</v>
      </c>
      <c r="I1973" s="515">
        <v>726.4330799999999</v>
      </c>
      <c r="J1973" s="515">
        <v>573.6867599999999</v>
      </c>
      <c r="K1973" s="246">
        <v>24.96</v>
      </c>
      <c r="L1973" s="560">
        <v>0.5</v>
      </c>
      <c r="M1973" s="561">
        <v>6.0</v>
      </c>
      <c r="N1973" s="55"/>
      <c r="O1973" s="563">
        <v>43214.0</v>
      </c>
      <c r="P1973" s="563"/>
      <c r="Q1973" s="8"/>
      <c r="S1973" s="8"/>
      <c r="T1973" s="8"/>
      <c r="U1973" s="8"/>
      <c r="V1973" s="8"/>
      <c r="W1973" s="8"/>
    </row>
    <row r="1974" ht="15.75" customHeight="1">
      <c r="C1974" s="67"/>
      <c r="D1974" s="67"/>
      <c r="E1974" s="67"/>
      <c r="F1974" s="67"/>
      <c r="G1974" s="67"/>
      <c r="H1974" s="115"/>
      <c r="I1974" s="115"/>
      <c r="J1974" s="115"/>
      <c r="K1974" s="207"/>
      <c r="L1974" s="570"/>
      <c r="M1974" s="571"/>
      <c r="O1974" s="563">
        <v>0.0</v>
      </c>
      <c r="P1974" s="563"/>
      <c r="Q1974" s="8"/>
      <c r="S1974" s="8"/>
      <c r="T1974" s="8"/>
      <c r="U1974" s="8"/>
      <c r="V1974" s="8"/>
      <c r="W1974" s="8"/>
    </row>
    <row r="1975" ht="15.75" customHeight="1">
      <c r="A1975" s="572"/>
      <c r="B1975" s="573" t="s">
        <v>625</v>
      </c>
      <c r="C1975" s="572"/>
      <c r="D1975" s="572"/>
      <c r="E1975" s="572"/>
      <c r="F1975" s="572"/>
      <c r="G1975" s="572"/>
      <c r="H1975" s="574"/>
      <c r="I1975" s="574"/>
      <c r="J1975" s="574"/>
      <c r="K1975" s="584"/>
      <c r="L1975" s="575"/>
      <c r="M1975" s="575"/>
      <c r="N1975" s="572"/>
      <c r="O1975" s="563">
        <v>0.0</v>
      </c>
      <c r="P1975" s="563"/>
      <c r="Q1975" s="8"/>
      <c r="S1975" s="8"/>
      <c r="T1975" s="8"/>
      <c r="U1975" s="8"/>
      <c r="V1975" s="8"/>
      <c r="W1975" s="8"/>
    </row>
    <row r="1976" ht="15.75" customHeight="1">
      <c r="A1976" s="9" t="s">
        <v>4600</v>
      </c>
      <c r="B1976" s="9" t="s">
        <v>4601</v>
      </c>
      <c r="C1976" s="61">
        <v>2.0</v>
      </c>
      <c r="D1976" s="61">
        <v>54.0</v>
      </c>
      <c r="E1976" s="61">
        <v>550.0</v>
      </c>
      <c r="F1976" s="61">
        <v>106.0</v>
      </c>
      <c r="G1976" s="61">
        <v>50.0</v>
      </c>
      <c r="H1976" s="515">
        <v>138.98999999999998</v>
      </c>
      <c r="I1976" s="515">
        <v>113.69381999999997</v>
      </c>
      <c r="J1976" s="515">
        <v>89.78753999999999</v>
      </c>
      <c r="K1976" s="246">
        <v>3.6</v>
      </c>
      <c r="L1976" s="560">
        <v>0.5</v>
      </c>
      <c r="M1976" s="561">
        <v>2.0</v>
      </c>
      <c r="N1976" s="562" t="s">
        <v>2098</v>
      </c>
      <c r="O1976" s="563">
        <v>14719.0</v>
      </c>
      <c r="P1976" s="563"/>
      <c r="Q1976" s="8"/>
      <c r="S1976" s="8"/>
      <c r="T1976" s="8"/>
      <c r="U1976" s="8"/>
      <c r="V1976" s="8"/>
      <c r="W1976" s="8"/>
    </row>
    <row r="1977" ht="15.75" customHeight="1">
      <c r="A1977" s="9" t="s">
        <v>4602</v>
      </c>
      <c r="B1977" s="9" t="s">
        <v>4603</v>
      </c>
      <c r="C1977" s="61">
        <v>3.0</v>
      </c>
      <c r="D1977" s="61">
        <v>54.0</v>
      </c>
      <c r="E1977" s="61">
        <v>550.0</v>
      </c>
      <c r="F1977" s="61">
        <v>162.0</v>
      </c>
      <c r="G1977" s="61">
        <v>106.0</v>
      </c>
      <c r="H1977" s="515">
        <v>209.1</v>
      </c>
      <c r="I1977" s="515">
        <v>171.04379999999998</v>
      </c>
      <c r="J1977" s="515">
        <v>135.0786</v>
      </c>
      <c r="K1977" s="246">
        <v>5.52</v>
      </c>
      <c r="L1977" s="560">
        <v>0.5</v>
      </c>
      <c r="M1977" s="561">
        <v>4.0</v>
      </c>
      <c r="N1977" s="105"/>
      <c r="O1977" s="563">
        <v>17382.0</v>
      </c>
      <c r="P1977" s="563"/>
      <c r="Q1977" s="8"/>
      <c r="S1977" s="8"/>
      <c r="T1977" s="8"/>
      <c r="U1977" s="8"/>
      <c r="V1977" s="8"/>
      <c r="W1977" s="8"/>
    </row>
    <row r="1978" ht="15.75" customHeight="1">
      <c r="A1978" s="9" t="s">
        <v>4604</v>
      </c>
      <c r="B1978" s="9" t="s">
        <v>4605</v>
      </c>
      <c r="C1978" s="61">
        <v>4.0</v>
      </c>
      <c r="D1978" s="61">
        <v>54.0</v>
      </c>
      <c r="E1978" s="61">
        <v>550.0</v>
      </c>
      <c r="F1978" s="61">
        <v>218.0</v>
      </c>
      <c r="G1978" s="61">
        <v>162.0</v>
      </c>
      <c r="H1978" s="515">
        <v>279.21</v>
      </c>
      <c r="I1978" s="515">
        <v>228.39377999999996</v>
      </c>
      <c r="J1978" s="515">
        <v>180.36965999999998</v>
      </c>
      <c r="K1978" s="246">
        <v>7.44</v>
      </c>
      <c r="L1978" s="560">
        <v>0.5</v>
      </c>
      <c r="M1978" s="561">
        <v>4.0</v>
      </c>
      <c r="N1978" s="105"/>
      <c r="O1978" s="563">
        <v>20054.0</v>
      </c>
      <c r="P1978" s="563"/>
      <c r="Q1978" s="8"/>
      <c r="S1978" s="8"/>
      <c r="T1978" s="8"/>
      <c r="U1978" s="8"/>
      <c r="V1978" s="8"/>
      <c r="W1978" s="8"/>
    </row>
    <row r="1979" ht="15.75" customHeight="1">
      <c r="A1979" s="565" t="s">
        <v>4606</v>
      </c>
      <c r="B1979" s="565" t="s">
        <v>4607</v>
      </c>
      <c r="C1979" s="566">
        <v>5.0</v>
      </c>
      <c r="D1979" s="566">
        <v>54.0</v>
      </c>
      <c r="E1979" s="566">
        <v>550.0</v>
      </c>
      <c r="F1979" s="566">
        <v>274.0</v>
      </c>
      <c r="G1979" s="566">
        <v>218.0</v>
      </c>
      <c r="H1979" s="567">
        <v>348.09000000000003</v>
      </c>
      <c r="I1979" s="567">
        <v>284.73762</v>
      </c>
      <c r="J1979" s="567">
        <v>224.86614000000003</v>
      </c>
      <c r="K1979" s="583">
        <v>9.360000000000001</v>
      </c>
      <c r="L1979" s="568">
        <v>0.5</v>
      </c>
      <c r="M1979" s="569">
        <v>4.0</v>
      </c>
      <c r="N1979" s="105"/>
      <c r="O1979" s="563">
        <v>22730.0</v>
      </c>
      <c r="P1979" s="563"/>
      <c r="Q1979" s="8"/>
      <c r="S1979" s="8"/>
      <c r="T1979" s="8"/>
      <c r="U1979" s="8"/>
      <c r="V1979" s="8"/>
      <c r="W1979" s="8"/>
    </row>
    <row r="1980" ht="15.75" customHeight="1">
      <c r="A1980" s="9" t="s">
        <v>4608</v>
      </c>
      <c r="B1980" s="9" t="s">
        <v>4609</v>
      </c>
      <c r="C1980" s="61">
        <v>6.0</v>
      </c>
      <c r="D1980" s="61">
        <v>54.0</v>
      </c>
      <c r="E1980" s="61">
        <v>550.0</v>
      </c>
      <c r="F1980" s="61">
        <v>330.0</v>
      </c>
      <c r="G1980" s="61">
        <v>274.0</v>
      </c>
      <c r="H1980" s="515">
        <v>418.2</v>
      </c>
      <c r="I1980" s="515">
        <v>342.08759999999995</v>
      </c>
      <c r="J1980" s="515">
        <v>270.1572</v>
      </c>
      <c r="K1980" s="246">
        <v>11.28</v>
      </c>
      <c r="L1980" s="560">
        <v>0.5</v>
      </c>
      <c r="M1980" s="561">
        <v>4.0</v>
      </c>
      <c r="N1980" s="105"/>
      <c r="O1980" s="563">
        <v>25412.0</v>
      </c>
      <c r="P1980" s="563"/>
      <c r="Q1980" s="8"/>
      <c r="S1980" s="8"/>
      <c r="T1980" s="8"/>
      <c r="U1980" s="8"/>
      <c r="V1980" s="8"/>
      <c r="W1980" s="8"/>
    </row>
    <row r="1981" ht="15.75" customHeight="1">
      <c r="A1981" s="9" t="s">
        <v>4610</v>
      </c>
      <c r="B1981" s="9" t="s">
        <v>4611</v>
      </c>
      <c r="C1981" s="61">
        <v>7.0</v>
      </c>
      <c r="D1981" s="61">
        <v>54.0</v>
      </c>
      <c r="E1981" s="61">
        <v>550.0</v>
      </c>
      <c r="F1981" s="61">
        <v>386.0</v>
      </c>
      <c r="G1981" s="61">
        <v>330.0</v>
      </c>
      <c r="H1981" s="515">
        <v>488.31</v>
      </c>
      <c r="I1981" s="515">
        <v>399.43757999999997</v>
      </c>
      <c r="J1981" s="515">
        <v>315.44826</v>
      </c>
      <c r="K1981" s="246">
        <v>13.2</v>
      </c>
      <c r="L1981" s="560">
        <v>0.5</v>
      </c>
      <c r="M1981" s="561">
        <v>4.0</v>
      </c>
      <c r="N1981" s="105"/>
      <c r="O1981" s="563">
        <v>28101.0</v>
      </c>
      <c r="P1981" s="563"/>
      <c r="Q1981" s="8"/>
      <c r="S1981" s="8"/>
      <c r="T1981" s="8"/>
      <c r="U1981" s="8"/>
      <c r="V1981" s="8"/>
      <c r="W1981" s="8"/>
    </row>
    <row r="1982" ht="15.75" customHeight="1">
      <c r="A1982" s="565" t="s">
        <v>4612</v>
      </c>
      <c r="B1982" s="565" t="s">
        <v>4613</v>
      </c>
      <c r="C1982" s="566">
        <v>8.0</v>
      </c>
      <c r="D1982" s="566">
        <v>54.0</v>
      </c>
      <c r="E1982" s="566">
        <v>550.0</v>
      </c>
      <c r="F1982" s="566">
        <v>442.0</v>
      </c>
      <c r="G1982" s="566">
        <v>386.0</v>
      </c>
      <c r="H1982" s="567">
        <v>557.19</v>
      </c>
      <c r="I1982" s="567">
        <v>455.78142</v>
      </c>
      <c r="J1982" s="567">
        <v>359.94474</v>
      </c>
      <c r="K1982" s="583">
        <v>15.120000000000001</v>
      </c>
      <c r="L1982" s="568">
        <v>0.5</v>
      </c>
      <c r="M1982" s="569">
        <v>4.0</v>
      </c>
      <c r="N1982" s="105"/>
      <c r="O1982" s="563">
        <v>30793.0</v>
      </c>
      <c r="P1982" s="563"/>
      <c r="Q1982" s="8"/>
      <c r="S1982" s="8"/>
      <c r="T1982" s="8"/>
      <c r="U1982" s="8"/>
      <c r="V1982" s="8"/>
      <c r="W1982" s="8"/>
    </row>
    <row r="1983" ht="15.75" customHeight="1">
      <c r="A1983" s="9" t="s">
        <v>4614</v>
      </c>
      <c r="B1983" s="9" t="s">
        <v>4615</v>
      </c>
      <c r="C1983" s="61">
        <v>9.0</v>
      </c>
      <c r="D1983" s="61">
        <v>54.0</v>
      </c>
      <c r="E1983" s="61">
        <v>550.0</v>
      </c>
      <c r="F1983" s="61">
        <v>498.0</v>
      </c>
      <c r="G1983" s="61">
        <v>442.0</v>
      </c>
      <c r="H1983" s="515">
        <v>627.3</v>
      </c>
      <c r="I1983" s="515">
        <v>513.1314</v>
      </c>
      <c r="J1983" s="515">
        <v>405.2358</v>
      </c>
      <c r="K1983" s="246">
        <v>17.04</v>
      </c>
      <c r="L1983" s="560">
        <v>0.5</v>
      </c>
      <c r="M1983" s="561">
        <v>4.0</v>
      </c>
      <c r="N1983" s="105"/>
      <c r="O1983" s="563">
        <v>33492.0</v>
      </c>
      <c r="P1983" s="563"/>
      <c r="Q1983" s="8"/>
      <c r="S1983" s="8"/>
      <c r="T1983" s="8"/>
      <c r="U1983" s="8"/>
      <c r="V1983" s="8"/>
      <c r="W1983" s="8"/>
    </row>
    <row r="1984" ht="15.75" customHeight="1">
      <c r="A1984" s="9" t="s">
        <v>4616</v>
      </c>
      <c r="B1984" s="9" t="s">
        <v>4617</v>
      </c>
      <c r="C1984" s="61">
        <v>10.0</v>
      </c>
      <c r="D1984" s="61">
        <v>54.0</v>
      </c>
      <c r="E1984" s="61">
        <v>550.0</v>
      </c>
      <c r="F1984" s="61">
        <v>554.0</v>
      </c>
      <c r="G1984" s="61">
        <v>498.0</v>
      </c>
      <c r="H1984" s="515">
        <v>697.41</v>
      </c>
      <c r="I1984" s="515">
        <v>570.48138</v>
      </c>
      <c r="J1984" s="515">
        <v>450.52686</v>
      </c>
      <c r="K1984" s="246">
        <v>18.96</v>
      </c>
      <c r="L1984" s="560">
        <v>0.5</v>
      </c>
      <c r="M1984" s="561">
        <v>6.0</v>
      </c>
      <c r="N1984" s="105"/>
      <c r="O1984" s="563">
        <v>36196.0</v>
      </c>
      <c r="P1984" s="563"/>
      <c r="Q1984" s="8"/>
      <c r="S1984" s="8"/>
      <c r="T1984" s="8"/>
      <c r="U1984" s="8"/>
      <c r="V1984" s="8"/>
      <c r="W1984" s="8"/>
    </row>
    <row r="1985" ht="15.75" customHeight="1">
      <c r="A1985" s="565" t="s">
        <v>4618</v>
      </c>
      <c r="B1985" s="565" t="s">
        <v>4619</v>
      </c>
      <c r="C1985" s="566">
        <v>11.0</v>
      </c>
      <c r="D1985" s="566">
        <v>54.0</v>
      </c>
      <c r="E1985" s="566">
        <v>550.0</v>
      </c>
      <c r="F1985" s="566">
        <v>610.0</v>
      </c>
      <c r="G1985" s="566">
        <v>554.0</v>
      </c>
      <c r="H1985" s="567">
        <v>766.2900000000001</v>
      </c>
      <c r="I1985" s="567">
        <v>626.8252200000001</v>
      </c>
      <c r="J1985" s="567">
        <v>495.0233400000001</v>
      </c>
      <c r="K1985" s="583">
        <v>20.880000000000003</v>
      </c>
      <c r="L1985" s="568">
        <v>0.5</v>
      </c>
      <c r="M1985" s="569">
        <v>6.0</v>
      </c>
      <c r="N1985" s="105"/>
      <c r="O1985" s="563">
        <v>38903.0</v>
      </c>
      <c r="P1985" s="563"/>
      <c r="Q1985" s="8"/>
      <c r="S1985" s="8"/>
      <c r="T1985" s="8"/>
      <c r="U1985" s="8"/>
      <c r="V1985" s="8"/>
      <c r="W1985" s="8"/>
    </row>
    <row r="1986" ht="15.75" customHeight="1">
      <c r="A1986" s="9" t="s">
        <v>4620</v>
      </c>
      <c r="B1986" s="9" t="s">
        <v>4621</v>
      </c>
      <c r="C1986" s="61">
        <v>12.0</v>
      </c>
      <c r="D1986" s="61">
        <v>54.0</v>
      </c>
      <c r="E1986" s="61">
        <v>550.0</v>
      </c>
      <c r="F1986" s="61">
        <v>666.0</v>
      </c>
      <c r="G1986" s="61">
        <v>610.0</v>
      </c>
      <c r="H1986" s="515">
        <v>836.4</v>
      </c>
      <c r="I1986" s="515">
        <v>684.1751999999999</v>
      </c>
      <c r="J1986" s="515">
        <v>540.3144</v>
      </c>
      <c r="K1986" s="246">
        <v>22.8</v>
      </c>
      <c r="L1986" s="560">
        <v>0.5</v>
      </c>
      <c r="M1986" s="561">
        <v>6.0</v>
      </c>
      <c r="N1986" s="105"/>
      <c r="O1986" s="563">
        <v>41580.0</v>
      </c>
      <c r="P1986" s="563"/>
      <c r="Q1986" s="8"/>
      <c r="S1986" s="8"/>
      <c r="T1986" s="8"/>
      <c r="U1986" s="8"/>
      <c r="V1986" s="8"/>
      <c r="W1986" s="8"/>
    </row>
    <row r="1987" ht="15.75" customHeight="1">
      <c r="A1987" s="9" t="s">
        <v>4622</v>
      </c>
      <c r="B1987" s="9" t="s">
        <v>4623</v>
      </c>
      <c r="C1987" s="61">
        <v>13.0</v>
      </c>
      <c r="D1987" s="61">
        <v>54.0</v>
      </c>
      <c r="E1987" s="61">
        <v>550.0</v>
      </c>
      <c r="F1987" s="61">
        <v>722.0</v>
      </c>
      <c r="G1987" s="61">
        <v>666.0</v>
      </c>
      <c r="H1987" s="515">
        <v>906.51</v>
      </c>
      <c r="I1987" s="515">
        <v>741.52518</v>
      </c>
      <c r="J1987" s="515">
        <v>585.60546</v>
      </c>
      <c r="K1987" s="246">
        <v>24.72</v>
      </c>
      <c r="L1987" s="560">
        <v>0.5</v>
      </c>
      <c r="M1987" s="561">
        <v>6.0</v>
      </c>
      <c r="N1987" s="105"/>
      <c r="O1987" s="563">
        <v>44254.0</v>
      </c>
      <c r="P1987" s="563"/>
      <c r="Q1987" s="8"/>
      <c r="S1987" s="8"/>
      <c r="T1987" s="8"/>
      <c r="U1987" s="8"/>
      <c r="V1987" s="8"/>
      <c r="W1987" s="8"/>
    </row>
    <row r="1988" ht="15.75" customHeight="1">
      <c r="A1988" s="9" t="s">
        <v>4624</v>
      </c>
      <c r="B1988" s="9" t="s">
        <v>4625</v>
      </c>
      <c r="C1988" s="61">
        <v>14.0</v>
      </c>
      <c r="D1988" s="61">
        <v>54.0</v>
      </c>
      <c r="E1988" s="61">
        <v>550.0</v>
      </c>
      <c r="F1988" s="61">
        <v>778.0</v>
      </c>
      <c r="G1988" s="61">
        <v>722.0</v>
      </c>
      <c r="H1988" s="515">
        <v>975.39</v>
      </c>
      <c r="I1988" s="515">
        <v>797.86902</v>
      </c>
      <c r="J1988" s="515">
        <v>630.10194</v>
      </c>
      <c r="K1988" s="246">
        <v>26.64</v>
      </c>
      <c r="L1988" s="560">
        <v>0.5</v>
      </c>
      <c r="M1988" s="561">
        <v>6.0</v>
      </c>
      <c r="N1988" s="55"/>
      <c r="O1988" s="563">
        <v>47201.0</v>
      </c>
      <c r="P1988" s="563"/>
      <c r="Q1988" s="8"/>
      <c r="S1988" s="8"/>
      <c r="T1988" s="8"/>
      <c r="U1988" s="8"/>
      <c r="V1988" s="8"/>
      <c r="W1988" s="8"/>
    </row>
    <row r="1989" ht="15.75" customHeight="1">
      <c r="H1989" s="63"/>
      <c r="I1989" s="63"/>
      <c r="J1989" s="63"/>
      <c r="K1989" s="207"/>
      <c r="M1989" s="572"/>
      <c r="O1989" s="563">
        <v>0.0</v>
      </c>
      <c r="P1989" s="563"/>
      <c r="Q1989" s="8"/>
      <c r="S1989" s="8"/>
      <c r="T1989" s="8"/>
      <c r="U1989" s="8"/>
      <c r="V1989" s="8"/>
      <c r="W1989" s="8"/>
    </row>
    <row r="1990" ht="15.75" customHeight="1">
      <c r="B1990" s="573" t="s">
        <v>682</v>
      </c>
      <c r="H1990" s="63"/>
      <c r="I1990" s="63"/>
      <c r="J1990" s="63"/>
      <c r="K1990" s="207"/>
      <c r="M1990" s="572"/>
      <c r="O1990" s="563">
        <v>0.0</v>
      </c>
      <c r="P1990" s="563"/>
      <c r="Q1990" s="8"/>
      <c r="S1990" s="8"/>
      <c r="T1990" s="8"/>
      <c r="U1990" s="8"/>
      <c r="V1990" s="8"/>
      <c r="W1990" s="8"/>
    </row>
    <row r="1991" ht="15.75" customHeight="1">
      <c r="A1991" s="9" t="s">
        <v>4626</v>
      </c>
      <c r="B1991" s="9" t="s">
        <v>4627</v>
      </c>
      <c r="C1991" s="61">
        <v>2.0</v>
      </c>
      <c r="D1991" s="61">
        <v>54.0</v>
      </c>
      <c r="E1991" s="61">
        <v>750.0</v>
      </c>
      <c r="F1991" s="61">
        <v>106.0</v>
      </c>
      <c r="G1991" s="61">
        <v>50.0</v>
      </c>
      <c r="H1991" s="515">
        <v>188.19</v>
      </c>
      <c r="I1991" s="515">
        <v>153.93941999999998</v>
      </c>
      <c r="J1991" s="515">
        <v>121.57074</v>
      </c>
      <c r="K1991" s="246">
        <v>4.5600000000000005</v>
      </c>
      <c r="L1991" s="560">
        <v>0.5</v>
      </c>
      <c r="M1991" s="561">
        <v>2.0</v>
      </c>
      <c r="N1991" s="562" t="s">
        <v>2098</v>
      </c>
      <c r="O1991" s="563">
        <v>16159.0</v>
      </c>
      <c r="P1991" s="563"/>
      <c r="Q1991" s="8"/>
      <c r="S1991" s="8"/>
      <c r="T1991" s="8"/>
      <c r="U1991" s="8"/>
      <c r="V1991" s="8"/>
      <c r="W1991" s="8"/>
    </row>
    <row r="1992" ht="15.75" customHeight="1">
      <c r="A1992" s="9" t="s">
        <v>4628</v>
      </c>
      <c r="B1992" s="9" t="s">
        <v>4629</v>
      </c>
      <c r="C1992" s="61">
        <v>3.0</v>
      </c>
      <c r="D1992" s="61">
        <v>54.0</v>
      </c>
      <c r="E1992" s="61">
        <v>750.0</v>
      </c>
      <c r="F1992" s="61">
        <v>162.0</v>
      </c>
      <c r="G1992" s="61">
        <v>106.0</v>
      </c>
      <c r="H1992" s="515">
        <v>281.67</v>
      </c>
      <c r="I1992" s="515">
        <v>230.40606</v>
      </c>
      <c r="J1992" s="515">
        <v>181.95882</v>
      </c>
      <c r="K1992" s="246">
        <v>6.960000000000001</v>
      </c>
      <c r="L1992" s="560">
        <v>0.5</v>
      </c>
      <c r="M1992" s="561">
        <v>4.0</v>
      </c>
      <c r="N1992" s="105"/>
      <c r="O1992" s="563">
        <v>19463.0</v>
      </c>
      <c r="P1992" s="563"/>
      <c r="Q1992" s="8"/>
      <c r="S1992" s="8"/>
      <c r="T1992" s="8"/>
      <c r="U1992" s="8"/>
      <c r="V1992" s="8"/>
      <c r="W1992" s="8"/>
    </row>
    <row r="1993" ht="15.75" customHeight="1">
      <c r="A1993" s="9" t="s">
        <v>4630</v>
      </c>
      <c r="B1993" s="9" t="s">
        <v>4631</v>
      </c>
      <c r="C1993" s="61">
        <v>4.0</v>
      </c>
      <c r="D1993" s="61">
        <v>54.0</v>
      </c>
      <c r="E1993" s="61">
        <v>750.0</v>
      </c>
      <c r="F1993" s="61">
        <v>218.0</v>
      </c>
      <c r="G1993" s="61">
        <v>162.0</v>
      </c>
      <c r="H1993" s="515">
        <v>376.38</v>
      </c>
      <c r="I1993" s="515">
        <v>307.87883999999997</v>
      </c>
      <c r="J1993" s="515">
        <v>243.14148</v>
      </c>
      <c r="K1993" s="246">
        <v>9.36</v>
      </c>
      <c r="L1993" s="560">
        <v>0.5</v>
      </c>
      <c r="M1993" s="561">
        <v>4.0</v>
      </c>
      <c r="N1993" s="105"/>
      <c r="O1993" s="563">
        <v>22776.0</v>
      </c>
      <c r="P1993" s="563"/>
      <c r="Q1993" s="8"/>
      <c r="S1993" s="115"/>
      <c r="T1993" s="63"/>
      <c r="U1993" s="8"/>
      <c r="V1993" s="8"/>
      <c r="W1993" s="8"/>
    </row>
    <row r="1994" ht="15.75" customHeight="1">
      <c r="A1994" s="565" t="s">
        <v>4632</v>
      </c>
      <c r="B1994" s="565" t="s">
        <v>4633</v>
      </c>
      <c r="C1994" s="566">
        <v>5.0</v>
      </c>
      <c r="D1994" s="566">
        <v>54.0</v>
      </c>
      <c r="E1994" s="566">
        <v>750.0</v>
      </c>
      <c r="F1994" s="566">
        <v>274.0</v>
      </c>
      <c r="G1994" s="566">
        <v>218.0</v>
      </c>
      <c r="H1994" s="567">
        <v>469.85999999999996</v>
      </c>
      <c r="I1994" s="567">
        <v>384.34547999999995</v>
      </c>
      <c r="J1994" s="567">
        <v>303.52956</v>
      </c>
      <c r="K1994" s="583">
        <v>11.76</v>
      </c>
      <c r="L1994" s="568">
        <v>0.5</v>
      </c>
      <c r="M1994" s="569">
        <v>4.0</v>
      </c>
      <c r="N1994" s="105"/>
      <c r="O1994" s="563">
        <v>26093.0</v>
      </c>
      <c r="P1994" s="563"/>
      <c r="Q1994" s="8"/>
      <c r="S1994" s="115"/>
      <c r="T1994" s="63"/>
      <c r="U1994" s="8"/>
      <c r="V1994" s="8"/>
      <c r="W1994" s="8"/>
    </row>
    <row r="1995" ht="15.75" customHeight="1">
      <c r="A1995" s="9" t="s">
        <v>4634</v>
      </c>
      <c r="B1995" s="9" t="s">
        <v>4635</v>
      </c>
      <c r="C1995" s="61">
        <v>6.0</v>
      </c>
      <c r="D1995" s="61">
        <v>54.0</v>
      </c>
      <c r="E1995" s="61">
        <v>750.0</v>
      </c>
      <c r="F1995" s="61">
        <v>330.0</v>
      </c>
      <c r="G1995" s="61">
        <v>274.0</v>
      </c>
      <c r="H1995" s="515">
        <v>564.5699999999999</v>
      </c>
      <c r="I1995" s="515">
        <v>461.8182599999999</v>
      </c>
      <c r="J1995" s="515">
        <v>364.71221999999995</v>
      </c>
      <c r="K1995" s="246">
        <v>14.16</v>
      </c>
      <c r="L1995" s="560">
        <v>0.5</v>
      </c>
      <c r="M1995" s="561">
        <v>4.0</v>
      </c>
      <c r="N1995" s="105"/>
      <c r="O1995" s="563">
        <v>29420.0</v>
      </c>
      <c r="P1995" s="563"/>
      <c r="Q1995" s="8"/>
      <c r="S1995" s="115"/>
      <c r="T1995" s="63"/>
      <c r="U1995" s="8"/>
      <c r="V1995" s="8"/>
      <c r="W1995" s="8"/>
    </row>
    <row r="1996" ht="15.75" customHeight="1">
      <c r="A1996" s="9" t="s">
        <v>4636</v>
      </c>
      <c r="B1996" s="9" t="s">
        <v>4637</v>
      </c>
      <c r="C1996" s="61">
        <v>7.0</v>
      </c>
      <c r="D1996" s="61">
        <v>54.0</v>
      </c>
      <c r="E1996" s="61">
        <v>750.0</v>
      </c>
      <c r="F1996" s="61">
        <v>386.0</v>
      </c>
      <c r="G1996" s="61">
        <v>330.0</v>
      </c>
      <c r="H1996" s="515">
        <v>658.05</v>
      </c>
      <c r="I1996" s="515">
        <v>538.2848999999999</v>
      </c>
      <c r="J1996" s="515">
        <v>425.1003</v>
      </c>
      <c r="K1996" s="246">
        <v>16.56</v>
      </c>
      <c r="L1996" s="560">
        <v>0.5</v>
      </c>
      <c r="M1996" s="561">
        <v>4.0</v>
      </c>
      <c r="N1996" s="105"/>
      <c r="O1996" s="563">
        <v>32751.0</v>
      </c>
      <c r="P1996" s="563"/>
      <c r="Q1996" s="8"/>
      <c r="S1996" s="115"/>
      <c r="T1996" s="63"/>
      <c r="U1996" s="8"/>
      <c r="V1996" s="8"/>
      <c r="W1996" s="8"/>
    </row>
    <row r="1997" ht="15.75" customHeight="1">
      <c r="A1997" s="565" t="s">
        <v>4638</v>
      </c>
      <c r="B1997" s="565" t="s">
        <v>4639</v>
      </c>
      <c r="C1997" s="566">
        <v>8.0</v>
      </c>
      <c r="D1997" s="566">
        <v>54.0</v>
      </c>
      <c r="E1997" s="566">
        <v>750.0</v>
      </c>
      <c r="F1997" s="566">
        <v>442.0</v>
      </c>
      <c r="G1997" s="566">
        <v>386.0</v>
      </c>
      <c r="H1997" s="567">
        <v>751.5300000000001</v>
      </c>
      <c r="I1997" s="567">
        <v>614.75154</v>
      </c>
      <c r="J1997" s="567">
        <v>485.48838000000006</v>
      </c>
      <c r="K1997" s="583">
        <v>18.96</v>
      </c>
      <c r="L1997" s="568">
        <v>0.5</v>
      </c>
      <c r="M1997" s="569">
        <v>4.0</v>
      </c>
      <c r="N1997" s="105"/>
      <c r="O1997" s="563">
        <v>36091.0</v>
      </c>
      <c r="P1997" s="563"/>
      <c r="Q1997" s="8"/>
      <c r="S1997" s="115"/>
      <c r="T1997" s="63"/>
      <c r="U1997" s="8"/>
      <c r="V1997" s="8"/>
      <c r="W1997" s="8"/>
    </row>
    <row r="1998" ht="15.75" customHeight="1">
      <c r="A1998" s="9" t="s">
        <v>4640</v>
      </c>
      <c r="B1998" s="9" t="s">
        <v>4641</v>
      </c>
      <c r="C1998" s="61">
        <v>9.0</v>
      </c>
      <c r="D1998" s="61">
        <v>54.0</v>
      </c>
      <c r="E1998" s="61">
        <v>750.0</v>
      </c>
      <c r="F1998" s="61">
        <v>498.0</v>
      </c>
      <c r="G1998" s="61">
        <v>442.0</v>
      </c>
      <c r="H1998" s="515">
        <v>847.4699999999999</v>
      </c>
      <c r="I1998" s="515">
        <v>693.2304599999999</v>
      </c>
      <c r="J1998" s="515">
        <v>547.46562</v>
      </c>
      <c r="K1998" s="246">
        <v>21.36</v>
      </c>
      <c r="L1998" s="560">
        <v>0.5</v>
      </c>
      <c r="M1998" s="561">
        <v>4.0</v>
      </c>
      <c r="N1998" s="105"/>
      <c r="O1998" s="563">
        <v>39437.0</v>
      </c>
      <c r="P1998" s="563"/>
      <c r="Q1998" s="8"/>
      <c r="S1998" s="115"/>
      <c r="T1998" s="63"/>
      <c r="U1998" s="8"/>
      <c r="V1998" s="8"/>
      <c r="W1998" s="8"/>
    </row>
    <row r="1999" ht="15.75" customHeight="1">
      <c r="A1999" s="9" t="s">
        <v>4642</v>
      </c>
      <c r="B1999" s="9" t="s">
        <v>4643</v>
      </c>
      <c r="C1999" s="61">
        <v>10.0</v>
      </c>
      <c r="D1999" s="61">
        <v>54.0</v>
      </c>
      <c r="E1999" s="61">
        <v>750.0</v>
      </c>
      <c r="F1999" s="61">
        <v>554.0</v>
      </c>
      <c r="G1999" s="61">
        <v>498.0</v>
      </c>
      <c r="H1999" s="515">
        <v>940.95</v>
      </c>
      <c r="I1999" s="515">
        <v>769.6971</v>
      </c>
      <c r="J1999" s="515">
        <v>607.8537</v>
      </c>
      <c r="K1999" s="246">
        <v>23.759999999999998</v>
      </c>
      <c r="L1999" s="560">
        <v>0.5</v>
      </c>
      <c r="M1999" s="561">
        <v>6.0</v>
      </c>
      <c r="N1999" s="105"/>
      <c r="O1999" s="563">
        <v>42790.0</v>
      </c>
      <c r="P1999" s="563"/>
      <c r="Q1999" s="8"/>
      <c r="S1999" s="115"/>
      <c r="T1999" s="63"/>
      <c r="U1999" s="8"/>
      <c r="V1999" s="8"/>
      <c r="W1999" s="8"/>
    </row>
    <row r="2000" ht="15.75" customHeight="1">
      <c r="A2000" s="565" t="s">
        <v>4644</v>
      </c>
      <c r="B2000" s="565" t="s">
        <v>4645</v>
      </c>
      <c r="C2000" s="566">
        <v>11.0</v>
      </c>
      <c r="D2000" s="566">
        <v>54.0</v>
      </c>
      <c r="E2000" s="566">
        <v>750.0</v>
      </c>
      <c r="F2000" s="566">
        <v>610.0</v>
      </c>
      <c r="G2000" s="566">
        <v>554.0</v>
      </c>
      <c r="H2000" s="567">
        <v>1034.43</v>
      </c>
      <c r="I2000" s="567">
        <v>846.16374</v>
      </c>
      <c r="J2000" s="567">
        <v>668.2417800000001</v>
      </c>
      <c r="K2000" s="583">
        <v>26.16</v>
      </c>
      <c r="L2000" s="568">
        <v>0.5</v>
      </c>
      <c r="M2000" s="569">
        <v>6.0</v>
      </c>
      <c r="N2000" s="105"/>
      <c r="O2000" s="563">
        <v>46151.0</v>
      </c>
      <c r="P2000" s="563"/>
      <c r="Q2000" s="8"/>
      <c r="S2000" s="115"/>
      <c r="T2000" s="63"/>
      <c r="U2000" s="8"/>
      <c r="V2000" s="8"/>
      <c r="W2000" s="8"/>
    </row>
    <row r="2001" ht="15.75" customHeight="1">
      <c r="A2001" s="9" t="s">
        <v>4646</v>
      </c>
      <c r="B2001" s="9" t="s">
        <v>4647</v>
      </c>
      <c r="C2001" s="61">
        <v>12.0</v>
      </c>
      <c r="D2001" s="61">
        <v>54.0</v>
      </c>
      <c r="E2001" s="61">
        <v>750.0</v>
      </c>
      <c r="F2001" s="61">
        <v>666.0</v>
      </c>
      <c r="G2001" s="61">
        <v>610.0</v>
      </c>
      <c r="H2001" s="515">
        <v>1129.1399999999999</v>
      </c>
      <c r="I2001" s="515">
        <v>923.6365199999998</v>
      </c>
      <c r="J2001" s="515">
        <v>729.4244399999999</v>
      </c>
      <c r="K2001" s="246">
        <v>28.560000000000002</v>
      </c>
      <c r="L2001" s="560">
        <v>0.5</v>
      </c>
      <c r="M2001" s="561">
        <v>6.0</v>
      </c>
      <c r="N2001" s="105"/>
      <c r="O2001" s="563">
        <v>49474.0</v>
      </c>
      <c r="P2001" s="563"/>
      <c r="Q2001" s="8"/>
      <c r="S2001" s="115"/>
      <c r="T2001" s="63"/>
      <c r="U2001" s="8"/>
      <c r="V2001" s="8"/>
      <c r="W2001" s="8"/>
    </row>
    <row r="2002" ht="15.75" customHeight="1">
      <c r="A2002" s="9" t="s">
        <v>4648</v>
      </c>
      <c r="B2002" s="9" t="s">
        <v>4649</v>
      </c>
      <c r="C2002" s="61">
        <v>13.0</v>
      </c>
      <c r="D2002" s="61">
        <v>54.0</v>
      </c>
      <c r="E2002" s="61">
        <v>750.0</v>
      </c>
      <c r="F2002" s="61">
        <v>722.0</v>
      </c>
      <c r="G2002" s="61">
        <v>666.0</v>
      </c>
      <c r="H2002" s="515">
        <v>1222.62</v>
      </c>
      <c r="I2002" s="515">
        <v>1000.1031599999999</v>
      </c>
      <c r="J2002" s="515">
        <v>789.81252</v>
      </c>
      <c r="K2002" s="246">
        <v>30.96</v>
      </c>
      <c r="L2002" s="560">
        <v>0.5</v>
      </c>
      <c r="M2002" s="561">
        <v>6.0</v>
      </c>
      <c r="N2002" s="105"/>
      <c r="O2002" s="563">
        <v>52792.0</v>
      </c>
      <c r="P2002" s="563"/>
      <c r="Q2002" s="8"/>
      <c r="S2002" s="115"/>
      <c r="T2002" s="63"/>
      <c r="U2002" s="8"/>
      <c r="V2002" s="8"/>
      <c r="W2002" s="8"/>
    </row>
    <row r="2003" ht="15.75" customHeight="1">
      <c r="A2003" s="9" t="s">
        <v>4650</v>
      </c>
      <c r="B2003" s="9" t="s">
        <v>4651</v>
      </c>
      <c r="C2003" s="61">
        <v>14.0</v>
      </c>
      <c r="D2003" s="61">
        <v>54.0</v>
      </c>
      <c r="E2003" s="61">
        <v>750.0</v>
      </c>
      <c r="F2003" s="61">
        <v>778.0</v>
      </c>
      <c r="G2003" s="61">
        <v>722.0</v>
      </c>
      <c r="H2003" s="515">
        <v>1317.0</v>
      </c>
      <c r="I2003" s="515">
        <v>1077.0</v>
      </c>
      <c r="J2003" s="515">
        <v>851.0</v>
      </c>
      <c r="K2003" s="246">
        <v>33.36</v>
      </c>
      <c r="L2003" s="560">
        <v>0.5</v>
      </c>
      <c r="M2003" s="561">
        <v>6.0</v>
      </c>
      <c r="N2003" s="55"/>
      <c r="O2003" s="563">
        <v>56111.0</v>
      </c>
      <c r="P2003" s="563"/>
      <c r="Q2003" s="8"/>
      <c r="S2003" s="115"/>
      <c r="T2003" s="63"/>
      <c r="U2003" s="8"/>
      <c r="V2003" s="8"/>
      <c r="W2003" s="8"/>
    </row>
    <row r="2004" ht="15.75" customHeight="1">
      <c r="H2004" s="63"/>
      <c r="I2004" s="63"/>
      <c r="J2004" s="63"/>
      <c r="K2004" s="207"/>
      <c r="M2004" s="572"/>
      <c r="O2004" s="563">
        <v>0.0</v>
      </c>
      <c r="P2004" s="563"/>
      <c r="Q2004" s="8"/>
      <c r="S2004" s="115"/>
      <c r="T2004" s="63"/>
      <c r="U2004" s="8"/>
      <c r="V2004" s="8"/>
      <c r="W2004" s="8"/>
    </row>
    <row r="2005" ht="15.75" customHeight="1">
      <c r="B2005" s="573" t="s">
        <v>739</v>
      </c>
      <c r="H2005" s="63"/>
      <c r="I2005" s="63"/>
      <c r="J2005" s="63"/>
      <c r="K2005" s="207"/>
      <c r="M2005" s="572"/>
      <c r="O2005" s="563">
        <v>0.0</v>
      </c>
      <c r="P2005" s="563"/>
      <c r="Q2005" s="8"/>
      <c r="S2005" s="115"/>
      <c r="T2005" s="63"/>
      <c r="U2005" s="8"/>
      <c r="V2005" s="8"/>
      <c r="W2005" s="8"/>
    </row>
    <row r="2006" ht="15.75" customHeight="1">
      <c r="A2006" s="9" t="s">
        <v>4652</v>
      </c>
      <c r="B2006" s="9" t="s">
        <v>4653</v>
      </c>
      <c r="C2006" s="61">
        <v>2.0</v>
      </c>
      <c r="D2006" s="61">
        <v>54.0</v>
      </c>
      <c r="E2006" s="61">
        <v>1000.0</v>
      </c>
      <c r="F2006" s="61">
        <v>106.0</v>
      </c>
      <c r="G2006" s="61">
        <v>50.0</v>
      </c>
      <c r="H2006" s="515">
        <v>253.5645</v>
      </c>
      <c r="I2006" s="515">
        <v>207.415761</v>
      </c>
      <c r="J2006" s="515">
        <v>163.802667</v>
      </c>
      <c r="K2006" s="246">
        <v>5.76</v>
      </c>
      <c r="L2006" s="560">
        <v>0.5</v>
      </c>
      <c r="M2006" s="561">
        <v>2.0</v>
      </c>
      <c r="N2006" s="562" t="s">
        <v>2098</v>
      </c>
      <c r="O2006" s="563">
        <v>17103.0</v>
      </c>
      <c r="P2006" s="563"/>
      <c r="Q2006" s="8"/>
      <c r="S2006" s="63"/>
      <c r="T2006" s="63"/>
      <c r="U2006" s="8"/>
      <c r="V2006" s="8"/>
      <c r="W2006" s="8"/>
    </row>
    <row r="2007" ht="15.75" customHeight="1">
      <c r="A2007" s="9" t="s">
        <v>4654</v>
      </c>
      <c r="B2007" s="9" t="s">
        <v>4655</v>
      </c>
      <c r="C2007" s="61">
        <v>3.0</v>
      </c>
      <c r="D2007" s="61">
        <v>54.0</v>
      </c>
      <c r="E2007" s="61">
        <v>1000.0</v>
      </c>
      <c r="F2007" s="61">
        <v>162.0</v>
      </c>
      <c r="G2007" s="61">
        <v>106.0</v>
      </c>
      <c r="H2007" s="515">
        <v>380.931</v>
      </c>
      <c r="I2007" s="515">
        <v>311.60155799999995</v>
      </c>
      <c r="J2007" s="515">
        <v>246.081426</v>
      </c>
      <c r="K2007" s="246">
        <v>8.76</v>
      </c>
      <c r="L2007" s="560">
        <v>0.5</v>
      </c>
      <c r="M2007" s="561">
        <v>4.0</v>
      </c>
      <c r="N2007" s="105"/>
      <c r="O2007" s="563">
        <v>20882.0</v>
      </c>
      <c r="P2007" s="563"/>
      <c r="Q2007" s="8"/>
      <c r="S2007" s="63"/>
      <c r="T2007" s="63"/>
      <c r="U2007" s="8"/>
      <c r="V2007" s="8"/>
      <c r="W2007" s="8"/>
    </row>
    <row r="2008" ht="15.75" customHeight="1">
      <c r="A2008" s="9" t="s">
        <v>4656</v>
      </c>
      <c r="B2008" s="9" t="s">
        <v>4657</v>
      </c>
      <c r="C2008" s="61">
        <v>4.0</v>
      </c>
      <c r="D2008" s="61">
        <v>54.0</v>
      </c>
      <c r="E2008" s="61">
        <v>1000.0</v>
      </c>
      <c r="F2008" s="61">
        <v>218.0</v>
      </c>
      <c r="G2008" s="61">
        <v>162.0</v>
      </c>
      <c r="H2008" s="515">
        <v>507.129</v>
      </c>
      <c r="I2008" s="515">
        <v>414.831522</v>
      </c>
      <c r="J2008" s="515">
        <v>327.605334</v>
      </c>
      <c r="K2008" s="246">
        <v>11.76</v>
      </c>
      <c r="L2008" s="560">
        <v>0.5</v>
      </c>
      <c r="M2008" s="561">
        <v>4.0</v>
      </c>
      <c r="N2008" s="105"/>
      <c r="O2008" s="563">
        <v>24670.0</v>
      </c>
      <c r="P2008" s="563"/>
      <c r="Q2008" s="8"/>
      <c r="S2008" s="115"/>
      <c r="T2008" s="63"/>
      <c r="U2008" s="8"/>
      <c r="V2008" s="8"/>
      <c r="W2008" s="8"/>
    </row>
    <row r="2009" ht="15.75" customHeight="1">
      <c r="A2009" s="565" t="s">
        <v>4658</v>
      </c>
      <c r="B2009" s="565" t="s">
        <v>4659</v>
      </c>
      <c r="C2009" s="566">
        <v>5.0</v>
      </c>
      <c r="D2009" s="566">
        <v>54.0</v>
      </c>
      <c r="E2009" s="566">
        <v>1000.0</v>
      </c>
      <c r="F2009" s="566">
        <v>274.0</v>
      </c>
      <c r="G2009" s="566">
        <v>218.0</v>
      </c>
      <c r="H2009" s="567">
        <v>634.4955</v>
      </c>
      <c r="I2009" s="567">
        <v>519.0173189999999</v>
      </c>
      <c r="J2009" s="567">
        <v>409.884093</v>
      </c>
      <c r="K2009" s="583">
        <v>14.76</v>
      </c>
      <c r="L2009" s="568">
        <v>0.5</v>
      </c>
      <c r="M2009" s="569">
        <v>4.0</v>
      </c>
      <c r="N2009" s="105"/>
      <c r="O2009" s="563">
        <v>28466.0</v>
      </c>
      <c r="P2009" s="563"/>
      <c r="Q2009" s="8"/>
      <c r="S2009" s="115"/>
      <c r="T2009" s="63"/>
      <c r="U2009" s="8"/>
      <c r="V2009" s="8"/>
      <c r="W2009" s="8"/>
    </row>
    <row r="2010" ht="15.75" customHeight="1">
      <c r="A2010" s="9" t="s">
        <v>4660</v>
      </c>
      <c r="B2010" s="9" t="s">
        <v>4661</v>
      </c>
      <c r="C2010" s="61">
        <v>6.0</v>
      </c>
      <c r="D2010" s="61">
        <v>54.0</v>
      </c>
      <c r="E2010" s="61">
        <v>1000.0</v>
      </c>
      <c r="F2010" s="61">
        <v>330.0</v>
      </c>
      <c r="G2010" s="61">
        <v>274.0</v>
      </c>
      <c r="H2010" s="515">
        <v>760.6934999999999</v>
      </c>
      <c r="I2010" s="515">
        <v>622.2472829999998</v>
      </c>
      <c r="J2010" s="515">
        <v>491.4080009999999</v>
      </c>
      <c r="K2010" s="246">
        <v>17.759999999999998</v>
      </c>
      <c r="L2010" s="560">
        <v>0.5</v>
      </c>
      <c r="M2010" s="561">
        <v>4.0</v>
      </c>
      <c r="N2010" s="105"/>
      <c r="O2010" s="563">
        <v>32269.0</v>
      </c>
      <c r="P2010" s="563"/>
      <c r="Q2010" s="8"/>
      <c r="S2010" s="115"/>
      <c r="T2010" s="63"/>
      <c r="U2010" s="8"/>
      <c r="V2010" s="8"/>
      <c r="W2010" s="8"/>
    </row>
    <row r="2011" ht="15.75" customHeight="1">
      <c r="A2011" s="9" t="s">
        <v>4662</v>
      </c>
      <c r="B2011" s="9" t="s">
        <v>4663</v>
      </c>
      <c r="C2011" s="61">
        <v>7.0</v>
      </c>
      <c r="D2011" s="61">
        <v>54.0</v>
      </c>
      <c r="E2011" s="61">
        <v>1000.0</v>
      </c>
      <c r="F2011" s="61">
        <v>386.0</v>
      </c>
      <c r="G2011" s="61">
        <v>330.0</v>
      </c>
      <c r="H2011" s="515">
        <v>888.06</v>
      </c>
      <c r="I2011" s="515">
        <v>726.4330799999999</v>
      </c>
      <c r="J2011" s="515">
        <v>573.6867599999999</v>
      </c>
      <c r="K2011" s="246">
        <v>20.76</v>
      </c>
      <c r="L2011" s="560">
        <v>0.5</v>
      </c>
      <c r="M2011" s="561">
        <v>4.0</v>
      </c>
      <c r="N2011" s="105"/>
      <c r="O2011" s="563">
        <v>36080.0</v>
      </c>
      <c r="P2011" s="563"/>
      <c r="Q2011" s="8"/>
      <c r="S2011" s="115"/>
      <c r="T2011" s="63"/>
      <c r="U2011" s="8"/>
      <c r="V2011" s="8"/>
      <c r="W2011" s="8"/>
    </row>
    <row r="2012" ht="15.75" customHeight="1">
      <c r="A2012" s="565" t="s">
        <v>4664</v>
      </c>
      <c r="B2012" s="565" t="s">
        <v>4665</v>
      </c>
      <c r="C2012" s="566">
        <v>8.0</v>
      </c>
      <c r="D2012" s="566">
        <v>54.0</v>
      </c>
      <c r="E2012" s="566">
        <v>1000.0</v>
      </c>
      <c r="F2012" s="566">
        <v>442.0</v>
      </c>
      <c r="G2012" s="566">
        <v>386.0</v>
      </c>
      <c r="H2012" s="567">
        <v>1014.258</v>
      </c>
      <c r="I2012" s="567">
        <v>829.663044</v>
      </c>
      <c r="J2012" s="567">
        <v>655.210668</v>
      </c>
      <c r="K2012" s="583">
        <v>23.759999999999998</v>
      </c>
      <c r="L2012" s="568">
        <v>0.5</v>
      </c>
      <c r="M2012" s="569">
        <v>4.0</v>
      </c>
      <c r="N2012" s="105"/>
      <c r="O2012" s="563">
        <v>39899.0</v>
      </c>
      <c r="P2012" s="563"/>
      <c r="Q2012" s="8"/>
      <c r="S2012" s="115"/>
      <c r="T2012" s="63"/>
      <c r="U2012" s="8"/>
      <c r="V2012" s="8"/>
      <c r="W2012" s="8"/>
    </row>
    <row r="2013" ht="15.75" customHeight="1">
      <c r="A2013" s="9" t="s">
        <v>4666</v>
      </c>
      <c r="B2013" s="9" t="s">
        <v>4667</v>
      </c>
      <c r="C2013" s="61">
        <v>9.0</v>
      </c>
      <c r="D2013" s="61">
        <v>54.0</v>
      </c>
      <c r="E2013" s="61">
        <v>1000.0</v>
      </c>
      <c r="F2013" s="61">
        <v>498.0</v>
      </c>
      <c r="G2013" s="61">
        <v>442.0</v>
      </c>
      <c r="H2013" s="515">
        <v>1141.6245</v>
      </c>
      <c r="I2013" s="515">
        <v>933.8488409999999</v>
      </c>
      <c r="J2013" s="515">
        <v>737.489427</v>
      </c>
      <c r="K2013" s="246">
        <v>26.759999999999998</v>
      </c>
      <c r="L2013" s="560">
        <v>0.5</v>
      </c>
      <c r="M2013" s="561">
        <v>4.0</v>
      </c>
      <c r="N2013" s="105"/>
      <c r="O2013" s="563">
        <v>43726.0</v>
      </c>
      <c r="P2013" s="563"/>
      <c r="Q2013" s="8"/>
      <c r="S2013" s="115"/>
      <c r="T2013" s="63"/>
      <c r="U2013" s="8"/>
      <c r="V2013" s="8"/>
      <c r="W2013" s="8"/>
    </row>
    <row r="2014" ht="15.75" customHeight="1">
      <c r="A2014" s="9" t="s">
        <v>4668</v>
      </c>
      <c r="B2014" s="9" t="s">
        <v>4669</v>
      </c>
      <c r="C2014" s="61">
        <v>10.0</v>
      </c>
      <c r="D2014" s="61">
        <v>54.0</v>
      </c>
      <c r="E2014" s="61">
        <v>1000.0</v>
      </c>
      <c r="F2014" s="61">
        <v>554.0</v>
      </c>
      <c r="G2014" s="61">
        <v>498.0</v>
      </c>
      <c r="H2014" s="515">
        <v>1267.8225</v>
      </c>
      <c r="I2014" s="515">
        <v>1037.0788049999999</v>
      </c>
      <c r="J2014" s="515">
        <v>819.013335</v>
      </c>
      <c r="K2014" s="246">
        <v>29.759999999999998</v>
      </c>
      <c r="L2014" s="560">
        <v>0.5</v>
      </c>
      <c r="M2014" s="561">
        <v>6.0</v>
      </c>
      <c r="N2014" s="105"/>
      <c r="O2014" s="563">
        <v>47563.0</v>
      </c>
      <c r="P2014" s="563"/>
      <c r="Q2014" s="8"/>
      <c r="S2014" s="115"/>
      <c r="T2014" s="63"/>
      <c r="U2014" s="8"/>
      <c r="V2014" s="8"/>
      <c r="W2014" s="8"/>
    </row>
    <row r="2015" ht="15.75" customHeight="1">
      <c r="A2015" s="565" t="s">
        <v>4670</v>
      </c>
      <c r="B2015" s="565" t="s">
        <v>4671</v>
      </c>
      <c r="C2015" s="566">
        <v>11.0</v>
      </c>
      <c r="D2015" s="566">
        <v>54.0</v>
      </c>
      <c r="E2015" s="566">
        <v>1000.0</v>
      </c>
      <c r="F2015" s="566">
        <v>610.0</v>
      </c>
      <c r="G2015" s="566">
        <v>554.0</v>
      </c>
      <c r="H2015" s="567">
        <v>1395.189</v>
      </c>
      <c r="I2015" s="567">
        <v>1141.264602</v>
      </c>
      <c r="J2015" s="567">
        <v>901.292094</v>
      </c>
      <c r="K2015" s="583">
        <v>32.76</v>
      </c>
      <c r="L2015" s="568">
        <v>0.5</v>
      </c>
      <c r="M2015" s="569">
        <v>6.0</v>
      </c>
      <c r="N2015" s="105"/>
      <c r="O2015" s="563">
        <v>51406.0</v>
      </c>
      <c r="P2015" s="563"/>
      <c r="Q2015" s="8"/>
      <c r="S2015" s="115"/>
      <c r="T2015" s="63"/>
      <c r="U2015" s="8"/>
      <c r="V2015" s="8"/>
      <c r="W2015" s="8"/>
    </row>
    <row r="2016" ht="15.75" customHeight="1">
      <c r="A2016" s="9" t="s">
        <v>4672</v>
      </c>
      <c r="B2016" s="9" t="s">
        <v>4673</v>
      </c>
      <c r="C2016" s="61">
        <v>12.0</v>
      </c>
      <c r="D2016" s="61">
        <v>54.0</v>
      </c>
      <c r="E2016" s="61">
        <v>1000.0</v>
      </c>
      <c r="F2016" s="61">
        <v>666.0</v>
      </c>
      <c r="G2016" s="61">
        <v>610.0</v>
      </c>
      <c r="H2016" s="515">
        <v>1521.3869999999997</v>
      </c>
      <c r="I2016" s="515">
        <v>1244.4945659999996</v>
      </c>
      <c r="J2016" s="515">
        <v>982.8160019999998</v>
      </c>
      <c r="K2016" s="246">
        <v>35.76</v>
      </c>
      <c r="L2016" s="560">
        <v>0.5</v>
      </c>
      <c r="M2016" s="561">
        <v>6.0</v>
      </c>
      <c r="N2016" s="105"/>
      <c r="O2016" s="563">
        <v>55202.0</v>
      </c>
      <c r="P2016" s="563"/>
      <c r="Q2016" s="8"/>
      <c r="S2016" s="115"/>
      <c r="T2016" s="63"/>
      <c r="U2016" s="8"/>
      <c r="V2016" s="8"/>
      <c r="W2016" s="8"/>
    </row>
    <row r="2017" ht="15.75" customHeight="1">
      <c r="A2017" s="9" t="s">
        <v>4674</v>
      </c>
      <c r="B2017" s="9" t="s">
        <v>4675</v>
      </c>
      <c r="C2017" s="61">
        <v>13.0</v>
      </c>
      <c r="D2017" s="61">
        <v>54.0</v>
      </c>
      <c r="E2017" s="61">
        <v>1000.0</v>
      </c>
      <c r="F2017" s="61">
        <v>722.0</v>
      </c>
      <c r="G2017" s="61">
        <v>666.0</v>
      </c>
      <c r="H2017" s="515">
        <v>1648.7535</v>
      </c>
      <c r="I2017" s="515">
        <v>1348.680363</v>
      </c>
      <c r="J2017" s="515">
        <v>1065.094761</v>
      </c>
      <c r="K2017" s="246">
        <v>38.76</v>
      </c>
      <c r="L2017" s="560">
        <v>0.5</v>
      </c>
      <c r="M2017" s="561">
        <v>6.0</v>
      </c>
      <c r="N2017" s="105"/>
      <c r="O2017" s="563">
        <v>59000.0</v>
      </c>
      <c r="P2017" s="563"/>
      <c r="Q2017" s="8"/>
      <c r="S2017" s="115"/>
      <c r="T2017" s="63"/>
      <c r="U2017" s="8"/>
      <c r="V2017" s="8"/>
      <c r="W2017" s="8"/>
    </row>
    <row r="2018" ht="15.75" customHeight="1">
      <c r="A2018" s="9" t="s">
        <v>4676</v>
      </c>
      <c r="B2018" s="9" t="s">
        <v>4677</v>
      </c>
      <c r="C2018" s="61">
        <v>14.0</v>
      </c>
      <c r="D2018" s="61">
        <v>54.0</v>
      </c>
      <c r="E2018" s="61">
        <v>1000.0</v>
      </c>
      <c r="F2018" s="61">
        <v>778.0</v>
      </c>
      <c r="G2018" s="61">
        <v>722.0</v>
      </c>
      <c r="H2018" s="515">
        <v>1774.9515000000001</v>
      </c>
      <c r="I2018" s="515">
        <v>1451.910327</v>
      </c>
      <c r="J2018" s="515">
        <v>1146.6186690000002</v>
      </c>
      <c r="K2018" s="246">
        <v>41.760000000000005</v>
      </c>
      <c r="L2018" s="560">
        <v>0.5</v>
      </c>
      <c r="M2018" s="561">
        <v>6.0</v>
      </c>
      <c r="N2018" s="55"/>
      <c r="O2018" s="563">
        <v>62796.0</v>
      </c>
      <c r="P2018" s="563"/>
      <c r="Q2018" s="8"/>
      <c r="S2018" s="115"/>
      <c r="T2018" s="63"/>
      <c r="U2018" s="8"/>
      <c r="V2018" s="8"/>
      <c r="W2018" s="8"/>
    </row>
    <row r="2019" ht="15.75" customHeight="1">
      <c r="H2019" s="63"/>
      <c r="I2019" s="63"/>
      <c r="J2019" s="63"/>
      <c r="K2019" s="207"/>
      <c r="M2019" s="572"/>
      <c r="O2019" s="563">
        <v>0.0</v>
      </c>
      <c r="P2019" s="563"/>
      <c r="Q2019" s="8"/>
      <c r="S2019" s="115"/>
      <c r="T2019" s="63"/>
      <c r="U2019" s="8"/>
      <c r="V2019" s="8"/>
      <c r="W2019" s="8"/>
    </row>
    <row r="2020" ht="15.75" customHeight="1">
      <c r="B2020" s="573" t="s">
        <v>796</v>
      </c>
      <c r="H2020" s="63"/>
      <c r="I2020" s="63"/>
      <c r="J2020" s="63"/>
      <c r="K2020" s="207"/>
      <c r="M2020" s="572"/>
      <c r="O2020" s="563">
        <v>0.0</v>
      </c>
      <c r="P2020" s="563"/>
      <c r="Q2020" s="8"/>
      <c r="S2020" s="115"/>
      <c r="T2020" s="63"/>
      <c r="U2020" s="8"/>
      <c r="V2020" s="8"/>
      <c r="W2020" s="8"/>
    </row>
    <row r="2021" ht="15.75" customHeight="1">
      <c r="A2021" s="9" t="s">
        <v>4678</v>
      </c>
      <c r="B2021" s="9" t="s">
        <v>4679</v>
      </c>
      <c r="C2021" s="61">
        <v>2.0</v>
      </c>
      <c r="D2021" s="61">
        <v>54.0</v>
      </c>
      <c r="E2021" s="61">
        <v>1250.0</v>
      </c>
      <c r="F2021" s="61">
        <v>106.0</v>
      </c>
      <c r="G2021" s="61">
        <v>50.0</v>
      </c>
      <c r="H2021" s="515">
        <v>314.3265</v>
      </c>
      <c r="I2021" s="515">
        <v>257.119077</v>
      </c>
      <c r="J2021" s="515">
        <v>203.054919</v>
      </c>
      <c r="K2021" s="246">
        <v>6.96</v>
      </c>
      <c r="L2021" s="560">
        <v>0.5</v>
      </c>
      <c r="M2021" s="561">
        <v>2.0</v>
      </c>
      <c r="N2021" s="562" t="s">
        <v>2098</v>
      </c>
      <c r="O2021" s="563">
        <v>18724.0</v>
      </c>
      <c r="P2021" s="563"/>
      <c r="Q2021" s="8"/>
      <c r="S2021" s="63"/>
      <c r="T2021" s="63"/>
      <c r="U2021" s="8"/>
      <c r="V2021" s="8"/>
      <c r="W2021" s="8"/>
    </row>
    <row r="2022" ht="15.75" customHeight="1">
      <c r="A2022" s="9" t="s">
        <v>4680</v>
      </c>
      <c r="B2022" s="9" t="s">
        <v>4681</v>
      </c>
      <c r="C2022" s="61">
        <v>3.0</v>
      </c>
      <c r="D2022" s="61">
        <v>54.0</v>
      </c>
      <c r="E2022" s="61">
        <v>1250.0</v>
      </c>
      <c r="F2022" s="61">
        <v>162.0</v>
      </c>
      <c r="G2022" s="61">
        <v>106.0</v>
      </c>
      <c r="H2022" s="515">
        <v>472.074</v>
      </c>
      <c r="I2022" s="515">
        <v>386.15653199999997</v>
      </c>
      <c r="J2022" s="515">
        <v>304.959804</v>
      </c>
      <c r="K2022" s="246">
        <v>10.56</v>
      </c>
      <c r="L2022" s="560">
        <v>0.5</v>
      </c>
      <c r="M2022" s="561">
        <v>4.0</v>
      </c>
      <c r="N2022" s="105"/>
      <c r="O2022" s="563">
        <v>23313.0</v>
      </c>
      <c r="P2022" s="563"/>
      <c r="Q2022" s="8"/>
      <c r="S2022" s="63"/>
      <c r="T2022" s="63"/>
      <c r="U2022" s="8"/>
      <c r="V2022" s="8"/>
      <c r="W2022" s="8"/>
    </row>
    <row r="2023" ht="15.75" customHeight="1">
      <c r="A2023" s="9" t="s">
        <v>4682</v>
      </c>
      <c r="B2023" s="9" t="s">
        <v>4683</v>
      </c>
      <c r="C2023" s="61">
        <v>4.0</v>
      </c>
      <c r="D2023" s="61">
        <v>54.0</v>
      </c>
      <c r="E2023" s="61">
        <v>1250.0</v>
      </c>
      <c r="F2023" s="61">
        <v>218.0</v>
      </c>
      <c r="G2023" s="61">
        <v>162.0</v>
      </c>
      <c r="H2023" s="515">
        <v>629.8215</v>
      </c>
      <c r="I2023" s="515">
        <v>515.193987</v>
      </c>
      <c r="J2023" s="515">
        <v>406.864689</v>
      </c>
      <c r="K2023" s="246">
        <v>14.16</v>
      </c>
      <c r="L2023" s="560">
        <v>0.5</v>
      </c>
      <c r="M2023" s="561">
        <v>4.0</v>
      </c>
      <c r="N2023" s="105"/>
      <c r="O2023" s="563">
        <v>27914.0</v>
      </c>
      <c r="P2023" s="563"/>
      <c r="Q2023" s="8"/>
      <c r="S2023" s="115"/>
      <c r="T2023" s="63"/>
      <c r="U2023" s="8"/>
      <c r="V2023" s="8"/>
      <c r="W2023" s="8"/>
    </row>
    <row r="2024" ht="15.75" customHeight="1">
      <c r="A2024" s="565" t="s">
        <v>4684</v>
      </c>
      <c r="B2024" s="565" t="s">
        <v>4685</v>
      </c>
      <c r="C2024" s="566">
        <v>5.0</v>
      </c>
      <c r="D2024" s="566">
        <v>54.0</v>
      </c>
      <c r="E2024" s="566">
        <v>1250.0</v>
      </c>
      <c r="F2024" s="566">
        <v>274.0</v>
      </c>
      <c r="G2024" s="566">
        <v>218.0</v>
      </c>
      <c r="H2024" s="567">
        <v>787.5690000000001</v>
      </c>
      <c r="I2024" s="567">
        <v>644.231442</v>
      </c>
      <c r="J2024" s="567">
        <v>508.76957400000003</v>
      </c>
      <c r="K2024" s="583">
        <v>17.76</v>
      </c>
      <c r="L2024" s="568">
        <v>0.5</v>
      </c>
      <c r="M2024" s="569">
        <v>4.0</v>
      </c>
      <c r="N2024" s="105"/>
      <c r="O2024" s="563">
        <v>32523.0</v>
      </c>
      <c r="P2024" s="563"/>
      <c r="Q2024" s="8"/>
      <c r="S2024" s="115"/>
      <c r="T2024" s="63"/>
      <c r="U2024" s="8"/>
      <c r="V2024" s="8"/>
      <c r="W2024" s="8"/>
    </row>
    <row r="2025" ht="15.75" customHeight="1">
      <c r="A2025" s="9" t="s">
        <v>4686</v>
      </c>
      <c r="B2025" s="9" t="s">
        <v>4687</v>
      </c>
      <c r="C2025" s="61">
        <v>6.0</v>
      </c>
      <c r="D2025" s="61">
        <v>54.0</v>
      </c>
      <c r="E2025" s="61">
        <v>1250.0</v>
      </c>
      <c r="F2025" s="61">
        <v>330.0</v>
      </c>
      <c r="G2025" s="61">
        <v>274.0</v>
      </c>
      <c r="H2025" s="515">
        <v>944.148</v>
      </c>
      <c r="I2025" s="515">
        <v>772.3130639999999</v>
      </c>
      <c r="J2025" s="515">
        <v>609.919608</v>
      </c>
      <c r="K2025" s="246">
        <v>21.36</v>
      </c>
      <c r="L2025" s="560">
        <v>0.5</v>
      </c>
      <c r="M2025" s="561">
        <v>4.0</v>
      </c>
      <c r="N2025" s="105"/>
      <c r="O2025" s="563">
        <v>37143.0</v>
      </c>
      <c r="P2025" s="563"/>
      <c r="Q2025" s="8"/>
      <c r="S2025" s="115"/>
      <c r="T2025" s="63"/>
      <c r="U2025" s="8"/>
      <c r="V2025" s="8"/>
      <c r="W2025" s="8"/>
    </row>
    <row r="2026" ht="15.75" customHeight="1">
      <c r="A2026" s="9" t="s">
        <v>4688</v>
      </c>
      <c r="B2026" s="9" t="s">
        <v>4689</v>
      </c>
      <c r="C2026" s="61">
        <v>7.0</v>
      </c>
      <c r="D2026" s="61">
        <v>54.0</v>
      </c>
      <c r="E2026" s="61">
        <v>1250.0</v>
      </c>
      <c r="F2026" s="61">
        <v>386.0</v>
      </c>
      <c r="G2026" s="61">
        <v>330.0</v>
      </c>
      <c r="H2026" s="515">
        <v>1101.8955</v>
      </c>
      <c r="I2026" s="515">
        <v>901.350519</v>
      </c>
      <c r="J2026" s="515">
        <v>711.8244930000001</v>
      </c>
      <c r="K2026" s="246">
        <v>24.96</v>
      </c>
      <c r="L2026" s="560">
        <v>0.5</v>
      </c>
      <c r="M2026" s="561">
        <v>4.0</v>
      </c>
      <c r="N2026" s="105"/>
      <c r="O2026" s="563">
        <v>41770.0</v>
      </c>
      <c r="P2026" s="563"/>
      <c r="Q2026" s="8"/>
      <c r="S2026" s="115"/>
      <c r="T2026" s="63"/>
      <c r="U2026" s="8"/>
      <c r="V2026" s="8"/>
      <c r="W2026" s="8"/>
    </row>
    <row r="2027" ht="15.75" customHeight="1">
      <c r="A2027" s="565" t="s">
        <v>4690</v>
      </c>
      <c r="B2027" s="565" t="s">
        <v>4691</v>
      </c>
      <c r="C2027" s="566">
        <v>8.0</v>
      </c>
      <c r="D2027" s="566">
        <v>54.0</v>
      </c>
      <c r="E2027" s="566">
        <v>1250.0</v>
      </c>
      <c r="F2027" s="566">
        <v>442.0</v>
      </c>
      <c r="G2027" s="566">
        <v>386.0</v>
      </c>
      <c r="H2027" s="567">
        <v>1259.643</v>
      </c>
      <c r="I2027" s="567">
        <v>1030.387974</v>
      </c>
      <c r="J2027" s="567">
        <v>813.729378</v>
      </c>
      <c r="K2027" s="583">
        <v>28.560000000000002</v>
      </c>
      <c r="L2027" s="568">
        <v>0.5</v>
      </c>
      <c r="M2027" s="569">
        <v>4.0</v>
      </c>
      <c r="N2027" s="105"/>
      <c r="O2027" s="563">
        <v>46411.0</v>
      </c>
      <c r="P2027" s="563"/>
      <c r="Q2027" s="8"/>
      <c r="S2027" s="115"/>
      <c r="T2027" s="63"/>
      <c r="U2027" s="8"/>
      <c r="V2027" s="8"/>
      <c r="W2027" s="8"/>
    </row>
    <row r="2028" ht="15.75" customHeight="1">
      <c r="A2028" s="9" t="s">
        <v>4692</v>
      </c>
      <c r="B2028" s="9" t="s">
        <v>4693</v>
      </c>
      <c r="C2028" s="61">
        <v>9.0</v>
      </c>
      <c r="D2028" s="61">
        <v>54.0</v>
      </c>
      <c r="E2028" s="61">
        <v>1250.0</v>
      </c>
      <c r="F2028" s="61">
        <v>498.0</v>
      </c>
      <c r="G2028" s="61">
        <v>442.0</v>
      </c>
      <c r="H2028" s="515">
        <v>1417.3905000000002</v>
      </c>
      <c r="I2028" s="515">
        <v>1159.4254290000001</v>
      </c>
      <c r="J2028" s="515">
        <v>915.6342630000001</v>
      </c>
      <c r="K2028" s="246">
        <v>32.16</v>
      </c>
      <c r="L2028" s="560">
        <v>0.5</v>
      </c>
      <c r="M2028" s="561">
        <v>4.0</v>
      </c>
      <c r="N2028" s="105"/>
      <c r="O2028" s="563">
        <v>51059.0</v>
      </c>
      <c r="P2028" s="563"/>
      <c r="Q2028" s="8"/>
      <c r="S2028" s="115"/>
      <c r="T2028" s="63"/>
      <c r="U2028" s="8"/>
      <c r="V2028" s="8"/>
      <c r="W2028" s="8"/>
    </row>
    <row r="2029" ht="15.75" customHeight="1">
      <c r="A2029" s="9" t="s">
        <v>4694</v>
      </c>
      <c r="B2029" s="9" t="s">
        <v>4695</v>
      </c>
      <c r="C2029" s="61">
        <v>10.0</v>
      </c>
      <c r="D2029" s="61">
        <v>54.0</v>
      </c>
      <c r="E2029" s="61">
        <v>1250.0</v>
      </c>
      <c r="F2029" s="61">
        <v>554.0</v>
      </c>
      <c r="G2029" s="61">
        <v>498.0</v>
      </c>
      <c r="H2029" s="515">
        <v>1573.9695000000002</v>
      </c>
      <c r="I2029" s="515">
        <v>1287.507051</v>
      </c>
      <c r="J2029" s="515">
        <v>1016.7842970000002</v>
      </c>
      <c r="K2029" s="246">
        <v>35.76</v>
      </c>
      <c r="L2029" s="560">
        <v>0.5</v>
      </c>
      <c r="M2029" s="561">
        <v>6.0</v>
      </c>
      <c r="N2029" s="105"/>
      <c r="O2029" s="563">
        <v>55721.0</v>
      </c>
      <c r="P2029" s="563"/>
      <c r="Q2029" s="8"/>
      <c r="S2029" s="115"/>
      <c r="T2029" s="63"/>
      <c r="U2029" s="8"/>
      <c r="V2029" s="8"/>
      <c r="W2029" s="8"/>
    </row>
    <row r="2030" ht="15.75" customHeight="1">
      <c r="A2030" s="565" t="s">
        <v>4696</v>
      </c>
      <c r="B2030" s="565" t="s">
        <v>4697</v>
      </c>
      <c r="C2030" s="566">
        <v>11.0</v>
      </c>
      <c r="D2030" s="566">
        <v>54.0</v>
      </c>
      <c r="E2030" s="566">
        <v>1250.0</v>
      </c>
      <c r="F2030" s="566">
        <v>610.0</v>
      </c>
      <c r="G2030" s="566">
        <v>554.0</v>
      </c>
      <c r="H2030" s="567">
        <v>1731.717</v>
      </c>
      <c r="I2030" s="567">
        <v>1416.544506</v>
      </c>
      <c r="J2030" s="567">
        <v>1118.689182</v>
      </c>
      <c r="K2030" s="583">
        <v>39.36</v>
      </c>
      <c r="L2030" s="568">
        <v>0.5</v>
      </c>
      <c r="M2030" s="569">
        <v>6.0</v>
      </c>
      <c r="N2030" s="105"/>
      <c r="O2030" s="563">
        <v>60388.0</v>
      </c>
      <c r="P2030" s="563"/>
      <c r="Q2030" s="8"/>
      <c r="S2030" s="115"/>
      <c r="T2030" s="63"/>
      <c r="U2030" s="8"/>
      <c r="V2030" s="8"/>
      <c r="W2030" s="8"/>
    </row>
    <row r="2031" ht="15.75" customHeight="1">
      <c r="A2031" s="9" t="s">
        <v>4698</v>
      </c>
      <c r="B2031" s="9" t="s">
        <v>4699</v>
      </c>
      <c r="C2031" s="61">
        <v>12.0</v>
      </c>
      <c r="D2031" s="61">
        <v>54.0</v>
      </c>
      <c r="E2031" s="61">
        <v>1250.0</v>
      </c>
      <c r="F2031" s="61">
        <v>666.0</v>
      </c>
      <c r="G2031" s="61">
        <v>610.0</v>
      </c>
      <c r="H2031" s="515">
        <v>1889.4645</v>
      </c>
      <c r="I2031" s="515">
        <v>1545.5819609999999</v>
      </c>
      <c r="J2031" s="515">
        <v>1220.594067</v>
      </c>
      <c r="K2031" s="246">
        <v>42.96</v>
      </c>
      <c r="L2031" s="560">
        <v>0.5</v>
      </c>
      <c r="M2031" s="561">
        <v>6.0</v>
      </c>
      <c r="N2031" s="105"/>
      <c r="O2031" s="563">
        <v>65002.0</v>
      </c>
      <c r="P2031" s="563"/>
      <c r="Q2031" s="8"/>
      <c r="S2031" s="115"/>
      <c r="T2031" s="63"/>
      <c r="U2031" s="8"/>
      <c r="V2031" s="8"/>
      <c r="W2031" s="8"/>
    </row>
    <row r="2032" ht="15.75" customHeight="1">
      <c r="A2032" s="9" t="s">
        <v>4700</v>
      </c>
      <c r="B2032" s="9" t="s">
        <v>4701</v>
      </c>
      <c r="C2032" s="61">
        <v>13.0</v>
      </c>
      <c r="D2032" s="61">
        <v>54.0</v>
      </c>
      <c r="E2032" s="61">
        <v>1250.0</v>
      </c>
      <c r="F2032" s="61">
        <v>722.0</v>
      </c>
      <c r="G2032" s="61">
        <v>666.0</v>
      </c>
      <c r="H2032" s="515">
        <v>2046.0435</v>
      </c>
      <c r="I2032" s="515">
        <v>1673.6635829999998</v>
      </c>
      <c r="J2032" s="515">
        <v>1321.744101</v>
      </c>
      <c r="K2032" s="246">
        <v>46.56</v>
      </c>
      <c r="L2032" s="560">
        <v>0.5</v>
      </c>
      <c r="M2032" s="561">
        <v>6.0</v>
      </c>
      <c r="N2032" s="105"/>
      <c r="O2032" s="563">
        <v>69615.0</v>
      </c>
      <c r="P2032" s="563"/>
      <c r="Q2032" s="8"/>
      <c r="S2032" s="115"/>
      <c r="T2032" s="63"/>
      <c r="U2032" s="8"/>
      <c r="V2032" s="8"/>
      <c r="W2032" s="8"/>
    </row>
    <row r="2033" ht="15.75" customHeight="1">
      <c r="A2033" s="9" t="s">
        <v>4702</v>
      </c>
      <c r="B2033" s="9" t="s">
        <v>4703</v>
      </c>
      <c r="C2033" s="61">
        <v>14.0</v>
      </c>
      <c r="D2033" s="61">
        <v>54.0</v>
      </c>
      <c r="E2033" s="61">
        <v>1250.0</v>
      </c>
      <c r="F2033" s="61">
        <v>778.0</v>
      </c>
      <c r="G2033" s="61">
        <v>722.0</v>
      </c>
      <c r="H2033" s="515">
        <v>2203.791</v>
      </c>
      <c r="I2033" s="515">
        <v>1802.701038</v>
      </c>
      <c r="J2033" s="515">
        <v>1423.6489860000001</v>
      </c>
      <c r="K2033" s="246">
        <v>50.16</v>
      </c>
      <c r="L2033" s="560">
        <v>0.5</v>
      </c>
      <c r="M2033" s="561">
        <v>6.0</v>
      </c>
      <c r="N2033" s="55"/>
      <c r="O2033" s="563">
        <v>74228.0</v>
      </c>
      <c r="P2033" s="563"/>
      <c r="Q2033" s="8"/>
      <c r="S2033" s="115"/>
      <c r="T2033" s="63"/>
      <c r="U2033" s="8"/>
      <c r="V2033" s="8"/>
      <c r="W2033" s="8"/>
    </row>
    <row r="2034" ht="15.75" customHeight="1">
      <c r="H2034" s="63"/>
      <c r="I2034" s="63"/>
      <c r="J2034" s="63"/>
      <c r="K2034" s="207"/>
      <c r="M2034" s="572"/>
      <c r="O2034" s="563">
        <v>0.0</v>
      </c>
      <c r="P2034" s="563"/>
      <c r="Q2034" s="8"/>
      <c r="S2034" s="115"/>
      <c r="T2034" s="63"/>
      <c r="U2034" s="8"/>
      <c r="V2034" s="8"/>
      <c r="W2034" s="8"/>
    </row>
    <row r="2035" ht="15.75" customHeight="1">
      <c r="B2035" s="573" t="s">
        <v>853</v>
      </c>
      <c r="H2035" s="63"/>
      <c r="I2035" s="63"/>
      <c r="J2035" s="63"/>
      <c r="K2035" s="207"/>
      <c r="M2035" s="572"/>
      <c r="O2035" s="563">
        <v>0.0</v>
      </c>
      <c r="P2035" s="563"/>
      <c r="Q2035" s="8"/>
      <c r="S2035" s="115"/>
      <c r="T2035" s="63"/>
      <c r="U2035" s="8"/>
      <c r="V2035" s="8"/>
      <c r="W2035" s="8"/>
    </row>
    <row r="2036" ht="15.75" customHeight="1">
      <c r="A2036" s="9" t="s">
        <v>4704</v>
      </c>
      <c r="B2036" s="9" t="s">
        <v>4705</v>
      </c>
      <c r="C2036" s="61">
        <v>2.0</v>
      </c>
      <c r="D2036" s="61">
        <v>54.0</v>
      </c>
      <c r="E2036" s="61">
        <v>1500.0</v>
      </c>
      <c r="F2036" s="61">
        <v>106.0</v>
      </c>
      <c r="G2036" s="61">
        <v>50.0</v>
      </c>
      <c r="H2036" s="515">
        <v>378.59400000000005</v>
      </c>
      <c r="I2036" s="515">
        <v>309.68989200000004</v>
      </c>
      <c r="J2036" s="515">
        <v>244.57172400000005</v>
      </c>
      <c r="K2036" s="246">
        <v>8.16</v>
      </c>
      <c r="L2036" s="560">
        <v>0.5</v>
      </c>
      <c r="M2036" s="561">
        <v>2.0</v>
      </c>
      <c r="N2036" s="562" t="s">
        <v>2098</v>
      </c>
      <c r="O2036" s="563">
        <v>19214.0</v>
      </c>
      <c r="P2036" s="563"/>
      <c r="Q2036" s="8"/>
      <c r="S2036" s="63"/>
      <c r="T2036" s="63"/>
      <c r="U2036" s="8"/>
      <c r="V2036" s="8"/>
      <c r="W2036" s="8"/>
    </row>
    <row r="2037" ht="15.75" customHeight="1">
      <c r="A2037" s="9" t="s">
        <v>4706</v>
      </c>
      <c r="B2037" s="9" t="s">
        <v>4707</v>
      </c>
      <c r="C2037" s="61">
        <v>3.0</v>
      </c>
      <c r="D2037" s="61">
        <v>54.0</v>
      </c>
      <c r="E2037" s="61">
        <v>1500.0</v>
      </c>
      <c r="F2037" s="61">
        <v>162.0</v>
      </c>
      <c r="G2037" s="61">
        <v>106.0</v>
      </c>
      <c r="H2037" s="515">
        <v>567.8910000000001</v>
      </c>
      <c r="I2037" s="515">
        <v>464.53483800000004</v>
      </c>
      <c r="J2037" s="515">
        <v>366.8575860000001</v>
      </c>
      <c r="K2037" s="246">
        <v>12.360000000000001</v>
      </c>
      <c r="L2037" s="560">
        <v>0.5</v>
      </c>
      <c r="M2037" s="561">
        <v>4.0</v>
      </c>
      <c r="N2037" s="105"/>
      <c r="O2037" s="563">
        <v>24055.0</v>
      </c>
      <c r="P2037" s="563"/>
      <c r="Q2037" s="8"/>
      <c r="S2037" s="63"/>
      <c r="T2037" s="63"/>
      <c r="U2037" s="8"/>
      <c r="V2037" s="8"/>
      <c r="W2037" s="8"/>
    </row>
    <row r="2038" ht="15.75" customHeight="1">
      <c r="A2038" s="9" t="s">
        <v>4708</v>
      </c>
      <c r="B2038" s="9" t="s">
        <v>4709</v>
      </c>
      <c r="C2038" s="61">
        <v>4.0</v>
      </c>
      <c r="D2038" s="61">
        <v>54.0</v>
      </c>
      <c r="E2038" s="61">
        <v>1500.0</v>
      </c>
      <c r="F2038" s="61">
        <v>218.0</v>
      </c>
      <c r="G2038" s="61">
        <v>162.0</v>
      </c>
      <c r="H2038" s="515">
        <v>756.0195</v>
      </c>
      <c r="I2038" s="515">
        <v>618.423951</v>
      </c>
      <c r="J2038" s="515">
        <v>488.388597</v>
      </c>
      <c r="K2038" s="246">
        <v>16.560000000000002</v>
      </c>
      <c r="L2038" s="560">
        <v>0.5</v>
      </c>
      <c r="M2038" s="561">
        <v>4.0</v>
      </c>
      <c r="N2038" s="105"/>
      <c r="O2038" s="563">
        <v>28907.0</v>
      </c>
      <c r="P2038" s="563"/>
      <c r="Q2038" s="8"/>
      <c r="S2038" s="115"/>
      <c r="T2038" s="63"/>
      <c r="U2038" s="8"/>
      <c r="V2038" s="8"/>
      <c r="W2038" s="8"/>
    </row>
    <row r="2039" ht="15.75" customHeight="1">
      <c r="A2039" s="565" t="s">
        <v>4710</v>
      </c>
      <c r="B2039" s="565" t="s">
        <v>4711</v>
      </c>
      <c r="C2039" s="566">
        <v>5.0</v>
      </c>
      <c r="D2039" s="566">
        <v>54.0</v>
      </c>
      <c r="E2039" s="566">
        <v>1500.0</v>
      </c>
      <c r="F2039" s="566">
        <v>274.0</v>
      </c>
      <c r="G2039" s="566">
        <v>218.0</v>
      </c>
      <c r="H2039" s="567">
        <v>945.3164999999999</v>
      </c>
      <c r="I2039" s="567">
        <v>773.2688969999999</v>
      </c>
      <c r="J2039" s="567">
        <v>610.674459</v>
      </c>
      <c r="K2039" s="583">
        <v>20.76</v>
      </c>
      <c r="L2039" s="568">
        <v>0.5</v>
      </c>
      <c r="M2039" s="569">
        <v>4.0</v>
      </c>
      <c r="N2039" s="105"/>
      <c r="O2039" s="563">
        <v>33769.0</v>
      </c>
      <c r="P2039" s="563"/>
      <c r="Q2039" s="8"/>
      <c r="S2039" s="115"/>
      <c r="T2039" s="63"/>
      <c r="U2039" s="8"/>
      <c r="V2039" s="8"/>
      <c r="W2039" s="8"/>
    </row>
    <row r="2040" ht="15.75" customHeight="1">
      <c r="A2040" s="9" t="s">
        <v>4712</v>
      </c>
      <c r="B2040" s="9" t="s">
        <v>4713</v>
      </c>
      <c r="C2040" s="61">
        <v>6.0</v>
      </c>
      <c r="D2040" s="61">
        <v>54.0</v>
      </c>
      <c r="E2040" s="61">
        <v>1500.0</v>
      </c>
      <c r="F2040" s="61">
        <v>330.0</v>
      </c>
      <c r="G2040" s="61">
        <v>274.0</v>
      </c>
      <c r="H2040" s="515">
        <v>1134.6135000000002</v>
      </c>
      <c r="I2040" s="515">
        <v>928.1138430000001</v>
      </c>
      <c r="J2040" s="515">
        <v>732.9603210000001</v>
      </c>
      <c r="K2040" s="246">
        <v>24.96</v>
      </c>
      <c r="L2040" s="560">
        <v>0.5</v>
      </c>
      <c r="M2040" s="561">
        <v>4.0</v>
      </c>
      <c r="N2040" s="105"/>
      <c r="O2040" s="563">
        <v>38639.0</v>
      </c>
      <c r="P2040" s="563"/>
      <c r="Q2040" s="8"/>
      <c r="S2040" s="115"/>
      <c r="T2040" s="63"/>
      <c r="U2040" s="8"/>
      <c r="V2040" s="8"/>
      <c r="W2040" s="8"/>
    </row>
    <row r="2041" ht="15.75" customHeight="1">
      <c r="A2041" s="9" t="s">
        <v>4714</v>
      </c>
      <c r="B2041" s="9" t="s">
        <v>4715</v>
      </c>
      <c r="C2041" s="61">
        <v>7.0</v>
      </c>
      <c r="D2041" s="61">
        <v>54.0</v>
      </c>
      <c r="E2041" s="61">
        <v>1500.0</v>
      </c>
      <c r="F2041" s="61">
        <v>386.0</v>
      </c>
      <c r="G2041" s="61">
        <v>330.0</v>
      </c>
      <c r="H2041" s="515">
        <v>1323.9105</v>
      </c>
      <c r="I2041" s="515">
        <v>1082.9587889999998</v>
      </c>
      <c r="J2041" s="515">
        <v>855.246183</v>
      </c>
      <c r="K2041" s="246">
        <v>29.16</v>
      </c>
      <c r="L2041" s="560">
        <v>0.5</v>
      </c>
      <c r="M2041" s="561">
        <v>4.0</v>
      </c>
      <c r="N2041" s="105"/>
      <c r="O2041" s="563">
        <v>43520.0</v>
      </c>
      <c r="P2041" s="563"/>
      <c r="Q2041" s="8"/>
      <c r="S2041" s="115"/>
      <c r="T2041" s="63"/>
      <c r="U2041" s="8"/>
      <c r="V2041" s="8"/>
      <c r="W2041" s="8"/>
    </row>
    <row r="2042" ht="15.75" customHeight="1">
      <c r="A2042" s="565" t="s">
        <v>4716</v>
      </c>
      <c r="B2042" s="565" t="s">
        <v>4717</v>
      </c>
      <c r="C2042" s="566">
        <v>8.0</v>
      </c>
      <c r="D2042" s="566">
        <v>54.0</v>
      </c>
      <c r="E2042" s="566">
        <v>1500.0</v>
      </c>
      <c r="F2042" s="566">
        <v>442.0</v>
      </c>
      <c r="G2042" s="566">
        <v>386.0</v>
      </c>
      <c r="H2042" s="567">
        <v>1513.2075</v>
      </c>
      <c r="I2042" s="567">
        <v>1237.803735</v>
      </c>
      <c r="J2042" s="567">
        <v>977.532045</v>
      </c>
      <c r="K2042" s="583">
        <v>33.36</v>
      </c>
      <c r="L2042" s="568">
        <v>0.5</v>
      </c>
      <c r="M2042" s="569">
        <v>4.0</v>
      </c>
      <c r="N2042" s="105"/>
      <c r="O2042" s="563">
        <v>48410.0</v>
      </c>
      <c r="P2042" s="563"/>
      <c r="Q2042" s="8"/>
      <c r="S2042" s="115"/>
      <c r="T2042" s="63"/>
      <c r="U2042" s="8"/>
      <c r="V2042" s="8"/>
      <c r="W2042" s="8"/>
    </row>
    <row r="2043" ht="15.75" customHeight="1">
      <c r="A2043" s="9" t="s">
        <v>4718</v>
      </c>
      <c r="B2043" s="9" t="s">
        <v>4719</v>
      </c>
      <c r="C2043" s="61">
        <v>9.0</v>
      </c>
      <c r="D2043" s="61">
        <v>54.0</v>
      </c>
      <c r="E2043" s="61">
        <v>1500.0</v>
      </c>
      <c r="F2043" s="61">
        <v>498.0</v>
      </c>
      <c r="G2043" s="61">
        <v>442.0</v>
      </c>
      <c r="H2043" s="515">
        <v>1702.5045000000002</v>
      </c>
      <c r="I2043" s="515">
        <v>1392.6486810000001</v>
      </c>
      <c r="J2043" s="515">
        <v>1099.817907</v>
      </c>
      <c r="K2043" s="246">
        <v>37.56</v>
      </c>
      <c r="L2043" s="560">
        <v>0.5</v>
      </c>
      <c r="M2043" s="561">
        <v>4.0</v>
      </c>
      <c r="N2043" s="105"/>
      <c r="O2043" s="563">
        <v>53313.0</v>
      </c>
      <c r="P2043" s="563"/>
      <c r="Q2043" s="8"/>
      <c r="S2043" s="115"/>
      <c r="T2043" s="63"/>
      <c r="U2043" s="8"/>
      <c r="V2043" s="8"/>
      <c r="W2043" s="8"/>
    </row>
    <row r="2044" ht="15.75" customHeight="1">
      <c r="A2044" s="9" t="s">
        <v>4720</v>
      </c>
      <c r="B2044" s="9" t="s">
        <v>4721</v>
      </c>
      <c r="C2044" s="61">
        <v>10.0</v>
      </c>
      <c r="D2044" s="61">
        <v>54.0</v>
      </c>
      <c r="E2044" s="61">
        <v>1500.0</v>
      </c>
      <c r="F2044" s="61">
        <v>554.0</v>
      </c>
      <c r="G2044" s="61">
        <v>498.0</v>
      </c>
      <c r="H2044" s="515">
        <v>1891.8015000000003</v>
      </c>
      <c r="I2044" s="515">
        <v>1547.493627</v>
      </c>
      <c r="J2044" s="515">
        <v>1222.1037690000003</v>
      </c>
      <c r="K2044" s="246">
        <v>41.76</v>
      </c>
      <c r="L2044" s="560">
        <v>0.5</v>
      </c>
      <c r="M2044" s="561">
        <v>6.0</v>
      </c>
      <c r="N2044" s="105"/>
      <c r="O2044" s="563">
        <v>58223.0</v>
      </c>
      <c r="P2044" s="563"/>
      <c r="Q2044" s="8"/>
      <c r="S2044" s="115"/>
      <c r="T2044" s="63"/>
      <c r="U2044" s="8"/>
      <c r="V2044" s="8"/>
      <c r="W2044" s="8"/>
    </row>
    <row r="2045" ht="15.75" customHeight="1">
      <c r="A2045" s="565" t="s">
        <v>4722</v>
      </c>
      <c r="B2045" s="565" t="s">
        <v>4723</v>
      </c>
      <c r="C2045" s="566">
        <v>11.0</v>
      </c>
      <c r="D2045" s="566">
        <v>54.0</v>
      </c>
      <c r="E2045" s="566">
        <v>1500.0</v>
      </c>
      <c r="F2045" s="566">
        <v>610.0</v>
      </c>
      <c r="G2045" s="566">
        <v>554.0</v>
      </c>
      <c r="H2045" s="567">
        <v>2079.93</v>
      </c>
      <c r="I2045" s="567">
        <v>1701.3827399999998</v>
      </c>
      <c r="J2045" s="567">
        <v>1343.6347799999999</v>
      </c>
      <c r="K2045" s="583">
        <v>45.96</v>
      </c>
      <c r="L2045" s="568">
        <v>0.5</v>
      </c>
      <c r="M2045" s="569">
        <v>6.0</v>
      </c>
      <c r="N2045" s="105"/>
      <c r="O2045" s="563">
        <v>63146.0</v>
      </c>
      <c r="P2045" s="563"/>
      <c r="Q2045" s="8"/>
      <c r="S2045" s="115"/>
      <c r="T2045" s="63"/>
      <c r="U2045" s="8"/>
      <c r="V2045" s="8"/>
      <c r="W2045" s="8"/>
    </row>
    <row r="2046" ht="15.75" customHeight="1">
      <c r="A2046" s="9" t="s">
        <v>4724</v>
      </c>
      <c r="B2046" s="9" t="s">
        <v>4725</v>
      </c>
      <c r="C2046" s="61">
        <v>12.0</v>
      </c>
      <c r="D2046" s="61">
        <v>54.0</v>
      </c>
      <c r="E2046" s="61">
        <v>1500.0</v>
      </c>
      <c r="F2046" s="61">
        <v>666.0</v>
      </c>
      <c r="G2046" s="61">
        <v>610.0</v>
      </c>
      <c r="H2046" s="515">
        <v>2269.2270000000003</v>
      </c>
      <c r="I2046" s="515">
        <v>1856.2276860000002</v>
      </c>
      <c r="J2046" s="515">
        <v>1465.9206420000003</v>
      </c>
      <c r="K2046" s="246">
        <v>50.160000000000004</v>
      </c>
      <c r="L2046" s="560">
        <v>0.5</v>
      </c>
      <c r="M2046" s="561">
        <v>6.0</v>
      </c>
      <c r="N2046" s="105"/>
      <c r="O2046" s="563">
        <v>68004.0</v>
      </c>
      <c r="P2046" s="563"/>
      <c r="Q2046" s="8"/>
      <c r="S2046" s="115"/>
      <c r="T2046" s="63"/>
      <c r="U2046" s="8"/>
      <c r="V2046" s="8"/>
      <c r="W2046" s="8"/>
    </row>
    <row r="2047" ht="15.75" customHeight="1">
      <c r="A2047" s="9" t="s">
        <v>4726</v>
      </c>
      <c r="B2047" s="9" t="s">
        <v>4727</v>
      </c>
      <c r="C2047" s="61">
        <v>13.0</v>
      </c>
      <c r="D2047" s="61">
        <v>54.0</v>
      </c>
      <c r="E2047" s="61">
        <v>1500.0</v>
      </c>
      <c r="F2047" s="61">
        <v>722.0</v>
      </c>
      <c r="G2047" s="61">
        <v>666.0</v>
      </c>
      <c r="H2047" s="515">
        <v>2458.524</v>
      </c>
      <c r="I2047" s="515">
        <v>2011.0726319999999</v>
      </c>
      <c r="J2047" s="515">
        <v>1588.206504</v>
      </c>
      <c r="K2047" s="246">
        <v>54.36000000000001</v>
      </c>
      <c r="L2047" s="560">
        <v>0.5</v>
      </c>
      <c r="M2047" s="561">
        <v>6.0</v>
      </c>
      <c r="N2047" s="105"/>
      <c r="O2047" s="563">
        <v>72870.0</v>
      </c>
      <c r="P2047" s="563"/>
      <c r="Q2047" s="8"/>
      <c r="S2047" s="115"/>
      <c r="T2047" s="63"/>
      <c r="U2047" s="8"/>
      <c r="V2047" s="8"/>
      <c r="W2047" s="8"/>
    </row>
    <row r="2048" ht="15.75" customHeight="1">
      <c r="A2048" s="9" t="s">
        <v>4728</v>
      </c>
      <c r="B2048" s="9" t="s">
        <v>4729</v>
      </c>
      <c r="C2048" s="61">
        <v>14.0</v>
      </c>
      <c r="D2048" s="61">
        <v>54.0</v>
      </c>
      <c r="E2048" s="61">
        <v>1500.0</v>
      </c>
      <c r="F2048" s="61">
        <v>778.0</v>
      </c>
      <c r="G2048" s="61">
        <v>722.0</v>
      </c>
      <c r="H2048" s="515">
        <v>2647.821</v>
      </c>
      <c r="I2048" s="515">
        <v>2165.9175779999996</v>
      </c>
      <c r="J2048" s="515">
        <v>1710.492366</v>
      </c>
      <c r="K2048" s="246">
        <v>58.56</v>
      </c>
      <c r="L2048" s="560">
        <v>0.5</v>
      </c>
      <c r="M2048" s="561">
        <v>6.0</v>
      </c>
      <c r="N2048" s="55"/>
      <c r="O2048" s="563">
        <v>77735.0</v>
      </c>
      <c r="P2048" s="563"/>
      <c r="Q2048" s="8"/>
      <c r="S2048" s="115"/>
      <c r="T2048" s="63"/>
      <c r="U2048" s="8"/>
      <c r="V2048" s="8"/>
      <c r="W2048" s="8"/>
    </row>
    <row r="2049" ht="15.75" customHeight="1">
      <c r="H2049" s="63"/>
      <c r="I2049" s="63"/>
      <c r="J2049" s="63"/>
      <c r="K2049" s="207"/>
      <c r="M2049" s="572"/>
      <c r="O2049" s="563">
        <v>0.0</v>
      </c>
      <c r="P2049" s="563"/>
      <c r="Q2049" s="8"/>
      <c r="S2049" s="115"/>
      <c r="T2049" s="63"/>
      <c r="U2049" s="8"/>
      <c r="V2049" s="8"/>
      <c r="W2049" s="8"/>
    </row>
    <row r="2050" ht="15.75" customHeight="1">
      <c r="B2050" s="573" t="s">
        <v>910</v>
      </c>
      <c r="H2050" s="63"/>
      <c r="I2050" s="63"/>
      <c r="J2050" s="63"/>
      <c r="K2050" s="207"/>
      <c r="M2050" s="572"/>
      <c r="O2050" s="563">
        <v>0.0</v>
      </c>
      <c r="P2050" s="563"/>
      <c r="Q2050" s="8"/>
      <c r="S2050" s="115"/>
      <c r="T2050" s="63"/>
      <c r="U2050" s="8"/>
      <c r="V2050" s="8"/>
      <c r="W2050" s="8"/>
    </row>
    <row r="2051" ht="15.75" customHeight="1">
      <c r="A2051" s="9" t="s">
        <v>4730</v>
      </c>
      <c r="B2051" s="9" t="s">
        <v>4731</v>
      </c>
      <c r="C2051" s="61">
        <v>2.0</v>
      </c>
      <c r="D2051" s="61">
        <v>54.0</v>
      </c>
      <c r="E2051" s="61">
        <v>1750.0</v>
      </c>
      <c r="F2051" s="61">
        <v>106.0</v>
      </c>
      <c r="G2051" s="61">
        <v>50.0</v>
      </c>
      <c r="H2051" s="515">
        <v>439.356</v>
      </c>
      <c r="I2051" s="515">
        <v>359.39320799999996</v>
      </c>
      <c r="J2051" s="515">
        <v>283.823976</v>
      </c>
      <c r="K2051" s="246">
        <v>9.36</v>
      </c>
      <c r="L2051" s="560">
        <v>0.5</v>
      </c>
      <c r="M2051" s="561">
        <v>2.0</v>
      </c>
      <c r="N2051" s="562" t="s">
        <v>2098</v>
      </c>
      <c r="O2051" s="563">
        <v>20380.0</v>
      </c>
      <c r="P2051" s="563"/>
      <c r="Q2051" s="8"/>
      <c r="S2051" s="63"/>
      <c r="T2051" s="63"/>
      <c r="U2051" s="8"/>
      <c r="V2051" s="8"/>
      <c r="W2051" s="8"/>
    </row>
    <row r="2052" ht="15.75" customHeight="1">
      <c r="A2052" s="9" t="s">
        <v>4732</v>
      </c>
      <c r="B2052" s="9" t="s">
        <v>4733</v>
      </c>
      <c r="C2052" s="61">
        <v>3.0</v>
      </c>
      <c r="D2052" s="61">
        <v>54.0</v>
      </c>
      <c r="E2052" s="61">
        <v>1750.0</v>
      </c>
      <c r="F2052" s="61">
        <v>162.0</v>
      </c>
      <c r="G2052" s="61">
        <v>106.0</v>
      </c>
      <c r="H2052" s="515">
        <v>659.034</v>
      </c>
      <c r="I2052" s="515">
        <v>539.0898119999999</v>
      </c>
      <c r="J2052" s="515">
        <v>425.735964</v>
      </c>
      <c r="K2052" s="246">
        <v>14.160000000000002</v>
      </c>
      <c r="L2052" s="560">
        <v>0.5</v>
      </c>
      <c r="M2052" s="561">
        <v>4.0</v>
      </c>
      <c r="N2052" s="105"/>
      <c r="O2052" s="563">
        <v>25806.0</v>
      </c>
      <c r="P2052" s="563"/>
      <c r="Q2052" s="8"/>
      <c r="S2052" s="63"/>
      <c r="T2052" s="63"/>
      <c r="U2052" s="8"/>
      <c r="V2052" s="8"/>
      <c r="W2052" s="8"/>
    </row>
    <row r="2053" ht="15.75" customHeight="1">
      <c r="A2053" s="9" t="s">
        <v>4734</v>
      </c>
      <c r="B2053" s="9" t="s">
        <v>4735</v>
      </c>
      <c r="C2053" s="61">
        <v>4.0</v>
      </c>
      <c r="D2053" s="61">
        <v>54.0</v>
      </c>
      <c r="E2053" s="61">
        <v>1750.0</v>
      </c>
      <c r="F2053" s="61">
        <v>218.0</v>
      </c>
      <c r="G2053" s="61">
        <v>162.0</v>
      </c>
      <c r="H2053" s="515">
        <v>878.712</v>
      </c>
      <c r="I2053" s="515">
        <v>718.7864159999999</v>
      </c>
      <c r="J2053" s="515">
        <v>567.647952</v>
      </c>
      <c r="K2053" s="246">
        <v>18.96</v>
      </c>
      <c r="L2053" s="560">
        <v>0.5</v>
      </c>
      <c r="M2053" s="561">
        <v>4.0</v>
      </c>
      <c r="N2053" s="105"/>
      <c r="O2053" s="563">
        <v>31244.0</v>
      </c>
      <c r="P2053" s="563"/>
      <c r="Q2053" s="8"/>
      <c r="S2053" s="115"/>
      <c r="T2053" s="63"/>
      <c r="U2053" s="8"/>
      <c r="V2053" s="8"/>
      <c r="W2053" s="8"/>
    </row>
    <row r="2054" ht="15.75" customHeight="1">
      <c r="A2054" s="565" t="s">
        <v>4736</v>
      </c>
      <c r="B2054" s="565" t="s">
        <v>4737</v>
      </c>
      <c r="C2054" s="566">
        <v>5.0</v>
      </c>
      <c r="D2054" s="566">
        <v>54.0</v>
      </c>
      <c r="E2054" s="566">
        <v>1750.0</v>
      </c>
      <c r="F2054" s="566">
        <v>274.0</v>
      </c>
      <c r="G2054" s="566">
        <v>218.0</v>
      </c>
      <c r="H2054" s="567">
        <v>1098.3899999999999</v>
      </c>
      <c r="I2054" s="567">
        <v>898.4830199999999</v>
      </c>
      <c r="J2054" s="567">
        <v>709.55994</v>
      </c>
      <c r="K2054" s="583">
        <v>23.76</v>
      </c>
      <c r="L2054" s="568">
        <v>0.5</v>
      </c>
      <c r="M2054" s="569">
        <v>4.0</v>
      </c>
      <c r="N2054" s="105"/>
      <c r="O2054" s="563">
        <v>36693.0</v>
      </c>
      <c r="P2054" s="563"/>
      <c r="Q2054" s="8"/>
      <c r="S2054" s="115"/>
      <c r="T2054" s="63"/>
      <c r="U2054" s="8"/>
      <c r="V2054" s="8"/>
      <c r="W2054" s="8"/>
    </row>
    <row r="2055" ht="15.75" customHeight="1">
      <c r="A2055" s="9" t="s">
        <v>4738</v>
      </c>
      <c r="B2055" s="9" t="s">
        <v>4739</v>
      </c>
      <c r="C2055" s="61">
        <v>6.0</v>
      </c>
      <c r="D2055" s="61">
        <v>54.0</v>
      </c>
      <c r="E2055" s="61">
        <v>1750.0</v>
      </c>
      <c r="F2055" s="61">
        <v>330.0</v>
      </c>
      <c r="G2055" s="61">
        <v>274.0</v>
      </c>
      <c r="H2055" s="515">
        <v>1318.068</v>
      </c>
      <c r="I2055" s="515">
        <v>1078.1796239999999</v>
      </c>
      <c r="J2055" s="515">
        <v>851.471928</v>
      </c>
      <c r="K2055" s="246">
        <v>28.560000000000002</v>
      </c>
      <c r="L2055" s="560">
        <v>0.5</v>
      </c>
      <c r="M2055" s="561">
        <v>4.0</v>
      </c>
      <c r="N2055" s="105"/>
      <c r="O2055" s="563">
        <v>42155.0</v>
      </c>
      <c r="P2055" s="563"/>
      <c r="Q2055" s="8"/>
      <c r="S2055" s="115"/>
      <c r="T2055" s="63"/>
      <c r="U2055" s="8"/>
      <c r="V2055" s="8"/>
      <c r="W2055" s="8"/>
    </row>
    <row r="2056" ht="15.75" customHeight="1">
      <c r="A2056" s="9" t="s">
        <v>4740</v>
      </c>
      <c r="B2056" s="9" t="s">
        <v>4741</v>
      </c>
      <c r="C2056" s="61">
        <v>7.0</v>
      </c>
      <c r="D2056" s="61">
        <v>54.0</v>
      </c>
      <c r="E2056" s="61">
        <v>1750.0</v>
      </c>
      <c r="F2056" s="61">
        <v>386.0</v>
      </c>
      <c r="G2056" s="61">
        <v>330.0</v>
      </c>
      <c r="H2056" s="515">
        <v>1537.746</v>
      </c>
      <c r="I2056" s="515">
        <v>1257.876228</v>
      </c>
      <c r="J2056" s="515">
        <v>993.3839160000001</v>
      </c>
      <c r="K2056" s="246">
        <v>33.36</v>
      </c>
      <c r="L2056" s="560">
        <v>0.5</v>
      </c>
      <c r="M2056" s="561">
        <v>4.0</v>
      </c>
      <c r="N2056" s="105"/>
      <c r="O2056" s="563">
        <v>47628.0</v>
      </c>
      <c r="P2056" s="563"/>
      <c r="Q2056" s="8"/>
      <c r="S2056" s="115"/>
      <c r="T2056" s="63"/>
      <c r="U2056" s="8"/>
      <c r="V2056" s="8"/>
      <c r="W2056" s="8"/>
    </row>
    <row r="2057" ht="15.75" customHeight="1">
      <c r="A2057" s="565" t="s">
        <v>4742</v>
      </c>
      <c r="B2057" s="565" t="s">
        <v>4743</v>
      </c>
      <c r="C2057" s="566">
        <v>8.0</v>
      </c>
      <c r="D2057" s="566">
        <v>54.0</v>
      </c>
      <c r="E2057" s="566">
        <v>1750.0</v>
      </c>
      <c r="F2057" s="566">
        <v>442.0</v>
      </c>
      <c r="G2057" s="566">
        <v>386.0</v>
      </c>
      <c r="H2057" s="567">
        <v>1758.5925</v>
      </c>
      <c r="I2057" s="567">
        <v>1438.5286649999998</v>
      </c>
      <c r="J2057" s="567">
        <v>1136.050755</v>
      </c>
      <c r="K2057" s="583">
        <v>38.160000000000004</v>
      </c>
      <c r="L2057" s="568">
        <v>0.5</v>
      </c>
      <c r="M2057" s="569">
        <v>4.0</v>
      </c>
      <c r="N2057" s="105"/>
      <c r="O2057" s="563">
        <v>53106.0</v>
      </c>
      <c r="P2057" s="563"/>
      <c r="Q2057" s="8"/>
      <c r="S2057" s="115"/>
      <c r="T2057" s="63"/>
      <c r="U2057" s="8"/>
      <c r="V2057" s="8"/>
      <c r="W2057" s="8"/>
    </row>
    <row r="2058" ht="15.75" customHeight="1">
      <c r="A2058" s="9" t="s">
        <v>4744</v>
      </c>
      <c r="B2058" s="9" t="s">
        <v>4745</v>
      </c>
      <c r="C2058" s="61">
        <v>9.0</v>
      </c>
      <c r="D2058" s="61">
        <v>54.0</v>
      </c>
      <c r="E2058" s="61">
        <v>1750.0</v>
      </c>
      <c r="F2058" s="61">
        <v>498.0</v>
      </c>
      <c r="G2058" s="61">
        <v>442.0</v>
      </c>
      <c r="H2058" s="515">
        <v>1978.2705</v>
      </c>
      <c r="I2058" s="515">
        <v>1618.225269</v>
      </c>
      <c r="J2058" s="515">
        <v>1277.962743</v>
      </c>
      <c r="K2058" s="246">
        <v>42.96000000000001</v>
      </c>
      <c r="L2058" s="560">
        <v>0.5</v>
      </c>
      <c r="M2058" s="561">
        <v>4.0</v>
      </c>
      <c r="N2058" s="105"/>
      <c r="O2058" s="563">
        <v>58600.0</v>
      </c>
      <c r="P2058" s="563"/>
      <c r="Q2058" s="8"/>
      <c r="S2058" s="115"/>
      <c r="T2058" s="63"/>
      <c r="U2058" s="8"/>
      <c r="V2058" s="8"/>
      <c r="W2058" s="8"/>
    </row>
    <row r="2059" ht="15.75" customHeight="1">
      <c r="A2059" s="9" t="s">
        <v>4746</v>
      </c>
      <c r="B2059" s="9" t="s">
        <v>4747</v>
      </c>
      <c r="C2059" s="61">
        <v>10.0</v>
      </c>
      <c r="D2059" s="61">
        <v>54.0</v>
      </c>
      <c r="E2059" s="61">
        <v>1750.0</v>
      </c>
      <c r="F2059" s="61">
        <v>554.0</v>
      </c>
      <c r="G2059" s="61">
        <v>498.0</v>
      </c>
      <c r="H2059" s="515">
        <v>2197.9485</v>
      </c>
      <c r="I2059" s="515">
        <v>1797.9218729999998</v>
      </c>
      <c r="J2059" s="515">
        <v>1419.874731</v>
      </c>
      <c r="K2059" s="246">
        <v>47.76</v>
      </c>
      <c r="L2059" s="560">
        <v>0.5</v>
      </c>
      <c r="M2059" s="561">
        <v>6.0</v>
      </c>
      <c r="N2059" s="105"/>
      <c r="O2059" s="563">
        <v>64107.0</v>
      </c>
      <c r="P2059" s="563"/>
      <c r="Q2059" s="8"/>
      <c r="S2059" s="115"/>
      <c r="T2059" s="63"/>
      <c r="U2059" s="8"/>
      <c r="V2059" s="8"/>
      <c r="W2059" s="8"/>
    </row>
    <row r="2060" ht="15.75" customHeight="1">
      <c r="A2060" s="565" t="s">
        <v>4748</v>
      </c>
      <c r="B2060" s="565" t="s">
        <v>4749</v>
      </c>
      <c r="C2060" s="566">
        <v>11.0</v>
      </c>
      <c r="D2060" s="566">
        <v>54.0</v>
      </c>
      <c r="E2060" s="566">
        <v>1750.0</v>
      </c>
      <c r="F2060" s="566">
        <v>610.0</v>
      </c>
      <c r="G2060" s="566">
        <v>554.0</v>
      </c>
      <c r="H2060" s="567">
        <v>2417.6265000000003</v>
      </c>
      <c r="I2060" s="567">
        <v>1977.6184770000002</v>
      </c>
      <c r="J2060" s="567">
        <v>1561.7867190000002</v>
      </c>
      <c r="K2060" s="583">
        <v>52.56</v>
      </c>
      <c r="L2060" s="568">
        <v>0.5</v>
      </c>
      <c r="M2060" s="569">
        <v>6.0</v>
      </c>
      <c r="N2060" s="105"/>
      <c r="O2060" s="563">
        <v>69625.0</v>
      </c>
      <c r="P2060" s="563"/>
      <c r="Q2060" s="8"/>
      <c r="S2060" s="115"/>
      <c r="T2060" s="63"/>
      <c r="U2060" s="8"/>
      <c r="V2060" s="8"/>
      <c r="W2060" s="8"/>
    </row>
    <row r="2061" ht="15.75" customHeight="1">
      <c r="A2061" s="9" t="s">
        <v>4750</v>
      </c>
      <c r="B2061" s="9" t="s">
        <v>4751</v>
      </c>
      <c r="C2061" s="61">
        <v>12.0</v>
      </c>
      <c r="D2061" s="61">
        <v>54.0</v>
      </c>
      <c r="E2061" s="61">
        <v>1750.0</v>
      </c>
      <c r="F2061" s="61">
        <v>666.0</v>
      </c>
      <c r="G2061" s="61">
        <v>610.0</v>
      </c>
      <c r="H2061" s="515">
        <v>2637.3045</v>
      </c>
      <c r="I2061" s="515">
        <v>2157.315081</v>
      </c>
      <c r="J2061" s="515">
        <v>1703.6987070000002</v>
      </c>
      <c r="K2061" s="246">
        <v>57.36000000000001</v>
      </c>
      <c r="L2061" s="560">
        <v>0.5</v>
      </c>
      <c r="M2061" s="561">
        <v>6.0</v>
      </c>
      <c r="N2061" s="105"/>
      <c r="O2061" s="563">
        <v>75076.0</v>
      </c>
      <c r="P2061" s="563"/>
      <c r="Q2061" s="8"/>
      <c r="S2061" s="115"/>
      <c r="T2061" s="63"/>
      <c r="U2061" s="8"/>
      <c r="V2061" s="8"/>
      <c r="W2061" s="8"/>
    </row>
    <row r="2062" ht="15.75" customHeight="1">
      <c r="A2062" s="9" t="s">
        <v>4752</v>
      </c>
      <c r="B2062" s="9" t="s">
        <v>4753</v>
      </c>
      <c r="C2062" s="61">
        <v>13.0</v>
      </c>
      <c r="D2062" s="61">
        <v>54.0</v>
      </c>
      <c r="E2062" s="61">
        <v>1750.0</v>
      </c>
      <c r="F2062" s="61">
        <v>722.0</v>
      </c>
      <c r="G2062" s="61">
        <v>666.0</v>
      </c>
      <c r="H2062" s="515">
        <v>2856.9825</v>
      </c>
      <c r="I2062" s="515">
        <v>2337.011685</v>
      </c>
      <c r="J2062" s="515">
        <v>1845.610695</v>
      </c>
      <c r="K2062" s="246">
        <v>62.160000000000004</v>
      </c>
      <c r="L2062" s="560">
        <v>0.5</v>
      </c>
      <c r="M2062" s="561">
        <v>6.0</v>
      </c>
      <c r="N2062" s="105"/>
      <c r="O2062" s="563">
        <v>80530.0</v>
      </c>
      <c r="P2062" s="563"/>
      <c r="Q2062" s="8"/>
      <c r="S2062" s="115"/>
      <c r="T2062" s="63"/>
      <c r="U2062" s="8"/>
      <c r="V2062" s="8"/>
      <c r="W2062" s="8"/>
    </row>
    <row r="2063" ht="15.75" customHeight="1">
      <c r="A2063" s="9" t="s">
        <v>4754</v>
      </c>
      <c r="B2063" s="9" t="s">
        <v>4755</v>
      </c>
      <c r="C2063" s="61">
        <v>14.0</v>
      </c>
      <c r="D2063" s="61">
        <v>54.0</v>
      </c>
      <c r="E2063" s="61">
        <v>1750.0</v>
      </c>
      <c r="F2063" s="61">
        <v>778.0</v>
      </c>
      <c r="G2063" s="61">
        <v>722.0</v>
      </c>
      <c r="H2063" s="515">
        <v>3076.6605</v>
      </c>
      <c r="I2063" s="515">
        <v>2516.7082889999997</v>
      </c>
      <c r="J2063" s="515">
        <v>1987.5226830000001</v>
      </c>
      <c r="K2063" s="246">
        <v>66.96000000000001</v>
      </c>
      <c r="L2063" s="560">
        <v>0.5</v>
      </c>
      <c r="M2063" s="561">
        <v>6.0</v>
      </c>
      <c r="N2063" s="55"/>
      <c r="O2063" s="563">
        <v>85984.0</v>
      </c>
      <c r="P2063" s="563"/>
      <c r="Q2063" s="8"/>
      <c r="S2063" s="115"/>
      <c r="T2063" s="63"/>
      <c r="U2063" s="8"/>
      <c r="V2063" s="8"/>
      <c r="W2063" s="8"/>
    </row>
    <row r="2064" ht="15.75" customHeight="1">
      <c r="H2064" s="63"/>
      <c r="I2064" s="63"/>
      <c r="J2064" s="63"/>
      <c r="K2064" s="207"/>
      <c r="M2064" s="572"/>
      <c r="O2064" s="563">
        <v>0.0</v>
      </c>
      <c r="P2064" s="563"/>
      <c r="Q2064" s="8"/>
      <c r="S2064" s="115"/>
      <c r="T2064" s="63"/>
      <c r="U2064" s="8"/>
      <c r="V2064" s="8"/>
      <c r="W2064" s="8"/>
    </row>
    <row r="2065" ht="15.75" customHeight="1">
      <c r="B2065" s="573" t="s">
        <v>967</v>
      </c>
      <c r="H2065" s="63"/>
      <c r="I2065" s="63"/>
      <c r="J2065" s="63"/>
      <c r="K2065" s="207"/>
      <c r="M2065" s="572"/>
      <c r="O2065" s="563">
        <v>0.0</v>
      </c>
      <c r="P2065" s="563"/>
      <c r="S2065" s="115"/>
      <c r="T2065" s="63"/>
      <c r="U2065" s="8"/>
      <c r="V2065" s="8"/>
      <c r="W2065" s="8"/>
    </row>
    <row r="2066" ht="15.75" customHeight="1">
      <c r="A2066" s="9" t="s">
        <v>4756</v>
      </c>
      <c r="B2066" s="9" t="s">
        <v>4757</v>
      </c>
      <c r="C2066" s="61">
        <v>2.0</v>
      </c>
      <c r="D2066" s="61">
        <v>54.0</v>
      </c>
      <c r="E2066" s="61">
        <v>2000.0</v>
      </c>
      <c r="F2066" s="61">
        <v>106.0</v>
      </c>
      <c r="G2066" s="61">
        <v>50.0</v>
      </c>
      <c r="H2066" s="515">
        <v>507.129</v>
      </c>
      <c r="I2066" s="515">
        <v>414.831522</v>
      </c>
      <c r="J2066" s="515">
        <v>327.605334</v>
      </c>
      <c r="K2066" s="246">
        <v>10.559999999999999</v>
      </c>
      <c r="L2066" s="560">
        <v>0.5</v>
      </c>
      <c r="M2066" s="561">
        <v>2.0</v>
      </c>
      <c r="N2066" s="562" t="s">
        <v>2098</v>
      </c>
      <c r="O2066" s="563">
        <v>22056.0</v>
      </c>
      <c r="P2066" s="563"/>
      <c r="S2066" s="63"/>
      <c r="T2066" s="63"/>
      <c r="U2066" s="8"/>
      <c r="V2066" s="8"/>
      <c r="W2066" s="8"/>
    </row>
    <row r="2067" ht="15.75" customHeight="1">
      <c r="A2067" s="9" t="s">
        <v>4758</v>
      </c>
      <c r="B2067" s="9" t="s">
        <v>4759</v>
      </c>
      <c r="C2067" s="61">
        <v>3.0</v>
      </c>
      <c r="D2067" s="61">
        <v>54.0</v>
      </c>
      <c r="E2067" s="61">
        <v>2000.0</v>
      </c>
      <c r="F2067" s="61">
        <v>162.0</v>
      </c>
      <c r="G2067" s="61">
        <v>106.0</v>
      </c>
      <c r="H2067" s="515">
        <v>760.6934999999999</v>
      </c>
      <c r="I2067" s="515">
        <v>622.2472829999998</v>
      </c>
      <c r="J2067" s="515">
        <v>491.4080009999999</v>
      </c>
      <c r="K2067" s="246">
        <v>15.959999999999999</v>
      </c>
      <c r="L2067" s="560">
        <v>0.5</v>
      </c>
      <c r="M2067" s="561">
        <v>4.0</v>
      </c>
      <c r="N2067" s="105"/>
      <c r="O2067" s="563">
        <v>28316.0</v>
      </c>
      <c r="P2067" s="563"/>
      <c r="S2067" s="63"/>
      <c r="T2067" s="63"/>
      <c r="U2067" s="8"/>
      <c r="V2067" s="8"/>
      <c r="W2067" s="8"/>
    </row>
    <row r="2068" ht="15.75" customHeight="1">
      <c r="A2068" s="9" t="s">
        <v>4760</v>
      </c>
      <c r="B2068" s="9" t="s">
        <v>4761</v>
      </c>
      <c r="C2068" s="61">
        <v>4.0</v>
      </c>
      <c r="D2068" s="61">
        <v>54.0</v>
      </c>
      <c r="E2068" s="61">
        <v>2000.0</v>
      </c>
      <c r="F2068" s="61">
        <v>218.0</v>
      </c>
      <c r="G2068" s="61">
        <v>162.0</v>
      </c>
      <c r="H2068" s="515">
        <v>1014.258</v>
      </c>
      <c r="I2068" s="515">
        <v>829.663044</v>
      </c>
      <c r="J2068" s="515">
        <v>655.210668</v>
      </c>
      <c r="K2068" s="246">
        <v>21.36</v>
      </c>
      <c r="L2068" s="560">
        <v>0.5</v>
      </c>
      <c r="M2068" s="561">
        <v>4.0</v>
      </c>
      <c r="N2068" s="105"/>
      <c r="O2068" s="563">
        <v>34590.0</v>
      </c>
      <c r="P2068" s="563"/>
      <c r="S2068" s="115"/>
      <c r="T2068" s="63"/>
      <c r="U2068" s="8"/>
      <c r="V2068" s="8"/>
      <c r="W2068" s="8"/>
    </row>
    <row r="2069" ht="15.75" customHeight="1">
      <c r="A2069" s="565" t="s">
        <v>4762</v>
      </c>
      <c r="B2069" s="565" t="s">
        <v>4763</v>
      </c>
      <c r="C2069" s="566">
        <v>5.0</v>
      </c>
      <c r="D2069" s="566">
        <v>54.0</v>
      </c>
      <c r="E2069" s="566">
        <v>2000.0</v>
      </c>
      <c r="F2069" s="566">
        <v>274.0</v>
      </c>
      <c r="G2069" s="566">
        <v>218.0</v>
      </c>
      <c r="H2069" s="567">
        <v>1267.8225</v>
      </c>
      <c r="I2069" s="567">
        <v>1037.0788049999999</v>
      </c>
      <c r="J2069" s="567">
        <v>819.013335</v>
      </c>
      <c r="K2069" s="583">
        <v>26.76</v>
      </c>
      <c r="L2069" s="568">
        <v>0.5</v>
      </c>
      <c r="M2069" s="569">
        <v>4.0</v>
      </c>
      <c r="N2069" s="105"/>
      <c r="O2069" s="563">
        <v>40876.0</v>
      </c>
      <c r="P2069" s="563"/>
      <c r="S2069" s="115"/>
      <c r="T2069" s="63"/>
      <c r="U2069" s="8"/>
      <c r="V2069" s="8"/>
      <c r="W2069" s="8"/>
    </row>
    <row r="2070" ht="15.75" customHeight="1">
      <c r="A2070" s="9" t="s">
        <v>4764</v>
      </c>
      <c r="B2070" s="9" t="s">
        <v>4765</v>
      </c>
      <c r="C2070" s="61">
        <v>6.0</v>
      </c>
      <c r="D2070" s="61">
        <v>54.0</v>
      </c>
      <c r="E2070" s="61">
        <v>2000.0</v>
      </c>
      <c r="F2070" s="61">
        <v>330.0</v>
      </c>
      <c r="G2070" s="61">
        <v>274.0</v>
      </c>
      <c r="H2070" s="515">
        <v>1521.3869999999997</v>
      </c>
      <c r="I2070" s="515">
        <v>1244.4945659999996</v>
      </c>
      <c r="J2070" s="515">
        <v>982.8160019999998</v>
      </c>
      <c r="K2070" s="246">
        <v>32.16</v>
      </c>
      <c r="L2070" s="560">
        <v>0.5</v>
      </c>
      <c r="M2070" s="561">
        <v>4.0</v>
      </c>
      <c r="N2070" s="105"/>
      <c r="O2070" s="563">
        <v>47176.0</v>
      </c>
      <c r="P2070" s="563"/>
      <c r="S2070" s="115"/>
      <c r="T2070" s="63"/>
      <c r="U2070" s="8"/>
      <c r="V2070" s="8"/>
      <c r="W2070" s="8"/>
    </row>
    <row r="2071" ht="15.75" customHeight="1">
      <c r="A2071" s="9" t="s">
        <v>4766</v>
      </c>
      <c r="B2071" s="9" t="s">
        <v>4767</v>
      </c>
      <c r="C2071" s="61">
        <v>7.0</v>
      </c>
      <c r="D2071" s="61">
        <v>54.0</v>
      </c>
      <c r="E2071" s="61">
        <v>2000.0</v>
      </c>
      <c r="F2071" s="61">
        <v>386.0</v>
      </c>
      <c r="G2071" s="61">
        <v>330.0</v>
      </c>
      <c r="H2071" s="515">
        <v>1774.9515000000001</v>
      </c>
      <c r="I2071" s="515">
        <v>1451.910327</v>
      </c>
      <c r="J2071" s="515">
        <v>1146.6186690000002</v>
      </c>
      <c r="K2071" s="246">
        <v>37.56</v>
      </c>
      <c r="L2071" s="560">
        <v>0.5</v>
      </c>
      <c r="M2071" s="561">
        <v>4.0</v>
      </c>
      <c r="N2071" s="105"/>
      <c r="O2071" s="563">
        <v>53489.0</v>
      </c>
      <c r="P2071" s="563"/>
      <c r="S2071" s="115"/>
      <c r="T2071" s="63"/>
      <c r="U2071" s="8"/>
      <c r="V2071" s="8"/>
      <c r="W2071" s="8"/>
    </row>
    <row r="2072" ht="15.75" customHeight="1">
      <c r="A2072" s="565" t="s">
        <v>4768</v>
      </c>
      <c r="B2072" s="565" t="s">
        <v>4769</v>
      </c>
      <c r="C2072" s="566">
        <v>8.0</v>
      </c>
      <c r="D2072" s="566">
        <v>54.0</v>
      </c>
      <c r="E2072" s="566">
        <v>2000.0</v>
      </c>
      <c r="F2072" s="566">
        <v>442.0</v>
      </c>
      <c r="G2072" s="566">
        <v>386.0</v>
      </c>
      <c r="H2072" s="567">
        <v>2028.516</v>
      </c>
      <c r="I2072" s="567">
        <v>1659.326088</v>
      </c>
      <c r="J2072" s="567">
        <v>1310.421336</v>
      </c>
      <c r="K2072" s="583">
        <v>42.96</v>
      </c>
      <c r="L2072" s="568">
        <v>0.5</v>
      </c>
      <c r="M2072" s="569">
        <v>4.0</v>
      </c>
      <c r="N2072" s="105"/>
      <c r="O2072" s="563">
        <v>59817.0</v>
      </c>
      <c r="P2072" s="563"/>
      <c r="S2072" s="115"/>
      <c r="T2072" s="63"/>
      <c r="U2072" s="8"/>
      <c r="V2072" s="8"/>
      <c r="W2072" s="8"/>
    </row>
    <row r="2073" ht="15.75" customHeight="1">
      <c r="A2073" s="9" t="s">
        <v>4770</v>
      </c>
      <c r="B2073" s="9" t="s">
        <v>4771</v>
      </c>
      <c r="C2073" s="61">
        <v>9.0</v>
      </c>
      <c r="D2073" s="61">
        <v>54.0</v>
      </c>
      <c r="E2073" s="61">
        <v>2000.0</v>
      </c>
      <c r="F2073" s="61">
        <v>498.0</v>
      </c>
      <c r="G2073" s="61">
        <v>442.0</v>
      </c>
      <c r="H2073" s="515">
        <v>2282.0805</v>
      </c>
      <c r="I2073" s="515">
        <v>1866.741849</v>
      </c>
      <c r="J2073" s="515">
        <v>1474.224003</v>
      </c>
      <c r="K2073" s="246">
        <v>48.36</v>
      </c>
      <c r="L2073" s="560">
        <v>0.5</v>
      </c>
      <c r="M2073" s="561">
        <v>4.0</v>
      </c>
      <c r="N2073" s="105"/>
      <c r="O2073" s="563">
        <v>66156.0</v>
      </c>
      <c r="P2073" s="563"/>
      <c r="S2073" s="115"/>
      <c r="T2073" s="63"/>
      <c r="U2073" s="8"/>
      <c r="V2073" s="8"/>
      <c r="W2073" s="8"/>
    </row>
    <row r="2074" ht="15.75" customHeight="1">
      <c r="A2074" s="9" t="s">
        <v>4772</v>
      </c>
      <c r="B2074" s="9" t="s">
        <v>4773</v>
      </c>
      <c r="C2074" s="61">
        <v>10.0</v>
      </c>
      <c r="D2074" s="61">
        <v>54.0</v>
      </c>
      <c r="E2074" s="61">
        <v>2000.0</v>
      </c>
      <c r="F2074" s="61">
        <v>554.0</v>
      </c>
      <c r="G2074" s="61">
        <v>498.0</v>
      </c>
      <c r="H2074" s="515">
        <v>2535.645</v>
      </c>
      <c r="I2074" s="515">
        <v>2074.1576099999997</v>
      </c>
      <c r="J2074" s="515">
        <v>1638.02667</v>
      </c>
      <c r="K2074" s="246">
        <v>53.76</v>
      </c>
      <c r="L2074" s="560">
        <v>0.5</v>
      </c>
      <c r="M2074" s="561">
        <v>6.0</v>
      </c>
      <c r="N2074" s="105"/>
      <c r="O2074" s="563">
        <v>72513.0</v>
      </c>
      <c r="P2074" s="563"/>
      <c r="S2074" s="115"/>
      <c r="T2074" s="63"/>
      <c r="U2074" s="8"/>
      <c r="V2074" s="8"/>
      <c r="W2074" s="8"/>
    </row>
    <row r="2075" ht="15.75" customHeight="1">
      <c r="A2075" s="565" t="s">
        <v>4774</v>
      </c>
      <c r="B2075" s="565" t="s">
        <v>4775</v>
      </c>
      <c r="C2075" s="566">
        <v>11.0</v>
      </c>
      <c r="D2075" s="566">
        <v>54.0</v>
      </c>
      <c r="E2075" s="566">
        <v>2000.0</v>
      </c>
      <c r="F2075" s="566">
        <v>610.0</v>
      </c>
      <c r="G2075" s="566">
        <v>554.0</v>
      </c>
      <c r="H2075" s="567">
        <v>2789.2095</v>
      </c>
      <c r="I2075" s="567">
        <v>2281.573371</v>
      </c>
      <c r="J2075" s="567">
        <v>1801.8293370000001</v>
      </c>
      <c r="K2075" s="583">
        <v>59.16</v>
      </c>
      <c r="L2075" s="568">
        <v>0.5</v>
      </c>
      <c r="M2075" s="569">
        <v>6.0</v>
      </c>
      <c r="N2075" s="105"/>
      <c r="O2075" s="563">
        <v>78878.0</v>
      </c>
      <c r="P2075" s="563"/>
      <c r="S2075" s="115"/>
      <c r="T2075" s="63"/>
      <c r="U2075" s="8"/>
      <c r="V2075" s="8"/>
      <c r="W2075" s="8"/>
    </row>
    <row r="2076" ht="15.75" customHeight="1">
      <c r="A2076" s="9" t="s">
        <v>4776</v>
      </c>
      <c r="B2076" s="9" t="s">
        <v>4777</v>
      </c>
      <c r="C2076" s="61">
        <v>12.0</v>
      </c>
      <c r="D2076" s="61">
        <v>54.0</v>
      </c>
      <c r="E2076" s="61">
        <v>2000.0</v>
      </c>
      <c r="F2076" s="61">
        <v>666.0</v>
      </c>
      <c r="G2076" s="61">
        <v>610.0</v>
      </c>
      <c r="H2076" s="515">
        <v>3042.7739999999994</v>
      </c>
      <c r="I2076" s="515">
        <v>2488.9891319999992</v>
      </c>
      <c r="J2076" s="515">
        <v>1965.6320039999996</v>
      </c>
      <c r="K2076" s="246">
        <v>64.55999999999999</v>
      </c>
      <c r="L2076" s="560">
        <v>0.5</v>
      </c>
      <c r="M2076" s="561">
        <v>6.0</v>
      </c>
      <c r="N2076" s="105"/>
      <c r="O2076" s="563">
        <v>85171.0</v>
      </c>
      <c r="P2076" s="563"/>
      <c r="S2076" s="115"/>
      <c r="T2076" s="63"/>
      <c r="U2076" s="8"/>
      <c r="V2076" s="8"/>
      <c r="W2076" s="8"/>
    </row>
    <row r="2077" ht="15.75" customHeight="1">
      <c r="A2077" s="9" t="s">
        <v>4778</v>
      </c>
      <c r="B2077" s="9" t="s">
        <v>4779</v>
      </c>
      <c r="C2077" s="61">
        <v>13.0</v>
      </c>
      <c r="D2077" s="61">
        <v>54.0</v>
      </c>
      <c r="E2077" s="61">
        <v>2000.0</v>
      </c>
      <c r="F2077" s="61">
        <v>722.0</v>
      </c>
      <c r="G2077" s="61">
        <v>666.0</v>
      </c>
      <c r="H2077" s="515">
        <v>3296.3385000000003</v>
      </c>
      <c r="I2077" s="515">
        <v>2696.404893</v>
      </c>
      <c r="J2077" s="515">
        <v>2129.4346710000004</v>
      </c>
      <c r="K2077" s="246">
        <v>69.96</v>
      </c>
      <c r="L2077" s="560">
        <v>0.5</v>
      </c>
      <c r="M2077" s="561">
        <v>6.0</v>
      </c>
      <c r="N2077" s="105"/>
      <c r="O2077" s="563">
        <v>91464.0</v>
      </c>
      <c r="P2077" s="563"/>
      <c r="S2077" s="115"/>
      <c r="T2077" s="63"/>
      <c r="U2077" s="8"/>
      <c r="V2077" s="8"/>
      <c r="W2077" s="8"/>
    </row>
    <row r="2078" ht="15.75" customHeight="1">
      <c r="A2078" s="9" t="s">
        <v>4780</v>
      </c>
      <c r="B2078" s="9" t="s">
        <v>4781</v>
      </c>
      <c r="C2078" s="61">
        <v>14.0</v>
      </c>
      <c r="D2078" s="61">
        <v>54.0</v>
      </c>
      <c r="E2078" s="61">
        <v>2000.0</v>
      </c>
      <c r="F2078" s="61">
        <v>778.0</v>
      </c>
      <c r="G2078" s="61">
        <v>722.0</v>
      </c>
      <c r="H2078" s="515">
        <v>3549.9030000000002</v>
      </c>
      <c r="I2078" s="515">
        <v>2903.820654</v>
      </c>
      <c r="J2078" s="515">
        <v>2293.2373380000004</v>
      </c>
      <c r="K2078" s="246">
        <v>75.36</v>
      </c>
      <c r="L2078" s="560">
        <v>0.5</v>
      </c>
      <c r="M2078" s="561">
        <v>6.0</v>
      </c>
      <c r="N2078" s="55"/>
      <c r="O2078" s="563">
        <v>97757.0</v>
      </c>
      <c r="P2078" s="563"/>
      <c r="S2078" s="115"/>
      <c r="T2078" s="63"/>
      <c r="U2078" s="8"/>
      <c r="V2078" s="8"/>
      <c r="W2078" s="8"/>
    </row>
    <row r="2079" ht="15.75" customHeight="1">
      <c r="C2079" s="67"/>
      <c r="D2079" s="67"/>
      <c r="E2079" s="67"/>
      <c r="F2079" s="67"/>
      <c r="G2079" s="67"/>
      <c r="H2079" s="115"/>
      <c r="I2079" s="115"/>
      <c r="J2079" s="115"/>
      <c r="K2079" s="207"/>
      <c r="L2079" s="570"/>
      <c r="M2079" s="571"/>
      <c r="O2079" s="563">
        <v>0.0</v>
      </c>
      <c r="P2079" s="563"/>
      <c r="S2079" s="115"/>
      <c r="T2079" s="63"/>
      <c r="U2079" s="8"/>
      <c r="V2079" s="8"/>
      <c r="W2079" s="8"/>
    </row>
    <row r="2080" ht="15.75" customHeight="1">
      <c r="B2080" s="573" t="s">
        <v>1024</v>
      </c>
      <c r="H2080" s="63"/>
      <c r="I2080" s="63"/>
      <c r="J2080" s="63"/>
      <c r="K2080" s="207"/>
      <c r="M2080" s="572"/>
      <c r="O2080" s="563">
        <v>0.0</v>
      </c>
      <c r="P2080" s="563"/>
      <c r="S2080" s="115"/>
      <c r="T2080" s="63"/>
      <c r="U2080" s="8"/>
      <c r="V2080" s="8"/>
      <c r="W2080" s="8"/>
    </row>
    <row r="2081" ht="15.75" customHeight="1">
      <c r="A2081" s="9" t="s">
        <v>4782</v>
      </c>
      <c r="B2081" s="9" t="s">
        <v>4783</v>
      </c>
      <c r="C2081" s="61">
        <v>2.0</v>
      </c>
      <c r="D2081" s="61">
        <v>54.0</v>
      </c>
      <c r="E2081" s="61">
        <v>2200.0</v>
      </c>
      <c r="F2081" s="61">
        <v>106.0</v>
      </c>
      <c r="G2081" s="61">
        <v>50.0</v>
      </c>
      <c r="H2081" s="515">
        <v>557.3744999999999</v>
      </c>
      <c r="I2081" s="515">
        <v>455.9323409999999</v>
      </c>
      <c r="J2081" s="515">
        <v>360.0639269999999</v>
      </c>
      <c r="K2081" s="246">
        <v>11.52</v>
      </c>
      <c r="L2081" s="560">
        <v>0.5</v>
      </c>
      <c r="M2081" s="561">
        <v>2.0</v>
      </c>
      <c r="N2081" s="562" t="s">
        <v>2098</v>
      </c>
      <c r="O2081" s="563">
        <v>26216.0</v>
      </c>
      <c r="P2081" s="563"/>
      <c r="S2081" s="63"/>
      <c r="T2081" s="63"/>
      <c r="U2081" s="8"/>
      <c r="V2081" s="8"/>
      <c r="W2081" s="8"/>
    </row>
    <row r="2082" ht="15.75" customHeight="1">
      <c r="A2082" s="9" t="s">
        <v>4784</v>
      </c>
      <c r="B2082" s="9" t="s">
        <v>4785</v>
      </c>
      <c r="C2082" s="61">
        <v>3.0</v>
      </c>
      <c r="D2082" s="61">
        <v>54.0</v>
      </c>
      <c r="E2082" s="61">
        <v>2200.0</v>
      </c>
      <c r="F2082" s="61">
        <v>162.0</v>
      </c>
      <c r="G2082" s="61">
        <v>106.0</v>
      </c>
      <c r="H2082" s="515">
        <v>836.6460000000001</v>
      </c>
      <c r="I2082" s="515">
        <v>684.376428</v>
      </c>
      <c r="J2082" s="515">
        <v>540.4733160000001</v>
      </c>
      <c r="K2082" s="246">
        <v>17.4</v>
      </c>
      <c r="L2082" s="560">
        <v>0.5</v>
      </c>
      <c r="M2082" s="561">
        <v>4.0</v>
      </c>
      <c r="N2082" s="105"/>
      <c r="O2082" s="563">
        <v>33868.0</v>
      </c>
      <c r="P2082" s="563"/>
      <c r="S2082" s="115"/>
      <c r="T2082" s="63"/>
      <c r="U2082" s="8"/>
      <c r="V2082" s="8"/>
      <c r="W2082" s="8"/>
    </row>
    <row r="2083" ht="15.75" customHeight="1">
      <c r="A2083" s="9" t="s">
        <v>4786</v>
      </c>
      <c r="B2083" s="9" t="s">
        <v>4787</v>
      </c>
      <c r="C2083" s="61">
        <v>4.0</v>
      </c>
      <c r="D2083" s="61">
        <v>54.0</v>
      </c>
      <c r="E2083" s="61">
        <v>2200.0</v>
      </c>
      <c r="F2083" s="61">
        <v>218.0</v>
      </c>
      <c r="G2083" s="61">
        <v>162.0</v>
      </c>
      <c r="H2083" s="515">
        <v>1115.9175000000002</v>
      </c>
      <c r="I2083" s="515">
        <v>912.8205150000001</v>
      </c>
      <c r="J2083" s="515">
        <v>720.8827050000002</v>
      </c>
      <c r="K2083" s="246">
        <v>23.28</v>
      </c>
      <c r="L2083" s="560">
        <v>0.5</v>
      </c>
      <c r="M2083" s="561">
        <v>4.0</v>
      </c>
      <c r="N2083" s="105"/>
      <c r="O2083" s="563">
        <v>41535.0</v>
      </c>
      <c r="P2083" s="563"/>
      <c r="S2083" s="115"/>
      <c r="T2083" s="63"/>
      <c r="U2083" s="8"/>
      <c r="V2083" s="8"/>
      <c r="W2083" s="8"/>
    </row>
    <row r="2084" ht="15.75" customHeight="1">
      <c r="A2084" s="565" t="s">
        <v>4788</v>
      </c>
      <c r="B2084" s="565" t="s">
        <v>4789</v>
      </c>
      <c r="C2084" s="566">
        <v>5.0</v>
      </c>
      <c r="D2084" s="566">
        <v>54.0</v>
      </c>
      <c r="E2084" s="566">
        <v>2200.0</v>
      </c>
      <c r="F2084" s="566">
        <v>274.0</v>
      </c>
      <c r="G2084" s="566">
        <v>218.0</v>
      </c>
      <c r="H2084" s="567">
        <v>1395.189</v>
      </c>
      <c r="I2084" s="567">
        <v>1141.264602</v>
      </c>
      <c r="J2084" s="567">
        <v>901.292094</v>
      </c>
      <c r="K2084" s="583">
        <v>29.160000000000004</v>
      </c>
      <c r="L2084" s="568">
        <v>0.5</v>
      </c>
      <c r="M2084" s="569">
        <v>4.0</v>
      </c>
      <c r="N2084" s="105"/>
      <c r="O2084" s="563">
        <v>49220.0</v>
      </c>
      <c r="P2084" s="563"/>
      <c r="S2084" s="115"/>
      <c r="T2084" s="63"/>
      <c r="U2084" s="8"/>
      <c r="V2084" s="8"/>
      <c r="W2084" s="8"/>
    </row>
    <row r="2085" ht="15.75" customHeight="1">
      <c r="A2085" s="9" t="s">
        <v>4790</v>
      </c>
      <c r="B2085" s="9" t="s">
        <v>4791</v>
      </c>
      <c r="C2085" s="61">
        <v>6.0</v>
      </c>
      <c r="D2085" s="61">
        <v>54.0</v>
      </c>
      <c r="E2085" s="61">
        <v>2200.0</v>
      </c>
      <c r="F2085" s="61">
        <v>330.0</v>
      </c>
      <c r="G2085" s="61">
        <v>274.0</v>
      </c>
      <c r="H2085" s="515">
        <v>1673.2920000000001</v>
      </c>
      <c r="I2085" s="515">
        <v>1368.752856</v>
      </c>
      <c r="J2085" s="515">
        <v>1080.9466320000001</v>
      </c>
      <c r="K2085" s="246">
        <v>35.04</v>
      </c>
      <c r="L2085" s="560">
        <v>0.5</v>
      </c>
      <c r="M2085" s="561">
        <v>4.0</v>
      </c>
      <c r="N2085" s="105"/>
      <c r="O2085" s="563">
        <v>56918.0</v>
      </c>
      <c r="P2085" s="563"/>
      <c r="S2085" s="115"/>
      <c r="T2085" s="63"/>
      <c r="U2085" s="8"/>
      <c r="V2085" s="8"/>
      <c r="W2085" s="8"/>
    </row>
    <row r="2086" ht="15.75" customHeight="1">
      <c r="A2086" s="9" t="s">
        <v>4792</v>
      </c>
      <c r="B2086" s="9" t="s">
        <v>4793</v>
      </c>
      <c r="C2086" s="61">
        <v>7.0</v>
      </c>
      <c r="D2086" s="61">
        <v>54.0</v>
      </c>
      <c r="E2086" s="61">
        <v>2200.0</v>
      </c>
      <c r="F2086" s="61">
        <v>386.0</v>
      </c>
      <c r="G2086" s="61">
        <v>330.0</v>
      </c>
      <c r="H2086" s="515">
        <v>1951.395</v>
      </c>
      <c r="I2086" s="515">
        <v>1596.24111</v>
      </c>
      <c r="J2086" s="515">
        <v>1260.60117</v>
      </c>
      <c r="K2086" s="246">
        <v>40.92</v>
      </c>
      <c r="L2086" s="560">
        <v>0.5</v>
      </c>
      <c r="M2086" s="561">
        <v>4.0</v>
      </c>
      <c r="N2086" s="105"/>
      <c r="O2086" s="563">
        <v>64634.0</v>
      </c>
      <c r="P2086" s="563"/>
      <c r="S2086" s="115"/>
      <c r="T2086" s="63"/>
      <c r="U2086" s="8"/>
      <c r="V2086" s="8"/>
      <c r="W2086" s="8"/>
    </row>
    <row r="2087" ht="15.75" customHeight="1">
      <c r="A2087" s="565" t="s">
        <v>4794</v>
      </c>
      <c r="B2087" s="565" t="s">
        <v>4795</v>
      </c>
      <c r="C2087" s="566">
        <v>8.0</v>
      </c>
      <c r="D2087" s="566">
        <v>54.0</v>
      </c>
      <c r="E2087" s="566">
        <v>2200.0</v>
      </c>
      <c r="F2087" s="566">
        <v>442.0</v>
      </c>
      <c r="G2087" s="566">
        <v>386.0</v>
      </c>
      <c r="H2087" s="567">
        <v>2231.8350000000005</v>
      </c>
      <c r="I2087" s="567">
        <v>2053.129284</v>
      </c>
      <c r="J2087" s="567">
        <v>1621.4199480000002</v>
      </c>
      <c r="K2087" s="583">
        <v>46.800000000000004</v>
      </c>
      <c r="L2087" s="568">
        <v>0.5</v>
      </c>
      <c r="M2087" s="569">
        <v>4.0</v>
      </c>
      <c r="N2087" s="105"/>
      <c r="O2087" s="563">
        <v>72369.0</v>
      </c>
      <c r="P2087" s="563"/>
      <c r="S2087" s="115"/>
      <c r="T2087" s="63"/>
      <c r="U2087" s="8"/>
      <c r="V2087" s="8"/>
      <c r="W2087" s="8"/>
    </row>
    <row r="2088" ht="15.75" customHeight="1">
      <c r="A2088" s="9" t="s">
        <v>4796</v>
      </c>
      <c r="B2088" s="9" t="s">
        <v>4797</v>
      </c>
      <c r="C2088" s="61">
        <v>9.0</v>
      </c>
      <c r="D2088" s="61">
        <v>54.0</v>
      </c>
      <c r="E2088" s="61">
        <v>2200.0</v>
      </c>
      <c r="F2088" s="61">
        <v>498.0</v>
      </c>
      <c r="G2088" s="61">
        <v>442.0</v>
      </c>
      <c r="H2088" s="515">
        <v>2509.938</v>
      </c>
      <c r="I2088" s="515">
        <v>2281.573371</v>
      </c>
      <c r="J2088" s="515">
        <v>1801.8293370000001</v>
      </c>
      <c r="K2088" s="246">
        <v>52.68000000000001</v>
      </c>
      <c r="L2088" s="560">
        <v>0.5</v>
      </c>
      <c r="M2088" s="561">
        <v>4.0</v>
      </c>
      <c r="N2088" s="105"/>
      <c r="O2088" s="563">
        <v>80116.0</v>
      </c>
      <c r="P2088" s="563"/>
      <c r="S2088" s="115"/>
      <c r="T2088" s="63"/>
      <c r="U2088" s="8"/>
      <c r="V2088" s="8"/>
      <c r="W2088" s="8"/>
    </row>
    <row r="2089" ht="15.75" customHeight="1">
      <c r="A2089" s="9" t="s">
        <v>4798</v>
      </c>
      <c r="B2089" s="9" t="s">
        <v>4799</v>
      </c>
      <c r="C2089" s="61">
        <v>10.0</v>
      </c>
      <c r="D2089" s="61">
        <v>54.0</v>
      </c>
      <c r="E2089" s="61">
        <v>2200.0</v>
      </c>
      <c r="F2089" s="61">
        <v>554.0</v>
      </c>
      <c r="G2089" s="61">
        <v>498.0</v>
      </c>
      <c r="H2089" s="515">
        <v>2789.2095</v>
      </c>
      <c r="I2089" s="515">
        <v>2510.017458</v>
      </c>
      <c r="J2089" s="515">
        <v>1982.2387260000003</v>
      </c>
      <c r="K2089" s="246">
        <v>58.56</v>
      </c>
      <c r="L2089" s="560">
        <v>0.5</v>
      </c>
      <c r="M2089" s="561">
        <v>6.0</v>
      </c>
      <c r="N2089" s="105"/>
      <c r="O2089" s="563">
        <v>87886.0</v>
      </c>
      <c r="P2089" s="563"/>
      <c r="S2089" s="115"/>
      <c r="T2089" s="63"/>
      <c r="U2089" s="8"/>
      <c r="V2089" s="8"/>
      <c r="W2089" s="8"/>
    </row>
    <row r="2090" ht="15.75" customHeight="1">
      <c r="A2090" s="565" t="s">
        <v>4800</v>
      </c>
      <c r="B2090" s="565" t="s">
        <v>4801</v>
      </c>
      <c r="C2090" s="566">
        <v>11.0</v>
      </c>
      <c r="D2090" s="566">
        <v>54.0</v>
      </c>
      <c r="E2090" s="566">
        <v>2200.0</v>
      </c>
      <c r="F2090" s="566">
        <v>610.0</v>
      </c>
      <c r="G2090" s="566">
        <v>554.0</v>
      </c>
      <c r="H2090" s="567">
        <v>3068.481</v>
      </c>
      <c r="I2090" s="567">
        <v>2738.4615449999997</v>
      </c>
      <c r="J2090" s="567">
        <v>2162.648115</v>
      </c>
      <c r="K2090" s="583">
        <v>64.44000000000001</v>
      </c>
      <c r="L2090" s="568">
        <v>0.5</v>
      </c>
      <c r="M2090" s="569">
        <v>6.0</v>
      </c>
      <c r="N2090" s="105"/>
      <c r="O2090" s="563">
        <v>95666.0</v>
      </c>
      <c r="P2090" s="563"/>
      <c r="S2090" s="115"/>
      <c r="T2090" s="63"/>
      <c r="U2090" s="8"/>
      <c r="V2090" s="8"/>
      <c r="W2090" s="8"/>
    </row>
    <row r="2091" ht="15.75" customHeight="1">
      <c r="A2091" s="9" t="s">
        <v>4802</v>
      </c>
      <c r="B2091" s="9" t="s">
        <v>4803</v>
      </c>
      <c r="C2091" s="61">
        <v>12.0</v>
      </c>
      <c r="D2091" s="61">
        <v>54.0</v>
      </c>
      <c r="E2091" s="61">
        <v>2200.0</v>
      </c>
      <c r="F2091" s="61">
        <v>666.0</v>
      </c>
      <c r="G2091" s="61">
        <v>610.0</v>
      </c>
      <c r="H2091" s="515">
        <v>3347.7525</v>
      </c>
      <c r="I2091" s="515">
        <v>2965.949799</v>
      </c>
      <c r="J2091" s="515">
        <v>2342.302653</v>
      </c>
      <c r="K2091" s="246">
        <v>70.32</v>
      </c>
      <c r="L2091" s="560">
        <v>0.5</v>
      </c>
      <c r="M2091" s="561">
        <v>6.0</v>
      </c>
      <c r="N2091" s="105"/>
      <c r="O2091" s="563">
        <v>103357.0</v>
      </c>
      <c r="P2091" s="563"/>
      <c r="S2091" s="115"/>
      <c r="T2091" s="63"/>
      <c r="U2091" s="8"/>
      <c r="V2091" s="8"/>
      <c r="W2091" s="8"/>
    </row>
    <row r="2092" ht="15.75" customHeight="1">
      <c r="A2092" s="9" t="s">
        <v>4804</v>
      </c>
      <c r="B2092" s="9" t="s">
        <v>4805</v>
      </c>
      <c r="C2092" s="61">
        <v>13.0</v>
      </c>
      <c r="D2092" s="61">
        <v>54.0</v>
      </c>
      <c r="E2092" s="61">
        <v>2200.0</v>
      </c>
      <c r="F2092" s="61">
        <v>722.0</v>
      </c>
      <c r="G2092" s="61">
        <v>666.0</v>
      </c>
      <c r="H2092" s="515">
        <v>3625.8555</v>
      </c>
      <c r="I2092" s="515">
        <v>3010.8739499999997</v>
      </c>
      <c r="J2092" s="515">
        <v>2377.78065</v>
      </c>
      <c r="K2092" s="246">
        <v>76.2</v>
      </c>
      <c r="L2092" s="560">
        <v>0.5</v>
      </c>
      <c r="M2092" s="561">
        <v>6.0</v>
      </c>
      <c r="N2092" s="105"/>
      <c r="O2092" s="563">
        <v>111048.0</v>
      </c>
      <c r="P2092" s="563"/>
      <c r="S2092" s="115"/>
      <c r="T2092" s="63"/>
      <c r="U2092" s="8"/>
      <c r="V2092" s="8"/>
      <c r="W2092" s="8"/>
    </row>
    <row r="2093" ht="15.75" customHeight="1">
      <c r="A2093" s="9" t="s">
        <v>4806</v>
      </c>
      <c r="B2093" s="9" t="s">
        <v>4807</v>
      </c>
      <c r="C2093" s="61">
        <v>14.0</v>
      </c>
      <c r="D2093" s="61">
        <v>54.0</v>
      </c>
      <c r="E2093" s="61">
        <v>2200.0</v>
      </c>
      <c r="F2093" s="61">
        <v>778.0</v>
      </c>
      <c r="G2093" s="61">
        <v>722.0</v>
      </c>
      <c r="H2093" s="515">
        <v>3905.1270000000004</v>
      </c>
      <c r="I2093" s="515">
        <v>3243.141369</v>
      </c>
      <c r="J2093" s="515">
        <v>2561.209443</v>
      </c>
      <c r="K2093" s="246">
        <v>82.08</v>
      </c>
      <c r="L2093" s="560">
        <v>0.5</v>
      </c>
      <c r="M2093" s="561">
        <v>6.0</v>
      </c>
      <c r="N2093" s="55"/>
      <c r="O2093" s="563">
        <v>118741.0</v>
      </c>
      <c r="P2093" s="563"/>
      <c r="S2093" s="115"/>
      <c r="T2093" s="63"/>
      <c r="U2093" s="8"/>
      <c r="V2093" s="8"/>
      <c r="W2093" s="8"/>
    </row>
    <row r="2094" ht="15.75" customHeight="1">
      <c r="C2094" s="67"/>
      <c r="D2094" s="67"/>
      <c r="E2094" s="67"/>
      <c r="F2094" s="67"/>
      <c r="G2094" s="67"/>
      <c r="H2094" s="115"/>
      <c r="I2094" s="115"/>
      <c r="J2094" s="115"/>
      <c r="K2094" s="207"/>
      <c r="L2094" s="570"/>
      <c r="M2094" s="571"/>
      <c r="O2094" s="563">
        <v>0.0</v>
      </c>
      <c r="P2094" s="563"/>
      <c r="S2094" s="115"/>
      <c r="T2094" s="63"/>
      <c r="U2094" s="8"/>
      <c r="V2094" s="8"/>
      <c r="W2094" s="8"/>
    </row>
    <row r="2095" ht="15.75" customHeight="1">
      <c r="B2095" s="573" t="s">
        <v>1081</v>
      </c>
      <c r="H2095" s="115"/>
      <c r="I2095" s="115"/>
      <c r="J2095" s="115"/>
      <c r="K2095" s="207"/>
      <c r="M2095" s="572"/>
      <c r="O2095" s="563">
        <v>0.0</v>
      </c>
      <c r="P2095" s="563"/>
      <c r="S2095" s="115"/>
      <c r="T2095" s="63"/>
      <c r="U2095" s="8"/>
      <c r="V2095" s="8"/>
      <c r="W2095" s="8"/>
    </row>
    <row r="2096" ht="15.75" customHeight="1">
      <c r="A2096" s="9" t="s">
        <v>4808</v>
      </c>
      <c r="B2096" s="9" t="s">
        <v>4809</v>
      </c>
      <c r="C2096" s="61">
        <v>2.0</v>
      </c>
      <c r="D2096" s="61">
        <v>54.0</v>
      </c>
      <c r="E2096" s="61">
        <v>2250.0</v>
      </c>
      <c r="F2096" s="61">
        <v>106.0</v>
      </c>
      <c r="G2096" s="61">
        <v>50.0</v>
      </c>
      <c r="H2096" s="515">
        <v>566.7224999999999</v>
      </c>
      <c r="I2096" s="515">
        <v>463.5790049999998</v>
      </c>
      <c r="J2096" s="515">
        <v>366.10273499999994</v>
      </c>
      <c r="K2096" s="246">
        <v>11.760000000000002</v>
      </c>
      <c r="L2096" s="560">
        <v>0.5</v>
      </c>
      <c r="M2096" s="561">
        <v>2.0</v>
      </c>
      <c r="N2096" s="562" t="s">
        <v>2098</v>
      </c>
      <c r="O2096" s="563">
        <v>26737.0</v>
      </c>
      <c r="P2096" s="563"/>
      <c r="S2096" s="115"/>
      <c r="T2096" s="63"/>
      <c r="U2096" s="8"/>
      <c r="V2096" s="8"/>
      <c r="W2096" s="8"/>
    </row>
    <row r="2097" ht="15.75" customHeight="1">
      <c r="A2097" s="9" t="s">
        <v>4810</v>
      </c>
      <c r="B2097" s="9" t="s">
        <v>4811</v>
      </c>
      <c r="C2097" s="61">
        <v>3.0</v>
      </c>
      <c r="D2097" s="61">
        <v>54.0</v>
      </c>
      <c r="E2097" s="61">
        <v>2250.0</v>
      </c>
      <c r="F2097" s="61">
        <v>162.0</v>
      </c>
      <c r="G2097" s="61">
        <v>106.0</v>
      </c>
      <c r="H2097" s="515">
        <v>849.4994999999999</v>
      </c>
      <c r="I2097" s="515">
        <v>694.8905909999999</v>
      </c>
      <c r="J2097" s="515">
        <v>548.776677</v>
      </c>
      <c r="K2097" s="246">
        <v>17.76</v>
      </c>
      <c r="L2097" s="560">
        <v>0.5</v>
      </c>
      <c r="M2097" s="561">
        <v>4.0</v>
      </c>
      <c r="N2097" s="105"/>
      <c r="O2097" s="563">
        <v>34562.0</v>
      </c>
      <c r="P2097" s="563"/>
      <c r="S2097" s="115"/>
      <c r="T2097" s="63"/>
      <c r="U2097" s="8"/>
      <c r="V2097" s="8"/>
      <c r="W2097" s="8"/>
    </row>
    <row r="2098" ht="15.75" customHeight="1">
      <c r="A2098" s="9" t="s">
        <v>4812</v>
      </c>
      <c r="B2098" s="9" t="s">
        <v>4813</v>
      </c>
      <c r="C2098" s="61">
        <v>4.0</v>
      </c>
      <c r="D2098" s="61">
        <v>54.0</v>
      </c>
      <c r="E2098" s="61">
        <v>2250.0</v>
      </c>
      <c r="F2098" s="61">
        <v>218.0</v>
      </c>
      <c r="G2098" s="61">
        <v>162.0</v>
      </c>
      <c r="H2098" s="515">
        <v>1132.2765</v>
      </c>
      <c r="I2098" s="515">
        <v>926.2021769999999</v>
      </c>
      <c r="J2098" s="515">
        <v>731.450619</v>
      </c>
      <c r="K2098" s="246">
        <v>23.76</v>
      </c>
      <c r="L2098" s="560">
        <v>0.5</v>
      </c>
      <c r="M2098" s="561">
        <v>4.0</v>
      </c>
      <c r="N2098" s="105"/>
      <c r="O2098" s="563">
        <v>42404.0</v>
      </c>
      <c r="P2098" s="563"/>
      <c r="S2098" s="115"/>
      <c r="T2098" s="63"/>
      <c r="U2098" s="8"/>
      <c r="V2098" s="8"/>
      <c r="W2098" s="8"/>
    </row>
    <row r="2099" ht="15.75" customHeight="1">
      <c r="A2099" s="565" t="s">
        <v>4814</v>
      </c>
      <c r="B2099" s="565" t="s">
        <v>4815</v>
      </c>
      <c r="C2099" s="566">
        <v>5.0</v>
      </c>
      <c r="D2099" s="566">
        <v>54.0</v>
      </c>
      <c r="E2099" s="566">
        <v>2250.0</v>
      </c>
      <c r="F2099" s="566">
        <v>274.0</v>
      </c>
      <c r="G2099" s="566">
        <v>218.0</v>
      </c>
      <c r="H2099" s="567">
        <v>1416.222</v>
      </c>
      <c r="I2099" s="567">
        <v>1158.469596</v>
      </c>
      <c r="J2099" s="567">
        <v>914.879412</v>
      </c>
      <c r="K2099" s="583">
        <v>29.76</v>
      </c>
      <c r="L2099" s="568">
        <v>0.5</v>
      </c>
      <c r="M2099" s="569">
        <v>4.0</v>
      </c>
      <c r="N2099" s="105"/>
      <c r="O2099" s="563">
        <v>50262.0</v>
      </c>
      <c r="P2099" s="563"/>
      <c r="S2099" s="115"/>
      <c r="T2099" s="63"/>
      <c r="U2099" s="8"/>
      <c r="V2099" s="8"/>
      <c r="W2099" s="8"/>
    </row>
    <row r="2100" ht="15.75" customHeight="1">
      <c r="A2100" s="9" t="s">
        <v>4816</v>
      </c>
      <c r="B2100" s="9" t="s">
        <v>4817</v>
      </c>
      <c r="C2100" s="61">
        <v>6.0</v>
      </c>
      <c r="D2100" s="61">
        <v>54.0</v>
      </c>
      <c r="E2100" s="61">
        <v>2250.0</v>
      </c>
      <c r="F2100" s="61">
        <v>330.0</v>
      </c>
      <c r="G2100" s="61">
        <v>274.0</v>
      </c>
      <c r="H2100" s="515">
        <v>1698.9989999999998</v>
      </c>
      <c r="I2100" s="515">
        <v>1389.7811819999997</v>
      </c>
      <c r="J2100" s="515">
        <v>1097.553354</v>
      </c>
      <c r="K2100" s="246">
        <v>35.760000000000005</v>
      </c>
      <c r="L2100" s="560">
        <v>0.5</v>
      </c>
      <c r="M2100" s="561">
        <v>4.0</v>
      </c>
      <c r="N2100" s="105"/>
      <c r="O2100" s="563">
        <v>58136.0</v>
      </c>
      <c r="P2100" s="563"/>
      <c r="S2100" s="115"/>
      <c r="T2100" s="63"/>
      <c r="U2100" s="8"/>
      <c r="V2100" s="8"/>
      <c r="W2100" s="8"/>
    </row>
    <row r="2101" ht="15.75" customHeight="1">
      <c r="A2101" s="9" t="s">
        <v>4818</v>
      </c>
      <c r="B2101" s="9" t="s">
        <v>4819</v>
      </c>
      <c r="C2101" s="61">
        <v>7.0</v>
      </c>
      <c r="D2101" s="61">
        <v>54.0</v>
      </c>
      <c r="E2101" s="61">
        <v>2250.0</v>
      </c>
      <c r="F2101" s="61">
        <v>386.0</v>
      </c>
      <c r="G2101" s="61">
        <v>330.0</v>
      </c>
      <c r="H2101" s="515">
        <v>1981.7760000000003</v>
      </c>
      <c r="I2101" s="515">
        <v>1621.0927680000002</v>
      </c>
      <c r="J2101" s="515">
        <v>1280.2272960000003</v>
      </c>
      <c r="K2101" s="246">
        <v>41.760000000000005</v>
      </c>
      <c r="L2101" s="560">
        <v>0.5</v>
      </c>
      <c r="M2101" s="561">
        <v>4.0</v>
      </c>
      <c r="N2101" s="105"/>
      <c r="O2101" s="563">
        <v>66028.0</v>
      </c>
      <c r="P2101" s="563"/>
      <c r="S2101" s="115"/>
      <c r="T2101" s="63"/>
      <c r="U2101" s="8"/>
      <c r="V2101" s="8"/>
      <c r="W2101" s="8"/>
    </row>
    <row r="2102" ht="15.75" customHeight="1">
      <c r="A2102" s="565" t="s">
        <v>4820</v>
      </c>
      <c r="B2102" s="565" t="s">
        <v>4821</v>
      </c>
      <c r="C2102" s="566">
        <v>8.0</v>
      </c>
      <c r="D2102" s="566">
        <v>54.0</v>
      </c>
      <c r="E2102" s="566">
        <v>2250.0</v>
      </c>
      <c r="F2102" s="566">
        <v>442.0</v>
      </c>
      <c r="G2102" s="566">
        <v>386.0</v>
      </c>
      <c r="H2102" s="567">
        <v>2265.7215</v>
      </c>
      <c r="I2102" s="567">
        <v>1853.360187</v>
      </c>
      <c r="J2102" s="567">
        <v>1463.656089</v>
      </c>
      <c r="K2102" s="583">
        <v>47.760000000000005</v>
      </c>
      <c r="L2102" s="568">
        <v>0.5</v>
      </c>
      <c r="M2102" s="569">
        <v>4.0</v>
      </c>
      <c r="N2102" s="105"/>
      <c r="O2102" s="563">
        <v>73938.0</v>
      </c>
      <c r="P2102" s="563"/>
      <c r="S2102" s="115"/>
      <c r="T2102" s="63"/>
      <c r="U2102" s="8"/>
      <c r="V2102" s="8"/>
      <c r="W2102" s="8"/>
    </row>
    <row r="2103" ht="15.75" customHeight="1">
      <c r="A2103" s="9" t="s">
        <v>4822</v>
      </c>
      <c r="B2103" s="9" t="s">
        <v>4823</v>
      </c>
      <c r="C2103" s="61">
        <v>9.0</v>
      </c>
      <c r="D2103" s="61">
        <v>54.0</v>
      </c>
      <c r="E2103" s="61">
        <v>2250.0</v>
      </c>
      <c r="F2103" s="61">
        <v>498.0</v>
      </c>
      <c r="G2103" s="61">
        <v>442.0</v>
      </c>
      <c r="H2103" s="515">
        <v>2548.4984999999997</v>
      </c>
      <c r="I2103" s="515">
        <v>2084.6717729999996</v>
      </c>
      <c r="J2103" s="515">
        <v>1646.330031</v>
      </c>
      <c r="K2103" s="246">
        <v>53.760000000000005</v>
      </c>
      <c r="L2103" s="560">
        <v>0.5</v>
      </c>
      <c r="M2103" s="561">
        <v>4.0</v>
      </c>
      <c r="N2103" s="105"/>
      <c r="O2103" s="563">
        <v>81862.0</v>
      </c>
      <c r="P2103" s="563"/>
      <c r="S2103" s="115"/>
      <c r="T2103" s="63"/>
      <c r="U2103" s="8"/>
      <c r="V2103" s="8"/>
      <c r="W2103" s="8"/>
    </row>
    <row r="2104" ht="15.75" customHeight="1">
      <c r="A2104" s="9" t="s">
        <v>4824</v>
      </c>
      <c r="B2104" s="9" t="s">
        <v>4825</v>
      </c>
      <c r="C2104" s="61">
        <v>10.0</v>
      </c>
      <c r="D2104" s="61">
        <v>54.0</v>
      </c>
      <c r="E2104" s="61">
        <v>2250.0</v>
      </c>
      <c r="F2104" s="61">
        <v>554.0</v>
      </c>
      <c r="G2104" s="61">
        <v>498.0</v>
      </c>
      <c r="H2104" s="515">
        <v>2831.2754999999997</v>
      </c>
      <c r="I2104" s="515">
        <v>2315.983359</v>
      </c>
      <c r="J2104" s="515">
        <v>1829.0039729999999</v>
      </c>
      <c r="K2104" s="246">
        <v>59.76</v>
      </c>
      <c r="L2104" s="560">
        <v>0.5</v>
      </c>
      <c r="M2104" s="561">
        <v>6.0</v>
      </c>
      <c r="N2104" s="105"/>
      <c r="O2104" s="563">
        <v>89807.0</v>
      </c>
      <c r="P2104" s="563"/>
      <c r="S2104" s="115"/>
      <c r="T2104" s="63"/>
      <c r="U2104" s="8"/>
      <c r="V2104" s="8"/>
      <c r="W2104" s="8"/>
    </row>
    <row r="2105" ht="15.75" customHeight="1">
      <c r="A2105" s="565" t="s">
        <v>4826</v>
      </c>
      <c r="B2105" s="565" t="s">
        <v>4827</v>
      </c>
      <c r="C2105" s="566">
        <v>11.0</v>
      </c>
      <c r="D2105" s="566">
        <v>54.0</v>
      </c>
      <c r="E2105" s="566">
        <v>2250.0</v>
      </c>
      <c r="F2105" s="566">
        <v>610.0</v>
      </c>
      <c r="G2105" s="566">
        <v>554.0</v>
      </c>
      <c r="H2105" s="567">
        <v>3115.2209999999995</v>
      </c>
      <c r="I2105" s="567">
        <v>2548.2507779999996</v>
      </c>
      <c r="J2105" s="567">
        <v>2012.4327659999997</v>
      </c>
      <c r="K2105" s="583">
        <v>65.76</v>
      </c>
      <c r="L2105" s="568">
        <v>0.5</v>
      </c>
      <c r="M2105" s="569">
        <v>6.0</v>
      </c>
      <c r="N2105" s="105"/>
      <c r="O2105" s="563">
        <v>97764.0</v>
      </c>
      <c r="P2105" s="563"/>
      <c r="S2105" s="115"/>
      <c r="T2105" s="63"/>
      <c r="U2105" s="8"/>
      <c r="V2105" s="8"/>
      <c r="W2105" s="8"/>
    </row>
    <row r="2106" ht="15.75" customHeight="1">
      <c r="A2106" s="9" t="s">
        <v>4828</v>
      </c>
      <c r="B2106" s="9" t="s">
        <v>4829</v>
      </c>
      <c r="C2106" s="61">
        <v>12.0</v>
      </c>
      <c r="D2106" s="61">
        <v>54.0</v>
      </c>
      <c r="E2106" s="61">
        <v>2250.0</v>
      </c>
      <c r="F2106" s="61">
        <v>666.0</v>
      </c>
      <c r="G2106" s="61">
        <v>610.0</v>
      </c>
      <c r="H2106" s="515">
        <v>3397.9979999999996</v>
      </c>
      <c r="I2106" s="515">
        <v>2779.5623639999994</v>
      </c>
      <c r="J2106" s="515">
        <v>2195.106708</v>
      </c>
      <c r="K2106" s="246">
        <v>71.76</v>
      </c>
      <c r="L2106" s="560">
        <v>0.5</v>
      </c>
      <c r="M2106" s="561">
        <v>6.0</v>
      </c>
      <c r="N2106" s="105"/>
      <c r="O2106" s="563">
        <v>105631.0</v>
      </c>
      <c r="P2106" s="563"/>
      <c r="S2106" s="115"/>
      <c r="T2106" s="63"/>
      <c r="U2106" s="8"/>
      <c r="V2106" s="8"/>
      <c r="W2106" s="8"/>
    </row>
    <row r="2107" ht="15.75" customHeight="1">
      <c r="A2107" s="9" t="s">
        <v>4830</v>
      </c>
      <c r="B2107" s="9" t="s">
        <v>4831</v>
      </c>
      <c r="C2107" s="61">
        <v>13.0</v>
      </c>
      <c r="D2107" s="61">
        <v>54.0</v>
      </c>
      <c r="E2107" s="61">
        <v>2250.0</v>
      </c>
      <c r="F2107" s="61">
        <v>722.0</v>
      </c>
      <c r="G2107" s="61">
        <v>666.0</v>
      </c>
      <c r="H2107" s="515">
        <v>3680.775</v>
      </c>
      <c r="I2107" s="515">
        <v>3010.8739499999997</v>
      </c>
      <c r="J2107" s="515">
        <v>2377.78065</v>
      </c>
      <c r="K2107" s="246">
        <v>77.76</v>
      </c>
      <c r="L2107" s="560">
        <v>0.5</v>
      </c>
      <c r="M2107" s="561">
        <v>6.0</v>
      </c>
      <c r="N2107" s="105"/>
      <c r="O2107" s="563">
        <v>113497.0</v>
      </c>
      <c r="P2107" s="563"/>
      <c r="S2107" s="115"/>
      <c r="T2107" s="63"/>
      <c r="U2107" s="8"/>
      <c r="V2107" s="8"/>
      <c r="W2107" s="8"/>
    </row>
    <row r="2108" ht="15.75" customHeight="1">
      <c r="A2108" s="9" t="s">
        <v>4832</v>
      </c>
      <c r="B2108" s="9" t="s">
        <v>4833</v>
      </c>
      <c r="C2108" s="61">
        <v>14.0</v>
      </c>
      <c r="D2108" s="61">
        <v>54.0</v>
      </c>
      <c r="E2108" s="61">
        <v>2250.0</v>
      </c>
      <c r="F2108" s="61">
        <v>778.0</v>
      </c>
      <c r="G2108" s="61">
        <v>722.0</v>
      </c>
      <c r="H2108" s="515">
        <v>3964.7205</v>
      </c>
      <c r="I2108" s="515">
        <v>3243.141369</v>
      </c>
      <c r="J2108" s="515">
        <v>2561.209443</v>
      </c>
      <c r="K2108" s="246">
        <v>83.76</v>
      </c>
      <c r="L2108" s="560">
        <v>0.5</v>
      </c>
      <c r="M2108" s="561">
        <v>6.0</v>
      </c>
      <c r="N2108" s="55"/>
      <c r="O2108" s="563">
        <v>121363.0</v>
      </c>
      <c r="P2108" s="563"/>
      <c r="S2108" s="115"/>
      <c r="T2108" s="63"/>
      <c r="U2108" s="8"/>
      <c r="V2108" s="8"/>
      <c r="W2108" s="8"/>
    </row>
    <row r="2109" ht="15.75" customHeight="1">
      <c r="H2109" s="63"/>
      <c r="I2109" s="63"/>
      <c r="J2109" s="63"/>
      <c r="K2109" s="207"/>
      <c r="M2109" s="572"/>
      <c r="O2109" s="563">
        <v>0.0</v>
      </c>
      <c r="P2109" s="563"/>
      <c r="S2109" s="115"/>
      <c r="T2109" s="63"/>
      <c r="U2109" s="8"/>
      <c r="V2109" s="8"/>
      <c r="W2109" s="8"/>
    </row>
    <row r="2110" ht="15.75" customHeight="1">
      <c r="B2110" s="573" t="s">
        <v>1138</v>
      </c>
      <c r="H2110" s="63"/>
      <c r="I2110" s="63"/>
      <c r="J2110" s="63"/>
      <c r="K2110" s="207"/>
      <c r="M2110" s="572"/>
      <c r="O2110" s="563">
        <v>0.0</v>
      </c>
      <c r="P2110" s="563"/>
      <c r="S2110" s="115"/>
      <c r="T2110" s="63"/>
      <c r="U2110" s="8"/>
      <c r="V2110" s="8"/>
      <c r="W2110" s="8"/>
    </row>
    <row r="2111" ht="15.75" customHeight="1">
      <c r="A2111" s="9" t="s">
        <v>4834</v>
      </c>
      <c r="B2111" s="9" t="s">
        <v>4835</v>
      </c>
      <c r="C2111" s="61">
        <v>2.0</v>
      </c>
      <c r="D2111" s="61">
        <v>54.0</v>
      </c>
      <c r="E2111" s="61">
        <v>2500.0</v>
      </c>
      <c r="F2111" s="61">
        <v>106.0</v>
      </c>
      <c r="G2111" s="61">
        <v>50.0</v>
      </c>
      <c r="H2111" s="515">
        <v>634.4955</v>
      </c>
      <c r="I2111" s="515">
        <v>519.0173189999999</v>
      </c>
      <c r="J2111" s="515">
        <v>409.884093</v>
      </c>
      <c r="K2111" s="246">
        <v>12.96</v>
      </c>
      <c r="L2111" s="560">
        <v>0.5</v>
      </c>
      <c r="M2111" s="561">
        <v>2.0</v>
      </c>
      <c r="N2111" s="562" t="s">
        <v>2098</v>
      </c>
      <c r="O2111" s="563">
        <v>32588.0</v>
      </c>
      <c r="P2111" s="563"/>
      <c r="S2111" s="63"/>
      <c r="T2111" s="63"/>
      <c r="U2111" s="8"/>
      <c r="V2111" s="8"/>
      <c r="W2111" s="8"/>
    </row>
    <row r="2112" ht="15.75" customHeight="1">
      <c r="A2112" s="9" t="s">
        <v>4836</v>
      </c>
      <c r="B2112" s="9" t="s">
        <v>4837</v>
      </c>
      <c r="C2112" s="61">
        <v>3.0</v>
      </c>
      <c r="D2112" s="61">
        <v>54.0</v>
      </c>
      <c r="E2112" s="61">
        <v>2500.0</v>
      </c>
      <c r="F2112" s="61">
        <v>162.0</v>
      </c>
      <c r="G2112" s="61">
        <v>106.0</v>
      </c>
      <c r="H2112" s="515">
        <v>951.1590000000001</v>
      </c>
      <c r="I2112" s="515">
        <v>778.0480620000001</v>
      </c>
      <c r="J2112" s="515">
        <v>614.4487140000001</v>
      </c>
      <c r="K2112" s="246">
        <v>19.56</v>
      </c>
      <c r="L2112" s="560">
        <v>0.5</v>
      </c>
      <c r="M2112" s="561">
        <v>4.0</v>
      </c>
      <c r="N2112" s="105"/>
      <c r="O2112" s="563">
        <v>42369.0</v>
      </c>
      <c r="P2112" s="563"/>
      <c r="S2112" s="63"/>
      <c r="T2112" s="63"/>
      <c r="U2112" s="8"/>
      <c r="V2112" s="8"/>
      <c r="W2112" s="8"/>
    </row>
    <row r="2113" ht="15.75" customHeight="1">
      <c r="A2113" s="9" t="s">
        <v>4838</v>
      </c>
      <c r="B2113" s="9" t="s">
        <v>4839</v>
      </c>
      <c r="C2113" s="61">
        <v>4.0</v>
      </c>
      <c r="D2113" s="61">
        <v>54.0</v>
      </c>
      <c r="E2113" s="61">
        <v>2500.0</v>
      </c>
      <c r="F2113" s="61">
        <v>218.0</v>
      </c>
      <c r="G2113" s="61">
        <v>162.0</v>
      </c>
      <c r="H2113" s="515">
        <v>1267.8225</v>
      </c>
      <c r="I2113" s="515">
        <v>1037.0788049999999</v>
      </c>
      <c r="J2113" s="515">
        <v>819.013335</v>
      </c>
      <c r="K2113" s="246">
        <v>26.16</v>
      </c>
      <c r="L2113" s="560">
        <v>0.5</v>
      </c>
      <c r="M2113" s="561">
        <v>4.0</v>
      </c>
      <c r="N2113" s="105"/>
      <c r="O2113" s="563">
        <v>52171.0</v>
      </c>
      <c r="P2113" s="563"/>
      <c r="S2113" s="115"/>
      <c r="T2113" s="63"/>
      <c r="U2113" s="8"/>
      <c r="V2113" s="8"/>
      <c r="W2113" s="8"/>
    </row>
    <row r="2114" ht="15.75" customHeight="1">
      <c r="A2114" s="565" t="s">
        <v>4840</v>
      </c>
      <c r="B2114" s="565" t="s">
        <v>4841</v>
      </c>
      <c r="C2114" s="566">
        <v>5.0</v>
      </c>
      <c r="D2114" s="566">
        <v>54.0</v>
      </c>
      <c r="E2114" s="566">
        <v>2500.0</v>
      </c>
      <c r="F2114" s="566">
        <v>274.0</v>
      </c>
      <c r="G2114" s="566">
        <v>218.0</v>
      </c>
      <c r="H2114" s="567">
        <v>1584.4859999999999</v>
      </c>
      <c r="I2114" s="567">
        <v>1296.109548</v>
      </c>
      <c r="J2114" s="567">
        <v>1023.577956</v>
      </c>
      <c r="K2114" s="583">
        <v>32.76</v>
      </c>
      <c r="L2114" s="568">
        <v>0.5</v>
      </c>
      <c r="M2114" s="569">
        <v>4.0</v>
      </c>
      <c r="N2114" s="105"/>
      <c r="O2114" s="563">
        <v>61994.0</v>
      </c>
      <c r="P2114" s="563"/>
      <c r="S2114" s="115"/>
      <c r="T2114" s="63"/>
      <c r="U2114" s="8"/>
      <c r="V2114" s="8"/>
      <c r="W2114" s="8"/>
    </row>
    <row r="2115" ht="15.75" customHeight="1">
      <c r="A2115" s="9" t="s">
        <v>4842</v>
      </c>
      <c r="B2115" s="9" t="s">
        <v>4843</v>
      </c>
      <c r="C2115" s="61">
        <v>6.0</v>
      </c>
      <c r="D2115" s="61">
        <v>54.0</v>
      </c>
      <c r="E2115" s="61">
        <v>2500.0</v>
      </c>
      <c r="F2115" s="61">
        <v>330.0</v>
      </c>
      <c r="G2115" s="61">
        <v>274.0</v>
      </c>
      <c r="H2115" s="515">
        <v>1901.1494999999998</v>
      </c>
      <c r="I2115" s="515">
        <v>1555.1402909999997</v>
      </c>
      <c r="J2115" s="515">
        <v>1228.1425769999998</v>
      </c>
      <c r="K2115" s="246">
        <v>39.36</v>
      </c>
      <c r="L2115" s="560">
        <v>0.5</v>
      </c>
      <c r="M2115" s="561">
        <v>4.0</v>
      </c>
      <c r="N2115" s="105"/>
      <c r="O2115" s="563">
        <v>71838.0</v>
      </c>
      <c r="P2115" s="563"/>
      <c r="S2115" s="115"/>
      <c r="T2115" s="63"/>
      <c r="U2115" s="8"/>
      <c r="V2115" s="8"/>
      <c r="W2115" s="8"/>
    </row>
    <row r="2116" ht="15.75" customHeight="1">
      <c r="A2116" s="9" t="s">
        <v>4844</v>
      </c>
      <c r="B2116" s="9" t="s">
        <v>4845</v>
      </c>
      <c r="C2116" s="61">
        <v>7.0</v>
      </c>
      <c r="D2116" s="61">
        <v>54.0</v>
      </c>
      <c r="E2116" s="61">
        <v>2500.0</v>
      </c>
      <c r="F2116" s="61">
        <v>386.0</v>
      </c>
      <c r="G2116" s="61">
        <v>330.0</v>
      </c>
      <c r="H2116" s="515">
        <v>2217.813</v>
      </c>
      <c r="I2116" s="515">
        <v>1814.171034</v>
      </c>
      <c r="J2116" s="515">
        <v>1432.707198</v>
      </c>
      <c r="K2116" s="246">
        <v>45.96</v>
      </c>
      <c r="L2116" s="560">
        <v>0.5</v>
      </c>
      <c r="M2116" s="561">
        <v>4.0</v>
      </c>
      <c r="N2116" s="105"/>
      <c r="O2116" s="563">
        <v>81701.0</v>
      </c>
      <c r="P2116" s="563"/>
      <c r="S2116" s="115"/>
      <c r="T2116" s="63"/>
      <c r="U2116" s="8"/>
      <c r="V2116" s="8"/>
      <c r="W2116" s="8"/>
    </row>
    <row r="2117" ht="15.75" customHeight="1">
      <c r="A2117" s="565" t="s">
        <v>4846</v>
      </c>
      <c r="B2117" s="565" t="s">
        <v>4847</v>
      </c>
      <c r="C2117" s="566">
        <v>8.0</v>
      </c>
      <c r="D2117" s="566">
        <v>54.0</v>
      </c>
      <c r="E2117" s="566">
        <v>2500.0</v>
      </c>
      <c r="F2117" s="566">
        <v>442.0</v>
      </c>
      <c r="G2117" s="566">
        <v>386.0</v>
      </c>
      <c r="H2117" s="567">
        <v>2535.645</v>
      </c>
      <c r="I2117" s="567">
        <v>2074.1576099999997</v>
      </c>
      <c r="J2117" s="567">
        <v>1638.02667</v>
      </c>
      <c r="K2117" s="583">
        <v>52.56</v>
      </c>
      <c r="L2117" s="568">
        <v>0.5</v>
      </c>
      <c r="M2117" s="569">
        <v>4.0</v>
      </c>
      <c r="N2117" s="105"/>
      <c r="O2117" s="563">
        <v>91588.0</v>
      </c>
      <c r="P2117" s="563"/>
      <c r="S2117" s="115"/>
      <c r="T2117" s="63"/>
      <c r="U2117" s="8"/>
      <c r="V2117" s="8"/>
      <c r="W2117" s="8"/>
    </row>
    <row r="2118" ht="15.75" customHeight="1">
      <c r="A2118" s="9" t="s">
        <v>4848</v>
      </c>
      <c r="B2118" s="9" t="s">
        <v>4849</v>
      </c>
      <c r="C2118" s="61">
        <v>9.0</v>
      </c>
      <c r="D2118" s="61">
        <v>54.0</v>
      </c>
      <c r="E2118" s="61">
        <v>2500.0</v>
      </c>
      <c r="F2118" s="61">
        <v>498.0</v>
      </c>
      <c r="G2118" s="61">
        <v>442.0</v>
      </c>
      <c r="H2118" s="515">
        <v>2852.3084999999996</v>
      </c>
      <c r="I2118" s="515">
        <v>2333.1883529999996</v>
      </c>
      <c r="J2118" s="515">
        <v>1842.5912909999997</v>
      </c>
      <c r="K2118" s="246">
        <v>59.16</v>
      </c>
      <c r="L2118" s="560">
        <v>0.5</v>
      </c>
      <c r="M2118" s="561">
        <v>4.0</v>
      </c>
      <c r="N2118" s="105"/>
      <c r="O2118" s="563">
        <v>101494.0</v>
      </c>
      <c r="P2118" s="563"/>
      <c r="S2118" s="115"/>
      <c r="T2118" s="63"/>
      <c r="U2118" s="8"/>
      <c r="V2118" s="8"/>
      <c r="W2118" s="8"/>
    </row>
    <row r="2119" ht="15.75" customHeight="1">
      <c r="A2119" s="9" t="s">
        <v>4850</v>
      </c>
      <c r="B2119" s="9" t="s">
        <v>4851</v>
      </c>
      <c r="C2119" s="61">
        <v>10.0</v>
      </c>
      <c r="D2119" s="61">
        <v>54.0</v>
      </c>
      <c r="E2119" s="61">
        <v>2500.0</v>
      </c>
      <c r="F2119" s="61">
        <v>554.0</v>
      </c>
      <c r="G2119" s="61">
        <v>498.0</v>
      </c>
      <c r="H2119" s="515">
        <v>3170.1405</v>
      </c>
      <c r="I2119" s="515">
        <v>2593.174929</v>
      </c>
      <c r="J2119" s="515">
        <v>2047.910763</v>
      </c>
      <c r="K2119" s="246">
        <v>65.76</v>
      </c>
      <c r="L2119" s="560">
        <v>0.5</v>
      </c>
      <c r="M2119" s="561">
        <v>6.0</v>
      </c>
      <c r="N2119" s="105"/>
      <c r="O2119" s="563">
        <v>111426.0</v>
      </c>
      <c r="P2119" s="563"/>
      <c r="S2119" s="115"/>
      <c r="T2119" s="63"/>
      <c r="U2119" s="8"/>
      <c r="V2119" s="8"/>
      <c r="W2119" s="8"/>
    </row>
    <row r="2120" ht="15.75" customHeight="1">
      <c r="A2120" s="565" t="s">
        <v>4852</v>
      </c>
      <c r="B2120" s="565" t="s">
        <v>4853</v>
      </c>
      <c r="C2120" s="566">
        <v>11.0</v>
      </c>
      <c r="D2120" s="566">
        <v>54.0</v>
      </c>
      <c r="E2120" s="566">
        <v>2500.0</v>
      </c>
      <c r="F2120" s="566">
        <v>610.0</v>
      </c>
      <c r="G2120" s="566">
        <v>554.0</v>
      </c>
      <c r="H2120" s="567">
        <v>3486.804</v>
      </c>
      <c r="I2120" s="567">
        <v>2852.205672</v>
      </c>
      <c r="J2120" s="567">
        <v>2252.4753840000003</v>
      </c>
      <c r="K2120" s="583">
        <v>72.36</v>
      </c>
      <c r="L2120" s="568">
        <v>0.5</v>
      </c>
      <c r="M2120" s="569">
        <v>6.0</v>
      </c>
      <c r="N2120" s="105"/>
      <c r="O2120" s="563">
        <v>121372.0</v>
      </c>
      <c r="P2120" s="563"/>
      <c r="S2120" s="115"/>
      <c r="T2120" s="63"/>
      <c r="U2120" s="8"/>
      <c r="V2120" s="8"/>
      <c r="W2120" s="8"/>
    </row>
    <row r="2121" ht="15.75" customHeight="1">
      <c r="A2121" s="9" t="s">
        <v>4854</v>
      </c>
      <c r="B2121" s="9" t="s">
        <v>4855</v>
      </c>
      <c r="C2121" s="61">
        <v>12.0</v>
      </c>
      <c r="D2121" s="61">
        <v>54.0</v>
      </c>
      <c r="E2121" s="61">
        <v>2500.0</v>
      </c>
      <c r="F2121" s="61">
        <v>666.0</v>
      </c>
      <c r="G2121" s="61">
        <v>610.0</v>
      </c>
      <c r="H2121" s="515">
        <v>3803.4674999999993</v>
      </c>
      <c r="I2121" s="515">
        <v>3111.2364149999994</v>
      </c>
      <c r="J2121" s="515">
        <v>2457.040005</v>
      </c>
      <c r="K2121" s="246">
        <v>78.96</v>
      </c>
      <c r="L2121" s="560">
        <v>0.5</v>
      </c>
      <c r="M2121" s="561">
        <v>6.0</v>
      </c>
      <c r="N2121" s="105"/>
      <c r="O2121" s="563">
        <v>131205.0</v>
      </c>
      <c r="P2121" s="563"/>
      <c r="S2121" s="115"/>
      <c r="T2121" s="63"/>
      <c r="U2121" s="8"/>
      <c r="V2121" s="8"/>
      <c r="W2121" s="8"/>
    </row>
    <row r="2122" ht="15.75" customHeight="1">
      <c r="A2122" s="9" t="s">
        <v>4856</v>
      </c>
      <c r="B2122" s="9" t="s">
        <v>4857</v>
      </c>
      <c r="C2122" s="61">
        <v>13.0</v>
      </c>
      <c r="D2122" s="61">
        <v>54.0</v>
      </c>
      <c r="E2122" s="61">
        <v>2500.0</v>
      </c>
      <c r="F2122" s="61">
        <v>722.0</v>
      </c>
      <c r="G2122" s="61">
        <v>666.0</v>
      </c>
      <c r="H2122" s="515">
        <v>4120.131</v>
      </c>
      <c r="I2122" s="515">
        <v>3370.267158</v>
      </c>
      <c r="J2122" s="515">
        <v>2661.6046260000003</v>
      </c>
      <c r="K2122" s="246">
        <v>85.56</v>
      </c>
      <c r="L2122" s="560">
        <v>0.5</v>
      </c>
      <c r="M2122" s="561">
        <v>6.0</v>
      </c>
      <c r="N2122" s="105"/>
      <c r="O2122" s="563">
        <v>141038.0</v>
      </c>
      <c r="P2122" s="563"/>
      <c r="S2122" s="115"/>
      <c r="T2122" s="63"/>
      <c r="U2122" s="8"/>
      <c r="V2122" s="8"/>
      <c r="W2122" s="8"/>
    </row>
    <row r="2123" ht="15.75" customHeight="1">
      <c r="A2123" s="9" t="s">
        <v>4858</v>
      </c>
      <c r="B2123" s="9" t="s">
        <v>4859</v>
      </c>
      <c r="C2123" s="61">
        <v>14.0</v>
      </c>
      <c r="D2123" s="61">
        <v>54.0</v>
      </c>
      <c r="E2123" s="61">
        <v>2500.0</v>
      </c>
      <c r="F2123" s="61">
        <v>778.0</v>
      </c>
      <c r="G2123" s="61">
        <v>722.0</v>
      </c>
      <c r="H2123" s="515">
        <v>4437.963</v>
      </c>
      <c r="I2123" s="515">
        <v>3630.2537339999994</v>
      </c>
      <c r="J2123" s="515">
        <v>2866.924098</v>
      </c>
      <c r="K2123" s="246">
        <v>92.16</v>
      </c>
      <c r="L2123" s="560">
        <v>0.5</v>
      </c>
      <c r="M2123" s="561">
        <v>6.0</v>
      </c>
      <c r="N2123" s="55"/>
      <c r="O2123" s="563">
        <v>150871.0</v>
      </c>
      <c r="P2123" s="563"/>
      <c r="S2123" s="115"/>
      <c r="T2123" s="63"/>
      <c r="U2123" s="8"/>
      <c r="V2123" s="8"/>
      <c r="W2123" s="8"/>
    </row>
    <row r="2124" ht="15.75" customHeight="1">
      <c r="H2124" s="63"/>
      <c r="I2124" s="63"/>
      <c r="J2124" s="63"/>
      <c r="K2124" s="207"/>
      <c r="M2124" s="572"/>
      <c r="O2124" s="563">
        <v>0.0</v>
      </c>
      <c r="P2124" s="563"/>
      <c r="S2124" s="115"/>
      <c r="T2124" s="63"/>
      <c r="U2124" s="8"/>
      <c r="V2124" s="8"/>
      <c r="W2124" s="8"/>
    </row>
    <row r="2125" ht="15.75" customHeight="1">
      <c r="B2125" s="573" t="s">
        <v>1195</v>
      </c>
      <c r="H2125" s="63"/>
      <c r="I2125" s="63"/>
      <c r="J2125" s="63"/>
      <c r="K2125" s="207"/>
      <c r="M2125" s="572"/>
      <c r="O2125" s="563">
        <v>0.0</v>
      </c>
      <c r="P2125" s="563"/>
      <c r="S2125" s="115"/>
      <c r="T2125" s="63"/>
      <c r="U2125" s="8"/>
      <c r="V2125" s="8"/>
      <c r="W2125" s="8"/>
    </row>
    <row r="2126" ht="15.75" customHeight="1">
      <c r="A2126" s="9" t="s">
        <v>4860</v>
      </c>
      <c r="B2126" s="9" t="s">
        <v>4861</v>
      </c>
      <c r="C2126" s="61">
        <v>2.0</v>
      </c>
      <c r="D2126" s="61">
        <v>54.0</v>
      </c>
      <c r="E2126" s="61">
        <v>3000.0</v>
      </c>
      <c r="F2126" s="61">
        <v>106.0</v>
      </c>
      <c r="G2126" s="61">
        <v>50.0</v>
      </c>
      <c r="H2126" s="515">
        <v>760.6934999999999</v>
      </c>
      <c r="I2126" s="515">
        <v>622.2472829999998</v>
      </c>
      <c r="J2126" s="515">
        <v>491.4080009999999</v>
      </c>
      <c r="K2126" s="246">
        <v>15.36</v>
      </c>
      <c r="L2126" s="560">
        <v>0.5</v>
      </c>
      <c r="M2126" s="561">
        <v>2.0</v>
      </c>
      <c r="N2126" s="562" t="s">
        <v>2098</v>
      </c>
      <c r="O2126" s="563">
        <v>38437.0</v>
      </c>
      <c r="P2126" s="563"/>
      <c r="S2126" s="63"/>
      <c r="T2126" s="63"/>
      <c r="U2126" s="8"/>
      <c r="V2126" s="8"/>
      <c r="W2126" s="8"/>
    </row>
    <row r="2127" ht="15.75" customHeight="1">
      <c r="A2127" s="9" t="s">
        <v>4862</v>
      </c>
      <c r="B2127" s="9" t="s">
        <v>4863</v>
      </c>
      <c r="C2127" s="61">
        <v>3.0</v>
      </c>
      <c r="D2127" s="61">
        <v>54.0</v>
      </c>
      <c r="E2127" s="61">
        <v>3000.0</v>
      </c>
      <c r="F2127" s="61">
        <v>162.0</v>
      </c>
      <c r="G2127" s="61">
        <v>106.0</v>
      </c>
      <c r="H2127" s="515">
        <v>1141.6245</v>
      </c>
      <c r="I2127" s="515">
        <v>933.8488409999999</v>
      </c>
      <c r="J2127" s="515">
        <v>737.489427</v>
      </c>
      <c r="K2127" s="246">
        <v>23.16</v>
      </c>
      <c r="L2127" s="560">
        <v>0.5</v>
      </c>
      <c r="M2127" s="561">
        <v>4.0</v>
      </c>
      <c r="N2127" s="105"/>
      <c r="O2127" s="563">
        <v>50175.0</v>
      </c>
      <c r="P2127" s="563"/>
      <c r="S2127" s="63"/>
      <c r="T2127" s="63"/>
      <c r="U2127" s="8"/>
      <c r="V2127" s="8"/>
      <c r="W2127" s="8"/>
    </row>
    <row r="2128" ht="15.75" customHeight="1">
      <c r="A2128" s="9" t="s">
        <v>4864</v>
      </c>
      <c r="B2128" s="9" t="s">
        <v>4865</v>
      </c>
      <c r="C2128" s="61">
        <v>4.0</v>
      </c>
      <c r="D2128" s="61">
        <v>54.0</v>
      </c>
      <c r="E2128" s="61">
        <v>3000.0</v>
      </c>
      <c r="F2128" s="61">
        <v>218.0</v>
      </c>
      <c r="G2128" s="61">
        <v>162.0</v>
      </c>
      <c r="H2128" s="515">
        <v>1521.3869999999997</v>
      </c>
      <c r="I2128" s="515">
        <v>1244.4945659999996</v>
      </c>
      <c r="J2128" s="515">
        <v>982.8160019999998</v>
      </c>
      <c r="K2128" s="246">
        <v>30.96</v>
      </c>
      <c r="L2128" s="560">
        <v>0.5</v>
      </c>
      <c r="M2128" s="561">
        <v>4.0</v>
      </c>
      <c r="N2128" s="105"/>
      <c r="O2128" s="563">
        <v>61939.0</v>
      </c>
      <c r="P2128" s="563"/>
      <c r="S2128" s="115"/>
      <c r="T2128" s="63"/>
      <c r="U2128" s="8"/>
      <c r="V2128" s="8"/>
      <c r="W2128" s="8"/>
    </row>
    <row r="2129" ht="15.75" customHeight="1">
      <c r="A2129" s="565" t="s">
        <v>4866</v>
      </c>
      <c r="B2129" s="565" t="s">
        <v>4867</v>
      </c>
      <c r="C2129" s="566">
        <v>5.0</v>
      </c>
      <c r="D2129" s="566">
        <v>54.0</v>
      </c>
      <c r="E2129" s="566">
        <v>3000.0</v>
      </c>
      <c r="F2129" s="566">
        <v>274.0</v>
      </c>
      <c r="G2129" s="566">
        <v>218.0</v>
      </c>
      <c r="H2129" s="567">
        <v>1902.3180000000002</v>
      </c>
      <c r="I2129" s="567">
        <v>1556.0961240000001</v>
      </c>
      <c r="J2129" s="567">
        <v>1228.8974280000002</v>
      </c>
      <c r="K2129" s="583">
        <v>38.76</v>
      </c>
      <c r="L2129" s="568">
        <v>0.5</v>
      </c>
      <c r="M2129" s="569">
        <v>4.0</v>
      </c>
      <c r="N2129" s="105"/>
      <c r="O2129" s="563">
        <v>73726.0</v>
      </c>
      <c r="P2129" s="563"/>
      <c r="S2129" s="115"/>
      <c r="T2129" s="63"/>
      <c r="U2129" s="8"/>
      <c r="V2129" s="8"/>
      <c r="W2129" s="8"/>
    </row>
    <row r="2130" ht="15.75" customHeight="1">
      <c r="A2130" s="9" t="s">
        <v>4868</v>
      </c>
      <c r="B2130" s="9" t="s">
        <v>4869</v>
      </c>
      <c r="C2130" s="61">
        <v>6.0</v>
      </c>
      <c r="D2130" s="61">
        <v>54.0</v>
      </c>
      <c r="E2130" s="61">
        <v>3000.0</v>
      </c>
      <c r="F2130" s="61">
        <v>330.0</v>
      </c>
      <c r="G2130" s="61">
        <v>274.0</v>
      </c>
      <c r="H2130" s="515">
        <v>2282.0805</v>
      </c>
      <c r="I2130" s="515">
        <v>1866.741849</v>
      </c>
      <c r="J2130" s="515">
        <v>1474.224003</v>
      </c>
      <c r="K2130" s="246">
        <v>46.56</v>
      </c>
      <c r="L2130" s="560">
        <v>0.5</v>
      </c>
      <c r="M2130" s="561">
        <v>4.0</v>
      </c>
      <c r="N2130" s="105"/>
      <c r="O2130" s="563">
        <v>85538.0</v>
      </c>
      <c r="P2130" s="563"/>
      <c r="S2130" s="115"/>
      <c r="T2130" s="63"/>
      <c r="U2130" s="8"/>
      <c r="V2130" s="8"/>
      <c r="W2130" s="8"/>
    </row>
    <row r="2131" ht="15.75" customHeight="1">
      <c r="A2131" s="9" t="s">
        <v>4870</v>
      </c>
      <c r="B2131" s="9" t="s">
        <v>4871</v>
      </c>
      <c r="C2131" s="61">
        <v>7.0</v>
      </c>
      <c r="D2131" s="61">
        <v>54.0</v>
      </c>
      <c r="E2131" s="61">
        <v>3000.0</v>
      </c>
      <c r="F2131" s="61">
        <v>386.0</v>
      </c>
      <c r="G2131" s="61">
        <v>330.0</v>
      </c>
      <c r="H2131" s="515">
        <v>2663.0114999999996</v>
      </c>
      <c r="I2131" s="515">
        <v>2178.3434069999994</v>
      </c>
      <c r="J2131" s="515">
        <v>1720.3054289999998</v>
      </c>
      <c r="K2131" s="246">
        <v>54.36</v>
      </c>
      <c r="L2131" s="560">
        <v>0.5</v>
      </c>
      <c r="M2131" s="561">
        <v>4.0</v>
      </c>
      <c r="N2131" s="105"/>
      <c r="O2131" s="563">
        <v>97374.0</v>
      </c>
      <c r="P2131" s="563"/>
      <c r="S2131" s="115"/>
      <c r="T2131" s="63"/>
      <c r="U2131" s="8"/>
      <c r="V2131" s="8"/>
      <c r="W2131" s="8"/>
    </row>
    <row r="2132" ht="15.75" customHeight="1">
      <c r="A2132" s="565" t="s">
        <v>4872</v>
      </c>
      <c r="B2132" s="565" t="s">
        <v>4873</v>
      </c>
      <c r="C2132" s="566">
        <v>8.0</v>
      </c>
      <c r="D2132" s="566">
        <v>54.0</v>
      </c>
      <c r="E2132" s="566">
        <v>3000.0</v>
      </c>
      <c r="F2132" s="566">
        <v>442.0</v>
      </c>
      <c r="G2132" s="566">
        <v>386.0</v>
      </c>
      <c r="H2132" s="567">
        <v>3042.7739999999994</v>
      </c>
      <c r="I2132" s="567">
        <v>2488.9891319999992</v>
      </c>
      <c r="J2132" s="567">
        <v>1965.6320039999996</v>
      </c>
      <c r="K2132" s="583">
        <v>62.160000000000004</v>
      </c>
      <c r="L2132" s="568">
        <v>0.5</v>
      </c>
      <c r="M2132" s="569">
        <v>4.0</v>
      </c>
      <c r="N2132" s="105"/>
      <c r="O2132" s="563">
        <v>109240.0</v>
      </c>
      <c r="P2132" s="563"/>
      <c r="S2132" s="115"/>
      <c r="T2132" s="63"/>
      <c r="U2132" s="8"/>
      <c r="V2132" s="8"/>
      <c r="W2132" s="8"/>
    </row>
    <row r="2133" ht="15.75" customHeight="1">
      <c r="A2133" s="9" t="s">
        <v>4874</v>
      </c>
      <c r="B2133" s="9" t="s">
        <v>4875</v>
      </c>
      <c r="C2133" s="61">
        <v>9.0</v>
      </c>
      <c r="D2133" s="61">
        <v>54.0</v>
      </c>
      <c r="E2133" s="61">
        <v>3000.0</v>
      </c>
      <c r="F2133" s="61">
        <v>498.0</v>
      </c>
      <c r="G2133" s="61">
        <v>442.0</v>
      </c>
      <c r="H2133" s="515">
        <v>3423.705</v>
      </c>
      <c r="I2133" s="515">
        <v>2800.5906899999995</v>
      </c>
      <c r="J2133" s="515">
        <v>2211.7134300000002</v>
      </c>
      <c r="K2133" s="246">
        <v>69.96</v>
      </c>
      <c r="L2133" s="560">
        <v>0.5</v>
      </c>
      <c r="M2133" s="561">
        <v>4.0</v>
      </c>
      <c r="N2133" s="105"/>
      <c r="O2133" s="563">
        <v>121125.0</v>
      </c>
      <c r="P2133" s="563"/>
      <c r="S2133" s="115"/>
      <c r="T2133" s="63"/>
      <c r="U2133" s="8"/>
      <c r="V2133" s="8"/>
      <c r="W2133" s="8"/>
    </row>
    <row r="2134" ht="15.75" customHeight="1">
      <c r="A2134" s="9" t="s">
        <v>4876</v>
      </c>
      <c r="B2134" s="9" t="s">
        <v>4877</v>
      </c>
      <c r="C2134" s="61">
        <v>10.0</v>
      </c>
      <c r="D2134" s="61">
        <v>54.0</v>
      </c>
      <c r="E2134" s="61">
        <v>3000.0</v>
      </c>
      <c r="F2134" s="61">
        <v>554.0</v>
      </c>
      <c r="G2134" s="61">
        <v>498.0</v>
      </c>
      <c r="H2134" s="515">
        <v>3803.4674999999993</v>
      </c>
      <c r="I2134" s="515">
        <v>3111.2364149999994</v>
      </c>
      <c r="J2134" s="515">
        <v>2457.040005</v>
      </c>
      <c r="K2134" s="246">
        <v>77.76</v>
      </c>
      <c r="L2134" s="560">
        <v>0.5</v>
      </c>
      <c r="M2134" s="561">
        <v>6.0</v>
      </c>
      <c r="N2134" s="105"/>
      <c r="O2134" s="563">
        <v>133044.0</v>
      </c>
      <c r="P2134" s="563"/>
      <c r="S2134" s="115"/>
      <c r="T2134" s="63"/>
      <c r="U2134" s="8"/>
      <c r="V2134" s="8"/>
      <c r="W2134" s="8"/>
    </row>
    <row r="2135" ht="15.75" customHeight="1">
      <c r="A2135" s="565" t="s">
        <v>4878</v>
      </c>
      <c r="B2135" s="565" t="s">
        <v>4879</v>
      </c>
      <c r="C2135" s="566">
        <v>11.0</v>
      </c>
      <c r="D2135" s="566">
        <v>54.0</v>
      </c>
      <c r="E2135" s="566">
        <v>3000.0</v>
      </c>
      <c r="F2135" s="566">
        <v>610.0</v>
      </c>
      <c r="G2135" s="566">
        <v>554.0</v>
      </c>
      <c r="H2135" s="567">
        <v>4184.3985</v>
      </c>
      <c r="I2135" s="567">
        <v>3422.837973</v>
      </c>
      <c r="J2135" s="567">
        <v>2703.121431</v>
      </c>
      <c r="K2135" s="583">
        <v>85.56</v>
      </c>
      <c r="L2135" s="568">
        <v>0.5</v>
      </c>
      <c r="M2135" s="569">
        <v>6.0</v>
      </c>
      <c r="N2135" s="105"/>
      <c r="O2135" s="563">
        <v>144979.0</v>
      </c>
      <c r="P2135" s="563"/>
      <c r="S2135" s="115"/>
      <c r="T2135" s="63"/>
      <c r="U2135" s="8"/>
      <c r="V2135" s="8"/>
      <c r="W2135" s="8"/>
    </row>
    <row r="2136" ht="15.75" customHeight="1">
      <c r="A2136" s="9" t="s">
        <v>4880</v>
      </c>
      <c r="B2136" s="9" t="s">
        <v>4881</v>
      </c>
      <c r="C2136" s="61">
        <v>12.0</v>
      </c>
      <c r="D2136" s="61">
        <v>54.0</v>
      </c>
      <c r="E2136" s="61">
        <v>3000.0</v>
      </c>
      <c r="F2136" s="61">
        <v>666.0</v>
      </c>
      <c r="G2136" s="61">
        <v>610.0</v>
      </c>
      <c r="H2136" s="515">
        <v>4564.161</v>
      </c>
      <c r="I2136" s="515">
        <v>3733.483698</v>
      </c>
      <c r="J2136" s="515">
        <v>2948.448006</v>
      </c>
      <c r="K2136" s="246">
        <v>93.36</v>
      </c>
      <c r="L2136" s="560">
        <v>0.5</v>
      </c>
      <c r="M2136" s="561">
        <v>6.0</v>
      </c>
      <c r="N2136" s="105"/>
      <c r="O2136" s="563">
        <v>156779.0</v>
      </c>
      <c r="P2136" s="563"/>
      <c r="S2136" s="115"/>
      <c r="T2136" s="63"/>
      <c r="U2136" s="8"/>
      <c r="V2136" s="8"/>
      <c r="W2136" s="8"/>
    </row>
    <row r="2137" ht="15.75" customHeight="1">
      <c r="A2137" s="9" t="s">
        <v>4882</v>
      </c>
      <c r="B2137" s="9" t="s">
        <v>4883</v>
      </c>
      <c r="C2137" s="61">
        <v>13.0</v>
      </c>
      <c r="D2137" s="61">
        <v>54.0</v>
      </c>
      <c r="E2137" s="61">
        <v>3000.0</v>
      </c>
      <c r="F2137" s="61">
        <v>722.0</v>
      </c>
      <c r="G2137" s="61">
        <v>666.0</v>
      </c>
      <c r="H2137" s="515">
        <v>4945.092</v>
      </c>
      <c r="I2137" s="515">
        <v>4045.0852559999994</v>
      </c>
      <c r="J2137" s="515">
        <v>3194.529432</v>
      </c>
      <c r="K2137" s="246">
        <v>101.16000000000001</v>
      </c>
      <c r="L2137" s="560">
        <v>0.5</v>
      </c>
      <c r="M2137" s="561">
        <v>6.0</v>
      </c>
      <c r="N2137" s="105"/>
      <c r="O2137" s="563">
        <v>168578.0</v>
      </c>
      <c r="P2137" s="563"/>
      <c r="S2137" s="115"/>
      <c r="T2137" s="63"/>
      <c r="U2137" s="8"/>
      <c r="V2137" s="8"/>
      <c r="W2137" s="8"/>
    </row>
    <row r="2138" ht="15.75" customHeight="1">
      <c r="A2138" s="9" t="s">
        <v>4884</v>
      </c>
      <c r="B2138" s="9" t="s">
        <v>4885</v>
      </c>
      <c r="C2138" s="61">
        <v>14.0</v>
      </c>
      <c r="D2138" s="61">
        <v>54.0</v>
      </c>
      <c r="E2138" s="61">
        <v>3000.0</v>
      </c>
      <c r="F2138" s="61">
        <v>778.0</v>
      </c>
      <c r="G2138" s="61">
        <v>722.0</v>
      </c>
      <c r="H2138" s="515">
        <v>5324.8544999999995</v>
      </c>
      <c r="I2138" s="515">
        <v>4355.730981</v>
      </c>
      <c r="J2138" s="515">
        <v>3439.856007</v>
      </c>
      <c r="K2138" s="246">
        <v>108.96</v>
      </c>
      <c r="L2138" s="560">
        <v>0.5</v>
      </c>
      <c r="M2138" s="561">
        <v>6.0</v>
      </c>
      <c r="N2138" s="55"/>
      <c r="O2138" s="563">
        <v>180378.0</v>
      </c>
      <c r="P2138" s="563"/>
      <c r="S2138" s="115"/>
      <c r="T2138" s="63"/>
      <c r="U2138" s="8"/>
      <c r="V2138" s="8"/>
      <c r="W2138" s="8"/>
    </row>
    <row r="2139" ht="15.75" customHeight="1">
      <c r="O2139" s="563">
        <v>0.0</v>
      </c>
      <c r="P2139" s="563"/>
      <c r="S2139" s="115"/>
      <c r="T2139" s="63"/>
      <c r="U2139" s="8"/>
      <c r="V2139" s="8"/>
      <c r="W2139" s="8"/>
    </row>
    <row r="2140" ht="15.75" customHeight="1">
      <c r="A2140" s="9" t="s">
        <v>4886</v>
      </c>
      <c r="B2140" s="9" t="s">
        <v>4887</v>
      </c>
      <c r="C2140" s="61">
        <v>2.0</v>
      </c>
      <c r="D2140" s="61">
        <v>54.0</v>
      </c>
      <c r="E2140" s="61">
        <v>106.0</v>
      </c>
      <c r="F2140" s="61">
        <v>270.0</v>
      </c>
      <c r="G2140" s="61">
        <v>200.0</v>
      </c>
      <c r="H2140" s="515">
        <v>68.9415</v>
      </c>
      <c r="I2140" s="515">
        <v>56.394147000000004</v>
      </c>
      <c r="J2140" s="515">
        <v>44.53620900000001</v>
      </c>
      <c r="K2140" s="246">
        <v>2.2560000000000002</v>
      </c>
      <c r="L2140" s="560">
        <v>0.5</v>
      </c>
      <c r="M2140" s="561">
        <v>2.0</v>
      </c>
      <c r="N2140" s="562" t="s">
        <v>1254</v>
      </c>
      <c r="O2140" s="563">
        <v>11717.0</v>
      </c>
      <c r="P2140" s="563"/>
      <c r="S2140" s="115"/>
      <c r="T2140" s="63"/>
      <c r="U2140" s="8"/>
      <c r="V2140" s="8"/>
      <c r="W2140" s="8"/>
    </row>
    <row r="2141" ht="15.75" customHeight="1">
      <c r="A2141" s="9" t="s">
        <v>4888</v>
      </c>
      <c r="B2141" s="9" t="s">
        <v>4889</v>
      </c>
      <c r="C2141" s="61">
        <v>3.0</v>
      </c>
      <c r="D2141" s="61">
        <v>54.0</v>
      </c>
      <c r="E2141" s="61">
        <v>162.0</v>
      </c>
      <c r="F2141" s="61">
        <v>270.0</v>
      </c>
      <c r="G2141" s="61">
        <v>200.0</v>
      </c>
      <c r="H2141" s="515">
        <v>102.82799999999999</v>
      </c>
      <c r="I2141" s="515">
        <v>84.11330399999999</v>
      </c>
      <c r="J2141" s="515">
        <v>66.42688799999999</v>
      </c>
      <c r="K2141" s="246">
        <v>3.504</v>
      </c>
      <c r="L2141" s="560">
        <v>0.5</v>
      </c>
      <c r="M2141" s="561">
        <v>4.0</v>
      </c>
      <c r="N2141" s="105"/>
      <c r="O2141" s="563">
        <v>13680.0</v>
      </c>
      <c r="P2141" s="563"/>
      <c r="S2141" s="8"/>
      <c r="T2141" s="8"/>
      <c r="U2141" s="8"/>
      <c r="V2141" s="8"/>
      <c r="W2141" s="8"/>
    </row>
    <row r="2142" ht="15.75" customHeight="1">
      <c r="A2142" s="9" t="s">
        <v>4890</v>
      </c>
      <c r="B2142" s="9" t="s">
        <v>4891</v>
      </c>
      <c r="C2142" s="61">
        <v>4.0</v>
      </c>
      <c r="D2142" s="61">
        <v>54.0</v>
      </c>
      <c r="E2142" s="61">
        <v>218.0</v>
      </c>
      <c r="F2142" s="61">
        <v>270.0</v>
      </c>
      <c r="G2142" s="61">
        <v>200.0</v>
      </c>
      <c r="H2142" s="515">
        <v>137.883</v>
      </c>
      <c r="I2142" s="515">
        <v>112.78829400000001</v>
      </c>
      <c r="J2142" s="515">
        <v>89.07241800000001</v>
      </c>
      <c r="K2142" s="246">
        <v>4.752000000000001</v>
      </c>
      <c r="L2142" s="560">
        <v>0.5</v>
      </c>
      <c r="M2142" s="561">
        <v>4.0</v>
      </c>
      <c r="N2142" s="105"/>
      <c r="O2142" s="563">
        <v>15646.0</v>
      </c>
      <c r="P2142" s="563"/>
      <c r="S2142" s="8"/>
      <c r="T2142" s="8"/>
      <c r="U2142" s="8"/>
      <c r="V2142" s="8"/>
      <c r="W2142" s="8"/>
    </row>
    <row r="2143" ht="15.75" customHeight="1">
      <c r="A2143" s="9" t="s">
        <v>4892</v>
      </c>
      <c r="B2143" s="9" t="s">
        <v>4893</v>
      </c>
      <c r="C2143" s="61">
        <v>5.0</v>
      </c>
      <c r="D2143" s="61">
        <v>54.0</v>
      </c>
      <c r="E2143" s="61">
        <v>274.0</v>
      </c>
      <c r="F2143" s="61">
        <v>270.0</v>
      </c>
      <c r="G2143" s="61">
        <v>200.0</v>
      </c>
      <c r="H2143" s="515">
        <v>170.60099999999997</v>
      </c>
      <c r="I2143" s="515">
        <v>139.55161799999996</v>
      </c>
      <c r="J2143" s="515">
        <v>110.20824599999999</v>
      </c>
      <c r="K2143" s="246">
        <v>6.0</v>
      </c>
      <c r="L2143" s="560">
        <v>0.5</v>
      </c>
      <c r="M2143" s="561">
        <v>4.0</v>
      </c>
      <c r="N2143" s="105"/>
      <c r="O2143" s="563">
        <v>17617.0</v>
      </c>
      <c r="P2143" s="563"/>
      <c r="S2143" s="8"/>
      <c r="T2143" s="8"/>
      <c r="U2143" s="8"/>
      <c r="V2143" s="8"/>
      <c r="W2143" s="8"/>
    </row>
    <row r="2144" ht="15.75" customHeight="1">
      <c r="A2144" s="9" t="s">
        <v>4894</v>
      </c>
      <c r="B2144" s="9" t="s">
        <v>4895</v>
      </c>
      <c r="C2144" s="61">
        <v>6.0</v>
      </c>
      <c r="D2144" s="61">
        <v>54.0</v>
      </c>
      <c r="E2144" s="61">
        <v>330.0</v>
      </c>
      <c r="F2144" s="61">
        <v>270.0</v>
      </c>
      <c r="G2144" s="61">
        <v>200.0</v>
      </c>
      <c r="H2144" s="515">
        <v>204.4875</v>
      </c>
      <c r="I2144" s="515">
        <v>167.270775</v>
      </c>
      <c r="J2144" s="515">
        <v>132.098925</v>
      </c>
      <c r="K2144" s="246">
        <v>7.247999999999999</v>
      </c>
      <c r="L2144" s="560">
        <v>0.5</v>
      </c>
      <c r="M2144" s="561">
        <v>4.0</v>
      </c>
      <c r="N2144" s="105"/>
      <c r="O2144" s="563">
        <v>19592.0</v>
      </c>
      <c r="P2144" s="563"/>
      <c r="S2144" s="8"/>
      <c r="T2144" s="8"/>
      <c r="U2144" s="8"/>
      <c r="V2144" s="8"/>
      <c r="W2144" s="8"/>
    </row>
    <row r="2145" ht="15.75" customHeight="1">
      <c r="A2145" s="9" t="s">
        <v>4896</v>
      </c>
      <c r="B2145" s="9" t="s">
        <v>4897</v>
      </c>
      <c r="C2145" s="61">
        <v>7.0</v>
      </c>
      <c r="D2145" s="61">
        <v>54.0</v>
      </c>
      <c r="E2145" s="61">
        <v>386.0</v>
      </c>
      <c r="F2145" s="61">
        <v>270.0</v>
      </c>
      <c r="G2145" s="61">
        <v>200.0</v>
      </c>
      <c r="H2145" s="515">
        <v>239.54249999999996</v>
      </c>
      <c r="I2145" s="515">
        <v>195.94576499999997</v>
      </c>
      <c r="J2145" s="515">
        <v>154.744455</v>
      </c>
      <c r="K2145" s="246">
        <v>8.496</v>
      </c>
      <c r="L2145" s="560">
        <v>0.5</v>
      </c>
      <c r="M2145" s="561">
        <v>4.0</v>
      </c>
      <c r="N2145" s="105"/>
      <c r="O2145" s="563">
        <v>21571.0</v>
      </c>
      <c r="P2145" s="563"/>
      <c r="S2145" s="8"/>
      <c r="T2145" s="8"/>
      <c r="U2145" s="8"/>
      <c r="V2145" s="8"/>
      <c r="W2145" s="8"/>
    </row>
    <row r="2146" ht="15.75" customHeight="1">
      <c r="A2146" s="9" t="s">
        <v>4898</v>
      </c>
      <c r="B2146" s="9" t="s">
        <v>4899</v>
      </c>
      <c r="C2146" s="61">
        <v>8.0</v>
      </c>
      <c r="D2146" s="61">
        <v>54.0</v>
      </c>
      <c r="E2146" s="61">
        <v>442.0</v>
      </c>
      <c r="F2146" s="61">
        <v>270.0</v>
      </c>
      <c r="G2146" s="61">
        <v>200.0</v>
      </c>
      <c r="H2146" s="515">
        <v>273.429</v>
      </c>
      <c r="I2146" s="515">
        <v>223.66492199999996</v>
      </c>
      <c r="J2146" s="515">
        <v>176.635134</v>
      </c>
      <c r="K2146" s="246">
        <v>9.744</v>
      </c>
      <c r="L2146" s="560">
        <v>0.5</v>
      </c>
      <c r="M2146" s="561">
        <v>4.0</v>
      </c>
      <c r="N2146" s="105"/>
      <c r="O2146" s="563">
        <v>23554.0</v>
      </c>
      <c r="P2146" s="563"/>
      <c r="S2146" s="8"/>
      <c r="T2146" s="8"/>
      <c r="U2146" s="8"/>
      <c r="V2146" s="8"/>
      <c r="W2146" s="8"/>
    </row>
    <row r="2147" ht="15.75" customHeight="1">
      <c r="A2147" s="9" t="s">
        <v>4900</v>
      </c>
      <c r="B2147" s="9" t="s">
        <v>4901</v>
      </c>
      <c r="C2147" s="61">
        <v>9.0</v>
      </c>
      <c r="D2147" s="61">
        <v>54.0</v>
      </c>
      <c r="E2147" s="61">
        <v>498.0</v>
      </c>
      <c r="F2147" s="61">
        <v>270.0</v>
      </c>
      <c r="G2147" s="61">
        <v>200.0</v>
      </c>
      <c r="H2147" s="515">
        <v>308.484</v>
      </c>
      <c r="I2147" s="515">
        <v>252.33991199999997</v>
      </c>
      <c r="J2147" s="515">
        <v>199.280664</v>
      </c>
      <c r="K2147" s="246">
        <v>10.992</v>
      </c>
      <c r="L2147" s="560">
        <v>0.5</v>
      </c>
      <c r="M2147" s="561">
        <v>4.0</v>
      </c>
      <c r="N2147" s="105"/>
      <c r="O2147" s="563">
        <v>25541.0</v>
      </c>
      <c r="P2147" s="563"/>
      <c r="S2147" s="8"/>
      <c r="T2147" s="8"/>
      <c r="U2147" s="8"/>
      <c r="V2147" s="8"/>
      <c r="W2147" s="8"/>
    </row>
    <row r="2148" ht="15.75" customHeight="1">
      <c r="A2148" s="9" t="s">
        <v>4902</v>
      </c>
      <c r="B2148" s="9" t="s">
        <v>4903</v>
      </c>
      <c r="C2148" s="61">
        <v>10.0</v>
      </c>
      <c r="D2148" s="61">
        <v>54.0</v>
      </c>
      <c r="E2148" s="61">
        <v>554.0</v>
      </c>
      <c r="F2148" s="61">
        <v>270.0</v>
      </c>
      <c r="G2148" s="61">
        <v>200.0</v>
      </c>
      <c r="H2148" s="515">
        <v>342.3705</v>
      </c>
      <c r="I2148" s="515">
        <v>280.05906899999997</v>
      </c>
      <c r="J2148" s="515">
        <v>221.171343</v>
      </c>
      <c r="K2148" s="246">
        <v>12.24</v>
      </c>
      <c r="L2148" s="560">
        <v>0.5</v>
      </c>
      <c r="M2148" s="561">
        <v>6.0</v>
      </c>
      <c r="N2148" s="105"/>
      <c r="O2148" s="563">
        <v>27532.0</v>
      </c>
      <c r="P2148" s="563"/>
      <c r="S2148" s="8"/>
      <c r="T2148" s="8"/>
      <c r="U2148" s="8"/>
      <c r="V2148" s="8"/>
      <c r="W2148" s="8"/>
    </row>
    <row r="2149" ht="15.75" customHeight="1">
      <c r="A2149" s="9" t="s">
        <v>4904</v>
      </c>
      <c r="B2149" s="9" t="s">
        <v>4905</v>
      </c>
      <c r="C2149" s="61">
        <v>11.0</v>
      </c>
      <c r="D2149" s="61">
        <v>54.0</v>
      </c>
      <c r="E2149" s="61">
        <v>610.0</v>
      </c>
      <c r="F2149" s="61">
        <v>270.0</v>
      </c>
      <c r="G2149" s="61">
        <v>200.0</v>
      </c>
      <c r="H2149" s="515">
        <v>376.257</v>
      </c>
      <c r="I2149" s="515">
        <v>307.77822599999996</v>
      </c>
      <c r="J2149" s="515">
        <v>243.062022</v>
      </c>
      <c r="K2149" s="246">
        <v>13.488</v>
      </c>
      <c r="L2149" s="560">
        <v>0.5</v>
      </c>
      <c r="M2149" s="561">
        <v>6.0</v>
      </c>
      <c r="N2149" s="105"/>
      <c r="O2149" s="563">
        <v>29525.0</v>
      </c>
      <c r="P2149" s="563"/>
      <c r="S2149" s="8"/>
      <c r="T2149" s="8"/>
      <c r="U2149" s="8"/>
      <c r="V2149" s="8"/>
      <c r="W2149" s="8"/>
    </row>
    <row r="2150" ht="15.75" customHeight="1">
      <c r="A2150" s="9" t="s">
        <v>4906</v>
      </c>
      <c r="B2150" s="9" t="s">
        <v>4907</v>
      </c>
      <c r="C2150" s="61">
        <v>12.0</v>
      </c>
      <c r="D2150" s="61">
        <v>54.0</v>
      </c>
      <c r="E2150" s="61">
        <v>666.0</v>
      </c>
      <c r="F2150" s="61">
        <v>270.0</v>
      </c>
      <c r="G2150" s="61">
        <v>200.0</v>
      </c>
      <c r="H2150" s="515">
        <v>411.31199999999995</v>
      </c>
      <c r="I2150" s="515">
        <v>336.45321599999994</v>
      </c>
      <c r="J2150" s="515">
        <v>265.70755199999996</v>
      </c>
      <c r="K2150" s="246">
        <v>14.736</v>
      </c>
      <c r="L2150" s="560">
        <v>0.5</v>
      </c>
      <c r="M2150" s="561">
        <v>6.0</v>
      </c>
      <c r="N2150" s="105"/>
      <c r="O2150" s="563">
        <v>31495.0</v>
      </c>
      <c r="P2150" s="563"/>
      <c r="S2150" s="8"/>
      <c r="T2150" s="8"/>
      <c r="U2150" s="8"/>
      <c r="V2150" s="8"/>
      <c r="W2150" s="8"/>
    </row>
    <row r="2151" ht="15.75" customHeight="1">
      <c r="A2151" s="9" t="s">
        <v>4908</v>
      </c>
      <c r="B2151" s="9" t="s">
        <v>4909</v>
      </c>
      <c r="C2151" s="61">
        <v>13.0</v>
      </c>
      <c r="D2151" s="61">
        <v>54.0</v>
      </c>
      <c r="E2151" s="61">
        <v>722.0</v>
      </c>
      <c r="F2151" s="61">
        <v>270.0</v>
      </c>
      <c r="G2151" s="61">
        <v>200.0</v>
      </c>
      <c r="H2151" s="515">
        <v>445.19849999999997</v>
      </c>
      <c r="I2151" s="515">
        <v>364.17237299999994</v>
      </c>
      <c r="J2151" s="515">
        <v>287.598231</v>
      </c>
      <c r="K2151" s="246">
        <v>15.984</v>
      </c>
      <c r="L2151" s="560">
        <v>0.5</v>
      </c>
      <c r="M2151" s="561">
        <v>6.0</v>
      </c>
      <c r="N2151" s="105"/>
      <c r="O2151" s="563">
        <v>33466.0</v>
      </c>
      <c r="P2151" s="563"/>
      <c r="S2151" s="8"/>
      <c r="T2151" s="8"/>
      <c r="U2151" s="8"/>
      <c r="V2151" s="8"/>
      <c r="W2151" s="8"/>
    </row>
    <row r="2152" ht="15.75" customHeight="1">
      <c r="A2152" s="9" t="s">
        <v>4910</v>
      </c>
      <c r="B2152" s="9" t="s">
        <v>4911</v>
      </c>
      <c r="C2152" s="61">
        <v>14.0</v>
      </c>
      <c r="D2152" s="61">
        <v>54.0</v>
      </c>
      <c r="E2152" s="61">
        <v>778.0</v>
      </c>
      <c r="F2152" s="61">
        <v>270.0</v>
      </c>
      <c r="G2152" s="61">
        <v>200.0</v>
      </c>
      <c r="H2152" s="515">
        <v>480.2535000000001</v>
      </c>
      <c r="I2152" s="515">
        <v>392.84736300000003</v>
      </c>
      <c r="J2152" s="515">
        <v>310.24376100000006</v>
      </c>
      <c r="K2152" s="246">
        <v>17.232</v>
      </c>
      <c r="L2152" s="560">
        <v>0.5</v>
      </c>
      <c r="M2152" s="561">
        <v>6.0</v>
      </c>
      <c r="N2152" s="55"/>
      <c r="O2152" s="563">
        <v>35637.0</v>
      </c>
      <c r="P2152" s="563"/>
      <c r="S2152" s="8"/>
      <c r="T2152" s="8"/>
      <c r="U2152" s="8"/>
      <c r="V2152" s="8"/>
      <c r="W2152" s="8"/>
    </row>
    <row r="2153" ht="15.75" customHeight="1">
      <c r="A2153" s="572"/>
      <c r="B2153" s="573"/>
      <c r="C2153" s="573"/>
      <c r="D2153" s="577"/>
      <c r="E2153" s="577"/>
      <c r="F2153" s="577"/>
      <c r="G2153" s="577"/>
      <c r="H2153" s="578"/>
      <c r="I2153" s="578"/>
      <c r="J2153" s="578"/>
      <c r="K2153" s="577"/>
      <c r="L2153" s="577"/>
      <c r="M2153" s="571"/>
      <c r="N2153" s="573"/>
      <c r="O2153" s="563">
        <v>0.0</v>
      </c>
      <c r="P2153" s="563"/>
      <c r="S2153" s="8"/>
      <c r="T2153" s="8"/>
      <c r="U2153" s="8"/>
      <c r="V2153" s="8"/>
      <c r="W2153" s="8"/>
    </row>
    <row r="2154" ht="15.75" customHeight="1">
      <c r="A2154" s="572"/>
      <c r="B2154" s="573" t="s">
        <v>1403</v>
      </c>
      <c r="C2154" s="572"/>
      <c r="D2154" s="572"/>
      <c r="E2154" s="572"/>
      <c r="F2154" s="572"/>
      <c r="G2154" s="572"/>
      <c r="H2154" s="574"/>
      <c r="I2154" s="574"/>
      <c r="J2154" s="574"/>
      <c r="K2154" s="572"/>
      <c r="L2154" s="575"/>
      <c r="M2154" s="575"/>
      <c r="N2154" s="572"/>
      <c r="O2154" s="563">
        <v>0.0</v>
      </c>
      <c r="P2154" s="563"/>
      <c r="S2154" s="8"/>
      <c r="T2154" s="8"/>
      <c r="U2154" s="8"/>
      <c r="V2154" s="8"/>
      <c r="W2154" s="8"/>
    </row>
    <row r="2155" ht="15.75" customHeight="1">
      <c r="A2155" s="9" t="s">
        <v>4912</v>
      </c>
      <c r="B2155" s="9" t="s">
        <v>4913</v>
      </c>
      <c r="C2155" s="61">
        <v>2.0</v>
      </c>
      <c r="D2155" s="61">
        <v>54.0</v>
      </c>
      <c r="E2155" s="61">
        <v>106.0</v>
      </c>
      <c r="F2155" s="61">
        <v>420.0</v>
      </c>
      <c r="G2155" s="61">
        <v>350.0</v>
      </c>
      <c r="H2155" s="515">
        <v>106.3335</v>
      </c>
      <c r="I2155" s="515">
        <v>86.980803</v>
      </c>
      <c r="J2155" s="515">
        <v>68.691441</v>
      </c>
      <c r="K2155" s="246">
        <v>2.976</v>
      </c>
      <c r="L2155" s="560">
        <v>0.5</v>
      </c>
      <c r="M2155" s="561">
        <v>2.0</v>
      </c>
      <c r="N2155" s="562" t="s">
        <v>1254</v>
      </c>
      <c r="O2155" s="563">
        <v>12649.0</v>
      </c>
      <c r="P2155" s="563"/>
      <c r="S2155" s="8"/>
      <c r="T2155" s="8"/>
      <c r="U2155" s="8"/>
      <c r="V2155" s="8"/>
      <c r="W2155" s="8"/>
    </row>
    <row r="2156" ht="15.75" customHeight="1">
      <c r="A2156" s="9" t="s">
        <v>4914</v>
      </c>
      <c r="B2156" s="9" t="s">
        <v>4915</v>
      </c>
      <c r="C2156" s="61">
        <v>3.0</v>
      </c>
      <c r="D2156" s="61">
        <v>54.0</v>
      </c>
      <c r="E2156" s="61">
        <v>162.0</v>
      </c>
      <c r="F2156" s="61">
        <v>420.0</v>
      </c>
      <c r="G2156" s="61">
        <v>350.0</v>
      </c>
      <c r="H2156" s="515">
        <v>160.08450000000002</v>
      </c>
      <c r="I2156" s="515">
        <v>130.94912100000002</v>
      </c>
      <c r="J2156" s="515">
        <v>103.41458700000001</v>
      </c>
      <c r="K2156" s="246">
        <v>4.584</v>
      </c>
      <c r="L2156" s="560">
        <v>0.5</v>
      </c>
      <c r="M2156" s="561">
        <v>4.0</v>
      </c>
      <c r="N2156" s="105"/>
      <c r="O2156" s="563">
        <v>14829.0</v>
      </c>
      <c r="P2156" s="563"/>
      <c r="S2156" s="8"/>
      <c r="T2156" s="8"/>
      <c r="U2156" s="8"/>
      <c r="V2156" s="8"/>
      <c r="W2156" s="8"/>
    </row>
    <row r="2157" ht="15.75" customHeight="1">
      <c r="A2157" s="9" t="s">
        <v>4916</v>
      </c>
      <c r="B2157" s="9" t="s">
        <v>4917</v>
      </c>
      <c r="C2157" s="61">
        <v>4.0</v>
      </c>
      <c r="D2157" s="61">
        <v>54.0</v>
      </c>
      <c r="E2157" s="61">
        <v>218.0</v>
      </c>
      <c r="F2157" s="61">
        <v>420.0</v>
      </c>
      <c r="G2157" s="61">
        <v>350.0</v>
      </c>
      <c r="H2157" s="515">
        <v>213.8355</v>
      </c>
      <c r="I2157" s="515">
        <v>174.91743899999997</v>
      </c>
      <c r="J2157" s="515">
        <v>138.137733</v>
      </c>
      <c r="K2157" s="246">
        <v>6.192</v>
      </c>
      <c r="L2157" s="560">
        <v>0.5</v>
      </c>
      <c r="M2157" s="561">
        <v>4.0</v>
      </c>
      <c r="N2157" s="105"/>
      <c r="O2157" s="563">
        <v>17015.0</v>
      </c>
      <c r="P2157" s="563"/>
      <c r="S2157" s="8"/>
      <c r="T2157" s="8"/>
      <c r="U2157" s="8"/>
      <c r="V2157" s="8"/>
      <c r="W2157" s="8"/>
    </row>
    <row r="2158" ht="15.75" customHeight="1">
      <c r="A2158" s="9" t="s">
        <v>4918</v>
      </c>
      <c r="B2158" s="9" t="s">
        <v>4919</v>
      </c>
      <c r="C2158" s="61">
        <v>5.0</v>
      </c>
      <c r="D2158" s="61">
        <v>54.0</v>
      </c>
      <c r="E2158" s="61">
        <v>274.0</v>
      </c>
      <c r="F2158" s="61">
        <v>420.0</v>
      </c>
      <c r="G2158" s="61">
        <v>350.0</v>
      </c>
      <c r="H2158" s="515">
        <v>267.5865</v>
      </c>
      <c r="I2158" s="515">
        <v>218.88575699999998</v>
      </c>
      <c r="J2158" s="515">
        <v>172.860879</v>
      </c>
      <c r="K2158" s="246">
        <v>7.800000000000001</v>
      </c>
      <c r="L2158" s="560">
        <v>0.5</v>
      </c>
      <c r="M2158" s="561">
        <v>4.0</v>
      </c>
      <c r="N2158" s="105"/>
      <c r="O2158" s="563">
        <v>19204.0</v>
      </c>
      <c r="P2158" s="563"/>
      <c r="S2158" s="8"/>
      <c r="T2158" s="8"/>
      <c r="U2158" s="8"/>
      <c r="V2158" s="8"/>
      <c r="W2158" s="8"/>
    </row>
    <row r="2159" ht="15.75" customHeight="1">
      <c r="A2159" s="9" t="s">
        <v>4920</v>
      </c>
      <c r="B2159" s="9" t="s">
        <v>4921</v>
      </c>
      <c r="C2159" s="61">
        <v>6.0</v>
      </c>
      <c r="D2159" s="61">
        <v>54.0</v>
      </c>
      <c r="E2159" s="61">
        <v>330.0</v>
      </c>
      <c r="F2159" s="61">
        <v>420.0</v>
      </c>
      <c r="G2159" s="61">
        <v>350.0</v>
      </c>
      <c r="H2159" s="515">
        <v>319.00050000000005</v>
      </c>
      <c r="I2159" s="515">
        <v>260.942409</v>
      </c>
      <c r="J2159" s="515">
        <v>206.07432300000002</v>
      </c>
      <c r="K2159" s="246">
        <v>9.408</v>
      </c>
      <c r="L2159" s="560">
        <v>0.5</v>
      </c>
      <c r="M2159" s="561">
        <v>4.0</v>
      </c>
      <c r="N2159" s="105"/>
      <c r="O2159" s="563">
        <v>21398.0</v>
      </c>
      <c r="P2159" s="563"/>
      <c r="S2159" s="8"/>
      <c r="T2159" s="8"/>
      <c r="U2159" s="8"/>
      <c r="V2159" s="8"/>
      <c r="W2159" s="8"/>
    </row>
    <row r="2160" ht="15.75" customHeight="1">
      <c r="A2160" s="9" t="s">
        <v>4922</v>
      </c>
      <c r="B2160" s="9" t="s">
        <v>4923</v>
      </c>
      <c r="C2160" s="61">
        <v>7.0</v>
      </c>
      <c r="D2160" s="61">
        <v>54.0</v>
      </c>
      <c r="E2160" s="61">
        <v>386.0</v>
      </c>
      <c r="F2160" s="61">
        <v>420.0</v>
      </c>
      <c r="G2160" s="61">
        <v>350.0</v>
      </c>
      <c r="H2160" s="515">
        <v>372.7515</v>
      </c>
      <c r="I2160" s="515">
        <v>304.910727</v>
      </c>
      <c r="J2160" s="515">
        <v>240.797469</v>
      </c>
      <c r="K2160" s="246">
        <v>11.016</v>
      </c>
      <c r="L2160" s="560">
        <v>0.5</v>
      </c>
      <c r="M2160" s="561">
        <v>4.0</v>
      </c>
      <c r="N2160" s="105"/>
      <c r="O2160" s="563">
        <v>23597.0</v>
      </c>
      <c r="P2160" s="563"/>
      <c r="S2160" s="8"/>
      <c r="T2160" s="8"/>
      <c r="U2160" s="8"/>
      <c r="V2160" s="8"/>
      <c r="W2160" s="8"/>
    </row>
    <row r="2161" ht="15.75" customHeight="1">
      <c r="A2161" s="9" t="s">
        <v>4924</v>
      </c>
      <c r="B2161" s="9" t="s">
        <v>4925</v>
      </c>
      <c r="C2161" s="61">
        <v>8.0</v>
      </c>
      <c r="D2161" s="61">
        <v>54.0</v>
      </c>
      <c r="E2161" s="61">
        <v>442.0</v>
      </c>
      <c r="F2161" s="61">
        <v>420.0</v>
      </c>
      <c r="G2161" s="61">
        <v>350.0</v>
      </c>
      <c r="H2161" s="515">
        <v>425.334</v>
      </c>
      <c r="I2161" s="515">
        <v>347.923212</v>
      </c>
      <c r="J2161" s="515">
        <v>274.765764</v>
      </c>
      <c r="K2161" s="246">
        <v>12.624</v>
      </c>
      <c r="L2161" s="560">
        <v>0.5</v>
      </c>
      <c r="M2161" s="561">
        <v>4.0</v>
      </c>
      <c r="N2161" s="105"/>
      <c r="O2161" s="563">
        <v>25801.0</v>
      </c>
      <c r="P2161" s="563"/>
      <c r="S2161" s="8"/>
      <c r="T2161" s="8"/>
      <c r="U2161" s="8"/>
      <c r="V2161" s="8"/>
      <c r="W2161" s="8"/>
    </row>
    <row r="2162" ht="15.75" customHeight="1">
      <c r="A2162" s="9" t="s">
        <v>4926</v>
      </c>
      <c r="B2162" s="9" t="s">
        <v>4927</v>
      </c>
      <c r="C2162" s="61">
        <v>9.0</v>
      </c>
      <c r="D2162" s="61">
        <v>54.0</v>
      </c>
      <c r="E2162" s="61">
        <v>498.0</v>
      </c>
      <c r="F2162" s="61">
        <v>420.0</v>
      </c>
      <c r="G2162" s="61">
        <v>350.0</v>
      </c>
      <c r="H2162" s="515">
        <v>480.2535000000001</v>
      </c>
      <c r="I2162" s="515">
        <v>392.84736300000003</v>
      </c>
      <c r="J2162" s="515">
        <v>310.24376100000006</v>
      </c>
      <c r="K2162" s="246">
        <v>14.232</v>
      </c>
      <c r="L2162" s="560">
        <v>0.5</v>
      </c>
      <c r="M2162" s="561">
        <v>4.0</v>
      </c>
      <c r="N2162" s="105"/>
      <c r="O2162" s="563">
        <v>28008.0</v>
      </c>
      <c r="P2162" s="563"/>
      <c r="S2162" s="8"/>
      <c r="T2162" s="8"/>
      <c r="U2162" s="8"/>
      <c r="V2162" s="8"/>
      <c r="W2162" s="8"/>
    </row>
    <row r="2163" ht="15.75" customHeight="1">
      <c r="A2163" s="9" t="s">
        <v>4928</v>
      </c>
      <c r="B2163" s="9" t="s">
        <v>4929</v>
      </c>
      <c r="C2163" s="61">
        <v>10.0</v>
      </c>
      <c r="D2163" s="61">
        <v>54.0</v>
      </c>
      <c r="E2163" s="61">
        <v>554.0</v>
      </c>
      <c r="F2163" s="61">
        <v>420.0</v>
      </c>
      <c r="G2163" s="61">
        <v>350.0</v>
      </c>
      <c r="H2163" s="515">
        <v>532.836</v>
      </c>
      <c r="I2163" s="515">
        <v>435.859848</v>
      </c>
      <c r="J2163" s="515">
        <v>344.212056</v>
      </c>
      <c r="K2163" s="246">
        <v>15.84</v>
      </c>
      <c r="L2163" s="560">
        <v>0.5</v>
      </c>
      <c r="M2163" s="561">
        <v>6.0</v>
      </c>
      <c r="N2163" s="105"/>
      <c r="O2163" s="563">
        <v>30220.0</v>
      </c>
      <c r="P2163" s="563"/>
      <c r="S2163" s="8"/>
      <c r="T2163" s="8"/>
      <c r="U2163" s="8"/>
      <c r="V2163" s="8"/>
      <c r="W2163" s="8"/>
    </row>
    <row r="2164" ht="15.75" customHeight="1">
      <c r="A2164" s="9" t="s">
        <v>4930</v>
      </c>
      <c r="B2164" s="9" t="s">
        <v>4931</v>
      </c>
      <c r="C2164" s="61">
        <v>11.0</v>
      </c>
      <c r="D2164" s="61">
        <v>54.0</v>
      </c>
      <c r="E2164" s="61">
        <v>610.0</v>
      </c>
      <c r="F2164" s="61">
        <v>420.0</v>
      </c>
      <c r="G2164" s="61">
        <v>350.0</v>
      </c>
      <c r="H2164" s="515">
        <v>585.4185</v>
      </c>
      <c r="I2164" s="515">
        <v>478.87233299999997</v>
      </c>
      <c r="J2164" s="515">
        <v>378.18035100000003</v>
      </c>
      <c r="K2164" s="246">
        <v>17.448</v>
      </c>
      <c r="L2164" s="560">
        <v>0.5</v>
      </c>
      <c r="M2164" s="561">
        <v>6.0</v>
      </c>
      <c r="N2164" s="105"/>
      <c r="O2164" s="563">
        <v>32436.0</v>
      </c>
      <c r="P2164" s="563"/>
      <c r="S2164" s="8"/>
      <c r="T2164" s="8"/>
      <c r="U2164" s="8"/>
      <c r="V2164" s="8"/>
      <c r="W2164" s="8"/>
    </row>
    <row r="2165" ht="15.75" customHeight="1">
      <c r="A2165" s="9" t="s">
        <v>4932</v>
      </c>
      <c r="B2165" s="9" t="s">
        <v>4933</v>
      </c>
      <c r="C2165" s="61">
        <v>12.0</v>
      </c>
      <c r="D2165" s="61">
        <v>54.0</v>
      </c>
      <c r="E2165" s="61">
        <v>666.0</v>
      </c>
      <c r="F2165" s="61">
        <v>420.0</v>
      </c>
      <c r="G2165" s="61">
        <v>350.0</v>
      </c>
      <c r="H2165" s="515">
        <v>639.1695</v>
      </c>
      <c r="I2165" s="515">
        <v>522.840651</v>
      </c>
      <c r="J2165" s="515">
        <v>412.903497</v>
      </c>
      <c r="K2165" s="246">
        <v>19.056</v>
      </c>
      <c r="L2165" s="560">
        <v>0.5</v>
      </c>
      <c r="M2165" s="561">
        <v>6.0</v>
      </c>
      <c r="N2165" s="105"/>
      <c r="O2165" s="563">
        <v>34625.0</v>
      </c>
      <c r="P2165" s="563"/>
      <c r="S2165" s="8"/>
      <c r="T2165" s="8"/>
      <c r="U2165" s="8"/>
      <c r="V2165" s="8"/>
      <c r="W2165" s="8"/>
    </row>
    <row r="2166" ht="15.75" customHeight="1">
      <c r="A2166" s="9" t="s">
        <v>4934</v>
      </c>
      <c r="B2166" s="9" t="s">
        <v>4935</v>
      </c>
      <c r="C2166" s="61">
        <v>13.0</v>
      </c>
      <c r="D2166" s="61">
        <v>54.0</v>
      </c>
      <c r="E2166" s="61">
        <v>722.0</v>
      </c>
      <c r="F2166" s="61">
        <v>420.0</v>
      </c>
      <c r="G2166" s="61">
        <v>350.0</v>
      </c>
      <c r="H2166" s="515">
        <v>691.752</v>
      </c>
      <c r="I2166" s="515">
        <v>565.853136</v>
      </c>
      <c r="J2166" s="515">
        <v>446.87179199999997</v>
      </c>
      <c r="K2166" s="246">
        <v>20.664</v>
      </c>
      <c r="L2166" s="560">
        <v>0.5</v>
      </c>
      <c r="M2166" s="561">
        <v>6.0</v>
      </c>
      <c r="N2166" s="105"/>
      <c r="O2166" s="563">
        <v>36814.0</v>
      </c>
      <c r="P2166" s="563"/>
      <c r="S2166" s="8"/>
      <c r="T2166" s="8"/>
      <c r="U2166" s="8"/>
      <c r="V2166" s="8"/>
      <c r="W2166" s="8"/>
    </row>
    <row r="2167" ht="15.75" customHeight="1">
      <c r="A2167" s="9" t="s">
        <v>4936</v>
      </c>
      <c r="B2167" s="9" t="s">
        <v>4937</v>
      </c>
      <c r="C2167" s="61">
        <v>14.0</v>
      </c>
      <c r="D2167" s="61">
        <v>54.0</v>
      </c>
      <c r="E2167" s="61">
        <v>778.0</v>
      </c>
      <c r="F2167" s="61">
        <v>420.0</v>
      </c>
      <c r="G2167" s="61">
        <v>350.0</v>
      </c>
      <c r="H2167" s="515">
        <v>745.503</v>
      </c>
      <c r="I2167" s="515">
        <v>609.821454</v>
      </c>
      <c r="J2167" s="515">
        <v>481.594938</v>
      </c>
      <c r="K2167" s="246">
        <v>22.272</v>
      </c>
      <c r="L2167" s="560">
        <v>0.5</v>
      </c>
      <c r="M2167" s="561">
        <v>6.0</v>
      </c>
      <c r="N2167" s="55"/>
      <c r="O2167" s="563">
        <v>39226.0</v>
      </c>
      <c r="P2167" s="563"/>
      <c r="S2167" s="8"/>
      <c r="T2167" s="8"/>
      <c r="U2167" s="8"/>
      <c r="V2167" s="8"/>
      <c r="W2167" s="8"/>
    </row>
    <row r="2168" ht="15.75" customHeight="1">
      <c r="A2168" s="572"/>
      <c r="B2168" s="573"/>
      <c r="C2168" s="573"/>
      <c r="D2168" s="577"/>
      <c r="E2168" s="577"/>
      <c r="F2168" s="577"/>
      <c r="G2168" s="577"/>
      <c r="H2168" s="578"/>
      <c r="I2168" s="578"/>
      <c r="J2168" s="578"/>
      <c r="K2168" s="577"/>
      <c r="L2168" s="577"/>
      <c r="M2168" s="572"/>
      <c r="N2168" s="573"/>
      <c r="O2168" s="563">
        <v>0.0</v>
      </c>
      <c r="P2168" s="563"/>
      <c r="S2168" s="8"/>
      <c r="T2168" s="8"/>
      <c r="U2168" s="8"/>
      <c r="V2168" s="8"/>
      <c r="W2168" s="8"/>
    </row>
    <row r="2169" ht="15.75" customHeight="1">
      <c r="A2169" s="572"/>
      <c r="B2169" s="573" t="s">
        <v>1556</v>
      </c>
      <c r="C2169" s="572"/>
      <c r="D2169" s="572"/>
      <c r="E2169" s="572"/>
      <c r="F2169" s="572"/>
      <c r="G2169" s="572"/>
      <c r="H2169" s="574"/>
      <c r="I2169" s="574"/>
      <c r="J2169" s="574"/>
      <c r="K2169" s="572"/>
      <c r="L2169" s="575"/>
      <c r="M2169" s="572"/>
      <c r="N2169" s="572"/>
      <c r="O2169" s="563">
        <v>0.0</v>
      </c>
      <c r="P2169" s="563"/>
      <c r="S2169" s="8"/>
      <c r="T2169" s="8"/>
      <c r="U2169" s="8"/>
      <c r="V2169" s="8"/>
      <c r="W2169" s="8"/>
    </row>
    <row r="2170" ht="15.75" customHeight="1">
      <c r="A2170" s="9" t="s">
        <v>4938</v>
      </c>
      <c r="B2170" s="9" t="s">
        <v>4939</v>
      </c>
      <c r="C2170" s="61">
        <v>2.0</v>
      </c>
      <c r="D2170" s="61">
        <v>54.0</v>
      </c>
      <c r="E2170" s="61">
        <v>106.0</v>
      </c>
      <c r="F2170" s="61">
        <v>500.0</v>
      </c>
      <c r="G2170" s="61">
        <v>430.0</v>
      </c>
      <c r="H2170" s="515">
        <v>127.36650000000002</v>
      </c>
      <c r="I2170" s="515">
        <v>104.18579700000001</v>
      </c>
      <c r="J2170" s="515">
        <v>82.27875900000001</v>
      </c>
      <c r="K2170" s="246">
        <v>3.36</v>
      </c>
      <c r="L2170" s="560">
        <v>0.5</v>
      </c>
      <c r="M2170" s="561">
        <v>2.0</v>
      </c>
      <c r="N2170" s="562" t="s">
        <v>1254</v>
      </c>
      <c r="O2170" s="563">
        <v>13684.0</v>
      </c>
      <c r="P2170" s="563"/>
      <c r="S2170" s="8"/>
      <c r="T2170" s="8"/>
      <c r="U2170" s="8"/>
      <c r="V2170" s="8"/>
      <c r="W2170" s="8"/>
    </row>
    <row r="2171" ht="15.75" customHeight="1">
      <c r="A2171" s="9" t="s">
        <v>4940</v>
      </c>
      <c r="B2171" s="9" t="s">
        <v>4941</v>
      </c>
      <c r="C2171" s="61">
        <v>3.0</v>
      </c>
      <c r="D2171" s="61">
        <v>54.0</v>
      </c>
      <c r="E2171" s="61">
        <v>162.0</v>
      </c>
      <c r="F2171" s="61">
        <v>500.0</v>
      </c>
      <c r="G2171" s="61">
        <v>430.0</v>
      </c>
      <c r="H2171" s="515">
        <v>190.4655</v>
      </c>
      <c r="I2171" s="515">
        <v>155.80077899999998</v>
      </c>
      <c r="J2171" s="515">
        <v>123.040713</v>
      </c>
      <c r="K2171" s="246">
        <v>5.16</v>
      </c>
      <c r="L2171" s="560">
        <v>0.5</v>
      </c>
      <c r="M2171" s="561">
        <v>4.0</v>
      </c>
      <c r="N2171" s="105"/>
      <c r="O2171" s="563">
        <v>16107.0</v>
      </c>
      <c r="P2171" s="563"/>
      <c r="S2171" s="8"/>
      <c r="T2171" s="8"/>
      <c r="U2171" s="8"/>
      <c r="V2171" s="8"/>
      <c r="W2171" s="8"/>
    </row>
    <row r="2172" ht="15.75" customHeight="1">
      <c r="A2172" s="9" t="s">
        <v>4942</v>
      </c>
      <c r="B2172" s="9" t="s">
        <v>4943</v>
      </c>
      <c r="C2172" s="61">
        <v>4.0</v>
      </c>
      <c r="D2172" s="61">
        <v>54.0</v>
      </c>
      <c r="E2172" s="61">
        <v>218.0</v>
      </c>
      <c r="F2172" s="61">
        <v>500.0</v>
      </c>
      <c r="G2172" s="61">
        <v>430.0</v>
      </c>
      <c r="H2172" s="515">
        <v>253.5645</v>
      </c>
      <c r="I2172" s="515">
        <v>207.415761</v>
      </c>
      <c r="J2172" s="515">
        <v>163.802667</v>
      </c>
      <c r="K2172" s="246">
        <v>6.96</v>
      </c>
      <c r="L2172" s="560">
        <v>0.5</v>
      </c>
      <c r="M2172" s="561">
        <v>4.0</v>
      </c>
      <c r="N2172" s="105"/>
      <c r="O2172" s="563">
        <v>18535.0</v>
      </c>
      <c r="P2172" s="563"/>
      <c r="S2172" s="8"/>
      <c r="T2172" s="8"/>
      <c r="U2172" s="8"/>
      <c r="V2172" s="8"/>
      <c r="W2172" s="8"/>
    </row>
    <row r="2173" ht="15.75" customHeight="1">
      <c r="A2173" s="9" t="s">
        <v>4944</v>
      </c>
      <c r="B2173" s="9" t="s">
        <v>4945</v>
      </c>
      <c r="C2173" s="61">
        <v>5.0</v>
      </c>
      <c r="D2173" s="61">
        <v>54.0</v>
      </c>
      <c r="E2173" s="61">
        <v>274.0</v>
      </c>
      <c r="F2173" s="61">
        <v>500.0</v>
      </c>
      <c r="G2173" s="61">
        <v>430.0</v>
      </c>
      <c r="H2173" s="515">
        <v>316.6635</v>
      </c>
      <c r="I2173" s="515">
        <v>259.030743</v>
      </c>
      <c r="J2173" s="515">
        <v>204.56462100000002</v>
      </c>
      <c r="K2173" s="246">
        <v>8.76</v>
      </c>
      <c r="L2173" s="560">
        <v>0.5</v>
      </c>
      <c r="M2173" s="561">
        <v>4.0</v>
      </c>
      <c r="N2173" s="105"/>
      <c r="O2173" s="563">
        <v>20967.0</v>
      </c>
      <c r="P2173" s="563"/>
      <c r="S2173" s="8"/>
      <c r="T2173" s="8"/>
      <c r="U2173" s="8"/>
      <c r="V2173" s="8"/>
      <c r="W2173" s="8"/>
    </row>
    <row r="2174" ht="15.75" customHeight="1">
      <c r="A2174" s="9" t="s">
        <v>4946</v>
      </c>
      <c r="B2174" s="9" t="s">
        <v>4947</v>
      </c>
      <c r="C2174" s="61">
        <v>6.0</v>
      </c>
      <c r="D2174" s="61">
        <v>54.0</v>
      </c>
      <c r="E2174" s="61">
        <v>330.0</v>
      </c>
      <c r="F2174" s="61">
        <v>500.0</v>
      </c>
      <c r="G2174" s="61">
        <v>430.0</v>
      </c>
      <c r="H2174" s="515">
        <v>380.931</v>
      </c>
      <c r="I2174" s="515">
        <v>311.60155799999995</v>
      </c>
      <c r="J2174" s="515">
        <v>246.081426</v>
      </c>
      <c r="K2174" s="246">
        <v>10.559999999999999</v>
      </c>
      <c r="L2174" s="560">
        <v>0.5</v>
      </c>
      <c r="M2174" s="561">
        <v>4.0</v>
      </c>
      <c r="N2174" s="105"/>
      <c r="O2174" s="563">
        <v>23406.0</v>
      </c>
      <c r="P2174" s="563"/>
      <c r="S2174" s="8"/>
      <c r="T2174" s="8"/>
      <c r="U2174" s="8"/>
      <c r="V2174" s="8"/>
      <c r="W2174" s="8"/>
    </row>
    <row r="2175" ht="15.75" customHeight="1">
      <c r="A2175" s="9" t="s">
        <v>4948</v>
      </c>
      <c r="B2175" s="9" t="s">
        <v>4949</v>
      </c>
      <c r="C2175" s="61">
        <v>7.0</v>
      </c>
      <c r="D2175" s="61">
        <v>54.0</v>
      </c>
      <c r="E2175" s="61">
        <v>386.0</v>
      </c>
      <c r="F2175" s="61">
        <v>500.0</v>
      </c>
      <c r="G2175" s="61">
        <v>430.0</v>
      </c>
      <c r="H2175" s="515">
        <v>444.03</v>
      </c>
      <c r="I2175" s="515">
        <v>363.21653999999995</v>
      </c>
      <c r="J2175" s="515">
        <v>286.84337999999997</v>
      </c>
      <c r="K2175" s="246">
        <v>12.36</v>
      </c>
      <c r="L2175" s="560">
        <v>0.5</v>
      </c>
      <c r="M2175" s="561">
        <v>4.0</v>
      </c>
      <c r="N2175" s="105"/>
      <c r="O2175" s="563">
        <v>25848.0</v>
      </c>
      <c r="P2175" s="563"/>
      <c r="S2175" s="8"/>
      <c r="T2175" s="8"/>
      <c r="U2175" s="8"/>
      <c r="V2175" s="8"/>
      <c r="W2175" s="8"/>
    </row>
    <row r="2176" ht="15.75" customHeight="1">
      <c r="A2176" s="9" t="s">
        <v>4950</v>
      </c>
      <c r="B2176" s="9" t="s">
        <v>4951</v>
      </c>
      <c r="C2176" s="61">
        <v>8.0</v>
      </c>
      <c r="D2176" s="61">
        <v>54.0</v>
      </c>
      <c r="E2176" s="61">
        <v>442.0</v>
      </c>
      <c r="F2176" s="61">
        <v>500.0</v>
      </c>
      <c r="G2176" s="61">
        <v>430.0</v>
      </c>
      <c r="H2176" s="515">
        <v>507.129</v>
      </c>
      <c r="I2176" s="515">
        <v>414.831522</v>
      </c>
      <c r="J2176" s="515">
        <v>327.605334</v>
      </c>
      <c r="K2176" s="246">
        <v>14.16</v>
      </c>
      <c r="L2176" s="560">
        <v>0.5</v>
      </c>
      <c r="M2176" s="561">
        <v>4.0</v>
      </c>
      <c r="N2176" s="105"/>
      <c r="O2176" s="563">
        <v>28298.0</v>
      </c>
      <c r="P2176" s="563"/>
      <c r="S2176" s="8"/>
      <c r="T2176" s="8"/>
      <c r="U2176" s="8"/>
      <c r="V2176" s="8"/>
      <c r="W2176" s="8"/>
    </row>
    <row r="2177" ht="15.75" customHeight="1">
      <c r="A2177" s="9" t="s">
        <v>4952</v>
      </c>
      <c r="B2177" s="9" t="s">
        <v>4953</v>
      </c>
      <c r="C2177" s="61">
        <v>9.0</v>
      </c>
      <c r="D2177" s="61">
        <v>54.0</v>
      </c>
      <c r="E2177" s="61">
        <v>498.0</v>
      </c>
      <c r="F2177" s="61">
        <v>500.0</v>
      </c>
      <c r="G2177" s="61">
        <v>430.0</v>
      </c>
      <c r="H2177" s="515">
        <v>570.228</v>
      </c>
      <c r="I2177" s="515">
        <v>466.44650399999995</v>
      </c>
      <c r="J2177" s="515">
        <v>368.367288</v>
      </c>
      <c r="K2177" s="246">
        <v>15.959999999999999</v>
      </c>
      <c r="L2177" s="560">
        <v>0.5</v>
      </c>
      <c r="M2177" s="561">
        <v>4.0</v>
      </c>
      <c r="N2177" s="105"/>
      <c r="O2177" s="563">
        <v>30749.0</v>
      </c>
      <c r="P2177" s="563"/>
      <c r="S2177" s="8"/>
      <c r="T2177" s="8"/>
      <c r="U2177" s="8"/>
      <c r="V2177" s="8"/>
      <c r="W2177" s="8"/>
    </row>
    <row r="2178" ht="15.75" customHeight="1">
      <c r="A2178" s="9" t="s">
        <v>4954</v>
      </c>
      <c r="B2178" s="9" t="s">
        <v>4955</v>
      </c>
      <c r="C2178" s="61">
        <v>10.0</v>
      </c>
      <c r="D2178" s="61">
        <v>54.0</v>
      </c>
      <c r="E2178" s="61">
        <v>554.0</v>
      </c>
      <c r="F2178" s="61">
        <v>500.0</v>
      </c>
      <c r="G2178" s="61">
        <v>430.0</v>
      </c>
      <c r="H2178" s="515">
        <v>634.4955</v>
      </c>
      <c r="I2178" s="515">
        <v>519.0173189999999</v>
      </c>
      <c r="J2178" s="515">
        <v>409.884093</v>
      </c>
      <c r="K2178" s="246">
        <v>17.759999999999998</v>
      </c>
      <c r="L2178" s="560">
        <v>0.5</v>
      </c>
      <c r="M2178" s="561">
        <v>6.0</v>
      </c>
      <c r="N2178" s="105"/>
      <c r="O2178" s="563">
        <v>33208.0</v>
      </c>
      <c r="P2178" s="563"/>
      <c r="S2178" s="8"/>
      <c r="T2178" s="8"/>
      <c r="U2178" s="8"/>
      <c r="V2178" s="8"/>
      <c r="W2178" s="8"/>
    </row>
    <row r="2179" ht="15.75" customHeight="1">
      <c r="A2179" s="9" t="s">
        <v>4956</v>
      </c>
      <c r="B2179" s="9" t="s">
        <v>4957</v>
      </c>
      <c r="C2179" s="61">
        <v>11.0</v>
      </c>
      <c r="D2179" s="61">
        <v>54.0</v>
      </c>
      <c r="E2179" s="61">
        <v>610.0</v>
      </c>
      <c r="F2179" s="61">
        <v>500.0</v>
      </c>
      <c r="G2179" s="61">
        <v>430.0</v>
      </c>
      <c r="H2179" s="515">
        <v>697.5945</v>
      </c>
      <c r="I2179" s="515">
        <v>570.632301</v>
      </c>
      <c r="J2179" s="515">
        <v>450.646047</v>
      </c>
      <c r="K2179" s="246">
        <v>19.56</v>
      </c>
      <c r="L2179" s="560">
        <v>0.5</v>
      </c>
      <c r="M2179" s="561">
        <v>6.0</v>
      </c>
      <c r="N2179" s="105"/>
      <c r="O2179" s="563">
        <v>35669.0</v>
      </c>
      <c r="P2179" s="563"/>
      <c r="S2179" s="8"/>
      <c r="T2179" s="8"/>
      <c r="U2179" s="8"/>
      <c r="V2179" s="8"/>
      <c r="W2179" s="8"/>
    </row>
    <row r="2180" ht="15.75" customHeight="1">
      <c r="A2180" s="9" t="s">
        <v>4958</v>
      </c>
      <c r="B2180" s="9" t="s">
        <v>4959</v>
      </c>
      <c r="C2180" s="61">
        <v>12.0</v>
      </c>
      <c r="D2180" s="61">
        <v>54.0</v>
      </c>
      <c r="E2180" s="61">
        <v>666.0</v>
      </c>
      <c r="F2180" s="61">
        <v>500.0</v>
      </c>
      <c r="G2180" s="61">
        <v>430.0</v>
      </c>
      <c r="H2180" s="515">
        <v>760.6934999999999</v>
      </c>
      <c r="I2180" s="515">
        <v>622.2472829999998</v>
      </c>
      <c r="J2180" s="515">
        <v>491.4080009999999</v>
      </c>
      <c r="K2180" s="246">
        <v>21.36</v>
      </c>
      <c r="L2180" s="560">
        <v>0.5</v>
      </c>
      <c r="M2180" s="561">
        <v>6.0</v>
      </c>
      <c r="N2180" s="105"/>
      <c r="O2180" s="563">
        <v>38102.0</v>
      </c>
      <c r="P2180" s="563"/>
      <c r="S2180" s="8"/>
      <c r="T2180" s="8"/>
      <c r="U2180" s="8"/>
      <c r="V2180" s="8"/>
      <c r="W2180" s="8"/>
    </row>
    <row r="2181" ht="15.75" customHeight="1">
      <c r="A2181" s="9" t="s">
        <v>4960</v>
      </c>
      <c r="B2181" s="9" t="s">
        <v>4961</v>
      </c>
      <c r="C2181" s="61">
        <v>13.0</v>
      </c>
      <c r="D2181" s="61">
        <v>54.0</v>
      </c>
      <c r="E2181" s="61">
        <v>722.0</v>
      </c>
      <c r="F2181" s="61">
        <v>500.0</v>
      </c>
      <c r="G2181" s="61">
        <v>430.0</v>
      </c>
      <c r="H2181" s="515">
        <v>823.7925</v>
      </c>
      <c r="I2181" s="515">
        <v>673.862265</v>
      </c>
      <c r="J2181" s="515">
        <v>532.1699550000001</v>
      </c>
      <c r="K2181" s="246">
        <v>23.16</v>
      </c>
      <c r="L2181" s="560">
        <v>0.5</v>
      </c>
      <c r="M2181" s="561">
        <v>6.0</v>
      </c>
      <c r="N2181" s="105"/>
      <c r="O2181" s="563">
        <v>40534.0</v>
      </c>
      <c r="P2181" s="563"/>
      <c r="S2181" s="8"/>
      <c r="T2181" s="8"/>
      <c r="U2181" s="8"/>
      <c r="V2181" s="8"/>
      <c r="W2181" s="8"/>
    </row>
    <row r="2182" ht="15.75" customHeight="1">
      <c r="A2182" s="9" t="s">
        <v>4962</v>
      </c>
      <c r="B2182" s="9" t="s">
        <v>4963</v>
      </c>
      <c r="C2182" s="61">
        <v>14.0</v>
      </c>
      <c r="D2182" s="61">
        <v>54.0</v>
      </c>
      <c r="E2182" s="61">
        <v>778.0</v>
      </c>
      <c r="F2182" s="61">
        <v>500.0</v>
      </c>
      <c r="G2182" s="61">
        <v>430.0</v>
      </c>
      <c r="H2182" s="515">
        <v>888.06</v>
      </c>
      <c r="I2182" s="515">
        <v>726.4330799999999</v>
      </c>
      <c r="J2182" s="515">
        <v>573.6867599999999</v>
      </c>
      <c r="K2182" s="246">
        <v>24.96</v>
      </c>
      <c r="L2182" s="560">
        <v>0.5</v>
      </c>
      <c r="M2182" s="561">
        <v>6.0</v>
      </c>
      <c r="N2182" s="55"/>
      <c r="O2182" s="563">
        <v>43214.0</v>
      </c>
      <c r="P2182" s="563"/>
      <c r="S2182" s="8"/>
      <c r="T2182" s="8"/>
      <c r="U2182" s="8"/>
      <c r="V2182" s="8"/>
      <c r="W2182" s="8"/>
    </row>
    <row r="2183" ht="15.75" customHeight="1">
      <c r="C2183" s="67"/>
      <c r="D2183" s="67"/>
      <c r="E2183" s="67"/>
      <c r="F2183" s="67"/>
      <c r="G2183" s="67"/>
      <c r="H2183" s="115"/>
      <c r="I2183" s="115"/>
      <c r="J2183" s="115"/>
      <c r="K2183" s="67"/>
      <c r="L2183" s="570"/>
      <c r="M2183" s="572"/>
      <c r="O2183" s="563">
        <v>0.0</v>
      </c>
      <c r="P2183" s="563"/>
      <c r="S2183" s="8"/>
      <c r="T2183" s="8"/>
      <c r="U2183" s="8"/>
      <c r="V2183" s="8"/>
      <c r="W2183" s="8"/>
    </row>
    <row r="2184" ht="15.75" customHeight="1">
      <c r="A2184" s="572"/>
      <c r="B2184" s="573" t="s">
        <v>1676</v>
      </c>
      <c r="C2184" s="572"/>
      <c r="D2184" s="572"/>
      <c r="E2184" s="572"/>
      <c r="F2184" s="572"/>
      <c r="G2184" s="572"/>
      <c r="H2184" s="574"/>
      <c r="I2184" s="574"/>
      <c r="J2184" s="574"/>
      <c r="K2184" s="572"/>
      <c r="L2184" s="575"/>
      <c r="M2184" s="572"/>
      <c r="N2184" s="572"/>
      <c r="O2184" s="563">
        <v>0.0</v>
      </c>
      <c r="P2184" s="563"/>
      <c r="S2184" s="8"/>
      <c r="T2184" s="8"/>
      <c r="U2184" s="8"/>
      <c r="V2184" s="8"/>
      <c r="W2184" s="8"/>
    </row>
    <row r="2185" ht="15.75" customHeight="1">
      <c r="A2185" s="9" t="s">
        <v>4964</v>
      </c>
      <c r="B2185" s="9" t="s">
        <v>4965</v>
      </c>
      <c r="C2185" s="61">
        <v>2.0</v>
      </c>
      <c r="D2185" s="61">
        <v>54.0</v>
      </c>
      <c r="E2185" s="61">
        <v>106.0</v>
      </c>
      <c r="F2185" s="61">
        <v>550.0</v>
      </c>
      <c r="G2185" s="61">
        <v>480.0</v>
      </c>
      <c r="H2185" s="515">
        <v>139.0515</v>
      </c>
      <c r="I2185" s="515">
        <v>113.74412699999999</v>
      </c>
      <c r="J2185" s="515">
        <v>89.827269</v>
      </c>
      <c r="K2185" s="246">
        <v>3.6</v>
      </c>
      <c r="L2185" s="560">
        <v>0.5</v>
      </c>
      <c r="M2185" s="561">
        <v>2.0</v>
      </c>
      <c r="N2185" s="562" t="s">
        <v>1254</v>
      </c>
      <c r="O2185" s="563">
        <v>14719.0</v>
      </c>
      <c r="P2185" s="563"/>
      <c r="S2185" s="8"/>
      <c r="T2185" s="8"/>
      <c r="U2185" s="8"/>
      <c r="V2185" s="8"/>
      <c r="W2185" s="8"/>
    </row>
    <row r="2186" ht="15.75" customHeight="1">
      <c r="A2186" s="9" t="s">
        <v>4966</v>
      </c>
      <c r="B2186" s="9" t="s">
        <v>4967</v>
      </c>
      <c r="C2186" s="61">
        <v>3.0</v>
      </c>
      <c r="D2186" s="61">
        <v>54.0</v>
      </c>
      <c r="E2186" s="61">
        <v>162.0</v>
      </c>
      <c r="F2186" s="61">
        <v>550.0</v>
      </c>
      <c r="G2186" s="61">
        <v>480.0</v>
      </c>
      <c r="H2186" s="515">
        <v>209.16150000000002</v>
      </c>
      <c r="I2186" s="515">
        <v>171.094107</v>
      </c>
      <c r="J2186" s="515">
        <v>135.11832900000002</v>
      </c>
      <c r="K2186" s="246">
        <v>5.52</v>
      </c>
      <c r="L2186" s="560">
        <v>0.5</v>
      </c>
      <c r="M2186" s="561">
        <v>4.0</v>
      </c>
      <c r="N2186" s="105"/>
      <c r="O2186" s="563">
        <v>17382.0</v>
      </c>
      <c r="P2186" s="563"/>
      <c r="S2186" s="8"/>
      <c r="T2186" s="8"/>
      <c r="U2186" s="8"/>
      <c r="V2186" s="8"/>
      <c r="W2186" s="8"/>
    </row>
    <row r="2187" ht="15.75" customHeight="1">
      <c r="A2187" s="9" t="s">
        <v>4968</v>
      </c>
      <c r="B2187" s="9" t="s">
        <v>4969</v>
      </c>
      <c r="C2187" s="61">
        <v>4.0</v>
      </c>
      <c r="D2187" s="61">
        <v>54.0</v>
      </c>
      <c r="E2187" s="61">
        <v>218.0</v>
      </c>
      <c r="F2187" s="61">
        <v>550.0</v>
      </c>
      <c r="G2187" s="61">
        <v>480.0</v>
      </c>
      <c r="H2187" s="515">
        <v>279.2715</v>
      </c>
      <c r="I2187" s="515">
        <v>228.444087</v>
      </c>
      <c r="J2187" s="515">
        <v>180.409389</v>
      </c>
      <c r="K2187" s="246">
        <v>7.44</v>
      </c>
      <c r="L2187" s="560">
        <v>0.5</v>
      </c>
      <c r="M2187" s="561">
        <v>4.0</v>
      </c>
      <c r="N2187" s="105"/>
      <c r="O2187" s="563">
        <v>20054.0</v>
      </c>
      <c r="P2187" s="563"/>
      <c r="S2187" s="8"/>
      <c r="T2187" s="8"/>
      <c r="U2187" s="8"/>
      <c r="V2187" s="8"/>
      <c r="W2187" s="8"/>
    </row>
    <row r="2188" ht="15.75" customHeight="1">
      <c r="A2188" s="9" t="s">
        <v>4970</v>
      </c>
      <c r="B2188" s="9" t="s">
        <v>4971</v>
      </c>
      <c r="C2188" s="61">
        <v>5.0</v>
      </c>
      <c r="D2188" s="61">
        <v>54.0</v>
      </c>
      <c r="E2188" s="61">
        <v>274.0</v>
      </c>
      <c r="F2188" s="61">
        <v>550.0</v>
      </c>
      <c r="G2188" s="61">
        <v>480.0</v>
      </c>
      <c r="H2188" s="515">
        <v>348.213</v>
      </c>
      <c r="I2188" s="515">
        <v>284.838234</v>
      </c>
      <c r="J2188" s="515">
        <v>224.94559800000002</v>
      </c>
      <c r="K2188" s="246">
        <v>9.360000000000001</v>
      </c>
      <c r="L2188" s="560">
        <v>0.5</v>
      </c>
      <c r="M2188" s="561">
        <v>4.0</v>
      </c>
      <c r="N2188" s="105"/>
      <c r="O2188" s="563">
        <v>22730.0</v>
      </c>
      <c r="P2188" s="563"/>
      <c r="S2188" s="8"/>
      <c r="T2188" s="8"/>
      <c r="U2188" s="8"/>
      <c r="V2188" s="8"/>
      <c r="W2188" s="8"/>
    </row>
    <row r="2189" ht="15.75" customHeight="1">
      <c r="A2189" s="9" t="s">
        <v>4972</v>
      </c>
      <c r="B2189" s="9" t="s">
        <v>4973</v>
      </c>
      <c r="C2189" s="61">
        <v>6.0</v>
      </c>
      <c r="D2189" s="61">
        <v>54.0</v>
      </c>
      <c r="E2189" s="61">
        <v>330.0</v>
      </c>
      <c r="F2189" s="61">
        <v>550.0</v>
      </c>
      <c r="G2189" s="61">
        <v>480.0</v>
      </c>
      <c r="H2189" s="515">
        <v>418.32300000000004</v>
      </c>
      <c r="I2189" s="515">
        <v>342.188214</v>
      </c>
      <c r="J2189" s="515">
        <v>270.23665800000003</v>
      </c>
      <c r="K2189" s="246">
        <v>11.28</v>
      </c>
      <c r="L2189" s="560">
        <v>0.5</v>
      </c>
      <c r="M2189" s="561">
        <v>4.0</v>
      </c>
      <c r="N2189" s="105"/>
      <c r="O2189" s="563">
        <v>25412.0</v>
      </c>
      <c r="P2189" s="563"/>
      <c r="S2189" s="8"/>
      <c r="T2189" s="8"/>
      <c r="U2189" s="8"/>
      <c r="V2189" s="8"/>
      <c r="W2189" s="8"/>
    </row>
    <row r="2190" ht="15.75" customHeight="1">
      <c r="A2190" s="9" t="s">
        <v>4974</v>
      </c>
      <c r="B2190" s="9" t="s">
        <v>4975</v>
      </c>
      <c r="C2190" s="61">
        <v>7.0</v>
      </c>
      <c r="D2190" s="61">
        <v>54.0</v>
      </c>
      <c r="E2190" s="61">
        <v>386.0</v>
      </c>
      <c r="F2190" s="61">
        <v>550.0</v>
      </c>
      <c r="G2190" s="61">
        <v>480.0</v>
      </c>
      <c r="H2190" s="515">
        <v>488.43299999999994</v>
      </c>
      <c r="I2190" s="515">
        <v>399.5381939999999</v>
      </c>
      <c r="J2190" s="515">
        <v>315.527718</v>
      </c>
      <c r="K2190" s="246">
        <v>13.2</v>
      </c>
      <c r="L2190" s="560">
        <v>0.5</v>
      </c>
      <c r="M2190" s="561">
        <v>4.0</v>
      </c>
      <c r="N2190" s="105"/>
      <c r="O2190" s="563">
        <v>28101.0</v>
      </c>
      <c r="P2190" s="563"/>
      <c r="S2190" s="8"/>
      <c r="T2190" s="8"/>
      <c r="U2190" s="8"/>
      <c r="V2190" s="8"/>
      <c r="W2190" s="8"/>
    </row>
    <row r="2191" ht="15.75" customHeight="1">
      <c r="A2191" s="9" t="s">
        <v>4976</v>
      </c>
      <c r="B2191" s="9" t="s">
        <v>4977</v>
      </c>
      <c r="C2191" s="61">
        <v>8.0</v>
      </c>
      <c r="D2191" s="61">
        <v>54.0</v>
      </c>
      <c r="E2191" s="61">
        <v>442.0</v>
      </c>
      <c r="F2191" s="61">
        <v>550.0</v>
      </c>
      <c r="G2191" s="61">
        <v>480.0</v>
      </c>
      <c r="H2191" s="515">
        <v>557.3744999999999</v>
      </c>
      <c r="I2191" s="515">
        <v>455.9323409999999</v>
      </c>
      <c r="J2191" s="515">
        <v>360.0639269999999</v>
      </c>
      <c r="K2191" s="246">
        <v>15.120000000000001</v>
      </c>
      <c r="L2191" s="560">
        <v>0.5</v>
      </c>
      <c r="M2191" s="561">
        <v>4.0</v>
      </c>
      <c r="N2191" s="105"/>
      <c r="O2191" s="563">
        <v>30793.0</v>
      </c>
      <c r="P2191" s="563"/>
      <c r="S2191" s="8"/>
      <c r="T2191" s="8"/>
      <c r="U2191" s="8"/>
      <c r="V2191" s="8"/>
      <c r="W2191" s="8"/>
    </row>
    <row r="2192" ht="15.75" customHeight="1">
      <c r="A2192" s="9" t="s">
        <v>4978</v>
      </c>
      <c r="B2192" s="9" t="s">
        <v>4979</v>
      </c>
      <c r="C2192" s="61">
        <v>9.0</v>
      </c>
      <c r="D2192" s="61">
        <v>54.0</v>
      </c>
      <c r="E2192" s="61">
        <v>498.0</v>
      </c>
      <c r="F2192" s="61">
        <v>550.0</v>
      </c>
      <c r="G2192" s="61">
        <v>480.0</v>
      </c>
      <c r="H2192" s="515">
        <v>627.4845</v>
      </c>
      <c r="I2192" s="515">
        <v>513.282321</v>
      </c>
      <c r="J2192" s="515">
        <v>405.35498700000005</v>
      </c>
      <c r="K2192" s="246">
        <v>17.04</v>
      </c>
      <c r="L2192" s="560">
        <v>0.5</v>
      </c>
      <c r="M2192" s="561">
        <v>4.0</v>
      </c>
      <c r="N2192" s="105"/>
      <c r="O2192" s="563">
        <v>33492.0</v>
      </c>
      <c r="P2192" s="563"/>
      <c r="S2192" s="8"/>
      <c r="T2192" s="8"/>
      <c r="U2192" s="8"/>
      <c r="V2192" s="8"/>
      <c r="W2192" s="8"/>
    </row>
    <row r="2193" ht="15.75" customHeight="1">
      <c r="A2193" s="9" t="s">
        <v>4980</v>
      </c>
      <c r="B2193" s="9" t="s">
        <v>4981</v>
      </c>
      <c r="C2193" s="61">
        <v>10.0</v>
      </c>
      <c r="D2193" s="61">
        <v>54.0</v>
      </c>
      <c r="E2193" s="61">
        <v>554.0</v>
      </c>
      <c r="F2193" s="61">
        <v>550.0</v>
      </c>
      <c r="G2193" s="61">
        <v>480.0</v>
      </c>
      <c r="H2193" s="515">
        <v>697.5945</v>
      </c>
      <c r="I2193" s="515">
        <v>570.632301</v>
      </c>
      <c r="J2193" s="515">
        <v>450.646047</v>
      </c>
      <c r="K2193" s="246">
        <v>18.96</v>
      </c>
      <c r="L2193" s="560">
        <v>0.5</v>
      </c>
      <c r="M2193" s="561">
        <v>6.0</v>
      </c>
      <c r="N2193" s="105"/>
      <c r="O2193" s="563">
        <v>36196.0</v>
      </c>
      <c r="P2193" s="563"/>
      <c r="S2193" s="8"/>
      <c r="T2193" s="8"/>
      <c r="U2193" s="8"/>
      <c r="V2193" s="8"/>
      <c r="W2193" s="8"/>
    </row>
    <row r="2194" ht="15.75" customHeight="1">
      <c r="A2194" s="9" t="s">
        <v>4982</v>
      </c>
      <c r="B2194" s="9" t="s">
        <v>4983</v>
      </c>
      <c r="C2194" s="61">
        <v>11.0</v>
      </c>
      <c r="D2194" s="61">
        <v>54.0</v>
      </c>
      <c r="E2194" s="61">
        <v>610.0</v>
      </c>
      <c r="F2194" s="61">
        <v>550.0</v>
      </c>
      <c r="G2194" s="61">
        <v>480.0</v>
      </c>
      <c r="H2194" s="515">
        <v>766.536</v>
      </c>
      <c r="I2194" s="515">
        <v>627.026448</v>
      </c>
      <c r="J2194" s="515">
        <v>495.182256</v>
      </c>
      <c r="K2194" s="246">
        <v>20.880000000000003</v>
      </c>
      <c r="L2194" s="560">
        <v>0.5</v>
      </c>
      <c r="M2194" s="561">
        <v>6.0</v>
      </c>
      <c r="N2194" s="105"/>
      <c r="O2194" s="563">
        <v>38903.0</v>
      </c>
      <c r="P2194" s="563"/>
      <c r="S2194" s="8"/>
      <c r="T2194" s="8"/>
      <c r="U2194" s="8"/>
      <c r="V2194" s="8"/>
      <c r="W2194" s="8"/>
    </row>
    <row r="2195" ht="15.75" customHeight="1">
      <c r="A2195" s="9" t="s">
        <v>4984</v>
      </c>
      <c r="B2195" s="9" t="s">
        <v>4985</v>
      </c>
      <c r="C2195" s="61">
        <v>12.0</v>
      </c>
      <c r="D2195" s="61">
        <v>54.0</v>
      </c>
      <c r="E2195" s="61">
        <v>666.0</v>
      </c>
      <c r="F2195" s="61">
        <v>550.0</v>
      </c>
      <c r="G2195" s="61">
        <v>480.0</v>
      </c>
      <c r="H2195" s="515">
        <v>836.6460000000001</v>
      </c>
      <c r="I2195" s="515">
        <v>684.376428</v>
      </c>
      <c r="J2195" s="515">
        <v>540.4733160000001</v>
      </c>
      <c r="K2195" s="246">
        <v>22.8</v>
      </c>
      <c r="L2195" s="560">
        <v>0.5</v>
      </c>
      <c r="M2195" s="561">
        <v>6.0</v>
      </c>
      <c r="N2195" s="105"/>
      <c r="O2195" s="563">
        <v>41580.0</v>
      </c>
      <c r="P2195" s="563"/>
      <c r="S2195" s="8"/>
      <c r="T2195" s="8"/>
      <c r="U2195" s="8"/>
      <c r="V2195" s="8"/>
      <c r="W2195" s="8"/>
    </row>
    <row r="2196" ht="15.75" customHeight="1">
      <c r="A2196" s="9" t="s">
        <v>4986</v>
      </c>
      <c r="B2196" s="9" t="s">
        <v>4987</v>
      </c>
      <c r="C2196" s="61">
        <v>13.0</v>
      </c>
      <c r="D2196" s="61">
        <v>54.0</v>
      </c>
      <c r="E2196" s="61">
        <v>722.0</v>
      </c>
      <c r="F2196" s="61">
        <v>550.0</v>
      </c>
      <c r="G2196" s="61">
        <v>480.0</v>
      </c>
      <c r="H2196" s="515">
        <v>906.7559999999999</v>
      </c>
      <c r="I2196" s="515">
        <v>741.7264079999999</v>
      </c>
      <c r="J2196" s="515">
        <v>585.764376</v>
      </c>
      <c r="K2196" s="246">
        <v>24.72</v>
      </c>
      <c r="L2196" s="560">
        <v>0.5</v>
      </c>
      <c r="M2196" s="561">
        <v>6.0</v>
      </c>
      <c r="N2196" s="105"/>
      <c r="O2196" s="563">
        <v>44254.0</v>
      </c>
      <c r="P2196" s="563"/>
      <c r="S2196" s="8"/>
      <c r="T2196" s="8"/>
      <c r="U2196" s="8"/>
      <c r="V2196" s="8"/>
      <c r="W2196" s="8"/>
    </row>
    <row r="2197" ht="15.75" customHeight="1">
      <c r="A2197" s="9" t="s">
        <v>4988</v>
      </c>
      <c r="B2197" s="9" t="s">
        <v>4989</v>
      </c>
      <c r="C2197" s="61">
        <v>14.0</v>
      </c>
      <c r="D2197" s="61">
        <v>54.0</v>
      </c>
      <c r="E2197" s="61">
        <v>778.0</v>
      </c>
      <c r="F2197" s="61">
        <v>550.0</v>
      </c>
      <c r="G2197" s="61">
        <v>480.0</v>
      </c>
      <c r="H2197" s="515">
        <v>975.6975</v>
      </c>
      <c r="I2197" s="515">
        <v>798.120555</v>
      </c>
      <c r="J2197" s="515">
        <v>630.300585</v>
      </c>
      <c r="K2197" s="246">
        <v>26.64</v>
      </c>
      <c r="L2197" s="560">
        <v>0.5</v>
      </c>
      <c r="M2197" s="561">
        <v>6.0</v>
      </c>
      <c r="N2197" s="55"/>
      <c r="O2197" s="563">
        <v>47201.0</v>
      </c>
      <c r="P2197" s="563"/>
      <c r="S2197" s="8"/>
      <c r="T2197" s="8"/>
      <c r="U2197" s="8"/>
      <c r="V2197" s="8"/>
      <c r="W2197" s="8"/>
    </row>
    <row r="2198" ht="15.75" customHeight="1">
      <c r="A2198" s="572"/>
      <c r="B2198" s="573"/>
      <c r="C2198" s="573"/>
      <c r="D2198" s="577"/>
      <c r="E2198" s="577"/>
      <c r="F2198" s="577"/>
      <c r="G2198" s="577"/>
      <c r="H2198" s="578"/>
      <c r="I2198" s="578"/>
      <c r="J2198" s="578"/>
      <c r="K2198" s="577"/>
      <c r="L2198" s="577"/>
      <c r="M2198" s="572"/>
      <c r="N2198" s="573"/>
      <c r="O2198" s="563">
        <v>0.0</v>
      </c>
      <c r="P2198" s="563"/>
      <c r="S2198" s="8"/>
      <c r="T2198" s="8"/>
      <c r="U2198" s="8"/>
      <c r="V2198" s="8"/>
      <c r="W2198" s="8"/>
    </row>
    <row r="2199" ht="15.75" customHeight="1">
      <c r="A2199" s="572"/>
      <c r="B2199" s="573" t="s">
        <v>1751</v>
      </c>
      <c r="C2199" s="572"/>
      <c r="D2199" s="572"/>
      <c r="E2199" s="572"/>
      <c r="F2199" s="572"/>
      <c r="G2199" s="572"/>
      <c r="H2199" s="574"/>
      <c r="I2199" s="574"/>
      <c r="J2199" s="574"/>
      <c r="K2199" s="572"/>
      <c r="L2199" s="575"/>
      <c r="M2199" s="572"/>
      <c r="N2199" s="572"/>
      <c r="O2199" s="563">
        <v>0.0</v>
      </c>
      <c r="P2199" s="563"/>
      <c r="S2199" s="8"/>
      <c r="T2199" s="8"/>
      <c r="U2199" s="8"/>
      <c r="V2199" s="8"/>
      <c r="W2199" s="8"/>
    </row>
    <row r="2200" ht="15.75" customHeight="1">
      <c r="A2200" s="9" t="s">
        <v>4990</v>
      </c>
      <c r="B2200" s="9" t="s">
        <v>4991</v>
      </c>
      <c r="C2200" s="61">
        <v>2.0</v>
      </c>
      <c r="D2200" s="61">
        <v>54.0</v>
      </c>
      <c r="E2200" s="61">
        <v>106.0</v>
      </c>
      <c r="F2200" s="61">
        <v>570.0</v>
      </c>
      <c r="G2200" s="61">
        <v>500.0</v>
      </c>
      <c r="H2200" s="515">
        <v>144.894</v>
      </c>
      <c r="I2200" s="515">
        <v>118.523292</v>
      </c>
      <c r="J2200" s="515">
        <v>93.60152400000001</v>
      </c>
      <c r="K2200" s="246">
        <v>3.696</v>
      </c>
      <c r="L2200" s="560">
        <v>0.5</v>
      </c>
      <c r="M2200" s="561">
        <v>2.0</v>
      </c>
      <c r="N2200" s="562" t="s">
        <v>1254</v>
      </c>
      <c r="O2200" s="563">
        <v>14719.0</v>
      </c>
      <c r="P2200" s="563"/>
      <c r="S2200" s="8"/>
      <c r="T2200" s="8"/>
      <c r="U2200" s="8"/>
      <c r="V2200" s="8"/>
      <c r="W2200" s="8"/>
    </row>
    <row r="2201" ht="15.75" customHeight="1">
      <c r="A2201" s="9" t="s">
        <v>4992</v>
      </c>
      <c r="B2201" s="9" t="s">
        <v>4993</v>
      </c>
      <c r="C2201" s="61">
        <v>3.0</v>
      </c>
      <c r="D2201" s="61">
        <v>54.0</v>
      </c>
      <c r="E2201" s="61">
        <v>162.0</v>
      </c>
      <c r="F2201" s="61">
        <v>570.0</v>
      </c>
      <c r="G2201" s="61">
        <v>500.0</v>
      </c>
      <c r="H2201" s="515">
        <v>216.1725</v>
      </c>
      <c r="I2201" s="515">
        <v>176.829105</v>
      </c>
      <c r="J2201" s="515">
        <v>139.647435</v>
      </c>
      <c r="K2201" s="246">
        <v>5.664</v>
      </c>
      <c r="L2201" s="560">
        <v>0.5</v>
      </c>
      <c r="M2201" s="561">
        <v>4.0</v>
      </c>
      <c r="N2201" s="105"/>
      <c r="O2201" s="563">
        <v>17384.0</v>
      </c>
      <c r="P2201" s="563"/>
      <c r="S2201" s="8"/>
      <c r="T2201" s="8"/>
      <c r="U2201" s="8"/>
      <c r="V2201" s="8"/>
      <c r="W2201" s="8"/>
    </row>
    <row r="2202" ht="15.75" customHeight="1">
      <c r="A2202" s="9" t="s">
        <v>4994</v>
      </c>
      <c r="B2202" s="9" t="s">
        <v>4995</v>
      </c>
      <c r="C2202" s="61">
        <v>4.0</v>
      </c>
      <c r="D2202" s="61">
        <v>54.0</v>
      </c>
      <c r="E2202" s="61">
        <v>218.0</v>
      </c>
      <c r="F2202" s="61">
        <v>570.0</v>
      </c>
      <c r="G2202" s="61">
        <v>500.0</v>
      </c>
      <c r="H2202" s="515">
        <v>289.788</v>
      </c>
      <c r="I2202" s="515">
        <v>237.046584</v>
      </c>
      <c r="J2202" s="515">
        <v>187.20304800000002</v>
      </c>
      <c r="K2202" s="246">
        <v>7.632000000000001</v>
      </c>
      <c r="L2202" s="560">
        <v>0.5</v>
      </c>
      <c r="M2202" s="561">
        <v>4.0</v>
      </c>
      <c r="N2202" s="105"/>
      <c r="O2202" s="563">
        <v>20055.0</v>
      </c>
      <c r="P2202" s="563"/>
      <c r="S2202" s="8"/>
      <c r="T2202" s="8"/>
      <c r="U2202" s="8"/>
      <c r="V2202" s="8"/>
      <c r="W2202" s="8"/>
    </row>
    <row r="2203" ht="15.75" customHeight="1">
      <c r="A2203" s="9" t="s">
        <v>4996</v>
      </c>
      <c r="B2203" s="9" t="s">
        <v>4997</v>
      </c>
      <c r="C2203" s="61">
        <v>5.0</v>
      </c>
      <c r="D2203" s="61">
        <v>54.0</v>
      </c>
      <c r="E2203" s="61">
        <v>274.0</v>
      </c>
      <c r="F2203" s="61">
        <v>570.0</v>
      </c>
      <c r="G2203" s="61">
        <v>500.0</v>
      </c>
      <c r="H2203" s="515">
        <v>363.4035</v>
      </c>
      <c r="I2203" s="515">
        <v>297.26406299999996</v>
      </c>
      <c r="J2203" s="515">
        <v>234.75866100000002</v>
      </c>
      <c r="K2203" s="246">
        <v>9.600000000000001</v>
      </c>
      <c r="L2203" s="560">
        <v>0.5</v>
      </c>
      <c r="M2203" s="561">
        <v>4.0</v>
      </c>
      <c r="N2203" s="105"/>
      <c r="O2203" s="563">
        <v>22730.0</v>
      </c>
      <c r="P2203" s="563"/>
      <c r="S2203" s="8"/>
      <c r="T2203" s="8"/>
      <c r="U2203" s="8"/>
      <c r="V2203" s="8"/>
      <c r="W2203" s="8"/>
    </row>
    <row r="2204" ht="15.75" customHeight="1">
      <c r="A2204" s="9" t="s">
        <v>4998</v>
      </c>
      <c r="B2204" s="9" t="s">
        <v>4999</v>
      </c>
      <c r="C2204" s="61">
        <v>6.0</v>
      </c>
      <c r="D2204" s="61">
        <v>54.0</v>
      </c>
      <c r="E2204" s="61">
        <v>330.0</v>
      </c>
      <c r="F2204" s="61">
        <v>570.0</v>
      </c>
      <c r="G2204" s="61">
        <v>500.0</v>
      </c>
      <c r="H2204" s="515">
        <v>433.51349999999996</v>
      </c>
      <c r="I2204" s="515">
        <v>354.6140429999999</v>
      </c>
      <c r="J2204" s="515">
        <v>280.049721</v>
      </c>
      <c r="K2204" s="246">
        <v>11.568</v>
      </c>
      <c r="L2204" s="560">
        <v>0.5</v>
      </c>
      <c r="M2204" s="561">
        <v>4.0</v>
      </c>
      <c r="N2204" s="105"/>
      <c r="O2204" s="563">
        <v>25413.0</v>
      </c>
      <c r="P2204" s="563"/>
      <c r="S2204" s="8"/>
      <c r="T2204" s="8"/>
      <c r="U2204" s="8"/>
      <c r="V2204" s="8"/>
      <c r="W2204" s="8"/>
    </row>
    <row r="2205" ht="15.75" customHeight="1">
      <c r="A2205" s="9" t="s">
        <v>5000</v>
      </c>
      <c r="B2205" s="9" t="s">
        <v>5001</v>
      </c>
      <c r="C2205" s="61">
        <v>7.0</v>
      </c>
      <c r="D2205" s="61">
        <v>54.0</v>
      </c>
      <c r="E2205" s="61">
        <v>386.0</v>
      </c>
      <c r="F2205" s="61">
        <v>570.0</v>
      </c>
      <c r="G2205" s="61">
        <v>500.0</v>
      </c>
      <c r="H2205" s="515">
        <v>505.9605</v>
      </c>
      <c r="I2205" s="515">
        <v>413.875689</v>
      </c>
      <c r="J2205" s="515">
        <v>326.850483</v>
      </c>
      <c r="K2205" s="246">
        <v>13.536000000000001</v>
      </c>
      <c r="L2205" s="560">
        <v>0.5</v>
      </c>
      <c r="M2205" s="561">
        <v>4.0</v>
      </c>
      <c r="N2205" s="105"/>
      <c r="O2205" s="563">
        <v>28100.0</v>
      </c>
      <c r="P2205" s="563"/>
      <c r="S2205" s="8"/>
      <c r="T2205" s="8"/>
      <c r="U2205" s="8"/>
      <c r="V2205" s="8"/>
      <c r="W2205" s="8"/>
    </row>
    <row r="2206" ht="15.75" customHeight="1">
      <c r="A2206" s="9" t="s">
        <v>5002</v>
      </c>
      <c r="B2206" s="9" t="s">
        <v>5003</v>
      </c>
      <c r="C2206" s="61">
        <v>8.0</v>
      </c>
      <c r="D2206" s="61">
        <v>54.0</v>
      </c>
      <c r="E2206" s="61">
        <v>442.0</v>
      </c>
      <c r="F2206" s="61">
        <v>570.0</v>
      </c>
      <c r="G2206" s="61">
        <v>500.0</v>
      </c>
      <c r="H2206" s="515">
        <v>577.239</v>
      </c>
      <c r="I2206" s="515">
        <v>472.181502</v>
      </c>
      <c r="J2206" s="515">
        <v>372.89639400000004</v>
      </c>
      <c r="K2206" s="246">
        <v>15.504000000000001</v>
      </c>
      <c r="L2206" s="560">
        <v>0.5</v>
      </c>
      <c r="M2206" s="561">
        <v>4.0</v>
      </c>
      <c r="N2206" s="105"/>
      <c r="O2206" s="563">
        <v>30793.0</v>
      </c>
      <c r="P2206" s="563"/>
      <c r="S2206" s="8"/>
      <c r="T2206" s="8"/>
      <c r="U2206" s="8"/>
      <c r="V2206" s="8"/>
      <c r="W2206" s="8"/>
    </row>
    <row r="2207" ht="15.75" customHeight="1">
      <c r="A2207" s="9" t="s">
        <v>5004</v>
      </c>
      <c r="B2207" s="9" t="s">
        <v>5005</v>
      </c>
      <c r="C2207" s="61">
        <v>9.0</v>
      </c>
      <c r="D2207" s="61">
        <v>54.0</v>
      </c>
      <c r="E2207" s="61">
        <v>498.0</v>
      </c>
      <c r="F2207" s="61">
        <v>570.0</v>
      </c>
      <c r="G2207" s="61">
        <v>500.0</v>
      </c>
      <c r="H2207" s="515">
        <v>650.8545</v>
      </c>
      <c r="I2207" s="515">
        <v>532.3989809999999</v>
      </c>
      <c r="J2207" s="515">
        <v>420.45200700000004</v>
      </c>
      <c r="K2207" s="246">
        <v>17.472</v>
      </c>
      <c r="L2207" s="560">
        <v>0.5</v>
      </c>
      <c r="M2207" s="561">
        <v>4.0</v>
      </c>
      <c r="N2207" s="105"/>
      <c r="O2207" s="563">
        <v>33491.0</v>
      </c>
      <c r="P2207" s="563"/>
      <c r="S2207" s="8"/>
      <c r="T2207" s="8"/>
      <c r="U2207" s="8"/>
      <c r="V2207" s="8"/>
      <c r="W2207" s="8"/>
    </row>
    <row r="2208" ht="15.75" customHeight="1">
      <c r="A2208" s="9" t="s">
        <v>5006</v>
      </c>
      <c r="B2208" s="9" t="s">
        <v>5007</v>
      </c>
      <c r="C2208" s="61">
        <v>10.0</v>
      </c>
      <c r="D2208" s="61">
        <v>54.0</v>
      </c>
      <c r="E2208" s="61">
        <v>554.0</v>
      </c>
      <c r="F2208" s="61">
        <v>570.0</v>
      </c>
      <c r="G2208" s="61">
        <v>500.0</v>
      </c>
      <c r="H2208" s="515">
        <v>722.133</v>
      </c>
      <c r="I2208" s="515">
        <v>590.704794</v>
      </c>
      <c r="J2208" s="515">
        <v>466.497918</v>
      </c>
      <c r="K2208" s="246">
        <v>19.44</v>
      </c>
      <c r="L2208" s="560">
        <v>0.5</v>
      </c>
      <c r="M2208" s="561">
        <v>6.0</v>
      </c>
      <c r="N2208" s="105"/>
      <c r="O2208" s="563">
        <v>36196.0</v>
      </c>
      <c r="P2208" s="563"/>
      <c r="S2208" s="8"/>
      <c r="T2208" s="8"/>
      <c r="U2208" s="8"/>
      <c r="V2208" s="8"/>
      <c r="W2208" s="8"/>
    </row>
    <row r="2209" ht="15.75" customHeight="1">
      <c r="A2209" s="9" t="s">
        <v>5008</v>
      </c>
      <c r="B2209" s="9" t="s">
        <v>5009</v>
      </c>
      <c r="C2209" s="61">
        <v>11.0</v>
      </c>
      <c r="D2209" s="61">
        <v>54.0</v>
      </c>
      <c r="E2209" s="61">
        <v>610.0</v>
      </c>
      <c r="F2209" s="61">
        <v>570.0</v>
      </c>
      <c r="G2209" s="61">
        <v>500.0</v>
      </c>
      <c r="H2209" s="515">
        <v>794.58</v>
      </c>
      <c r="I2209" s="515">
        <v>649.96644</v>
      </c>
      <c r="J2209" s="515">
        <v>513.29868</v>
      </c>
      <c r="K2209" s="246">
        <v>21.408</v>
      </c>
      <c r="L2209" s="560">
        <v>0.5</v>
      </c>
      <c r="M2209" s="561">
        <v>6.0</v>
      </c>
      <c r="N2209" s="105"/>
      <c r="O2209" s="563">
        <v>38903.0</v>
      </c>
      <c r="P2209" s="563"/>
      <c r="S2209" s="8"/>
      <c r="T2209" s="8"/>
      <c r="U2209" s="8"/>
      <c r="V2209" s="8"/>
      <c r="W2209" s="8"/>
    </row>
    <row r="2210" ht="15.75" customHeight="1">
      <c r="A2210" s="9" t="s">
        <v>5010</v>
      </c>
      <c r="B2210" s="9" t="s">
        <v>5011</v>
      </c>
      <c r="C2210" s="61">
        <v>12.0</v>
      </c>
      <c r="D2210" s="61">
        <v>54.0</v>
      </c>
      <c r="E2210" s="61">
        <v>666.0</v>
      </c>
      <c r="F2210" s="61">
        <v>570.0</v>
      </c>
      <c r="G2210" s="61">
        <v>500.0</v>
      </c>
      <c r="H2210" s="515">
        <v>867.0269999999999</v>
      </c>
      <c r="I2210" s="515">
        <v>709.2280859999998</v>
      </c>
      <c r="J2210" s="515">
        <v>560.099442</v>
      </c>
      <c r="K2210" s="246">
        <v>23.376</v>
      </c>
      <c r="L2210" s="560">
        <v>0.5</v>
      </c>
      <c r="M2210" s="561">
        <v>6.0</v>
      </c>
      <c r="N2210" s="105"/>
      <c r="O2210" s="563">
        <v>41578.0</v>
      </c>
      <c r="P2210" s="563"/>
      <c r="S2210" s="8"/>
      <c r="T2210" s="8"/>
      <c r="U2210" s="8"/>
      <c r="V2210" s="8"/>
      <c r="W2210" s="8"/>
    </row>
    <row r="2211" ht="15.75" customHeight="1">
      <c r="A2211" s="9" t="s">
        <v>5012</v>
      </c>
      <c r="B2211" s="9" t="s">
        <v>5013</v>
      </c>
      <c r="C2211" s="61">
        <v>13.0</v>
      </c>
      <c r="D2211" s="61">
        <v>54.0</v>
      </c>
      <c r="E2211" s="61">
        <v>722.0</v>
      </c>
      <c r="F2211" s="61">
        <v>570.0</v>
      </c>
      <c r="G2211" s="61">
        <v>500.0</v>
      </c>
      <c r="H2211" s="515">
        <v>939.4739999999999</v>
      </c>
      <c r="I2211" s="515">
        <v>768.4897319999999</v>
      </c>
      <c r="J2211" s="515">
        <v>606.900204</v>
      </c>
      <c r="K2211" s="246">
        <v>25.344</v>
      </c>
      <c r="L2211" s="560">
        <v>0.5</v>
      </c>
      <c r="M2211" s="561">
        <v>6.0</v>
      </c>
      <c r="N2211" s="105"/>
      <c r="O2211" s="563">
        <v>44254.0</v>
      </c>
      <c r="P2211" s="563"/>
      <c r="S2211" s="8"/>
      <c r="T2211" s="8"/>
      <c r="U2211" s="8"/>
      <c r="V2211" s="8"/>
      <c r="W2211" s="8"/>
    </row>
    <row r="2212" ht="15.75" customHeight="1">
      <c r="A2212" s="9" t="s">
        <v>5014</v>
      </c>
      <c r="B2212" s="9" t="s">
        <v>5015</v>
      </c>
      <c r="C2212" s="61">
        <v>14.0</v>
      </c>
      <c r="D2212" s="61">
        <v>54.0</v>
      </c>
      <c r="E2212" s="61">
        <v>778.0</v>
      </c>
      <c r="F2212" s="61">
        <v>570.0</v>
      </c>
      <c r="G2212" s="61">
        <v>500.0</v>
      </c>
      <c r="H2212" s="515">
        <v>1011.921</v>
      </c>
      <c r="I2212" s="515">
        <v>827.751378</v>
      </c>
      <c r="J2212" s="515">
        <v>653.700966</v>
      </c>
      <c r="K2212" s="246">
        <v>27.312</v>
      </c>
      <c r="L2212" s="560">
        <v>0.5</v>
      </c>
      <c r="M2212" s="561">
        <v>6.0</v>
      </c>
      <c r="N2212" s="55"/>
      <c r="O2212" s="563">
        <v>47202.0</v>
      </c>
      <c r="P2212" s="563"/>
      <c r="S2212" s="8"/>
      <c r="T2212" s="8"/>
      <c r="U2212" s="8"/>
      <c r="V2212" s="8"/>
      <c r="W2212" s="8"/>
    </row>
    <row r="2213" ht="15.75" customHeight="1">
      <c r="E2213" s="8"/>
      <c r="H2213" s="63"/>
      <c r="I2213" s="63"/>
      <c r="J2213" s="63"/>
      <c r="M2213" s="572"/>
      <c r="O2213" s="563">
        <v>0.0</v>
      </c>
      <c r="P2213" s="563"/>
      <c r="S2213" s="8"/>
      <c r="T2213" s="8"/>
      <c r="U2213" s="8"/>
      <c r="V2213" s="8"/>
      <c r="W2213" s="8"/>
    </row>
    <row r="2214" ht="15.75" customHeight="1">
      <c r="B2214" s="573" t="s">
        <v>1826</v>
      </c>
      <c r="E2214" s="8"/>
      <c r="H2214" s="63"/>
      <c r="I2214" s="63"/>
      <c r="J2214" s="63"/>
      <c r="M2214" s="572"/>
      <c r="O2214" s="563">
        <v>0.0</v>
      </c>
      <c r="P2214" s="563"/>
      <c r="S2214" s="8"/>
      <c r="T2214" s="8"/>
      <c r="U2214" s="8"/>
      <c r="V2214" s="8"/>
      <c r="W2214" s="8"/>
    </row>
    <row r="2215" ht="15.75" customHeight="1">
      <c r="A2215" s="9" t="s">
        <v>5016</v>
      </c>
      <c r="B2215" s="9" t="s">
        <v>5017</v>
      </c>
      <c r="C2215" s="61">
        <v>2.0</v>
      </c>
      <c r="D2215" s="61">
        <v>54.0</v>
      </c>
      <c r="E2215" s="61">
        <v>106.0</v>
      </c>
      <c r="F2215" s="61">
        <v>750.0</v>
      </c>
      <c r="G2215" s="61">
        <v>680.0</v>
      </c>
      <c r="H2215" s="515">
        <v>188.1285</v>
      </c>
      <c r="I2215" s="515">
        <v>153.88911299999998</v>
      </c>
      <c r="J2215" s="515">
        <v>121.531011</v>
      </c>
      <c r="K2215" s="246">
        <v>4.5600000000000005</v>
      </c>
      <c r="L2215" s="560">
        <v>0.5</v>
      </c>
      <c r="M2215" s="561">
        <v>2.0</v>
      </c>
      <c r="N2215" s="562" t="s">
        <v>1254</v>
      </c>
      <c r="O2215" s="563">
        <v>16159.0</v>
      </c>
      <c r="P2215" s="563"/>
      <c r="Q2215" s="8"/>
      <c r="S2215" s="8"/>
      <c r="T2215" s="8"/>
      <c r="U2215" s="8"/>
      <c r="V2215" s="8"/>
      <c r="W2215" s="8"/>
    </row>
    <row r="2216" ht="15.75" customHeight="1">
      <c r="A2216" s="9" t="s">
        <v>5018</v>
      </c>
      <c r="B2216" s="9" t="s">
        <v>5019</v>
      </c>
      <c r="C2216" s="61">
        <v>3.0</v>
      </c>
      <c r="D2216" s="61">
        <v>54.0</v>
      </c>
      <c r="E2216" s="61">
        <v>162.0</v>
      </c>
      <c r="F2216" s="61">
        <v>750.0</v>
      </c>
      <c r="G2216" s="61">
        <v>680.0</v>
      </c>
      <c r="H2216" s="515">
        <v>281.60850000000005</v>
      </c>
      <c r="I2216" s="515">
        <v>230.35575300000002</v>
      </c>
      <c r="J2216" s="515">
        <v>181.91909100000004</v>
      </c>
      <c r="K2216" s="246">
        <v>6.960000000000001</v>
      </c>
      <c r="L2216" s="560">
        <v>0.5</v>
      </c>
      <c r="M2216" s="561">
        <v>4.0</v>
      </c>
      <c r="N2216" s="105"/>
      <c r="O2216" s="563">
        <v>19463.0</v>
      </c>
      <c r="P2216" s="563"/>
      <c r="Q2216" s="8"/>
      <c r="S2216" s="8"/>
      <c r="T2216" s="8"/>
      <c r="U2216" s="8"/>
      <c r="V2216" s="8"/>
      <c r="W2216" s="8"/>
    </row>
    <row r="2217" ht="15.75" customHeight="1">
      <c r="A2217" s="9" t="s">
        <v>5020</v>
      </c>
      <c r="B2217" s="9" t="s">
        <v>5021</v>
      </c>
      <c r="C2217" s="61">
        <v>4.0</v>
      </c>
      <c r="D2217" s="61">
        <v>54.0</v>
      </c>
      <c r="E2217" s="61">
        <v>218.0</v>
      </c>
      <c r="F2217" s="61">
        <v>750.0</v>
      </c>
      <c r="G2217" s="61">
        <v>680.0</v>
      </c>
      <c r="H2217" s="515">
        <v>376.257</v>
      </c>
      <c r="I2217" s="515">
        <v>307.77822599999996</v>
      </c>
      <c r="J2217" s="515">
        <v>243.062022</v>
      </c>
      <c r="K2217" s="246">
        <v>9.36</v>
      </c>
      <c r="L2217" s="560">
        <v>0.5</v>
      </c>
      <c r="M2217" s="561">
        <v>4.0</v>
      </c>
      <c r="N2217" s="105"/>
      <c r="O2217" s="563">
        <v>22776.0</v>
      </c>
      <c r="P2217" s="563"/>
      <c r="Q2217" s="8"/>
      <c r="S2217" s="8"/>
      <c r="T2217" s="8"/>
      <c r="U2217" s="8"/>
      <c r="V2217" s="8"/>
      <c r="W2217" s="8"/>
    </row>
    <row r="2218" ht="15.75" customHeight="1">
      <c r="A2218" s="9" t="s">
        <v>5022</v>
      </c>
      <c r="B2218" s="9" t="s">
        <v>5023</v>
      </c>
      <c r="C2218" s="61">
        <v>5.0</v>
      </c>
      <c r="D2218" s="61">
        <v>54.0</v>
      </c>
      <c r="E2218" s="61">
        <v>274.0</v>
      </c>
      <c r="F2218" s="61">
        <v>750.0</v>
      </c>
      <c r="G2218" s="61">
        <v>680.0</v>
      </c>
      <c r="H2218" s="515">
        <v>469.73699999999997</v>
      </c>
      <c r="I2218" s="515">
        <v>384.24486599999994</v>
      </c>
      <c r="J2218" s="515">
        <v>303.450102</v>
      </c>
      <c r="K2218" s="246">
        <v>11.76</v>
      </c>
      <c r="L2218" s="560">
        <v>0.5</v>
      </c>
      <c r="M2218" s="561">
        <v>4.0</v>
      </c>
      <c r="N2218" s="105"/>
      <c r="O2218" s="563">
        <v>26093.0</v>
      </c>
      <c r="P2218" s="563"/>
      <c r="Q2218" s="8"/>
      <c r="S2218" s="8"/>
      <c r="T2218" s="8"/>
      <c r="U2218" s="8"/>
      <c r="V2218" s="8"/>
      <c r="W2218" s="8"/>
    </row>
    <row r="2219" ht="15.75" customHeight="1">
      <c r="A2219" s="9" t="s">
        <v>5024</v>
      </c>
      <c r="B2219" s="9" t="s">
        <v>5025</v>
      </c>
      <c r="C2219" s="61">
        <v>6.0</v>
      </c>
      <c r="D2219" s="61">
        <v>54.0</v>
      </c>
      <c r="E2219" s="61">
        <v>330.0</v>
      </c>
      <c r="F2219" s="61">
        <v>750.0</v>
      </c>
      <c r="G2219" s="61">
        <v>680.0</v>
      </c>
      <c r="H2219" s="515">
        <v>564.3855</v>
      </c>
      <c r="I2219" s="515">
        <v>461.66733899999997</v>
      </c>
      <c r="J2219" s="515">
        <v>364.593033</v>
      </c>
      <c r="K2219" s="246">
        <v>14.16</v>
      </c>
      <c r="L2219" s="560">
        <v>0.5</v>
      </c>
      <c r="M2219" s="561">
        <v>4.0</v>
      </c>
      <c r="N2219" s="105"/>
      <c r="O2219" s="563">
        <v>29420.0</v>
      </c>
      <c r="P2219" s="563"/>
      <c r="Q2219" s="8"/>
      <c r="S2219" s="8"/>
      <c r="T2219" s="8"/>
      <c r="U2219" s="8"/>
      <c r="V2219" s="8"/>
      <c r="W2219" s="8"/>
    </row>
    <row r="2220" ht="15.75" customHeight="1">
      <c r="A2220" s="9" t="s">
        <v>5026</v>
      </c>
      <c r="B2220" s="9" t="s">
        <v>5027</v>
      </c>
      <c r="C2220" s="61">
        <v>7.0</v>
      </c>
      <c r="D2220" s="61">
        <v>54.0</v>
      </c>
      <c r="E2220" s="61">
        <v>386.0</v>
      </c>
      <c r="F2220" s="61">
        <v>750.0</v>
      </c>
      <c r="G2220" s="61">
        <v>680.0</v>
      </c>
      <c r="H2220" s="515">
        <v>657.8655000000001</v>
      </c>
      <c r="I2220" s="515">
        <v>538.1339790000001</v>
      </c>
      <c r="J2220" s="515">
        <v>424.9811130000001</v>
      </c>
      <c r="K2220" s="246">
        <v>16.56</v>
      </c>
      <c r="L2220" s="560">
        <v>0.5</v>
      </c>
      <c r="M2220" s="561">
        <v>4.0</v>
      </c>
      <c r="N2220" s="105"/>
      <c r="O2220" s="563">
        <v>32751.0</v>
      </c>
      <c r="P2220" s="563"/>
      <c r="Q2220" s="8"/>
      <c r="S2220" s="8"/>
      <c r="T2220" s="8"/>
      <c r="U2220" s="8"/>
      <c r="V2220" s="8"/>
      <c r="W2220" s="8"/>
    </row>
    <row r="2221" ht="15.75" customHeight="1">
      <c r="A2221" s="9" t="s">
        <v>5028</v>
      </c>
      <c r="B2221" s="9" t="s">
        <v>5029</v>
      </c>
      <c r="C2221" s="61">
        <v>8.0</v>
      </c>
      <c r="D2221" s="61">
        <v>54.0</v>
      </c>
      <c r="E2221" s="61">
        <v>442.0</v>
      </c>
      <c r="F2221" s="61">
        <v>750.0</v>
      </c>
      <c r="G2221" s="61">
        <v>680.0</v>
      </c>
      <c r="H2221" s="515">
        <v>751.3455</v>
      </c>
      <c r="I2221" s="515">
        <v>614.6006189999999</v>
      </c>
      <c r="J2221" s="515">
        <v>485.369193</v>
      </c>
      <c r="K2221" s="246">
        <v>18.96</v>
      </c>
      <c r="L2221" s="560">
        <v>0.5</v>
      </c>
      <c r="M2221" s="561">
        <v>4.0</v>
      </c>
      <c r="N2221" s="105"/>
      <c r="O2221" s="563">
        <v>36091.0</v>
      </c>
      <c r="P2221" s="563"/>
      <c r="Q2221" s="8"/>
      <c r="S2221" s="8"/>
      <c r="T2221" s="8"/>
      <c r="U2221" s="8"/>
      <c r="V2221" s="8"/>
      <c r="W2221" s="8"/>
    </row>
    <row r="2222" ht="15.75" customHeight="1">
      <c r="A2222" s="9" t="s">
        <v>5030</v>
      </c>
      <c r="B2222" s="9" t="s">
        <v>5031</v>
      </c>
      <c r="C2222" s="61">
        <v>9.0</v>
      </c>
      <c r="D2222" s="61">
        <v>54.0</v>
      </c>
      <c r="E2222" s="61">
        <v>498.0</v>
      </c>
      <c r="F2222" s="61">
        <v>750.0</v>
      </c>
      <c r="G2222" s="61">
        <v>680.0</v>
      </c>
      <c r="H2222" s="515">
        <v>845.9940000000001</v>
      </c>
      <c r="I2222" s="515">
        <v>692.023092</v>
      </c>
      <c r="J2222" s="515">
        <v>546.5121240000001</v>
      </c>
      <c r="K2222" s="246">
        <v>21.36</v>
      </c>
      <c r="L2222" s="560">
        <v>0.5</v>
      </c>
      <c r="M2222" s="561">
        <v>4.0</v>
      </c>
      <c r="N2222" s="105"/>
      <c r="O2222" s="563">
        <v>39437.0</v>
      </c>
      <c r="P2222" s="563"/>
      <c r="Q2222" s="8"/>
      <c r="S2222" s="8"/>
      <c r="T2222" s="8"/>
      <c r="U2222" s="8"/>
      <c r="V2222" s="8"/>
      <c r="W2222" s="8"/>
    </row>
    <row r="2223" ht="15.75" customHeight="1">
      <c r="A2223" s="9" t="s">
        <v>5032</v>
      </c>
      <c r="B2223" s="9" t="s">
        <v>5033</v>
      </c>
      <c r="C2223" s="61">
        <v>10.0</v>
      </c>
      <c r="D2223" s="61">
        <v>54.0</v>
      </c>
      <c r="E2223" s="61">
        <v>554.0</v>
      </c>
      <c r="F2223" s="61">
        <v>750.0</v>
      </c>
      <c r="G2223" s="61">
        <v>680.0</v>
      </c>
      <c r="H2223" s="515">
        <v>940.6425000000002</v>
      </c>
      <c r="I2223" s="515">
        <v>769.4455650000001</v>
      </c>
      <c r="J2223" s="515">
        <v>607.6550550000001</v>
      </c>
      <c r="K2223" s="246">
        <v>23.759999999999998</v>
      </c>
      <c r="L2223" s="560">
        <v>0.5</v>
      </c>
      <c r="M2223" s="561">
        <v>6.0</v>
      </c>
      <c r="N2223" s="105"/>
      <c r="O2223" s="563">
        <v>42790.0</v>
      </c>
      <c r="P2223" s="563"/>
      <c r="Q2223" s="8"/>
      <c r="S2223" s="8"/>
      <c r="T2223" s="8"/>
      <c r="U2223" s="8"/>
      <c r="V2223" s="8"/>
      <c r="W2223" s="8"/>
    </row>
    <row r="2224" ht="15.75" customHeight="1">
      <c r="A2224" s="9" t="s">
        <v>5034</v>
      </c>
      <c r="B2224" s="9" t="s">
        <v>5035</v>
      </c>
      <c r="C2224" s="61">
        <v>11.0</v>
      </c>
      <c r="D2224" s="61">
        <v>54.0</v>
      </c>
      <c r="E2224" s="61">
        <v>610.0</v>
      </c>
      <c r="F2224" s="61">
        <v>750.0</v>
      </c>
      <c r="G2224" s="61">
        <v>680.0</v>
      </c>
      <c r="H2224" s="515">
        <v>1034.1225000000002</v>
      </c>
      <c r="I2224" s="515">
        <v>845.9122050000001</v>
      </c>
      <c r="J2224" s="515">
        <v>668.0431350000001</v>
      </c>
      <c r="K2224" s="246">
        <v>26.16</v>
      </c>
      <c r="L2224" s="560">
        <v>0.5</v>
      </c>
      <c r="M2224" s="561">
        <v>6.0</v>
      </c>
      <c r="N2224" s="105"/>
      <c r="O2224" s="563">
        <v>46151.0</v>
      </c>
      <c r="P2224" s="563"/>
      <c r="Q2224" s="8"/>
      <c r="S2224" s="8"/>
      <c r="T2224" s="8"/>
      <c r="U2224" s="8"/>
      <c r="V2224" s="8"/>
      <c r="W2224" s="8"/>
    </row>
    <row r="2225" ht="15.75" customHeight="1">
      <c r="A2225" s="9" t="s">
        <v>5036</v>
      </c>
      <c r="B2225" s="9" t="s">
        <v>5037</v>
      </c>
      <c r="C2225" s="61">
        <v>12.0</v>
      </c>
      <c r="D2225" s="61">
        <v>54.0</v>
      </c>
      <c r="E2225" s="61">
        <v>666.0</v>
      </c>
      <c r="F2225" s="61">
        <v>750.0</v>
      </c>
      <c r="G2225" s="61">
        <v>680.0</v>
      </c>
      <c r="H2225" s="515">
        <v>1128.771</v>
      </c>
      <c r="I2225" s="515">
        <v>923.3346779999999</v>
      </c>
      <c r="J2225" s="515">
        <v>729.186066</v>
      </c>
      <c r="K2225" s="246">
        <v>28.560000000000002</v>
      </c>
      <c r="L2225" s="560">
        <v>0.5</v>
      </c>
      <c r="M2225" s="561">
        <v>6.0</v>
      </c>
      <c r="N2225" s="105"/>
      <c r="O2225" s="563">
        <v>49474.0</v>
      </c>
      <c r="P2225" s="563"/>
      <c r="Q2225" s="8"/>
      <c r="S2225" s="8"/>
      <c r="T2225" s="8"/>
      <c r="U2225" s="8"/>
      <c r="V2225" s="8"/>
      <c r="W2225" s="8"/>
    </row>
    <row r="2226" ht="15.75" customHeight="1">
      <c r="A2226" s="9" t="s">
        <v>5038</v>
      </c>
      <c r="B2226" s="9" t="s">
        <v>5039</v>
      </c>
      <c r="C2226" s="61">
        <v>13.0</v>
      </c>
      <c r="D2226" s="61">
        <v>54.0</v>
      </c>
      <c r="E2226" s="61">
        <v>722.0</v>
      </c>
      <c r="F2226" s="61">
        <v>750.0</v>
      </c>
      <c r="G2226" s="61">
        <v>680.0</v>
      </c>
      <c r="H2226" s="515">
        <v>1222.2510000000002</v>
      </c>
      <c r="I2226" s="515">
        <v>999.8013180000002</v>
      </c>
      <c r="J2226" s="515">
        <v>789.5741460000002</v>
      </c>
      <c r="K2226" s="246">
        <v>30.96</v>
      </c>
      <c r="L2226" s="560">
        <v>0.5</v>
      </c>
      <c r="M2226" s="561">
        <v>6.0</v>
      </c>
      <c r="N2226" s="105"/>
      <c r="O2226" s="563">
        <v>52792.0</v>
      </c>
      <c r="P2226" s="563"/>
      <c r="Q2226" s="8"/>
      <c r="S2226" s="8"/>
      <c r="T2226" s="8"/>
      <c r="U2226" s="8"/>
      <c r="V2226" s="8"/>
      <c r="W2226" s="8"/>
    </row>
    <row r="2227" ht="15.75" customHeight="1">
      <c r="A2227" s="9" t="s">
        <v>5040</v>
      </c>
      <c r="B2227" s="9" t="s">
        <v>5041</v>
      </c>
      <c r="C2227" s="61">
        <v>14.0</v>
      </c>
      <c r="D2227" s="61">
        <v>54.0</v>
      </c>
      <c r="E2227" s="61">
        <v>778.0</v>
      </c>
      <c r="F2227" s="61">
        <v>750.0</v>
      </c>
      <c r="G2227" s="61">
        <v>680.0</v>
      </c>
      <c r="H2227" s="515">
        <v>1316.8994999999998</v>
      </c>
      <c r="I2227" s="515">
        <v>1077.2237909999997</v>
      </c>
      <c r="J2227" s="515">
        <v>850.7170769999999</v>
      </c>
      <c r="K2227" s="246">
        <v>33.36</v>
      </c>
      <c r="L2227" s="560">
        <v>0.5</v>
      </c>
      <c r="M2227" s="561">
        <v>6.0</v>
      </c>
      <c r="N2227" s="55"/>
      <c r="O2227" s="563">
        <v>56111.0</v>
      </c>
      <c r="P2227" s="563"/>
      <c r="Q2227" s="8"/>
      <c r="S2227" s="8"/>
      <c r="T2227" s="8"/>
      <c r="U2227" s="8"/>
      <c r="V2227" s="8"/>
      <c r="W2227" s="8"/>
    </row>
    <row r="2228" ht="15.75" customHeight="1">
      <c r="E2228" s="8"/>
      <c r="H2228" s="63"/>
      <c r="I2228" s="63"/>
      <c r="J2228" s="63"/>
      <c r="M2228" s="572"/>
      <c r="O2228" s="563">
        <v>0.0</v>
      </c>
      <c r="P2228" s="563"/>
      <c r="Q2228" s="8"/>
      <c r="S2228" s="8"/>
      <c r="T2228" s="8"/>
      <c r="U2228" s="8"/>
      <c r="V2228" s="8"/>
      <c r="W2228" s="8"/>
    </row>
    <row r="2229" ht="15.75" customHeight="1">
      <c r="B2229" s="573" t="s">
        <v>1853</v>
      </c>
      <c r="E2229" s="8"/>
      <c r="H2229" s="63"/>
      <c r="I2229" s="63"/>
      <c r="J2229" s="63"/>
      <c r="M2229" s="572"/>
      <c r="O2229" s="563">
        <v>0.0</v>
      </c>
      <c r="P2229" s="563"/>
      <c r="Q2229" s="8"/>
      <c r="S2229" s="8"/>
      <c r="T2229" s="8"/>
      <c r="U2229" s="8"/>
      <c r="V2229" s="8"/>
      <c r="W2229" s="8"/>
    </row>
    <row r="2230" ht="15.75" customHeight="1">
      <c r="A2230" s="9" t="s">
        <v>5042</v>
      </c>
      <c r="B2230" s="9" t="s">
        <v>5043</v>
      </c>
      <c r="C2230" s="61">
        <v>2.0</v>
      </c>
      <c r="D2230" s="61">
        <v>54.0</v>
      </c>
      <c r="E2230" s="61">
        <v>106.0</v>
      </c>
      <c r="F2230" s="61">
        <v>1000.0</v>
      </c>
      <c r="G2230" s="61">
        <v>930.0</v>
      </c>
      <c r="H2230" s="515">
        <v>253.5645</v>
      </c>
      <c r="I2230" s="515">
        <v>207.415761</v>
      </c>
      <c r="J2230" s="515">
        <v>163.802667</v>
      </c>
      <c r="K2230" s="246">
        <v>5.76</v>
      </c>
      <c r="L2230" s="560">
        <v>0.5</v>
      </c>
      <c r="M2230" s="561">
        <v>2.0</v>
      </c>
      <c r="N2230" s="562" t="s">
        <v>1254</v>
      </c>
      <c r="O2230" s="563">
        <v>17103.0</v>
      </c>
      <c r="P2230" s="563"/>
      <c r="Q2230" s="8"/>
      <c r="S2230" s="8"/>
      <c r="T2230" s="8"/>
      <c r="U2230" s="8"/>
      <c r="V2230" s="8"/>
      <c r="W2230" s="8"/>
    </row>
    <row r="2231" ht="15.75" customHeight="1">
      <c r="A2231" s="9" t="s">
        <v>5044</v>
      </c>
      <c r="B2231" s="9" t="s">
        <v>5045</v>
      </c>
      <c r="C2231" s="61">
        <v>3.0</v>
      </c>
      <c r="D2231" s="61">
        <v>54.0</v>
      </c>
      <c r="E2231" s="61">
        <v>162.0</v>
      </c>
      <c r="F2231" s="61">
        <v>1000.0</v>
      </c>
      <c r="G2231" s="61">
        <v>930.0</v>
      </c>
      <c r="H2231" s="515">
        <v>380.931</v>
      </c>
      <c r="I2231" s="515">
        <v>311.60155799999995</v>
      </c>
      <c r="J2231" s="515">
        <v>246.081426</v>
      </c>
      <c r="K2231" s="246">
        <v>8.76</v>
      </c>
      <c r="L2231" s="560">
        <v>0.5</v>
      </c>
      <c r="M2231" s="561">
        <v>4.0</v>
      </c>
      <c r="N2231" s="105"/>
      <c r="O2231" s="563">
        <v>20882.0</v>
      </c>
      <c r="P2231" s="563"/>
      <c r="Q2231" s="8"/>
      <c r="S2231" s="8"/>
      <c r="T2231" s="8"/>
      <c r="U2231" s="8"/>
      <c r="V2231" s="8"/>
      <c r="W2231" s="8"/>
    </row>
    <row r="2232" ht="15.75" customHeight="1">
      <c r="A2232" s="9" t="s">
        <v>5046</v>
      </c>
      <c r="B2232" s="9" t="s">
        <v>5047</v>
      </c>
      <c r="C2232" s="61">
        <v>4.0</v>
      </c>
      <c r="D2232" s="61">
        <v>54.0</v>
      </c>
      <c r="E2232" s="61">
        <v>218.0</v>
      </c>
      <c r="F2232" s="61">
        <v>1000.0</v>
      </c>
      <c r="G2232" s="61">
        <v>930.0</v>
      </c>
      <c r="H2232" s="515">
        <v>507.129</v>
      </c>
      <c r="I2232" s="515">
        <v>414.831522</v>
      </c>
      <c r="J2232" s="515">
        <v>327.605334</v>
      </c>
      <c r="K2232" s="246">
        <v>11.76</v>
      </c>
      <c r="L2232" s="560">
        <v>0.5</v>
      </c>
      <c r="M2232" s="561">
        <v>4.0</v>
      </c>
      <c r="N2232" s="105"/>
      <c r="O2232" s="563">
        <v>24670.0</v>
      </c>
      <c r="P2232" s="563"/>
      <c r="Q2232" s="8"/>
      <c r="S2232" s="8"/>
      <c r="T2232" s="8"/>
      <c r="U2232" s="8"/>
      <c r="V2232" s="8"/>
      <c r="W2232" s="8"/>
    </row>
    <row r="2233" ht="15.75" customHeight="1">
      <c r="A2233" s="9" t="s">
        <v>5048</v>
      </c>
      <c r="B2233" s="9" t="s">
        <v>5049</v>
      </c>
      <c r="C2233" s="61">
        <v>5.0</v>
      </c>
      <c r="D2233" s="61">
        <v>54.0</v>
      </c>
      <c r="E2233" s="61">
        <v>274.0</v>
      </c>
      <c r="F2233" s="61">
        <v>1000.0</v>
      </c>
      <c r="G2233" s="61">
        <v>930.0</v>
      </c>
      <c r="H2233" s="515">
        <v>634.4955</v>
      </c>
      <c r="I2233" s="515">
        <v>519.0173189999999</v>
      </c>
      <c r="J2233" s="515">
        <v>409.884093</v>
      </c>
      <c r="K2233" s="246">
        <v>14.76</v>
      </c>
      <c r="L2233" s="560">
        <v>0.5</v>
      </c>
      <c r="M2233" s="561">
        <v>4.0</v>
      </c>
      <c r="N2233" s="105"/>
      <c r="O2233" s="563">
        <v>28466.0</v>
      </c>
      <c r="P2233" s="563"/>
      <c r="Q2233" s="8"/>
      <c r="S2233" s="8"/>
      <c r="T2233" s="8"/>
      <c r="U2233" s="8"/>
      <c r="V2233" s="8"/>
      <c r="W2233" s="8"/>
    </row>
    <row r="2234" ht="15.75" customHeight="1">
      <c r="A2234" s="9" t="s">
        <v>5050</v>
      </c>
      <c r="B2234" s="9" t="s">
        <v>5051</v>
      </c>
      <c r="C2234" s="61">
        <v>6.0</v>
      </c>
      <c r="D2234" s="61">
        <v>54.0</v>
      </c>
      <c r="E2234" s="61">
        <v>330.0</v>
      </c>
      <c r="F2234" s="61">
        <v>1000.0</v>
      </c>
      <c r="G2234" s="61">
        <v>930.0</v>
      </c>
      <c r="H2234" s="515">
        <v>760.6934999999999</v>
      </c>
      <c r="I2234" s="515">
        <v>622.2472829999998</v>
      </c>
      <c r="J2234" s="515">
        <v>491.4080009999999</v>
      </c>
      <c r="K2234" s="246">
        <v>17.759999999999998</v>
      </c>
      <c r="L2234" s="560">
        <v>0.5</v>
      </c>
      <c r="M2234" s="561">
        <v>4.0</v>
      </c>
      <c r="N2234" s="105"/>
      <c r="O2234" s="563">
        <v>32269.0</v>
      </c>
      <c r="P2234" s="563"/>
      <c r="Q2234" s="8"/>
      <c r="S2234" s="8"/>
      <c r="T2234" s="8"/>
      <c r="U2234" s="8"/>
      <c r="V2234" s="8"/>
      <c r="W2234" s="8"/>
    </row>
    <row r="2235" ht="15.75" customHeight="1">
      <c r="A2235" s="9" t="s">
        <v>5052</v>
      </c>
      <c r="B2235" s="9" t="s">
        <v>5053</v>
      </c>
      <c r="C2235" s="61">
        <v>7.0</v>
      </c>
      <c r="D2235" s="61">
        <v>54.0</v>
      </c>
      <c r="E2235" s="61">
        <v>386.0</v>
      </c>
      <c r="F2235" s="61">
        <v>1000.0</v>
      </c>
      <c r="G2235" s="61">
        <v>930.0</v>
      </c>
      <c r="H2235" s="515">
        <v>888.06</v>
      </c>
      <c r="I2235" s="515">
        <v>726.4330799999999</v>
      </c>
      <c r="J2235" s="515">
        <v>573.6867599999999</v>
      </c>
      <c r="K2235" s="246">
        <v>20.76</v>
      </c>
      <c r="L2235" s="560">
        <v>0.5</v>
      </c>
      <c r="M2235" s="561">
        <v>4.0</v>
      </c>
      <c r="N2235" s="105"/>
      <c r="O2235" s="563">
        <v>36080.0</v>
      </c>
      <c r="P2235" s="563"/>
      <c r="Q2235" s="8"/>
      <c r="S2235" s="8"/>
      <c r="T2235" s="8"/>
      <c r="U2235" s="8"/>
      <c r="V2235" s="8"/>
      <c r="W2235" s="8"/>
    </row>
    <row r="2236" ht="15.75" customHeight="1">
      <c r="A2236" s="9" t="s">
        <v>5054</v>
      </c>
      <c r="B2236" s="9" t="s">
        <v>5055</v>
      </c>
      <c r="C2236" s="61">
        <v>8.0</v>
      </c>
      <c r="D2236" s="61">
        <v>54.0</v>
      </c>
      <c r="E2236" s="61">
        <v>442.0</v>
      </c>
      <c r="F2236" s="61">
        <v>1000.0</v>
      </c>
      <c r="G2236" s="61">
        <v>930.0</v>
      </c>
      <c r="H2236" s="515">
        <v>1014.258</v>
      </c>
      <c r="I2236" s="515">
        <v>829.663044</v>
      </c>
      <c r="J2236" s="515">
        <v>655.210668</v>
      </c>
      <c r="K2236" s="246">
        <v>23.759999999999998</v>
      </c>
      <c r="L2236" s="560">
        <v>0.5</v>
      </c>
      <c r="M2236" s="561">
        <v>4.0</v>
      </c>
      <c r="N2236" s="105"/>
      <c r="O2236" s="563">
        <v>39899.0</v>
      </c>
      <c r="P2236" s="563"/>
      <c r="Q2236" s="8"/>
      <c r="S2236" s="8"/>
      <c r="T2236" s="8"/>
      <c r="U2236" s="8"/>
      <c r="V2236" s="8"/>
      <c r="W2236" s="8"/>
    </row>
    <row r="2237" ht="15.75" customHeight="1">
      <c r="A2237" s="9" t="s">
        <v>5056</v>
      </c>
      <c r="B2237" s="9" t="s">
        <v>5057</v>
      </c>
      <c r="C2237" s="61">
        <v>9.0</v>
      </c>
      <c r="D2237" s="61">
        <v>54.0</v>
      </c>
      <c r="E2237" s="61">
        <v>498.0</v>
      </c>
      <c r="F2237" s="61">
        <v>1000.0</v>
      </c>
      <c r="G2237" s="61">
        <v>930.0</v>
      </c>
      <c r="H2237" s="515">
        <v>1141.6245</v>
      </c>
      <c r="I2237" s="515">
        <v>933.8488409999999</v>
      </c>
      <c r="J2237" s="515">
        <v>737.489427</v>
      </c>
      <c r="K2237" s="246">
        <v>26.759999999999998</v>
      </c>
      <c r="L2237" s="560">
        <v>0.5</v>
      </c>
      <c r="M2237" s="561">
        <v>4.0</v>
      </c>
      <c r="N2237" s="105"/>
      <c r="O2237" s="563">
        <v>43726.0</v>
      </c>
      <c r="P2237" s="563"/>
      <c r="Q2237" s="8"/>
      <c r="S2237" s="8"/>
      <c r="T2237" s="8"/>
      <c r="U2237" s="8"/>
      <c r="V2237" s="8"/>
      <c r="W2237" s="8"/>
    </row>
    <row r="2238" ht="15.75" customHeight="1">
      <c r="A2238" s="9" t="s">
        <v>5058</v>
      </c>
      <c r="B2238" s="9" t="s">
        <v>5059</v>
      </c>
      <c r="C2238" s="61">
        <v>10.0</v>
      </c>
      <c r="D2238" s="61">
        <v>54.0</v>
      </c>
      <c r="E2238" s="61">
        <v>554.0</v>
      </c>
      <c r="F2238" s="61">
        <v>1000.0</v>
      </c>
      <c r="G2238" s="61">
        <v>930.0</v>
      </c>
      <c r="H2238" s="515">
        <v>1267.8225</v>
      </c>
      <c r="I2238" s="515">
        <v>1037.0788049999999</v>
      </c>
      <c r="J2238" s="515">
        <v>819.013335</v>
      </c>
      <c r="K2238" s="246">
        <v>29.759999999999998</v>
      </c>
      <c r="L2238" s="560">
        <v>0.5</v>
      </c>
      <c r="M2238" s="561">
        <v>6.0</v>
      </c>
      <c r="N2238" s="105"/>
      <c r="O2238" s="563">
        <v>47563.0</v>
      </c>
      <c r="P2238" s="563"/>
      <c r="Q2238" s="8"/>
      <c r="S2238" s="8"/>
      <c r="T2238" s="8"/>
      <c r="U2238" s="8"/>
      <c r="V2238" s="8"/>
      <c r="W2238" s="8"/>
    </row>
    <row r="2239" ht="15.75" customHeight="1">
      <c r="A2239" s="9" t="s">
        <v>5060</v>
      </c>
      <c r="B2239" s="9" t="s">
        <v>5061</v>
      </c>
      <c r="C2239" s="61">
        <v>11.0</v>
      </c>
      <c r="D2239" s="61">
        <v>54.0</v>
      </c>
      <c r="E2239" s="61">
        <v>610.0</v>
      </c>
      <c r="F2239" s="61">
        <v>1000.0</v>
      </c>
      <c r="G2239" s="61">
        <v>930.0</v>
      </c>
      <c r="H2239" s="515">
        <v>1395.189</v>
      </c>
      <c r="I2239" s="515">
        <v>1141.264602</v>
      </c>
      <c r="J2239" s="515">
        <v>901.292094</v>
      </c>
      <c r="K2239" s="246">
        <v>32.76</v>
      </c>
      <c r="L2239" s="560">
        <v>0.5</v>
      </c>
      <c r="M2239" s="561">
        <v>6.0</v>
      </c>
      <c r="N2239" s="105"/>
      <c r="O2239" s="563">
        <v>51406.0</v>
      </c>
      <c r="P2239" s="563"/>
      <c r="Q2239" s="8"/>
      <c r="S2239" s="8"/>
      <c r="T2239" s="8"/>
      <c r="U2239" s="8"/>
      <c r="V2239" s="8"/>
      <c r="W2239" s="8"/>
    </row>
    <row r="2240" ht="15.75" customHeight="1">
      <c r="A2240" s="9" t="s">
        <v>5062</v>
      </c>
      <c r="B2240" s="9" t="s">
        <v>5063</v>
      </c>
      <c r="C2240" s="61">
        <v>12.0</v>
      </c>
      <c r="D2240" s="61">
        <v>54.0</v>
      </c>
      <c r="E2240" s="61">
        <v>666.0</v>
      </c>
      <c r="F2240" s="61">
        <v>1000.0</v>
      </c>
      <c r="G2240" s="61">
        <v>930.0</v>
      </c>
      <c r="H2240" s="515">
        <v>1521.3869999999997</v>
      </c>
      <c r="I2240" s="515">
        <v>1244.4945659999996</v>
      </c>
      <c r="J2240" s="515">
        <v>982.8160019999998</v>
      </c>
      <c r="K2240" s="246">
        <v>35.76</v>
      </c>
      <c r="L2240" s="560">
        <v>0.5</v>
      </c>
      <c r="M2240" s="561">
        <v>6.0</v>
      </c>
      <c r="N2240" s="105"/>
      <c r="O2240" s="563">
        <v>55202.0</v>
      </c>
      <c r="P2240" s="563"/>
      <c r="Q2240" s="8"/>
      <c r="S2240" s="8"/>
      <c r="T2240" s="8"/>
      <c r="U2240" s="8"/>
      <c r="V2240" s="8"/>
      <c r="W2240" s="8"/>
    </row>
    <row r="2241" ht="15.75" customHeight="1">
      <c r="A2241" s="9" t="s">
        <v>5064</v>
      </c>
      <c r="B2241" s="9" t="s">
        <v>5065</v>
      </c>
      <c r="C2241" s="61">
        <v>13.0</v>
      </c>
      <c r="D2241" s="61">
        <v>54.0</v>
      </c>
      <c r="E2241" s="61">
        <v>722.0</v>
      </c>
      <c r="F2241" s="61">
        <v>1000.0</v>
      </c>
      <c r="G2241" s="61">
        <v>930.0</v>
      </c>
      <c r="H2241" s="515">
        <v>1648.7535</v>
      </c>
      <c r="I2241" s="515">
        <v>1348.680363</v>
      </c>
      <c r="J2241" s="515">
        <v>1065.094761</v>
      </c>
      <c r="K2241" s="246">
        <v>38.76</v>
      </c>
      <c r="L2241" s="560">
        <v>0.5</v>
      </c>
      <c r="M2241" s="561">
        <v>6.0</v>
      </c>
      <c r="N2241" s="105"/>
      <c r="O2241" s="563">
        <v>59000.0</v>
      </c>
      <c r="P2241" s="563"/>
      <c r="Q2241" s="8"/>
      <c r="S2241" s="8"/>
      <c r="T2241" s="8"/>
      <c r="U2241" s="8"/>
      <c r="V2241" s="8"/>
      <c r="W2241" s="8"/>
    </row>
    <row r="2242" ht="15.75" customHeight="1">
      <c r="A2242" s="9" t="s">
        <v>5066</v>
      </c>
      <c r="B2242" s="9" t="s">
        <v>5067</v>
      </c>
      <c r="C2242" s="61">
        <v>14.0</v>
      </c>
      <c r="D2242" s="61">
        <v>54.0</v>
      </c>
      <c r="E2242" s="61">
        <v>778.0</v>
      </c>
      <c r="F2242" s="61">
        <v>1000.0</v>
      </c>
      <c r="G2242" s="61">
        <v>930.0</v>
      </c>
      <c r="H2242" s="515">
        <v>1774.9515000000001</v>
      </c>
      <c r="I2242" s="515">
        <v>1451.910327</v>
      </c>
      <c r="J2242" s="515">
        <v>1146.6186690000002</v>
      </c>
      <c r="K2242" s="246">
        <v>41.760000000000005</v>
      </c>
      <c r="L2242" s="560">
        <v>0.5</v>
      </c>
      <c r="M2242" s="561">
        <v>6.0</v>
      </c>
      <c r="N2242" s="55"/>
      <c r="O2242" s="563">
        <v>62796.0</v>
      </c>
      <c r="P2242" s="563"/>
      <c r="Q2242" s="8"/>
      <c r="S2242" s="8"/>
      <c r="T2242" s="8"/>
      <c r="U2242" s="8"/>
      <c r="V2242" s="8"/>
      <c r="W2242" s="8"/>
    </row>
    <row r="2243" ht="15.75" customHeight="1">
      <c r="E2243" s="8"/>
      <c r="H2243" s="63"/>
      <c r="I2243" s="63"/>
      <c r="J2243" s="63"/>
      <c r="M2243" s="572"/>
      <c r="O2243" s="563">
        <v>0.0</v>
      </c>
      <c r="P2243" s="563"/>
      <c r="Q2243" s="8"/>
      <c r="S2243" s="8"/>
      <c r="T2243" s="8"/>
      <c r="U2243" s="8"/>
      <c r="V2243" s="8"/>
      <c r="W2243" s="8"/>
    </row>
    <row r="2244" ht="15.75" customHeight="1">
      <c r="B2244" s="573" t="s">
        <v>1880</v>
      </c>
      <c r="E2244" s="8"/>
      <c r="H2244" s="63"/>
      <c r="I2244" s="63"/>
      <c r="J2244" s="63"/>
      <c r="M2244" s="572"/>
      <c r="O2244" s="563">
        <v>0.0</v>
      </c>
      <c r="P2244" s="563"/>
      <c r="Q2244" s="8"/>
      <c r="S2244" s="8"/>
      <c r="T2244" s="8"/>
      <c r="U2244" s="8"/>
      <c r="V2244" s="8"/>
      <c r="W2244" s="8"/>
    </row>
    <row r="2245" ht="15.75" customHeight="1">
      <c r="A2245" s="9" t="s">
        <v>5068</v>
      </c>
      <c r="B2245" s="9" t="s">
        <v>5069</v>
      </c>
      <c r="C2245" s="61">
        <v>2.0</v>
      </c>
      <c r="D2245" s="61">
        <v>54.0</v>
      </c>
      <c r="E2245" s="61">
        <v>106.0</v>
      </c>
      <c r="F2245" s="61">
        <v>1250.0</v>
      </c>
      <c r="G2245" s="61">
        <v>1180.0</v>
      </c>
      <c r="H2245" s="515">
        <v>314.3265</v>
      </c>
      <c r="I2245" s="515">
        <v>257.119077</v>
      </c>
      <c r="J2245" s="515">
        <v>203.054919</v>
      </c>
      <c r="K2245" s="246">
        <v>6.96</v>
      </c>
      <c r="L2245" s="560">
        <v>0.5</v>
      </c>
      <c r="M2245" s="561">
        <v>2.0</v>
      </c>
      <c r="N2245" s="562" t="s">
        <v>1254</v>
      </c>
      <c r="O2245" s="563">
        <v>18724.0</v>
      </c>
      <c r="P2245" s="563"/>
      <c r="Q2245" s="8"/>
      <c r="S2245" s="8"/>
      <c r="T2245" s="8"/>
      <c r="U2245" s="8"/>
      <c r="V2245" s="8"/>
      <c r="W2245" s="8"/>
    </row>
    <row r="2246" ht="15.75" customHeight="1">
      <c r="A2246" s="9" t="s">
        <v>5070</v>
      </c>
      <c r="B2246" s="9" t="s">
        <v>5071</v>
      </c>
      <c r="C2246" s="61">
        <v>3.0</v>
      </c>
      <c r="D2246" s="61">
        <v>54.0</v>
      </c>
      <c r="E2246" s="61">
        <v>162.0</v>
      </c>
      <c r="F2246" s="61">
        <v>1250.0</v>
      </c>
      <c r="G2246" s="61">
        <v>1180.0</v>
      </c>
      <c r="H2246" s="515">
        <v>472.074</v>
      </c>
      <c r="I2246" s="515">
        <v>386.15653199999997</v>
      </c>
      <c r="J2246" s="515">
        <v>304.959804</v>
      </c>
      <c r="K2246" s="246">
        <v>10.56</v>
      </c>
      <c r="L2246" s="560">
        <v>0.5</v>
      </c>
      <c r="M2246" s="561">
        <v>4.0</v>
      </c>
      <c r="N2246" s="105"/>
      <c r="O2246" s="563">
        <v>23313.0</v>
      </c>
      <c r="P2246" s="563"/>
      <c r="Q2246" s="8"/>
      <c r="S2246" s="8"/>
      <c r="T2246" s="8"/>
      <c r="U2246" s="8"/>
      <c r="V2246" s="8"/>
      <c r="W2246" s="8"/>
    </row>
    <row r="2247" ht="15.75" customHeight="1">
      <c r="A2247" s="9" t="s">
        <v>5072</v>
      </c>
      <c r="B2247" s="9" t="s">
        <v>5073</v>
      </c>
      <c r="C2247" s="61">
        <v>4.0</v>
      </c>
      <c r="D2247" s="61">
        <v>54.0</v>
      </c>
      <c r="E2247" s="61">
        <v>218.0</v>
      </c>
      <c r="F2247" s="61">
        <v>1250.0</v>
      </c>
      <c r="G2247" s="61">
        <v>1180.0</v>
      </c>
      <c r="H2247" s="515">
        <v>629.8215</v>
      </c>
      <c r="I2247" s="515">
        <v>515.193987</v>
      </c>
      <c r="J2247" s="515">
        <v>406.864689</v>
      </c>
      <c r="K2247" s="246">
        <v>14.16</v>
      </c>
      <c r="L2247" s="560">
        <v>0.5</v>
      </c>
      <c r="M2247" s="561">
        <v>4.0</v>
      </c>
      <c r="N2247" s="105"/>
      <c r="O2247" s="563">
        <v>27914.0</v>
      </c>
      <c r="P2247" s="563"/>
      <c r="Q2247" s="8"/>
      <c r="S2247" s="8"/>
      <c r="T2247" s="8"/>
      <c r="U2247" s="8"/>
      <c r="V2247" s="8"/>
      <c r="W2247" s="8"/>
    </row>
    <row r="2248" ht="15.75" customHeight="1">
      <c r="A2248" s="9" t="s">
        <v>5074</v>
      </c>
      <c r="B2248" s="9" t="s">
        <v>5075</v>
      </c>
      <c r="C2248" s="61">
        <v>5.0</v>
      </c>
      <c r="D2248" s="61">
        <v>54.0</v>
      </c>
      <c r="E2248" s="61">
        <v>274.0</v>
      </c>
      <c r="F2248" s="61">
        <v>1250.0</v>
      </c>
      <c r="G2248" s="61">
        <v>1180.0</v>
      </c>
      <c r="H2248" s="515">
        <v>787.5690000000001</v>
      </c>
      <c r="I2248" s="515">
        <v>644.231442</v>
      </c>
      <c r="J2248" s="515">
        <v>508.76957400000003</v>
      </c>
      <c r="K2248" s="246">
        <v>17.76</v>
      </c>
      <c r="L2248" s="560">
        <v>0.5</v>
      </c>
      <c r="M2248" s="561">
        <v>4.0</v>
      </c>
      <c r="N2248" s="105"/>
      <c r="O2248" s="563">
        <v>32523.0</v>
      </c>
      <c r="P2248" s="563"/>
      <c r="Q2248" s="8"/>
      <c r="S2248" s="8"/>
      <c r="T2248" s="8"/>
      <c r="U2248" s="8"/>
      <c r="V2248" s="8"/>
      <c r="W2248" s="8"/>
    </row>
    <row r="2249" ht="15.75" customHeight="1">
      <c r="A2249" s="9" t="s">
        <v>5076</v>
      </c>
      <c r="B2249" s="9" t="s">
        <v>5077</v>
      </c>
      <c r="C2249" s="61">
        <v>6.0</v>
      </c>
      <c r="D2249" s="61">
        <v>54.0</v>
      </c>
      <c r="E2249" s="61">
        <v>330.0</v>
      </c>
      <c r="F2249" s="61">
        <v>1250.0</v>
      </c>
      <c r="G2249" s="61">
        <v>1180.0</v>
      </c>
      <c r="H2249" s="515">
        <v>944.148</v>
      </c>
      <c r="I2249" s="515">
        <v>772.3130639999999</v>
      </c>
      <c r="J2249" s="515">
        <v>609.919608</v>
      </c>
      <c r="K2249" s="246">
        <v>21.36</v>
      </c>
      <c r="L2249" s="560">
        <v>0.5</v>
      </c>
      <c r="M2249" s="561">
        <v>4.0</v>
      </c>
      <c r="N2249" s="105"/>
      <c r="O2249" s="563">
        <v>37143.0</v>
      </c>
      <c r="P2249" s="563"/>
      <c r="Q2249" s="8"/>
      <c r="S2249" s="8"/>
      <c r="T2249" s="8"/>
      <c r="U2249" s="8"/>
      <c r="V2249" s="8"/>
      <c r="W2249" s="8"/>
    </row>
    <row r="2250" ht="15.75" customHeight="1">
      <c r="A2250" s="9" t="s">
        <v>5078</v>
      </c>
      <c r="B2250" s="9" t="s">
        <v>5079</v>
      </c>
      <c r="C2250" s="61">
        <v>7.0</v>
      </c>
      <c r="D2250" s="61">
        <v>54.0</v>
      </c>
      <c r="E2250" s="61">
        <v>386.0</v>
      </c>
      <c r="F2250" s="61">
        <v>1250.0</v>
      </c>
      <c r="G2250" s="61">
        <v>1180.0</v>
      </c>
      <c r="H2250" s="515">
        <v>1101.8955</v>
      </c>
      <c r="I2250" s="515">
        <v>901.350519</v>
      </c>
      <c r="J2250" s="515">
        <v>711.8244930000001</v>
      </c>
      <c r="K2250" s="246">
        <v>24.96</v>
      </c>
      <c r="L2250" s="560">
        <v>0.5</v>
      </c>
      <c r="M2250" s="561">
        <v>4.0</v>
      </c>
      <c r="N2250" s="105"/>
      <c r="O2250" s="563">
        <v>41770.0</v>
      </c>
      <c r="P2250" s="563"/>
      <c r="Q2250" s="8"/>
      <c r="S2250" s="8"/>
      <c r="T2250" s="8"/>
      <c r="U2250" s="8"/>
      <c r="V2250" s="8"/>
      <c r="W2250" s="8"/>
    </row>
    <row r="2251" ht="15.75" customHeight="1">
      <c r="A2251" s="9" t="s">
        <v>5080</v>
      </c>
      <c r="B2251" s="9" t="s">
        <v>5081</v>
      </c>
      <c r="C2251" s="61">
        <v>8.0</v>
      </c>
      <c r="D2251" s="61">
        <v>54.0</v>
      </c>
      <c r="E2251" s="61">
        <v>442.0</v>
      </c>
      <c r="F2251" s="61">
        <v>1250.0</v>
      </c>
      <c r="G2251" s="61">
        <v>1180.0</v>
      </c>
      <c r="H2251" s="515">
        <v>1259.643</v>
      </c>
      <c r="I2251" s="515">
        <v>1030.387974</v>
      </c>
      <c r="J2251" s="515">
        <v>813.729378</v>
      </c>
      <c r="K2251" s="246">
        <v>28.560000000000002</v>
      </c>
      <c r="L2251" s="560">
        <v>0.5</v>
      </c>
      <c r="M2251" s="561">
        <v>4.0</v>
      </c>
      <c r="N2251" s="105"/>
      <c r="O2251" s="563">
        <v>46411.0</v>
      </c>
      <c r="P2251" s="563"/>
      <c r="Q2251" s="8"/>
      <c r="S2251" s="8"/>
      <c r="T2251" s="8"/>
      <c r="U2251" s="8"/>
      <c r="V2251" s="8"/>
      <c r="W2251" s="8"/>
    </row>
    <row r="2252" ht="15.75" customHeight="1">
      <c r="A2252" s="9" t="s">
        <v>5082</v>
      </c>
      <c r="B2252" s="9" t="s">
        <v>5083</v>
      </c>
      <c r="C2252" s="61">
        <v>9.0</v>
      </c>
      <c r="D2252" s="61">
        <v>54.0</v>
      </c>
      <c r="E2252" s="61">
        <v>498.0</v>
      </c>
      <c r="F2252" s="61">
        <v>1250.0</v>
      </c>
      <c r="G2252" s="61">
        <v>1180.0</v>
      </c>
      <c r="H2252" s="515">
        <v>1417.3905000000002</v>
      </c>
      <c r="I2252" s="515">
        <v>1159.4254290000001</v>
      </c>
      <c r="J2252" s="515">
        <v>915.6342630000001</v>
      </c>
      <c r="K2252" s="246">
        <v>32.16</v>
      </c>
      <c r="L2252" s="560">
        <v>0.5</v>
      </c>
      <c r="M2252" s="561">
        <v>4.0</v>
      </c>
      <c r="N2252" s="105"/>
      <c r="O2252" s="563">
        <v>51059.0</v>
      </c>
      <c r="P2252" s="563"/>
      <c r="Q2252" s="8"/>
      <c r="S2252" s="8"/>
      <c r="T2252" s="8"/>
      <c r="U2252" s="8"/>
      <c r="V2252" s="8"/>
      <c r="W2252" s="8"/>
    </row>
    <row r="2253" ht="15.75" customHeight="1">
      <c r="A2253" s="9" t="s">
        <v>5084</v>
      </c>
      <c r="B2253" s="9" t="s">
        <v>5085</v>
      </c>
      <c r="C2253" s="61">
        <v>10.0</v>
      </c>
      <c r="D2253" s="61">
        <v>54.0</v>
      </c>
      <c r="E2253" s="61">
        <v>554.0</v>
      </c>
      <c r="F2253" s="61">
        <v>1250.0</v>
      </c>
      <c r="G2253" s="61">
        <v>1180.0</v>
      </c>
      <c r="H2253" s="515">
        <v>1573.9695000000002</v>
      </c>
      <c r="I2253" s="515">
        <v>1287.507051</v>
      </c>
      <c r="J2253" s="515">
        <v>1016.7842970000002</v>
      </c>
      <c r="K2253" s="246">
        <v>35.76</v>
      </c>
      <c r="L2253" s="560">
        <v>0.5</v>
      </c>
      <c r="M2253" s="561">
        <v>6.0</v>
      </c>
      <c r="N2253" s="105"/>
      <c r="O2253" s="563">
        <v>55721.0</v>
      </c>
      <c r="P2253" s="563"/>
      <c r="Q2253" s="8"/>
      <c r="S2253" s="8"/>
      <c r="T2253" s="8"/>
      <c r="U2253" s="8"/>
      <c r="V2253" s="8"/>
      <c r="W2253" s="8"/>
    </row>
    <row r="2254" ht="15.75" customHeight="1">
      <c r="A2254" s="9" t="s">
        <v>5086</v>
      </c>
      <c r="B2254" s="9" t="s">
        <v>5087</v>
      </c>
      <c r="C2254" s="61">
        <v>11.0</v>
      </c>
      <c r="D2254" s="61">
        <v>54.0</v>
      </c>
      <c r="E2254" s="61">
        <v>610.0</v>
      </c>
      <c r="F2254" s="61">
        <v>1250.0</v>
      </c>
      <c r="G2254" s="61">
        <v>1180.0</v>
      </c>
      <c r="H2254" s="515">
        <v>1731.717</v>
      </c>
      <c r="I2254" s="515">
        <v>1416.544506</v>
      </c>
      <c r="J2254" s="515">
        <v>1118.689182</v>
      </c>
      <c r="K2254" s="246">
        <v>39.36</v>
      </c>
      <c r="L2254" s="560">
        <v>0.5</v>
      </c>
      <c r="M2254" s="561">
        <v>6.0</v>
      </c>
      <c r="N2254" s="105"/>
      <c r="O2254" s="563">
        <v>60388.0</v>
      </c>
      <c r="P2254" s="563"/>
      <c r="Q2254" s="8"/>
      <c r="S2254" s="8"/>
      <c r="T2254" s="8"/>
      <c r="U2254" s="8"/>
      <c r="V2254" s="8"/>
      <c r="W2254" s="8"/>
    </row>
    <row r="2255" ht="15.75" customHeight="1">
      <c r="A2255" s="9" t="s">
        <v>5088</v>
      </c>
      <c r="B2255" s="9" t="s">
        <v>5089</v>
      </c>
      <c r="C2255" s="61">
        <v>12.0</v>
      </c>
      <c r="D2255" s="61">
        <v>54.0</v>
      </c>
      <c r="E2255" s="61">
        <v>666.0</v>
      </c>
      <c r="F2255" s="61">
        <v>1250.0</v>
      </c>
      <c r="G2255" s="61">
        <v>1180.0</v>
      </c>
      <c r="H2255" s="515">
        <v>1889.4645</v>
      </c>
      <c r="I2255" s="515">
        <v>1545.5819609999999</v>
      </c>
      <c r="J2255" s="515">
        <v>1220.594067</v>
      </c>
      <c r="K2255" s="246">
        <v>42.96</v>
      </c>
      <c r="L2255" s="560">
        <v>0.5</v>
      </c>
      <c r="M2255" s="561">
        <v>6.0</v>
      </c>
      <c r="N2255" s="105"/>
      <c r="O2255" s="563">
        <v>65002.0</v>
      </c>
      <c r="P2255" s="563"/>
      <c r="Q2255" s="8"/>
      <c r="S2255" s="8"/>
      <c r="T2255" s="8"/>
      <c r="U2255" s="8"/>
      <c r="V2255" s="8"/>
      <c r="W2255" s="8"/>
    </row>
    <row r="2256" ht="15.75" customHeight="1">
      <c r="A2256" s="9" t="s">
        <v>5090</v>
      </c>
      <c r="B2256" s="9" t="s">
        <v>5091</v>
      </c>
      <c r="C2256" s="61">
        <v>13.0</v>
      </c>
      <c r="D2256" s="61">
        <v>54.0</v>
      </c>
      <c r="E2256" s="61">
        <v>722.0</v>
      </c>
      <c r="F2256" s="61">
        <v>1250.0</v>
      </c>
      <c r="G2256" s="61">
        <v>1180.0</v>
      </c>
      <c r="H2256" s="515">
        <v>2046.0435</v>
      </c>
      <c r="I2256" s="515">
        <v>1673.6635829999998</v>
      </c>
      <c r="J2256" s="515">
        <v>1321.744101</v>
      </c>
      <c r="K2256" s="246">
        <v>46.56</v>
      </c>
      <c r="L2256" s="560">
        <v>0.5</v>
      </c>
      <c r="M2256" s="561">
        <v>6.0</v>
      </c>
      <c r="N2256" s="105"/>
      <c r="O2256" s="563">
        <v>69615.0</v>
      </c>
      <c r="P2256" s="563"/>
      <c r="Q2256" s="8"/>
      <c r="S2256" s="8"/>
      <c r="T2256" s="8"/>
      <c r="U2256" s="8"/>
      <c r="V2256" s="8"/>
      <c r="W2256" s="8"/>
    </row>
    <row r="2257" ht="15.75" customHeight="1">
      <c r="A2257" s="9" t="s">
        <v>5092</v>
      </c>
      <c r="B2257" s="9" t="s">
        <v>5093</v>
      </c>
      <c r="C2257" s="61">
        <v>14.0</v>
      </c>
      <c r="D2257" s="61">
        <v>54.0</v>
      </c>
      <c r="E2257" s="61">
        <v>778.0</v>
      </c>
      <c r="F2257" s="61">
        <v>1250.0</v>
      </c>
      <c r="G2257" s="61">
        <v>1180.0</v>
      </c>
      <c r="H2257" s="515">
        <v>2203.791</v>
      </c>
      <c r="I2257" s="515">
        <v>1802.701038</v>
      </c>
      <c r="J2257" s="515">
        <v>1423.6489860000001</v>
      </c>
      <c r="K2257" s="246">
        <v>50.16</v>
      </c>
      <c r="L2257" s="560">
        <v>0.5</v>
      </c>
      <c r="M2257" s="561">
        <v>6.0</v>
      </c>
      <c r="N2257" s="55"/>
      <c r="O2257" s="563">
        <v>74228.0</v>
      </c>
      <c r="P2257" s="563"/>
      <c r="Q2257" s="8"/>
      <c r="S2257" s="8"/>
      <c r="T2257" s="8"/>
      <c r="U2257" s="8"/>
      <c r="V2257" s="8"/>
      <c r="W2257" s="8"/>
    </row>
    <row r="2258" ht="15.75" customHeight="1">
      <c r="E2258" s="8"/>
      <c r="H2258" s="63"/>
      <c r="I2258" s="63"/>
      <c r="J2258" s="63"/>
      <c r="M2258" s="571"/>
      <c r="O2258" s="563">
        <v>0.0</v>
      </c>
      <c r="P2258" s="563"/>
      <c r="Q2258" s="8"/>
      <c r="S2258" s="8"/>
      <c r="T2258" s="8"/>
      <c r="U2258" s="8"/>
      <c r="V2258" s="8"/>
      <c r="W2258" s="8"/>
    </row>
    <row r="2259" ht="15.75" customHeight="1">
      <c r="B2259" s="573" t="s">
        <v>1907</v>
      </c>
      <c r="E2259" s="8"/>
      <c r="H2259" s="63"/>
      <c r="I2259" s="63"/>
      <c r="J2259" s="63"/>
      <c r="M2259" s="572"/>
      <c r="O2259" s="563">
        <v>0.0</v>
      </c>
      <c r="P2259" s="563"/>
      <c r="Q2259" s="8"/>
      <c r="S2259" s="8"/>
      <c r="T2259" s="8"/>
      <c r="U2259" s="8"/>
      <c r="V2259" s="8"/>
      <c r="W2259" s="8"/>
    </row>
    <row r="2260" ht="15.75" customHeight="1">
      <c r="A2260" s="9" t="s">
        <v>5094</v>
      </c>
      <c r="B2260" s="9" t="s">
        <v>5095</v>
      </c>
      <c r="C2260" s="61">
        <v>2.0</v>
      </c>
      <c r="D2260" s="61">
        <v>54.0</v>
      </c>
      <c r="E2260" s="61">
        <v>106.0</v>
      </c>
      <c r="F2260" s="61">
        <v>1500.0</v>
      </c>
      <c r="G2260" s="61">
        <v>1430.0</v>
      </c>
      <c r="H2260" s="515">
        <v>378.59400000000005</v>
      </c>
      <c r="I2260" s="515">
        <v>309.68989200000004</v>
      </c>
      <c r="J2260" s="515">
        <v>244.57172400000005</v>
      </c>
      <c r="K2260" s="246">
        <v>8.16</v>
      </c>
      <c r="L2260" s="560">
        <v>0.5</v>
      </c>
      <c r="M2260" s="561">
        <v>2.0</v>
      </c>
      <c r="N2260" s="562" t="s">
        <v>1254</v>
      </c>
      <c r="O2260" s="563">
        <v>19214.0</v>
      </c>
      <c r="P2260" s="563"/>
      <c r="Q2260" s="8"/>
      <c r="S2260" s="8"/>
      <c r="T2260" s="8"/>
      <c r="U2260" s="8"/>
      <c r="V2260" s="8"/>
      <c r="W2260" s="8"/>
    </row>
    <row r="2261" ht="15.75" customHeight="1">
      <c r="A2261" s="9" t="s">
        <v>5096</v>
      </c>
      <c r="B2261" s="9" t="s">
        <v>5097</v>
      </c>
      <c r="C2261" s="61">
        <v>3.0</v>
      </c>
      <c r="D2261" s="61">
        <v>54.0</v>
      </c>
      <c r="E2261" s="61">
        <v>162.0</v>
      </c>
      <c r="F2261" s="61">
        <v>1500.0</v>
      </c>
      <c r="G2261" s="61">
        <v>1430.0</v>
      </c>
      <c r="H2261" s="515">
        <v>567.8910000000001</v>
      </c>
      <c r="I2261" s="515">
        <v>464.53483800000004</v>
      </c>
      <c r="J2261" s="515">
        <v>366.8575860000001</v>
      </c>
      <c r="K2261" s="246">
        <v>12.360000000000001</v>
      </c>
      <c r="L2261" s="560">
        <v>0.5</v>
      </c>
      <c r="M2261" s="561">
        <v>4.0</v>
      </c>
      <c r="N2261" s="105"/>
      <c r="O2261" s="563">
        <v>24055.0</v>
      </c>
      <c r="P2261" s="563"/>
      <c r="Q2261" s="8"/>
      <c r="S2261" s="8"/>
      <c r="T2261" s="8"/>
      <c r="U2261" s="8"/>
      <c r="V2261" s="8"/>
      <c r="W2261" s="8"/>
    </row>
    <row r="2262" ht="15.75" customHeight="1">
      <c r="A2262" s="9" t="s">
        <v>5098</v>
      </c>
      <c r="B2262" s="9" t="s">
        <v>5099</v>
      </c>
      <c r="C2262" s="61">
        <v>4.0</v>
      </c>
      <c r="D2262" s="61">
        <v>54.0</v>
      </c>
      <c r="E2262" s="61">
        <v>218.0</v>
      </c>
      <c r="F2262" s="61">
        <v>1500.0</v>
      </c>
      <c r="G2262" s="61">
        <v>1430.0</v>
      </c>
      <c r="H2262" s="515">
        <v>756.0195</v>
      </c>
      <c r="I2262" s="515">
        <v>618.423951</v>
      </c>
      <c r="J2262" s="515">
        <v>488.388597</v>
      </c>
      <c r="K2262" s="246">
        <v>16.560000000000002</v>
      </c>
      <c r="L2262" s="560">
        <v>0.5</v>
      </c>
      <c r="M2262" s="561">
        <v>4.0</v>
      </c>
      <c r="N2262" s="105"/>
      <c r="O2262" s="563">
        <v>28907.0</v>
      </c>
      <c r="P2262" s="563"/>
      <c r="Q2262" s="8"/>
      <c r="S2262" s="8"/>
      <c r="T2262" s="8"/>
      <c r="U2262" s="8"/>
      <c r="V2262" s="8"/>
      <c r="W2262" s="8"/>
    </row>
    <row r="2263" ht="15.75" customHeight="1">
      <c r="A2263" s="9" t="s">
        <v>5100</v>
      </c>
      <c r="B2263" s="9" t="s">
        <v>5101</v>
      </c>
      <c r="C2263" s="61">
        <v>5.0</v>
      </c>
      <c r="D2263" s="61">
        <v>54.0</v>
      </c>
      <c r="E2263" s="61">
        <v>274.0</v>
      </c>
      <c r="F2263" s="61">
        <v>1500.0</v>
      </c>
      <c r="G2263" s="61">
        <v>1430.0</v>
      </c>
      <c r="H2263" s="515">
        <v>945.3164999999999</v>
      </c>
      <c r="I2263" s="515">
        <v>773.2688969999999</v>
      </c>
      <c r="J2263" s="515">
        <v>610.674459</v>
      </c>
      <c r="K2263" s="246">
        <v>20.76</v>
      </c>
      <c r="L2263" s="560">
        <v>0.5</v>
      </c>
      <c r="M2263" s="561">
        <v>4.0</v>
      </c>
      <c r="N2263" s="105"/>
      <c r="O2263" s="563">
        <v>33769.0</v>
      </c>
      <c r="P2263" s="563"/>
      <c r="Q2263" s="8"/>
      <c r="S2263" s="8"/>
      <c r="T2263" s="8"/>
      <c r="U2263" s="8"/>
      <c r="V2263" s="8"/>
      <c r="W2263" s="8"/>
    </row>
    <row r="2264" ht="15.75" customHeight="1">
      <c r="A2264" s="9" t="s">
        <v>5102</v>
      </c>
      <c r="B2264" s="9" t="s">
        <v>5103</v>
      </c>
      <c r="C2264" s="61">
        <v>6.0</v>
      </c>
      <c r="D2264" s="61">
        <v>54.0</v>
      </c>
      <c r="E2264" s="61">
        <v>330.0</v>
      </c>
      <c r="F2264" s="61">
        <v>1500.0</v>
      </c>
      <c r="G2264" s="61">
        <v>1430.0</v>
      </c>
      <c r="H2264" s="515">
        <v>1134.6135000000002</v>
      </c>
      <c r="I2264" s="515">
        <v>928.1138430000001</v>
      </c>
      <c r="J2264" s="515">
        <v>732.9603210000001</v>
      </c>
      <c r="K2264" s="246">
        <v>24.96</v>
      </c>
      <c r="L2264" s="560">
        <v>0.5</v>
      </c>
      <c r="M2264" s="561">
        <v>4.0</v>
      </c>
      <c r="N2264" s="105"/>
      <c r="O2264" s="563">
        <v>38639.0</v>
      </c>
      <c r="P2264" s="563"/>
      <c r="Q2264" s="8"/>
      <c r="S2264" s="8"/>
      <c r="T2264" s="8"/>
      <c r="U2264" s="8"/>
      <c r="V2264" s="8"/>
      <c r="W2264" s="8"/>
    </row>
    <row r="2265" ht="15.75" customHeight="1">
      <c r="A2265" s="9" t="s">
        <v>5104</v>
      </c>
      <c r="B2265" s="9" t="s">
        <v>5105</v>
      </c>
      <c r="C2265" s="61">
        <v>7.0</v>
      </c>
      <c r="D2265" s="61">
        <v>54.0</v>
      </c>
      <c r="E2265" s="61">
        <v>386.0</v>
      </c>
      <c r="F2265" s="61">
        <v>1500.0</v>
      </c>
      <c r="G2265" s="61">
        <v>1430.0</v>
      </c>
      <c r="H2265" s="515">
        <v>1323.9105</v>
      </c>
      <c r="I2265" s="515">
        <v>1082.9587889999998</v>
      </c>
      <c r="J2265" s="515">
        <v>855.246183</v>
      </c>
      <c r="K2265" s="246">
        <v>29.16</v>
      </c>
      <c r="L2265" s="560">
        <v>0.5</v>
      </c>
      <c r="M2265" s="561">
        <v>4.0</v>
      </c>
      <c r="N2265" s="105"/>
      <c r="O2265" s="563">
        <v>43520.0</v>
      </c>
      <c r="P2265" s="563"/>
      <c r="Q2265" s="8"/>
      <c r="S2265" s="8"/>
      <c r="T2265" s="8"/>
      <c r="U2265" s="8"/>
      <c r="V2265" s="8"/>
      <c r="W2265" s="8"/>
    </row>
    <row r="2266" ht="15.75" customHeight="1">
      <c r="A2266" s="9" t="s">
        <v>5106</v>
      </c>
      <c r="B2266" s="9" t="s">
        <v>5107</v>
      </c>
      <c r="C2266" s="61">
        <v>8.0</v>
      </c>
      <c r="D2266" s="61">
        <v>54.0</v>
      </c>
      <c r="E2266" s="61">
        <v>442.0</v>
      </c>
      <c r="F2266" s="61">
        <v>1500.0</v>
      </c>
      <c r="G2266" s="61">
        <v>1430.0</v>
      </c>
      <c r="H2266" s="515">
        <v>1513.2075</v>
      </c>
      <c r="I2266" s="515">
        <v>1237.803735</v>
      </c>
      <c r="J2266" s="515">
        <v>977.532045</v>
      </c>
      <c r="K2266" s="246">
        <v>33.36</v>
      </c>
      <c r="L2266" s="560">
        <v>0.5</v>
      </c>
      <c r="M2266" s="561">
        <v>4.0</v>
      </c>
      <c r="N2266" s="105"/>
      <c r="O2266" s="563">
        <v>48410.0</v>
      </c>
      <c r="P2266" s="563"/>
      <c r="Q2266" s="8"/>
      <c r="S2266" s="8"/>
      <c r="T2266" s="8"/>
      <c r="U2266" s="8"/>
      <c r="V2266" s="8"/>
      <c r="W2266" s="8"/>
    </row>
    <row r="2267" ht="15.75" customHeight="1">
      <c r="A2267" s="9" t="s">
        <v>5108</v>
      </c>
      <c r="B2267" s="9" t="s">
        <v>5109</v>
      </c>
      <c r="C2267" s="61">
        <v>9.0</v>
      </c>
      <c r="D2267" s="61">
        <v>54.0</v>
      </c>
      <c r="E2267" s="61">
        <v>498.0</v>
      </c>
      <c r="F2267" s="61">
        <v>1500.0</v>
      </c>
      <c r="G2267" s="61">
        <v>1430.0</v>
      </c>
      <c r="H2267" s="515">
        <v>1702.5045000000002</v>
      </c>
      <c r="I2267" s="515">
        <v>1392.6486810000001</v>
      </c>
      <c r="J2267" s="515">
        <v>1099.817907</v>
      </c>
      <c r="K2267" s="246">
        <v>37.56</v>
      </c>
      <c r="L2267" s="560">
        <v>0.5</v>
      </c>
      <c r="M2267" s="561">
        <v>4.0</v>
      </c>
      <c r="N2267" s="105"/>
      <c r="O2267" s="563">
        <v>53313.0</v>
      </c>
      <c r="P2267" s="563"/>
      <c r="Q2267" s="8"/>
      <c r="S2267" s="8"/>
      <c r="T2267" s="8"/>
      <c r="U2267" s="8"/>
      <c r="V2267" s="8"/>
      <c r="W2267" s="8"/>
    </row>
    <row r="2268" ht="15.75" customHeight="1">
      <c r="A2268" s="9" t="s">
        <v>5110</v>
      </c>
      <c r="B2268" s="9" t="s">
        <v>5111</v>
      </c>
      <c r="C2268" s="61">
        <v>10.0</v>
      </c>
      <c r="D2268" s="61">
        <v>54.0</v>
      </c>
      <c r="E2268" s="61">
        <v>554.0</v>
      </c>
      <c r="F2268" s="61">
        <v>1500.0</v>
      </c>
      <c r="G2268" s="61">
        <v>1430.0</v>
      </c>
      <c r="H2268" s="515">
        <v>1891.8015000000003</v>
      </c>
      <c r="I2268" s="515">
        <v>1547.493627</v>
      </c>
      <c r="J2268" s="515">
        <v>1222.1037690000003</v>
      </c>
      <c r="K2268" s="246">
        <v>41.76</v>
      </c>
      <c r="L2268" s="560">
        <v>0.5</v>
      </c>
      <c r="M2268" s="561">
        <v>6.0</v>
      </c>
      <c r="N2268" s="105"/>
      <c r="O2268" s="563">
        <v>58223.0</v>
      </c>
      <c r="P2268" s="563"/>
      <c r="Q2268" s="8"/>
      <c r="S2268" s="8"/>
      <c r="T2268" s="8"/>
      <c r="U2268" s="8"/>
      <c r="V2268" s="8"/>
      <c r="W2268" s="8"/>
    </row>
    <row r="2269" ht="15.75" customHeight="1">
      <c r="A2269" s="9" t="s">
        <v>5112</v>
      </c>
      <c r="B2269" s="9" t="s">
        <v>5113</v>
      </c>
      <c r="C2269" s="61">
        <v>11.0</v>
      </c>
      <c r="D2269" s="61">
        <v>54.0</v>
      </c>
      <c r="E2269" s="61">
        <v>610.0</v>
      </c>
      <c r="F2269" s="61">
        <v>1500.0</v>
      </c>
      <c r="G2269" s="61">
        <v>1430.0</v>
      </c>
      <c r="H2269" s="515">
        <v>2079.93</v>
      </c>
      <c r="I2269" s="515">
        <v>1701.3827399999998</v>
      </c>
      <c r="J2269" s="515">
        <v>1343.6347799999999</v>
      </c>
      <c r="K2269" s="246">
        <v>45.96</v>
      </c>
      <c r="L2269" s="560">
        <v>0.5</v>
      </c>
      <c r="M2269" s="561">
        <v>6.0</v>
      </c>
      <c r="N2269" s="105"/>
      <c r="O2269" s="563">
        <v>63146.0</v>
      </c>
      <c r="P2269" s="563"/>
      <c r="Q2269" s="8"/>
      <c r="S2269" s="8"/>
      <c r="T2269" s="8"/>
      <c r="U2269" s="8"/>
      <c r="V2269" s="8"/>
      <c r="W2269" s="8"/>
    </row>
    <row r="2270" ht="15.75" customHeight="1">
      <c r="A2270" s="9" t="s">
        <v>5114</v>
      </c>
      <c r="B2270" s="9" t="s">
        <v>5115</v>
      </c>
      <c r="C2270" s="61">
        <v>12.0</v>
      </c>
      <c r="D2270" s="61">
        <v>54.0</v>
      </c>
      <c r="E2270" s="61">
        <v>666.0</v>
      </c>
      <c r="F2270" s="61">
        <v>1500.0</v>
      </c>
      <c r="G2270" s="61">
        <v>1430.0</v>
      </c>
      <c r="H2270" s="515">
        <v>2269.2270000000003</v>
      </c>
      <c r="I2270" s="515">
        <v>1856.2276860000002</v>
      </c>
      <c r="J2270" s="515">
        <v>1465.9206420000003</v>
      </c>
      <c r="K2270" s="246">
        <v>50.160000000000004</v>
      </c>
      <c r="L2270" s="560">
        <v>0.5</v>
      </c>
      <c r="M2270" s="561">
        <v>6.0</v>
      </c>
      <c r="N2270" s="105"/>
      <c r="O2270" s="563">
        <v>68004.0</v>
      </c>
      <c r="P2270" s="563"/>
      <c r="Q2270" s="8"/>
      <c r="S2270" s="8"/>
      <c r="T2270" s="8"/>
      <c r="U2270" s="8"/>
      <c r="V2270" s="8"/>
      <c r="W2270" s="8"/>
    </row>
    <row r="2271" ht="15.75" customHeight="1">
      <c r="A2271" s="9" t="s">
        <v>5116</v>
      </c>
      <c r="B2271" s="9" t="s">
        <v>5117</v>
      </c>
      <c r="C2271" s="61">
        <v>13.0</v>
      </c>
      <c r="D2271" s="61">
        <v>54.0</v>
      </c>
      <c r="E2271" s="61">
        <v>722.0</v>
      </c>
      <c r="F2271" s="61">
        <v>1500.0</v>
      </c>
      <c r="G2271" s="61">
        <v>1430.0</v>
      </c>
      <c r="H2271" s="515">
        <v>2458.524</v>
      </c>
      <c r="I2271" s="515">
        <v>2011.0726319999999</v>
      </c>
      <c r="J2271" s="515">
        <v>1588.206504</v>
      </c>
      <c r="K2271" s="246">
        <v>54.36000000000001</v>
      </c>
      <c r="L2271" s="560">
        <v>0.5</v>
      </c>
      <c r="M2271" s="561">
        <v>6.0</v>
      </c>
      <c r="N2271" s="105"/>
      <c r="O2271" s="563">
        <v>72870.0</v>
      </c>
      <c r="P2271" s="563"/>
      <c r="Q2271" s="8"/>
      <c r="S2271" s="8"/>
      <c r="T2271" s="8"/>
      <c r="U2271" s="8"/>
      <c r="V2271" s="8"/>
      <c r="W2271" s="8"/>
    </row>
    <row r="2272" ht="15.75" customHeight="1">
      <c r="A2272" s="9" t="s">
        <v>5118</v>
      </c>
      <c r="B2272" s="9" t="s">
        <v>5119</v>
      </c>
      <c r="C2272" s="61">
        <v>14.0</v>
      </c>
      <c r="D2272" s="61">
        <v>54.0</v>
      </c>
      <c r="E2272" s="61">
        <v>778.0</v>
      </c>
      <c r="F2272" s="61">
        <v>1500.0</v>
      </c>
      <c r="G2272" s="61">
        <v>1430.0</v>
      </c>
      <c r="H2272" s="515">
        <v>2647.821</v>
      </c>
      <c r="I2272" s="515">
        <v>2165.9175779999996</v>
      </c>
      <c r="J2272" s="515">
        <v>1710.492366</v>
      </c>
      <c r="K2272" s="246">
        <v>58.56</v>
      </c>
      <c r="L2272" s="560">
        <v>0.5</v>
      </c>
      <c r="M2272" s="561">
        <v>6.0</v>
      </c>
      <c r="N2272" s="55"/>
      <c r="O2272" s="563">
        <v>77735.0</v>
      </c>
      <c r="P2272" s="563"/>
      <c r="Q2272" s="8"/>
      <c r="S2272" s="8"/>
      <c r="T2272" s="8"/>
      <c r="U2272" s="8"/>
      <c r="V2272" s="8"/>
      <c r="W2272" s="8"/>
    </row>
    <row r="2273" ht="15.75" customHeight="1">
      <c r="E2273" s="8"/>
      <c r="H2273" s="63"/>
      <c r="I2273" s="63"/>
      <c r="J2273" s="63"/>
      <c r="M2273" s="571"/>
      <c r="O2273" s="563">
        <v>0.0</v>
      </c>
      <c r="P2273" s="563"/>
      <c r="Q2273" s="8"/>
      <c r="S2273" s="8"/>
      <c r="T2273" s="8"/>
      <c r="U2273" s="8"/>
      <c r="V2273" s="8"/>
      <c r="W2273" s="8"/>
    </row>
    <row r="2274" ht="15.75" customHeight="1">
      <c r="B2274" s="573" t="s">
        <v>1934</v>
      </c>
      <c r="E2274" s="8"/>
      <c r="H2274" s="63"/>
      <c r="I2274" s="63"/>
      <c r="J2274" s="63"/>
      <c r="M2274" s="572"/>
      <c r="O2274" s="563">
        <v>0.0</v>
      </c>
      <c r="P2274" s="563"/>
      <c r="Q2274" s="8"/>
      <c r="S2274" s="8"/>
      <c r="T2274" s="8"/>
      <c r="U2274" s="8"/>
      <c r="V2274" s="8"/>
      <c r="W2274" s="8"/>
    </row>
    <row r="2275" ht="15.75" customHeight="1">
      <c r="A2275" s="9" t="s">
        <v>5120</v>
      </c>
      <c r="B2275" s="9" t="s">
        <v>5121</v>
      </c>
      <c r="C2275" s="61">
        <v>2.0</v>
      </c>
      <c r="D2275" s="61">
        <v>54.0</v>
      </c>
      <c r="E2275" s="61">
        <v>106.0</v>
      </c>
      <c r="F2275" s="61">
        <v>1750.0</v>
      </c>
      <c r="G2275" s="61">
        <v>1680.0</v>
      </c>
      <c r="H2275" s="515">
        <v>439.356</v>
      </c>
      <c r="I2275" s="515">
        <v>359.39320799999996</v>
      </c>
      <c r="J2275" s="515">
        <v>283.823976</v>
      </c>
      <c r="K2275" s="246">
        <v>9.36</v>
      </c>
      <c r="L2275" s="560">
        <v>0.5</v>
      </c>
      <c r="M2275" s="561">
        <v>2.0</v>
      </c>
      <c r="N2275" s="562" t="s">
        <v>1254</v>
      </c>
      <c r="O2275" s="563">
        <v>20380.0</v>
      </c>
      <c r="P2275" s="563"/>
      <c r="Q2275" s="8"/>
      <c r="S2275" s="8"/>
      <c r="T2275" s="8"/>
      <c r="U2275" s="8"/>
      <c r="V2275" s="8"/>
      <c r="W2275" s="8"/>
    </row>
    <row r="2276" ht="15.75" customHeight="1">
      <c r="A2276" s="9" t="s">
        <v>5122</v>
      </c>
      <c r="B2276" s="9" t="s">
        <v>5123</v>
      </c>
      <c r="C2276" s="61">
        <v>3.0</v>
      </c>
      <c r="D2276" s="61">
        <v>54.0</v>
      </c>
      <c r="E2276" s="61">
        <v>162.0</v>
      </c>
      <c r="F2276" s="61">
        <v>1750.0</v>
      </c>
      <c r="G2276" s="61">
        <v>1680.0</v>
      </c>
      <c r="H2276" s="515">
        <v>659.034</v>
      </c>
      <c r="I2276" s="515">
        <v>539.0898119999999</v>
      </c>
      <c r="J2276" s="515">
        <v>425.735964</v>
      </c>
      <c r="K2276" s="246">
        <v>14.160000000000002</v>
      </c>
      <c r="L2276" s="560">
        <v>0.5</v>
      </c>
      <c r="M2276" s="561">
        <v>4.0</v>
      </c>
      <c r="N2276" s="105"/>
      <c r="O2276" s="563">
        <v>25806.0</v>
      </c>
      <c r="P2276" s="563"/>
      <c r="Q2276" s="8"/>
      <c r="S2276" s="8"/>
      <c r="T2276" s="8"/>
      <c r="U2276" s="8"/>
      <c r="V2276" s="8"/>
      <c r="W2276" s="8"/>
    </row>
    <row r="2277" ht="15.75" customHeight="1">
      <c r="A2277" s="9" t="s">
        <v>5124</v>
      </c>
      <c r="B2277" s="9" t="s">
        <v>5125</v>
      </c>
      <c r="C2277" s="61">
        <v>4.0</v>
      </c>
      <c r="D2277" s="61">
        <v>54.0</v>
      </c>
      <c r="E2277" s="61">
        <v>218.0</v>
      </c>
      <c r="F2277" s="61">
        <v>1750.0</v>
      </c>
      <c r="G2277" s="61">
        <v>1680.0</v>
      </c>
      <c r="H2277" s="515">
        <v>878.712</v>
      </c>
      <c r="I2277" s="515">
        <v>718.7864159999999</v>
      </c>
      <c r="J2277" s="515">
        <v>567.647952</v>
      </c>
      <c r="K2277" s="246">
        <v>18.96</v>
      </c>
      <c r="L2277" s="560">
        <v>0.5</v>
      </c>
      <c r="M2277" s="561">
        <v>4.0</v>
      </c>
      <c r="N2277" s="105"/>
      <c r="O2277" s="563">
        <v>31244.0</v>
      </c>
      <c r="P2277" s="563"/>
      <c r="Q2277" s="8"/>
      <c r="S2277" s="8"/>
      <c r="T2277" s="8"/>
      <c r="U2277" s="8"/>
      <c r="V2277" s="8"/>
      <c r="W2277" s="8"/>
    </row>
    <row r="2278" ht="15.75" customHeight="1">
      <c r="A2278" s="9" t="s">
        <v>5126</v>
      </c>
      <c r="B2278" s="9" t="s">
        <v>5127</v>
      </c>
      <c r="C2278" s="61">
        <v>5.0</v>
      </c>
      <c r="D2278" s="61">
        <v>54.0</v>
      </c>
      <c r="E2278" s="61">
        <v>274.0</v>
      </c>
      <c r="F2278" s="61">
        <v>1750.0</v>
      </c>
      <c r="G2278" s="61">
        <v>1680.0</v>
      </c>
      <c r="H2278" s="515">
        <v>1098.3899999999999</v>
      </c>
      <c r="I2278" s="515">
        <v>898.4830199999999</v>
      </c>
      <c r="J2278" s="515">
        <v>709.55994</v>
      </c>
      <c r="K2278" s="246">
        <v>23.76</v>
      </c>
      <c r="L2278" s="560">
        <v>0.5</v>
      </c>
      <c r="M2278" s="561">
        <v>4.0</v>
      </c>
      <c r="N2278" s="105"/>
      <c r="O2278" s="563">
        <v>36693.0</v>
      </c>
      <c r="P2278" s="563"/>
      <c r="Q2278" s="8"/>
      <c r="S2278" s="8"/>
      <c r="T2278" s="8"/>
      <c r="U2278" s="8"/>
      <c r="V2278" s="8"/>
      <c r="W2278" s="8"/>
    </row>
    <row r="2279" ht="15.75" customHeight="1">
      <c r="A2279" s="9" t="s">
        <v>5128</v>
      </c>
      <c r="B2279" s="9" t="s">
        <v>5129</v>
      </c>
      <c r="C2279" s="61">
        <v>6.0</v>
      </c>
      <c r="D2279" s="61">
        <v>54.0</v>
      </c>
      <c r="E2279" s="61">
        <v>330.0</v>
      </c>
      <c r="F2279" s="61">
        <v>1750.0</v>
      </c>
      <c r="G2279" s="61">
        <v>1680.0</v>
      </c>
      <c r="H2279" s="515">
        <v>1318.068</v>
      </c>
      <c r="I2279" s="515">
        <v>1078.1796239999999</v>
      </c>
      <c r="J2279" s="515">
        <v>851.471928</v>
      </c>
      <c r="K2279" s="246">
        <v>28.560000000000002</v>
      </c>
      <c r="L2279" s="560">
        <v>0.5</v>
      </c>
      <c r="M2279" s="561">
        <v>4.0</v>
      </c>
      <c r="N2279" s="105"/>
      <c r="O2279" s="563">
        <v>42155.0</v>
      </c>
      <c r="P2279" s="563"/>
      <c r="Q2279" s="8"/>
      <c r="S2279" s="8"/>
      <c r="T2279" s="8"/>
      <c r="U2279" s="8"/>
      <c r="V2279" s="8"/>
      <c r="W2279" s="8"/>
    </row>
    <row r="2280" ht="15.75" customHeight="1">
      <c r="A2280" s="9" t="s">
        <v>5130</v>
      </c>
      <c r="B2280" s="9" t="s">
        <v>5131</v>
      </c>
      <c r="C2280" s="61">
        <v>7.0</v>
      </c>
      <c r="D2280" s="61">
        <v>54.0</v>
      </c>
      <c r="E2280" s="61">
        <v>386.0</v>
      </c>
      <c r="F2280" s="61">
        <v>1750.0</v>
      </c>
      <c r="G2280" s="61">
        <v>1680.0</v>
      </c>
      <c r="H2280" s="515">
        <v>1537.746</v>
      </c>
      <c r="I2280" s="515">
        <v>1257.876228</v>
      </c>
      <c r="J2280" s="515">
        <v>993.3839160000001</v>
      </c>
      <c r="K2280" s="246">
        <v>33.36</v>
      </c>
      <c r="L2280" s="560">
        <v>0.5</v>
      </c>
      <c r="M2280" s="561">
        <v>4.0</v>
      </c>
      <c r="N2280" s="105"/>
      <c r="O2280" s="563">
        <v>47628.0</v>
      </c>
      <c r="P2280" s="563"/>
      <c r="Q2280" s="8"/>
      <c r="S2280" s="8"/>
      <c r="T2280" s="8"/>
      <c r="U2280" s="8"/>
      <c r="V2280" s="8"/>
      <c r="W2280" s="8"/>
    </row>
    <row r="2281" ht="15.75" customHeight="1">
      <c r="A2281" s="9" t="s">
        <v>5132</v>
      </c>
      <c r="B2281" s="9" t="s">
        <v>5133</v>
      </c>
      <c r="C2281" s="61">
        <v>8.0</v>
      </c>
      <c r="D2281" s="61">
        <v>54.0</v>
      </c>
      <c r="E2281" s="61">
        <v>442.0</v>
      </c>
      <c r="F2281" s="61">
        <v>1750.0</v>
      </c>
      <c r="G2281" s="61">
        <v>1680.0</v>
      </c>
      <c r="H2281" s="515">
        <v>1758.5925</v>
      </c>
      <c r="I2281" s="515">
        <v>1438.5286649999998</v>
      </c>
      <c r="J2281" s="515">
        <v>1136.050755</v>
      </c>
      <c r="K2281" s="246">
        <v>38.160000000000004</v>
      </c>
      <c r="L2281" s="560">
        <v>0.5</v>
      </c>
      <c r="M2281" s="561">
        <v>4.0</v>
      </c>
      <c r="N2281" s="105"/>
      <c r="O2281" s="563">
        <v>53106.0</v>
      </c>
      <c r="P2281" s="563"/>
      <c r="Q2281" s="8"/>
      <c r="S2281" s="8"/>
      <c r="T2281" s="8"/>
      <c r="U2281" s="8"/>
      <c r="V2281" s="8"/>
      <c r="W2281" s="8"/>
    </row>
    <row r="2282" ht="15.75" customHeight="1">
      <c r="A2282" s="9" t="s">
        <v>5134</v>
      </c>
      <c r="B2282" s="9" t="s">
        <v>5135</v>
      </c>
      <c r="C2282" s="61">
        <v>9.0</v>
      </c>
      <c r="D2282" s="61">
        <v>54.0</v>
      </c>
      <c r="E2282" s="61">
        <v>498.0</v>
      </c>
      <c r="F2282" s="61">
        <v>1750.0</v>
      </c>
      <c r="G2282" s="61">
        <v>1680.0</v>
      </c>
      <c r="H2282" s="515">
        <v>1978.2705</v>
      </c>
      <c r="I2282" s="515">
        <v>1618.225269</v>
      </c>
      <c r="J2282" s="515">
        <v>1277.962743</v>
      </c>
      <c r="K2282" s="246">
        <v>42.96000000000001</v>
      </c>
      <c r="L2282" s="560">
        <v>0.5</v>
      </c>
      <c r="M2282" s="561">
        <v>4.0</v>
      </c>
      <c r="N2282" s="105"/>
      <c r="O2282" s="563">
        <v>58600.0</v>
      </c>
      <c r="P2282" s="563"/>
      <c r="Q2282" s="8"/>
      <c r="S2282" s="8"/>
      <c r="T2282" s="8"/>
      <c r="U2282" s="8"/>
      <c r="V2282" s="8"/>
      <c r="W2282" s="8"/>
    </row>
    <row r="2283" ht="15.75" customHeight="1">
      <c r="A2283" s="9" t="s">
        <v>5136</v>
      </c>
      <c r="B2283" s="9" t="s">
        <v>5137</v>
      </c>
      <c r="C2283" s="61">
        <v>10.0</v>
      </c>
      <c r="D2283" s="61">
        <v>54.0</v>
      </c>
      <c r="E2283" s="61">
        <v>554.0</v>
      </c>
      <c r="F2283" s="61">
        <v>1750.0</v>
      </c>
      <c r="G2283" s="61">
        <v>1680.0</v>
      </c>
      <c r="H2283" s="515">
        <v>2197.9485</v>
      </c>
      <c r="I2283" s="515">
        <v>1797.9218729999998</v>
      </c>
      <c r="J2283" s="515">
        <v>1419.874731</v>
      </c>
      <c r="K2283" s="246">
        <v>47.76</v>
      </c>
      <c r="L2283" s="560">
        <v>0.5</v>
      </c>
      <c r="M2283" s="561">
        <v>6.0</v>
      </c>
      <c r="N2283" s="105"/>
      <c r="O2283" s="563">
        <v>64107.0</v>
      </c>
      <c r="P2283" s="563"/>
      <c r="Q2283" s="8"/>
      <c r="S2283" s="8"/>
      <c r="T2283" s="8"/>
      <c r="U2283" s="8"/>
      <c r="V2283" s="8"/>
      <c r="W2283" s="8"/>
    </row>
    <row r="2284" ht="15.75" customHeight="1">
      <c r="A2284" s="9" t="s">
        <v>5138</v>
      </c>
      <c r="B2284" s="9" t="s">
        <v>5139</v>
      </c>
      <c r="C2284" s="61">
        <v>11.0</v>
      </c>
      <c r="D2284" s="61">
        <v>54.0</v>
      </c>
      <c r="E2284" s="61">
        <v>610.0</v>
      </c>
      <c r="F2284" s="61">
        <v>1750.0</v>
      </c>
      <c r="G2284" s="61">
        <v>1680.0</v>
      </c>
      <c r="H2284" s="515">
        <v>2417.6265000000003</v>
      </c>
      <c r="I2284" s="515">
        <v>1977.6184770000002</v>
      </c>
      <c r="J2284" s="515">
        <v>1561.7867190000002</v>
      </c>
      <c r="K2284" s="246">
        <v>52.56</v>
      </c>
      <c r="L2284" s="560">
        <v>0.5</v>
      </c>
      <c r="M2284" s="561">
        <v>6.0</v>
      </c>
      <c r="N2284" s="105"/>
      <c r="O2284" s="563">
        <v>69625.0</v>
      </c>
      <c r="P2284" s="563"/>
      <c r="Q2284" s="8"/>
      <c r="S2284" s="8"/>
      <c r="T2284" s="8"/>
      <c r="U2284" s="8"/>
      <c r="V2284" s="8"/>
      <c r="W2284" s="8"/>
    </row>
    <row r="2285" ht="15.75" customHeight="1">
      <c r="A2285" s="9" t="s">
        <v>5140</v>
      </c>
      <c r="B2285" s="9" t="s">
        <v>5141</v>
      </c>
      <c r="C2285" s="61">
        <v>12.0</v>
      </c>
      <c r="D2285" s="61">
        <v>54.0</v>
      </c>
      <c r="E2285" s="61">
        <v>666.0</v>
      </c>
      <c r="F2285" s="61">
        <v>1750.0</v>
      </c>
      <c r="G2285" s="61">
        <v>1680.0</v>
      </c>
      <c r="H2285" s="515">
        <v>2637.3045</v>
      </c>
      <c r="I2285" s="515">
        <v>2157.315081</v>
      </c>
      <c r="J2285" s="515">
        <v>1703.6987070000002</v>
      </c>
      <c r="K2285" s="246">
        <v>57.36000000000001</v>
      </c>
      <c r="L2285" s="560">
        <v>0.5</v>
      </c>
      <c r="M2285" s="561">
        <v>6.0</v>
      </c>
      <c r="N2285" s="105"/>
      <c r="O2285" s="563">
        <v>75076.0</v>
      </c>
      <c r="P2285" s="563"/>
      <c r="Q2285" s="8"/>
      <c r="S2285" s="8"/>
      <c r="T2285" s="8"/>
      <c r="U2285" s="8"/>
      <c r="V2285" s="8"/>
      <c r="W2285" s="8"/>
    </row>
    <row r="2286" ht="15.75" customHeight="1">
      <c r="A2286" s="9" t="s">
        <v>5142</v>
      </c>
      <c r="B2286" s="9" t="s">
        <v>5143</v>
      </c>
      <c r="C2286" s="61">
        <v>13.0</v>
      </c>
      <c r="D2286" s="61">
        <v>54.0</v>
      </c>
      <c r="E2286" s="61">
        <v>722.0</v>
      </c>
      <c r="F2286" s="61">
        <v>1750.0</v>
      </c>
      <c r="G2286" s="61">
        <v>1680.0</v>
      </c>
      <c r="H2286" s="515">
        <v>2856.9825</v>
      </c>
      <c r="I2286" s="515">
        <v>2337.011685</v>
      </c>
      <c r="J2286" s="515">
        <v>1845.610695</v>
      </c>
      <c r="K2286" s="246">
        <v>62.160000000000004</v>
      </c>
      <c r="L2286" s="560">
        <v>0.5</v>
      </c>
      <c r="M2286" s="561">
        <v>6.0</v>
      </c>
      <c r="N2286" s="105"/>
      <c r="O2286" s="563">
        <v>80530.0</v>
      </c>
      <c r="P2286" s="563"/>
      <c r="Q2286" s="8"/>
      <c r="S2286" s="8"/>
      <c r="T2286" s="8"/>
      <c r="U2286" s="8"/>
      <c r="V2286" s="8"/>
      <c r="W2286" s="8"/>
    </row>
    <row r="2287" ht="15.75" customHeight="1">
      <c r="A2287" s="9" t="s">
        <v>5144</v>
      </c>
      <c r="B2287" s="9" t="s">
        <v>5145</v>
      </c>
      <c r="C2287" s="61">
        <v>14.0</v>
      </c>
      <c r="D2287" s="61">
        <v>54.0</v>
      </c>
      <c r="E2287" s="61">
        <v>778.0</v>
      </c>
      <c r="F2287" s="61">
        <v>1750.0</v>
      </c>
      <c r="G2287" s="61">
        <v>1680.0</v>
      </c>
      <c r="H2287" s="515">
        <v>3076.6605</v>
      </c>
      <c r="I2287" s="515">
        <v>2516.7082889999997</v>
      </c>
      <c r="J2287" s="515">
        <v>1987.5226830000001</v>
      </c>
      <c r="K2287" s="246">
        <v>66.96000000000001</v>
      </c>
      <c r="L2287" s="560">
        <v>0.5</v>
      </c>
      <c r="M2287" s="561">
        <v>6.0</v>
      </c>
      <c r="N2287" s="55"/>
      <c r="O2287" s="563">
        <v>85984.0</v>
      </c>
      <c r="P2287" s="563"/>
      <c r="Q2287" s="8"/>
      <c r="S2287" s="8"/>
      <c r="T2287" s="8"/>
      <c r="U2287" s="8"/>
      <c r="V2287" s="8"/>
      <c r="W2287" s="8"/>
    </row>
    <row r="2288" ht="15.75" customHeight="1">
      <c r="E2288" s="8"/>
      <c r="H2288" s="63"/>
      <c r="I2288" s="63"/>
      <c r="J2288" s="63"/>
      <c r="M2288" s="572"/>
      <c r="O2288" s="563">
        <v>0.0</v>
      </c>
      <c r="P2288" s="563"/>
      <c r="Q2288" s="8"/>
      <c r="S2288" s="8"/>
      <c r="T2288" s="8"/>
      <c r="U2288" s="8"/>
      <c r="V2288" s="8"/>
      <c r="W2288" s="8"/>
    </row>
    <row r="2289" ht="15.75" customHeight="1">
      <c r="B2289" s="573" t="s">
        <v>1961</v>
      </c>
      <c r="E2289" s="8"/>
      <c r="H2289" s="63"/>
      <c r="I2289" s="63"/>
      <c r="J2289" s="63"/>
      <c r="M2289" s="572"/>
      <c r="O2289" s="563">
        <v>0.0</v>
      </c>
      <c r="P2289" s="563"/>
      <c r="Q2289" s="8"/>
      <c r="S2289" s="8"/>
      <c r="T2289" s="8"/>
      <c r="U2289" s="8"/>
      <c r="V2289" s="8"/>
      <c r="W2289" s="8"/>
    </row>
    <row r="2290" ht="15.75" customHeight="1">
      <c r="A2290" s="9" t="s">
        <v>5146</v>
      </c>
      <c r="B2290" s="9" t="s">
        <v>5147</v>
      </c>
      <c r="C2290" s="61">
        <v>2.0</v>
      </c>
      <c r="D2290" s="61">
        <v>54.0</v>
      </c>
      <c r="E2290" s="61">
        <v>106.0</v>
      </c>
      <c r="F2290" s="61">
        <v>2000.0</v>
      </c>
      <c r="G2290" s="61">
        <v>1930.0</v>
      </c>
      <c r="H2290" s="515">
        <v>507.129</v>
      </c>
      <c r="I2290" s="515">
        <v>414.831522</v>
      </c>
      <c r="J2290" s="515">
        <v>327.605334</v>
      </c>
      <c r="K2290" s="246">
        <v>10.559999999999999</v>
      </c>
      <c r="L2290" s="560">
        <v>0.5</v>
      </c>
      <c r="M2290" s="561">
        <v>2.0</v>
      </c>
      <c r="N2290" s="562" t="s">
        <v>1254</v>
      </c>
      <c r="O2290" s="563">
        <v>22056.0</v>
      </c>
      <c r="P2290" s="563"/>
      <c r="Q2290" s="8"/>
      <c r="S2290" s="8"/>
      <c r="T2290" s="8"/>
      <c r="U2290" s="8"/>
      <c r="V2290" s="8"/>
      <c r="W2290" s="8"/>
    </row>
    <row r="2291" ht="15.75" customHeight="1">
      <c r="A2291" s="9" t="s">
        <v>5148</v>
      </c>
      <c r="B2291" s="9" t="s">
        <v>5149</v>
      </c>
      <c r="C2291" s="61">
        <v>3.0</v>
      </c>
      <c r="D2291" s="61">
        <v>54.0</v>
      </c>
      <c r="E2291" s="61">
        <v>162.0</v>
      </c>
      <c r="F2291" s="61">
        <v>2000.0</v>
      </c>
      <c r="G2291" s="61">
        <v>1930.0</v>
      </c>
      <c r="H2291" s="515">
        <v>760.6934999999999</v>
      </c>
      <c r="I2291" s="515">
        <v>622.2472829999998</v>
      </c>
      <c r="J2291" s="515">
        <v>491.4080009999999</v>
      </c>
      <c r="K2291" s="246">
        <v>15.959999999999999</v>
      </c>
      <c r="L2291" s="560">
        <v>0.5</v>
      </c>
      <c r="M2291" s="561">
        <v>4.0</v>
      </c>
      <c r="N2291" s="105"/>
      <c r="O2291" s="563">
        <v>28316.0</v>
      </c>
      <c r="P2291" s="563"/>
      <c r="Q2291" s="8"/>
      <c r="S2291" s="8"/>
      <c r="T2291" s="8"/>
      <c r="U2291" s="8"/>
      <c r="V2291" s="8"/>
      <c r="W2291" s="8"/>
    </row>
    <row r="2292" ht="15.75" customHeight="1">
      <c r="A2292" s="9" t="s">
        <v>5150</v>
      </c>
      <c r="B2292" s="9" t="s">
        <v>5151</v>
      </c>
      <c r="C2292" s="61">
        <v>4.0</v>
      </c>
      <c r="D2292" s="61">
        <v>54.0</v>
      </c>
      <c r="E2292" s="61">
        <v>218.0</v>
      </c>
      <c r="F2292" s="61">
        <v>2000.0</v>
      </c>
      <c r="G2292" s="61">
        <v>1930.0</v>
      </c>
      <c r="H2292" s="515">
        <v>1014.258</v>
      </c>
      <c r="I2292" s="515">
        <v>829.663044</v>
      </c>
      <c r="J2292" s="515">
        <v>655.210668</v>
      </c>
      <c r="K2292" s="246">
        <v>21.36</v>
      </c>
      <c r="L2292" s="560">
        <v>0.5</v>
      </c>
      <c r="M2292" s="561">
        <v>4.0</v>
      </c>
      <c r="N2292" s="105"/>
      <c r="O2292" s="563">
        <v>34590.0</v>
      </c>
      <c r="P2292" s="563"/>
      <c r="Q2292" s="8"/>
      <c r="S2292" s="8"/>
      <c r="T2292" s="8"/>
      <c r="U2292" s="8"/>
      <c r="V2292" s="8"/>
      <c r="W2292" s="8"/>
    </row>
    <row r="2293" ht="15.75" customHeight="1">
      <c r="A2293" s="9" t="s">
        <v>5152</v>
      </c>
      <c r="B2293" s="9" t="s">
        <v>5153</v>
      </c>
      <c r="C2293" s="61">
        <v>5.0</v>
      </c>
      <c r="D2293" s="61">
        <v>54.0</v>
      </c>
      <c r="E2293" s="61">
        <v>274.0</v>
      </c>
      <c r="F2293" s="61">
        <v>2000.0</v>
      </c>
      <c r="G2293" s="61">
        <v>1930.0</v>
      </c>
      <c r="H2293" s="515">
        <v>1267.8225</v>
      </c>
      <c r="I2293" s="515">
        <v>1037.0788049999999</v>
      </c>
      <c r="J2293" s="515">
        <v>819.013335</v>
      </c>
      <c r="K2293" s="246">
        <v>26.76</v>
      </c>
      <c r="L2293" s="560">
        <v>0.5</v>
      </c>
      <c r="M2293" s="561">
        <v>4.0</v>
      </c>
      <c r="N2293" s="105"/>
      <c r="O2293" s="563">
        <v>40876.0</v>
      </c>
      <c r="P2293" s="563"/>
      <c r="Q2293" s="8"/>
      <c r="S2293" s="8"/>
      <c r="T2293" s="8"/>
      <c r="U2293" s="8"/>
      <c r="V2293" s="8"/>
      <c r="W2293" s="8"/>
    </row>
    <row r="2294" ht="15.75" customHeight="1">
      <c r="A2294" s="9" t="s">
        <v>5154</v>
      </c>
      <c r="B2294" s="9" t="s">
        <v>5155</v>
      </c>
      <c r="C2294" s="61">
        <v>6.0</v>
      </c>
      <c r="D2294" s="61">
        <v>54.0</v>
      </c>
      <c r="E2294" s="61">
        <v>330.0</v>
      </c>
      <c r="F2294" s="61">
        <v>2000.0</v>
      </c>
      <c r="G2294" s="61">
        <v>1930.0</v>
      </c>
      <c r="H2294" s="515">
        <v>1521.3869999999997</v>
      </c>
      <c r="I2294" s="515">
        <v>1244.4945659999996</v>
      </c>
      <c r="J2294" s="515">
        <v>982.8160019999998</v>
      </c>
      <c r="K2294" s="246">
        <v>32.16</v>
      </c>
      <c r="L2294" s="560">
        <v>0.5</v>
      </c>
      <c r="M2294" s="561">
        <v>4.0</v>
      </c>
      <c r="N2294" s="105"/>
      <c r="O2294" s="563">
        <v>47176.0</v>
      </c>
      <c r="P2294" s="563"/>
      <c r="Q2294" s="8"/>
      <c r="S2294" s="8"/>
      <c r="T2294" s="8"/>
      <c r="U2294" s="8"/>
      <c r="V2294" s="8"/>
      <c r="W2294" s="8"/>
    </row>
    <row r="2295" ht="15.75" customHeight="1">
      <c r="A2295" s="9" t="s">
        <v>5156</v>
      </c>
      <c r="B2295" s="9" t="s">
        <v>5157</v>
      </c>
      <c r="C2295" s="61">
        <v>7.0</v>
      </c>
      <c r="D2295" s="61">
        <v>54.0</v>
      </c>
      <c r="E2295" s="61">
        <v>386.0</v>
      </c>
      <c r="F2295" s="61">
        <v>2000.0</v>
      </c>
      <c r="G2295" s="61">
        <v>1930.0</v>
      </c>
      <c r="H2295" s="515">
        <v>1774.9515000000001</v>
      </c>
      <c r="I2295" s="515">
        <v>1451.910327</v>
      </c>
      <c r="J2295" s="515">
        <v>1146.6186690000002</v>
      </c>
      <c r="K2295" s="246">
        <v>37.56</v>
      </c>
      <c r="L2295" s="560">
        <v>0.5</v>
      </c>
      <c r="M2295" s="561">
        <v>4.0</v>
      </c>
      <c r="N2295" s="105"/>
      <c r="O2295" s="563">
        <v>53489.0</v>
      </c>
      <c r="P2295" s="563"/>
      <c r="Q2295" s="8"/>
      <c r="S2295" s="8"/>
      <c r="T2295" s="8"/>
      <c r="U2295" s="8"/>
      <c r="V2295" s="8"/>
      <c r="W2295" s="8"/>
    </row>
    <row r="2296" ht="15.75" customHeight="1">
      <c r="A2296" s="9" t="s">
        <v>5158</v>
      </c>
      <c r="B2296" s="9" t="s">
        <v>5159</v>
      </c>
      <c r="C2296" s="61">
        <v>8.0</v>
      </c>
      <c r="D2296" s="61">
        <v>54.0</v>
      </c>
      <c r="E2296" s="61">
        <v>442.0</v>
      </c>
      <c r="F2296" s="61">
        <v>2000.0</v>
      </c>
      <c r="G2296" s="61">
        <v>1930.0</v>
      </c>
      <c r="H2296" s="515">
        <v>2028.516</v>
      </c>
      <c r="I2296" s="515">
        <v>1659.326088</v>
      </c>
      <c r="J2296" s="515">
        <v>1310.421336</v>
      </c>
      <c r="K2296" s="246">
        <v>42.96</v>
      </c>
      <c r="L2296" s="560">
        <v>0.5</v>
      </c>
      <c r="M2296" s="561">
        <v>4.0</v>
      </c>
      <c r="N2296" s="105"/>
      <c r="O2296" s="563">
        <v>59817.0</v>
      </c>
      <c r="P2296" s="563"/>
      <c r="Q2296" s="8"/>
      <c r="S2296" s="8"/>
      <c r="T2296" s="8"/>
      <c r="U2296" s="8"/>
      <c r="V2296" s="8"/>
      <c r="W2296" s="8"/>
    </row>
    <row r="2297" ht="15.75" customHeight="1">
      <c r="A2297" s="9" t="s">
        <v>5160</v>
      </c>
      <c r="B2297" s="9" t="s">
        <v>5161</v>
      </c>
      <c r="C2297" s="61">
        <v>9.0</v>
      </c>
      <c r="D2297" s="61">
        <v>54.0</v>
      </c>
      <c r="E2297" s="61">
        <v>498.0</v>
      </c>
      <c r="F2297" s="61">
        <v>2000.0</v>
      </c>
      <c r="G2297" s="61">
        <v>1930.0</v>
      </c>
      <c r="H2297" s="515">
        <v>2282.0805</v>
      </c>
      <c r="I2297" s="515">
        <v>1866.741849</v>
      </c>
      <c r="J2297" s="515">
        <v>1474.224003</v>
      </c>
      <c r="K2297" s="246">
        <v>48.36</v>
      </c>
      <c r="L2297" s="560">
        <v>0.5</v>
      </c>
      <c r="M2297" s="561">
        <v>4.0</v>
      </c>
      <c r="N2297" s="105"/>
      <c r="O2297" s="563">
        <v>66156.0</v>
      </c>
      <c r="P2297" s="563"/>
      <c r="Q2297" s="8"/>
      <c r="S2297" s="8"/>
      <c r="T2297" s="8"/>
      <c r="U2297" s="8"/>
      <c r="V2297" s="8"/>
      <c r="W2297" s="8"/>
    </row>
    <row r="2298" ht="15.75" customHeight="1">
      <c r="A2298" s="9" t="s">
        <v>5162</v>
      </c>
      <c r="B2298" s="9" t="s">
        <v>5163</v>
      </c>
      <c r="C2298" s="61">
        <v>10.0</v>
      </c>
      <c r="D2298" s="61">
        <v>54.0</v>
      </c>
      <c r="E2298" s="61">
        <v>554.0</v>
      </c>
      <c r="F2298" s="61">
        <v>2000.0</v>
      </c>
      <c r="G2298" s="61">
        <v>1930.0</v>
      </c>
      <c r="H2298" s="515">
        <v>2535.645</v>
      </c>
      <c r="I2298" s="515">
        <v>2074.1576099999997</v>
      </c>
      <c r="J2298" s="515">
        <v>1638.02667</v>
      </c>
      <c r="K2298" s="246">
        <v>53.76</v>
      </c>
      <c r="L2298" s="560">
        <v>0.5</v>
      </c>
      <c r="M2298" s="561">
        <v>6.0</v>
      </c>
      <c r="N2298" s="105"/>
      <c r="O2298" s="563">
        <v>72513.0</v>
      </c>
      <c r="P2298" s="563"/>
      <c r="Q2298" s="8"/>
      <c r="S2298" s="8"/>
      <c r="T2298" s="8"/>
      <c r="U2298" s="8"/>
      <c r="V2298" s="8"/>
      <c r="W2298" s="8"/>
    </row>
    <row r="2299" ht="15.75" customHeight="1">
      <c r="A2299" s="9" t="s">
        <v>5164</v>
      </c>
      <c r="B2299" s="9" t="s">
        <v>5165</v>
      </c>
      <c r="C2299" s="61">
        <v>11.0</v>
      </c>
      <c r="D2299" s="61">
        <v>54.0</v>
      </c>
      <c r="E2299" s="61">
        <v>610.0</v>
      </c>
      <c r="F2299" s="61">
        <v>2000.0</v>
      </c>
      <c r="G2299" s="61">
        <v>1930.0</v>
      </c>
      <c r="H2299" s="515">
        <v>2789.2095</v>
      </c>
      <c r="I2299" s="515">
        <v>2281.573371</v>
      </c>
      <c r="J2299" s="515">
        <v>1801.8293370000001</v>
      </c>
      <c r="K2299" s="246">
        <v>59.16</v>
      </c>
      <c r="L2299" s="560">
        <v>0.5</v>
      </c>
      <c r="M2299" s="561">
        <v>6.0</v>
      </c>
      <c r="N2299" s="105"/>
      <c r="O2299" s="563">
        <v>78878.0</v>
      </c>
      <c r="P2299" s="563"/>
      <c r="Q2299" s="8"/>
      <c r="S2299" s="8"/>
      <c r="T2299" s="8"/>
      <c r="U2299" s="8"/>
      <c r="V2299" s="8"/>
      <c r="W2299" s="8"/>
    </row>
    <row r="2300" ht="15.75" customHeight="1">
      <c r="A2300" s="9" t="s">
        <v>5166</v>
      </c>
      <c r="B2300" s="9" t="s">
        <v>5167</v>
      </c>
      <c r="C2300" s="61">
        <v>12.0</v>
      </c>
      <c r="D2300" s="61">
        <v>54.0</v>
      </c>
      <c r="E2300" s="61">
        <v>666.0</v>
      </c>
      <c r="F2300" s="61">
        <v>2000.0</v>
      </c>
      <c r="G2300" s="61">
        <v>1930.0</v>
      </c>
      <c r="H2300" s="515">
        <v>3042.7739999999994</v>
      </c>
      <c r="I2300" s="515">
        <v>2488.9891319999992</v>
      </c>
      <c r="J2300" s="515">
        <v>1965.6320039999996</v>
      </c>
      <c r="K2300" s="246">
        <v>64.55999999999999</v>
      </c>
      <c r="L2300" s="560">
        <v>0.5</v>
      </c>
      <c r="M2300" s="561">
        <v>6.0</v>
      </c>
      <c r="N2300" s="105"/>
      <c r="O2300" s="563">
        <v>85171.0</v>
      </c>
      <c r="P2300" s="563"/>
      <c r="Q2300" s="8"/>
      <c r="S2300" s="8"/>
      <c r="T2300" s="8"/>
      <c r="U2300" s="8"/>
      <c r="V2300" s="8"/>
      <c r="W2300" s="8"/>
    </row>
    <row r="2301" ht="15.75" customHeight="1">
      <c r="A2301" s="9" t="s">
        <v>5168</v>
      </c>
      <c r="B2301" s="9" t="s">
        <v>5169</v>
      </c>
      <c r="C2301" s="61">
        <v>13.0</v>
      </c>
      <c r="D2301" s="61">
        <v>54.0</v>
      </c>
      <c r="E2301" s="61">
        <v>722.0</v>
      </c>
      <c r="F2301" s="61">
        <v>2000.0</v>
      </c>
      <c r="G2301" s="61">
        <v>1930.0</v>
      </c>
      <c r="H2301" s="515">
        <v>3296.3385000000003</v>
      </c>
      <c r="I2301" s="515">
        <v>2696.404893</v>
      </c>
      <c r="J2301" s="515">
        <v>2129.4346710000004</v>
      </c>
      <c r="K2301" s="246">
        <v>69.96</v>
      </c>
      <c r="L2301" s="560">
        <v>0.5</v>
      </c>
      <c r="M2301" s="561">
        <v>6.0</v>
      </c>
      <c r="N2301" s="105"/>
      <c r="O2301" s="563">
        <v>91464.0</v>
      </c>
      <c r="P2301" s="563"/>
      <c r="Q2301" s="8"/>
      <c r="S2301" s="8"/>
      <c r="T2301" s="8"/>
      <c r="U2301" s="8"/>
      <c r="V2301" s="8"/>
      <c r="W2301" s="8"/>
    </row>
    <row r="2302" ht="15.75" customHeight="1">
      <c r="A2302" s="9" t="s">
        <v>5170</v>
      </c>
      <c r="B2302" s="9" t="s">
        <v>5171</v>
      </c>
      <c r="C2302" s="61">
        <v>14.0</v>
      </c>
      <c r="D2302" s="61">
        <v>54.0</v>
      </c>
      <c r="E2302" s="61">
        <v>778.0</v>
      </c>
      <c r="F2302" s="61">
        <v>2000.0</v>
      </c>
      <c r="G2302" s="61">
        <v>1930.0</v>
      </c>
      <c r="H2302" s="515">
        <v>3549.9030000000002</v>
      </c>
      <c r="I2302" s="515">
        <v>2903.820654</v>
      </c>
      <c r="J2302" s="515">
        <v>2293.2373380000004</v>
      </c>
      <c r="K2302" s="246">
        <v>75.36</v>
      </c>
      <c r="L2302" s="560">
        <v>0.5</v>
      </c>
      <c r="M2302" s="561">
        <v>6.0</v>
      </c>
      <c r="N2302" s="55"/>
      <c r="O2302" s="563">
        <v>97757.0</v>
      </c>
      <c r="P2302" s="563"/>
      <c r="Q2302" s="8"/>
      <c r="S2302" s="8"/>
      <c r="T2302" s="8"/>
      <c r="U2302" s="8"/>
      <c r="V2302" s="8"/>
      <c r="W2302" s="8"/>
    </row>
    <row r="2303" ht="15.75" customHeight="1">
      <c r="E2303" s="8"/>
      <c r="H2303" s="63"/>
      <c r="I2303" s="63"/>
      <c r="J2303" s="63"/>
      <c r="M2303" s="572"/>
      <c r="O2303" s="563">
        <v>0.0</v>
      </c>
      <c r="P2303" s="563"/>
      <c r="Q2303" s="8"/>
      <c r="S2303" s="8"/>
      <c r="T2303" s="8"/>
      <c r="U2303" s="8"/>
      <c r="V2303" s="8"/>
      <c r="W2303" s="8"/>
    </row>
    <row r="2304" ht="15.75" customHeight="1">
      <c r="B2304" s="573" t="s">
        <v>1988</v>
      </c>
      <c r="E2304" s="8"/>
      <c r="H2304" s="115"/>
      <c r="I2304" s="115"/>
      <c r="J2304" s="115"/>
      <c r="M2304" s="572"/>
      <c r="O2304" s="563">
        <v>0.0</v>
      </c>
      <c r="P2304" s="563"/>
      <c r="Q2304" s="8"/>
      <c r="S2304" s="8"/>
      <c r="T2304" s="8"/>
      <c r="U2304" s="8"/>
      <c r="V2304" s="8"/>
      <c r="W2304" s="8"/>
    </row>
    <row r="2305" ht="15.75" customHeight="1">
      <c r="A2305" s="9" t="s">
        <v>5172</v>
      </c>
      <c r="B2305" s="9" t="s">
        <v>5173</v>
      </c>
      <c r="C2305" s="61">
        <v>2.0</v>
      </c>
      <c r="D2305" s="61">
        <v>54.0</v>
      </c>
      <c r="E2305" s="61">
        <v>106.0</v>
      </c>
      <c r="F2305" s="61">
        <v>2200.0</v>
      </c>
      <c r="G2305" s="61">
        <v>2130.0</v>
      </c>
      <c r="H2305" s="515">
        <v>557.3744999999999</v>
      </c>
      <c r="I2305" s="515">
        <v>455.9323409999999</v>
      </c>
      <c r="J2305" s="515">
        <v>360.0639269999999</v>
      </c>
      <c r="K2305" s="246">
        <v>11.52</v>
      </c>
      <c r="L2305" s="560">
        <v>0.5</v>
      </c>
      <c r="M2305" s="561">
        <v>2.0</v>
      </c>
      <c r="N2305" s="562" t="s">
        <v>1254</v>
      </c>
      <c r="O2305" s="563">
        <v>26216.0</v>
      </c>
      <c r="P2305" s="563"/>
      <c r="Q2305" s="8"/>
      <c r="S2305" s="8"/>
      <c r="T2305" s="8"/>
      <c r="U2305" s="8"/>
      <c r="V2305" s="8"/>
      <c r="W2305" s="8"/>
    </row>
    <row r="2306" ht="15.75" customHeight="1">
      <c r="A2306" s="9" t="s">
        <v>5174</v>
      </c>
      <c r="B2306" s="9" t="s">
        <v>5175</v>
      </c>
      <c r="C2306" s="61">
        <v>3.0</v>
      </c>
      <c r="D2306" s="61">
        <v>54.0</v>
      </c>
      <c r="E2306" s="61">
        <v>162.0</v>
      </c>
      <c r="F2306" s="61">
        <v>2200.0</v>
      </c>
      <c r="G2306" s="61">
        <v>2130.0</v>
      </c>
      <c r="H2306" s="515">
        <v>836.6460000000001</v>
      </c>
      <c r="I2306" s="515">
        <v>684.376428</v>
      </c>
      <c r="J2306" s="515">
        <v>540.4733160000001</v>
      </c>
      <c r="K2306" s="246">
        <v>17.4</v>
      </c>
      <c r="L2306" s="560">
        <v>0.5</v>
      </c>
      <c r="M2306" s="561">
        <v>4.0</v>
      </c>
      <c r="N2306" s="105"/>
      <c r="O2306" s="563">
        <v>33868.0</v>
      </c>
      <c r="P2306" s="563"/>
      <c r="Q2306" s="8"/>
      <c r="S2306" s="8"/>
      <c r="T2306" s="8"/>
      <c r="U2306" s="8"/>
      <c r="V2306" s="8"/>
      <c r="W2306" s="8"/>
    </row>
    <row r="2307" ht="15.75" customHeight="1">
      <c r="A2307" s="9" t="s">
        <v>5176</v>
      </c>
      <c r="B2307" s="9" t="s">
        <v>5177</v>
      </c>
      <c r="C2307" s="61">
        <v>4.0</v>
      </c>
      <c r="D2307" s="61">
        <v>54.0</v>
      </c>
      <c r="E2307" s="61">
        <v>218.0</v>
      </c>
      <c r="F2307" s="61">
        <v>2200.0</v>
      </c>
      <c r="G2307" s="61">
        <v>2130.0</v>
      </c>
      <c r="H2307" s="515">
        <v>1115.9175000000002</v>
      </c>
      <c r="I2307" s="515">
        <v>912.8205150000001</v>
      </c>
      <c r="J2307" s="515">
        <v>720.8827050000002</v>
      </c>
      <c r="K2307" s="246">
        <v>23.28</v>
      </c>
      <c r="L2307" s="560">
        <v>0.5</v>
      </c>
      <c r="M2307" s="561">
        <v>4.0</v>
      </c>
      <c r="N2307" s="105"/>
      <c r="O2307" s="563">
        <v>41535.0</v>
      </c>
      <c r="P2307" s="563"/>
      <c r="Q2307" s="8"/>
      <c r="S2307" s="8"/>
      <c r="T2307" s="8"/>
      <c r="U2307" s="8"/>
      <c r="V2307" s="8"/>
      <c r="W2307" s="8"/>
    </row>
    <row r="2308" ht="15.75" customHeight="1">
      <c r="A2308" s="9" t="s">
        <v>5178</v>
      </c>
      <c r="B2308" s="9" t="s">
        <v>5179</v>
      </c>
      <c r="C2308" s="61">
        <v>5.0</v>
      </c>
      <c r="D2308" s="61">
        <v>54.0</v>
      </c>
      <c r="E2308" s="61">
        <v>274.0</v>
      </c>
      <c r="F2308" s="61">
        <v>2200.0</v>
      </c>
      <c r="G2308" s="61">
        <v>2130.0</v>
      </c>
      <c r="H2308" s="515">
        <v>1395.189</v>
      </c>
      <c r="I2308" s="515">
        <v>1141.264602</v>
      </c>
      <c r="J2308" s="515">
        <v>901.292094</v>
      </c>
      <c r="K2308" s="246">
        <v>29.160000000000004</v>
      </c>
      <c r="L2308" s="560">
        <v>0.5</v>
      </c>
      <c r="M2308" s="561">
        <v>4.0</v>
      </c>
      <c r="N2308" s="105"/>
      <c r="O2308" s="563">
        <v>49220.0</v>
      </c>
      <c r="P2308" s="563"/>
      <c r="Q2308" s="8"/>
      <c r="S2308" s="8"/>
      <c r="T2308" s="8"/>
      <c r="U2308" s="8"/>
      <c r="V2308" s="8"/>
      <c r="W2308" s="8"/>
    </row>
    <row r="2309" ht="15.75" customHeight="1">
      <c r="A2309" s="9" t="s">
        <v>5180</v>
      </c>
      <c r="B2309" s="9" t="s">
        <v>5181</v>
      </c>
      <c r="C2309" s="61">
        <v>6.0</v>
      </c>
      <c r="D2309" s="61">
        <v>54.0</v>
      </c>
      <c r="E2309" s="61">
        <v>330.0</v>
      </c>
      <c r="F2309" s="61">
        <v>2200.0</v>
      </c>
      <c r="G2309" s="61">
        <v>2130.0</v>
      </c>
      <c r="H2309" s="515">
        <v>1673.2920000000001</v>
      </c>
      <c r="I2309" s="515">
        <v>1368.752856</v>
      </c>
      <c r="J2309" s="515">
        <v>1080.9466320000001</v>
      </c>
      <c r="K2309" s="246">
        <v>35.04</v>
      </c>
      <c r="L2309" s="560">
        <v>0.5</v>
      </c>
      <c r="M2309" s="561">
        <v>4.0</v>
      </c>
      <c r="N2309" s="105"/>
      <c r="O2309" s="563">
        <v>56918.0</v>
      </c>
      <c r="P2309" s="563"/>
      <c r="Q2309" s="8"/>
      <c r="S2309" s="8"/>
      <c r="T2309" s="8"/>
      <c r="U2309" s="8"/>
      <c r="V2309" s="8"/>
      <c r="W2309" s="8"/>
    </row>
    <row r="2310" ht="15.75" customHeight="1">
      <c r="A2310" s="9" t="s">
        <v>5182</v>
      </c>
      <c r="B2310" s="9" t="s">
        <v>5183</v>
      </c>
      <c r="C2310" s="61">
        <v>7.0</v>
      </c>
      <c r="D2310" s="61">
        <v>54.0</v>
      </c>
      <c r="E2310" s="61">
        <v>386.0</v>
      </c>
      <c r="F2310" s="61">
        <v>2200.0</v>
      </c>
      <c r="G2310" s="61">
        <v>2130.0</v>
      </c>
      <c r="H2310" s="515">
        <v>1951.395</v>
      </c>
      <c r="I2310" s="515">
        <v>1596.24111</v>
      </c>
      <c r="J2310" s="515">
        <v>1260.60117</v>
      </c>
      <c r="K2310" s="246">
        <v>40.92</v>
      </c>
      <c r="L2310" s="560">
        <v>0.5</v>
      </c>
      <c r="M2310" s="561">
        <v>4.0</v>
      </c>
      <c r="N2310" s="105"/>
      <c r="O2310" s="563">
        <v>64634.0</v>
      </c>
      <c r="P2310" s="563"/>
      <c r="Q2310" s="8"/>
      <c r="S2310" s="8"/>
      <c r="T2310" s="8"/>
      <c r="U2310" s="8"/>
      <c r="V2310" s="8"/>
      <c r="W2310" s="8"/>
    </row>
    <row r="2311" ht="15.75" customHeight="1">
      <c r="A2311" s="9" t="s">
        <v>5184</v>
      </c>
      <c r="B2311" s="9" t="s">
        <v>5185</v>
      </c>
      <c r="C2311" s="61">
        <v>8.0</v>
      </c>
      <c r="D2311" s="61">
        <v>54.0</v>
      </c>
      <c r="E2311" s="61">
        <v>442.0</v>
      </c>
      <c r="F2311" s="61">
        <v>2200.0</v>
      </c>
      <c r="G2311" s="61">
        <v>2130.0</v>
      </c>
      <c r="H2311" s="515">
        <v>2231.8350000000005</v>
      </c>
      <c r="I2311" s="515">
        <v>1825.6410300000002</v>
      </c>
      <c r="J2311" s="515">
        <v>1441.7654100000004</v>
      </c>
      <c r="K2311" s="246">
        <v>46.800000000000004</v>
      </c>
      <c r="L2311" s="560">
        <v>0.5</v>
      </c>
      <c r="M2311" s="561">
        <v>4.0</v>
      </c>
      <c r="N2311" s="105"/>
      <c r="O2311" s="563">
        <v>72369.0</v>
      </c>
      <c r="P2311" s="563"/>
      <c r="Q2311" s="8"/>
      <c r="S2311" s="8"/>
      <c r="T2311" s="8"/>
      <c r="U2311" s="8"/>
      <c r="V2311" s="8"/>
      <c r="W2311" s="8"/>
    </row>
    <row r="2312" ht="15.75" customHeight="1">
      <c r="A2312" s="9" t="s">
        <v>5186</v>
      </c>
      <c r="B2312" s="9" t="s">
        <v>5187</v>
      </c>
      <c r="C2312" s="61">
        <v>9.0</v>
      </c>
      <c r="D2312" s="61">
        <v>54.0</v>
      </c>
      <c r="E2312" s="61">
        <v>498.0</v>
      </c>
      <c r="F2312" s="61">
        <v>2200.0</v>
      </c>
      <c r="G2312" s="61">
        <v>2130.0</v>
      </c>
      <c r="H2312" s="515">
        <v>2509.938</v>
      </c>
      <c r="I2312" s="515">
        <v>2053.129284</v>
      </c>
      <c r="J2312" s="515">
        <v>1621.4199480000002</v>
      </c>
      <c r="K2312" s="246">
        <v>52.68000000000001</v>
      </c>
      <c r="L2312" s="560">
        <v>0.5</v>
      </c>
      <c r="M2312" s="561">
        <v>4.0</v>
      </c>
      <c r="N2312" s="105"/>
      <c r="O2312" s="563">
        <v>80116.0</v>
      </c>
      <c r="P2312" s="563"/>
      <c r="Q2312" s="8"/>
      <c r="S2312" s="8"/>
      <c r="T2312" s="8"/>
      <c r="U2312" s="8"/>
      <c r="V2312" s="8"/>
      <c r="W2312" s="8"/>
    </row>
    <row r="2313" ht="15.75" customHeight="1">
      <c r="A2313" s="9" t="s">
        <v>5188</v>
      </c>
      <c r="B2313" s="9" t="s">
        <v>5189</v>
      </c>
      <c r="C2313" s="61">
        <v>10.0</v>
      </c>
      <c r="D2313" s="61">
        <v>54.0</v>
      </c>
      <c r="E2313" s="61">
        <v>554.0</v>
      </c>
      <c r="F2313" s="61">
        <v>2200.0</v>
      </c>
      <c r="G2313" s="61">
        <v>2130.0</v>
      </c>
      <c r="H2313" s="515">
        <v>2789.2095</v>
      </c>
      <c r="I2313" s="515">
        <v>2281.573371</v>
      </c>
      <c r="J2313" s="515">
        <v>1801.8293370000001</v>
      </c>
      <c r="K2313" s="246">
        <v>58.56</v>
      </c>
      <c r="L2313" s="560">
        <v>0.5</v>
      </c>
      <c r="M2313" s="561">
        <v>6.0</v>
      </c>
      <c r="N2313" s="105"/>
      <c r="O2313" s="563">
        <v>87886.0</v>
      </c>
      <c r="P2313" s="563"/>
      <c r="Q2313" s="8"/>
      <c r="S2313" s="8"/>
      <c r="T2313" s="8"/>
      <c r="U2313" s="8"/>
      <c r="V2313" s="8"/>
      <c r="W2313" s="8"/>
    </row>
    <row r="2314" ht="15.75" customHeight="1">
      <c r="A2314" s="9" t="s">
        <v>5190</v>
      </c>
      <c r="B2314" s="9" t="s">
        <v>5191</v>
      </c>
      <c r="C2314" s="61">
        <v>11.0</v>
      </c>
      <c r="D2314" s="61">
        <v>54.0</v>
      </c>
      <c r="E2314" s="61">
        <v>610.0</v>
      </c>
      <c r="F2314" s="61">
        <v>2200.0</v>
      </c>
      <c r="G2314" s="61">
        <v>2130.0</v>
      </c>
      <c r="H2314" s="515">
        <v>3068.481</v>
      </c>
      <c r="I2314" s="515">
        <v>2510.017458</v>
      </c>
      <c r="J2314" s="515">
        <v>1982.2387260000003</v>
      </c>
      <c r="K2314" s="246">
        <v>64.44000000000001</v>
      </c>
      <c r="L2314" s="560">
        <v>0.5</v>
      </c>
      <c r="M2314" s="561">
        <v>6.0</v>
      </c>
      <c r="N2314" s="105"/>
      <c r="O2314" s="563">
        <v>95666.0</v>
      </c>
      <c r="P2314" s="563"/>
      <c r="Q2314" s="8"/>
      <c r="S2314" s="8"/>
      <c r="T2314" s="8"/>
      <c r="U2314" s="8"/>
      <c r="V2314" s="8"/>
      <c r="W2314" s="8"/>
    </row>
    <row r="2315" ht="15.75" customHeight="1">
      <c r="A2315" s="9" t="s">
        <v>5192</v>
      </c>
      <c r="B2315" s="9" t="s">
        <v>5193</v>
      </c>
      <c r="C2315" s="61">
        <v>12.0</v>
      </c>
      <c r="D2315" s="61">
        <v>54.0</v>
      </c>
      <c r="E2315" s="61">
        <v>666.0</v>
      </c>
      <c r="F2315" s="61">
        <v>2200.0</v>
      </c>
      <c r="G2315" s="61">
        <v>2130.0</v>
      </c>
      <c r="H2315" s="515">
        <v>3347.7525</v>
      </c>
      <c r="I2315" s="515">
        <v>2738.4615449999997</v>
      </c>
      <c r="J2315" s="515">
        <v>2162.648115</v>
      </c>
      <c r="K2315" s="246">
        <v>70.32</v>
      </c>
      <c r="L2315" s="560">
        <v>0.5</v>
      </c>
      <c r="M2315" s="561">
        <v>6.0</v>
      </c>
      <c r="N2315" s="105"/>
      <c r="O2315" s="563">
        <v>103357.0</v>
      </c>
      <c r="P2315" s="563"/>
      <c r="Q2315" s="8"/>
      <c r="S2315" s="8"/>
      <c r="T2315" s="8"/>
      <c r="U2315" s="8"/>
      <c r="V2315" s="8"/>
      <c r="W2315" s="8"/>
    </row>
    <row r="2316" ht="15.75" customHeight="1">
      <c r="A2316" s="9" t="s">
        <v>5194</v>
      </c>
      <c r="B2316" s="9" t="s">
        <v>5195</v>
      </c>
      <c r="C2316" s="61">
        <v>13.0</v>
      </c>
      <c r="D2316" s="61">
        <v>54.0</v>
      </c>
      <c r="E2316" s="61">
        <v>722.0</v>
      </c>
      <c r="F2316" s="61">
        <v>2200.0</v>
      </c>
      <c r="G2316" s="61">
        <v>2130.0</v>
      </c>
      <c r="H2316" s="515">
        <v>3625.8555</v>
      </c>
      <c r="I2316" s="515">
        <v>2965.949799</v>
      </c>
      <c r="J2316" s="515">
        <v>2342.302653</v>
      </c>
      <c r="K2316" s="246">
        <v>76.2</v>
      </c>
      <c r="L2316" s="560">
        <v>0.5</v>
      </c>
      <c r="M2316" s="561">
        <v>6.0</v>
      </c>
      <c r="N2316" s="105"/>
      <c r="O2316" s="563">
        <v>111048.0</v>
      </c>
      <c r="P2316" s="563"/>
      <c r="Q2316" s="8"/>
      <c r="S2316" s="8"/>
      <c r="T2316" s="8"/>
      <c r="U2316" s="8"/>
      <c r="V2316" s="8"/>
      <c r="W2316" s="8"/>
    </row>
    <row r="2317" ht="15.75" customHeight="1">
      <c r="A2317" s="9" t="s">
        <v>5196</v>
      </c>
      <c r="B2317" s="9" t="s">
        <v>5197</v>
      </c>
      <c r="C2317" s="61">
        <v>14.0</v>
      </c>
      <c r="D2317" s="61">
        <v>54.0</v>
      </c>
      <c r="E2317" s="61">
        <v>778.0</v>
      </c>
      <c r="F2317" s="61">
        <v>2200.0</v>
      </c>
      <c r="G2317" s="61">
        <v>2130.0</v>
      </c>
      <c r="H2317" s="515">
        <v>3905.1270000000004</v>
      </c>
      <c r="I2317" s="515">
        <v>3194.3938860000003</v>
      </c>
      <c r="J2317" s="515">
        <v>2522.712042</v>
      </c>
      <c r="K2317" s="246">
        <v>82.08</v>
      </c>
      <c r="L2317" s="560">
        <v>0.5</v>
      </c>
      <c r="M2317" s="561">
        <v>6.0</v>
      </c>
      <c r="N2317" s="55"/>
      <c r="O2317" s="563">
        <v>118741.0</v>
      </c>
      <c r="P2317" s="563"/>
      <c r="Q2317" s="8"/>
      <c r="S2317" s="8"/>
      <c r="T2317" s="8"/>
      <c r="U2317" s="8"/>
      <c r="V2317" s="8"/>
      <c r="W2317" s="8"/>
    </row>
    <row r="2318" ht="15.75" customHeight="1">
      <c r="C2318" s="67"/>
      <c r="D2318" s="67"/>
      <c r="E2318" s="67"/>
      <c r="F2318" s="67"/>
      <c r="G2318" s="67"/>
      <c r="H2318" s="115"/>
      <c r="I2318" s="115"/>
      <c r="J2318" s="115"/>
      <c r="K2318" s="67"/>
      <c r="L2318" s="570"/>
      <c r="M2318" s="570"/>
      <c r="O2318" s="563">
        <v>0.0</v>
      </c>
      <c r="P2318" s="563"/>
      <c r="Q2318" s="8"/>
      <c r="S2318" s="8"/>
      <c r="T2318" s="8"/>
      <c r="U2318" s="8"/>
      <c r="V2318" s="8"/>
      <c r="W2318" s="8"/>
    </row>
    <row r="2319" ht="15.75" customHeight="1">
      <c r="B2319" s="573" t="s">
        <v>2015</v>
      </c>
      <c r="E2319" s="8"/>
      <c r="H2319" s="115"/>
      <c r="I2319" s="115"/>
      <c r="J2319" s="115"/>
      <c r="M2319" s="8"/>
      <c r="O2319" s="563">
        <v>0.0</v>
      </c>
      <c r="P2319" s="563"/>
      <c r="Q2319" s="8"/>
      <c r="S2319" s="8"/>
      <c r="T2319" s="8"/>
      <c r="U2319" s="8"/>
      <c r="V2319" s="8"/>
      <c r="W2319" s="8"/>
    </row>
    <row r="2320" ht="15.75" customHeight="1">
      <c r="A2320" s="9" t="s">
        <v>5198</v>
      </c>
      <c r="B2320" s="9" t="s">
        <v>5199</v>
      </c>
      <c r="C2320" s="61">
        <v>2.0</v>
      </c>
      <c r="D2320" s="61">
        <v>54.0</v>
      </c>
      <c r="E2320" s="61">
        <v>106.0</v>
      </c>
      <c r="F2320" s="61">
        <v>2250.0</v>
      </c>
      <c r="G2320" s="61">
        <v>2180.0</v>
      </c>
      <c r="H2320" s="515">
        <v>566.7224999999999</v>
      </c>
      <c r="I2320" s="515">
        <v>463.5790049999998</v>
      </c>
      <c r="J2320" s="515">
        <v>366.10273499999994</v>
      </c>
      <c r="K2320" s="246">
        <v>11.760000000000002</v>
      </c>
      <c r="L2320" s="560">
        <v>0.5</v>
      </c>
      <c r="M2320" s="561">
        <v>2.0</v>
      </c>
      <c r="N2320" s="562" t="s">
        <v>1254</v>
      </c>
      <c r="O2320" s="563">
        <v>26737.0</v>
      </c>
      <c r="P2320" s="563"/>
      <c r="Q2320" s="8"/>
      <c r="S2320" s="8"/>
      <c r="T2320" s="8"/>
      <c r="U2320" s="8"/>
      <c r="V2320" s="8"/>
      <c r="W2320" s="8"/>
    </row>
    <row r="2321" ht="15.75" customHeight="1">
      <c r="A2321" s="9" t="s">
        <v>5200</v>
      </c>
      <c r="B2321" s="9" t="s">
        <v>5201</v>
      </c>
      <c r="C2321" s="61">
        <v>3.0</v>
      </c>
      <c r="D2321" s="61">
        <v>54.0</v>
      </c>
      <c r="E2321" s="61">
        <v>162.0</v>
      </c>
      <c r="F2321" s="61">
        <v>2250.0</v>
      </c>
      <c r="G2321" s="61">
        <v>2180.0</v>
      </c>
      <c r="H2321" s="515">
        <v>849.4994999999999</v>
      </c>
      <c r="I2321" s="515">
        <v>694.8905909999999</v>
      </c>
      <c r="J2321" s="515">
        <v>548.776677</v>
      </c>
      <c r="K2321" s="246">
        <v>17.76</v>
      </c>
      <c r="L2321" s="560">
        <v>0.5</v>
      </c>
      <c r="M2321" s="561">
        <v>4.0</v>
      </c>
      <c r="N2321" s="105"/>
      <c r="O2321" s="563">
        <v>34562.0</v>
      </c>
      <c r="P2321" s="563"/>
      <c r="Q2321" s="8"/>
      <c r="S2321" s="8"/>
      <c r="T2321" s="8"/>
      <c r="U2321" s="8"/>
      <c r="V2321" s="8"/>
      <c r="W2321" s="8"/>
    </row>
    <row r="2322" ht="15.75" customHeight="1">
      <c r="A2322" s="9" t="s">
        <v>5202</v>
      </c>
      <c r="B2322" s="9" t="s">
        <v>5203</v>
      </c>
      <c r="C2322" s="61">
        <v>4.0</v>
      </c>
      <c r="D2322" s="61">
        <v>54.0</v>
      </c>
      <c r="E2322" s="61">
        <v>218.0</v>
      </c>
      <c r="F2322" s="61">
        <v>2250.0</v>
      </c>
      <c r="G2322" s="61">
        <v>2180.0</v>
      </c>
      <c r="H2322" s="515">
        <v>1132.2765</v>
      </c>
      <c r="I2322" s="515">
        <v>926.2021769999999</v>
      </c>
      <c r="J2322" s="515">
        <v>731.450619</v>
      </c>
      <c r="K2322" s="246">
        <v>23.76</v>
      </c>
      <c r="L2322" s="560">
        <v>0.5</v>
      </c>
      <c r="M2322" s="561">
        <v>4.0</v>
      </c>
      <c r="N2322" s="105"/>
      <c r="O2322" s="563">
        <v>42404.0</v>
      </c>
      <c r="P2322" s="563"/>
      <c r="Q2322" s="8"/>
      <c r="S2322" s="8"/>
      <c r="T2322" s="8"/>
      <c r="U2322" s="8"/>
      <c r="V2322" s="8"/>
      <c r="W2322" s="8"/>
    </row>
    <row r="2323" ht="15.75" customHeight="1">
      <c r="A2323" s="9" t="s">
        <v>5204</v>
      </c>
      <c r="B2323" s="9" t="s">
        <v>5205</v>
      </c>
      <c r="C2323" s="61">
        <v>5.0</v>
      </c>
      <c r="D2323" s="61">
        <v>54.0</v>
      </c>
      <c r="E2323" s="61">
        <v>274.0</v>
      </c>
      <c r="F2323" s="61">
        <v>2250.0</v>
      </c>
      <c r="G2323" s="61">
        <v>2180.0</v>
      </c>
      <c r="H2323" s="515">
        <v>1416.222</v>
      </c>
      <c r="I2323" s="515">
        <v>1158.469596</v>
      </c>
      <c r="J2323" s="515">
        <v>914.879412</v>
      </c>
      <c r="K2323" s="246">
        <v>29.76</v>
      </c>
      <c r="L2323" s="560">
        <v>0.5</v>
      </c>
      <c r="M2323" s="561">
        <v>4.0</v>
      </c>
      <c r="N2323" s="105"/>
      <c r="O2323" s="563">
        <v>50262.0</v>
      </c>
      <c r="P2323" s="563"/>
      <c r="Q2323" s="8"/>
      <c r="S2323" s="8"/>
      <c r="T2323" s="8"/>
      <c r="U2323" s="8"/>
      <c r="V2323" s="8"/>
      <c r="W2323" s="8"/>
    </row>
    <row r="2324" ht="15.75" customHeight="1">
      <c r="A2324" s="9" t="s">
        <v>5206</v>
      </c>
      <c r="B2324" s="9" t="s">
        <v>5207</v>
      </c>
      <c r="C2324" s="61">
        <v>6.0</v>
      </c>
      <c r="D2324" s="61">
        <v>54.0</v>
      </c>
      <c r="E2324" s="61">
        <v>330.0</v>
      </c>
      <c r="F2324" s="61">
        <v>2250.0</v>
      </c>
      <c r="G2324" s="61">
        <v>2180.0</v>
      </c>
      <c r="H2324" s="515">
        <v>1698.9989999999998</v>
      </c>
      <c r="I2324" s="515">
        <v>1389.7811819999997</v>
      </c>
      <c r="J2324" s="515">
        <v>1097.553354</v>
      </c>
      <c r="K2324" s="246">
        <v>35.760000000000005</v>
      </c>
      <c r="L2324" s="560">
        <v>0.5</v>
      </c>
      <c r="M2324" s="561">
        <v>4.0</v>
      </c>
      <c r="N2324" s="105"/>
      <c r="O2324" s="563">
        <v>58136.0</v>
      </c>
      <c r="P2324" s="563"/>
      <c r="Q2324" s="8"/>
      <c r="S2324" s="8"/>
      <c r="T2324" s="8"/>
      <c r="U2324" s="8"/>
      <c r="V2324" s="8"/>
      <c r="W2324" s="8"/>
    </row>
    <row r="2325" ht="15.75" customHeight="1">
      <c r="A2325" s="9" t="s">
        <v>5208</v>
      </c>
      <c r="B2325" s="9" t="s">
        <v>5209</v>
      </c>
      <c r="C2325" s="61">
        <v>7.0</v>
      </c>
      <c r="D2325" s="61">
        <v>54.0</v>
      </c>
      <c r="E2325" s="61">
        <v>386.0</v>
      </c>
      <c r="F2325" s="61">
        <v>2250.0</v>
      </c>
      <c r="G2325" s="61">
        <v>2180.0</v>
      </c>
      <c r="H2325" s="515">
        <v>1981.7760000000003</v>
      </c>
      <c r="I2325" s="515">
        <v>1621.0927680000002</v>
      </c>
      <c r="J2325" s="515">
        <v>1280.2272960000003</v>
      </c>
      <c r="K2325" s="246">
        <v>41.760000000000005</v>
      </c>
      <c r="L2325" s="560">
        <v>0.5</v>
      </c>
      <c r="M2325" s="561">
        <v>4.0</v>
      </c>
      <c r="N2325" s="105"/>
      <c r="O2325" s="563">
        <v>66028.0</v>
      </c>
      <c r="P2325" s="563"/>
      <c r="Q2325" s="8"/>
      <c r="S2325" s="8"/>
      <c r="T2325" s="8"/>
      <c r="U2325" s="8"/>
      <c r="V2325" s="8"/>
      <c r="W2325" s="8"/>
    </row>
    <row r="2326" ht="15.75" customHeight="1">
      <c r="A2326" s="9" t="s">
        <v>5210</v>
      </c>
      <c r="B2326" s="9" t="s">
        <v>5211</v>
      </c>
      <c r="C2326" s="61">
        <v>8.0</v>
      </c>
      <c r="D2326" s="61">
        <v>54.0</v>
      </c>
      <c r="E2326" s="61">
        <v>442.0</v>
      </c>
      <c r="F2326" s="61">
        <v>2250.0</v>
      </c>
      <c r="G2326" s="61">
        <v>2180.0</v>
      </c>
      <c r="H2326" s="515">
        <v>2265.7215</v>
      </c>
      <c r="I2326" s="515">
        <v>1853.360187</v>
      </c>
      <c r="J2326" s="515">
        <v>1463.656089</v>
      </c>
      <c r="K2326" s="246">
        <v>47.760000000000005</v>
      </c>
      <c r="L2326" s="560">
        <v>0.5</v>
      </c>
      <c r="M2326" s="561">
        <v>4.0</v>
      </c>
      <c r="N2326" s="105"/>
      <c r="O2326" s="563">
        <v>73938.0</v>
      </c>
      <c r="P2326" s="563"/>
      <c r="Q2326" s="8"/>
      <c r="S2326" s="8"/>
      <c r="T2326" s="8"/>
      <c r="U2326" s="8"/>
      <c r="V2326" s="8"/>
      <c r="W2326" s="8"/>
    </row>
    <row r="2327" ht="15.75" customHeight="1">
      <c r="A2327" s="9" t="s">
        <v>5212</v>
      </c>
      <c r="B2327" s="9" t="s">
        <v>5213</v>
      </c>
      <c r="C2327" s="61">
        <v>9.0</v>
      </c>
      <c r="D2327" s="61">
        <v>54.0</v>
      </c>
      <c r="E2327" s="61">
        <v>498.0</v>
      </c>
      <c r="F2327" s="61">
        <v>2250.0</v>
      </c>
      <c r="G2327" s="61">
        <v>2180.0</v>
      </c>
      <c r="H2327" s="515">
        <v>2548.4984999999997</v>
      </c>
      <c r="I2327" s="515">
        <v>2084.6717729999996</v>
      </c>
      <c r="J2327" s="515">
        <v>1646.330031</v>
      </c>
      <c r="K2327" s="246">
        <v>53.760000000000005</v>
      </c>
      <c r="L2327" s="560">
        <v>0.5</v>
      </c>
      <c r="M2327" s="561">
        <v>4.0</v>
      </c>
      <c r="N2327" s="105"/>
      <c r="O2327" s="563">
        <v>81862.0</v>
      </c>
      <c r="P2327" s="563"/>
      <c r="Q2327" s="8"/>
      <c r="S2327" s="8"/>
      <c r="T2327" s="8"/>
      <c r="U2327" s="8"/>
      <c r="V2327" s="8"/>
      <c r="W2327" s="8"/>
    </row>
    <row r="2328" ht="15.75" customHeight="1">
      <c r="A2328" s="9" t="s">
        <v>5214</v>
      </c>
      <c r="B2328" s="9" t="s">
        <v>5215</v>
      </c>
      <c r="C2328" s="61">
        <v>10.0</v>
      </c>
      <c r="D2328" s="61">
        <v>54.0</v>
      </c>
      <c r="E2328" s="61">
        <v>554.0</v>
      </c>
      <c r="F2328" s="61">
        <v>2250.0</v>
      </c>
      <c r="G2328" s="61">
        <v>2180.0</v>
      </c>
      <c r="H2328" s="515">
        <v>2831.2754999999997</v>
      </c>
      <c r="I2328" s="515">
        <v>2315.983359</v>
      </c>
      <c r="J2328" s="515">
        <v>1829.0039729999999</v>
      </c>
      <c r="K2328" s="246">
        <v>59.76</v>
      </c>
      <c r="L2328" s="560">
        <v>0.5</v>
      </c>
      <c r="M2328" s="561">
        <v>6.0</v>
      </c>
      <c r="N2328" s="105"/>
      <c r="O2328" s="563">
        <v>89807.0</v>
      </c>
      <c r="P2328" s="563"/>
      <c r="Q2328" s="8"/>
      <c r="S2328" s="8"/>
      <c r="T2328" s="8"/>
      <c r="U2328" s="8"/>
      <c r="V2328" s="8"/>
      <c r="W2328" s="8"/>
    </row>
    <row r="2329" ht="15.75" customHeight="1">
      <c r="A2329" s="9" t="s">
        <v>5216</v>
      </c>
      <c r="B2329" s="9" t="s">
        <v>5217</v>
      </c>
      <c r="C2329" s="61">
        <v>11.0</v>
      </c>
      <c r="D2329" s="61">
        <v>54.0</v>
      </c>
      <c r="E2329" s="61">
        <v>610.0</v>
      </c>
      <c r="F2329" s="61">
        <v>2250.0</v>
      </c>
      <c r="G2329" s="61">
        <v>2180.0</v>
      </c>
      <c r="H2329" s="515">
        <v>3115.2209999999995</v>
      </c>
      <c r="I2329" s="515">
        <v>2548.2507779999996</v>
      </c>
      <c r="J2329" s="515">
        <v>2012.4327659999997</v>
      </c>
      <c r="K2329" s="246">
        <v>65.76</v>
      </c>
      <c r="L2329" s="560">
        <v>0.5</v>
      </c>
      <c r="M2329" s="561">
        <v>6.0</v>
      </c>
      <c r="N2329" s="105"/>
      <c r="O2329" s="563">
        <v>97764.0</v>
      </c>
      <c r="P2329" s="563"/>
      <c r="Q2329" s="8"/>
      <c r="S2329" s="8"/>
      <c r="T2329" s="8"/>
      <c r="U2329" s="8"/>
      <c r="V2329" s="8"/>
      <c r="W2329" s="8"/>
    </row>
    <row r="2330" ht="15.75" customHeight="1">
      <c r="A2330" s="9" t="s">
        <v>5218</v>
      </c>
      <c r="B2330" s="9" t="s">
        <v>5219</v>
      </c>
      <c r="C2330" s="61">
        <v>12.0</v>
      </c>
      <c r="D2330" s="61">
        <v>54.0</v>
      </c>
      <c r="E2330" s="61">
        <v>666.0</v>
      </c>
      <c r="F2330" s="61">
        <v>2250.0</v>
      </c>
      <c r="G2330" s="61">
        <v>2180.0</v>
      </c>
      <c r="H2330" s="515">
        <v>3397.9979999999996</v>
      </c>
      <c r="I2330" s="515">
        <v>2779.5623639999994</v>
      </c>
      <c r="J2330" s="515">
        <v>2195.106708</v>
      </c>
      <c r="K2330" s="246">
        <v>71.76</v>
      </c>
      <c r="L2330" s="560">
        <v>0.5</v>
      </c>
      <c r="M2330" s="561">
        <v>6.0</v>
      </c>
      <c r="N2330" s="105"/>
      <c r="O2330" s="563">
        <v>105631.0</v>
      </c>
      <c r="P2330" s="563"/>
      <c r="Q2330" s="8"/>
      <c r="S2330" s="8"/>
      <c r="T2330" s="8"/>
      <c r="U2330" s="8"/>
      <c r="V2330" s="8"/>
      <c r="W2330" s="8"/>
    </row>
    <row r="2331" ht="15.75" customHeight="1">
      <c r="A2331" s="9" t="s">
        <v>5220</v>
      </c>
      <c r="B2331" s="9" t="s">
        <v>5221</v>
      </c>
      <c r="C2331" s="61">
        <v>13.0</v>
      </c>
      <c r="D2331" s="61">
        <v>54.0</v>
      </c>
      <c r="E2331" s="61">
        <v>722.0</v>
      </c>
      <c r="F2331" s="61">
        <v>2250.0</v>
      </c>
      <c r="G2331" s="61">
        <v>2180.0</v>
      </c>
      <c r="H2331" s="515">
        <v>3680.775</v>
      </c>
      <c r="I2331" s="515">
        <v>3010.8739499999997</v>
      </c>
      <c r="J2331" s="515">
        <v>2377.78065</v>
      </c>
      <c r="K2331" s="246">
        <v>77.76</v>
      </c>
      <c r="L2331" s="560">
        <v>0.5</v>
      </c>
      <c r="M2331" s="561">
        <v>6.0</v>
      </c>
      <c r="N2331" s="105"/>
      <c r="O2331" s="563">
        <v>113497.0</v>
      </c>
      <c r="P2331" s="563"/>
      <c r="Q2331" s="8"/>
      <c r="S2331" s="8"/>
      <c r="T2331" s="8"/>
      <c r="U2331" s="8"/>
      <c r="V2331" s="8"/>
      <c r="W2331" s="8"/>
    </row>
    <row r="2332" ht="15.75" customHeight="1">
      <c r="A2332" s="9" t="s">
        <v>5222</v>
      </c>
      <c r="B2332" s="9" t="s">
        <v>5223</v>
      </c>
      <c r="C2332" s="61">
        <v>14.0</v>
      </c>
      <c r="D2332" s="61">
        <v>54.0</v>
      </c>
      <c r="E2332" s="61">
        <v>778.0</v>
      </c>
      <c r="F2332" s="61">
        <v>2250.0</v>
      </c>
      <c r="G2332" s="61">
        <v>2180.0</v>
      </c>
      <c r="H2332" s="515">
        <v>3964.7205</v>
      </c>
      <c r="I2332" s="515">
        <v>3243.141369</v>
      </c>
      <c r="J2332" s="515">
        <v>2561.209443</v>
      </c>
      <c r="K2332" s="246">
        <v>83.76</v>
      </c>
      <c r="L2332" s="560">
        <v>0.5</v>
      </c>
      <c r="M2332" s="561">
        <v>6.0</v>
      </c>
      <c r="N2332" s="55"/>
      <c r="O2332" s="563">
        <v>121363.0</v>
      </c>
      <c r="P2332" s="563"/>
      <c r="Q2332" s="8"/>
      <c r="S2332" s="8"/>
      <c r="T2332" s="8"/>
      <c r="U2332" s="8"/>
      <c r="V2332" s="8"/>
      <c r="W2332" s="8"/>
    </row>
    <row r="2333" ht="15.75" customHeight="1">
      <c r="E2333" s="8"/>
      <c r="H2333" s="63"/>
      <c r="I2333" s="63"/>
      <c r="J2333" s="63"/>
      <c r="M2333" s="572"/>
      <c r="O2333" s="563">
        <v>0.0</v>
      </c>
      <c r="P2333" s="563"/>
      <c r="Q2333" s="8"/>
      <c r="S2333" s="8"/>
      <c r="T2333" s="8"/>
      <c r="U2333" s="8"/>
      <c r="V2333" s="8"/>
      <c r="W2333" s="8"/>
    </row>
    <row r="2334" ht="15.75" customHeight="1">
      <c r="B2334" s="573" t="s">
        <v>2042</v>
      </c>
      <c r="E2334" s="8"/>
      <c r="H2334" s="63"/>
      <c r="I2334" s="63"/>
      <c r="J2334" s="63"/>
      <c r="M2334" s="572"/>
      <c r="O2334" s="563">
        <v>0.0</v>
      </c>
      <c r="P2334" s="563"/>
      <c r="Q2334" s="8"/>
      <c r="S2334" s="8"/>
      <c r="T2334" s="8"/>
      <c r="U2334" s="8"/>
      <c r="V2334" s="8"/>
      <c r="W2334" s="8"/>
    </row>
    <row r="2335" ht="15.75" customHeight="1">
      <c r="A2335" s="9" t="s">
        <v>5224</v>
      </c>
      <c r="B2335" s="9" t="s">
        <v>5225</v>
      </c>
      <c r="C2335" s="61">
        <v>2.0</v>
      </c>
      <c r="D2335" s="61">
        <v>54.0</v>
      </c>
      <c r="E2335" s="61">
        <v>106.0</v>
      </c>
      <c r="F2335" s="61">
        <v>2500.0</v>
      </c>
      <c r="G2335" s="61">
        <v>2430.0</v>
      </c>
      <c r="H2335" s="515">
        <v>634.4955</v>
      </c>
      <c r="I2335" s="515">
        <v>519.0173189999999</v>
      </c>
      <c r="J2335" s="515">
        <v>409.884093</v>
      </c>
      <c r="K2335" s="246">
        <v>12.96</v>
      </c>
      <c r="L2335" s="560">
        <v>0.5</v>
      </c>
      <c r="M2335" s="561">
        <v>2.0</v>
      </c>
      <c r="N2335" s="562" t="s">
        <v>1254</v>
      </c>
      <c r="O2335" s="563">
        <v>32588.0</v>
      </c>
      <c r="P2335" s="563"/>
      <c r="Q2335" s="8"/>
      <c r="S2335" s="8"/>
      <c r="T2335" s="8"/>
      <c r="U2335" s="8"/>
      <c r="V2335" s="8"/>
      <c r="W2335" s="8"/>
    </row>
    <row r="2336" ht="15.75" customHeight="1">
      <c r="A2336" s="9" t="s">
        <v>5226</v>
      </c>
      <c r="B2336" s="9" t="s">
        <v>5227</v>
      </c>
      <c r="C2336" s="61">
        <v>3.0</v>
      </c>
      <c r="D2336" s="61">
        <v>54.0</v>
      </c>
      <c r="E2336" s="61">
        <v>162.0</v>
      </c>
      <c r="F2336" s="61">
        <v>2500.0</v>
      </c>
      <c r="G2336" s="61">
        <v>2430.0</v>
      </c>
      <c r="H2336" s="515">
        <v>951.1590000000001</v>
      </c>
      <c r="I2336" s="515">
        <v>778.0480620000001</v>
      </c>
      <c r="J2336" s="515">
        <v>614.4487140000001</v>
      </c>
      <c r="K2336" s="246">
        <v>19.56</v>
      </c>
      <c r="L2336" s="560">
        <v>0.5</v>
      </c>
      <c r="M2336" s="561">
        <v>4.0</v>
      </c>
      <c r="N2336" s="105"/>
      <c r="O2336" s="563">
        <v>42369.0</v>
      </c>
      <c r="P2336" s="563"/>
      <c r="Q2336" s="8"/>
      <c r="S2336" s="8"/>
      <c r="T2336" s="8"/>
      <c r="U2336" s="8"/>
      <c r="V2336" s="8"/>
      <c r="W2336" s="8"/>
    </row>
    <row r="2337" ht="15.75" customHeight="1">
      <c r="A2337" s="9" t="s">
        <v>5228</v>
      </c>
      <c r="B2337" s="9" t="s">
        <v>5229</v>
      </c>
      <c r="C2337" s="61">
        <v>4.0</v>
      </c>
      <c r="D2337" s="61">
        <v>54.0</v>
      </c>
      <c r="E2337" s="61">
        <v>218.0</v>
      </c>
      <c r="F2337" s="61">
        <v>2500.0</v>
      </c>
      <c r="G2337" s="61">
        <v>2430.0</v>
      </c>
      <c r="H2337" s="515">
        <v>1267.8225</v>
      </c>
      <c r="I2337" s="515">
        <v>1037.0788049999999</v>
      </c>
      <c r="J2337" s="515">
        <v>819.013335</v>
      </c>
      <c r="K2337" s="246">
        <v>26.16</v>
      </c>
      <c r="L2337" s="560">
        <v>0.5</v>
      </c>
      <c r="M2337" s="561">
        <v>4.0</v>
      </c>
      <c r="N2337" s="105"/>
      <c r="O2337" s="563">
        <v>52171.0</v>
      </c>
      <c r="P2337" s="563"/>
      <c r="Q2337" s="8"/>
      <c r="S2337" s="8"/>
      <c r="T2337" s="8"/>
      <c r="U2337" s="8"/>
      <c r="V2337" s="8"/>
      <c r="W2337" s="8"/>
    </row>
    <row r="2338" ht="15.75" customHeight="1">
      <c r="A2338" s="9" t="s">
        <v>5230</v>
      </c>
      <c r="B2338" s="9" t="s">
        <v>5231</v>
      </c>
      <c r="C2338" s="61">
        <v>5.0</v>
      </c>
      <c r="D2338" s="61">
        <v>54.0</v>
      </c>
      <c r="E2338" s="61">
        <v>274.0</v>
      </c>
      <c r="F2338" s="61">
        <v>2500.0</v>
      </c>
      <c r="G2338" s="61">
        <v>2430.0</v>
      </c>
      <c r="H2338" s="515">
        <v>1584.4859999999999</v>
      </c>
      <c r="I2338" s="515">
        <v>1296.109548</v>
      </c>
      <c r="J2338" s="515">
        <v>1023.577956</v>
      </c>
      <c r="K2338" s="246">
        <v>32.76</v>
      </c>
      <c r="L2338" s="560">
        <v>0.5</v>
      </c>
      <c r="M2338" s="561">
        <v>4.0</v>
      </c>
      <c r="N2338" s="105"/>
      <c r="O2338" s="563">
        <v>61994.0</v>
      </c>
      <c r="P2338" s="563"/>
      <c r="Q2338" s="8"/>
      <c r="S2338" s="8"/>
      <c r="T2338" s="8"/>
      <c r="U2338" s="8"/>
      <c r="V2338" s="8"/>
      <c r="W2338" s="8"/>
    </row>
    <row r="2339" ht="15.75" customHeight="1">
      <c r="A2339" s="9" t="s">
        <v>5232</v>
      </c>
      <c r="B2339" s="9" t="s">
        <v>5233</v>
      </c>
      <c r="C2339" s="61">
        <v>6.0</v>
      </c>
      <c r="D2339" s="61">
        <v>54.0</v>
      </c>
      <c r="E2339" s="61">
        <v>330.0</v>
      </c>
      <c r="F2339" s="61">
        <v>2500.0</v>
      </c>
      <c r="G2339" s="61">
        <v>2430.0</v>
      </c>
      <c r="H2339" s="515">
        <v>1901.1494999999998</v>
      </c>
      <c r="I2339" s="515">
        <v>1555.1402909999997</v>
      </c>
      <c r="J2339" s="515">
        <v>1228.1425769999998</v>
      </c>
      <c r="K2339" s="246">
        <v>39.36</v>
      </c>
      <c r="L2339" s="560">
        <v>0.5</v>
      </c>
      <c r="M2339" s="561">
        <v>4.0</v>
      </c>
      <c r="N2339" s="105"/>
      <c r="O2339" s="563">
        <v>71838.0</v>
      </c>
      <c r="P2339" s="563"/>
      <c r="Q2339" s="8"/>
      <c r="S2339" s="8"/>
      <c r="T2339" s="8"/>
      <c r="U2339" s="8"/>
      <c r="V2339" s="8"/>
      <c r="W2339" s="8"/>
    </row>
    <row r="2340" ht="15.75" customHeight="1">
      <c r="A2340" s="9" t="s">
        <v>5234</v>
      </c>
      <c r="B2340" s="9" t="s">
        <v>5235</v>
      </c>
      <c r="C2340" s="61">
        <v>7.0</v>
      </c>
      <c r="D2340" s="61">
        <v>54.0</v>
      </c>
      <c r="E2340" s="61">
        <v>386.0</v>
      </c>
      <c r="F2340" s="61">
        <v>2500.0</v>
      </c>
      <c r="G2340" s="61">
        <v>2430.0</v>
      </c>
      <c r="H2340" s="515">
        <v>2217.813</v>
      </c>
      <c r="I2340" s="515">
        <v>1814.171034</v>
      </c>
      <c r="J2340" s="515">
        <v>1432.707198</v>
      </c>
      <c r="K2340" s="246">
        <v>45.96</v>
      </c>
      <c r="L2340" s="560">
        <v>0.5</v>
      </c>
      <c r="M2340" s="561">
        <v>4.0</v>
      </c>
      <c r="N2340" s="105"/>
      <c r="O2340" s="563">
        <v>81701.0</v>
      </c>
      <c r="P2340" s="563"/>
      <c r="Q2340" s="8"/>
      <c r="S2340" s="8"/>
      <c r="T2340" s="8"/>
      <c r="U2340" s="8"/>
      <c r="V2340" s="8"/>
      <c r="W2340" s="8"/>
    </row>
    <row r="2341" ht="15.75" customHeight="1">
      <c r="A2341" s="9" t="s">
        <v>5236</v>
      </c>
      <c r="B2341" s="9" t="s">
        <v>5237</v>
      </c>
      <c r="C2341" s="61">
        <v>8.0</v>
      </c>
      <c r="D2341" s="61">
        <v>54.0</v>
      </c>
      <c r="E2341" s="61">
        <v>442.0</v>
      </c>
      <c r="F2341" s="61">
        <v>2500.0</v>
      </c>
      <c r="G2341" s="61">
        <v>2430.0</v>
      </c>
      <c r="H2341" s="515">
        <v>2535.645</v>
      </c>
      <c r="I2341" s="515">
        <v>2074.1576099999997</v>
      </c>
      <c r="J2341" s="515">
        <v>1638.02667</v>
      </c>
      <c r="K2341" s="246">
        <v>52.56</v>
      </c>
      <c r="L2341" s="560">
        <v>0.5</v>
      </c>
      <c r="M2341" s="561">
        <v>4.0</v>
      </c>
      <c r="N2341" s="105"/>
      <c r="O2341" s="563">
        <v>91588.0</v>
      </c>
      <c r="P2341" s="563"/>
      <c r="Q2341" s="8"/>
      <c r="S2341" s="8"/>
      <c r="T2341" s="8"/>
      <c r="U2341" s="8"/>
      <c r="V2341" s="8"/>
      <c r="W2341" s="8"/>
    </row>
    <row r="2342" ht="15.75" customHeight="1">
      <c r="A2342" s="9" t="s">
        <v>5238</v>
      </c>
      <c r="B2342" s="9" t="s">
        <v>5239</v>
      </c>
      <c r="C2342" s="61">
        <v>9.0</v>
      </c>
      <c r="D2342" s="61">
        <v>54.0</v>
      </c>
      <c r="E2342" s="61">
        <v>498.0</v>
      </c>
      <c r="F2342" s="61">
        <v>2500.0</v>
      </c>
      <c r="G2342" s="61">
        <v>2430.0</v>
      </c>
      <c r="H2342" s="515">
        <v>2852.3084999999996</v>
      </c>
      <c r="I2342" s="515">
        <v>2333.1883529999996</v>
      </c>
      <c r="J2342" s="515">
        <v>1842.5912909999997</v>
      </c>
      <c r="K2342" s="246">
        <v>59.16</v>
      </c>
      <c r="L2342" s="560">
        <v>0.5</v>
      </c>
      <c r="M2342" s="561">
        <v>4.0</v>
      </c>
      <c r="N2342" s="105"/>
      <c r="O2342" s="563">
        <v>101494.0</v>
      </c>
      <c r="P2342" s="563"/>
      <c r="Q2342" s="8"/>
      <c r="S2342" s="8"/>
      <c r="T2342" s="8"/>
      <c r="U2342" s="8"/>
      <c r="V2342" s="8"/>
      <c r="W2342" s="8"/>
    </row>
    <row r="2343" ht="15.75" customHeight="1">
      <c r="A2343" s="9" t="s">
        <v>5240</v>
      </c>
      <c r="B2343" s="9" t="s">
        <v>5241</v>
      </c>
      <c r="C2343" s="61">
        <v>10.0</v>
      </c>
      <c r="D2343" s="61">
        <v>54.0</v>
      </c>
      <c r="E2343" s="61">
        <v>554.0</v>
      </c>
      <c r="F2343" s="61">
        <v>2500.0</v>
      </c>
      <c r="G2343" s="61">
        <v>2430.0</v>
      </c>
      <c r="H2343" s="515">
        <v>3170.1405</v>
      </c>
      <c r="I2343" s="515">
        <v>2593.174929</v>
      </c>
      <c r="J2343" s="515">
        <v>2047.910763</v>
      </c>
      <c r="K2343" s="246">
        <v>65.76</v>
      </c>
      <c r="L2343" s="560">
        <v>0.5</v>
      </c>
      <c r="M2343" s="561">
        <v>6.0</v>
      </c>
      <c r="N2343" s="105"/>
      <c r="O2343" s="563">
        <v>111426.0</v>
      </c>
      <c r="P2343" s="563"/>
      <c r="Q2343" s="8"/>
      <c r="S2343" s="8"/>
      <c r="T2343" s="8"/>
      <c r="U2343" s="8"/>
      <c r="V2343" s="8"/>
      <c r="W2343" s="8"/>
    </row>
    <row r="2344" ht="15.75" customHeight="1">
      <c r="A2344" s="9" t="s">
        <v>5242</v>
      </c>
      <c r="B2344" s="9" t="s">
        <v>5243</v>
      </c>
      <c r="C2344" s="61">
        <v>11.0</v>
      </c>
      <c r="D2344" s="61">
        <v>54.0</v>
      </c>
      <c r="E2344" s="61">
        <v>610.0</v>
      </c>
      <c r="F2344" s="61">
        <v>2500.0</v>
      </c>
      <c r="G2344" s="61">
        <v>2430.0</v>
      </c>
      <c r="H2344" s="515">
        <v>3486.804</v>
      </c>
      <c r="I2344" s="515">
        <v>2852.205672</v>
      </c>
      <c r="J2344" s="515">
        <v>2252.4753840000003</v>
      </c>
      <c r="K2344" s="246">
        <v>72.36</v>
      </c>
      <c r="L2344" s="560">
        <v>0.5</v>
      </c>
      <c r="M2344" s="561">
        <v>6.0</v>
      </c>
      <c r="N2344" s="105"/>
      <c r="O2344" s="563">
        <v>121372.0</v>
      </c>
      <c r="P2344" s="563"/>
      <c r="Q2344" s="8"/>
      <c r="S2344" s="8"/>
      <c r="T2344" s="8"/>
      <c r="U2344" s="8"/>
      <c r="V2344" s="8"/>
      <c r="W2344" s="8"/>
    </row>
    <row r="2345" ht="15.75" customHeight="1">
      <c r="A2345" s="9" t="s">
        <v>5244</v>
      </c>
      <c r="B2345" s="9" t="s">
        <v>5245</v>
      </c>
      <c r="C2345" s="61">
        <v>12.0</v>
      </c>
      <c r="D2345" s="61">
        <v>54.0</v>
      </c>
      <c r="E2345" s="61">
        <v>666.0</v>
      </c>
      <c r="F2345" s="61">
        <v>2500.0</v>
      </c>
      <c r="G2345" s="61">
        <v>2430.0</v>
      </c>
      <c r="H2345" s="515">
        <v>3803.4674999999993</v>
      </c>
      <c r="I2345" s="515">
        <v>3111.2364149999994</v>
      </c>
      <c r="J2345" s="515">
        <v>2457.040005</v>
      </c>
      <c r="K2345" s="246">
        <v>78.96</v>
      </c>
      <c r="L2345" s="560">
        <v>0.5</v>
      </c>
      <c r="M2345" s="561">
        <v>6.0</v>
      </c>
      <c r="N2345" s="105"/>
      <c r="O2345" s="563">
        <v>131205.0</v>
      </c>
      <c r="P2345" s="563"/>
      <c r="Q2345" s="8"/>
      <c r="S2345" s="8"/>
      <c r="T2345" s="8"/>
      <c r="U2345" s="8"/>
      <c r="V2345" s="8"/>
      <c r="W2345" s="8"/>
    </row>
    <row r="2346" ht="15.75" customHeight="1">
      <c r="A2346" s="9" t="s">
        <v>5246</v>
      </c>
      <c r="B2346" s="9" t="s">
        <v>5247</v>
      </c>
      <c r="C2346" s="61">
        <v>13.0</v>
      </c>
      <c r="D2346" s="61">
        <v>54.0</v>
      </c>
      <c r="E2346" s="61">
        <v>722.0</v>
      </c>
      <c r="F2346" s="61">
        <v>2500.0</v>
      </c>
      <c r="G2346" s="61">
        <v>2430.0</v>
      </c>
      <c r="H2346" s="515">
        <v>4120.131</v>
      </c>
      <c r="I2346" s="515">
        <v>3370.267158</v>
      </c>
      <c r="J2346" s="515">
        <v>2661.6046260000003</v>
      </c>
      <c r="K2346" s="246">
        <v>85.56</v>
      </c>
      <c r="L2346" s="560">
        <v>0.5</v>
      </c>
      <c r="M2346" s="561">
        <v>6.0</v>
      </c>
      <c r="N2346" s="105"/>
      <c r="O2346" s="563">
        <v>141038.0</v>
      </c>
      <c r="P2346" s="563"/>
      <c r="Q2346" s="8"/>
      <c r="S2346" s="8"/>
      <c r="T2346" s="8"/>
      <c r="U2346" s="8"/>
      <c r="V2346" s="8"/>
      <c r="W2346" s="8"/>
    </row>
    <row r="2347" ht="15.75" customHeight="1">
      <c r="A2347" s="9" t="s">
        <v>5248</v>
      </c>
      <c r="B2347" s="9" t="s">
        <v>5249</v>
      </c>
      <c r="C2347" s="61">
        <v>14.0</v>
      </c>
      <c r="D2347" s="61">
        <v>54.0</v>
      </c>
      <c r="E2347" s="61">
        <v>778.0</v>
      </c>
      <c r="F2347" s="61">
        <v>2500.0</v>
      </c>
      <c r="G2347" s="61">
        <v>2430.0</v>
      </c>
      <c r="H2347" s="515">
        <v>4437.963</v>
      </c>
      <c r="I2347" s="515">
        <v>3630.2537339999994</v>
      </c>
      <c r="J2347" s="515">
        <v>2866.924098</v>
      </c>
      <c r="K2347" s="246">
        <v>92.16</v>
      </c>
      <c r="L2347" s="560">
        <v>0.5</v>
      </c>
      <c r="M2347" s="561">
        <v>6.0</v>
      </c>
      <c r="N2347" s="55"/>
      <c r="O2347" s="563">
        <v>150871.0</v>
      </c>
      <c r="P2347" s="563"/>
      <c r="Q2347" s="8"/>
      <c r="S2347" s="8"/>
      <c r="T2347" s="8"/>
      <c r="U2347" s="8"/>
      <c r="V2347" s="8"/>
      <c r="W2347" s="8"/>
    </row>
    <row r="2348" ht="15.75" customHeight="1">
      <c r="E2348" s="8"/>
      <c r="H2348" s="63"/>
      <c r="I2348" s="63"/>
      <c r="J2348" s="63"/>
      <c r="M2348" s="572"/>
      <c r="O2348" s="563">
        <v>0.0</v>
      </c>
      <c r="P2348" s="563"/>
      <c r="Q2348" s="8"/>
      <c r="S2348" s="8"/>
      <c r="T2348" s="8"/>
      <c r="U2348" s="8"/>
      <c r="V2348" s="8"/>
      <c r="W2348" s="8"/>
    </row>
    <row r="2349" ht="15.75" customHeight="1">
      <c r="B2349" s="573" t="s">
        <v>2069</v>
      </c>
      <c r="E2349" s="8"/>
      <c r="H2349" s="63"/>
      <c r="I2349" s="63"/>
      <c r="J2349" s="63"/>
      <c r="M2349" s="572"/>
      <c r="O2349" s="563">
        <v>0.0</v>
      </c>
      <c r="P2349" s="563"/>
      <c r="Q2349" s="8"/>
      <c r="S2349" s="8"/>
      <c r="T2349" s="8"/>
      <c r="U2349" s="8"/>
      <c r="V2349" s="8"/>
      <c r="W2349" s="8"/>
    </row>
    <row r="2350" ht="15.75" customHeight="1">
      <c r="A2350" s="9" t="s">
        <v>5250</v>
      </c>
      <c r="B2350" s="9" t="s">
        <v>5251</v>
      </c>
      <c r="C2350" s="61">
        <v>2.0</v>
      </c>
      <c r="D2350" s="61">
        <v>54.0</v>
      </c>
      <c r="E2350" s="61">
        <v>106.0</v>
      </c>
      <c r="F2350" s="61">
        <v>3000.0</v>
      </c>
      <c r="G2350" s="61">
        <v>2930.0</v>
      </c>
      <c r="H2350" s="515">
        <v>760.6934999999999</v>
      </c>
      <c r="I2350" s="515">
        <v>622.2472829999998</v>
      </c>
      <c r="J2350" s="515">
        <v>491.4080009999999</v>
      </c>
      <c r="K2350" s="246">
        <v>15.36</v>
      </c>
      <c r="L2350" s="560">
        <v>0.5</v>
      </c>
      <c r="M2350" s="561">
        <v>2.0</v>
      </c>
      <c r="N2350" s="562" t="s">
        <v>1254</v>
      </c>
      <c r="O2350" s="563">
        <v>38437.0</v>
      </c>
      <c r="P2350" s="563"/>
      <c r="Q2350" s="8"/>
      <c r="S2350" s="8"/>
      <c r="T2350" s="8"/>
      <c r="U2350" s="8"/>
      <c r="V2350" s="8"/>
      <c r="W2350" s="8"/>
    </row>
    <row r="2351" ht="15.75" customHeight="1">
      <c r="A2351" s="9" t="s">
        <v>5252</v>
      </c>
      <c r="B2351" s="9" t="s">
        <v>5253</v>
      </c>
      <c r="C2351" s="61">
        <v>3.0</v>
      </c>
      <c r="D2351" s="61">
        <v>54.0</v>
      </c>
      <c r="E2351" s="61">
        <v>162.0</v>
      </c>
      <c r="F2351" s="61">
        <v>3000.0</v>
      </c>
      <c r="G2351" s="61">
        <v>2930.0</v>
      </c>
      <c r="H2351" s="515">
        <v>1141.6245</v>
      </c>
      <c r="I2351" s="515">
        <v>933.8488409999999</v>
      </c>
      <c r="J2351" s="515">
        <v>737.489427</v>
      </c>
      <c r="K2351" s="246">
        <v>23.16</v>
      </c>
      <c r="L2351" s="560">
        <v>0.5</v>
      </c>
      <c r="M2351" s="561">
        <v>4.0</v>
      </c>
      <c r="N2351" s="105"/>
      <c r="O2351" s="563">
        <v>50175.0</v>
      </c>
      <c r="P2351" s="563"/>
      <c r="Q2351" s="8"/>
      <c r="S2351" s="8"/>
      <c r="T2351" s="8"/>
      <c r="U2351" s="8"/>
      <c r="V2351" s="8"/>
      <c r="W2351" s="8"/>
    </row>
    <row r="2352" ht="15.75" customHeight="1">
      <c r="A2352" s="9" t="s">
        <v>5254</v>
      </c>
      <c r="B2352" s="9" t="s">
        <v>5255</v>
      </c>
      <c r="C2352" s="61">
        <v>4.0</v>
      </c>
      <c r="D2352" s="61">
        <v>54.0</v>
      </c>
      <c r="E2352" s="61">
        <v>218.0</v>
      </c>
      <c r="F2352" s="61">
        <v>3000.0</v>
      </c>
      <c r="G2352" s="61">
        <v>2930.0</v>
      </c>
      <c r="H2352" s="515">
        <v>1521.3869999999997</v>
      </c>
      <c r="I2352" s="515">
        <v>1244.4945659999996</v>
      </c>
      <c r="J2352" s="515">
        <v>982.8160019999998</v>
      </c>
      <c r="K2352" s="246">
        <v>30.96</v>
      </c>
      <c r="L2352" s="560">
        <v>0.5</v>
      </c>
      <c r="M2352" s="561">
        <v>4.0</v>
      </c>
      <c r="N2352" s="105"/>
      <c r="O2352" s="563">
        <v>61939.0</v>
      </c>
      <c r="P2352" s="563"/>
      <c r="Q2352" s="8"/>
      <c r="S2352" s="8"/>
      <c r="T2352" s="8"/>
      <c r="U2352" s="8"/>
      <c r="V2352" s="8"/>
      <c r="W2352" s="8"/>
    </row>
    <row r="2353" ht="15.75" customHeight="1">
      <c r="A2353" s="9" t="s">
        <v>5256</v>
      </c>
      <c r="B2353" s="9" t="s">
        <v>5257</v>
      </c>
      <c r="C2353" s="61">
        <v>5.0</v>
      </c>
      <c r="D2353" s="61">
        <v>54.0</v>
      </c>
      <c r="E2353" s="61">
        <v>274.0</v>
      </c>
      <c r="F2353" s="61">
        <v>3000.0</v>
      </c>
      <c r="G2353" s="61">
        <v>2930.0</v>
      </c>
      <c r="H2353" s="515">
        <v>1902.3180000000002</v>
      </c>
      <c r="I2353" s="515">
        <v>1556.0961240000001</v>
      </c>
      <c r="J2353" s="515">
        <v>1228.8974280000002</v>
      </c>
      <c r="K2353" s="246">
        <v>38.76</v>
      </c>
      <c r="L2353" s="560">
        <v>0.5</v>
      </c>
      <c r="M2353" s="561">
        <v>4.0</v>
      </c>
      <c r="N2353" s="105"/>
      <c r="O2353" s="563">
        <v>73726.0</v>
      </c>
      <c r="P2353" s="563"/>
      <c r="Q2353" s="8"/>
      <c r="S2353" s="8"/>
      <c r="T2353" s="8"/>
      <c r="U2353" s="8"/>
      <c r="V2353" s="8"/>
      <c r="W2353" s="8"/>
    </row>
    <row r="2354" ht="15.75" customHeight="1">
      <c r="A2354" s="9" t="s">
        <v>5258</v>
      </c>
      <c r="B2354" s="9" t="s">
        <v>5259</v>
      </c>
      <c r="C2354" s="61">
        <v>6.0</v>
      </c>
      <c r="D2354" s="61">
        <v>54.0</v>
      </c>
      <c r="E2354" s="61">
        <v>330.0</v>
      </c>
      <c r="F2354" s="61">
        <v>3000.0</v>
      </c>
      <c r="G2354" s="61">
        <v>2930.0</v>
      </c>
      <c r="H2354" s="515">
        <v>2282.0805</v>
      </c>
      <c r="I2354" s="515">
        <v>1866.741849</v>
      </c>
      <c r="J2354" s="515">
        <v>1474.224003</v>
      </c>
      <c r="K2354" s="246">
        <v>46.56</v>
      </c>
      <c r="L2354" s="560">
        <v>0.5</v>
      </c>
      <c r="M2354" s="561">
        <v>4.0</v>
      </c>
      <c r="N2354" s="105"/>
      <c r="O2354" s="563">
        <v>85538.0</v>
      </c>
      <c r="P2354" s="563"/>
      <c r="Q2354" s="8"/>
      <c r="S2354" s="8"/>
      <c r="T2354" s="8"/>
      <c r="U2354" s="8"/>
      <c r="V2354" s="8"/>
      <c r="W2354" s="8"/>
    </row>
    <row r="2355" ht="15.75" customHeight="1">
      <c r="A2355" s="9" t="s">
        <v>5260</v>
      </c>
      <c r="B2355" s="9" t="s">
        <v>5261</v>
      </c>
      <c r="C2355" s="61">
        <v>7.0</v>
      </c>
      <c r="D2355" s="61">
        <v>54.0</v>
      </c>
      <c r="E2355" s="61">
        <v>386.0</v>
      </c>
      <c r="F2355" s="61">
        <v>3000.0</v>
      </c>
      <c r="G2355" s="61">
        <v>2930.0</v>
      </c>
      <c r="H2355" s="515">
        <v>2663.0114999999996</v>
      </c>
      <c r="I2355" s="515">
        <v>2178.3434069999994</v>
      </c>
      <c r="J2355" s="515">
        <v>1720.3054289999998</v>
      </c>
      <c r="K2355" s="246">
        <v>54.36</v>
      </c>
      <c r="L2355" s="560">
        <v>0.5</v>
      </c>
      <c r="M2355" s="561">
        <v>4.0</v>
      </c>
      <c r="N2355" s="105"/>
      <c r="O2355" s="563">
        <v>97374.0</v>
      </c>
      <c r="P2355" s="563"/>
      <c r="Q2355" s="8"/>
      <c r="S2355" s="8"/>
      <c r="T2355" s="8"/>
      <c r="U2355" s="8"/>
      <c r="V2355" s="8"/>
      <c r="W2355" s="8"/>
    </row>
    <row r="2356" ht="15.75" customHeight="1">
      <c r="A2356" s="9" t="s">
        <v>5262</v>
      </c>
      <c r="B2356" s="9" t="s">
        <v>5263</v>
      </c>
      <c r="C2356" s="61">
        <v>8.0</v>
      </c>
      <c r="D2356" s="61">
        <v>54.0</v>
      </c>
      <c r="E2356" s="61">
        <v>442.0</v>
      </c>
      <c r="F2356" s="61">
        <v>3000.0</v>
      </c>
      <c r="G2356" s="61">
        <v>2930.0</v>
      </c>
      <c r="H2356" s="515">
        <v>3042.7739999999994</v>
      </c>
      <c r="I2356" s="515">
        <v>2488.9891319999992</v>
      </c>
      <c r="J2356" s="515">
        <v>1965.6320039999996</v>
      </c>
      <c r="K2356" s="246">
        <v>62.160000000000004</v>
      </c>
      <c r="L2356" s="560">
        <v>0.5</v>
      </c>
      <c r="M2356" s="561">
        <v>4.0</v>
      </c>
      <c r="N2356" s="105"/>
      <c r="O2356" s="563">
        <v>109240.0</v>
      </c>
      <c r="P2356" s="563"/>
      <c r="Q2356" s="8"/>
      <c r="S2356" s="8"/>
      <c r="T2356" s="8"/>
      <c r="U2356" s="8"/>
      <c r="V2356" s="8"/>
      <c r="W2356" s="8"/>
    </row>
    <row r="2357" ht="15.75" customHeight="1">
      <c r="A2357" s="9" t="s">
        <v>5264</v>
      </c>
      <c r="B2357" s="9" t="s">
        <v>5265</v>
      </c>
      <c r="C2357" s="61">
        <v>9.0</v>
      </c>
      <c r="D2357" s="61">
        <v>54.0</v>
      </c>
      <c r="E2357" s="61">
        <v>498.0</v>
      </c>
      <c r="F2357" s="61">
        <v>3000.0</v>
      </c>
      <c r="G2357" s="61">
        <v>2930.0</v>
      </c>
      <c r="H2357" s="515">
        <v>3423.705</v>
      </c>
      <c r="I2357" s="515">
        <v>2800.5906899999995</v>
      </c>
      <c r="J2357" s="515">
        <v>2211.7134300000002</v>
      </c>
      <c r="K2357" s="246">
        <v>69.96</v>
      </c>
      <c r="L2357" s="560">
        <v>0.5</v>
      </c>
      <c r="M2357" s="561">
        <v>4.0</v>
      </c>
      <c r="N2357" s="105"/>
      <c r="O2357" s="563">
        <v>121125.0</v>
      </c>
      <c r="P2357" s="563"/>
      <c r="Q2357" s="8"/>
      <c r="S2357" s="8"/>
      <c r="T2357" s="8"/>
      <c r="U2357" s="8"/>
      <c r="V2357" s="8"/>
      <c r="W2357" s="8"/>
    </row>
    <row r="2358" ht="15.75" customHeight="1">
      <c r="A2358" s="9" t="s">
        <v>5266</v>
      </c>
      <c r="B2358" s="9" t="s">
        <v>5267</v>
      </c>
      <c r="C2358" s="61">
        <v>10.0</v>
      </c>
      <c r="D2358" s="61">
        <v>54.0</v>
      </c>
      <c r="E2358" s="61">
        <v>554.0</v>
      </c>
      <c r="F2358" s="61">
        <v>3000.0</v>
      </c>
      <c r="G2358" s="61">
        <v>2930.0</v>
      </c>
      <c r="H2358" s="515">
        <v>3803.4674999999993</v>
      </c>
      <c r="I2358" s="515">
        <v>3111.2364149999994</v>
      </c>
      <c r="J2358" s="515">
        <v>2457.040005</v>
      </c>
      <c r="K2358" s="246">
        <v>77.76</v>
      </c>
      <c r="L2358" s="560">
        <v>0.5</v>
      </c>
      <c r="M2358" s="561">
        <v>6.0</v>
      </c>
      <c r="N2358" s="105"/>
      <c r="O2358" s="563">
        <v>133044.0</v>
      </c>
      <c r="P2358" s="563"/>
      <c r="Q2358" s="8"/>
      <c r="S2358" s="8"/>
      <c r="T2358" s="8"/>
      <c r="U2358" s="8"/>
      <c r="V2358" s="8"/>
      <c r="W2358" s="8"/>
    </row>
    <row r="2359" ht="15.75" customHeight="1">
      <c r="A2359" s="9" t="s">
        <v>5268</v>
      </c>
      <c r="B2359" s="9" t="s">
        <v>5269</v>
      </c>
      <c r="C2359" s="61">
        <v>11.0</v>
      </c>
      <c r="D2359" s="61">
        <v>54.0</v>
      </c>
      <c r="E2359" s="61">
        <v>610.0</v>
      </c>
      <c r="F2359" s="61">
        <v>3000.0</v>
      </c>
      <c r="G2359" s="61">
        <v>2930.0</v>
      </c>
      <c r="H2359" s="515">
        <v>4184.3985</v>
      </c>
      <c r="I2359" s="515">
        <v>3422.837973</v>
      </c>
      <c r="J2359" s="515">
        <v>2703.121431</v>
      </c>
      <c r="K2359" s="246">
        <v>85.56</v>
      </c>
      <c r="L2359" s="560">
        <v>0.5</v>
      </c>
      <c r="M2359" s="561">
        <v>6.0</v>
      </c>
      <c r="N2359" s="105"/>
      <c r="O2359" s="563">
        <v>144979.0</v>
      </c>
      <c r="P2359" s="563"/>
      <c r="Q2359" s="8"/>
      <c r="S2359" s="8"/>
      <c r="T2359" s="8"/>
      <c r="U2359" s="8"/>
      <c r="V2359" s="8"/>
      <c r="W2359" s="8"/>
    </row>
    <row r="2360" ht="15.75" customHeight="1">
      <c r="A2360" s="9" t="s">
        <v>5270</v>
      </c>
      <c r="B2360" s="9" t="s">
        <v>5271</v>
      </c>
      <c r="C2360" s="61">
        <v>12.0</v>
      </c>
      <c r="D2360" s="61">
        <v>54.0</v>
      </c>
      <c r="E2360" s="61">
        <v>666.0</v>
      </c>
      <c r="F2360" s="61">
        <v>3000.0</v>
      </c>
      <c r="G2360" s="61">
        <v>2930.0</v>
      </c>
      <c r="H2360" s="515">
        <v>4564.161</v>
      </c>
      <c r="I2360" s="515">
        <v>3733.483698</v>
      </c>
      <c r="J2360" s="515">
        <v>2948.448006</v>
      </c>
      <c r="K2360" s="246">
        <v>93.36</v>
      </c>
      <c r="L2360" s="560">
        <v>0.5</v>
      </c>
      <c r="M2360" s="561">
        <v>6.0</v>
      </c>
      <c r="N2360" s="105"/>
      <c r="O2360" s="563">
        <v>156779.0</v>
      </c>
      <c r="P2360" s="563"/>
      <c r="Q2360" s="8"/>
      <c r="S2360" s="8"/>
      <c r="T2360" s="8"/>
      <c r="U2360" s="8"/>
      <c r="V2360" s="8"/>
      <c r="W2360" s="8"/>
    </row>
    <row r="2361" ht="15.75" customHeight="1">
      <c r="A2361" s="9" t="s">
        <v>5272</v>
      </c>
      <c r="B2361" s="9" t="s">
        <v>5273</v>
      </c>
      <c r="C2361" s="61">
        <v>13.0</v>
      </c>
      <c r="D2361" s="61">
        <v>54.0</v>
      </c>
      <c r="E2361" s="61">
        <v>722.0</v>
      </c>
      <c r="F2361" s="61">
        <v>3000.0</v>
      </c>
      <c r="G2361" s="61">
        <v>2930.0</v>
      </c>
      <c r="H2361" s="515">
        <v>4945.092</v>
      </c>
      <c r="I2361" s="515">
        <v>4045.0852559999994</v>
      </c>
      <c r="J2361" s="515">
        <v>3194.529432</v>
      </c>
      <c r="K2361" s="246">
        <v>101.16000000000001</v>
      </c>
      <c r="L2361" s="560">
        <v>0.5</v>
      </c>
      <c r="M2361" s="561">
        <v>6.0</v>
      </c>
      <c r="N2361" s="105"/>
      <c r="O2361" s="563">
        <v>168578.0</v>
      </c>
      <c r="P2361" s="563"/>
      <c r="Q2361" s="8"/>
      <c r="S2361" s="8"/>
      <c r="T2361" s="8"/>
      <c r="U2361" s="8"/>
      <c r="V2361" s="8"/>
      <c r="W2361" s="8"/>
    </row>
    <row r="2362" ht="15.75" customHeight="1">
      <c r="A2362" s="9" t="s">
        <v>5274</v>
      </c>
      <c r="B2362" s="9" t="s">
        <v>5275</v>
      </c>
      <c r="C2362" s="61">
        <v>14.0</v>
      </c>
      <c r="D2362" s="61">
        <v>54.0</v>
      </c>
      <c r="E2362" s="61">
        <v>778.0</v>
      </c>
      <c r="F2362" s="61">
        <v>3000.0</v>
      </c>
      <c r="G2362" s="61">
        <v>2930.0</v>
      </c>
      <c r="H2362" s="515">
        <v>5324.8544999999995</v>
      </c>
      <c r="I2362" s="515">
        <v>4355.730981</v>
      </c>
      <c r="J2362" s="515">
        <v>3439.856007</v>
      </c>
      <c r="K2362" s="246">
        <v>108.96</v>
      </c>
      <c r="L2362" s="560">
        <v>0.5</v>
      </c>
      <c r="M2362" s="561">
        <v>6.0</v>
      </c>
      <c r="N2362" s="55"/>
      <c r="O2362" s="563">
        <v>180378.0</v>
      </c>
      <c r="P2362" s="563"/>
      <c r="Q2362" s="8"/>
      <c r="S2362" s="8"/>
      <c r="T2362" s="8"/>
      <c r="U2362" s="8"/>
      <c r="V2362" s="8"/>
      <c r="W2362" s="8"/>
    </row>
    <row r="2363" ht="15.75" customHeight="1">
      <c r="O2363" s="563">
        <v>0.0</v>
      </c>
      <c r="P2363" s="563"/>
      <c r="Q2363" s="8"/>
      <c r="S2363" s="8"/>
      <c r="T2363" s="8"/>
      <c r="U2363" s="8"/>
      <c r="V2363" s="8"/>
      <c r="W2363" s="8"/>
    </row>
    <row r="2364" ht="15.75" customHeight="1">
      <c r="A2364" s="9" t="s">
        <v>5276</v>
      </c>
      <c r="B2364" s="9" t="s">
        <v>5277</v>
      </c>
      <c r="C2364" s="61">
        <v>2.0</v>
      </c>
      <c r="D2364" s="61">
        <v>55.0</v>
      </c>
      <c r="E2364" s="61">
        <v>500.0</v>
      </c>
      <c r="F2364" s="61">
        <v>82.0</v>
      </c>
      <c r="G2364" s="61">
        <v>50.0</v>
      </c>
      <c r="H2364" s="515">
        <v>88.56</v>
      </c>
      <c r="I2364" s="515">
        <v>72.44208</v>
      </c>
      <c r="J2364" s="515">
        <v>57.20976</v>
      </c>
      <c r="K2364" s="61">
        <v>2.8</v>
      </c>
      <c r="L2364" s="560">
        <v>0.5</v>
      </c>
      <c r="M2364" s="590">
        <v>2.0</v>
      </c>
      <c r="N2364" s="562" t="s">
        <v>2098</v>
      </c>
      <c r="O2364" s="563">
        <v>11196.0</v>
      </c>
      <c r="P2364" s="563"/>
      <c r="Q2364" s="8"/>
      <c r="S2364" s="8"/>
      <c r="T2364" s="8"/>
      <c r="U2364" s="8"/>
      <c r="V2364" s="8"/>
      <c r="W2364" s="8"/>
    </row>
    <row r="2365" ht="15.75" customHeight="1">
      <c r="A2365" s="9" t="s">
        <v>5278</v>
      </c>
      <c r="B2365" s="9" t="s">
        <v>5279</v>
      </c>
      <c r="C2365" s="61">
        <v>3.0</v>
      </c>
      <c r="D2365" s="61">
        <v>55.0</v>
      </c>
      <c r="E2365" s="61">
        <v>500.0</v>
      </c>
      <c r="F2365" s="61">
        <v>132.0</v>
      </c>
      <c r="G2365" s="61">
        <v>100.0</v>
      </c>
      <c r="H2365" s="515">
        <v>143.91</v>
      </c>
      <c r="I2365" s="515">
        <v>117.71838</v>
      </c>
      <c r="J2365" s="515">
        <v>92.96586</v>
      </c>
      <c r="K2365" s="61">
        <v>4.2</v>
      </c>
      <c r="L2365" s="560">
        <v>0.5</v>
      </c>
      <c r="M2365" s="590">
        <v>4.0</v>
      </c>
      <c r="N2365" s="105"/>
      <c r="O2365" s="563">
        <v>13178.0</v>
      </c>
      <c r="P2365" s="563"/>
      <c r="Q2365" s="8"/>
      <c r="S2365" s="8"/>
      <c r="T2365" s="8"/>
      <c r="U2365" s="8"/>
      <c r="V2365" s="8"/>
      <c r="W2365" s="8"/>
    </row>
    <row r="2366" ht="15.75" customHeight="1">
      <c r="A2366" s="9" t="s">
        <v>5280</v>
      </c>
      <c r="B2366" s="9" t="s">
        <v>5281</v>
      </c>
      <c r="C2366" s="61">
        <v>4.0</v>
      </c>
      <c r="D2366" s="61">
        <v>55.0</v>
      </c>
      <c r="E2366" s="61">
        <v>500.0</v>
      </c>
      <c r="F2366" s="61">
        <v>182.0</v>
      </c>
      <c r="G2366" s="61">
        <v>150.0</v>
      </c>
      <c r="H2366" s="515">
        <v>199.26000000000002</v>
      </c>
      <c r="I2366" s="515">
        <v>162.99468000000002</v>
      </c>
      <c r="J2366" s="515">
        <v>128.72196000000002</v>
      </c>
      <c r="K2366" s="61">
        <v>5.6</v>
      </c>
      <c r="L2366" s="560">
        <v>0.5</v>
      </c>
      <c r="M2366" s="590">
        <v>4.0</v>
      </c>
      <c r="N2366" s="105"/>
      <c r="O2366" s="563">
        <v>15165.0</v>
      </c>
      <c r="P2366" s="563"/>
      <c r="Q2366" s="8"/>
      <c r="S2366" s="8"/>
      <c r="T2366" s="8"/>
      <c r="U2366" s="8"/>
      <c r="V2366" s="8"/>
      <c r="W2366" s="8"/>
    </row>
    <row r="2367" ht="15.75" customHeight="1">
      <c r="A2367" s="565" t="s">
        <v>5282</v>
      </c>
      <c r="B2367" s="565" t="s">
        <v>5283</v>
      </c>
      <c r="C2367" s="566">
        <v>5.0</v>
      </c>
      <c r="D2367" s="566">
        <v>55.0</v>
      </c>
      <c r="E2367" s="566">
        <v>500.0</v>
      </c>
      <c r="F2367" s="566">
        <v>232.0</v>
      </c>
      <c r="G2367" s="566">
        <v>200.0</v>
      </c>
      <c r="H2367" s="567">
        <v>254.60999999999999</v>
      </c>
      <c r="I2367" s="567">
        <v>208.27097999999998</v>
      </c>
      <c r="J2367" s="567">
        <v>164.47806</v>
      </c>
      <c r="K2367" s="566">
        <v>6.9</v>
      </c>
      <c r="L2367" s="568">
        <v>0.5</v>
      </c>
      <c r="M2367" s="591">
        <v>4.0</v>
      </c>
      <c r="N2367" s="105"/>
      <c r="O2367" s="563">
        <v>17156.0</v>
      </c>
      <c r="P2367" s="563"/>
      <c r="Q2367" s="8"/>
      <c r="S2367" s="8"/>
      <c r="T2367" s="8"/>
      <c r="U2367" s="8"/>
      <c r="V2367" s="8"/>
      <c r="W2367" s="8"/>
    </row>
    <row r="2368" ht="15.75" customHeight="1">
      <c r="A2368" s="9" t="s">
        <v>5284</v>
      </c>
      <c r="B2368" s="9" t="s">
        <v>5285</v>
      </c>
      <c r="C2368" s="61">
        <v>6.0</v>
      </c>
      <c r="D2368" s="61">
        <v>55.0</v>
      </c>
      <c r="E2368" s="61">
        <v>500.0</v>
      </c>
      <c r="F2368" s="61">
        <v>282.0</v>
      </c>
      <c r="G2368" s="61">
        <v>250.0</v>
      </c>
      <c r="H2368" s="515">
        <v>309.96</v>
      </c>
      <c r="I2368" s="515">
        <v>253.54727999999997</v>
      </c>
      <c r="J2368" s="515">
        <v>200.23416</v>
      </c>
      <c r="K2368" s="61">
        <v>8.3</v>
      </c>
      <c r="L2368" s="560">
        <v>0.5</v>
      </c>
      <c r="M2368" s="590">
        <v>4.0</v>
      </c>
      <c r="N2368" s="105"/>
      <c r="O2368" s="563">
        <v>19150.0</v>
      </c>
      <c r="P2368" s="563"/>
      <c r="Q2368" s="8"/>
      <c r="S2368" s="8"/>
      <c r="T2368" s="8"/>
      <c r="U2368" s="8"/>
      <c r="V2368" s="8"/>
      <c r="W2368" s="8"/>
    </row>
    <row r="2369" ht="15.75" customHeight="1">
      <c r="A2369" s="9" t="s">
        <v>5286</v>
      </c>
      <c r="B2369" s="9" t="s">
        <v>5287</v>
      </c>
      <c r="C2369" s="61">
        <v>7.0</v>
      </c>
      <c r="D2369" s="61">
        <v>55.0</v>
      </c>
      <c r="E2369" s="61">
        <v>500.0</v>
      </c>
      <c r="F2369" s="61">
        <v>332.0</v>
      </c>
      <c r="G2369" s="61">
        <v>300.0</v>
      </c>
      <c r="H2369" s="515">
        <v>365.31</v>
      </c>
      <c r="I2369" s="515">
        <v>298.82358</v>
      </c>
      <c r="J2369" s="515">
        <v>235.99026</v>
      </c>
      <c r="K2369" s="61">
        <v>9.7</v>
      </c>
      <c r="L2369" s="560">
        <v>0.5</v>
      </c>
      <c r="M2369" s="590">
        <v>4.0</v>
      </c>
      <c r="N2369" s="105"/>
      <c r="O2369" s="563">
        <v>21149.0</v>
      </c>
      <c r="P2369" s="563"/>
      <c r="Q2369" s="8"/>
      <c r="S2369" s="8"/>
      <c r="T2369" s="8"/>
      <c r="U2369" s="8"/>
      <c r="V2369" s="8"/>
      <c r="W2369" s="8"/>
    </row>
    <row r="2370" ht="15.75" customHeight="1">
      <c r="A2370" s="565" t="s">
        <v>5288</v>
      </c>
      <c r="B2370" s="565" t="s">
        <v>5289</v>
      </c>
      <c r="C2370" s="566">
        <v>8.0</v>
      </c>
      <c r="D2370" s="566">
        <v>55.0</v>
      </c>
      <c r="E2370" s="566">
        <v>500.0</v>
      </c>
      <c r="F2370" s="566">
        <v>382.0</v>
      </c>
      <c r="G2370" s="566">
        <v>350.0</v>
      </c>
      <c r="H2370" s="567">
        <v>420.65999999999997</v>
      </c>
      <c r="I2370" s="567">
        <v>344.0998799999999</v>
      </c>
      <c r="J2370" s="567">
        <v>271.74636</v>
      </c>
      <c r="K2370" s="566">
        <v>11.1</v>
      </c>
      <c r="L2370" s="568">
        <v>0.5</v>
      </c>
      <c r="M2370" s="591">
        <v>4.0</v>
      </c>
      <c r="N2370" s="105"/>
      <c r="O2370" s="563">
        <v>23152.0</v>
      </c>
      <c r="P2370" s="563"/>
      <c r="Q2370" s="8"/>
      <c r="S2370" s="8"/>
      <c r="T2370" s="8"/>
      <c r="U2370" s="8"/>
      <c r="V2370" s="8"/>
      <c r="W2370" s="8"/>
    </row>
    <row r="2371" ht="15.75" customHeight="1">
      <c r="A2371" s="9" t="s">
        <v>5290</v>
      </c>
      <c r="B2371" s="9" t="s">
        <v>5291</v>
      </c>
      <c r="C2371" s="61">
        <v>9.0</v>
      </c>
      <c r="D2371" s="61">
        <v>55.0</v>
      </c>
      <c r="E2371" s="61">
        <v>500.0</v>
      </c>
      <c r="F2371" s="61">
        <v>432.0</v>
      </c>
      <c r="G2371" s="61">
        <v>400.0</v>
      </c>
      <c r="H2371" s="515">
        <v>476.01</v>
      </c>
      <c r="I2371" s="515">
        <v>389.37618</v>
      </c>
      <c r="J2371" s="515">
        <v>307.50246</v>
      </c>
      <c r="K2371" s="61">
        <v>12.4</v>
      </c>
      <c r="L2371" s="560">
        <v>0.5</v>
      </c>
      <c r="M2371" s="590">
        <v>4.0</v>
      </c>
      <c r="N2371" s="105"/>
      <c r="O2371" s="563">
        <v>25159.0</v>
      </c>
      <c r="P2371" s="563"/>
      <c r="Q2371" s="8"/>
      <c r="S2371" s="8"/>
      <c r="T2371" s="8"/>
      <c r="U2371" s="8"/>
      <c r="V2371" s="8"/>
      <c r="W2371" s="8"/>
    </row>
    <row r="2372" ht="15.75" customHeight="1">
      <c r="A2372" s="9" t="s">
        <v>5292</v>
      </c>
      <c r="B2372" s="9" t="s">
        <v>5293</v>
      </c>
      <c r="C2372" s="61">
        <v>10.0</v>
      </c>
      <c r="D2372" s="61">
        <v>55.0</v>
      </c>
      <c r="E2372" s="61">
        <v>500.0</v>
      </c>
      <c r="F2372" s="61">
        <v>482.0</v>
      </c>
      <c r="G2372" s="61">
        <v>450.0</v>
      </c>
      <c r="H2372" s="515">
        <v>532.59</v>
      </c>
      <c r="I2372" s="515">
        <v>435.65862</v>
      </c>
      <c r="J2372" s="515">
        <v>344.05314000000004</v>
      </c>
      <c r="K2372" s="61">
        <v>13.8</v>
      </c>
      <c r="L2372" s="560">
        <v>0.5</v>
      </c>
      <c r="M2372" s="590">
        <v>6.0</v>
      </c>
      <c r="N2372" s="105"/>
      <c r="O2372" s="563">
        <v>27170.0</v>
      </c>
      <c r="P2372" s="563"/>
      <c r="Q2372" s="8"/>
      <c r="S2372" s="8"/>
      <c r="T2372" s="8"/>
      <c r="U2372" s="8"/>
      <c r="V2372" s="8"/>
      <c r="W2372" s="8"/>
    </row>
    <row r="2373" ht="15.75" customHeight="1">
      <c r="A2373" s="565" t="s">
        <v>5294</v>
      </c>
      <c r="B2373" s="565" t="s">
        <v>5295</v>
      </c>
      <c r="C2373" s="566">
        <v>11.0</v>
      </c>
      <c r="D2373" s="566">
        <v>55.0</v>
      </c>
      <c r="E2373" s="566">
        <v>500.0</v>
      </c>
      <c r="F2373" s="566">
        <v>532.0</v>
      </c>
      <c r="G2373" s="566">
        <v>500.0</v>
      </c>
      <c r="H2373" s="567">
        <v>587.94</v>
      </c>
      <c r="I2373" s="567">
        <v>480.93492000000003</v>
      </c>
      <c r="J2373" s="567">
        <v>379.80924000000005</v>
      </c>
      <c r="K2373" s="566">
        <v>15.2</v>
      </c>
      <c r="L2373" s="568">
        <v>0.5</v>
      </c>
      <c r="M2373" s="591">
        <v>6.0</v>
      </c>
      <c r="N2373" s="105"/>
      <c r="O2373" s="563">
        <v>29183.0</v>
      </c>
      <c r="P2373" s="563"/>
      <c r="Q2373" s="8"/>
      <c r="S2373" s="8"/>
      <c r="T2373" s="8"/>
      <c r="U2373" s="8"/>
      <c r="V2373" s="8"/>
      <c r="W2373" s="8"/>
    </row>
    <row r="2374" ht="15.75" customHeight="1">
      <c r="A2374" s="9" t="s">
        <v>5296</v>
      </c>
      <c r="B2374" s="9" t="s">
        <v>5297</v>
      </c>
      <c r="C2374" s="61">
        <v>12.0</v>
      </c>
      <c r="D2374" s="61">
        <v>55.0</v>
      </c>
      <c r="E2374" s="61">
        <v>500.0</v>
      </c>
      <c r="F2374" s="61">
        <v>582.0</v>
      </c>
      <c r="G2374" s="61">
        <v>550.0</v>
      </c>
      <c r="H2374" s="515">
        <v>643.2900000000001</v>
      </c>
      <c r="I2374" s="515">
        <v>526.21122</v>
      </c>
      <c r="J2374" s="515">
        <v>415.56534000000005</v>
      </c>
      <c r="K2374" s="61">
        <v>16.6</v>
      </c>
      <c r="L2374" s="560">
        <v>0.5</v>
      </c>
      <c r="M2374" s="590">
        <v>6.0</v>
      </c>
      <c r="N2374" s="105"/>
      <c r="O2374" s="563">
        <v>31174.0</v>
      </c>
      <c r="P2374" s="563"/>
      <c r="Q2374" s="8"/>
      <c r="S2374" s="8"/>
      <c r="T2374" s="8"/>
      <c r="U2374" s="8"/>
      <c r="V2374" s="8"/>
      <c r="W2374" s="8"/>
    </row>
    <row r="2375" ht="15.75" customHeight="1">
      <c r="A2375" s="9" t="s">
        <v>5298</v>
      </c>
      <c r="B2375" s="9" t="s">
        <v>5299</v>
      </c>
      <c r="C2375" s="61">
        <v>13.0</v>
      </c>
      <c r="D2375" s="61">
        <v>55.0</v>
      </c>
      <c r="E2375" s="61">
        <v>500.0</v>
      </c>
      <c r="F2375" s="61">
        <v>632.0</v>
      </c>
      <c r="G2375" s="61">
        <v>600.0</v>
      </c>
      <c r="H2375" s="515">
        <v>698.64</v>
      </c>
      <c r="I2375" s="515">
        <v>571.4875199999999</v>
      </c>
      <c r="J2375" s="515">
        <v>451.32144</v>
      </c>
      <c r="K2375" s="61">
        <v>17.9</v>
      </c>
      <c r="L2375" s="560">
        <v>0.5</v>
      </c>
      <c r="M2375" s="590">
        <v>6.0</v>
      </c>
      <c r="N2375" s="105"/>
      <c r="O2375" s="563">
        <v>33164.0</v>
      </c>
      <c r="P2375" s="563"/>
      <c r="Q2375" s="8"/>
      <c r="S2375" s="8"/>
      <c r="T2375" s="8"/>
      <c r="U2375" s="8"/>
      <c r="V2375" s="8"/>
      <c r="W2375" s="8"/>
    </row>
    <row r="2376" ht="15.75" customHeight="1">
      <c r="A2376" s="9" t="s">
        <v>5300</v>
      </c>
      <c r="B2376" s="9" t="s">
        <v>5301</v>
      </c>
      <c r="C2376" s="61">
        <v>14.0</v>
      </c>
      <c r="D2376" s="61">
        <v>55.0</v>
      </c>
      <c r="E2376" s="61">
        <v>500.0</v>
      </c>
      <c r="F2376" s="61">
        <v>682.0</v>
      </c>
      <c r="G2376" s="61">
        <v>650.0</v>
      </c>
      <c r="H2376" s="515">
        <v>753.99</v>
      </c>
      <c r="I2376" s="515">
        <v>616.76382</v>
      </c>
      <c r="J2376" s="515">
        <v>487.07754</v>
      </c>
      <c r="K2376" s="61">
        <v>19.3</v>
      </c>
      <c r="L2376" s="560">
        <v>0.5</v>
      </c>
      <c r="M2376" s="590">
        <v>6.0</v>
      </c>
      <c r="N2376" s="55"/>
      <c r="O2376" s="563">
        <v>35357.0</v>
      </c>
      <c r="P2376" s="563"/>
      <c r="Q2376" s="8"/>
      <c r="S2376" s="8"/>
      <c r="T2376" s="8"/>
      <c r="U2376" s="8"/>
      <c r="V2376" s="8"/>
      <c r="W2376" s="8"/>
    </row>
    <row r="2377" ht="15.75" customHeight="1">
      <c r="C2377" s="67"/>
      <c r="D2377" s="67"/>
      <c r="E2377" s="67"/>
      <c r="F2377" s="67"/>
      <c r="G2377" s="67"/>
      <c r="H2377" s="115"/>
      <c r="I2377" s="115"/>
      <c r="J2377" s="115"/>
      <c r="K2377" s="200"/>
      <c r="L2377" s="570"/>
      <c r="M2377" s="592"/>
      <c r="O2377" s="563">
        <v>0.0</v>
      </c>
      <c r="P2377" s="563"/>
      <c r="Q2377" s="8"/>
      <c r="S2377" s="8"/>
      <c r="T2377" s="8"/>
      <c r="U2377" s="8"/>
      <c r="V2377" s="8"/>
      <c r="W2377" s="8"/>
    </row>
    <row r="2378" ht="15.75" customHeight="1">
      <c r="A2378" s="572"/>
      <c r="B2378" s="573" t="s">
        <v>625</v>
      </c>
      <c r="C2378" s="572"/>
      <c r="D2378" s="572"/>
      <c r="E2378" s="572"/>
      <c r="F2378" s="572"/>
      <c r="G2378" s="572"/>
      <c r="H2378" s="574"/>
      <c r="I2378" s="574"/>
      <c r="J2378" s="574"/>
      <c r="K2378" s="572"/>
      <c r="L2378" s="575"/>
      <c r="M2378" s="410"/>
      <c r="N2378" s="572"/>
      <c r="O2378" s="563">
        <v>0.0</v>
      </c>
      <c r="P2378" s="563"/>
      <c r="Q2378" s="8"/>
      <c r="S2378" s="8"/>
      <c r="T2378" s="8"/>
      <c r="U2378" s="8"/>
      <c r="V2378" s="8"/>
      <c r="W2378" s="8"/>
    </row>
    <row r="2379" ht="15.75" customHeight="1">
      <c r="A2379" s="9" t="s">
        <v>5302</v>
      </c>
      <c r="B2379" s="9" t="s">
        <v>5303</v>
      </c>
      <c r="C2379" s="61">
        <v>2.0</v>
      </c>
      <c r="D2379" s="61">
        <v>55.0</v>
      </c>
      <c r="E2379" s="61">
        <v>550.0</v>
      </c>
      <c r="F2379" s="61">
        <v>82.0</v>
      </c>
      <c r="G2379" s="61">
        <v>50.0</v>
      </c>
      <c r="H2379" s="515">
        <v>97.17</v>
      </c>
      <c r="I2379" s="515">
        <v>79.48505999999999</v>
      </c>
      <c r="J2379" s="515">
        <v>62.771820000000005</v>
      </c>
      <c r="K2379" s="61">
        <v>3.0</v>
      </c>
      <c r="L2379" s="560">
        <v>0.5</v>
      </c>
      <c r="M2379" s="590">
        <v>2.0</v>
      </c>
      <c r="N2379" s="562" t="s">
        <v>2098</v>
      </c>
      <c r="O2379" s="563">
        <v>12043.0</v>
      </c>
      <c r="P2379" s="563"/>
      <c r="Q2379" s="8"/>
      <c r="S2379" s="8"/>
      <c r="T2379" s="8"/>
      <c r="U2379" s="8"/>
      <c r="V2379" s="8"/>
      <c r="W2379" s="8"/>
    </row>
    <row r="2380" ht="15.75" customHeight="1">
      <c r="A2380" s="9" t="s">
        <v>5304</v>
      </c>
      <c r="B2380" s="9" t="s">
        <v>5305</v>
      </c>
      <c r="C2380" s="61">
        <v>3.0</v>
      </c>
      <c r="D2380" s="61">
        <v>55.0</v>
      </c>
      <c r="E2380" s="61">
        <v>550.0</v>
      </c>
      <c r="F2380" s="61">
        <v>132.0</v>
      </c>
      <c r="G2380" s="61">
        <v>100.0</v>
      </c>
      <c r="H2380" s="515">
        <v>157.44</v>
      </c>
      <c r="I2380" s="515">
        <v>128.78591999999998</v>
      </c>
      <c r="J2380" s="515">
        <v>101.70624000000001</v>
      </c>
      <c r="K2380" s="61">
        <v>4.5</v>
      </c>
      <c r="L2380" s="560">
        <v>0.5</v>
      </c>
      <c r="M2380" s="590">
        <v>4.0</v>
      </c>
      <c r="N2380" s="105"/>
      <c r="O2380" s="563">
        <v>14222.0</v>
      </c>
      <c r="P2380" s="563"/>
      <c r="Q2380" s="8"/>
      <c r="S2380" s="8"/>
      <c r="T2380" s="8"/>
      <c r="U2380" s="8"/>
      <c r="V2380" s="8"/>
      <c r="W2380" s="8"/>
    </row>
    <row r="2381" ht="15.75" customHeight="1">
      <c r="A2381" s="9" t="s">
        <v>5306</v>
      </c>
      <c r="B2381" s="9" t="s">
        <v>5307</v>
      </c>
      <c r="C2381" s="61">
        <v>4.0</v>
      </c>
      <c r="D2381" s="61">
        <v>55.0</v>
      </c>
      <c r="E2381" s="61">
        <v>550.0</v>
      </c>
      <c r="F2381" s="61">
        <v>182.0</v>
      </c>
      <c r="G2381" s="61">
        <v>150.0</v>
      </c>
      <c r="H2381" s="515">
        <v>218.94</v>
      </c>
      <c r="I2381" s="515">
        <v>179.09292</v>
      </c>
      <c r="J2381" s="515">
        <v>141.43524</v>
      </c>
      <c r="K2381" s="61">
        <v>6.0</v>
      </c>
      <c r="L2381" s="560">
        <v>0.5</v>
      </c>
      <c r="M2381" s="590">
        <v>4.0</v>
      </c>
      <c r="N2381" s="105"/>
      <c r="O2381" s="563">
        <v>16408.0</v>
      </c>
      <c r="P2381" s="563"/>
      <c r="Q2381" s="8"/>
      <c r="S2381" s="8"/>
      <c r="T2381" s="8"/>
      <c r="U2381" s="8"/>
      <c r="V2381" s="8"/>
      <c r="W2381" s="8"/>
    </row>
    <row r="2382" ht="15.75" customHeight="1">
      <c r="A2382" s="565" t="s">
        <v>5308</v>
      </c>
      <c r="B2382" s="565" t="s">
        <v>5309</v>
      </c>
      <c r="C2382" s="566">
        <v>5.0</v>
      </c>
      <c r="D2382" s="566">
        <v>55.0</v>
      </c>
      <c r="E2382" s="566">
        <v>550.0</v>
      </c>
      <c r="F2382" s="566">
        <v>232.0</v>
      </c>
      <c r="G2382" s="566">
        <v>200.0</v>
      </c>
      <c r="H2382" s="567">
        <v>280.44</v>
      </c>
      <c r="I2382" s="567">
        <v>229.39991999999998</v>
      </c>
      <c r="J2382" s="567">
        <v>181.16424</v>
      </c>
      <c r="K2382" s="566">
        <v>7.380000000000001</v>
      </c>
      <c r="L2382" s="568">
        <v>0.5</v>
      </c>
      <c r="M2382" s="591">
        <v>4.0</v>
      </c>
      <c r="N2382" s="105"/>
      <c r="O2382" s="563">
        <v>18598.0</v>
      </c>
      <c r="P2382" s="563"/>
      <c r="Q2382" s="8"/>
      <c r="S2382" s="8"/>
      <c r="T2382" s="8"/>
      <c r="U2382" s="8"/>
      <c r="V2382" s="8"/>
      <c r="W2382" s="8"/>
    </row>
    <row r="2383" ht="15.75" customHeight="1">
      <c r="A2383" s="9" t="s">
        <v>5310</v>
      </c>
      <c r="B2383" s="9" t="s">
        <v>5311</v>
      </c>
      <c r="C2383" s="61">
        <v>6.0</v>
      </c>
      <c r="D2383" s="61">
        <v>55.0</v>
      </c>
      <c r="E2383" s="61">
        <v>550.0</v>
      </c>
      <c r="F2383" s="61">
        <v>282.0</v>
      </c>
      <c r="G2383" s="61">
        <v>250.0</v>
      </c>
      <c r="H2383" s="515">
        <v>340.71</v>
      </c>
      <c r="I2383" s="515">
        <v>278.70077999999995</v>
      </c>
      <c r="J2383" s="515">
        <v>220.09866</v>
      </c>
      <c r="K2383" s="61">
        <v>8.9</v>
      </c>
      <c r="L2383" s="560">
        <v>0.5</v>
      </c>
      <c r="M2383" s="590">
        <v>4.0</v>
      </c>
      <c r="N2383" s="105"/>
      <c r="O2383" s="563">
        <v>20792.0</v>
      </c>
      <c r="P2383" s="563"/>
      <c r="Q2383" s="8"/>
      <c r="S2383" s="8"/>
      <c r="T2383" s="8"/>
      <c r="U2383" s="8"/>
      <c r="V2383" s="8"/>
      <c r="W2383" s="8"/>
    </row>
    <row r="2384" ht="15.75" customHeight="1">
      <c r="A2384" s="9" t="s">
        <v>5312</v>
      </c>
      <c r="B2384" s="9" t="s">
        <v>5313</v>
      </c>
      <c r="C2384" s="61">
        <v>7.0</v>
      </c>
      <c r="D2384" s="61">
        <v>55.0</v>
      </c>
      <c r="E2384" s="61">
        <v>550.0</v>
      </c>
      <c r="F2384" s="61">
        <v>332.0</v>
      </c>
      <c r="G2384" s="61">
        <v>300.0</v>
      </c>
      <c r="H2384" s="515">
        <v>402.21</v>
      </c>
      <c r="I2384" s="515">
        <v>329.00777999999997</v>
      </c>
      <c r="J2384" s="515">
        <v>259.82766</v>
      </c>
      <c r="K2384" s="61">
        <v>10.379999999999999</v>
      </c>
      <c r="L2384" s="560">
        <v>0.5</v>
      </c>
      <c r="M2384" s="590">
        <v>4.0</v>
      </c>
      <c r="N2384" s="105"/>
      <c r="O2384" s="563">
        <v>22991.0</v>
      </c>
      <c r="P2384" s="563"/>
      <c r="Q2384" s="8"/>
      <c r="S2384" s="8"/>
      <c r="T2384" s="8"/>
      <c r="U2384" s="8"/>
      <c r="V2384" s="8"/>
      <c r="W2384" s="8"/>
    </row>
    <row r="2385" ht="15.75" customHeight="1">
      <c r="A2385" s="565" t="s">
        <v>5314</v>
      </c>
      <c r="B2385" s="565" t="s">
        <v>5315</v>
      </c>
      <c r="C2385" s="566">
        <v>8.0</v>
      </c>
      <c r="D2385" s="566">
        <v>55.0</v>
      </c>
      <c r="E2385" s="566">
        <v>550.0</v>
      </c>
      <c r="F2385" s="566">
        <v>382.0</v>
      </c>
      <c r="G2385" s="566">
        <v>350.0</v>
      </c>
      <c r="H2385" s="567">
        <v>462.47999999999996</v>
      </c>
      <c r="I2385" s="567">
        <v>378.30863999999997</v>
      </c>
      <c r="J2385" s="567">
        <v>298.76207999999997</v>
      </c>
      <c r="K2385" s="566">
        <v>11.879999999999999</v>
      </c>
      <c r="L2385" s="568">
        <v>0.5</v>
      </c>
      <c r="M2385" s="591">
        <v>4.0</v>
      </c>
      <c r="N2385" s="105"/>
      <c r="O2385" s="563">
        <v>25194.0</v>
      </c>
      <c r="P2385" s="563"/>
      <c r="Q2385" s="8"/>
      <c r="S2385" s="8"/>
      <c r="T2385" s="8"/>
      <c r="U2385" s="8"/>
      <c r="V2385" s="8"/>
      <c r="W2385" s="8"/>
    </row>
    <row r="2386" ht="15.75" customHeight="1">
      <c r="A2386" s="9" t="s">
        <v>5316</v>
      </c>
      <c r="B2386" s="9" t="s">
        <v>5317</v>
      </c>
      <c r="C2386" s="61">
        <v>9.0</v>
      </c>
      <c r="D2386" s="61">
        <v>55.0</v>
      </c>
      <c r="E2386" s="61">
        <v>550.0</v>
      </c>
      <c r="F2386" s="61">
        <v>432.0</v>
      </c>
      <c r="G2386" s="61">
        <v>400.0</v>
      </c>
      <c r="H2386" s="515">
        <v>523.98</v>
      </c>
      <c r="I2386" s="515">
        <v>428.61564</v>
      </c>
      <c r="J2386" s="515">
        <v>338.49108</v>
      </c>
      <c r="K2386" s="61">
        <v>13.28</v>
      </c>
      <c r="L2386" s="560">
        <v>0.5</v>
      </c>
      <c r="M2386" s="590">
        <v>4.0</v>
      </c>
      <c r="N2386" s="105"/>
      <c r="O2386" s="563">
        <v>27402.0</v>
      </c>
      <c r="P2386" s="563"/>
      <c r="Q2386" s="8"/>
      <c r="S2386" s="8"/>
      <c r="T2386" s="8"/>
      <c r="U2386" s="8"/>
      <c r="V2386" s="8"/>
      <c r="W2386" s="8"/>
    </row>
    <row r="2387" ht="15.75" customHeight="1">
      <c r="A2387" s="9" t="s">
        <v>5318</v>
      </c>
      <c r="B2387" s="9" t="s">
        <v>5319</v>
      </c>
      <c r="C2387" s="61">
        <v>10.0</v>
      </c>
      <c r="D2387" s="61">
        <v>55.0</v>
      </c>
      <c r="E2387" s="61">
        <v>550.0</v>
      </c>
      <c r="F2387" s="61">
        <v>482.0</v>
      </c>
      <c r="G2387" s="61">
        <v>450.0</v>
      </c>
      <c r="H2387" s="515">
        <v>585.48</v>
      </c>
      <c r="I2387" s="515">
        <v>478.92264</v>
      </c>
      <c r="J2387" s="515">
        <v>378.22008</v>
      </c>
      <c r="K2387" s="61">
        <v>14.780000000000001</v>
      </c>
      <c r="L2387" s="560">
        <v>0.5</v>
      </c>
      <c r="M2387" s="590">
        <v>6.0</v>
      </c>
      <c r="N2387" s="105"/>
      <c r="O2387" s="563">
        <v>29615.0</v>
      </c>
      <c r="P2387" s="563"/>
      <c r="Q2387" s="8"/>
      <c r="S2387" s="8"/>
      <c r="T2387" s="8"/>
      <c r="U2387" s="8"/>
      <c r="V2387" s="8"/>
      <c r="W2387" s="8"/>
    </row>
    <row r="2388" ht="15.75" customHeight="1">
      <c r="A2388" s="565" t="s">
        <v>5320</v>
      </c>
      <c r="B2388" s="565" t="s">
        <v>5321</v>
      </c>
      <c r="C2388" s="566">
        <v>11.0</v>
      </c>
      <c r="D2388" s="566">
        <v>55.0</v>
      </c>
      <c r="E2388" s="566">
        <v>550.0</v>
      </c>
      <c r="F2388" s="566">
        <v>532.0</v>
      </c>
      <c r="G2388" s="566">
        <v>500.0</v>
      </c>
      <c r="H2388" s="567">
        <v>645.75</v>
      </c>
      <c r="I2388" s="567">
        <v>528.2235</v>
      </c>
      <c r="J2388" s="567">
        <v>417.1545</v>
      </c>
      <c r="K2388" s="566">
        <v>16.279999999999998</v>
      </c>
      <c r="L2388" s="568">
        <v>0.5</v>
      </c>
      <c r="M2388" s="591">
        <v>6.0</v>
      </c>
      <c r="N2388" s="105"/>
      <c r="O2388" s="563">
        <v>31830.0</v>
      </c>
      <c r="P2388" s="563"/>
      <c r="Q2388" s="8"/>
      <c r="S2388" s="8"/>
      <c r="T2388" s="8"/>
      <c r="U2388" s="8"/>
      <c r="V2388" s="8"/>
      <c r="W2388" s="8"/>
    </row>
    <row r="2389" ht="15.75" customHeight="1">
      <c r="A2389" s="9" t="s">
        <v>5322</v>
      </c>
      <c r="B2389" s="9" t="s">
        <v>5323</v>
      </c>
      <c r="C2389" s="61">
        <v>12.0</v>
      </c>
      <c r="D2389" s="61">
        <v>55.0</v>
      </c>
      <c r="E2389" s="61">
        <v>550.0</v>
      </c>
      <c r="F2389" s="61">
        <v>582.0</v>
      </c>
      <c r="G2389" s="61">
        <v>550.0</v>
      </c>
      <c r="H2389" s="515">
        <v>707.25</v>
      </c>
      <c r="I2389" s="515">
        <v>578.5305</v>
      </c>
      <c r="J2389" s="515">
        <v>456.8835</v>
      </c>
      <c r="K2389" s="61">
        <v>17.78</v>
      </c>
      <c r="L2389" s="560">
        <v>0.5</v>
      </c>
      <c r="M2389" s="590">
        <v>6.0</v>
      </c>
      <c r="N2389" s="105"/>
      <c r="O2389" s="563">
        <v>34020.0</v>
      </c>
      <c r="P2389" s="563"/>
      <c r="Q2389" s="8"/>
      <c r="S2389" s="8"/>
      <c r="T2389" s="8"/>
      <c r="U2389" s="8"/>
      <c r="V2389" s="8"/>
      <c r="W2389" s="8"/>
    </row>
    <row r="2390" ht="15.75" customHeight="1">
      <c r="A2390" s="9" t="s">
        <v>5324</v>
      </c>
      <c r="B2390" s="9" t="s">
        <v>5325</v>
      </c>
      <c r="C2390" s="61">
        <v>13.0</v>
      </c>
      <c r="D2390" s="61">
        <v>55.0</v>
      </c>
      <c r="E2390" s="61">
        <v>550.0</v>
      </c>
      <c r="F2390" s="61">
        <v>632.0</v>
      </c>
      <c r="G2390" s="61">
        <v>600.0</v>
      </c>
      <c r="H2390" s="515">
        <v>767.52</v>
      </c>
      <c r="I2390" s="515">
        <v>627.8313599999999</v>
      </c>
      <c r="J2390" s="515">
        <v>495.81792</v>
      </c>
      <c r="K2390" s="61">
        <v>19.18</v>
      </c>
      <c r="L2390" s="560">
        <v>0.5</v>
      </c>
      <c r="M2390" s="590">
        <v>6.0</v>
      </c>
      <c r="N2390" s="105"/>
      <c r="O2390" s="563">
        <v>36208.0</v>
      </c>
      <c r="P2390" s="563"/>
      <c r="Q2390" s="8"/>
      <c r="S2390" s="8"/>
      <c r="T2390" s="8"/>
      <c r="U2390" s="8"/>
      <c r="V2390" s="8"/>
      <c r="W2390" s="8"/>
    </row>
    <row r="2391" ht="15.75" customHeight="1">
      <c r="A2391" s="9" t="s">
        <v>5326</v>
      </c>
      <c r="B2391" s="9" t="s">
        <v>5327</v>
      </c>
      <c r="C2391" s="61">
        <v>14.0</v>
      </c>
      <c r="D2391" s="61">
        <v>55.0</v>
      </c>
      <c r="E2391" s="61">
        <v>550.0</v>
      </c>
      <c r="F2391" s="61">
        <v>682.0</v>
      </c>
      <c r="G2391" s="61">
        <v>650.0</v>
      </c>
      <c r="H2391" s="515">
        <v>829.02</v>
      </c>
      <c r="I2391" s="515">
        <v>678.1383599999999</v>
      </c>
      <c r="J2391" s="515">
        <v>535.54692</v>
      </c>
      <c r="K2391" s="61">
        <v>20.66</v>
      </c>
      <c r="L2391" s="560">
        <v>0.5</v>
      </c>
      <c r="M2391" s="590">
        <v>6.0</v>
      </c>
      <c r="N2391" s="55"/>
      <c r="O2391" s="563">
        <v>38619.0</v>
      </c>
      <c r="P2391" s="563"/>
      <c r="Q2391" s="8"/>
      <c r="S2391" s="8"/>
      <c r="T2391" s="8"/>
      <c r="U2391" s="8"/>
      <c r="V2391" s="8"/>
      <c r="W2391" s="8"/>
    </row>
    <row r="2392" ht="15.75" customHeight="1">
      <c r="H2392" s="63"/>
      <c r="I2392" s="63"/>
      <c r="J2392" s="63"/>
      <c r="O2392" s="563">
        <v>0.0</v>
      </c>
      <c r="P2392" s="563"/>
      <c r="Q2392" s="8"/>
      <c r="S2392" s="8"/>
      <c r="T2392" s="8"/>
      <c r="U2392" s="8"/>
      <c r="V2392" s="8"/>
      <c r="W2392" s="8"/>
    </row>
    <row r="2393" ht="15.75" customHeight="1">
      <c r="B2393" s="573" t="s">
        <v>682</v>
      </c>
      <c r="H2393" s="63"/>
      <c r="I2393" s="63"/>
      <c r="J2393" s="63"/>
      <c r="O2393" s="563">
        <v>0.0</v>
      </c>
      <c r="P2393" s="563"/>
      <c r="Q2393" s="8"/>
      <c r="S2393" s="8"/>
      <c r="T2393" s="8"/>
      <c r="U2393" s="8"/>
      <c r="V2393" s="8"/>
      <c r="W2393" s="8"/>
    </row>
    <row r="2394" ht="15.75" customHeight="1">
      <c r="A2394" s="9" t="s">
        <v>5328</v>
      </c>
      <c r="B2394" s="9" t="s">
        <v>5329</v>
      </c>
      <c r="C2394" s="61">
        <v>2.0</v>
      </c>
      <c r="D2394" s="61">
        <v>55.0</v>
      </c>
      <c r="E2394" s="61">
        <v>750.0</v>
      </c>
      <c r="F2394" s="61">
        <v>82.0</v>
      </c>
      <c r="G2394" s="61">
        <v>50.0</v>
      </c>
      <c r="H2394" s="515">
        <v>132.84</v>
      </c>
      <c r="I2394" s="515">
        <v>108.66311999999999</v>
      </c>
      <c r="J2394" s="515">
        <v>85.81464000000001</v>
      </c>
      <c r="K2394" s="61">
        <v>3.8</v>
      </c>
      <c r="L2394" s="560">
        <v>0.5</v>
      </c>
      <c r="M2394" s="590">
        <v>2.0</v>
      </c>
      <c r="N2394" s="562" t="s">
        <v>2098</v>
      </c>
      <c r="O2394" s="563">
        <v>13221.0</v>
      </c>
      <c r="P2394" s="563"/>
      <c r="Q2394" s="8"/>
      <c r="S2394" s="8"/>
      <c r="T2394" s="8"/>
      <c r="U2394" s="8"/>
      <c r="V2394" s="8"/>
      <c r="W2394" s="8"/>
    </row>
    <row r="2395" ht="15.75" customHeight="1">
      <c r="A2395" s="9" t="s">
        <v>5330</v>
      </c>
      <c r="B2395" s="9" t="s">
        <v>5331</v>
      </c>
      <c r="C2395" s="61">
        <v>3.0</v>
      </c>
      <c r="D2395" s="61">
        <v>55.0</v>
      </c>
      <c r="E2395" s="61">
        <v>750.0</v>
      </c>
      <c r="F2395" s="61">
        <v>132.0</v>
      </c>
      <c r="G2395" s="61">
        <v>100.0</v>
      </c>
      <c r="H2395" s="515">
        <v>215.25</v>
      </c>
      <c r="I2395" s="515">
        <v>176.0745</v>
      </c>
      <c r="J2395" s="515">
        <v>139.0515</v>
      </c>
      <c r="K2395" s="61">
        <v>5.6</v>
      </c>
      <c r="L2395" s="560">
        <v>0.5</v>
      </c>
      <c r="M2395" s="590">
        <v>4.0</v>
      </c>
      <c r="N2395" s="105"/>
      <c r="O2395" s="563">
        <v>15925.0</v>
      </c>
      <c r="P2395" s="563"/>
      <c r="Q2395" s="8"/>
      <c r="S2395" s="8"/>
      <c r="T2395" s="8"/>
      <c r="U2395" s="8"/>
      <c r="V2395" s="8"/>
      <c r="W2395" s="8"/>
    </row>
    <row r="2396" ht="15.75" customHeight="1">
      <c r="A2396" s="9" t="s">
        <v>5332</v>
      </c>
      <c r="B2396" s="9" t="s">
        <v>5333</v>
      </c>
      <c r="C2396" s="61">
        <v>4.0</v>
      </c>
      <c r="D2396" s="61">
        <v>55.0</v>
      </c>
      <c r="E2396" s="61">
        <v>750.0</v>
      </c>
      <c r="F2396" s="61">
        <v>182.0</v>
      </c>
      <c r="G2396" s="61">
        <v>150.0</v>
      </c>
      <c r="H2396" s="515">
        <v>298.89000000000004</v>
      </c>
      <c r="I2396" s="515">
        <v>244.49202000000002</v>
      </c>
      <c r="J2396" s="515">
        <v>193.08294000000004</v>
      </c>
      <c r="K2396" s="61">
        <v>7.5</v>
      </c>
      <c r="L2396" s="560">
        <v>0.5</v>
      </c>
      <c r="M2396" s="590">
        <v>4.0</v>
      </c>
      <c r="N2396" s="105"/>
      <c r="O2396" s="563">
        <v>18634.0</v>
      </c>
      <c r="P2396" s="563"/>
      <c r="Q2396" s="8"/>
      <c r="S2396" s="8"/>
      <c r="T2396" s="8"/>
      <c r="U2396" s="8"/>
      <c r="V2396" s="8"/>
      <c r="W2396" s="8"/>
    </row>
    <row r="2397" ht="15.75" customHeight="1">
      <c r="A2397" s="565" t="s">
        <v>5334</v>
      </c>
      <c r="B2397" s="565" t="s">
        <v>5335</v>
      </c>
      <c r="C2397" s="566">
        <v>5.0</v>
      </c>
      <c r="D2397" s="566">
        <v>55.0</v>
      </c>
      <c r="E2397" s="566">
        <v>750.0</v>
      </c>
      <c r="F2397" s="566">
        <v>232.0</v>
      </c>
      <c r="G2397" s="566">
        <v>200.0</v>
      </c>
      <c r="H2397" s="567">
        <v>381.3</v>
      </c>
      <c r="I2397" s="567">
        <v>311.9034</v>
      </c>
      <c r="J2397" s="567">
        <v>246.31980000000001</v>
      </c>
      <c r="K2397" s="566">
        <v>9.4</v>
      </c>
      <c r="L2397" s="568">
        <v>0.5</v>
      </c>
      <c r="M2397" s="591">
        <v>4.0</v>
      </c>
      <c r="N2397" s="105"/>
      <c r="O2397" s="563">
        <v>21349.0</v>
      </c>
      <c r="P2397" s="563"/>
      <c r="Q2397" s="8"/>
      <c r="S2397" s="8"/>
      <c r="T2397" s="8"/>
      <c r="U2397" s="8"/>
      <c r="V2397" s="8"/>
      <c r="W2397" s="8"/>
    </row>
    <row r="2398" ht="15.75" customHeight="1">
      <c r="A2398" s="9" t="s">
        <v>5336</v>
      </c>
      <c r="B2398" s="9" t="s">
        <v>5337</v>
      </c>
      <c r="C2398" s="61">
        <v>6.0</v>
      </c>
      <c r="D2398" s="61">
        <v>55.0</v>
      </c>
      <c r="E2398" s="61">
        <v>750.0</v>
      </c>
      <c r="F2398" s="61">
        <v>282.0</v>
      </c>
      <c r="G2398" s="61">
        <v>250.0</v>
      </c>
      <c r="H2398" s="515">
        <v>464.94</v>
      </c>
      <c r="I2398" s="515">
        <v>380.32092</v>
      </c>
      <c r="J2398" s="515">
        <v>300.35124</v>
      </c>
      <c r="K2398" s="61">
        <v>11.2</v>
      </c>
      <c r="L2398" s="560">
        <v>0.5</v>
      </c>
      <c r="M2398" s="590">
        <v>4.0</v>
      </c>
      <c r="N2398" s="105"/>
      <c r="O2398" s="563">
        <v>24070.0</v>
      </c>
      <c r="P2398" s="563"/>
      <c r="Q2398" s="8"/>
      <c r="S2398" s="8"/>
      <c r="T2398" s="8"/>
      <c r="U2398" s="8"/>
      <c r="V2398" s="8"/>
      <c r="W2398" s="8"/>
    </row>
    <row r="2399" ht="15.75" customHeight="1">
      <c r="A2399" s="9" t="s">
        <v>5338</v>
      </c>
      <c r="B2399" s="9" t="s">
        <v>5339</v>
      </c>
      <c r="C2399" s="61">
        <v>7.0</v>
      </c>
      <c r="D2399" s="61">
        <v>55.0</v>
      </c>
      <c r="E2399" s="61">
        <v>750.0</v>
      </c>
      <c r="F2399" s="61">
        <v>332.0</v>
      </c>
      <c r="G2399" s="61">
        <v>300.0</v>
      </c>
      <c r="H2399" s="515">
        <v>548.58</v>
      </c>
      <c r="I2399" s="515">
        <v>448.73844</v>
      </c>
      <c r="J2399" s="515">
        <v>354.38268000000005</v>
      </c>
      <c r="K2399" s="61">
        <v>13.1</v>
      </c>
      <c r="L2399" s="560">
        <v>0.5</v>
      </c>
      <c r="M2399" s="590">
        <v>4.0</v>
      </c>
      <c r="N2399" s="105"/>
      <c r="O2399" s="563">
        <v>26797.0</v>
      </c>
      <c r="P2399" s="563"/>
      <c r="Q2399" s="8"/>
      <c r="S2399" s="8"/>
      <c r="T2399" s="8"/>
      <c r="U2399" s="8"/>
      <c r="V2399" s="8"/>
      <c r="W2399" s="8"/>
    </row>
    <row r="2400" ht="15.75" customHeight="1">
      <c r="A2400" s="565" t="s">
        <v>5340</v>
      </c>
      <c r="B2400" s="565" t="s">
        <v>5341</v>
      </c>
      <c r="C2400" s="566">
        <v>8.0</v>
      </c>
      <c r="D2400" s="566">
        <v>55.0</v>
      </c>
      <c r="E2400" s="566">
        <v>750.0</v>
      </c>
      <c r="F2400" s="566">
        <v>382.0</v>
      </c>
      <c r="G2400" s="566">
        <v>350.0</v>
      </c>
      <c r="H2400" s="567">
        <v>630.99</v>
      </c>
      <c r="I2400" s="567">
        <v>516.14982</v>
      </c>
      <c r="J2400" s="567">
        <v>407.61954000000003</v>
      </c>
      <c r="K2400" s="566">
        <v>15.0</v>
      </c>
      <c r="L2400" s="568">
        <v>0.5</v>
      </c>
      <c r="M2400" s="591">
        <v>4.0</v>
      </c>
      <c r="N2400" s="105"/>
      <c r="O2400" s="563">
        <v>29528.0</v>
      </c>
      <c r="P2400" s="563"/>
      <c r="Q2400" s="8"/>
      <c r="S2400" s="8"/>
      <c r="T2400" s="8"/>
      <c r="U2400" s="8"/>
      <c r="V2400" s="8"/>
      <c r="W2400" s="8"/>
    </row>
    <row r="2401" ht="15.75" customHeight="1">
      <c r="A2401" s="9" t="s">
        <v>5342</v>
      </c>
      <c r="B2401" s="9" t="s">
        <v>5343</v>
      </c>
      <c r="C2401" s="61">
        <v>9.0</v>
      </c>
      <c r="D2401" s="61">
        <v>55.0</v>
      </c>
      <c r="E2401" s="61">
        <v>750.0</v>
      </c>
      <c r="F2401" s="61">
        <v>432.0</v>
      </c>
      <c r="G2401" s="61">
        <v>400.0</v>
      </c>
      <c r="H2401" s="515">
        <v>714.63</v>
      </c>
      <c r="I2401" s="515">
        <v>584.56734</v>
      </c>
      <c r="J2401" s="515">
        <v>461.65098</v>
      </c>
      <c r="K2401" s="61">
        <v>16.8</v>
      </c>
      <c r="L2401" s="560">
        <v>0.5</v>
      </c>
      <c r="M2401" s="590">
        <v>4.0</v>
      </c>
      <c r="N2401" s="105"/>
      <c r="O2401" s="563">
        <v>32266.0</v>
      </c>
      <c r="P2401" s="563"/>
      <c r="Q2401" s="8"/>
      <c r="S2401" s="8"/>
      <c r="T2401" s="8"/>
      <c r="U2401" s="8"/>
      <c r="V2401" s="8"/>
      <c r="W2401" s="8"/>
    </row>
    <row r="2402" ht="15.75" customHeight="1">
      <c r="A2402" s="9" t="s">
        <v>5344</v>
      </c>
      <c r="B2402" s="9" t="s">
        <v>5345</v>
      </c>
      <c r="C2402" s="61">
        <v>10.0</v>
      </c>
      <c r="D2402" s="61">
        <v>55.0</v>
      </c>
      <c r="E2402" s="61">
        <v>750.0</v>
      </c>
      <c r="F2402" s="61">
        <v>482.0</v>
      </c>
      <c r="G2402" s="61">
        <v>450.0</v>
      </c>
      <c r="H2402" s="515">
        <v>798.27</v>
      </c>
      <c r="I2402" s="515">
        <v>652.9848599999999</v>
      </c>
      <c r="J2402" s="515">
        <v>515.68242</v>
      </c>
      <c r="K2402" s="61">
        <v>18.7</v>
      </c>
      <c r="L2402" s="560">
        <v>0.5</v>
      </c>
      <c r="M2402" s="590">
        <v>6.0</v>
      </c>
      <c r="N2402" s="105"/>
      <c r="O2402" s="563">
        <v>35010.0</v>
      </c>
      <c r="P2402" s="563"/>
      <c r="Q2402" s="8"/>
      <c r="S2402" s="8"/>
      <c r="T2402" s="8"/>
      <c r="U2402" s="8"/>
      <c r="V2402" s="8"/>
      <c r="W2402" s="8"/>
    </row>
    <row r="2403" ht="15.75" customHeight="1">
      <c r="A2403" s="565" t="s">
        <v>5346</v>
      </c>
      <c r="B2403" s="565" t="s">
        <v>5347</v>
      </c>
      <c r="C2403" s="566">
        <v>11.0</v>
      </c>
      <c r="D2403" s="566">
        <v>55.0</v>
      </c>
      <c r="E2403" s="566">
        <v>750.0</v>
      </c>
      <c r="F2403" s="566">
        <v>532.0</v>
      </c>
      <c r="G2403" s="566">
        <v>500.0</v>
      </c>
      <c r="H2403" s="567">
        <v>880.6800000000001</v>
      </c>
      <c r="I2403" s="567">
        <v>720.39624</v>
      </c>
      <c r="J2403" s="567">
        <v>568.9192800000001</v>
      </c>
      <c r="K2403" s="566">
        <v>20.6</v>
      </c>
      <c r="L2403" s="568">
        <v>0.5</v>
      </c>
      <c r="M2403" s="591">
        <v>6.0</v>
      </c>
      <c r="N2403" s="105"/>
      <c r="O2403" s="563">
        <v>37760.0</v>
      </c>
      <c r="P2403" s="563"/>
      <c r="Q2403" s="8"/>
      <c r="S2403" s="8"/>
      <c r="T2403" s="8"/>
      <c r="U2403" s="8"/>
      <c r="V2403" s="8"/>
      <c r="W2403" s="8"/>
    </row>
    <row r="2404" ht="15.75" customHeight="1">
      <c r="A2404" s="9" t="s">
        <v>5348</v>
      </c>
      <c r="B2404" s="9" t="s">
        <v>5349</v>
      </c>
      <c r="C2404" s="61">
        <v>12.0</v>
      </c>
      <c r="D2404" s="61">
        <v>55.0</v>
      </c>
      <c r="E2404" s="61">
        <v>750.0</v>
      </c>
      <c r="F2404" s="61">
        <v>582.0</v>
      </c>
      <c r="G2404" s="61">
        <v>550.0</v>
      </c>
      <c r="H2404" s="515">
        <v>964.3199999999999</v>
      </c>
      <c r="I2404" s="515">
        <v>788.8137599999999</v>
      </c>
      <c r="J2404" s="515">
        <v>622.9507199999999</v>
      </c>
      <c r="K2404" s="61">
        <v>22.4</v>
      </c>
      <c r="L2404" s="560">
        <v>0.5</v>
      </c>
      <c r="M2404" s="590">
        <v>6.0</v>
      </c>
      <c r="N2404" s="105"/>
      <c r="O2404" s="563">
        <v>40479.0</v>
      </c>
      <c r="P2404" s="563"/>
      <c r="Q2404" s="8"/>
      <c r="S2404" s="8"/>
      <c r="T2404" s="8"/>
      <c r="U2404" s="8"/>
      <c r="V2404" s="8"/>
      <c r="W2404" s="8"/>
    </row>
    <row r="2405" ht="15.75" customHeight="1">
      <c r="A2405" s="9" t="s">
        <v>5350</v>
      </c>
      <c r="B2405" s="9" t="s">
        <v>5351</v>
      </c>
      <c r="C2405" s="61">
        <v>13.0</v>
      </c>
      <c r="D2405" s="61">
        <v>55.0</v>
      </c>
      <c r="E2405" s="61">
        <v>750.0</v>
      </c>
      <c r="F2405" s="61">
        <v>632.0</v>
      </c>
      <c r="G2405" s="61">
        <v>600.0</v>
      </c>
      <c r="H2405" s="515">
        <v>1046.73</v>
      </c>
      <c r="I2405" s="515">
        <v>856.22514</v>
      </c>
      <c r="J2405" s="515">
        <v>676.18758</v>
      </c>
      <c r="K2405" s="61">
        <v>24.3</v>
      </c>
      <c r="L2405" s="560">
        <v>0.5</v>
      </c>
      <c r="M2405" s="590">
        <v>6.0</v>
      </c>
      <c r="N2405" s="105"/>
      <c r="O2405" s="563">
        <v>43194.0</v>
      </c>
      <c r="P2405" s="563"/>
      <c r="Q2405" s="8"/>
      <c r="S2405" s="8"/>
      <c r="T2405" s="8"/>
      <c r="U2405" s="8"/>
      <c r="V2405" s="8"/>
      <c r="W2405" s="8"/>
    </row>
    <row r="2406" ht="15.75" customHeight="1">
      <c r="A2406" s="9" t="s">
        <v>5352</v>
      </c>
      <c r="B2406" s="9" t="s">
        <v>5353</v>
      </c>
      <c r="C2406" s="61">
        <v>14.0</v>
      </c>
      <c r="D2406" s="61">
        <v>55.0</v>
      </c>
      <c r="E2406" s="61">
        <v>750.0</v>
      </c>
      <c r="F2406" s="61">
        <v>682.0</v>
      </c>
      <c r="G2406" s="61">
        <v>650.0</v>
      </c>
      <c r="H2406" s="515">
        <v>1130.37</v>
      </c>
      <c r="I2406" s="515">
        <v>924.6426599999999</v>
      </c>
      <c r="J2406" s="515">
        <v>730.21902</v>
      </c>
      <c r="K2406" s="61">
        <v>26.2</v>
      </c>
      <c r="L2406" s="560">
        <v>0.5</v>
      </c>
      <c r="M2406" s="590">
        <v>6.0</v>
      </c>
      <c r="N2406" s="55"/>
      <c r="O2406" s="563">
        <v>45910.0</v>
      </c>
      <c r="P2406" s="563"/>
      <c r="Q2406" s="8"/>
      <c r="S2406" s="8"/>
      <c r="T2406" s="8"/>
      <c r="U2406" s="8"/>
      <c r="V2406" s="8"/>
      <c r="W2406" s="8"/>
    </row>
    <row r="2407" ht="15.75" customHeight="1">
      <c r="H2407" s="63"/>
      <c r="I2407" s="63"/>
      <c r="J2407" s="63"/>
      <c r="O2407" s="563">
        <v>0.0</v>
      </c>
      <c r="P2407" s="563"/>
      <c r="Q2407" s="8"/>
      <c r="S2407" s="8"/>
      <c r="T2407" s="8"/>
      <c r="U2407" s="8"/>
      <c r="V2407" s="8"/>
      <c r="W2407" s="8"/>
    </row>
    <row r="2408" ht="15.75" customHeight="1">
      <c r="B2408" s="573" t="s">
        <v>739</v>
      </c>
      <c r="H2408" s="63"/>
      <c r="I2408" s="63"/>
      <c r="J2408" s="63"/>
      <c r="O2408" s="563">
        <v>0.0</v>
      </c>
      <c r="P2408" s="563"/>
      <c r="Q2408" s="8"/>
      <c r="S2408" s="8"/>
      <c r="T2408" s="8"/>
      <c r="U2408" s="8"/>
      <c r="V2408" s="8"/>
      <c r="W2408" s="8"/>
    </row>
    <row r="2409" ht="15.75" customHeight="1">
      <c r="A2409" s="9" t="s">
        <v>5354</v>
      </c>
      <c r="B2409" s="9" t="s">
        <v>5355</v>
      </c>
      <c r="C2409" s="61">
        <v>2.0</v>
      </c>
      <c r="D2409" s="61">
        <v>55.0</v>
      </c>
      <c r="E2409" s="61">
        <v>1000.0</v>
      </c>
      <c r="F2409" s="61">
        <v>82.0</v>
      </c>
      <c r="G2409" s="61">
        <v>50.0</v>
      </c>
      <c r="H2409" s="515">
        <v>177.12</v>
      </c>
      <c r="I2409" s="515">
        <v>144.88416</v>
      </c>
      <c r="J2409" s="515">
        <v>114.41952</v>
      </c>
      <c r="K2409" s="61">
        <v>4.8</v>
      </c>
      <c r="L2409" s="560">
        <v>0.5</v>
      </c>
      <c r="M2409" s="590">
        <v>2.0</v>
      </c>
      <c r="N2409" s="562" t="s">
        <v>2098</v>
      </c>
      <c r="O2409" s="563">
        <v>13993.0</v>
      </c>
      <c r="P2409" s="563"/>
      <c r="Q2409" s="8"/>
      <c r="S2409" s="8"/>
      <c r="T2409" s="8"/>
      <c r="U2409" s="8"/>
      <c r="V2409" s="8"/>
      <c r="W2409" s="8"/>
    </row>
    <row r="2410" ht="15.75" customHeight="1">
      <c r="A2410" s="9" t="s">
        <v>5356</v>
      </c>
      <c r="B2410" s="9" t="s">
        <v>5357</v>
      </c>
      <c r="C2410" s="61">
        <v>3.0</v>
      </c>
      <c r="D2410" s="61">
        <v>55.0</v>
      </c>
      <c r="E2410" s="61">
        <v>1000.0</v>
      </c>
      <c r="F2410" s="61">
        <v>132.0</v>
      </c>
      <c r="G2410" s="61">
        <v>100.0</v>
      </c>
      <c r="H2410" s="515">
        <v>287.82</v>
      </c>
      <c r="I2410" s="515">
        <v>235.43676</v>
      </c>
      <c r="J2410" s="515">
        <v>185.93172</v>
      </c>
      <c r="K2410" s="61">
        <v>7.1</v>
      </c>
      <c r="L2410" s="560">
        <v>0.5</v>
      </c>
      <c r="M2410" s="590">
        <v>4.0</v>
      </c>
      <c r="N2410" s="105"/>
      <c r="O2410" s="563">
        <v>17086.0</v>
      </c>
      <c r="P2410" s="563"/>
      <c r="Q2410" s="8"/>
      <c r="S2410" s="8"/>
      <c r="T2410" s="8"/>
      <c r="U2410" s="8"/>
      <c r="V2410" s="8"/>
      <c r="W2410" s="8"/>
    </row>
    <row r="2411" ht="15.75" customHeight="1">
      <c r="A2411" s="9" t="s">
        <v>5358</v>
      </c>
      <c r="B2411" s="9" t="s">
        <v>5359</v>
      </c>
      <c r="C2411" s="61">
        <v>4.0</v>
      </c>
      <c r="D2411" s="61">
        <v>55.0</v>
      </c>
      <c r="E2411" s="61">
        <v>1000.0</v>
      </c>
      <c r="F2411" s="61">
        <v>182.0</v>
      </c>
      <c r="G2411" s="61">
        <v>150.0</v>
      </c>
      <c r="H2411" s="515">
        <v>398.52000000000004</v>
      </c>
      <c r="I2411" s="515">
        <v>325.98936000000003</v>
      </c>
      <c r="J2411" s="515">
        <v>257.44392000000005</v>
      </c>
      <c r="K2411" s="61">
        <v>9.5</v>
      </c>
      <c r="L2411" s="560">
        <v>0.5</v>
      </c>
      <c r="M2411" s="590">
        <v>4.0</v>
      </c>
      <c r="N2411" s="105"/>
      <c r="O2411" s="563">
        <v>20185.0</v>
      </c>
      <c r="P2411" s="563"/>
      <c r="S2411" s="8"/>
      <c r="T2411" s="8"/>
      <c r="U2411" s="8"/>
      <c r="V2411" s="8"/>
      <c r="W2411" s="8"/>
    </row>
    <row r="2412" ht="15.75" customHeight="1">
      <c r="A2412" s="565" t="s">
        <v>5360</v>
      </c>
      <c r="B2412" s="565" t="s">
        <v>5361</v>
      </c>
      <c r="C2412" s="566">
        <v>5.0</v>
      </c>
      <c r="D2412" s="566">
        <v>55.0</v>
      </c>
      <c r="E2412" s="566">
        <v>1000.0</v>
      </c>
      <c r="F2412" s="566">
        <v>232.0</v>
      </c>
      <c r="G2412" s="566">
        <v>200.0</v>
      </c>
      <c r="H2412" s="567">
        <v>509.21999999999997</v>
      </c>
      <c r="I2412" s="567">
        <v>416.54195999999996</v>
      </c>
      <c r="J2412" s="567">
        <v>328.95612</v>
      </c>
      <c r="K2412" s="566">
        <v>11.8</v>
      </c>
      <c r="L2412" s="568">
        <v>0.5</v>
      </c>
      <c r="M2412" s="591">
        <v>4.0</v>
      </c>
      <c r="N2412" s="105"/>
      <c r="O2412" s="563">
        <v>23290.0</v>
      </c>
      <c r="P2412" s="563"/>
      <c r="S2412" s="8"/>
      <c r="T2412" s="8"/>
      <c r="U2412" s="8"/>
      <c r="V2412" s="8"/>
      <c r="W2412" s="8"/>
    </row>
    <row r="2413" ht="15.75" customHeight="1">
      <c r="A2413" s="9" t="s">
        <v>5362</v>
      </c>
      <c r="B2413" s="9" t="s">
        <v>5363</v>
      </c>
      <c r="C2413" s="61">
        <v>6.0</v>
      </c>
      <c r="D2413" s="61">
        <v>55.0</v>
      </c>
      <c r="E2413" s="61">
        <v>1000.0</v>
      </c>
      <c r="F2413" s="61">
        <v>282.0</v>
      </c>
      <c r="G2413" s="61">
        <v>250.0</v>
      </c>
      <c r="H2413" s="515">
        <v>621.15</v>
      </c>
      <c r="I2413" s="515">
        <v>508.10069999999996</v>
      </c>
      <c r="J2413" s="515">
        <v>401.2629</v>
      </c>
      <c r="K2413" s="61">
        <v>14.2</v>
      </c>
      <c r="L2413" s="560">
        <v>0.5</v>
      </c>
      <c r="M2413" s="590">
        <v>4.0</v>
      </c>
      <c r="N2413" s="105"/>
      <c r="O2413" s="563">
        <v>26402.0</v>
      </c>
      <c r="P2413" s="563"/>
      <c r="S2413" s="8"/>
      <c r="T2413" s="8"/>
      <c r="U2413" s="8"/>
      <c r="V2413" s="8"/>
      <c r="W2413" s="8"/>
    </row>
    <row r="2414" ht="15.75" customHeight="1">
      <c r="A2414" s="9" t="s">
        <v>5364</v>
      </c>
      <c r="B2414" s="9" t="s">
        <v>5365</v>
      </c>
      <c r="C2414" s="61">
        <v>7.0</v>
      </c>
      <c r="D2414" s="61">
        <v>55.0</v>
      </c>
      <c r="E2414" s="61">
        <v>1000.0</v>
      </c>
      <c r="F2414" s="61">
        <v>332.0</v>
      </c>
      <c r="G2414" s="61">
        <v>300.0</v>
      </c>
      <c r="H2414" s="515">
        <v>731.85</v>
      </c>
      <c r="I2414" s="515">
        <v>599.0</v>
      </c>
      <c r="J2414" s="515">
        <v>473.0</v>
      </c>
      <c r="K2414" s="61">
        <v>16.5</v>
      </c>
      <c r="L2414" s="560">
        <v>0.5</v>
      </c>
      <c r="M2414" s="590">
        <v>4.0</v>
      </c>
      <c r="N2414" s="105"/>
      <c r="O2414" s="563">
        <v>29520.0</v>
      </c>
      <c r="P2414" s="563"/>
      <c r="S2414" s="8"/>
      <c r="T2414" s="8"/>
      <c r="U2414" s="8"/>
      <c r="V2414" s="8"/>
      <c r="W2414" s="8"/>
    </row>
    <row r="2415" ht="15.75" customHeight="1">
      <c r="A2415" s="565" t="s">
        <v>5366</v>
      </c>
      <c r="B2415" s="565" t="s">
        <v>5367</v>
      </c>
      <c r="C2415" s="566">
        <v>8.0</v>
      </c>
      <c r="D2415" s="566">
        <v>55.0</v>
      </c>
      <c r="E2415" s="566">
        <v>1000.0</v>
      </c>
      <c r="F2415" s="566">
        <v>382.0</v>
      </c>
      <c r="G2415" s="566">
        <v>350.0</v>
      </c>
      <c r="H2415" s="515">
        <v>842.55</v>
      </c>
      <c r="I2415" s="515">
        <v>689.0</v>
      </c>
      <c r="J2415" s="515">
        <v>544.0</v>
      </c>
      <c r="K2415" s="566">
        <v>18.9</v>
      </c>
      <c r="L2415" s="568">
        <v>0.5</v>
      </c>
      <c r="M2415" s="591">
        <v>4.0</v>
      </c>
      <c r="N2415" s="105"/>
      <c r="O2415" s="563">
        <v>32645.0</v>
      </c>
      <c r="P2415" s="563"/>
      <c r="Q2415" s="8"/>
      <c r="S2415" s="8"/>
      <c r="T2415" s="8"/>
      <c r="U2415" s="8"/>
      <c r="V2415" s="8"/>
      <c r="W2415" s="8"/>
    </row>
    <row r="2416" ht="15.75" customHeight="1">
      <c r="A2416" s="9" t="s">
        <v>5368</v>
      </c>
      <c r="B2416" s="9" t="s">
        <v>5369</v>
      </c>
      <c r="C2416" s="61">
        <v>9.0</v>
      </c>
      <c r="D2416" s="61">
        <v>55.0</v>
      </c>
      <c r="E2416" s="61">
        <v>1000.0</v>
      </c>
      <c r="F2416" s="61">
        <v>432.0</v>
      </c>
      <c r="G2416" s="61">
        <v>400.0</v>
      </c>
      <c r="H2416" s="515">
        <v>953.25</v>
      </c>
      <c r="I2416" s="515">
        <v>780.0</v>
      </c>
      <c r="J2416" s="515">
        <v>616.0</v>
      </c>
      <c r="K2416" s="61">
        <v>21.2</v>
      </c>
      <c r="L2416" s="560">
        <v>0.5</v>
      </c>
      <c r="M2416" s="590">
        <v>4.0</v>
      </c>
      <c r="N2416" s="105"/>
      <c r="O2416" s="563">
        <v>35775.0</v>
      </c>
      <c r="P2416" s="563"/>
      <c r="S2416" s="8"/>
      <c r="T2416" s="8"/>
      <c r="U2416" s="8"/>
      <c r="V2416" s="8"/>
      <c r="W2416" s="8"/>
    </row>
    <row r="2417" ht="15.75" customHeight="1">
      <c r="A2417" s="9" t="s">
        <v>5370</v>
      </c>
      <c r="B2417" s="9" t="s">
        <v>5371</v>
      </c>
      <c r="C2417" s="61">
        <v>10.0</v>
      </c>
      <c r="D2417" s="61">
        <v>55.0</v>
      </c>
      <c r="E2417" s="61">
        <v>1000.0</v>
      </c>
      <c r="F2417" s="61">
        <v>482.0</v>
      </c>
      <c r="G2417" s="61">
        <v>450.0</v>
      </c>
      <c r="H2417" s="515">
        <v>1065.18</v>
      </c>
      <c r="I2417" s="515">
        <v>871.31724</v>
      </c>
      <c r="J2417" s="515">
        <v>688.1062800000001</v>
      </c>
      <c r="K2417" s="61">
        <v>23.6</v>
      </c>
      <c r="L2417" s="560">
        <v>0.5</v>
      </c>
      <c r="M2417" s="590">
        <v>6.0</v>
      </c>
      <c r="N2417" s="105"/>
      <c r="O2417" s="563">
        <v>38916.0</v>
      </c>
      <c r="P2417" s="563"/>
      <c r="S2417" s="8"/>
      <c r="T2417" s="8"/>
      <c r="U2417" s="8"/>
      <c r="V2417" s="8"/>
      <c r="W2417" s="8"/>
    </row>
    <row r="2418" ht="15.75" customHeight="1">
      <c r="A2418" s="565" t="s">
        <v>5372</v>
      </c>
      <c r="B2418" s="565" t="s">
        <v>5373</v>
      </c>
      <c r="C2418" s="566">
        <v>11.0</v>
      </c>
      <c r="D2418" s="566">
        <v>55.0</v>
      </c>
      <c r="E2418" s="566">
        <v>1000.0</v>
      </c>
      <c r="F2418" s="566">
        <v>532.0</v>
      </c>
      <c r="G2418" s="566">
        <v>500.0</v>
      </c>
      <c r="H2418" s="567">
        <v>1175.88</v>
      </c>
      <c r="I2418" s="567">
        <v>961.8698400000001</v>
      </c>
      <c r="J2418" s="567">
        <v>759.6184800000001</v>
      </c>
      <c r="K2418" s="566">
        <v>26.0</v>
      </c>
      <c r="L2418" s="568">
        <v>0.5</v>
      </c>
      <c r="M2418" s="591">
        <v>6.0</v>
      </c>
      <c r="N2418" s="105"/>
      <c r="O2418" s="563">
        <v>42060.0</v>
      </c>
      <c r="P2418" s="563"/>
      <c r="S2418" s="8"/>
      <c r="T2418" s="8"/>
      <c r="U2418" s="8"/>
      <c r="V2418" s="8"/>
      <c r="W2418" s="8"/>
    </row>
    <row r="2419" ht="15.75" customHeight="1">
      <c r="A2419" s="9" t="s">
        <v>5374</v>
      </c>
      <c r="B2419" s="9" t="s">
        <v>5375</v>
      </c>
      <c r="C2419" s="61">
        <v>12.0</v>
      </c>
      <c r="D2419" s="61">
        <v>55.0</v>
      </c>
      <c r="E2419" s="61">
        <v>1000.0</v>
      </c>
      <c r="F2419" s="61">
        <v>582.0</v>
      </c>
      <c r="G2419" s="61">
        <v>550.0</v>
      </c>
      <c r="H2419" s="515">
        <v>1286.5800000000002</v>
      </c>
      <c r="I2419" s="515">
        <v>1052.42244</v>
      </c>
      <c r="J2419" s="515">
        <v>831.1306800000001</v>
      </c>
      <c r="K2419" s="61">
        <v>28.3</v>
      </c>
      <c r="L2419" s="560">
        <v>0.5</v>
      </c>
      <c r="M2419" s="590">
        <v>6.0</v>
      </c>
      <c r="N2419" s="105"/>
      <c r="O2419" s="563">
        <v>45166.0</v>
      </c>
      <c r="P2419" s="563"/>
      <c r="S2419" s="8"/>
      <c r="T2419" s="8"/>
      <c r="U2419" s="8"/>
      <c r="V2419" s="8"/>
      <c r="W2419" s="8"/>
    </row>
    <row r="2420" ht="15.75" customHeight="1">
      <c r="A2420" s="9" t="s">
        <v>5376</v>
      </c>
      <c r="B2420" s="9" t="s">
        <v>5377</v>
      </c>
      <c r="C2420" s="61">
        <v>13.0</v>
      </c>
      <c r="D2420" s="61">
        <v>55.0</v>
      </c>
      <c r="E2420" s="61">
        <v>1000.0</v>
      </c>
      <c r="F2420" s="61">
        <v>632.0</v>
      </c>
      <c r="G2420" s="61">
        <v>600.0</v>
      </c>
      <c r="H2420" s="515">
        <v>1397.28</v>
      </c>
      <c r="I2420" s="515">
        <v>1142.9750399999998</v>
      </c>
      <c r="J2420" s="515">
        <v>902.64288</v>
      </c>
      <c r="K2420" s="61">
        <v>30.7</v>
      </c>
      <c r="L2420" s="560">
        <v>0.5</v>
      </c>
      <c r="M2420" s="590">
        <v>6.0</v>
      </c>
      <c r="N2420" s="105"/>
      <c r="O2420" s="563">
        <v>48272.0</v>
      </c>
      <c r="P2420" s="563"/>
      <c r="S2420" s="8"/>
      <c r="T2420" s="8"/>
      <c r="U2420" s="8"/>
      <c r="V2420" s="8"/>
      <c r="W2420" s="8"/>
    </row>
    <row r="2421" ht="15.75" customHeight="1">
      <c r="A2421" s="9" t="s">
        <v>5378</v>
      </c>
      <c r="B2421" s="9" t="s">
        <v>5379</v>
      </c>
      <c r="C2421" s="61">
        <v>14.0</v>
      </c>
      <c r="D2421" s="61">
        <v>55.0</v>
      </c>
      <c r="E2421" s="61">
        <v>1000.0</v>
      </c>
      <c r="F2421" s="61">
        <v>682.0</v>
      </c>
      <c r="G2421" s="61">
        <v>650.0</v>
      </c>
      <c r="H2421" s="515">
        <v>1507.98</v>
      </c>
      <c r="I2421" s="515">
        <v>1233.52764</v>
      </c>
      <c r="J2421" s="515">
        <v>974.15508</v>
      </c>
      <c r="K2421" s="61">
        <v>33.0</v>
      </c>
      <c r="L2421" s="560">
        <v>0.5</v>
      </c>
      <c r="M2421" s="590">
        <v>6.0</v>
      </c>
      <c r="N2421" s="55"/>
      <c r="O2421" s="563">
        <v>51379.0</v>
      </c>
      <c r="P2421" s="563"/>
      <c r="S2421" s="8"/>
      <c r="T2421" s="8"/>
      <c r="U2421" s="8"/>
      <c r="V2421" s="8"/>
      <c r="W2421" s="8"/>
    </row>
    <row r="2422" ht="15.75" customHeight="1">
      <c r="H2422" s="63"/>
      <c r="I2422" s="63"/>
      <c r="J2422" s="63"/>
      <c r="O2422" s="563">
        <v>0.0</v>
      </c>
      <c r="P2422" s="563"/>
      <c r="S2422" s="8"/>
      <c r="T2422" s="8"/>
      <c r="U2422" s="8"/>
      <c r="V2422" s="8"/>
      <c r="W2422" s="8"/>
    </row>
    <row r="2423" ht="15.75" customHeight="1">
      <c r="B2423" s="573" t="s">
        <v>796</v>
      </c>
      <c r="H2423" s="63"/>
      <c r="I2423" s="63"/>
      <c r="J2423" s="63"/>
      <c r="O2423" s="563">
        <v>0.0</v>
      </c>
      <c r="P2423" s="563"/>
      <c r="S2423" s="8"/>
      <c r="T2423" s="8"/>
      <c r="U2423" s="8"/>
      <c r="V2423" s="8"/>
      <c r="W2423" s="8"/>
    </row>
    <row r="2424" ht="15.75" customHeight="1">
      <c r="A2424" s="9" t="s">
        <v>5380</v>
      </c>
      <c r="B2424" s="9" t="s">
        <v>5381</v>
      </c>
      <c r="C2424" s="61">
        <v>2.0</v>
      </c>
      <c r="D2424" s="61">
        <v>55.0</v>
      </c>
      <c r="E2424" s="61">
        <v>1250.0</v>
      </c>
      <c r="F2424" s="61">
        <v>82.0</v>
      </c>
      <c r="G2424" s="61">
        <v>50.0</v>
      </c>
      <c r="H2424" s="515">
        <v>221.4</v>
      </c>
      <c r="I2424" s="515">
        <v>181.1052</v>
      </c>
      <c r="J2424" s="515">
        <v>143.0244</v>
      </c>
      <c r="K2424" s="61">
        <v>5.7</v>
      </c>
      <c r="L2424" s="560">
        <v>0.5</v>
      </c>
      <c r="M2424" s="590">
        <v>2.0</v>
      </c>
      <c r="N2424" s="562" t="s">
        <v>2098</v>
      </c>
      <c r="O2424" s="563">
        <v>15320.0</v>
      </c>
      <c r="P2424" s="563"/>
      <c r="S2424" s="8"/>
      <c r="T2424" s="8"/>
      <c r="U2424" s="8"/>
      <c r="V2424" s="8"/>
      <c r="W2424" s="8"/>
    </row>
    <row r="2425" ht="15.75" customHeight="1">
      <c r="A2425" s="9" t="s">
        <v>5382</v>
      </c>
      <c r="B2425" s="9" t="s">
        <v>5383</v>
      </c>
      <c r="C2425" s="61">
        <v>3.0</v>
      </c>
      <c r="D2425" s="61">
        <v>55.0</v>
      </c>
      <c r="E2425" s="61">
        <v>1250.0</v>
      </c>
      <c r="F2425" s="61">
        <v>132.0</v>
      </c>
      <c r="G2425" s="61">
        <v>100.0</v>
      </c>
      <c r="H2425" s="515">
        <v>360.39000000000004</v>
      </c>
      <c r="I2425" s="515">
        <v>294.79902000000004</v>
      </c>
      <c r="J2425" s="515">
        <v>232.81194000000002</v>
      </c>
      <c r="K2425" s="61">
        <v>8.6</v>
      </c>
      <c r="L2425" s="560">
        <v>0.5</v>
      </c>
      <c r="M2425" s="590">
        <v>4.0</v>
      </c>
      <c r="N2425" s="105"/>
      <c r="O2425" s="563">
        <v>19075.0</v>
      </c>
      <c r="P2425" s="563"/>
      <c r="S2425" s="8"/>
      <c r="T2425" s="8"/>
      <c r="U2425" s="8"/>
      <c r="V2425" s="8"/>
      <c r="W2425" s="8"/>
    </row>
    <row r="2426" ht="15.75" customHeight="1">
      <c r="A2426" s="9" t="s">
        <v>5384</v>
      </c>
      <c r="B2426" s="9" t="s">
        <v>5385</v>
      </c>
      <c r="C2426" s="61">
        <v>4.0</v>
      </c>
      <c r="D2426" s="61">
        <v>55.0</v>
      </c>
      <c r="E2426" s="61">
        <v>1250.0</v>
      </c>
      <c r="F2426" s="61">
        <v>182.0</v>
      </c>
      <c r="G2426" s="61">
        <v>150.0</v>
      </c>
      <c r="H2426" s="515">
        <v>498.15</v>
      </c>
      <c r="I2426" s="515">
        <v>407.4866999999999</v>
      </c>
      <c r="J2426" s="515">
        <v>321.8049</v>
      </c>
      <c r="K2426" s="61">
        <v>11.4</v>
      </c>
      <c r="L2426" s="560">
        <v>0.5</v>
      </c>
      <c r="M2426" s="590">
        <v>4.0</v>
      </c>
      <c r="N2426" s="105"/>
      <c r="O2426" s="563">
        <v>22838.0</v>
      </c>
      <c r="P2426" s="563"/>
      <c r="S2426" s="8"/>
      <c r="T2426" s="8"/>
      <c r="U2426" s="8"/>
      <c r="V2426" s="8"/>
      <c r="W2426" s="8"/>
    </row>
    <row r="2427" ht="15.75" customHeight="1">
      <c r="A2427" s="565" t="s">
        <v>5386</v>
      </c>
      <c r="B2427" s="565" t="s">
        <v>5387</v>
      </c>
      <c r="C2427" s="566">
        <v>5.0</v>
      </c>
      <c r="D2427" s="566">
        <v>55.0</v>
      </c>
      <c r="E2427" s="566">
        <v>1250.0</v>
      </c>
      <c r="F2427" s="566">
        <v>232.0</v>
      </c>
      <c r="G2427" s="566">
        <v>200.0</v>
      </c>
      <c r="H2427" s="567">
        <v>637.14</v>
      </c>
      <c r="I2427" s="567">
        <v>521.18052</v>
      </c>
      <c r="J2427" s="567">
        <v>411.59244</v>
      </c>
      <c r="K2427" s="566">
        <v>14.3</v>
      </c>
      <c r="L2427" s="568">
        <v>0.5</v>
      </c>
      <c r="M2427" s="591">
        <v>4.0</v>
      </c>
      <c r="N2427" s="105"/>
      <c r="O2427" s="563">
        <v>26610.0</v>
      </c>
      <c r="P2427" s="563"/>
      <c r="S2427" s="8"/>
      <c r="T2427" s="8"/>
      <c r="U2427" s="8"/>
      <c r="V2427" s="8"/>
      <c r="W2427" s="8"/>
    </row>
    <row r="2428" ht="15.75" customHeight="1">
      <c r="A2428" s="9" t="s">
        <v>5388</v>
      </c>
      <c r="B2428" s="9" t="s">
        <v>5389</v>
      </c>
      <c r="C2428" s="61">
        <v>6.0</v>
      </c>
      <c r="D2428" s="61">
        <v>55.0</v>
      </c>
      <c r="E2428" s="61">
        <v>1250.0</v>
      </c>
      <c r="F2428" s="61">
        <v>282.0</v>
      </c>
      <c r="G2428" s="61">
        <v>250.0</v>
      </c>
      <c r="H2428" s="515">
        <v>776.13</v>
      </c>
      <c r="I2428" s="515">
        <v>634.87434</v>
      </c>
      <c r="J2428" s="515">
        <v>501.37998</v>
      </c>
      <c r="K2428" s="61">
        <v>17.1</v>
      </c>
      <c r="L2428" s="560">
        <v>0.5</v>
      </c>
      <c r="M2428" s="590">
        <v>4.0</v>
      </c>
      <c r="N2428" s="105"/>
      <c r="O2428" s="563">
        <v>30389.0</v>
      </c>
      <c r="P2428" s="563"/>
      <c r="S2428" s="8"/>
      <c r="T2428" s="8"/>
      <c r="U2428" s="8"/>
      <c r="V2428" s="8"/>
      <c r="W2428" s="8"/>
    </row>
    <row r="2429" ht="15.75" customHeight="1">
      <c r="A2429" s="9" t="s">
        <v>5390</v>
      </c>
      <c r="B2429" s="9" t="s">
        <v>5391</v>
      </c>
      <c r="C2429" s="61">
        <v>7.0</v>
      </c>
      <c r="D2429" s="61">
        <v>55.0</v>
      </c>
      <c r="E2429" s="61">
        <v>1250.0</v>
      </c>
      <c r="F2429" s="61">
        <v>332.0</v>
      </c>
      <c r="G2429" s="61">
        <v>300.0</v>
      </c>
      <c r="H2429" s="515">
        <v>913.89</v>
      </c>
      <c r="I2429" s="515">
        <v>747.56202</v>
      </c>
      <c r="J2429" s="515">
        <v>590.37294</v>
      </c>
      <c r="K2429" s="61">
        <v>20.0</v>
      </c>
      <c r="L2429" s="560">
        <v>0.5</v>
      </c>
      <c r="M2429" s="590">
        <v>4.0</v>
      </c>
      <c r="N2429" s="105"/>
      <c r="O2429" s="563">
        <v>34176.0</v>
      </c>
      <c r="P2429" s="563"/>
      <c r="S2429" s="8"/>
      <c r="T2429" s="8"/>
      <c r="U2429" s="8"/>
      <c r="V2429" s="8"/>
      <c r="W2429" s="8"/>
    </row>
    <row r="2430" ht="15.75" customHeight="1">
      <c r="A2430" s="565" t="s">
        <v>5392</v>
      </c>
      <c r="B2430" s="565" t="s">
        <v>5393</v>
      </c>
      <c r="C2430" s="566">
        <v>8.0</v>
      </c>
      <c r="D2430" s="566">
        <v>55.0</v>
      </c>
      <c r="E2430" s="566">
        <v>1250.0</v>
      </c>
      <c r="F2430" s="566">
        <v>382.0</v>
      </c>
      <c r="G2430" s="566">
        <v>350.0</v>
      </c>
      <c r="H2430" s="567">
        <v>1052.88</v>
      </c>
      <c r="I2430" s="567">
        <v>861.25584</v>
      </c>
      <c r="J2430" s="567">
        <v>680.1604800000001</v>
      </c>
      <c r="K2430" s="566">
        <v>22.8</v>
      </c>
      <c r="L2430" s="568">
        <v>0.5</v>
      </c>
      <c r="M2430" s="591">
        <v>4.0</v>
      </c>
      <c r="N2430" s="105"/>
      <c r="O2430" s="563">
        <v>37973.0</v>
      </c>
      <c r="P2430" s="563"/>
      <c r="S2430" s="8"/>
      <c r="T2430" s="8"/>
      <c r="U2430" s="8"/>
      <c r="V2430" s="8"/>
      <c r="W2430" s="8"/>
    </row>
    <row r="2431" ht="15.75" customHeight="1">
      <c r="A2431" s="9" t="s">
        <v>5394</v>
      </c>
      <c r="B2431" s="9" t="s">
        <v>5395</v>
      </c>
      <c r="C2431" s="61">
        <v>9.0</v>
      </c>
      <c r="D2431" s="61">
        <v>55.0</v>
      </c>
      <c r="E2431" s="61">
        <v>1250.0</v>
      </c>
      <c r="F2431" s="61">
        <v>432.0</v>
      </c>
      <c r="G2431" s="61">
        <v>400.0</v>
      </c>
      <c r="H2431" s="515">
        <v>1191.87</v>
      </c>
      <c r="I2431" s="515">
        <v>974.9496599999999</v>
      </c>
      <c r="J2431" s="515">
        <v>769.9480199999999</v>
      </c>
      <c r="K2431" s="61">
        <v>25.7</v>
      </c>
      <c r="L2431" s="560">
        <v>0.5</v>
      </c>
      <c r="M2431" s="590">
        <v>4.0</v>
      </c>
      <c r="N2431" s="105"/>
      <c r="O2431" s="563">
        <v>41776.0</v>
      </c>
      <c r="P2431" s="563"/>
      <c r="S2431" s="8"/>
      <c r="T2431" s="8"/>
      <c r="U2431" s="8"/>
      <c r="V2431" s="8"/>
      <c r="W2431" s="8"/>
    </row>
    <row r="2432" ht="15.75" customHeight="1">
      <c r="A2432" s="9" t="s">
        <v>5396</v>
      </c>
      <c r="B2432" s="9" t="s">
        <v>5397</v>
      </c>
      <c r="C2432" s="61">
        <v>10.0</v>
      </c>
      <c r="D2432" s="61">
        <v>55.0</v>
      </c>
      <c r="E2432" s="61">
        <v>1250.0</v>
      </c>
      <c r="F2432" s="61">
        <v>482.0</v>
      </c>
      <c r="G2432" s="61">
        <v>450.0</v>
      </c>
      <c r="H2432" s="515">
        <v>1330.8600000000001</v>
      </c>
      <c r="I2432" s="515">
        <v>1088.64348</v>
      </c>
      <c r="J2432" s="515">
        <v>859.7355600000001</v>
      </c>
      <c r="K2432" s="61">
        <v>28.5</v>
      </c>
      <c r="L2432" s="560">
        <v>0.5</v>
      </c>
      <c r="M2432" s="590">
        <v>6.0</v>
      </c>
      <c r="N2432" s="105"/>
      <c r="O2432" s="563">
        <v>45590.0</v>
      </c>
      <c r="P2432" s="563"/>
      <c r="S2432" s="8"/>
      <c r="T2432" s="8"/>
      <c r="U2432" s="8"/>
      <c r="V2432" s="8"/>
      <c r="W2432" s="8"/>
    </row>
    <row r="2433" ht="15.75" customHeight="1">
      <c r="A2433" s="565" t="s">
        <v>5398</v>
      </c>
      <c r="B2433" s="565" t="s">
        <v>5399</v>
      </c>
      <c r="C2433" s="566">
        <v>11.0</v>
      </c>
      <c r="D2433" s="566">
        <v>55.0</v>
      </c>
      <c r="E2433" s="566">
        <v>1250.0</v>
      </c>
      <c r="F2433" s="566">
        <v>532.0</v>
      </c>
      <c r="G2433" s="566">
        <v>500.0</v>
      </c>
      <c r="H2433" s="567">
        <v>1469.85</v>
      </c>
      <c r="I2433" s="567">
        <v>1202.3373</v>
      </c>
      <c r="J2433" s="567">
        <v>949.5231</v>
      </c>
      <c r="K2433" s="566">
        <v>31.3</v>
      </c>
      <c r="L2433" s="568">
        <v>0.5</v>
      </c>
      <c r="M2433" s="591">
        <v>6.0</v>
      </c>
      <c r="N2433" s="105"/>
      <c r="O2433" s="563">
        <v>49409.0</v>
      </c>
      <c r="P2433" s="563"/>
      <c r="S2433" s="8"/>
      <c r="T2433" s="8"/>
      <c r="U2433" s="8"/>
      <c r="V2433" s="8"/>
      <c r="W2433" s="8"/>
    </row>
    <row r="2434" ht="15.75" customHeight="1">
      <c r="A2434" s="9" t="s">
        <v>5400</v>
      </c>
      <c r="B2434" s="9" t="s">
        <v>5401</v>
      </c>
      <c r="C2434" s="61">
        <v>12.0</v>
      </c>
      <c r="D2434" s="61">
        <v>55.0</v>
      </c>
      <c r="E2434" s="61">
        <v>1250.0</v>
      </c>
      <c r="F2434" s="61">
        <v>582.0</v>
      </c>
      <c r="G2434" s="61">
        <v>550.0</v>
      </c>
      <c r="H2434" s="515">
        <v>1607.6100000000001</v>
      </c>
      <c r="I2434" s="515">
        <v>1315.02498</v>
      </c>
      <c r="J2434" s="515">
        <v>1038.5160600000002</v>
      </c>
      <c r="K2434" s="61">
        <v>34.2</v>
      </c>
      <c r="L2434" s="560">
        <v>0.5</v>
      </c>
      <c r="M2434" s="590">
        <v>6.0</v>
      </c>
      <c r="N2434" s="105"/>
      <c r="O2434" s="563">
        <v>53184.0</v>
      </c>
      <c r="P2434" s="563"/>
      <c r="S2434" s="8"/>
      <c r="T2434" s="8"/>
      <c r="U2434" s="8"/>
      <c r="V2434" s="8"/>
      <c r="W2434" s="8"/>
    </row>
    <row r="2435" ht="15.75" customHeight="1">
      <c r="A2435" s="9" t="s">
        <v>5402</v>
      </c>
      <c r="B2435" s="9" t="s">
        <v>5403</v>
      </c>
      <c r="C2435" s="61">
        <v>13.0</v>
      </c>
      <c r="D2435" s="61">
        <v>55.0</v>
      </c>
      <c r="E2435" s="61">
        <v>1250.0</v>
      </c>
      <c r="F2435" s="61">
        <v>632.0</v>
      </c>
      <c r="G2435" s="61">
        <v>600.0</v>
      </c>
      <c r="H2435" s="515">
        <v>1746.6</v>
      </c>
      <c r="I2435" s="515">
        <v>1428.7187999999999</v>
      </c>
      <c r="J2435" s="515">
        <v>1128.3036</v>
      </c>
      <c r="K2435" s="61">
        <v>37.0</v>
      </c>
      <c r="L2435" s="560">
        <v>0.5</v>
      </c>
      <c r="M2435" s="590">
        <v>6.0</v>
      </c>
      <c r="N2435" s="105"/>
      <c r="O2435" s="563">
        <v>56958.0</v>
      </c>
      <c r="P2435" s="563"/>
      <c r="S2435" s="8"/>
      <c r="T2435" s="8"/>
      <c r="U2435" s="8"/>
      <c r="V2435" s="8"/>
      <c r="W2435" s="8"/>
    </row>
    <row r="2436" ht="15.75" customHeight="1">
      <c r="A2436" s="9" t="s">
        <v>5404</v>
      </c>
      <c r="B2436" s="9" t="s">
        <v>5405</v>
      </c>
      <c r="C2436" s="61">
        <v>14.0</v>
      </c>
      <c r="D2436" s="61">
        <v>55.0</v>
      </c>
      <c r="E2436" s="61">
        <v>1250.0</v>
      </c>
      <c r="F2436" s="61">
        <v>682.0</v>
      </c>
      <c r="G2436" s="61">
        <v>650.0</v>
      </c>
      <c r="H2436" s="515">
        <v>1884.3600000000001</v>
      </c>
      <c r="I2436" s="515">
        <v>1541.40648</v>
      </c>
      <c r="J2436" s="515">
        <v>1217.2965600000002</v>
      </c>
      <c r="K2436" s="61">
        <v>39.9</v>
      </c>
      <c r="L2436" s="560">
        <v>0.5</v>
      </c>
      <c r="M2436" s="590">
        <v>6.0</v>
      </c>
      <c r="N2436" s="55"/>
      <c r="O2436" s="563">
        <v>60732.0</v>
      </c>
      <c r="P2436" s="563"/>
      <c r="S2436" s="8"/>
      <c r="T2436" s="8"/>
      <c r="U2436" s="8"/>
      <c r="V2436" s="8"/>
      <c r="W2436" s="8"/>
    </row>
    <row r="2437" ht="15.75" customHeight="1">
      <c r="H2437" s="63"/>
      <c r="I2437" s="63"/>
      <c r="J2437" s="63"/>
      <c r="O2437" s="563">
        <v>0.0</v>
      </c>
      <c r="P2437" s="563"/>
      <c r="S2437" s="8"/>
      <c r="T2437" s="8"/>
      <c r="U2437" s="8"/>
      <c r="V2437" s="8"/>
      <c r="W2437" s="8"/>
    </row>
    <row r="2438" ht="15.75" customHeight="1">
      <c r="B2438" s="573" t="s">
        <v>853</v>
      </c>
      <c r="H2438" s="63"/>
      <c r="I2438" s="63"/>
      <c r="J2438" s="63"/>
      <c r="O2438" s="563">
        <v>0.0</v>
      </c>
      <c r="P2438" s="563"/>
      <c r="S2438" s="8"/>
      <c r="T2438" s="8"/>
      <c r="U2438" s="8"/>
      <c r="V2438" s="8"/>
      <c r="W2438" s="8"/>
    </row>
    <row r="2439" ht="15.75" customHeight="1">
      <c r="A2439" s="9" t="s">
        <v>5406</v>
      </c>
      <c r="B2439" s="9" t="s">
        <v>5407</v>
      </c>
      <c r="C2439" s="61">
        <v>2.0</v>
      </c>
      <c r="D2439" s="61">
        <v>55.0</v>
      </c>
      <c r="E2439" s="61">
        <v>1500.0</v>
      </c>
      <c r="F2439" s="61">
        <v>82.0</v>
      </c>
      <c r="G2439" s="61">
        <v>50.0</v>
      </c>
      <c r="H2439" s="515">
        <v>265.68</v>
      </c>
      <c r="I2439" s="515">
        <v>217.32623999999998</v>
      </c>
      <c r="J2439" s="515">
        <v>171.62928000000002</v>
      </c>
      <c r="K2439" s="61">
        <v>6.7</v>
      </c>
      <c r="L2439" s="560">
        <v>0.5</v>
      </c>
      <c r="M2439" s="590">
        <v>2.0</v>
      </c>
      <c r="N2439" s="562" t="s">
        <v>2098</v>
      </c>
      <c r="O2439" s="563">
        <v>15720.0</v>
      </c>
      <c r="P2439" s="563"/>
      <c r="S2439" s="8"/>
      <c r="T2439" s="8"/>
      <c r="U2439" s="8"/>
      <c r="V2439" s="8"/>
      <c r="W2439" s="8"/>
    </row>
    <row r="2440" ht="15.75" customHeight="1">
      <c r="A2440" s="9" t="s">
        <v>5408</v>
      </c>
      <c r="B2440" s="9" t="s">
        <v>5409</v>
      </c>
      <c r="C2440" s="61">
        <v>3.0</v>
      </c>
      <c r="D2440" s="61">
        <v>55.0</v>
      </c>
      <c r="E2440" s="61">
        <v>1500.0</v>
      </c>
      <c r="F2440" s="61">
        <v>132.0</v>
      </c>
      <c r="G2440" s="61">
        <v>100.0</v>
      </c>
      <c r="H2440" s="515">
        <v>431.72999999999996</v>
      </c>
      <c r="I2440" s="515">
        <v>353.15513999999996</v>
      </c>
      <c r="J2440" s="515">
        <v>278.89758</v>
      </c>
      <c r="K2440" s="61">
        <v>10.0</v>
      </c>
      <c r="L2440" s="560">
        <v>0.5</v>
      </c>
      <c r="M2440" s="590">
        <v>4.0</v>
      </c>
      <c r="N2440" s="105"/>
      <c r="O2440" s="563">
        <v>19681.0</v>
      </c>
      <c r="P2440" s="563"/>
      <c r="S2440" s="8"/>
      <c r="T2440" s="8"/>
      <c r="U2440" s="8"/>
      <c r="V2440" s="8"/>
      <c r="W2440" s="8"/>
    </row>
    <row r="2441" ht="15.75" customHeight="1">
      <c r="A2441" s="9" t="s">
        <v>5410</v>
      </c>
      <c r="B2441" s="9" t="s">
        <v>5411</v>
      </c>
      <c r="C2441" s="61">
        <v>4.0</v>
      </c>
      <c r="D2441" s="61">
        <v>55.0</v>
      </c>
      <c r="E2441" s="61">
        <v>1500.0</v>
      </c>
      <c r="F2441" s="61">
        <v>182.0</v>
      </c>
      <c r="G2441" s="61">
        <v>150.0</v>
      </c>
      <c r="H2441" s="515">
        <v>599.01</v>
      </c>
      <c r="I2441" s="515">
        <v>489.99017999999995</v>
      </c>
      <c r="J2441" s="515">
        <v>386.96046</v>
      </c>
      <c r="K2441" s="61">
        <v>13.4</v>
      </c>
      <c r="L2441" s="560">
        <v>0.5</v>
      </c>
      <c r="M2441" s="590">
        <v>4.0</v>
      </c>
      <c r="N2441" s="105"/>
      <c r="O2441" s="563">
        <v>23651.0</v>
      </c>
      <c r="P2441" s="563"/>
      <c r="S2441" s="8"/>
      <c r="T2441" s="8"/>
      <c r="U2441" s="8"/>
      <c r="V2441" s="8"/>
      <c r="W2441" s="8"/>
    </row>
    <row r="2442" ht="15.75" customHeight="1">
      <c r="A2442" s="565" t="s">
        <v>5412</v>
      </c>
      <c r="B2442" s="565" t="s">
        <v>5413</v>
      </c>
      <c r="C2442" s="566">
        <v>5.0</v>
      </c>
      <c r="D2442" s="566">
        <v>55.0</v>
      </c>
      <c r="E2442" s="566">
        <v>1500.0</v>
      </c>
      <c r="F2442" s="566">
        <v>232.0</v>
      </c>
      <c r="G2442" s="566">
        <v>200.0</v>
      </c>
      <c r="H2442" s="567">
        <v>765.06</v>
      </c>
      <c r="I2442" s="567">
        <v>625.8190799999999</v>
      </c>
      <c r="J2442" s="567">
        <v>494.22875999999997</v>
      </c>
      <c r="K2442" s="566">
        <v>16.7</v>
      </c>
      <c r="L2442" s="568">
        <v>0.5</v>
      </c>
      <c r="M2442" s="591">
        <v>4.0</v>
      </c>
      <c r="N2442" s="105"/>
      <c r="O2442" s="563">
        <v>27629.0</v>
      </c>
      <c r="P2442" s="563"/>
      <c r="S2442" s="8"/>
      <c r="T2442" s="8"/>
      <c r="U2442" s="8"/>
      <c r="V2442" s="8"/>
      <c r="W2442" s="8"/>
    </row>
    <row r="2443" ht="15.75" customHeight="1">
      <c r="A2443" s="9" t="s">
        <v>5414</v>
      </c>
      <c r="B2443" s="9" t="s">
        <v>5415</v>
      </c>
      <c r="C2443" s="61">
        <v>6.0</v>
      </c>
      <c r="D2443" s="61">
        <v>55.0</v>
      </c>
      <c r="E2443" s="61">
        <v>1500.0</v>
      </c>
      <c r="F2443" s="61">
        <v>282.0</v>
      </c>
      <c r="G2443" s="61">
        <v>250.0</v>
      </c>
      <c r="H2443" s="515">
        <v>931.11</v>
      </c>
      <c r="I2443" s="515">
        <v>761.64798</v>
      </c>
      <c r="J2443" s="515">
        <v>601.49706</v>
      </c>
      <c r="K2443" s="61">
        <v>20.1</v>
      </c>
      <c r="L2443" s="560">
        <v>0.5</v>
      </c>
      <c r="M2443" s="590">
        <v>4.0</v>
      </c>
      <c r="N2443" s="105"/>
      <c r="O2443" s="563">
        <v>31613.0</v>
      </c>
      <c r="P2443" s="563"/>
      <c r="S2443" s="8"/>
      <c r="T2443" s="8"/>
      <c r="U2443" s="8"/>
      <c r="V2443" s="8"/>
      <c r="W2443" s="8"/>
    </row>
    <row r="2444" ht="15.75" customHeight="1">
      <c r="A2444" s="9" t="s">
        <v>5416</v>
      </c>
      <c r="B2444" s="9" t="s">
        <v>5417</v>
      </c>
      <c r="C2444" s="61">
        <v>7.0</v>
      </c>
      <c r="D2444" s="61">
        <v>55.0</v>
      </c>
      <c r="E2444" s="61">
        <v>1500.0</v>
      </c>
      <c r="F2444" s="61">
        <v>332.0</v>
      </c>
      <c r="G2444" s="61">
        <v>300.0</v>
      </c>
      <c r="H2444" s="515">
        <v>1098.3899999999999</v>
      </c>
      <c r="I2444" s="515">
        <v>898.4830199999999</v>
      </c>
      <c r="J2444" s="515">
        <v>709.55994</v>
      </c>
      <c r="K2444" s="61">
        <v>23.4</v>
      </c>
      <c r="L2444" s="560">
        <v>0.5</v>
      </c>
      <c r="M2444" s="590">
        <v>4.0</v>
      </c>
      <c r="N2444" s="105"/>
      <c r="O2444" s="563">
        <v>35607.0</v>
      </c>
      <c r="P2444" s="563"/>
      <c r="S2444" s="8"/>
      <c r="T2444" s="8"/>
      <c r="U2444" s="8"/>
      <c r="V2444" s="8"/>
      <c r="W2444" s="8"/>
    </row>
    <row r="2445" ht="15.75" customHeight="1">
      <c r="A2445" s="565" t="s">
        <v>5418</v>
      </c>
      <c r="B2445" s="565" t="s">
        <v>5419</v>
      </c>
      <c r="C2445" s="566">
        <v>8.0</v>
      </c>
      <c r="D2445" s="566">
        <v>55.0</v>
      </c>
      <c r="E2445" s="566">
        <v>1500.0</v>
      </c>
      <c r="F2445" s="566">
        <v>382.0</v>
      </c>
      <c r="G2445" s="566">
        <v>350.0</v>
      </c>
      <c r="H2445" s="567">
        <v>1264.4399999999998</v>
      </c>
      <c r="I2445" s="567">
        <v>1034.3119199999999</v>
      </c>
      <c r="J2445" s="567">
        <v>816.8282399999999</v>
      </c>
      <c r="K2445" s="566">
        <v>26.7</v>
      </c>
      <c r="L2445" s="568">
        <v>0.5</v>
      </c>
      <c r="M2445" s="591">
        <v>4.0</v>
      </c>
      <c r="N2445" s="105"/>
      <c r="O2445" s="563">
        <v>39609.0</v>
      </c>
      <c r="P2445" s="563"/>
      <c r="S2445" s="8"/>
      <c r="T2445" s="8"/>
      <c r="U2445" s="8"/>
      <c r="V2445" s="8"/>
      <c r="W2445" s="8"/>
    </row>
    <row r="2446" ht="15.75" customHeight="1">
      <c r="A2446" s="9" t="s">
        <v>5420</v>
      </c>
      <c r="B2446" s="9" t="s">
        <v>5421</v>
      </c>
      <c r="C2446" s="61">
        <v>9.0</v>
      </c>
      <c r="D2446" s="61">
        <v>55.0</v>
      </c>
      <c r="E2446" s="61">
        <v>1500.0</v>
      </c>
      <c r="F2446" s="61">
        <v>432.0</v>
      </c>
      <c r="G2446" s="61">
        <v>400.0</v>
      </c>
      <c r="H2446" s="515">
        <v>1430.49</v>
      </c>
      <c r="I2446" s="515">
        <v>1170.1408199999998</v>
      </c>
      <c r="J2446" s="515">
        <v>924.09654</v>
      </c>
      <c r="K2446" s="61">
        <v>30.1</v>
      </c>
      <c r="L2446" s="560">
        <v>0.5</v>
      </c>
      <c r="M2446" s="590">
        <v>4.0</v>
      </c>
      <c r="N2446" s="105"/>
      <c r="O2446" s="563">
        <v>43619.0</v>
      </c>
      <c r="P2446" s="563"/>
      <c r="S2446" s="8"/>
      <c r="T2446" s="8"/>
      <c r="U2446" s="8"/>
      <c r="V2446" s="8"/>
      <c r="W2446" s="8"/>
    </row>
    <row r="2447" ht="15.75" customHeight="1">
      <c r="A2447" s="9" t="s">
        <v>5422</v>
      </c>
      <c r="B2447" s="9" t="s">
        <v>5423</v>
      </c>
      <c r="C2447" s="61">
        <v>10.0</v>
      </c>
      <c r="D2447" s="61">
        <v>55.0</v>
      </c>
      <c r="E2447" s="61">
        <v>1500.0</v>
      </c>
      <c r="F2447" s="61">
        <v>482.0</v>
      </c>
      <c r="G2447" s="61">
        <v>450.0</v>
      </c>
      <c r="H2447" s="515">
        <v>1597.77</v>
      </c>
      <c r="I2447" s="515">
        <v>1306.97586</v>
      </c>
      <c r="J2447" s="515">
        <v>1032.15942</v>
      </c>
      <c r="K2447" s="61">
        <v>33.4</v>
      </c>
      <c r="L2447" s="560">
        <v>0.5</v>
      </c>
      <c r="M2447" s="590">
        <v>6.0</v>
      </c>
      <c r="N2447" s="105"/>
      <c r="O2447" s="563">
        <v>47637.0</v>
      </c>
      <c r="P2447" s="563"/>
      <c r="S2447" s="8"/>
      <c r="T2447" s="8"/>
      <c r="U2447" s="8"/>
      <c r="V2447" s="8"/>
      <c r="W2447" s="8"/>
    </row>
    <row r="2448" ht="15.75" customHeight="1">
      <c r="A2448" s="565" t="s">
        <v>5424</v>
      </c>
      <c r="B2448" s="565" t="s">
        <v>5425</v>
      </c>
      <c r="C2448" s="566">
        <v>11.0</v>
      </c>
      <c r="D2448" s="566">
        <v>55.0</v>
      </c>
      <c r="E2448" s="566">
        <v>1500.0</v>
      </c>
      <c r="F2448" s="566">
        <v>532.0</v>
      </c>
      <c r="G2448" s="566">
        <v>500.0</v>
      </c>
      <c r="H2448" s="567">
        <v>1763.82</v>
      </c>
      <c r="I2448" s="567">
        <v>1442.8047599999998</v>
      </c>
      <c r="J2448" s="567">
        <v>1139.42772</v>
      </c>
      <c r="K2448" s="566">
        <v>36.7</v>
      </c>
      <c r="L2448" s="568">
        <v>0.5</v>
      </c>
      <c r="M2448" s="591">
        <v>6.0</v>
      </c>
      <c r="N2448" s="105"/>
      <c r="O2448" s="563">
        <v>51665.0</v>
      </c>
      <c r="P2448" s="563"/>
      <c r="S2448" s="8"/>
      <c r="T2448" s="8"/>
      <c r="U2448" s="8"/>
      <c r="V2448" s="8"/>
      <c r="W2448" s="8"/>
    </row>
    <row r="2449" ht="15.75" customHeight="1">
      <c r="A2449" s="9" t="s">
        <v>5426</v>
      </c>
      <c r="B2449" s="9" t="s">
        <v>5427</v>
      </c>
      <c r="C2449" s="61">
        <v>12.0</v>
      </c>
      <c r="D2449" s="61">
        <v>55.0</v>
      </c>
      <c r="E2449" s="61">
        <v>1500.0</v>
      </c>
      <c r="F2449" s="61">
        <v>582.0</v>
      </c>
      <c r="G2449" s="61">
        <v>550.0</v>
      </c>
      <c r="H2449" s="515">
        <v>1929.87</v>
      </c>
      <c r="I2449" s="515">
        <v>1578.6336599999997</v>
      </c>
      <c r="J2449" s="515">
        <v>1246.6960199999999</v>
      </c>
      <c r="K2449" s="61">
        <v>40.1</v>
      </c>
      <c r="L2449" s="560">
        <v>0.5</v>
      </c>
      <c r="M2449" s="590">
        <v>6.0</v>
      </c>
      <c r="N2449" s="105"/>
      <c r="O2449" s="563">
        <v>55639.0</v>
      </c>
      <c r="P2449" s="563"/>
      <c r="S2449" s="8"/>
      <c r="T2449" s="8"/>
      <c r="U2449" s="8"/>
      <c r="V2449" s="8"/>
      <c r="W2449" s="8"/>
    </row>
    <row r="2450" ht="15.75" customHeight="1">
      <c r="A2450" s="9" t="s">
        <v>5428</v>
      </c>
      <c r="B2450" s="9" t="s">
        <v>5429</v>
      </c>
      <c r="C2450" s="61">
        <v>13.0</v>
      </c>
      <c r="D2450" s="61">
        <v>55.0</v>
      </c>
      <c r="E2450" s="61">
        <v>1500.0</v>
      </c>
      <c r="F2450" s="61">
        <v>632.0</v>
      </c>
      <c r="G2450" s="61">
        <v>600.0</v>
      </c>
      <c r="H2450" s="515">
        <v>2095.92</v>
      </c>
      <c r="I2450" s="515">
        <v>1714.46256</v>
      </c>
      <c r="J2450" s="515">
        <v>1353.96432</v>
      </c>
      <c r="K2450" s="61">
        <v>43.4</v>
      </c>
      <c r="L2450" s="560">
        <v>0.5</v>
      </c>
      <c r="M2450" s="590">
        <v>6.0</v>
      </c>
      <c r="N2450" s="105"/>
      <c r="O2450" s="563">
        <v>59620.0</v>
      </c>
      <c r="P2450" s="563"/>
      <c r="S2450" s="8"/>
      <c r="T2450" s="8"/>
      <c r="U2450" s="8"/>
      <c r="V2450" s="8"/>
      <c r="W2450" s="8"/>
    </row>
    <row r="2451" ht="15.75" customHeight="1">
      <c r="A2451" s="9" t="s">
        <v>5430</v>
      </c>
      <c r="B2451" s="9" t="s">
        <v>5431</v>
      </c>
      <c r="C2451" s="61">
        <v>14.0</v>
      </c>
      <c r="D2451" s="61">
        <v>55.0</v>
      </c>
      <c r="E2451" s="61">
        <v>1500.0</v>
      </c>
      <c r="F2451" s="61">
        <v>682.0</v>
      </c>
      <c r="G2451" s="61">
        <v>650.0</v>
      </c>
      <c r="H2451" s="515">
        <v>2263.2</v>
      </c>
      <c r="I2451" s="515">
        <v>1851.2975999999996</v>
      </c>
      <c r="J2451" s="515">
        <v>1462.0272</v>
      </c>
      <c r="K2451" s="61">
        <v>46.7</v>
      </c>
      <c r="L2451" s="560">
        <v>0.5</v>
      </c>
      <c r="M2451" s="590">
        <v>6.0</v>
      </c>
      <c r="N2451" s="55"/>
      <c r="O2451" s="563">
        <v>63601.0</v>
      </c>
      <c r="P2451" s="563"/>
      <c r="S2451" s="8"/>
      <c r="T2451" s="8"/>
      <c r="U2451" s="8"/>
      <c r="V2451" s="8"/>
      <c r="W2451" s="8"/>
    </row>
    <row r="2452" ht="15.75" customHeight="1">
      <c r="H2452" s="63"/>
      <c r="I2452" s="63"/>
      <c r="J2452" s="63"/>
      <c r="O2452" s="563">
        <v>0.0</v>
      </c>
      <c r="P2452" s="563"/>
      <c r="S2452" s="8"/>
      <c r="T2452" s="8"/>
      <c r="U2452" s="8"/>
      <c r="V2452" s="8"/>
      <c r="W2452" s="8"/>
    </row>
    <row r="2453" ht="15.75" customHeight="1">
      <c r="B2453" s="573" t="s">
        <v>910</v>
      </c>
      <c r="H2453" s="63"/>
      <c r="I2453" s="63"/>
      <c r="J2453" s="63"/>
      <c r="O2453" s="563">
        <v>0.0</v>
      </c>
      <c r="P2453" s="563"/>
      <c r="S2453" s="8"/>
      <c r="T2453" s="8"/>
      <c r="U2453" s="8"/>
      <c r="V2453" s="8"/>
      <c r="W2453" s="8"/>
    </row>
    <row r="2454" ht="15.75" customHeight="1">
      <c r="A2454" s="9" t="s">
        <v>5432</v>
      </c>
      <c r="B2454" s="9" t="s">
        <v>5433</v>
      </c>
      <c r="C2454" s="61">
        <v>2.0</v>
      </c>
      <c r="D2454" s="61">
        <v>55.0</v>
      </c>
      <c r="E2454" s="61">
        <v>1750.0</v>
      </c>
      <c r="F2454" s="61">
        <v>82.0</v>
      </c>
      <c r="G2454" s="61">
        <v>50.0</v>
      </c>
      <c r="H2454" s="515">
        <v>309.96</v>
      </c>
      <c r="I2454" s="515">
        <v>253.54727999999997</v>
      </c>
      <c r="J2454" s="515">
        <v>200.23416</v>
      </c>
      <c r="K2454" s="61">
        <v>7.7</v>
      </c>
      <c r="L2454" s="560">
        <v>0.5</v>
      </c>
      <c r="M2454" s="590">
        <v>2.0</v>
      </c>
      <c r="N2454" s="562" t="s">
        <v>2098</v>
      </c>
      <c r="O2454" s="563">
        <v>16675.0</v>
      </c>
      <c r="P2454" s="563"/>
      <c r="S2454" s="8"/>
      <c r="T2454" s="8"/>
      <c r="U2454" s="8"/>
      <c r="V2454" s="8"/>
      <c r="W2454" s="8"/>
    </row>
    <row r="2455" ht="15.75" customHeight="1">
      <c r="A2455" s="9" t="s">
        <v>5434</v>
      </c>
      <c r="B2455" s="9" t="s">
        <v>5435</v>
      </c>
      <c r="C2455" s="61">
        <v>3.0</v>
      </c>
      <c r="D2455" s="61">
        <v>55.0</v>
      </c>
      <c r="E2455" s="61">
        <v>1750.0</v>
      </c>
      <c r="F2455" s="61">
        <v>132.0</v>
      </c>
      <c r="G2455" s="61">
        <v>100.0</v>
      </c>
      <c r="H2455" s="515">
        <v>504.29999999999995</v>
      </c>
      <c r="I2455" s="515">
        <v>412.51739999999995</v>
      </c>
      <c r="J2455" s="515">
        <v>325.77779999999996</v>
      </c>
      <c r="K2455" s="61">
        <v>11.5</v>
      </c>
      <c r="L2455" s="560">
        <v>0.5</v>
      </c>
      <c r="M2455" s="590">
        <v>4.0</v>
      </c>
      <c r="N2455" s="105"/>
      <c r="O2455" s="563">
        <v>21115.0</v>
      </c>
      <c r="P2455" s="563"/>
      <c r="S2455" s="8"/>
      <c r="T2455" s="8"/>
      <c r="U2455" s="8"/>
      <c r="V2455" s="8"/>
      <c r="W2455" s="8"/>
    </row>
    <row r="2456" ht="15.75" customHeight="1">
      <c r="A2456" s="9" t="s">
        <v>5436</v>
      </c>
      <c r="B2456" s="9" t="s">
        <v>5437</v>
      </c>
      <c r="C2456" s="61">
        <v>4.0</v>
      </c>
      <c r="D2456" s="61">
        <v>55.0</v>
      </c>
      <c r="E2456" s="61">
        <v>1750.0</v>
      </c>
      <c r="F2456" s="61">
        <v>182.0</v>
      </c>
      <c r="G2456" s="61">
        <v>150.0</v>
      </c>
      <c r="H2456" s="515">
        <v>698.64</v>
      </c>
      <c r="I2456" s="515">
        <v>571.4875199999999</v>
      </c>
      <c r="J2456" s="515">
        <v>451.32144</v>
      </c>
      <c r="K2456" s="61">
        <v>15.3</v>
      </c>
      <c r="L2456" s="560">
        <v>0.5</v>
      </c>
      <c r="M2456" s="590">
        <v>4.0</v>
      </c>
      <c r="N2456" s="105"/>
      <c r="O2456" s="563">
        <v>25563.0</v>
      </c>
      <c r="P2456" s="563"/>
      <c r="S2456" s="8"/>
      <c r="T2456" s="8"/>
      <c r="U2456" s="8"/>
      <c r="V2456" s="8"/>
      <c r="W2456" s="8"/>
    </row>
    <row r="2457" ht="15.75" customHeight="1">
      <c r="A2457" s="565" t="s">
        <v>5438</v>
      </c>
      <c r="B2457" s="565" t="s">
        <v>5439</v>
      </c>
      <c r="C2457" s="566">
        <v>5.0</v>
      </c>
      <c r="D2457" s="566">
        <v>55.0</v>
      </c>
      <c r="E2457" s="566">
        <v>1750.0</v>
      </c>
      <c r="F2457" s="566">
        <v>232.0</v>
      </c>
      <c r="G2457" s="566">
        <v>200.0</v>
      </c>
      <c r="H2457" s="567">
        <v>891.75</v>
      </c>
      <c r="I2457" s="567">
        <v>729.4515</v>
      </c>
      <c r="J2457" s="567">
        <v>576.0705</v>
      </c>
      <c r="K2457" s="566">
        <v>19.2</v>
      </c>
      <c r="L2457" s="568">
        <v>0.5</v>
      </c>
      <c r="M2457" s="591">
        <v>4.0</v>
      </c>
      <c r="N2457" s="105"/>
      <c r="O2457" s="563">
        <v>30021.0</v>
      </c>
      <c r="P2457" s="563"/>
      <c r="S2457" s="8"/>
      <c r="T2457" s="8"/>
      <c r="U2457" s="8"/>
      <c r="V2457" s="8"/>
      <c r="W2457" s="8"/>
    </row>
    <row r="2458" ht="15.75" customHeight="1">
      <c r="A2458" s="9" t="s">
        <v>5440</v>
      </c>
      <c r="B2458" s="9" t="s">
        <v>5441</v>
      </c>
      <c r="C2458" s="61">
        <v>6.0</v>
      </c>
      <c r="D2458" s="61">
        <v>55.0</v>
      </c>
      <c r="E2458" s="61">
        <v>1750.0</v>
      </c>
      <c r="F2458" s="61">
        <v>282.0</v>
      </c>
      <c r="G2458" s="61">
        <v>250.0</v>
      </c>
      <c r="H2458" s="515">
        <v>1086.09</v>
      </c>
      <c r="I2458" s="515">
        <v>888.4216199999998</v>
      </c>
      <c r="J2458" s="515">
        <v>701.61414</v>
      </c>
      <c r="K2458" s="61">
        <v>23.0</v>
      </c>
      <c r="L2458" s="560">
        <v>0.5</v>
      </c>
      <c r="M2458" s="590">
        <v>4.0</v>
      </c>
      <c r="N2458" s="105"/>
      <c r="O2458" s="563">
        <v>34491.0</v>
      </c>
      <c r="P2458" s="563"/>
      <c r="S2458" s="8"/>
      <c r="T2458" s="8"/>
      <c r="U2458" s="8"/>
      <c r="V2458" s="8"/>
      <c r="W2458" s="8"/>
    </row>
    <row r="2459" ht="15.75" customHeight="1">
      <c r="A2459" s="9" t="s">
        <v>5442</v>
      </c>
      <c r="B2459" s="9" t="s">
        <v>5443</v>
      </c>
      <c r="C2459" s="61">
        <v>7.0</v>
      </c>
      <c r="D2459" s="61">
        <v>55.0</v>
      </c>
      <c r="E2459" s="61">
        <v>1750.0</v>
      </c>
      <c r="F2459" s="61">
        <v>332.0</v>
      </c>
      <c r="G2459" s="61">
        <v>300.0</v>
      </c>
      <c r="H2459" s="515">
        <v>1280.43</v>
      </c>
      <c r="I2459" s="515">
        <v>1047.39174</v>
      </c>
      <c r="J2459" s="515">
        <v>827.1577800000001</v>
      </c>
      <c r="K2459" s="61">
        <v>26.8</v>
      </c>
      <c r="L2459" s="560">
        <v>0.5</v>
      </c>
      <c r="M2459" s="590">
        <v>4.0</v>
      </c>
      <c r="N2459" s="105"/>
      <c r="O2459" s="563">
        <v>38968.0</v>
      </c>
      <c r="P2459" s="563"/>
      <c r="S2459" s="8"/>
      <c r="T2459" s="8"/>
      <c r="U2459" s="8"/>
      <c r="V2459" s="8"/>
      <c r="W2459" s="8"/>
    </row>
    <row r="2460" ht="15.75" customHeight="1">
      <c r="A2460" s="565" t="s">
        <v>5444</v>
      </c>
      <c r="B2460" s="565" t="s">
        <v>5445</v>
      </c>
      <c r="C2460" s="566">
        <v>8.0</v>
      </c>
      <c r="D2460" s="566">
        <v>55.0</v>
      </c>
      <c r="E2460" s="566">
        <v>1750.0</v>
      </c>
      <c r="F2460" s="566">
        <v>382.0</v>
      </c>
      <c r="G2460" s="566">
        <v>350.0</v>
      </c>
      <c r="H2460" s="567">
        <v>1474.77</v>
      </c>
      <c r="I2460" s="567">
        <v>1206.36186</v>
      </c>
      <c r="J2460" s="567">
        <v>952.70142</v>
      </c>
      <c r="K2460" s="566">
        <v>30.6</v>
      </c>
      <c r="L2460" s="568">
        <v>0.5</v>
      </c>
      <c r="M2460" s="591">
        <v>4.0</v>
      </c>
      <c r="N2460" s="105"/>
      <c r="O2460" s="563">
        <v>43451.0</v>
      </c>
      <c r="P2460" s="563"/>
      <c r="S2460" s="8"/>
      <c r="T2460" s="8"/>
      <c r="U2460" s="8"/>
      <c r="V2460" s="8"/>
      <c r="W2460" s="8"/>
    </row>
    <row r="2461" ht="15.75" customHeight="1">
      <c r="A2461" s="9" t="s">
        <v>5446</v>
      </c>
      <c r="B2461" s="9" t="s">
        <v>5447</v>
      </c>
      <c r="C2461" s="61">
        <v>9.0</v>
      </c>
      <c r="D2461" s="61">
        <v>55.0</v>
      </c>
      <c r="E2461" s="61">
        <v>1750.0</v>
      </c>
      <c r="F2461" s="61">
        <v>432.0</v>
      </c>
      <c r="G2461" s="61">
        <v>400.0</v>
      </c>
      <c r="H2461" s="515">
        <v>1669.1100000000001</v>
      </c>
      <c r="I2461" s="515">
        <v>1365.33198</v>
      </c>
      <c r="J2461" s="515">
        <v>1078.2450600000002</v>
      </c>
      <c r="K2461" s="61">
        <v>34.5</v>
      </c>
      <c r="L2461" s="560">
        <v>0.5</v>
      </c>
      <c r="M2461" s="590">
        <v>4.0</v>
      </c>
      <c r="N2461" s="105"/>
      <c r="O2461" s="563">
        <v>47946.0</v>
      </c>
      <c r="P2461" s="563"/>
      <c r="S2461" s="8"/>
      <c r="T2461" s="8"/>
      <c r="U2461" s="8"/>
      <c r="V2461" s="8"/>
      <c r="W2461" s="8"/>
    </row>
    <row r="2462" ht="15.75" customHeight="1">
      <c r="A2462" s="9" t="s">
        <v>5448</v>
      </c>
      <c r="B2462" s="9" t="s">
        <v>5449</v>
      </c>
      <c r="C2462" s="61">
        <v>10.0</v>
      </c>
      <c r="D2462" s="61">
        <v>55.0</v>
      </c>
      <c r="E2462" s="61">
        <v>1750.0</v>
      </c>
      <c r="F2462" s="61">
        <v>482.0</v>
      </c>
      <c r="G2462" s="61">
        <v>450.0</v>
      </c>
      <c r="H2462" s="515">
        <v>1863.45</v>
      </c>
      <c r="I2462" s="515">
        <v>1524.3020999999999</v>
      </c>
      <c r="J2462" s="515">
        <v>1203.7887</v>
      </c>
      <c r="K2462" s="61">
        <v>38.3</v>
      </c>
      <c r="L2462" s="560">
        <v>0.5</v>
      </c>
      <c r="M2462" s="590">
        <v>6.0</v>
      </c>
      <c r="N2462" s="105"/>
      <c r="O2462" s="563">
        <v>52451.0</v>
      </c>
      <c r="P2462" s="563"/>
      <c r="S2462" s="8"/>
      <c r="T2462" s="8"/>
      <c r="U2462" s="8"/>
      <c r="V2462" s="8"/>
      <c r="W2462" s="8"/>
    </row>
    <row r="2463" ht="15.75" customHeight="1">
      <c r="A2463" s="565" t="s">
        <v>5450</v>
      </c>
      <c r="B2463" s="565" t="s">
        <v>5451</v>
      </c>
      <c r="C2463" s="566">
        <v>11.0</v>
      </c>
      <c r="D2463" s="566">
        <v>55.0</v>
      </c>
      <c r="E2463" s="566">
        <v>1750.0</v>
      </c>
      <c r="F2463" s="566">
        <v>532.0</v>
      </c>
      <c r="G2463" s="566">
        <v>500.0</v>
      </c>
      <c r="H2463" s="567">
        <v>2056.56</v>
      </c>
      <c r="I2463" s="567">
        <v>1682.2660799999999</v>
      </c>
      <c r="J2463" s="567">
        <v>1328.53776</v>
      </c>
      <c r="K2463" s="566">
        <v>42.1</v>
      </c>
      <c r="L2463" s="568">
        <v>0.5</v>
      </c>
      <c r="M2463" s="591">
        <v>6.0</v>
      </c>
      <c r="N2463" s="105"/>
      <c r="O2463" s="563">
        <v>56966.0</v>
      </c>
      <c r="P2463" s="563"/>
      <c r="S2463" s="8"/>
      <c r="T2463" s="8"/>
      <c r="U2463" s="8"/>
      <c r="V2463" s="8"/>
      <c r="W2463" s="8"/>
    </row>
    <row r="2464" ht="15.75" customHeight="1">
      <c r="A2464" s="9" t="s">
        <v>5452</v>
      </c>
      <c r="B2464" s="9" t="s">
        <v>5453</v>
      </c>
      <c r="C2464" s="61">
        <v>12.0</v>
      </c>
      <c r="D2464" s="61">
        <v>55.0</v>
      </c>
      <c r="E2464" s="61">
        <v>1750.0</v>
      </c>
      <c r="F2464" s="61">
        <v>582.0</v>
      </c>
      <c r="G2464" s="61">
        <v>550.0</v>
      </c>
      <c r="H2464" s="515">
        <v>2250.9</v>
      </c>
      <c r="I2464" s="515">
        <v>1841.2362</v>
      </c>
      <c r="J2464" s="515">
        <v>1454.0814</v>
      </c>
      <c r="K2464" s="61">
        <v>45.9</v>
      </c>
      <c r="L2464" s="560">
        <v>0.5</v>
      </c>
      <c r="M2464" s="590">
        <v>6.0</v>
      </c>
      <c r="N2464" s="105"/>
      <c r="O2464" s="563">
        <v>61425.0</v>
      </c>
      <c r="P2464" s="563"/>
      <c r="S2464" s="8"/>
      <c r="T2464" s="8"/>
      <c r="U2464" s="8"/>
      <c r="V2464" s="8"/>
      <c r="W2464" s="8"/>
    </row>
    <row r="2465" ht="15.75" customHeight="1">
      <c r="A2465" s="9" t="s">
        <v>5454</v>
      </c>
      <c r="B2465" s="9" t="s">
        <v>5455</v>
      </c>
      <c r="C2465" s="61">
        <v>13.0</v>
      </c>
      <c r="D2465" s="61">
        <v>55.0</v>
      </c>
      <c r="E2465" s="61">
        <v>1750.0</v>
      </c>
      <c r="F2465" s="61">
        <v>632.0</v>
      </c>
      <c r="G2465" s="61">
        <v>600.0</v>
      </c>
      <c r="H2465" s="515">
        <v>2445.24</v>
      </c>
      <c r="I2465" s="515">
        <v>2000.2063199999998</v>
      </c>
      <c r="J2465" s="515">
        <v>1579.62504</v>
      </c>
      <c r="K2465" s="61">
        <v>49.8</v>
      </c>
      <c r="L2465" s="560">
        <v>0.5</v>
      </c>
      <c r="M2465" s="590">
        <v>6.0</v>
      </c>
      <c r="N2465" s="105"/>
      <c r="O2465" s="563">
        <v>65888.0</v>
      </c>
      <c r="P2465" s="563"/>
      <c r="S2465" s="8"/>
      <c r="T2465" s="8"/>
      <c r="U2465" s="8"/>
      <c r="V2465" s="8"/>
      <c r="W2465" s="8"/>
    </row>
    <row r="2466" ht="15.75" customHeight="1">
      <c r="A2466" s="9" t="s">
        <v>5456</v>
      </c>
      <c r="B2466" s="9" t="s">
        <v>5457</v>
      </c>
      <c r="C2466" s="61">
        <v>14.0</v>
      </c>
      <c r="D2466" s="61">
        <v>55.0</v>
      </c>
      <c r="E2466" s="61">
        <v>1750.0</v>
      </c>
      <c r="F2466" s="61">
        <v>682.0</v>
      </c>
      <c r="G2466" s="61">
        <v>650.0</v>
      </c>
      <c r="H2466" s="515">
        <v>2639.58</v>
      </c>
      <c r="I2466" s="515">
        <v>2159.1764399999997</v>
      </c>
      <c r="J2466" s="515">
        <v>1705.16868</v>
      </c>
      <c r="K2466" s="61">
        <v>53.6</v>
      </c>
      <c r="L2466" s="560">
        <v>0.5</v>
      </c>
      <c r="M2466" s="590">
        <v>6.0</v>
      </c>
      <c r="N2466" s="55"/>
      <c r="O2466" s="563">
        <v>70351.0</v>
      </c>
      <c r="P2466" s="563"/>
      <c r="S2466" s="8"/>
      <c r="T2466" s="8"/>
      <c r="U2466" s="8"/>
      <c r="V2466" s="8"/>
      <c r="W2466" s="8"/>
    </row>
    <row r="2467" ht="15.75" customHeight="1">
      <c r="H2467" s="63"/>
      <c r="I2467" s="63"/>
      <c r="J2467" s="63"/>
      <c r="O2467" s="563">
        <v>0.0</v>
      </c>
      <c r="P2467" s="563"/>
      <c r="S2467" s="8"/>
      <c r="T2467" s="8"/>
      <c r="U2467" s="8"/>
      <c r="V2467" s="8"/>
      <c r="W2467" s="8"/>
    </row>
    <row r="2468" ht="15.75" customHeight="1">
      <c r="B2468" s="573" t="s">
        <v>967</v>
      </c>
      <c r="H2468" s="63"/>
      <c r="I2468" s="63"/>
      <c r="J2468" s="63"/>
      <c r="O2468" s="563">
        <v>0.0</v>
      </c>
      <c r="P2468" s="563"/>
      <c r="S2468" s="8"/>
      <c r="T2468" s="8"/>
      <c r="U2468" s="8"/>
      <c r="V2468" s="8"/>
      <c r="W2468" s="8"/>
    </row>
    <row r="2469" ht="15.75" customHeight="1">
      <c r="A2469" s="9" t="s">
        <v>5458</v>
      </c>
      <c r="B2469" s="9" t="s">
        <v>5459</v>
      </c>
      <c r="C2469" s="61">
        <v>2.0</v>
      </c>
      <c r="D2469" s="61">
        <v>55.0</v>
      </c>
      <c r="E2469" s="61">
        <v>2000.0</v>
      </c>
      <c r="F2469" s="61">
        <v>82.0</v>
      </c>
      <c r="G2469" s="61">
        <v>50.0</v>
      </c>
      <c r="H2469" s="515">
        <v>354.24</v>
      </c>
      <c r="I2469" s="515">
        <v>289.76832</v>
      </c>
      <c r="J2469" s="515">
        <v>228.83904</v>
      </c>
      <c r="K2469" s="61">
        <v>8.7</v>
      </c>
      <c r="L2469" s="560">
        <v>0.5</v>
      </c>
      <c r="M2469" s="590">
        <v>2.0</v>
      </c>
      <c r="N2469" s="562" t="s">
        <v>2098</v>
      </c>
      <c r="O2469" s="563">
        <v>18046.0</v>
      </c>
      <c r="P2469" s="563"/>
      <c r="S2469" s="8"/>
      <c r="T2469" s="8"/>
      <c r="U2469" s="8"/>
      <c r="V2469" s="8"/>
      <c r="W2469" s="8"/>
    </row>
    <row r="2470" ht="15.75" customHeight="1">
      <c r="A2470" s="9" t="s">
        <v>5460</v>
      </c>
      <c r="B2470" s="9" t="s">
        <v>5461</v>
      </c>
      <c r="C2470" s="61">
        <v>3.0</v>
      </c>
      <c r="D2470" s="61">
        <v>55.0</v>
      </c>
      <c r="E2470" s="61">
        <v>2000.0</v>
      </c>
      <c r="F2470" s="61">
        <v>132.0</v>
      </c>
      <c r="G2470" s="61">
        <v>100.0</v>
      </c>
      <c r="H2470" s="515">
        <v>576.87</v>
      </c>
      <c r="I2470" s="515">
        <v>471.87966</v>
      </c>
      <c r="J2470" s="515">
        <v>372.65802</v>
      </c>
      <c r="K2470" s="61">
        <v>13.0</v>
      </c>
      <c r="L2470" s="560">
        <v>0.5</v>
      </c>
      <c r="M2470" s="590">
        <v>4.0</v>
      </c>
      <c r="N2470" s="105"/>
      <c r="O2470" s="563">
        <v>23168.0</v>
      </c>
      <c r="P2470" s="563"/>
      <c r="S2470" s="8"/>
      <c r="T2470" s="8"/>
      <c r="U2470" s="8"/>
      <c r="V2470" s="8"/>
      <c r="W2470" s="8"/>
    </row>
    <row r="2471" ht="15.75" customHeight="1">
      <c r="A2471" s="9" t="s">
        <v>5462</v>
      </c>
      <c r="B2471" s="9" t="s">
        <v>5463</v>
      </c>
      <c r="C2471" s="61">
        <v>4.0</v>
      </c>
      <c r="D2471" s="61">
        <v>55.0</v>
      </c>
      <c r="E2471" s="61">
        <v>2000.0</v>
      </c>
      <c r="F2471" s="61">
        <v>182.0</v>
      </c>
      <c r="G2471" s="61">
        <v>150.0</v>
      </c>
      <c r="H2471" s="515">
        <v>798.27</v>
      </c>
      <c r="I2471" s="515">
        <v>652.9848599999999</v>
      </c>
      <c r="J2471" s="515">
        <v>515.68242</v>
      </c>
      <c r="K2471" s="61">
        <v>17.3</v>
      </c>
      <c r="L2471" s="560">
        <v>0.5</v>
      </c>
      <c r="M2471" s="590">
        <v>4.0</v>
      </c>
      <c r="N2471" s="105"/>
      <c r="O2471" s="563">
        <v>28301.0</v>
      </c>
      <c r="P2471" s="563"/>
      <c r="S2471" s="8"/>
      <c r="T2471" s="8"/>
      <c r="U2471" s="8"/>
      <c r="V2471" s="8"/>
      <c r="W2471" s="8"/>
    </row>
    <row r="2472" ht="15.75" customHeight="1">
      <c r="A2472" s="565" t="s">
        <v>5464</v>
      </c>
      <c r="B2472" s="565" t="s">
        <v>5465</v>
      </c>
      <c r="C2472" s="566">
        <v>5.0</v>
      </c>
      <c r="D2472" s="566">
        <v>55.0</v>
      </c>
      <c r="E2472" s="566">
        <v>2000.0</v>
      </c>
      <c r="F2472" s="566">
        <v>232.0</v>
      </c>
      <c r="G2472" s="566">
        <v>200.0</v>
      </c>
      <c r="H2472" s="567">
        <v>1019.6699999999998</v>
      </c>
      <c r="I2472" s="567">
        <v>834.0900599999998</v>
      </c>
      <c r="J2472" s="567">
        <v>658.7068199999999</v>
      </c>
      <c r="K2472" s="566">
        <v>21.6</v>
      </c>
      <c r="L2472" s="568">
        <v>0.5</v>
      </c>
      <c r="M2472" s="591">
        <v>4.0</v>
      </c>
      <c r="N2472" s="105"/>
      <c r="O2472" s="563">
        <v>33444.0</v>
      </c>
      <c r="P2472" s="563"/>
      <c r="S2472" s="8"/>
      <c r="T2472" s="8"/>
      <c r="U2472" s="8"/>
      <c r="V2472" s="8"/>
      <c r="W2472" s="8"/>
    </row>
    <row r="2473" ht="15.75" customHeight="1">
      <c r="A2473" s="9" t="s">
        <v>5466</v>
      </c>
      <c r="B2473" s="9" t="s">
        <v>5467</v>
      </c>
      <c r="C2473" s="61">
        <v>6.0</v>
      </c>
      <c r="D2473" s="61">
        <v>55.0</v>
      </c>
      <c r="E2473" s="61">
        <v>2000.0</v>
      </c>
      <c r="F2473" s="61">
        <v>282.0</v>
      </c>
      <c r="G2473" s="61">
        <v>250.0</v>
      </c>
      <c r="H2473" s="515">
        <v>1242.3</v>
      </c>
      <c r="I2473" s="515">
        <v>1016.2013999999999</v>
      </c>
      <c r="J2473" s="515">
        <v>802.5258</v>
      </c>
      <c r="K2473" s="61">
        <v>25.9</v>
      </c>
      <c r="L2473" s="560">
        <v>0.5</v>
      </c>
      <c r="M2473" s="590">
        <v>4.0</v>
      </c>
      <c r="N2473" s="105"/>
      <c r="O2473" s="563">
        <v>38599.0</v>
      </c>
      <c r="P2473" s="563"/>
      <c r="S2473" s="8"/>
      <c r="T2473" s="8"/>
      <c r="U2473" s="8"/>
      <c r="V2473" s="8"/>
      <c r="W2473" s="8"/>
    </row>
    <row r="2474" ht="15.75" customHeight="1">
      <c r="A2474" s="9" t="s">
        <v>5468</v>
      </c>
      <c r="B2474" s="9" t="s">
        <v>5469</v>
      </c>
      <c r="C2474" s="61">
        <v>7.0</v>
      </c>
      <c r="D2474" s="61">
        <v>55.0</v>
      </c>
      <c r="E2474" s="61">
        <v>2000.0</v>
      </c>
      <c r="F2474" s="61">
        <v>332.0</v>
      </c>
      <c r="G2474" s="61">
        <v>300.0</v>
      </c>
      <c r="H2474" s="515">
        <v>1463.7</v>
      </c>
      <c r="I2474" s="515">
        <v>1197.3066</v>
      </c>
      <c r="J2474" s="515">
        <v>945.5502</v>
      </c>
      <c r="K2474" s="61">
        <v>30.2</v>
      </c>
      <c r="L2474" s="560">
        <v>0.5</v>
      </c>
      <c r="M2474" s="590">
        <v>4.0</v>
      </c>
      <c r="N2474" s="105"/>
      <c r="O2474" s="563">
        <v>43764.0</v>
      </c>
      <c r="P2474" s="563"/>
      <c r="S2474" s="8"/>
      <c r="T2474" s="8"/>
      <c r="U2474" s="8"/>
      <c r="V2474" s="8"/>
      <c r="W2474" s="8"/>
    </row>
    <row r="2475" ht="15.75" customHeight="1">
      <c r="A2475" s="565" t="s">
        <v>5470</v>
      </c>
      <c r="B2475" s="565" t="s">
        <v>5471</v>
      </c>
      <c r="C2475" s="566">
        <v>8.0</v>
      </c>
      <c r="D2475" s="566">
        <v>55.0</v>
      </c>
      <c r="E2475" s="566">
        <v>2000.0</v>
      </c>
      <c r="F2475" s="566">
        <v>382.0</v>
      </c>
      <c r="G2475" s="566">
        <v>350.0</v>
      </c>
      <c r="H2475" s="567">
        <v>1686.3300000000002</v>
      </c>
      <c r="I2475" s="567">
        <v>1379.41794</v>
      </c>
      <c r="J2475" s="567">
        <v>1089.3691800000001</v>
      </c>
      <c r="K2475" s="566">
        <v>34.5</v>
      </c>
      <c r="L2475" s="568">
        <v>0.5</v>
      </c>
      <c r="M2475" s="591">
        <v>4.0</v>
      </c>
      <c r="N2475" s="105"/>
      <c r="O2475" s="563">
        <v>48941.0</v>
      </c>
      <c r="P2475" s="563"/>
      <c r="S2475" s="8"/>
      <c r="T2475" s="8"/>
      <c r="U2475" s="8"/>
      <c r="V2475" s="8"/>
      <c r="W2475" s="8"/>
    </row>
    <row r="2476" ht="15.75" customHeight="1">
      <c r="A2476" s="9" t="s">
        <v>5472</v>
      </c>
      <c r="B2476" s="9" t="s">
        <v>5473</v>
      </c>
      <c r="C2476" s="61">
        <v>9.0</v>
      </c>
      <c r="D2476" s="61">
        <v>55.0</v>
      </c>
      <c r="E2476" s="61">
        <v>2000.0</v>
      </c>
      <c r="F2476" s="61">
        <v>432.0</v>
      </c>
      <c r="G2476" s="61">
        <v>400.0</v>
      </c>
      <c r="H2476" s="515">
        <v>1907.73</v>
      </c>
      <c r="I2476" s="515">
        <v>1560.52314</v>
      </c>
      <c r="J2476" s="515">
        <v>1232.3935800000002</v>
      </c>
      <c r="K2476" s="61">
        <v>38.9</v>
      </c>
      <c r="L2476" s="560">
        <v>0.5</v>
      </c>
      <c r="M2476" s="590">
        <v>4.0</v>
      </c>
      <c r="N2476" s="105"/>
      <c r="O2476" s="563">
        <v>54128.0</v>
      </c>
      <c r="P2476" s="563"/>
      <c r="S2476" s="8"/>
      <c r="T2476" s="8"/>
      <c r="U2476" s="8"/>
      <c r="V2476" s="8"/>
      <c r="W2476" s="8"/>
    </row>
    <row r="2477" ht="15.75" customHeight="1">
      <c r="A2477" s="9" t="s">
        <v>5474</v>
      </c>
      <c r="B2477" s="9" t="s">
        <v>5475</v>
      </c>
      <c r="C2477" s="61">
        <v>10.0</v>
      </c>
      <c r="D2477" s="61">
        <v>55.0</v>
      </c>
      <c r="E2477" s="61">
        <v>2000.0</v>
      </c>
      <c r="F2477" s="61">
        <v>482.0</v>
      </c>
      <c r="G2477" s="61">
        <v>450.0</v>
      </c>
      <c r="H2477" s="515">
        <v>2130.36</v>
      </c>
      <c r="I2477" s="515">
        <v>1742.63448</v>
      </c>
      <c r="J2477" s="515">
        <v>1376.2125600000002</v>
      </c>
      <c r="K2477" s="61">
        <v>43.2</v>
      </c>
      <c r="L2477" s="560">
        <v>0.5</v>
      </c>
      <c r="M2477" s="590">
        <v>6.0</v>
      </c>
      <c r="N2477" s="105"/>
      <c r="O2477" s="563">
        <v>59329.0</v>
      </c>
      <c r="P2477" s="563"/>
      <c r="S2477" s="8"/>
      <c r="T2477" s="8"/>
      <c r="U2477" s="8"/>
      <c r="V2477" s="8"/>
      <c r="W2477" s="8"/>
    </row>
    <row r="2478" ht="15.75" customHeight="1">
      <c r="A2478" s="565" t="s">
        <v>5476</v>
      </c>
      <c r="B2478" s="565" t="s">
        <v>5477</v>
      </c>
      <c r="C2478" s="566">
        <v>11.0</v>
      </c>
      <c r="D2478" s="566">
        <v>55.0</v>
      </c>
      <c r="E2478" s="566">
        <v>2000.0</v>
      </c>
      <c r="F2478" s="566">
        <v>532.0</v>
      </c>
      <c r="G2478" s="566">
        <v>500.0</v>
      </c>
      <c r="H2478" s="567">
        <v>2351.76</v>
      </c>
      <c r="I2478" s="567">
        <v>1923.7396800000001</v>
      </c>
      <c r="J2478" s="567">
        <v>1519.2369600000002</v>
      </c>
      <c r="K2478" s="566">
        <v>47.5</v>
      </c>
      <c r="L2478" s="568">
        <v>0.5</v>
      </c>
      <c r="M2478" s="591">
        <v>6.0</v>
      </c>
      <c r="N2478" s="105"/>
      <c r="O2478" s="563">
        <v>64537.0</v>
      </c>
      <c r="P2478" s="563"/>
      <c r="S2478" s="8"/>
      <c r="T2478" s="8"/>
      <c r="U2478" s="8"/>
      <c r="V2478" s="8"/>
      <c r="W2478" s="8"/>
    </row>
    <row r="2479" ht="15.75" customHeight="1">
      <c r="A2479" s="9" t="s">
        <v>5478</v>
      </c>
      <c r="B2479" s="9" t="s">
        <v>5479</v>
      </c>
      <c r="C2479" s="61">
        <v>12.0</v>
      </c>
      <c r="D2479" s="61">
        <v>55.0</v>
      </c>
      <c r="E2479" s="61">
        <v>2000.0</v>
      </c>
      <c r="F2479" s="61">
        <v>582.0</v>
      </c>
      <c r="G2479" s="61">
        <v>550.0</v>
      </c>
      <c r="H2479" s="515">
        <v>2573.1600000000003</v>
      </c>
      <c r="I2479" s="515">
        <v>2104.84488</v>
      </c>
      <c r="J2479" s="515">
        <v>1662.2613600000002</v>
      </c>
      <c r="K2479" s="61">
        <v>51.8</v>
      </c>
      <c r="L2479" s="560">
        <v>0.5</v>
      </c>
      <c r="M2479" s="590">
        <v>6.0</v>
      </c>
      <c r="N2479" s="105"/>
      <c r="O2479" s="563">
        <v>69685.0</v>
      </c>
      <c r="P2479" s="563"/>
      <c r="S2479" s="8"/>
      <c r="T2479" s="8"/>
      <c r="U2479" s="8"/>
      <c r="V2479" s="8"/>
      <c r="W2479" s="8"/>
    </row>
    <row r="2480" ht="15.75" customHeight="1">
      <c r="A2480" s="9" t="s">
        <v>5480</v>
      </c>
      <c r="B2480" s="9" t="s">
        <v>5481</v>
      </c>
      <c r="C2480" s="61">
        <v>13.0</v>
      </c>
      <c r="D2480" s="61">
        <v>55.0</v>
      </c>
      <c r="E2480" s="61">
        <v>2000.0</v>
      </c>
      <c r="F2480" s="61">
        <v>632.0</v>
      </c>
      <c r="G2480" s="61">
        <v>600.0</v>
      </c>
      <c r="H2480" s="515">
        <v>2795.79</v>
      </c>
      <c r="I2480" s="515">
        <v>2286.95622</v>
      </c>
      <c r="J2480" s="515">
        <v>1806.08034</v>
      </c>
      <c r="K2480" s="61">
        <v>56.1</v>
      </c>
      <c r="L2480" s="560">
        <v>0.5</v>
      </c>
      <c r="M2480" s="590">
        <v>6.0</v>
      </c>
      <c r="N2480" s="105"/>
      <c r="O2480" s="563">
        <v>74834.0</v>
      </c>
      <c r="P2480" s="563"/>
      <c r="S2480" s="8"/>
      <c r="T2480" s="8"/>
      <c r="U2480" s="8"/>
      <c r="V2480" s="8"/>
      <c r="W2480" s="8"/>
    </row>
    <row r="2481" ht="15.75" customHeight="1">
      <c r="A2481" s="9" t="s">
        <v>5482</v>
      </c>
      <c r="B2481" s="9" t="s">
        <v>5483</v>
      </c>
      <c r="C2481" s="61">
        <v>14.0</v>
      </c>
      <c r="D2481" s="61">
        <v>55.0</v>
      </c>
      <c r="E2481" s="61">
        <v>2000.0</v>
      </c>
      <c r="F2481" s="61">
        <v>682.0</v>
      </c>
      <c r="G2481" s="61">
        <v>650.0</v>
      </c>
      <c r="H2481" s="515">
        <v>3017.19</v>
      </c>
      <c r="I2481" s="515">
        <v>2468.06142</v>
      </c>
      <c r="J2481" s="515">
        <v>1949.10474</v>
      </c>
      <c r="K2481" s="61">
        <v>60.4</v>
      </c>
      <c r="L2481" s="560">
        <v>0.5</v>
      </c>
      <c r="M2481" s="590">
        <v>6.0</v>
      </c>
      <c r="N2481" s="55"/>
      <c r="O2481" s="563">
        <v>79983.0</v>
      </c>
      <c r="P2481" s="563"/>
      <c r="S2481" s="8"/>
      <c r="T2481" s="8"/>
      <c r="U2481" s="8"/>
      <c r="V2481" s="8"/>
      <c r="W2481" s="8"/>
    </row>
    <row r="2482" ht="15.75" customHeight="1">
      <c r="C2482" s="67"/>
      <c r="D2482" s="67"/>
      <c r="E2482" s="67"/>
      <c r="F2482" s="67"/>
      <c r="G2482" s="67"/>
      <c r="H2482" s="115"/>
      <c r="I2482" s="115"/>
      <c r="J2482" s="115"/>
      <c r="K2482" s="67"/>
      <c r="L2482" s="570"/>
      <c r="M2482" s="592"/>
      <c r="O2482" s="563">
        <v>0.0</v>
      </c>
      <c r="P2482" s="563"/>
      <c r="S2482" s="8"/>
      <c r="T2482" s="8"/>
      <c r="U2482" s="8"/>
      <c r="V2482" s="8"/>
      <c r="W2482" s="8"/>
    </row>
    <row r="2483" ht="15.75" customHeight="1">
      <c r="B2483" s="573" t="s">
        <v>1024</v>
      </c>
      <c r="H2483" s="63"/>
      <c r="I2483" s="63"/>
      <c r="J2483" s="63"/>
      <c r="O2483" s="563">
        <v>0.0</v>
      </c>
      <c r="P2483" s="563"/>
      <c r="S2483" s="8"/>
      <c r="T2483" s="8"/>
      <c r="U2483" s="8"/>
      <c r="V2483" s="8"/>
      <c r="W2483" s="8"/>
    </row>
    <row r="2484" ht="15.75" customHeight="1">
      <c r="A2484" s="9" t="s">
        <v>5484</v>
      </c>
      <c r="B2484" s="9" t="s">
        <v>5485</v>
      </c>
      <c r="C2484" s="61">
        <v>2.0</v>
      </c>
      <c r="D2484" s="61">
        <v>55.0</v>
      </c>
      <c r="E2484" s="61">
        <v>2200.0</v>
      </c>
      <c r="F2484" s="61">
        <v>82.0</v>
      </c>
      <c r="G2484" s="61">
        <v>50.0</v>
      </c>
      <c r="H2484" s="515">
        <v>389.90999999999997</v>
      </c>
      <c r="I2484" s="515">
        <v>318.94638</v>
      </c>
      <c r="J2484" s="515">
        <v>251.88186</v>
      </c>
      <c r="K2484" s="61">
        <v>9.5</v>
      </c>
      <c r="L2484" s="560">
        <v>0.5</v>
      </c>
      <c r="M2484" s="590">
        <v>2.0</v>
      </c>
      <c r="N2484" s="562" t="s">
        <v>2098</v>
      </c>
      <c r="O2484" s="563">
        <v>21450.0</v>
      </c>
      <c r="P2484" s="563"/>
      <c r="S2484" s="8"/>
      <c r="T2484" s="8"/>
      <c r="U2484" s="8"/>
      <c r="V2484" s="8"/>
      <c r="W2484" s="8"/>
    </row>
    <row r="2485" ht="15.75" customHeight="1">
      <c r="A2485" s="9" t="s">
        <v>5486</v>
      </c>
      <c r="B2485" s="9" t="s">
        <v>5487</v>
      </c>
      <c r="C2485" s="61">
        <v>3.0</v>
      </c>
      <c r="D2485" s="61">
        <v>55.0</v>
      </c>
      <c r="E2485" s="61">
        <v>2200.0</v>
      </c>
      <c r="F2485" s="61">
        <v>132.0</v>
      </c>
      <c r="G2485" s="61">
        <v>100.0</v>
      </c>
      <c r="H2485" s="515">
        <v>633.45</v>
      </c>
      <c r="I2485" s="515">
        <v>518.1621</v>
      </c>
      <c r="J2485" s="515">
        <v>409.2087</v>
      </c>
      <c r="K2485" s="61">
        <v>14.2</v>
      </c>
      <c r="L2485" s="560">
        <v>0.5</v>
      </c>
      <c r="M2485" s="590">
        <v>4.0</v>
      </c>
      <c r="N2485" s="105"/>
      <c r="O2485" s="563">
        <v>27710.0</v>
      </c>
      <c r="P2485" s="563"/>
      <c r="S2485" s="8"/>
      <c r="T2485" s="8"/>
      <c r="U2485" s="8"/>
      <c r="V2485" s="8"/>
      <c r="W2485" s="8"/>
    </row>
    <row r="2486" ht="15.75" customHeight="1">
      <c r="A2486" s="9" t="s">
        <v>5488</v>
      </c>
      <c r="B2486" s="9" t="s">
        <v>5489</v>
      </c>
      <c r="C2486" s="61">
        <v>4.0</v>
      </c>
      <c r="D2486" s="61">
        <v>55.0</v>
      </c>
      <c r="E2486" s="61">
        <v>2200.0</v>
      </c>
      <c r="F2486" s="61">
        <v>182.0</v>
      </c>
      <c r="G2486" s="61">
        <v>150.0</v>
      </c>
      <c r="H2486" s="515">
        <v>878.2199999999999</v>
      </c>
      <c r="I2486" s="515">
        <v>718.3839599999999</v>
      </c>
      <c r="J2486" s="515">
        <v>567.33012</v>
      </c>
      <c r="K2486" s="61">
        <v>18.9</v>
      </c>
      <c r="L2486" s="560">
        <v>0.5</v>
      </c>
      <c r="M2486" s="590">
        <v>4.0</v>
      </c>
      <c r="N2486" s="105"/>
      <c r="O2486" s="563">
        <v>33983.0</v>
      </c>
      <c r="P2486" s="563"/>
      <c r="S2486" s="8"/>
      <c r="T2486" s="8"/>
      <c r="U2486" s="8"/>
      <c r="V2486" s="8"/>
      <c r="W2486" s="8"/>
    </row>
    <row r="2487" ht="15.75" customHeight="1">
      <c r="A2487" s="565" t="s">
        <v>5490</v>
      </c>
      <c r="B2487" s="565" t="s">
        <v>5491</v>
      </c>
      <c r="C2487" s="566">
        <v>5.0</v>
      </c>
      <c r="D2487" s="566">
        <v>55.0</v>
      </c>
      <c r="E2487" s="566">
        <v>2200.0</v>
      </c>
      <c r="F2487" s="566">
        <v>232.0</v>
      </c>
      <c r="G2487" s="566">
        <v>200.0</v>
      </c>
      <c r="H2487" s="567">
        <v>1121.76</v>
      </c>
      <c r="I2487" s="567">
        <v>917.5996799999999</v>
      </c>
      <c r="J2487" s="567">
        <v>724.65696</v>
      </c>
      <c r="K2487" s="566">
        <v>23.6</v>
      </c>
      <c r="L2487" s="568">
        <v>0.5</v>
      </c>
      <c r="M2487" s="591">
        <v>4.0</v>
      </c>
      <c r="N2487" s="105"/>
      <c r="O2487" s="563">
        <v>40270.0</v>
      </c>
      <c r="P2487" s="563"/>
      <c r="S2487" s="8"/>
      <c r="T2487" s="8"/>
      <c r="U2487" s="8"/>
      <c r="V2487" s="8"/>
      <c r="W2487" s="8"/>
    </row>
    <row r="2488" ht="15.75" customHeight="1">
      <c r="A2488" s="9" t="s">
        <v>5492</v>
      </c>
      <c r="B2488" s="9" t="s">
        <v>5493</v>
      </c>
      <c r="C2488" s="61">
        <v>6.0</v>
      </c>
      <c r="D2488" s="61">
        <v>55.0</v>
      </c>
      <c r="E2488" s="61">
        <v>2200.0</v>
      </c>
      <c r="F2488" s="61">
        <v>282.0</v>
      </c>
      <c r="G2488" s="61">
        <v>250.0</v>
      </c>
      <c r="H2488" s="515">
        <v>1366.53</v>
      </c>
      <c r="I2488" s="515">
        <v>1117.82154</v>
      </c>
      <c r="J2488" s="515">
        <v>882.77838</v>
      </c>
      <c r="K2488" s="61">
        <v>28.3</v>
      </c>
      <c r="L2488" s="560">
        <v>0.5</v>
      </c>
      <c r="M2488" s="590">
        <v>4.0</v>
      </c>
      <c r="N2488" s="105"/>
      <c r="O2488" s="563">
        <v>46570.0</v>
      </c>
      <c r="P2488" s="563"/>
      <c r="S2488" s="8"/>
      <c r="T2488" s="8"/>
      <c r="U2488" s="8"/>
      <c r="V2488" s="8"/>
      <c r="W2488" s="8"/>
    </row>
    <row r="2489" ht="15.75" customHeight="1">
      <c r="A2489" s="9" t="s">
        <v>5494</v>
      </c>
      <c r="B2489" s="9" t="s">
        <v>5495</v>
      </c>
      <c r="C2489" s="61">
        <v>7.0</v>
      </c>
      <c r="D2489" s="61">
        <v>55.0</v>
      </c>
      <c r="E2489" s="61">
        <v>2200.0</v>
      </c>
      <c r="F2489" s="61">
        <v>332.0</v>
      </c>
      <c r="G2489" s="61">
        <v>300.0</v>
      </c>
      <c r="H2489" s="515">
        <v>1610.07</v>
      </c>
      <c r="I2489" s="515">
        <v>1317.0372599999998</v>
      </c>
      <c r="J2489" s="515">
        <v>1040.10522</v>
      </c>
      <c r="K2489" s="61">
        <v>33.0</v>
      </c>
      <c r="L2489" s="560">
        <v>0.5</v>
      </c>
      <c r="M2489" s="590">
        <v>4.0</v>
      </c>
      <c r="N2489" s="105"/>
      <c r="O2489" s="563">
        <v>52883.0</v>
      </c>
      <c r="P2489" s="563"/>
      <c r="S2489" s="8"/>
      <c r="T2489" s="8"/>
      <c r="U2489" s="8"/>
      <c r="V2489" s="8"/>
      <c r="W2489" s="8"/>
    </row>
    <row r="2490" ht="15.75" customHeight="1">
      <c r="A2490" s="565" t="s">
        <v>5496</v>
      </c>
      <c r="B2490" s="565" t="s">
        <v>5497</v>
      </c>
      <c r="C2490" s="566">
        <v>8.0</v>
      </c>
      <c r="D2490" s="566">
        <v>55.0</v>
      </c>
      <c r="E2490" s="566">
        <v>2200.0</v>
      </c>
      <c r="F2490" s="566">
        <v>382.0</v>
      </c>
      <c r="G2490" s="566">
        <v>350.0</v>
      </c>
      <c r="H2490" s="567">
        <v>1854.84</v>
      </c>
      <c r="I2490" s="567">
        <v>1517.25912</v>
      </c>
      <c r="J2490" s="567">
        <v>1198.22664</v>
      </c>
      <c r="K2490" s="566">
        <v>37.7</v>
      </c>
      <c r="L2490" s="568">
        <v>0.5</v>
      </c>
      <c r="M2490" s="591">
        <v>4.0</v>
      </c>
      <c r="N2490" s="105"/>
      <c r="O2490" s="563">
        <v>59211.0</v>
      </c>
      <c r="P2490" s="563"/>
      <c r="S2490" s="8"/>
      <c r="T2490" s="8"/>
      <c r="U2490" s="8"/>
      <c r="V2490" s="8"/>
      <c r="W2490" s="8"/>
    </row>
    <row r="2491" ht="15.75" customHeight="1">
      <c r="A2491" s="9" t="s">
        <v>5498</v>
      </c>
      <c r="B2491" s="9" t="s">
        <v>5499</v>
      </c>
      <c r="C2491" s="61">
        <v>9.0</v>
      </c>
      <c r="D2491" s="61">
        <v>55.0</v>
      </c>
      <c r="E2491" s="61">
        <v>2200.0</v>
      </c>
      <c r="F2491" s="61">
        <v>432.0</v>
      </c>
      <c r="G2491" s="61">
        <v>400.0</v>
      </c>
      <c r="H2491" s="515">
        <v>2098.3799999999997</v>
      </c>
      <c r="I2491" s="515">
        <v>1716.4748399999996</v>
      </c>
      <c r="J2491" s="515">
        <v>1355.5534799999998</v>
      </c>
      <c r="K2491" s="61">
        <v>42.4</v>
      </c>
      <c r="L2491" s="560">
        <v>0.5</v>
      </c>
      <c r="M2491" s="590">
        <v>4.0</v>
      </c>
      <c r="N2491" s="105"/>
      <c r="O2491" s="563">
        <v>65550.0</v>
      </c>
      <c r="P2491" s="563"/>
      <c r="S2491" s="8"/>
      <c r="T2491" s="8"/>
      <c r="U2491" s="8"/>
      <c r="V2491" s="8"/>
      <c r="W2491" s="8"/>
    </row>
    <row r="2492" ht="15.75" customHeight="1">
      <c r="A2492" s="9" t="s">
        <v>5500</v>
      </c>
      <c r="B2492" s="9" t="s">
        <v>5501</v>
      </c>
      <c r="C2492" s="61">
        <v>10.0</v>
      </c>
      <c r="D2492" s="61">
        <v>55.0</v>
      </c>
      <c r="E2492" s="61">
        <v>2200.0</v>
      </c>
      <c r="F2492" s="61">
        <v>482.0</v>
      </c>
      <c r="G2492" s="61">
        <v>450.0</v>
      </c>
      <c r="H2492" s="515">
        <v>2343.15</v>
      </c>
      <c r="I2492" s="515">
        <v>1916.6967</v>
      </c>
      <c r="J2492" s="515">
        <v>1513.6749000000002</v>
      </c>
      <c r="K2492" s="61">
        <v>47.1</v>
      </c>
      <c r="L2492" s="560">
        <v>0.5</v>
      </c>
      <c r="M2492" s="590">
        <v>6.0</v>
      </c>
      <c r="N2492" s="105"/>
      <c r="O2492" s="563">
        <v>71907.0</v>
      </c>
      <c r="P2492" s="563"/>
      <c r="S2492" s="8"/>
      <c r="T2492" s="8"/>
      <c r="U2492" s="8"/>
      <c r="V2492" s="8"/>
      <c r="W2492" s="8"/>
    </row>
    <row r="2493" ht="15.75" customHeight="1">
      <c r="A2493" s="565" t="s">
        <v>5502</v>
      </c>
      <c r="B2493" s="565" t="s">
        <v>5503</v>
      </c>
      <c r="C2493" s="566">
        <v>11.0</v>
      </c>
      <c r="D2493" s="566">
        <v>55.0</v>
      </c>
      <c r="E2493" s="566">
        <v>2200.0</v>
      </c>
      <c r="F2493" s="566">
        <v>532.0</v>
      </c>
      <c r="G2493" s="566">
        <v>500.0</v>
      </c>
      <c r="H2493" s="567">
        <v>2586.69</v>
      </c>
      <c r="I2493" s="567">
        <v>2115.91242</v>
      </c>
      <c r="J2493" s="567">
        <v>1671.0017400000002</v>
      </c>
      <c r="K2493" s="566">
        <v>51.8</v>
      </c>
      <c r="L2493" s="568">
        <v>0.5</v>
      </c>
      <c r="M2493" s="591">
        <v>6.0</v>
      </c>
      <c r="N2493" s="105"/>
      <c r="O2493" s="563">
        <v>78272.0</v>
      </c>
      <c r="P2493" s="563"/>
      <c r="S2493" s="8"/>
      <c r="T2493" s="8"/>
      <c r="U2493" s="8"/>
      <c r="V2493" s="8"/>
      <c r="W2493" s="8"/>
    </row>
    <row r="2494" ht="15.75" customHeight="1">
      <c r="A2494" s="9" t="s">
        <v>5504</v>
      </c>
      <c r="B2494" s="9" t="s">
        <v>5505</v>
      </c>
      <c r="C2494" s="61">
        <v>12.0</v>
      </c>
      <c r="D2494" s="61">
        <v>55.0</v>
      </c>
      <c r="E2494" s="61">
        <v>2200.0</v>
      </c>
      <c r="F2494" s="61">
        <v>582.0</v>
      </c>
      <c r="G2494" s="61">
        <v>550.0</v>
      </c>
      <c r="H2494" s="515">
        <v>2830.23</v>
      </c>
      <c r="I2494" s="515">
        <v>2315.12814</v>
      </c>
      <c r="J2494" s="515">
        <v>1828.32858</v>
      </c>
      <c r="K2494" s="61">
        <v>56.5</v>
      </c>
      <c r="L2494" s="560">
        <v>0.5</v>
      </c>
      <c r="M2494" s="590">
        <v>6.0</v>
      </c>
      <c r="N2494" s="105"/>
      <c r="O2494" s="563">
        <v>84565.0</v>
      </c>
      <c r="P2494" s="563"/>
      <c r="S2494" s="8"/>
      <c r="T2494" s="8"/>
      <c r="U2494" s="8"/>
      <c r="V2494" s="8"/>
      <c r="W2494" s="8"/>
    </row>
    <row r="2495" ht="15.75" customHeight="1">
      <c r="A2495" s="9" t="s">
        <v>5506</v>
      </c>
      <c r="B2495" s="9" t="s">
        <v>5507</v>
      </c>
      <c r="C2495" s="61">
        <v>13.0</v>
      </c>
      <c r="D2495" s="61">
        <v>55.0</v>
      </c>
      <c r="E2495" s="61">
        <v>2200.0</v>
      </c>
      <c r="F2495" s="61">
        <v>632.0</v>
      </c>
      <c r="G2495" s="61">
        <v>600.0</v>
      </c>
      <c r="H2495" s="515">
        <v>3075.0</v>
      </c>
      <c r="I2495" s="515">
        <v>2515.35</v>
      </c>
      <c r="J2495" s="515">
        <v>1986.45</v>
      </c>
      <c r="K2495" s="61">
        <v>61.2</v>
      </c>
      <c r="L2495" s="560">
        <v>0.5</v>
      </c>
      <c r="M2495" s="590">
        <v>6.0</v>
      </c>
      <c r="N2495" s="105"/>
      <c r="O2495" s="563">
        <v>90858.0</v>
      </c>
      <c r="P2495" s="563"/>
      <c r="S2495" s="8"/>
      <c r="T2495" s="8"/>
      <c r="U2495" s="8"/>
      <c r="V2495" s="8"/>
      <c r="W2495" s="8"/>
    </row>
    <row r="2496" ht="15.75" customHeight="1">
      <c r="A2496" s="9" t="s">
        <v>5508</v>
      </c>
      <c r="B2496" s="9" t="s">
        <v>5509</v>
      </c>
      <c r="C2496" s="61">
        <v>14.0</v>
      </c>
      <c r="D2496" s="61">
        <v>55.0</v>
      </c>
      <c r="E2496" s="61">
        <v>2200.0</v>
      </c>
      <c r="F2496" s="61">
        <v>682.0</v>
      </c>
      <c r="G2496" s="61">
        <v>650.0</v>
      </c>
      <c r="H2496" s="515">
        <v>3318.54</v>
      </c>
      <c r="I2496" s="515">
        <v>2714.5657199999996</v>
      </c>
      <c r="J2496" s="515">
        <v>2143.77684</v>
      </c>
      <c r="K2496" s="61">
        <v>65.9</v>
      </c>
      <c r="L2496" s="560">
        <v>0.5</v>
      </c>
      <c r="M2496" s="590">
        <v>6.0</v>
      </c>
      <c r="N2496" s="55"/>
      <c r="O2496" s="563">
        <v>97151.0</v>
      </c>
      <c r="P2496" s="563"/>
      <c r="S2496" s="8"/>
      <c r="T2496" s="8"/>
      <c r="U2496" s="8"/>
      <c r="V2496" s="8"/>
      <c r="W2496" s="8"/>
    </row>
    <row r="2497" ht="15.75" customHeight="1">
      <c r="C2497" s="67"/>
      <c r="D2497" s="67"/>
      <c r="E2497" s="67"/>
      <c r="F2497" s="67"/>
      <c r="G2497" s="67"/>
      <c r="H2497" s="115"/>
      <c r="I2497" s="115"/>
      <c r="J2497" s="115"/>
      <c r="K2497" s="67"/>
      <c r="L2497" s="570"/>
      <c r="M2497" s="592"/>
      <c r="O2497" s="563">
        <v>0.0</v>
      </c>
      <c r="P2497" s="563"/>
      <c r="S2497" s="8"/>
      <c r="T2497" s="8"/>
      <c r="U2497" s="8"/>
      <c r="V2497" s="8"/>
      <c r="W2497" s="8"/>
    </row>
    <row r="2498" ht="15.75" customHeight="1">
      <c r="B2498" s="573" t="s">
        <v>1081</v>
      </c>
      <c r="H2498" s="115"/>
      <c r="I2498" s="115"/>
      <c r="J2498" s="115"/>
      <c r="O2498" s="563">
        <v>0.0</v>
      </c>
      <c r="P2498" s="563"/>
      <c r="S2498" s="8"/>
      <c r="T2498" s="8"/>
      <c r="U2498" s="8"/>
      <c r="V2498" s="8"/>
      <c r="W2498" s="8"/>
    </row>
    <row r="2499" ht="15.75" customHeight="1">
      <c r="A2499" s="9" t="s">
        <v>5510</v>
      </c>
      <c r="B2499" s="9" t="s">
        <v>5511</v>
      </c>
      <c r="C2499" s="61">
        <v>2.0</v>
      </c>
      <c r="D2499" s="61">
        <v>55.0</v>
      </c>
      <c r="E2499" s="61">
        <v>2250.0</v>
      </c>
      <c r="F2499" s="61">
        <v>82.0</v>
      </c>
      <c r="G2499" s="61">
        <v>50.0</v>
      </c>
      <c r="H2499" s="515">
        <v>398.52000000000004</v>
      </c>
      <c r="I2499" s="515">
        <v>325.98936000000003</v>
      </c>
      <c r="J2499" s="515">
        <v>257.44392000000005</v>
      </c>
      <c r="K2499" s="61">
        <v>9.7</v>
      </c>
      <c r="L2499" s="560">
        <v>0.5</v>
      </c>
      <c r="M2499" s="61">
        <v>2.0</v>
      </c>
      <c r="N2499" s="562" t="s">
        <v>2098</v>
      </c>
      <c r="O2499" s="563">
        <v>21876.0</v>
      </c>
      <c r="P2499" s="563"/>
      <c r="S2499" s="8"/>
      <c r="T2499" s="8"/>
      <c r="U2499" s="8"/>
      <c r="V2499" s="8"/>
      <c r="W2499" s="8"/>
    </row>
    <row r="2500" ht="15.75" customHeight="1">
      <c r="A2500" s="9" t="s">
        <v>5512</v>
      </c>
      <c r="B2500" s="9" t="s">
        <v>5513</v>
      </c>
      <c r="C2500" s="61">
        <v>3.0</v>
      </c>
      <c r="D2500" s="61">
        <v>55.0</v>
      </c>
      <c r="E2500" s="61">
        <v>2250.0</v>
      </c>
      <c r="F2500" s="61">
        <v>132.0</v>
      </c>
      <c r="G2500" s="61">
        <v>100.0</v>
      </c>
      <c r="H2500" s="515">
        <v>648.2099999999999</v>
      </c>
      <c r="I2500" s="515">
        <v>530.2357799999999</v>
      </c>
      <c r="J2500" s="515">
        <v>418.74366</v>
      </c>
      <c r="K2500" s="61">
        <v>14.5</v>
      </c>
      <c r="L2500" s="560">
        <v>0.5</v>
      </c>
      <c r="M2500" s="61">
        <v>4.0</v>
      </c>
      <c r="N2500" s="105"/>
      <c r="O2500" s="563">
        <v>28278.0</v>
      </c>
      <c r="P2500" s="563"/>
      <c r="S2500" s="8"/>
      <c r="T2500" s="8"/>
      <c r="U2500" s="8"/>
      <c r="V2500" s="8"/>
      <c r="W2500" s="8"/>
    </row>
    <row r="2501" ht="15.75" customHeight="1">
      <c r="A2501" s="9" t="s">
        <v>5514</v>
      </c>
      <c r="B2501" s="9" t="s">
        <v>5515</v>
      </c>
      <c r="C2501" s="61">
        <v>4.0</v>
      </c>
      <c r="D2501" s="61">
        <v>55.0</v>
      </c>
      <c r="E2501" s="61">
        <v>2250.0</v>
      </c>
      <c r="F2501" s="61">
        <v>182.0</v>
      </c>
      <c r="G2501" s="61">
        <v>150.0</v>
      </c>
      <c r="H2501" s="515">
        <v>897.9</v>
      </c>
      <c r="I2501" s="515">
        <v>734.4821999999999</v>
      </c>
      <c r="J2501" s="515">
        <v>580.0434</v>
      </c>
      <c r="K2501" s="61">
        <v>19.3</v>
      </c>
      <c r="L2501" s="560">
        <v>0.5</v>
      </c>
      <c r="M2501" s="61">
        <v>4.0</v>
      </c>
      <c r="N2501" s="105"/>
      <c r="O2501" s="563">
        <v>34694.0</v>
      </c>
      <c r="P2501" s="563"/>
      <c r="S2501" s="8"/>
      <c r="T2501" s="8"/>
      <c r="U2501" s="8"/>
      <c r="V2501" s="8"/>
      <c r="W2501" s="8"/>
    </row>
    <row r="2502" ht="15.75" customHeight="1">
      <c r="A2502" s="565" t="s">
        <v>5516</v>
      </c>
      <c r="B2502" s="565" t="s">
        <v>5517</v>
      </c>
      <c r="C2502" s="566">
        <v>5.0</v>
      </c>
      <c r="D2502" s="566">
        <v>55.0</v>
      </c>
      <c r="E2502" s="566">
        <v>2250.0</v>
      </c>
      <c r="F2502" s="566">
        <v>232.0</v>
      </c>
      <c r="G2502" s="566">
        <v>200.0</v>
      </c>
      <c r="H2502" s="567">
        <v>1147.59</v>
      </c>
      <c r="I2502" s="567">
        <v>938.7286199999999</v>
      </c>
      <c r="J2502" s="567">
        <v>741.34314</v>
      </c>
      <c r="K2502" s="566">
        <v>24.1</v>
      </c>
      <c r="L2502" s="568">
        <v>0.5</v>
      </c>
      <c r="M2502" s="566">
        <v>4.0</v>
      </c>
      <c r="N2502" s="105"/>
      <c r="O2502" s="563">
        <v>41124.0</v>
      </c>
      <c r="P2502" s="563"/>
      <c r="S2502" s="8"/>
      <c r="T2502" s="8"/>
      <c r="U2502" s="8"/>
      <c r="V2502" s="8"/>
      <c r="W2502" s="8"/>
    </row>
    <row r="2503" ht="15.75" customHeight="1">
      <c r="A2503" s="9" t="s">
        <v>5518</v>
      </c>
      <c r="B2503" s="9" t="s">
        <v>5519</v>
      </c>
      <c r="C2503" s="61">
        <v>6.0</v>
      </c>
      <c r="D2503" s="61">
        <v>55.0</v>
      </c>
      <c r="E2503" s="61">
        <v>2250.0</v>
      </c>
      <c r="F2503" s="61">
        <v>282.0</v>
      </c>
      <c r="G2503" s="61">
        <v>250.0</v>
      </c>
      <c r="H2503" s="515">
        <v>1397.28</v>
      </c>
      <c r="I2503" s="515">
        <v>1142.9750399999998</v>
      </c>
      <c r="J2503" s="515">
        <v>902.64288</v>
      </c>
      <c r="K2503" s="61">
        <v>28.9</v>
      </c>
      <c r="L2503" s="560">
        <v>0.5</v>
      </c>
      <c r="M2503" s="61">
        <v>4.0</v>
      </c>
      <c r="N2503" s="105"/>
      <c r="O2503" s="563">
        <v>47566.0</v>
      </c>
      <c r="P2503" s="563"/>
      <c r="S2503" s="8"/>
      <c r="T2503" s="8"/>
      <c r="U2503" s="8"/>
      <c r="V2503" s="8"/>
      <c r="W2503" s="8"/>
    </row>
    <row r="2504" ht="15.75" customHeight="1">
      <c r="A2504" s="9" t="s">
        <v>5520</v>
      </c>
      <c r="B2504" s="9" t="s">
        <v>5521</v>
      </c>
      <c r="C2504" s="61">
        <v>7.0</v>
      </c>
      <c r="D2504" s="61">
        <v>55.0</v>
      </c>
      <c r="E2504" s="61">
        <v>2250.0</v>
      </c>
      <c r="F2504" s="61">
        <v>332.0</v>
      </c>
      <c r="G2504" s="61">
        <v>300.0</v>
      </c>
      <c r="H2504" s="515">
        <v>1646.97</v>
      </c>
      <c r="I2504" s="515">
        <v>1347.22146</v>
      </c>
      <c r="J2504" s="515">
        <v>1063.94262</v>
      </c>
      <c r="K2504" s="61">
        <v>33.7</v>
      </c>
      <c r="L2504" s="560">
        <v>0.5</v>
      </c>
      <c r="M2504" s="61">
        <v>4.0</v>
      </c>
      <c r="N2504" s="105"/>
      <c r="O2504" s="563">
        <v>54022.0</v>
      </c>
      <c r="P2504" s="563"/>
      <c r="S2504" s="8"/>
      <c r="T2504" s="8"/>
      <c r="U2504" s="8"/>
      <c r="V2504" s="8"/>
      <c r="W2504" s="8"/>
    </row>
    <row r="2505" ht="15.75" customHeight="1">
      <c r="A2505" s="565" t="s">
        <v>5522</v>
      </c>
      <c r="B2505" s="565" t="s">
        <v>5523</v>
      </c>
      <c r="C2505" s="566">
        <v>8.0</v>
      </c>
      <c r="D2505" s="566">
        <v>55.0</v>
      </c>
      <c r="E2505" s="566">
        <v>2250.0</v>
      </c>
      <c r="F2505" s="566">
        <v>382.0</v>
      </c>
      <c r="G2505" s="566">
        <v>350.0</v>
      </c>
      <c r="H2505" s="567">
        <v>1896.66</v>
      </c>
      <c r="I2505" s="567">
        <v>1551.46788</v>
      </c>
      <c r="J2505" s="567">
        <v>1225.2423600000002</v>
      </c>
      <c r="K2505" s="566">
        <v>38.5</v>
      </c>
      <c r="L2505" s="568">
        <v>0.5</v>
      </c>
      <c r="M2505" s="566">
        <v>4.0</v>
      </c>
      <c r="N2505" s="105"/>
      <c r="O2505" s="563">
        <v>60495.0</v>
      </c>
      <c r="P2505" s="563"/>
      <c r="S2505" s="8"/>
      <c r="T2505" s="8"/>
      <c r="U2505" s="8"/>
      <c r="V2505" s="8"/>
      <c r="W2505" s="8"/>
    </row>
    <row r="2506" ht="15.75" customHeight="1">
      <c r="A2506" s="9" t="s">
        <v>5524</v>
      </c>
      <c r="B2506" s="9" t="s">
        <v>5525</v>
      </c>
      <c r="C2506" s="61">
        <v>9.0</v>
      </c>
      <c r="D2506" s="61">
        <v>55.0</v>
      </c>
      <c r="E2506" s="61">
        <v>2250.0</v>
      </c>
      <c r="F2506" s="61">
        <v>432.0</v>
      </c>
      <c r="G2506" s="61">
        <v>400.0</v>
      </c>
      <c r="H2506" s="515">
        <v>2146.35</v>
      </c>
      <c r="I2506" s="515">
        <v>1755.7142999999999</v>
      </c>
      <c r="J2506" s="515">
        <v>1386.5421</v>
      </c>
      <c r="K2506" s="61">
        <v>43.3</v>
      </c>
      <c r="L2506" s="560">
        <v>0.5</v>
      </c>
      <c r="M2506" s="61">
        <v>4.0</v>
      </c>
      <c r="N2506" s="105"/>
      <c r="O2506" s="563">
        <v>66978.0</v>
      </c>
      <c r="P2506" s="563"/>
      <c r="S2506" s="8"/>
      <c r="T2506" s="8"/>
      <c r="U2506" s="8"/>
      <c r="V2506" s="8"/>
      <c r="W2506" s="8"/>
    </row>
    <row r="2507" ht="15.75" customHeight="1">
      <c r="A2507" s="9" t="s">
        <v>5526</v>
      </c>
      <c r="B2507" s="9" t="s">
        <v>5527</v>
      </c>
      <c r="C2507" s="61">
        <v>10.0</v>
      </c>
      <c r="D2507" s="61">
        <v>55.0</v>
      </c>
      <c r="E2507" s="61">
        <v>2250.0</v>
      </c>
      <c r="F2507" s="61">
        <v>482.0</v>
      </c>
      <c r="G2507" s="61">
        <v>450.0</v>
      </c>
      <c r="H2507" s="515">
        <v>2396.04</v>
      </c>
      <c r="I2507" s="515">
        <v>1959.9607199999998</v>
      </c>
      <c r="J2507" s="515">
        <v>1547.84184</v>
      </c>
      <c r="K2507" s="61">
        <v>48.1</v>
      </c>
      <c r="L2507" s="560">
        <v>0.5</v>
      </c>
      <c r="M2507" s="61">
        <v>6.0</v>
      </c>
      <c r="N2507" s="105"/>
      <c r="O2507" s="563">
        <v>73479.0</v>
      </c>
      <c r="P2507" s="563"/>
      <c r="S2507" s="8"/>
      <c r="T2507" s="8"/>
      <c r="U2507" s="8"/>
      <c r="V2507" s="8"/>
      <c r="W2507" s="8"/>
    </row>
    <row r="2508" ht="15.75" customHeight="1">
      <c r="A2508" s="565" t="s">
        <v>5528</v>
      </c>
      <c r="B2508" s="565" t="s">
        <v>5529</v>
      </c>
      <c r="C2508" s="566">
        <v>11.0</v>
      </c>
      <c r="D2508" s="566">
        <v>55.0</v>
      </c>
      <c r="E2508" s="566">
        <v>2250.0</v>
      </c>
      <c r="F2508" s="566">
        <v>532.0</v>
      </c>
      <c r="G2508" s="566">
        <v>500.0</v>
      </c>
      <c r="H2508" s="567">
        <v>2644.5</v>
      </c>
      <c r="I2508" s="567">
        <v>2163.201</v>
      </c>
      <c r="J2508" s="567">
        <v>1708.347</v>
      </c>
      <c r="K2508" s="566">
        <v>52.9</v>
      </c>
      <c r="L2508" s="568">
        <v>0.5</v>
      </c>
      <c r="M2508" s="566">
        <v>6.0</v>
      </c>
      <c r="N2508" s="105"/>
      <c r="O2508" s="563">
        <v>79989.0</v>
      </c>
      <c r="P2508" s="563"/>
      <c r="S2508" s="8"/>
      <c r="T2508" s="8"/>
      <c r="U2508" s="8"/>
      <c r="V2508" s="8"/>
      <c r="W2508" s="8"/>
    </row>
    <row r="2509" ht="15.75" customHeight="1">
      <c r="A2509" s="9" t="s">
        <v>5530</v>
      </c>
      <c r="B2509" s="9" t="s">
        <v>5531</v>
      </c>
      <c r="C2509" s="61">
        <v>12.0</v>
      </c>
      <c r="D2509" s="61">
        <v>55.0</v>
      </c>
      <c r="E2509" s="61">
        <v>2250.0</v>
      </c>
      <c r="F2509" s="61">
        <v>582.0</v>
      </c>
      <c r="G2509" s="61">
        <v>550.0</v>
      </c>
      <c r="H2509" s="515">
        <v>2894.19</v>
      </c>
      <c r="I2509" s="515">
        <v>2367.44742</v>
      </c>
      <c r="J2509" s="515">
        <v>1869.6467400000001</v>
      </c>
      <c r="K2509" s="61">
        <v>57.7</v>
      </c>
      <c r="L2509" s="560">
        <v>0.5</v>
      </c>
      <c r="M2509" s="61">
        <v>6.0</v>
      </c>
      <c r="N2509" s="105"/>
      <c r="O2509" s="563">
        <v>86425.0</v>
      </c>
      <c r="P2509" s="563"/>
      <c r="S2509" s="8"/>
      <c r="T2509" s="8"/>
      <c r="U2509" s="8"/>
      <c r="V2509" s="8"/>
      <c r="W2509" s="8"/>
    </row>
    <row r="2510" ht="15.75" customHeight="1">
      <c r="A2510" s="9" t="s">
        <v>5532</v>
      </c>
      <c r="B2510" s="9" t="s">
        <v>5533</v>
      </c>
      <c r="C2510" s="61">
        <v>13.0</v>
      </c>
      <c r="D2510" s="61">
        <v>55.0</v>
      </c>
      <c r="E2510" s="61">
        <v>2250.0</v>
      </c>
      <c r="F2510" s="61">
        <v>632.0</v>
      </c>
      <c r="G2510" s="61">
        <v>600.0</v>
      </c>
      <c r="H2510" s="515">
        <v>3143.8799999999997</v>
      </c>
      <c r="I2510" s="515">
        <v>2571.6938399999995</v>
      </c>
      <c r="J2510" s="515">
        <v>2030.9464799999998</v>
      </c>
      <c r="K2510" s="61">
        <v>62.5</v>
      </c>
      <c r="L2510" s="560">
        <v>0.5</v>
      </c>
      <c r="M2510" s="61">
        <v>6.0</v>
      </c>
      <c r="N2510" s="105"/>
      <c r="O2510" s="563">
        <v>92861.0</v>
      </c>
      <c r="P2510" s="563"/>
      <c r="S2510" s="8"/>
      <c r="T2510" s="8"/>
      <c r="U2510" s="8"/>
      <c r="V2510" s="8"/>
      <c r="W2510" s="8"/>
    </row>
    <row r="2511" ht="15.75" customHeight="1">
      <c r="A2511" s="9" t="s">
        <v>5534</v>
      </c>
      <c r="B2511" s="9" t="s">
        <v>5535</v>
      </c>
      <c r="C2511" s="61">
        <v>14.0</v>
      </c>
      <c r="D2511" s="61">
        <v>55.0</v>
      </c>
      <c r="E2511" s="61">
        <v>2250.0</v>
      </c>
      <c r="F2511" s="61">
        <v>682.0</v>
      </c>
      <c r="G2511" s="61">
        <v>650.0</v>
      </c>
      <c r="H2511" s="515">
        <v>3393.57</v>
      </c>
      <c r="I2511" s="515">
        <v>2775.94026</v>
      </c>
      <c r="J2511" s="515">
        <v>2192.24622</v>
      </c>
      <c r="K2511" s="61">
        <v>67.3</v>
      </c>
      <c r="L2511" s="560">
        <v>0.5</v>
      </c>
      <c r="M2511" s="61">
        <v>6.0</v>
      </c>
      <c r="N2511" s="55"/>
      <c r="O2511" s="563">
        <v>99297.0</v>
      </c>
      <c r="P2511" s="563"/>
      <c r="S2511" s="8"/>
      <c r="T2511" s="8"/>
      <c r="U2511" s="8"/>
      <c r="V2511" s="8"/>
      <c r="W2511" s="8"/>
    </row>
    <row r="2512" ht="15.75" customHeight="1">
      <c r="H2512" s="63"/>
      <c r="I2512" s="63"/>
      <c r="J2512" s="63"/>
      <c r="O2512" s="563">
        <v>0.0</v>
      </c>
      <c r="P2512" s="563"/>
      <c r="S2512" s="8"/>
      <c r="T2512" s="8"/>
      <c r="U2512" s="8"/>
      <c r="V2512" s="8"/>
      <c r="W2512" s="8"/>
    </row>
    <row r="2513" ht="15.75" customHeight="1">
      <c r="B2513" s="573" t="s">
        <v>1138</v>
      </c>
      <c r="H2513" s="63"/>
      <c r="I2513" s="63"/>
      <c r="J2513" s="63"/>
      <c r="O2513" s="563">
        <v>0.0</v>
      </c>
      <c r="P2513" s="563"/>
      <c r="S2513" s="8"/>
      <c r="T2513" s="8"/>
      <c r="U2513" s="8"/>
      <c r="V2513" s="8"/>
      <c r="W2513" s="8"/>
    </row>
    <row r="2514" ht="15.75" customHeight="1">
      <c r="A2514" s="9" t="s">
        <v>5536</v>
      </c>
      <c r="B2514" s="9" t="s">
        <v>5537</v>
      </c>
      <c r="C2514" s="61">
        <v>2.0</v>
      </c>
      <c r="D2514" s="61">
        <v>55.0</v>
      </c>
      <c r="E2514" s="61">
        <v>2500.0</v>
      </c>
      <c r="F2514" s="61">
        <v>82.0</v>
      </c>
      <c r="G2514" s="61">
        <v>50.0</v>
      </c>
      <c r="H2514" s="515">
        <v>442.8</v>
      </c>
      <c r="I2514" s="515">
        <v>362.2104</v>
      </c>
      <c r="J2514" s="515">
        <v>286.0488</v>
      </c>
      <c r="K2514" s="61">
        <v>10.6</v>
      </c>
      <c r="L2514" s="560">
        <v>0.5</v>
      </c>
      <c r="M2514" s="61">
        <v>2.0</v>
      </c>
      <c r="N2514" s="562" t="s">
        <v>2098</v>
      </c>
      <c r="O2514" s="563">
        <v>26662.0</v>
      </c>
      <c r="P2514" s="563"/>
      <c r="S2514" s="8"/>
      <c r="T2514" s="8"/>
      <c r="U2514" s="8"/>
      <c r="V2514" s="8"/>
      <c r="W2514" s="8"/>
    </row>
    <row r="2515" ht="15.75" customHeight="1">
      <c r="A2515" s="9" t="s">
        <v>5538</v>
      </c>
      <c r="B2515" s="9" t="s">
        <v>5539</v>
      </c>
      <c r="C2515" s="61">
        <v>3.0</v>
      </c>
      <c r="D2515" s="61">
        <v>55.0</v>
      </c>
      <c r="E2515" s="61">
        <v>2500.0</v>
      </c>
      <c r="F2515" s="61">
        <v>132.0</v>
      </c>
      <c r="G2515" s="61">
        <v>100.0</v>
      </c>
      <c r="H2515" s="515">
        <v>720.7800000000001</v>
      </c>
      <c r="I2515" s="515">
        <v>589.5980400000001</v>
      </c>
      <c r="J2515" s="515">
        <v>465.62388000000004</v>
      </c>
      <c r="K2515" s="61">
        <v>15.9</v>
      </c>
      <c r="L2515" s="560">
        <v>0.5</v>
      </c>
      <c r="M2515" s="61">
        <v>4.0</v>
      </c>
      <c r="N2515" s="105"/>
      <c r="O2515" s="563">
        <v>34665.0</v>
      </c>
      <c r="P2515" s="563"/>
      <c r="S2515" s="8"/>
      <c r="T2515" s="8"/>
      <c r="U2515" s="8"/>
      <c r="V2515" s="8"/>
      <c r="W2515" s="8"/>
    </row>
    <row r="2516" ht="15.75" customHeight="1">
      <c r="A2516" s="9" t="s">
        <v>5540</v>
      </c>
      <c r="B2516" s="9" t="s">
        <v>5541</v>
      </c>
      <c r="C2516" s="61">
        <v>4.0</v>
      </c>
      <c r="D2516" s="61">
        <v>55.0</v>
      </c>
      <c r="E2516" s="61">
        <v>2500.0</v>
      </c>
      <c r="F2516" s="61">
        <v>182.0</v>
      </c>
      <c r="G2516" s="61">
        <v>150.0</v>
      </c>
      <c r="H2516" s="515">
        <v>997.53</v>
      </c>
      <c r="I2516" s="515">
        <v>815.9795399999999</v>
      </c>
      <c r="J2516" s="515">
        <v>644.40438</v>
      </c>
      <c r="K2516" s="61">
        <v>21.2</v>
      </c>
      <c r="L2516" s="560">
        <v>0.5</v>
      </c>
      <c r="M2516" s="61">
        <v>4.0</v>
      </c>
      <c r="N2516" s="105"/>
      <c r="O2516" s="563">
        <v>42686.0</v>
      </c>
      <c r="P2516" s="563"/>
      <c r="S2516" s="8"/>
      <c r="T2516" s="8"/>
      <c r="U2516" s="8"/>
      <c r="V2516" s="8"/>
      <c r="W2516" s="8"/>
    </row>
    <row r="2517" ht="15.75" customHeight="1">
      <c r="A2517" s="565" t="s">
        <v>5542</v>
      </c>
      <c r="B2517" s="565" t="s">
        <v>5543</v>
      </c>
      <c r="C2517" s="566">
        <v>5.0</v>
      </c>
      <c r="D2517" s="566">
        <v>55.0</v>
      </c>
      <c r="E2517" s="566">
        <v>2500.0</v>
      </c>
      <c r="F2517" s="566">
        <v>232.0</v>
      </c>
      <c r="G2517" s="566">
        <v>200.0</v>
      </c>
      <c r="H2517" s="567">
        <v>1275.51</v>
      </c>
      <c r="I2517" s="567">
        <v>1043.36718</v>
      </c>
      <c r="J2517" s="567">
        <v>823.97946</v>
      </c>
      <c r="K2517" s="566">
        <v>26.5</v>
      </c>
      <c r="L2517" s="568">
        <v>0.5</v>
      </c>
      <c r="M2517" s="566">
        <v>4.0</v>
      </c>
      <c r="N2517" s="105"/>
      <c r="O2517" s="563">
        <v>50722.0</v>
      </c>
      <c r="P2517" s="563"/>
      <c r="S2517" s="8"/>
      <c r="T2517" s="8"/>
      <c r="U2517" s="8"/>
      <c r="V2517" s="8"/>
      <c r="W2517" s="8"/>
    </row>
    <row r="2518" ht="15.75" customHeight="1">
      <c r="A2518" s="9" t="s">
        <v>5544</v>
      </c>
      <c r="B2518" s="9" t="s">
        <v>5545</v>
      </c>
      <c r="C2518" s="61">
        <v>6.0</v>
      </c>
      <c r="D2518" s="61">
        <v>55.0</v>
      </c>
      <c r="E2518" s="61">
        <v>2500.0</v>
      </c>
      <c r="F2518" s="61">
        <v>282.0</v>
      </c>
      <c r="G2518" s="61">
        <v>250.0</v>
      </c>
      <c r="H2518" s="515">
        <v>1552.26</v>
      </c>
      <c r="I2518" s="515">
        <v>1269.74868</v>
      </c>
      <c r="J2518" s="515">
        <v>1002.75996</v>
      </c>
      <c r="K2518" s="61">
        <v>31.8</v>
      </c>
      <c r="L2518" s="560">
        <v>0.5</v>
      </c>
      <c r="M2518" s="61">
        <v>4.0</v>
      </c>
      <c r="N2518" s="105"/>
      <c r="O2518" s="563">
        <v>58776.0</v>
      </c>
      <c r="P2518" s="563"/>
      <c r="S2518" s="8"/>
      <c r="T2518" s="8"/>
      <c r="U2518" s="8"/>
      <c r="V2518" s="8"/>
      <c r="W2518" s="8"/>
    </row>
    <row r="2519" ht="15.75" customHeight="1">
      <c r="A2519" s="9" t="s">
        <v>5546</v>
      </c>
      <c r="B2519" s="9" t="s">
        <v>5547</v>
      </c>
      <c r="C2519" s="61">
        <v>7.0</v>
      </c>
      <c r="D2519" s="61">
        <v>55.0</v>
      </c>
      <c r="E2519" s="61">
        <v>2500.0</v>
      </c>
      <c r="F2519" s="61">
        <v>332.0</v>
      </c>
      <c r="G2519" s="61">
        <v>300.0</v>
      </c>
      <c r="H2519" s="515">
        <v>1830.24</v>
      </c>
      <c r="I2519" s="515">
        <v>1497.1363199999998</v>
      </c>
      <c r="J2519" s="515">
        <v>1182.33504</v>
      </c>
      <c r="K2519" s="61">
        <v>37.1</v>
      </c>
      <c r="L2519" s="560">
        <v>0.5</v>
      </c>
      <c r="M2519" s="61">
        <v>4.0</v>
      </c>
      <c r="N2519" s="105"/>
      <c r="O2519" s="563">
        <v>66846.0</v>
      </c>
      <c r="P2519" s="563"/>
      <c r="S2519" s="8"/>
      <c r="T2519" s="8"/>
      <c r="U2519" s="8"/>
      <c r="V2519" s="8"/>
      <c r="W2519" s="8"/>
    </row>
    <row r="2520" ht="15.75" customHeight="1">
      <c r="A2520" s="565" t="s">
        <v>5548</v>
      </c>
      <c r="B2520" s="565" t="s">
        <v>5549</v>
      </c>
      <c r="C2520" s="566">
        <v>8.0</v>
      </c>
      <c r="D2520" s="566">
        <v>55.0</v>
      </c>
      <c r="E2520" s="566">
        <v>2500.0</v>
      </c>
      <c r="F2520" s="566">
        <v>382.0</v>
      </c>
      <c r="G2520" s="566">
        <v>350.0</v>
      </c>
      <c r="H2520" s="567">
        <v>2106.99</v>
      </c>
      <c r="I2520" s="567">
        <v>1723.5178199999998</v>
      </c>
      <c r="J2520" s="567">
        <v>1361.11554</v>
      </c>
      <c r="K2520" s="566">
        <v>42.4</v>
      </c>
      <c r="L2520" s="568">
        <v>0.5</v>
      </c>
      <c r="M2520" s="566">
        <v>4.0</v>
      </c>
      <c r="N2520" s="105"/>
      <c r="O2520" s="563">
        <v>74936.0</v>
      </c>
      <c r="P2520" s="563"/>
      <c r="S2520" s="8"/>
      <c r="T2520" s="8"/>
      <c r="U2520" s="8"/>
      <c r="V2520" s="8"/>
      <c r="W2520" s="8"/>
    </row>
    <row r="2521" ht="15.75" customHeight="1">
      <c r="A2521" s="9" t="s">
        <v>5550</v>
      </c>
      <c r="B2521" s="9" t="s">
        <v>5551</v>
      </c>
      <c r="C2521" s="61">
        <v>9.0</v>
      </c>
      <c r="D2521" s="61">
        <v>55.0</v>
      </c>
      <c r="E2521" s="61">
        <v>2500.0</v>
      </c>
      <c r="F2521" s="61">
        <v>432.0</v>
      </c>
      <c r="G2521" s="61">
        <v>400.0</v>
      </c>
      <c r="H2521" s="515">
        <v>2384.9700000000003</v>
      </c>
      <c r="I2521" s="515">
        <v>1950.9054600000002</v>
      </c>
      <c r="J2521" s="515">
        <v>1540.6906200000003</v>
      </c>
      <c r="K2521" s="61">
        <v>47.7</v>
      </c>
      <c r="L2521" s="560">
        <v>0.5</v>
      </c>
      <c r="M2521" s="61">
        <v>4.0</v>
      </c>
      <c r="N2521" s="105"/>
      <c r="O2521" s="563">
        <v>83040.0</v>
      </c>
      <c r="P2521" s="563"/>
      <c r="S2521" s="8"/>
      <c r="T2521" s="8"/>
      <c r="U2521" s="8"/>
      <c r="V2521" s="8"/>
      <c r="W2521" s="8"/>
    </row>
    <row r="2522" ht="15.75" customHeight="1">
      <c r="A2522" s="9" t="s">
        <v>5552</v>
      </c>
      <c r="B2522" s="9" t="s">
        <v>5553</v>
      </c>
      <c r="C2522" s="61">
        <v>10.0</v>
      </c>
      <c r="D2522" s="61">
        <v>55.0</v>
      </c>
      <c r="E2522" s="61">
        <v>2500.0</v>
      </c>
      <c r="F2522" s="61">
        <v>482.0</v>
      </c>
      <c r="G2522" s="61">
        <v>450.0</v>
      </c>
      <c r="H2522" s="515">
        <v>2662.95</v>
      </c>
      <c r="I2522" s="515">
        <v>2178.2931</v>
      </c>
      <c r="J2522" s="515">
        <v>1720.2657</v>
      </c>
      <c r="K2522" s="61">
        <v>53.0</v>
      </c>
      <c r="L2522" s="560">
        <v>0.5</v>
      </c>
      <c r="M2522" s="61">
        <v>6.0</v>
      </c>
      <c r="N2522" s="105"/>
      <c r="O2522" s="563">
        <v>91167.0</v>
      </c>
      <c r="P2522" s="563"/>
      <c r="S2522" s="8"/>
      <c r="T2522" s="8"/>
      <c r="U2522" s="8"/>
      <c r="V2522" s="8"/>
      <c r="W2522" s="8"/>
    </row>
    <row r="2523" ht="15.75" customHeight="1">
      <c r="A2523" s="565" t="s">
        <v>5554</v>
      </c>
      <c r="B2523" s="565" t="s">
        <v>5555</v>
      </c>
      <c r="C2523" s="566">
        <v>11.0</v>
      </c>
      <c r="D2523" s="566">
        <v>55.0</v>
      </c>
      <c r="E2523" s="566">
        <v>2500.0</v>
      </c>
      <c r="F2523" s="566">
        <v>532.0</v>
      </c>
      <c r="G2523" s="566">
        <v>500.0</v>
      </c>
      <c r="H2523" s="567">
        <v>2939.7</v>
      </c>
      <c r="I2523" s="567">
        <v>2404.6746</v>
      </c>
      <c r="J2523" s="567">
        <v>1899.0462</v>
      </c>
      <c r="K2523" s="566">
        <v>58.3</v>
      </c>
      <c r="L2523" s="568">
        <v>0.5</v>
      </c>
      <c r="M2523" s="566">
        <v>6.0</v>
      </c>
      <c r="N2523" s="105"/>
      <c r="O2523" s="563">
        <v>99304.0</v>
      </c>
      <c r="P2523" s="563"/>
      <c r="S2523" s="8"/>
      <c r="T2523" s="8"/>
      <c r="U2523" s="8"/>
      <c r="V2523" s="8"/>
      <c r="W2523" s="8"/>
    </row>
    <row r="2524" ht="15.75" customHeight="1">
      <c r="A2524" s="9" t="s">
        <v>5556</v>
      </c>
      <c r="B2524" s="9" t="s">
        <v>5557</v>
      </c>
      <c r="C2524" s="61">
        <v>12.0</v>
      </c>
      <c r="D2524" s="61">
        <v>55.0</v>
      </c>
      <c r="E2524" s="61">
        <v>2500.0</v>
      </c>
      <c r="F2524" s="61">
        <v>582.0</v>
      </c>
      <c r="G2524" s="61">
        <v>550.0</v>
      </c>
      <c r="H2524" s="515">
        <v>3217.68</v>
      </c>
      <c r="I2524" s="515">
        <v>2632.0622399999997</v>
      </c>
      <c r="J2524" s="515">
        <v>2078.62128</v>
      </c>
      <c r="K2524" s="61">
        <v>63.5</v>
      </c>
      <c r="L2524" s="560">
        <v>0.5</v>
      </c>
      <c r="M2524" s="61">
        <v>6.0</v>
      </c>
      <c r="N2524" s="105"/>
      <c r="O2524" s="563">
        <v>107349.0</v>
      </c>
      <c r="P2524" s="563"/>
      <c r="S2524" s="8"/>
      <c r="T2524" s="8"/>
      <c r="U2524" s="8"/>
      <c r="V2524" s="8"/>
      <c r="W2524" s="8"/>
    </row>
    <row r="2525" ht="15.75" customHeight="1">
      <c r="A2525" s="9" t="s">
        <v>5558</v>
      </c>
      <c r="B2525" s="9" t="s">
        <v>5559</v>
      </c>
      <c r="C2525" s="61">
        <v>13.0</v>
      </c>
      <c r="D2525" s="61">
        <v>55.0</v>
      </c>
      <c r="E2525" s="61">
        <v>2500.0</v>
      </c>
      <c r="F2525" s="61">
        <v>632.0</v>
      </c>
      <c r="G2525" s="61">
        <v>600.0</v>
      </c>
      <c r="H2525" s="515">
        <v>3494.43</v>
      </c>
      <c r="I2525" s="515">
        <v>2858.4437399999997</v>
      </c>
      <c r="J2525" s="515">
        <v>2257.40178</v>
      </c>
      <c r="K2525" s="61">
        <v>68.8</v>
      </c>
      <c r="L2525" s="560">
        <v>0.5</v>
      </c>
      <c r="M2525" s="61">
        <v>6.0</v>
      </c>
      <c r="N2525" s="105"/>
      <c r="O2525" s="563">
        <v>115394.0</v>
      </c>
      <c r="P2525" s="563"/>
      <c r="S2525" s="8"/>
      <c r="T2525" s="8"/>
      <c r="U2525" s="8"/>
      <c r="V2525" s="8"/>
      <c r="W2525" s="8"/>
    </row>
    <row r="2526" ht="15.75" customHeight="1">
      <c r="A2526" s="9" t="s">
        <v>5560</v>
      </c>
      <c r="B2526" s="9" t="s">
        <v>5561</v>
      </c>
      <c r="C2526" s="61">
        <v>14.0</v>
      </c>
      <c r="D2526" s="61">
        <v>55.0</v>
      </c>
      <c r="E2526" s="61">
        <v>2500.0</v>
      </c>
      <c r="F2526" s="61">
        <v>682.0</v>
      </c>
      <c r="G2526" s="61">
        <v>650.0</v>
      </c>
      <c r="H2526" s="515">
        <v>3772.4100000000003</v>
      </c>
      <c r="I2526" s="515">
        <v>3085.83138</v>
      </c>
      <c r="J2526" s="515">
        <v>2436.97686</v>
      </c>
      <c r="K2526" s="61">
        <v>74.1</v>
      </c>
      <c r="L2526" s="560">
        <v>0.5</v>
      </c>
      <c r="M2526" s="61">
        <v>6.0</v>
      </c>
      <c r="N2526" s="55"/>
      <c r="O2526" s="563">
        <v>123440.0</v>
      </c>
      <c r="P2526" s="563"/>
      <c r="S2526" s="8"/>
      <c r="T2526" s="8"/>
      <c r="U2526" s="8"/>
      <c r="V2526" s="8"/>
      <c r="W2526" s="8"/>
    </row>
    <row r="2527" ht="15.75" customHeight="1">
      <c r="H2527" s="63"/>
      <c r="I2527" s="63"/>
      <c r="J2527" s="63"/>
      <c r="M2527" s="67"/>
      <c r="O2527" s="563">
        <v>0.0</v>
      </c>
      <c r="P2527" s="563"/>
      <c r="S2527" s="8"/>
      <c r="T2527" s="8"/>
      <c r="U2527" s="8"/>
      <c r="V2527" s="8"/>
      <c r="W2527" s="8"/>
    </row>
    <row r="2528" ht="15.75" customHeight="1">
      <c r="B2528" s="573" t="s">
        <v>1195</v>
      </c>
      <c r="H2528" s="63"/>
      <c r="I2528" s="63"/>
      <c r="J2528" s="63"/>
      <c r="M2528" s="67"/>
      <c r="O2528" s="563">
        <v>0.0</v>
      </c>
      <c r="P2528" s="563"/>
      <c r="S2528" s="8"/>
      <c r="T2528" s="8"/>
      <c r="U2528" s="8"/>
      <c r="V2528" s="8"/>
      <c r="W2528" s="8"/>
    </row>
    <row r="2529" ht="15.75" customHeight="1">
      <c r="A2529" s="9" t="s">
        <v>5562</v>
      </c>
      <c r="B2529" s="9" t="s">
        <v>5563</v>
      </c>
      <c r="C2529" s="61">
        <v>2.0</v>
      </c>
      <c r="D2529" s="61">
        <v>55.0</v>
      </c>
      <c r="E2529" s="61">
        <v>3000.0</v>
      </c>
      <c r="F2529" s="61">
        <v>82.0</v>
      </c>
      <c r="G2529" s="61">
        <v>50.0</v>
      </c>
      <c r="H2529" s="515">
        <v>532.59</v>
      </c>
      <c r="I2529" s="515">
        <v>435.65862</v>
      </c>
      <c r="J2529" s="515">
        <v>344.05314000000004</v>
      </c>
      <c r="K2529" s="61">
        <v>12.6</v>
      </c>
      <c r="L2529" s="560">
        <v>0.5</v>
      </c>
      <c r="M2529" s="61">
        <v>2.0</v>
      </c>
      <c r="N2529" s="562" t="s">
        <v>2098</v>
      </c>
      <c r="O2529" s="563">
        <v>31449.0</v>
      </c>
      <c r="P2529" s="563"/>
      <c r="S2529" s="8"/>
      <c r="T2529" s="8"/>
      <c r="U2529" s="8"/>
      <c r="V2529" s="8"/>
      <c r="W2529" s="8"/>
    </row>
    <row r="2530" ht="15.75" customHeight="1">
      <c r="A2530" s="9" t="s">
        <v>5564</v>
      </c>
      <c r="B2530" s="9" t="s">
        <v>5565</v>
      </c>
      <c r="C2530" s="61">
        <v>3.0</v>
      </c>
      <c r="D2530" s="61">
        <v>55.0</v>
      </c>
      <c r="E2530" s="61">
        <v>3000.0</v>
      </c>
      <c r="F2530" s="61">
        <v>132.0</v>
      </c>
      <c r="G2530" s="61">
        <v>100.0</v>
      </c>
      <c r="H2530" s="515">
        <v>864.69</v>
      </c>
      <c r="I2530" s="515">
        <v>707.31642</v>
      </c>
      <c r="J2530" s="515">
        <v>558.58974</v>
      </c>
      <c r="K2530" s="61">
        <v>18.9</v>
      </c>
      <c r="L2530" s="560">
        <v>0.5</v>
      </c>
      <c r="M2530" s="61">
        <v>4.0</v>
      </c>
      <c r="N2530" s="105"/>
      <c r="O2530" s="563">
        <v>41053.0</v>
      </c>
      <c r="P2530" s="563"/>
      <c r="S2530" s="8"/>
      <c r="T2530" s="8"/>
      <c r="U2530" s="8"/>
      <c r="V2530" s="8"/>
      <c r="W2530" s="8"/>
    </row>
    <row r="2531" ht="15.75" customHeight="1">
      <c r="A2531" s="9" t="s">
        <v>5566</v>
      </c>
      <c r="B2531" s="9" t="s">
        <v>5567</v>
      </c>
      <c r="C2531" s="61">
        <v>4.0</v>
      </c>
      <c r="D2531" s="61">
        <v>55.0</v>
      </c>
      <c r="E2531" s="61">
        <v>3000.0</v>
      </c>
      <c r="F2531" s="61">
        <v>182.0</v>
      </c>
      <c r="G2531" s="61">
        <v>150.0</v>
      </c>
      <c r="H2531" s="515">
        <v>1198.02</v>
      </c>
      <c r="I2531" s="515">
        <v>979.9803599999999</v>
      </c>
      <c r="J2531" s="515">
        <v>773.92092</v>
      </c>
      <c r="K2531" s="61">
        <v>25.1</v>
      </c>
      <c r="L2531" s="560">
        <v>0.5</v>
      </c>
      <c r="M2531" s="61">
        <v>4.0</v>
      </c>
      <c r="N2531" s="105"/>
      <c r="O2531" s="563">
        <v>50677.0</v>
      </c>
      <c r="P2531" s="563"/>
      <c r="S2531" s="8"/>
      <c r="T2531" s="8"/>
      <c r="U2531" s="8"/>
      <c r="V2531" s="8"/>
      <c r="W2531" s="8"/>
    </row>
    <row r="2532" ht="15.75" customHeight="1">
      <c r="A2532" s="565" t="s">
        <v>5568</v>
      </c>
      <c r="B2532" s="565" t="s">
        <v>5569</v>
      </c>
      <c r="C2532" s="566">
        <v>5.0</v>
      </c>
      <c r="D2532" s="566">
        <v>55.0</v>
      </c>
      <c r="E2532" s="566">
        <v>3000.0</v>
      </c>
      <c r="F2532" s="566">
        <v>232.0</v>
      </c>
      <c r="G2532" s="566">
        <v>200.0</v>
      </c>
      <c r="H2532" s="567">
        <v>1530.12</v>
      </c>
      <c r="I2532" s="567">
        <v>1251.6381599999997</v>
      </c>
      <c r="J2532" s="567">
        <v>988.4575199999999</v>
      </c>
      <c r="K2532" s="566">
        <v>31.4</v>
      </c>
      <c r="L2532" s="568">
        <v>0.5</v>
      </c>
      <c r="M2532" s="566">
        <v>4.0</v>
      </c>
      <c r="N2532" s="105"/>
      <c r="O2532" s="563">
        <v>60321.0</v>
      </c>
      <c r="P2532" s="563"/>
      <c r="S2532" s="8"/>
      <c r="T2532" s="8"/>
      <c r="U2532" s="8"/>
      <c r="V2532" s="8"/>
      <c r="W2532" s="8"/>
    </row>
    <row r="2533" ht="15.75" customHeight="1">
      <c r="A2533" s="9" t="s">
        <v>5570</v>
      </c>
      <c r="B2533" s="9" t="s">
        <v>5571</v>
      </c>
      <c r="C2533" s="61">
        <v>6.0</v>
      </c>
      <c r="D2533" s="61">
        <v>55.0</v>
      </c>
      <c r="E2533" s="61">
        <v>3000.0</v>
      </c>
      <c r="F2533" s="61">
        <v>282.0</v>
      </c>
      <c r="G2533" s="61">
        <v>250.0</v>
      </c>
      <c r="H2533" s="515">
        <v>1863.45</v>
      </c>
      <c r="I2533" s="515">
        <v>1524.3020999999999</v>
      </c>
      <c r="J2533" s="515">
        <v>1203.7887</v>
      </c>
      <c r="K2533" s="61">
        <v>37.7</v>
      </c>
      <c r="L2533" s="560">
        <v>0.5</v>
      </c>
      <c r="M2533" s="61">
        <v>4.0</v>
      </c>
      <c r="N2533" s="105"/>
      <c r="O2533" s="563">
        <v>69985.0</v>
      </c>
      <c r="P2533" s="563"/>
      <c r="S2533" s="8"/>
      <c r="T2533" s="8"/>
      <c r="U2533" s="8"/>
      <c r="V2533" s="8"/>
      <c r="W2533" s="8"/>
    </row>
    <row r="2534" ht="15.75" customHeight="1">
      <c r="A2534" s="9" t="s">
        <v>5572</v>
      </c>
      <c r="B2534" s="9" t="s">
        <v>5573</v>
      </c>
      <c r="C2534" s="61">
        <v>7.0</v>
      </c>
      <c r="D2534" s="61">
        <v>55.0</v>
      </c>
      <c r="E2534" s="61">
        <v>3000.0</v>
      </c>
      <c r="F2534" s="61">
        <v>332.0</v>
      </c>
      <c r="G2534" s="61">
        <v>300.0</v>
      </c>
      <c r="H2534" s="515">
        <v>2196.7799999999997</v>
      </c>
      <c r="I2534" s="515">
        <v>1796.9660399999998</v>
      </c>
      <c r="J2534" s="515">
        <v>1419.11988</v>
      </c>
      <c r="K2534" s="61">
        <v>43.9</v>
      </c>
      <c r="L2534" s="560">
        <v>0.5</v>
      </c>
      <c r="M2534" s="61">
        <v>4.0</v>
      </c>
      <c r="N2534" s="105"/>
      <c r="O2534" s="563">
        <v>79670.0</v>
      </c>
      <c r="P2534" s="563"/>
      <c r="S2534" s="8"/>
      <c r="T2534" s="8"/>
      <c r="U2534" s="8"/>
      <c r="V2534" s="8"/>
      <c r="W2534" s="8"/>
    </row>
    <row r="2535" ht="15.75" customHeight="1">
      <c r="A2535" s="565" t="s">
        <v>5574</v>
      </c>
      <c r="B2535" s="565" t="s">
        <v>5575</v>
      </c>
      <c r="C2535" s="566">
        <v>8.0</v>
      </c>
      <c r="D2535" s="566">
        <v>55.0</v>
      </c>
      <c r="E2535" s="566">
        <v>3000.0</v>
      </c>
      <c r="F2535" s="566">
        <v>382.0</v>
      </c>
      <c r="G2535" s="566">
        <v>350.0</v>
      </c>
      <c r="H2535" s="567">
        <v>2528.8799999999997</v>
      </c>
      <c r="I2535" s="567">
        <v>2068.6238399999997</v>
      </c>
      <c r="J2535" s="567">
        <v>1633.6564799999999</v>
      </c>
      <c r="K2535" s="566">
        <v>50.2</v>
      </c>
      <c r="L2535" s="568">
        <v>0.5</v>
      </c>
      <c r="M2535" s="566">
        <v>4.0</v>
      </c>
      <c r="N2535" s="105"/>
      <c r="O2535" s="563">
        <v>89378.0</v>
      </c>
      <c r="P2535" s="563"/>
      <c r="S2535" s="8"/>
      <c r="T2535" s="8"/>
      <c r="U2535" s="8"/>
      <c r="V2535" s="8"/>
      <c r="W2535" s="8"/>
    </row>
    <row r="2536" ht="15.75" customHeight="1">
      <c r="A2536" s="9" t="s">
        <v>5576</v>
      </c>
      <c r="B2536" s="9" t="s">
        <v>5577</v>
      </c>
      <c r="C2536" s="61">
        <v>9.0</v>
      </c>
      <c r="D2536" s="61">
        <v>55.0</v>
      </c>
      <c r="E2536" s="61">
        <v>3000.0</v>
      </c>
      <c r="F2536" s="61">
        <v>432.0</v>
      </c>
      <c r="G2536" s="61">
        <v>400.0</v>
      </c>
      <c r="H2536" s="515">
        <v>2862.21</v>
      </c>
      <c r="I2536" s="515">
        <v>2341.28778</v>
      </c>
      <c r="J2536" s="515">
        <v>1848.98766</v>
      </c>
      <c r="K2536" s="61">
        <v>56.5</v>
      </c>
      <c r="L2536" s="560">
        <v>0.5</v>
      </c>
      <c r="M2536" s="61">
        <v>4.0</v>
      </c>
      <c r="N2536" s="105"/>
      <c r="O2536" s="563">
        <v>99102.0</v>
      </c>
      <c r="P2536" s="563"/>
      <c r="S2536" s="8"/>
      <c r="T2536" s="8"/>
      <c r="U2536" s="8"/>
      <c r="V2536" s="8"/>
      <c r="W2536" s="8"/>
    </row>
    <row r="2537" ht="15.75" customHeight="1">
      <c r="A2537" s="9" t="s">
        <v>5578</v>
      </c>
      <c r="B2537" s="9" t="s">
        <v>5579</v>
      </c>
      <c r="C2537" s="61">
        <v>10.0</v>
      </c>
      <c r="D2537" s="61">
        <v>55.0</v>
      </c>
      <c r="E2537" s="61">
        <v>3000.0</v>
      </c>
      <c r="F2537" s="61">
        <v>482.0</v>
      </c>
      <c r="G2537" s="61">
        <v>450.0</v>
      </c>
      <c r="H2537" s="515">
        <v>3195.54</v>
      </c>
      <c r="I2537" s="515">
        <v>2613.95172</v>
      </c>
      <c r="J2537" s="515">
        <v>2064.31884</v>
      </c>
      <c r="K2537" s="61">
        <v>62.7</v>
      </c>
      <c r="L2537" s="560">
        <v>0.5</v>
      </c>
      <c r="M2537" s="61">
        <v>6.0</v>
      </c>
      <c r="N2537" s="105"/>
      <c r="O2537" s="563">
        <v>108855.0</v>
      </c>
      <c r="P2537" s="563"/>
      <c r="S2537" s="8"/>
      <c r="T2537" s="8"/>
      <c r="U2537" s="8"/>
      <c r="V2537" s="8"/>
      <c r="W2537" s="8"/>
    </row>
    <row r="2538" ht="15.75" customHeight="1">
      <c r="A2538" s="565" t="s">
        <v>5580</v>
      </c>
      <c r="B2538" s="565" t="s">
        <v>5581</v>
      </c>
      <c r="C2538" s="566">
        <v>11.0</v>
      </c>
      <c r="D2538" s="566">
        <v>55.0</v>
      </c>
      <c r="E2538" s="566">
        <v>3000.0</v>
      </c>
      <c r="F2538" s="566">
        <v>532.0</v>
      </c>
      <c r="G2538" s="566">
        <v>500.0</v>
      </c>
      <c r="H2538" s="567">
        <v>3527.64</v>
      </c>
      <c r="I2538" s="567">
        <v>2885.6095199999995</v>
      </c>
      <c r="J2538" s="567">
        <v>2278.85544</v>
      </c>
      <c r="K2538" s="566">
        <v>69.0</v>
      </c>
      <c r="L2538" s="568">
        <v>0.5</v>
      </c>
      <c r="M2538" s="566">
        <v>6.0</v>
      </c>
      <c r="N2538" s="105"/>
      <c r="O2538" s="563">
        <v>118620.0</v>
      </c>
      <c r="P2538" s="563"/>
      <c r="S2538" s="8"/>
      <c r="T2538" s="8"/>
      <c r="U2538" s="8"/>
      <c r="V2538" s="8"/>
      <c r="W2538" s="8"/>
    </row>
    <row r="2539" ht="15.75" customHeight="1">
      <c r="A2539" s="9" t="s">
        <v>5582</v>
      </c>
      <c r="B2539" s="9" t="s">
        <v>5583</v>
      </c>
      <c r="C2539" s="61">
        <v>12.0</v>
      </c>
      <c r="D2539" s="61">
        <v>55.0</v>
      </c>
      <c r="E2539" s="61">
        <v>3000.0</v>
      </c>
      <c r="F2539" s="61">
        <v>582.0</v>
      </c>
      <c r="G2539" s="61">
        <v>550.0</v>
      </c>
      <c r="H2539" s="515">
        <v>3860.9700000000003</v>
      </c>
      <c r="I2539" s="515">
        <v>3158.27346</v>
      </c>
      <c r="J2539" s="515">
        <v>2494.1866200000004</v>
      </c>
      <c r="K2539" s="61">
        <v>75.3</v>
      </c>
      <c r="L2539" s="560">
        <v>0.5</v>
      </c>
      <c r="M2539" s="61">
        <v>6.0</v>
      </c>
      <c r="N2539" s="105"/>
      <c r="O2539" s="563">
        <v>128273.0</v>
      </c>
      <c r="P2539" s="563"/>
      <c r="S2539" s="8"/>
      <c r="T2539" s="8"/>
      <c r="U2539" s="8"/>
      <c r="V2539" s="8"/>
      <c r="W2539" s="8"/>
    </row>
    <row r="2540" ht="15.75" customHeight="1">
      <c r="A2540" s="9" t="s">
        <v>5584</v>
      </c>
      <c r="B2540" s="9" t="s">
        <v>5585</v>
      </c>
      <c r="C2540" s="61">
        <v>13.0</v>
      </c>
      <c r="D2540" s="61">
        <v>55.0</v>
      </c>
      <c r="E2540" s="61">
        <v>3000.0</v>
      </c>
      <c r="F2540" s="61">
        <v>632.0</v>
      </c>
      <c r="G2540" s="61">
        <v>600.0</v>
      </c>
      <c r="H2540" s="515">
        <v>4193.070000000001</v>
      </c>
      <c r="I2540" s="515">
        <v>3429.9312600000003</v>
      </c>
      <c r="J2540" s="515">
        <v>2708.7232200000003</v>
      </c>
      <c r="K2540" s="61">
        <v>81.6</v>
      </c>
      <c r="L2540" s="560">
        <v>0.5</v>
      </c>
      <c r="M2540" s="61">
        <v>6.0</v>
      </c>
      <c r="N2540" s="105"/>
      <c r="O2540" s="563">
        <v>137928.0</v>
      </c>
      <c r="P2540" s="563"/>
      <c r="S2540" s="8"/>
      <c r="T2540" s="8"/>
      <c r="U2540" s="8"/>
      <c r="V2540" s="8"/>
      <c r="W2540" s="8"/>
    </row>
    <row r="2541" ht="15.75" customHeight="1">
      <c r="A2541" s="9" t="s">
        <v>5586</v>
      </c>
      <c r="B2541" s="9" t="s">
        <v>5587</v>
      </c>
      <c r="C2541" s="61">
        <v>14.0</v>
      </c>
      <c r="D2541" s="61">
        <v>55.0</v>
      </c>
      <c r="E2541" s="61">
        <v>3000.0</v>
      </c>
      <c r="F2541" s="61">
        <v>682.0</v>
      </c>
      <c r="G2541" s="61">
        <v>650.0</v>
      </c>
      <c r="H2541" s="515">
        <v>4526.4</v>
      </c>
      <c r="I2541" s="515">
        <v>3702.5951999999993</v>
      </c>
      <c r="J2541" s="515">
        <v>2924.0544</v>
      </c>
      <c r="K2541" s="61">
        <v>87.8</v>
      </c>
      <c r="L2541" s="560">
        <v>0.5</v>
      </c>
      <c r="M2541" s="61">
        <v>6.0</v>
      </c>
      <c r="N2541" s="55"/>
      <c r="O2541" s="563">
        <v>147582.0</v>
      </c>
      <c r="P2541" s="563"/>
      <c r="S2541" s="8"/>
      <c r="T2541" s="8"/>
      <c r="U2541" s="8"/>
      <c r="V2541" s="8"/>
      <c r="W2541" s="8"/>
    </row>
    <row r="2542" ht="15.75" customHeight="1">
      <c r="O2542" s="563">
        <v>0.0</v>
      </c>
      <c r="P2542" s="563"/>
      <c r="S2542" s="8"/>
      <c r="T2542" s="8"/>
      <c r="U2542" s="8"/>
      <c r="V2542" s="8"/>
      <c r="W2542" s="8"/>
    </row>
    <row r="2543" ht="15.75" customHeight="1">
      <c r="A2543" s="9" t="s">
        <v>5588</v>
      </c>
      <c r="B2543" s="9" t="s">
        <v>5589</v>
      </c>
      <c r="C2543" s="61">
        <v>2.0</v>
      </c>
      <c r="D2543" s="61">
        <v>55.0</v>
      </c>
      <c r="E2543" s="61">
        <v>82.0</v>
      </c>
      <c r="F2543" s="61">
        <v>500.0</v>
      </c>
      <c r="G2543" s="61" t="s">
        <v>5590</v>
      </c>
      <c r="H2543" s="515">
        <v>88.56</v>
      </c>
      <c r="I2543" s="515">
        <v>72.44208</v>
      </c>
      <c r="J2543" s="515">
        <v>57.20976</v>
      </c>
      <c r="K2543" s="246">
        <v>2.8</v>
      </c>
      <c r="L2543" s="560">
        <v>0.5</v>
      </c>
      <c r="M2543" s="590">
        <v>2.0</v>
      </c>
      <c r="N2543" s="593" t="s">
        <v>1254</v>
      </c>
      <c r="O2543" s="563">
        <v>11196.0</v>
      </c>
      <c r="P2543" s="563"/>
      <c r="S2543" s="8"/>
      <c r="T2543" s="8"/>
      <c r="U2543" s="8"/>
      <c r="V2543" s="8"/>
      <c r="W2543" s="8"/>
    </row>
    <row r="2544" ht="15.75" customHeight="1">
      <c r="A2544" s="9" t="s">
        <v>5591</v>
      </c>
      <c r="B2544" s="9" t="s">
        <v>5592</v>
      </c>
      <c r="C2544" s="61">
        <v>3.0</v>
      </c>
      <c r="D2544" s="61">
        <v>55.0</v>
      </c>
      <c r="E2544" s="61">
        <v>132.0</v>
      </c>
      <c r="F2544" s="61">
        <v>500.0</v>
      </c>
      <c r="G2544" s="61" t="s">
        <v>5593</v>
      </c>
      <c r="H2544" s="515">
        <v>143.91</v>
      </c>
      <c r="I2544" s="515">
        <v>117.71838</v>
      </c>
      <c r="J2544" s="515">
        <v>92.96586</v>
      </c>
      <c r="K2544" s="246">
        <v>4.2</v>
      </c>
      <c r="L2544" s="560">
        <v>0.5</v>
      </c>
      <c r="M2544" s="590">
        <v>4.0</v>
      </c>
      <c r="N2544" s="105"/>
      <c r="O2544" s="563">
        <v>13178.0</v>
      </c>
      <c r="P2544" s="563"/>
      <c r="S2544" s="8"/>
      <c r="T2544" s="8"/>
      <c r="U2544" s="8"/>
      <c r="V2544" s="8"/>
      <c r="W2544" s="8"/>
    </row>
    <row r="2545" ht="15.75" customHeight="1">
      <c r="A2545" s="9" t="s">
        <v>5594</v>
      </c>
      <c r="B2545" s="9" t="s">
        <v>5595</v>
      </c>
      <c r="C2545" s="61">
        <v>4.0</v>
      </c>
      <c r="D2545" s="61">
        <v>55.0</v>
      </c>
      <c r="E2545" s="61">
        <v>182.0</v>
      </c>
      <c r="F2545" s="61">
        <v>500.0</v>
      </c>
      <c r="G2545" s="61" t="s">
        <v>5596</v>
      </c>
      <c r="H2545" s="515">
        <v>199.26000000000002</v>
      </c>
      <c r="I2545" s="515">
        <v>162.99468000000002</v>
      </c>
      <c r="J2545" s="515">
        <v>128.72196000000002</v>
      </c>
      <c r="K2545" s="246">
        <v>5.6</v>
      </c>
      <c r="L2545" s="560">
        <v>0.5</v>
      </c>
      <c r="M2545" s="590">
        <v>4.0</v>
      </c>
      <c r="N2545" s="105"/>
      <c r="O2545" s="563">
        <v>15165.0</v>
      </c>
      <c r="P2545" s="563"/>
      <c r="S2545" s="8"/>
      <c r="T2545" s="8"/>
      <c r="U2545" s="8"/>
      <c r="V2545" s="8"/>
      <c r="W2545" s="8"/>
    </row>
    <row r="2546" ht="15.75" customHeight="1">
      <c r="A2546" s="9" t="s">
        <v>5597</v>
      </c>
      <c r="B2546" s="9" t="s">
        <v>5598</v>
      </c>
      <c r="C2546" s="61">
        <v>5.0</v>
      </c>
      <c r="D2546" s="61">
        <v>55.0</v>
      </c>
      <c r="E2546" s="61">
        <v>232.0</v>
      </c>
      <c r="F2546" s="61">
        <v>500.0</v>
      </c>
      <c r="G2546" s="61" t="s">
        <v>5599</v>
      </c>
      <c r="H2546" s="515">
        <v>254.60999999999999</v>
      </c>
      <c r="I2546" s="515">
        <v>208.27097999999998</v>
      </c>
      <c r="J2546" s="515">
        <v>164.47806</v>
      </c>
      <c r="K2546" s="246">
        <v>6.9</v>
      </c>
      <c r="L2546" s="560">
        <v>0.5</v>
      </c>
      <c r="M2546" s="590">
        <v>4.0</v>
      </c>
      <c r="N2546" s="105"/>
      <c r="O2546" s="563">
        <v>17156.0</v>
      </c>
      <c r="P2546" s="563"/>
      <c r="S2546" s="8"/>
      <c r="T2546" s="8"/>
      <c r="U2546" s="8"/>
      <c r="V2546" s="8"/>
      <c r="W2546" s="8"/>
    </row>
    <row r="2547" ht="15.75" customHeight="1">
      <c r="A2547" s="9" t="s">
        <v>5600</v>
      </c>
      <c r="B2547" s="9" t="s">
        <v>5601</v>
      </c>
      <c r="C2547" s="61">
        <v>6.0</v>
      </c>
      <c r="D2547" s="61">
        <v>55.0</v>
      </c>
      <c r="E2547" s="61">
        <v>282.0</v>
      </c>
      <c r="F2547" s="61">
        <v>500.0</v>
      </c>
      <c r="G2547" s="61" t="s">
        <v>5602</v>
      </c>
      <c r="H2547" s="515">
        <v>309.96</v>
      </c>
      <c r="I2547" s="515">
        <v>253.54727999999997</v>
      </c>
      <c r="J2547" s="515">
        <v>200.23416</v>
      </c>
      <c r="K2547" s="246">
        <v>8.3</v>
      </c>
      <c r="L2547" s="560">
        <v>0.5</v>
      </c>
      <c r="M2547" s="590">
        <v>4.0</v>
      </c>
      <c r="N2547" s="105"/>
      <c r="O2547" s="563">
        <v>19150.0</v>
      </c>
      <c r="P2547" s="563"/>
      <c r="S2547" s="8"/>
      <c r="T2547" s="8"/>
      <c r="U2547" s="8"/>
      <c r="V2547" s="8"/>
      <c r="W2547" s="8"/>
    </row>
    <row r="2548" ht="15.75" customHeight="1">
      <c r="A2548" s="9" t="s">
        <v>5603</v>
      </c>
      <c r="B2548" s="9" t="s">
        <v>5604</v>
      </c>
      <c r="C2548" s="61">
        <v>7.0</v>
      </c>
      <c r="D2548" s="61">
        <v>55.0</v>
      </c>
      <c r="E2548" s="61">
        <v>332.0</v>
      </c>
      <c r="F2548" s="61">
        <v>500.0</v>
      </c>
      <c r="G2548" s="61" t="s">
        <v>5605</v>
      </c>
      <c r="H2548" s="515">
        <v>365.31</v>
      </c>
      <c r="I2548" s="515">
        <v>298.82358</v>
      </c>
      <c r="J2548" s="515">
        <v>235.99026</v>
      </c>
      <c r="K2548" s="246">
        <v>9.7</v>
      </c>
      <c r="L2548" s="560">
        <v>0.5</v>
      </c>
      <c r="M2548" s="590">
        <v>4.0</v>
      </c>
      <c r="N2548" s="105"/>
      <c r="O2548" s="563">
        <v>21149.0</v>
      </c>
      <c r="P2548" s="563"/>
      <c r="S2548" s="8"/>
      <c r="T2548" s="8"/>
      <c r="U2548" s="8"/>
      <c r="V2548" s="8"/>
      <c r="W2548" s="8"/>
    </row>
    <row r="2549" ht="15.75" customHeight="1">
      <c r="A2549" s="9" t="s">
        <v>5606</v>
      </c>
      <c r="B2549" s="9" t="s">
        <v>5607</v>
      </c>
      <c r="C2549" s="61">
        <v>8.0</v>
      </c>
      <c r="D2549" s="61">
        <v>55.0</v>
      </c>
      <c r="E2549" s="61">
        <v>382.0</v>
      </c>
      <c r="F2549" s="61">
        <v>500.0</v>
      </c>
      <c r="G2549" s="61" t="s">
        <v>5608</v>
      </c>
      <c r="H2549" s="515">
        <v>420.65999999999997</v>
      </c>
      <c r="I2549" s="515">
        <v>344.0998799999999</v>
      </c>
      <c r="J2549" s="515">
        <v>271.74636</v>
      </c>
      <c r="K2549" s="246">
        <v>11.1</v>
      </c>
      <c r="L2549" s="560">
        <v>0.5</v>
      </c>
      <c r="M2549" s="590">
        <v>4.0</v>
      </c>
      <c r="N2549" s="105"/>
      <c r="O2549" s="563">
        <v>23152.0</v>
      </c>
      <c r="P2549" s="563"/>
      <c r="S2549" s="8"/>
      <c r="T2549" s="8"/>
      <c r="U2549" s="8"/>
      <c r="V2549" s="8"/>
      <c r="W2549" s="8"/>
    </row>
    <row r="2550" ht="15.75" customHeight="1">
      <c r="A2550" s="9" t="s">
        <v>5609</v>
      </c>
      <c r="B2550" s="9" t="s">
        <v>5610</v>
      </c>
      <c r="C2550" s="61">
        <v>9.0</v>
      </c>
      <c r="D2550" s="61">
        <v>55.0</v>
      </c>
      <c r="E2550" s="61">
        <v>432.0</v>
      </c>
      <c r="F2550" s="61">
        <v>500.0</v>
      </c>
      <c r="G2550" s="61" t="s">
        <v>5611</v>
      </c>
      <c r="H2550" s="515">
        <v>476.01</v>
      </c>
      <c r="I2550" s="515">
        <v>389.37618</v>
      </c>
      <c r="J2550" s="515">
        <v>307.50246</v>
      </c>
      <c r="K2550" s="246">
        <v>12.4</v>
      </c>
      <c r="L2550" s="560">
        <v>0.5</v>
      </c>
      <c r="M2550" s="590">
        <v>4.0</v>
      </c>
      <c r="N2550" s="105"/>
      <c r="O2550" s="563">
        <v>25159.0</v>
      </c>
      <c r="P2550" s="563"/>
      <c r="S2550" s="8"/>
      <c r="T2550" s="8"/>
      <c r="U2550" s="8"/>
      <c r="V2550" s="8"/>
      <c r="W2550" s="8"/>
    </row>
    <row r="2551" ht="15.75" customHeight="1">
      <c r="A2551" s="9" t="s">
        <v>5612</v>
      </c>
      <c r="B2551" s="9" t="s">
        <v>5613</v>
      </c>
      <c r="C2551" s="61">
        <v>10.0</v>
      </c>
      <c r="D2551" s="61">
        <v>55.0</v>
      </c>
      <c r="E2551" s="61">
        <v>482.0</v>
      </c>
      <c r="F2551" s="61">
        <v>500.0</v>
      </c>
      <c r="G2551" s="61" t="s">
        <v>5614</v>
      </c>
      <c r="H2551" s="515">
        <v>532.59</v>
      </c>
      <c r="I2551" s="515">
        <v>435.65862</v>
      </c>
      <c r="J2551" s="515">
        <v>344.05314000000004</v>
      </c>
      <c r="K2551" s="246">
        <v>13.8</v>
      </c>
      <c r="L2551" s="560">
        <v>0.5</v>
      </c>
      <c r="M2551" s="590">
        <v>6.0</v>
      </c>
      <c r="N2551" s="105"/>
      <c r="O2551" s="563">
        <v>27170.0</v>
      </c>
      <c r="P2551" s="563"/>
      <c r="S2551" s="8"/>
      <c r="T2551" s="8"/>
      <c r="U2551" s="8"/>
      <c r="V2551" s="8"/>
      <c r="W2551" s="8"/>
    </row>
    <row r="2552" ht="15.75" customHeight="1">
      <c r="A2552" s="9" t="s">
        <v>5615</v>
      </c>
      <c r="B2552" s="9" t="s">
        <v>5616</v>
      </c>
      <c r="C2552" s="61">
        <v>11.0</v>
      </c>
      <c r="D2552" s="61">
        <v>55.0</v>
      </c>
      <c r="E2552" s="61">
        <v>532.0</v>
      </c>
      <c r="F2552" s="61">
        <v>500.0</v>
      </c>
      <c r="G2552" s="61" t="s">
        <v>5617</v>
      </c>
      <c r="H2552" s="515">
        <v>587.94</v>
      </c>
      <c r="I2552" s="515">
        <v>480.93492000000003</v>
      </c>
      <c r="J2552" s="515">
        <v>379.80924000000005</v>
      </c>
      <c r="K2552" s="246">
        <v>15.2</v>
      </c>
      <c r="L2552" s="560">
        <v>0.5</v>
      </c>
      <c r="M2552" s="590">
        <v>6.0</v>
      </c>
      <c r="N2552" s="105"/>
      <c r="O2552" s="563">
        <v>29183.0</v>
      </c>
      <c r="P2552" s="563"/>
      <c r="S2552" s="8"/>
      <c r="T2552" s="8"/>
      <c r="U2552" s="8"/>
      <c r="V2552" s="8"/>
      <c r="W2552" s="8"/>
    </row>
    <row r="2553" ht="15.75" customHeight="1">
      <c r="A2553" s="9" t="s">
        <v>5618</v>
      </c>
      <c r="B2553" s="9" t="s">
        <v>5619</v>
      </c>
      <c r="C2553" s="61">
        <v>12.0</v>
      </c>
      <c r="D2553" s="61">
        <v>55.0</v>
      </c>
      <c r="E2553" s="61">
        <v>582.0</v>
      </c>
      <c r="F2553" s="61">
        <v>500.0</v>
      </c>
      <c r="G2553" s="61" t="s">
        <v>5620</v>
      </c>
      <c r="H2553" s="515">
        <v>643.2900000000001</v>
      </c>
      <c r="I2553" s="515">
        <v>526.21122</v>
      </c>
      <c r="J2553" s="515">
        <v>415.56534000000005</v>
      </c>
      <c r="K2553" s="246">
        <v>16.6</v>
      </c>
      <c r="L2553" s="560">
        <v>0.5</v>
      </c>
      <c r="M2553" s="590">
        <v>6.0</v>
      </c>
      <c r="N2553" s="105"/>
      <c r="O2553" s="563">
        <v>31174.0</v>
      </c>
      <c r="P2553" s="563"/>
      <c r="S2553" s="8"/>
      <c r="T2553" s="8"/>
      <c r="U2553" s="8"/>
      <c r="V2553" s="8"/>
      <c r="W2553" s="8"/>
    </row>
    <row r="2554" ht="15.75" customHeight="1">
      <c r="A2554" s="9" t="s">
        <v>5621</v>
      </c>
      <c r="B2554" s="9" t="s">
        <v>5622</v>
      </c>
      <c r="C2554" s="61">
        <v>13.0</v>
      </c>
      <c r="D2554" s="61">
        <v>55.0</v>
      </c>
      <c r="E2554" s="61">
        <v>632.0</v>
      </c>
      <c r="F2554" s="61">
        <v>500.0</v>
      </c>
      <c r="G2554" s="61" t="s">
        <v>5623</v>
      </c>
      <c r="H2554" s="515">
        <v>698.64</v>
      </c>
      <c r="I2554" s="515">
        <v>571.4875199999999</v>
      </c>
      <c r="J2554" s="515">
        <v>451.32144</v>
      </c>
      <c r="K2554" s="246">
        <v>17.9</v>
      </c>
      <c r="L2554" s="560">
        <v>0.5</v>
      </c>
      <c r="M2554" s="590">
        <v>6.0</v>
      </c>
      <c r="N2554" s="105"/>
      <c r="O2554" s="563">
        <v>33164.0</v>
      </c>
      <c r="P2554" s="563"/>
      <c r="S2554" s="8"/>
      <c r="T2554" s="8"/>
      <c r="U2554" s="8"/>
      <c r="V2554" s="8"/>
      <c r="W2554" s="8"/>
    </row>
    <row r="2555" ht="15.75" customHeight="1">
      <c r="A2555" s="9" t="s">
        <v>5624</v>
      </c>
      <c r="B2555" s="9" t="s">
        <v>5625</v>
      </c>
      <c r="C2555" s="61">
        <v>14.0</v>
      </c>
      <c r="D2555" s="61">
        <v>55.0</v>
      </c>
      <c r="E2555" s="61">
        <v>682.0</v>
      </c>
      <c r="F2555" s="61">
        <v>500.0</v>
      </c>
      <c r="G2555" s="61" t="s">
        <v>5626</v>
      </c>
      <c r="H2555" s="515">
        <v>753.99</v>
      </c>
      <c r="I2555" s="515">
        <v>616.76382</v>
      </c>
      <c r="J2555" s="515">
        <v>487.07754</v>
      </c>
      <c r="K2555" s="246">
        <v>19.3</v>
      </c>
      <c r="L2555" s="560">
        <v>0.5</v>
      </c>
      <c r="M2555" s="590">
        <v>6.0</v>
      </c>
      <c r="N2555" s="55"/>
      <c r="O2555" s="563">
        <v>35357.0</v>
      </c>
      <c r="P2555" s="563"/>
      <c r="S2555" s="8"/>
      <c r="T2555" s="8"/>
      <c r="U2555" s="8"/>
      <c r="V2555" s="8"/>
      <c r="W2555" s="8"/>
    </row>
    <row r="2556" ht="15.75" customHeight="1">
      <c r="C2556" s="67"/>
      <c r="D2556" s="67"/>
      <c r="E2556" s="67"/>
      <c r="F2556" s="67"/>
      <c r="G2556" s="67"/>
      <c r="H2556" s="115"/>
      <c r="I2556" s="115"/>
      <c r="J2556" s="115"/>
      <c r="K2556" s="207"/>
      <c r="L2556" s="570"/>
      <c r="M2556" s="592"/>
      <c r="O2556" s="563">
        <v>0.0</v>
      </c>
      <c r="P2556" s="563"/>
      <c r="S2556" s="8"/>
      <c r="T2556" s="8"/>
      <c r="U2556" s="8"/>
      <c r="V2556" s="8"/>
      <c r="W2556" s="8"/>
    </row>
    <row r="2557" ht="15.75" customHeight="1">
      <c r="A2557" s="572"/>
      <c r="B2557" s="573" t="s">
        <v>1676</v>
      </c>
      <c r="C2557" s="572"/>
      <c r="D2557" s="572"/>
      <c r="E2557" s="572"/>
      <c r="F2557" s="572"/>
      <c r="G2557" s="572"/>
      <c r="H2557" s="574"/>
      <c r="I2557" s="574"/>
      <c r="J2557" s="574"/>
      <c r="K2557" s="584"/>
      <c r="L2557" s="575"/>
      <c r="M2557" s="56"/>
      <c r="N2557" s="572"/>
      <c r="O2557" s="563">
        <v>0.0</v>
      </c>
      <c r="P2557" s="563"/>
      <c r="S2557" s="8"/>
      <c r="T2557" s="8"/>
      <c r="U2557" s="8"/>
      <c r="V2557" s="8"/>
      <c r="W2557" s="8"/>
    </row>
    <row r="2558" ht="15.75" customHeight="1">
      <c r="A2558" s="9" t="s">
        <v>5627</v>
      </c>
      <c r="B2558" s="9" t="s">
        <v>5628</v>
      </c>
      <c r="C2558" s="61">
        <v>2.0</v>
      </c>
      <c r="D2558" s="61">
        <v>55.0</v>
      </c>
      <c r="E2558" s="61">
        <v>82.0</v>
      </c>
      <c r="F2558" s="61">
        <v>550.0</v>
      </c>
      <c r="G2558" s="61" t="s">
        <v>5590</v>
      </c>
      <c r="H2558" s="515">
        <v>97.17</v>
      </c>
      <c r="I2558" s="515">
        <v>79.48505999999999</v>
      </c>
      <c r="J2558" s="515">
        <v>62.771820000000005</v>
      </c>
      <c r="K2558" s="246">
        <v>3.0</v>
      </c>
      <c r="L2558" s="560">
        <v>0.5</v>
      </c>
      <c r="M2558" s="590">
        <v>2.0</v>
      </c>
      <c r="N2558" s="593" t="s">
        <v>1254</v>
      </c>
      <c r="O2558" s="563">
        <v>12043.0</v>
      </c>
      <c r="P2558" s="563"/>
      <c r="S2558" s="8"/>
      <c r="T2558" s="8"/>
      <c r="U2558" s="8"/>
      <c r="V2558" s="8"/>
      <c r="W2558" s="8"/>
    </row>
    <row r="2559" ht="15.75" customHeight="1">
      <c r="A2559" s="9" t="s">
        <v>5629</v>
      </c>
      <c r="B2559" s="9" t="s">
        <v>5630</v>
      </c>
      <c r="C2559" s="61">
        <v>3.0</v>
      </c>
      <c r="D2559" s="61">
        <v>55.0</v>
      </c>
      <c r="E2559" s="61">
        <v>132.0</v>
      </c>
      <c r="F2559" s="61">
        <v>550.0</v>
      </c>
      <c r="G2559" s="61" t="s">
        <v>5593</v>
      </c>
      <c r="H2559" s="515">
        <v>157.44</v>
      </c>
      <c r="I2559" s="515">
        <v>128.78591999999998</v>
      </c>
      <c r="J2559" s="515">
        <v>101.70624000000001</v>
      </c>
      <c r="K2559" s="246">
        <v>4.5</v>
      </c>
      <c r="L2559" s="560">
        <v>0.5</v>
      </c>
      <c r="M2559" s="590">
        <v>4.0</v>
      </c>
      <c r="N2559" s="105"/>
      <c r="O2559" s="563">
        <v>14222.0</v>
      </c>
      <c r="P2559" s="563"/>
      <c r="S2559" s="8"/>
      <c r="T2559" s="8"/>
      <c r="U2559" s="8"/>
      <c r="V2559" s="8"/>
      <c r="W2559" s="8"/>
    </row>
    <row r="2560" ht="15.75" customHeight="1">
      <c r="A2560" s="9" t="s">
        <v>5631</v>
      </c>
      <c r="B2560" s="9" t="s">
        <v>5632</v>
      </c>
      <c r="C2560" s="61">
        <v>4.0</v>
      </c>
      <c r="D2560" s="61">
        <v>55.0</v>
      </c>
      <c r="E2560" s="61">
        <v>182.0</v>
      </c>
      <c r="F2560" s="61">
        <v>550.0</v>
      </c>
      <c r="G2560" s="61" t="s">
        <v>5596</v>
      </c>
      <c r="H2560" s="515">
        <v>218.94</v>
      </c>
      <c r="I2560" s="515">
        <v>179.09292</v>
      </c>
      <c r="J2560" s="515">
        <v>141.43524</v>
      </c>
      <c r="K2560" s="246">
        <v>6.0</v>
      </c>
      <c r="L2560" s="560">
        <v>0.5</v>
      </c>
      <c r="M2560" s="590">
        <v>4.0</v>
      </c>
      <c r="N2560" s="105"/>
      <c r="O2560" s="563">
        <v>16408.0</v>
      </c>
      <c r="P2560" s="563"/>
      <c r="S2560" s="586"/>
      <c r="T2560" s="586"/>
      <c r="U2560" s="8"/>
      <c r="V2560" s="8"/>
      <c r="W2560" s="8"/>
    </row>
    <row r="2561" ht="15.75" customHeight="1">
      <c r="A2561" s="9" t="s">
        <v>5633</v>
      </c>
      <c r="B2561" s="9" t="s">
        <v>5634</v>
      </c>
      <c r="C2561" s="61">
        <v>5.0</v>
      </c>
      <c r="D2561" s="61">
        <v>55.0</v>
      </c>
      <c r="E2561" s="61">
        <v>232.0</v>
      </c>
      <c r="F2561" s="61">
        <v>550.0</v>
      </c>
      <c r="G2561" s="61" t="s">
        <v>5599</v>
      </c>
      <c r="H2561" s="515">
        <v>280.44</v>
      </c>
      <c r="I2561" s="515">
        <v>229.39991999999998</v>
      </c>
      <c r="J2561" s="515">
        <v>181.16424</v>
      </c>
      <c r="K2561" s="246">
        <v>7.380000000000001</v>
      </c>
      <c r="L2561" s="560">
        <v>0.5</v>
      </c>
      <c r="M2561" s="590">
        <v>4.0</v>
      </c>
      <c r="N2561" s="105"/>
      <c r="O2561" s="563">
        <v>18598.0</v>
      </c>
      <c r="P2561" s="563"/>
      <c r="S2561" s="586"/>
      <c r="T2561" s="586"/>
      <c r="U2561" s="8"/>
      <c r="V2561" s="8"/>
      <c r="W2561" s="8"/>
    </row>
    <row r="2562" ht="15.75" customHeight="1">
      <c r="A2562" s="9" t="s">
        <v>5635</v>
      </c>
      <c r="B2562" s="9" t="s">
        <v>5636</v>
      </c>
      <c r="C2562" s="61">
        <v>6.0</v>
      </c>
      <c r="D2562" s="61">
        <v>55.0</v>
      </c>
      <c r="E2562" s="61">
        <v>282.0</v>
      </c>
      <c r="F2562" s="61">
        <v>550.0</v>
      </c>
      <c r="G2562" s="61" t="s">
        <v>5602</v>
      </c>
      <c r="H2562" s="515">
        <v>340.71</v>
      </c>
      <c r="I2562" s="515">
        <v>278.70077999999995</v>
      </c>
      <c r="J2562" s="515">
        <v>220.09866</v>
      </c>
      <c r="K2562" s="246">
        <v>8.9</v>
      </c>
      <c r="L2562" s="560">
        <v>0.5</v>
      </c>
      <c r="M2562" s="590">
        <v>4.0</v>
      </c>
      <c r="N2562" s="105"/>
      <c r="O2562" s="563">
        <v>20792.0</v>
      </c>
      <c r="P2562" s="563"/>
      <c r="S2562" s="586"/>
      <c r="T2562" s="586"/>
      <c r="U2562" s="8"/>
      <c r="V2562" s="8"/>
      <c r="W2562" s="8"/>
    </row>
    <row r="2563" ht="15.75" customHeight="1">
      <c r="A2563" s="9" t="s">
        <v>5637</v>
      </c>
      <c r="B2563" s="9" t="s">
        <v>5638</v>
      </c>
      <c r="C2563" s="61">
        <v>7.0</v>
      </c>
      <c r="D2563" s="61">
        <v>55.0</v>
      </c>
      <c r="E2563" s="61">
        <v>332.0</v>
      </c>
      <c r="F2563" s="61">
        <v>550.0</v>
      </c>
      <c r="G2563" s="61" t="s">
        <v>5605</v>
      </c>
      <c r="H2563" s="515">
        <v>402.21</v>
      </c>
      <c r="I2563" s="515">
        <v>329.00777999999997</v>
      </c>
      <c r="J2563" s="515">
        <v>259.82766</v>
      </c>
      <c r="K2563" s="246">
        <v>10.379999999999999</v>
      </c>
      <c r="L2563" s="560">
        <v>0.5</v>
      </c>
      <c r="M2563" s="590">
        <v>4.0</v>
      </c>
      <c r="N2563" s="105"/>
      <c r="O2563" s="563">
        <v>22991.0</v>
      </c>
      <c r="P2563" s="563"/>
      <c r="S2563" s="586"/>
      <c r="T2563" s="586"/>
      <c r="U2563" s="8"/>
      <c r="V2563" s="8"/>
      <c r="W2563" s="8"/>
    </row>
    <row r="2564" ht="15.75" customHeight="1">
      <c r="A2564" s="9" t="s">
        <v>5639</v>
      </c>
      <c r="B2564" s="9" t="s">
        <v>5640</v>
      </c>
      <c r="C2564" s="61">
        <v>8.0</v>
      </c>
      <c r="D2564" s="61">
        <v>55.0</v>
      </c>
      <c r="E2564" s="61">
        <v>382.0</v>
      </c>
      <c r="F2564" s="61">
        <v>550.0</v>
      </c>
      <c r="G2564" s="61" t="s">
        <v>5608</v>
      </c>
      <c r="H2564" s="515">
        <v>462.47999999999996</v>
      </c>
      <c r="I2564" s="515">
        <v>378.30863999999997</v>
      </c>
      <c r="J2564" s="515">
        <v>298.76207999999997</v>
      </c>
      <c r="K2564" s="246">
        <v>11.879999999999999</v>
      </c>
      <c r="L2564" s="560">
        <v>0.5</v>
      </c>
      <c r="M2564" s="590">
        <v>4.0</v>
      </c>
      <c r="N2564" s="105"/>
      <c r="O2564" s="563">
        <v>25194.0</v>
      </c>
      <c r="P2564" s="563"/>
      <c r="S2564" s="586"/>
      <c r="T2564" s="586"/>
      <c r="U2564" s="8"/>
      <c r="V2564" s="8"/>
      <c r="W2564" s="8"/>
    </row>
    <row r="2565" ht="15.75" customHeight="1">
      <c r="A2565" s="9" t="s">
        <v>5641</v>
      </c>
      <c r="B2565" s="9" t="s">
        <v>5642</v>
      </c>
      <c r="C2565" s="61">
        <v>9.0</v>
      </c>
      <c r="D2565" s="61">
        <v>55.0</v>
      </c>
      <c r="E2565" s="61">
        <v>432.0</v>
      </c>
      <c r="F2565" s="61">
        <v>550.0</v>
      </c>
      <c r="G2565" s="61" t="s">
        <v>5611</v>
      </c>
      <c r="H2565" s="515">
        <v>523.98</v>
      </c>
      <c r="I2565" s="515">
        <v>428.61564</v>
      </c>
      <c r="J2565" s="515">
        <v>338.49108</v>
      </c>
      <c r="K2565" s="246">
        <v>13.28</v>
      </c>
      <c r="L2565" s="560">
        <v>0.5</v>
      </c>
      <c r="M2565" s="590">
        <v>4.0</v>
      </c>
      <c r="N2565" s="105"/>
      <c r="O2565" s="563">
        <v>27402.0</v>
      </c>
      <c r="P2565" s="563"/>
      <c r="S2565" s="586"/>
      <c r="T2565" s="586"/>
      <c r="U2565" s="8"/>
      <c r="V2565" s="8"/>
      <c r="W2565" s="8"/>
    </row>
    <row r="2566" ht="15.75" customHeight="1">
      <c r="A2566" s="9" t="s">
        <v>5643</v>
      </c>
      <c r="B2566" s="9" t="s">
        <v>5644</v>
      </c>
      <c r="C2566" s="61">
        <v>10.0</v>
      </c>
      <c r="D2566" s="61">
        <v>55.0</v>
      </c>
      <c r="E2566" s="61">
        <v>482.0</v>
      </c>
      <c r="F2566" s="61">
        <v>550.0</v>
      </c>
      <c r="G2566" s="61" t="s">
        <v>5614</v>
      </c>
      <c r="H2566" s="515">
        <v>585.48</v>
      </c>
      <c r="I2566" s="515">
        <v>478.92264</v>
      </c>
      <c r="J2566" s="515">
        <v>378.22008</v>
      </c>
      <c r="K2566" s="246">
        <v>14.780000000000001</v>
      </c>
      <c r="L2566" s="560">
        <v>0.5</v>
      </c>
      <c r="M2566" s="590">
        <v>6.0</v>
      </c>
      <c r="N2566" s="105"/>
      <c r="O2566" s="563">
        <v>29615.0</v>
      </c>
      <c r="P2566" s="563"/>
      <c r="S2566" s="586"/>
      <c r="T2566" s="586"/>
      <c r="U2566" s="8"/>
      <c r="V2566" s="8"/>
      <c r="W2566" s="8"/>
    </row>
    <row r="2567" ht="15.75" customHeight="1">
      <c r="A2567" s="9" t="s">
        <v>5645</v>
      </c>
      <c r="B2567" s="9" t="s">
        <v>5646</v>
      </c>
      <c r="C2567" s="61">
        <v>11.0</v>
      </c>
      <c r="D2567" s="61">
        <v>55.0</v>
      </c>
      <c r="E2567" s="61">
        <v>532.0</v>
      </c>
      <c r="F2567" s="61">
        <v>550.0</v>
      </c>
      <c r="G2567" s="61" t="s">
        <v>5617</v>
      </c>
      <c r="H2567" s="515">
        <v>645.75</v>
      </c>
      <c r="I2567" s="515">
        <v>528.2235</v>
      </c>
      <c r="J2567" s="515">
        <v>417.1545</v>
      </c>
      <c r="K2567" s="246">
        <v>16.279999999999998</v>
      </c>
      <c r="L2567" s="560">
        <v>0.5</v>
      </c>
      <c r="M2567" s="590">
        <v>6.0</v>
      </c>
      <c r="N2567" s="105"/>
      <c r="O2567" s="563">
        <v>31830.0</v>
      </c>
      <c r="P2567" s="563"/>
      <c r="S2567" s="586"/>
      <c r="T2567" s="586"/>
      <c r="U2567" s="8"/>
      <c r="V2567" s="8"/>
      <c r="W2567" s="8"/>
    </row>
    <row r="2568" ht="15.75" customHeight="1">
      <c r="A2568" s="9" t="s">
        <v>5647</v>
      </c>
      <c r="B2568" s="9" t="s">
        <v>5648</v>
      </c>
      <c r="C2568" s="61">
        <v>12.0</v>
      </c>
      <c r="D2568" s="61">
        <v>55.0</v>
      </c>
      <c r="E2568" s="61">
        <v>582.0</v>
      </c>
      <c r="F2568" s="61">
        <v>550.0</v>
      </c>
      <c r="G2568" s="61" t="s">
        <v>5620</v>
      </c>
      <c r="H2568" s="515">
        <v>707.25</v>
      </c>
      <c r="I2568" s="515">
        <v>578.5305</v>
      </c>
      <c r="J2568" s="515">
        <v>456.8835</v>
      </c>
      <c r="K2568" s="246">
        <v>17.78</v>
      </c>
      <c r="L2568" s="560">
        <v>0.5</v>
      </c>
      <c r="M2568" s="590">
        <v>6.0</v>
      </c>
      <c r="N2568" s="105"/>
      <c r="O2568" s="563">
        <v>34020.0</v>
      </c>
      <c r="P2568" s="563"/>
      <c r="S2568" s="586"/>
      <c r="T2568" s="586"/>
      <c r="U2568" s="8"/>
      <c r="V2568" s="8"/>
      <c r="W2568" s="8"/>
    </row>
    <row r="2569" ht="15.75" customHeight="1">
      <c r="A2569" s="9" t="s">
        <v>5649</v>
      </c>
      <c r="B2569" s="9" t="s">
        <v>5650</v>
      </c>
      <c r="C2569" s="61">
        <v>13.0</v>
      </c>
      <c r="D2569" s="61">
        <v>55.0</v>
      </c>
      <c r="E2569" s="61">
        <v>632.0</v>
      </c>
      <c r="F2569" s="61">
        <v>550.0</v>
      </c>
      <c r="G2569" s="61" t="s">
        <v>5623</v>
      </c>
      <c r="H2569" s="515">
        <v>767.52</v>
      </c>
      <c r="I2569" s="515">
        <v>627.8313599999999</v>
      </c>
      <c r="J2569" s="515">
        <v>495.81792</v>
      </c>
      <c r="K2569" s="246">
        <v>19.18</v>
      </c>
      <c r="L2569" s="560">
        <v>0.5</v>
      </c>
      <c r="M2569" s="590">
        <v>6.0</v>
      </c>
      <c r="N2569" s="105"/>
      <c r="O2569" s="563">
        <v>36208.0</v>
      </c>
      <c r="P2569" s="563"/>
      <c r="S2569" s="586"/>
      <c r="T2569" s="586"/>
      <c r="U2569" s="8"/>
      <c r="V2569" s="8"/>
      <c r="W2569" s="8"/>
    </row>
    <row r="2570" ht="15.75" customHeight="1">
      <c r="A2570" s="9" t="s">
        <v>5651</v>
      </c>
      <c r="B2570" s="9" t="s">
        <v>5652</v>
      </c>
      <c r="C2570" s="61">
        <v>14.0</v>
      </c>
      <c r="D2570" s="61">
        <v>55.0</v>
      </c>
      <c r="E2570" s="61">
        <v>682.0</v>
      </c>
      <c r="F2570" s="61">
        <v>550.0</v>
      </c>
      <c r="G2570" s="61" t="s">
        <v>5626</v>
      </c>
      <c r="H2570" s="515">
        <v>829.02</v>
      </c>
      <c r="I2570" s="515">
        <v>678.1383599999999</v>
      </c>
      <c r="J2570" s="515">
        <v>535.54692</v>
      </c>
      <c r="K2570" s="246">
        <v>20.66</v>
      </c>
      <c r="L2570" s="560">
        <v>0.5</v>
      </c>
      <c r="M2570" s="590">
        <v>6.0</v>
      </c>
      <c r="N2570" s="55"/>
      <c r="O2570" s="563">
        <v>38619.0</v>
      </c>
      <c r="P2570" s="563"/>
      <c r="S2570" s="586"/>
      <c r="T2570" s="586"/>
      <c r="U2570" s="8"/>
      <c r="V2570" s="8"/>
      <c r="W2570" s="8"/>
    </row>
    <row r="2571" ht="15.75" customHeight="1">
      <c r="E2571" s="8"/>
      <c r="H2571" s="63"/>
      <c r="I2571" s="63"/>
      <c r="J2571" s="63"/>
      <c r="K2571" s="586"/>
      <c r="O2571" s="563">
        <v>0.0</v>
      </c>
      <c r="P2571" s="563"/>
      <c r="S2571" s="586"/>
      <c r="T2571" s="586"/>
      <c r="U2571" s="8"/>
      <c r="V2571" s="8"/>
      <c r="W2571" s="8"/>
    </row>
    <row r="2572" ht="15.75" customHeight="1">
      <c r="B2572" s="573" t="s">
        <v>1826</v>
      </c>
      <c r="E2572" s="8"/>
      <c r="H2572" s="63"/>
      <c r="I2572" s="63"/>
      <c r="J2572" s="63"/>
      <c r="K2572" s="586"/>
      <c r="O2572" s="563">
        <v>0.0</v>
      </c>
      <c r="P2572" s="563"/>
      <c r="S2572" s="586"/>
      <c r="T2572" s="586"/>
      <c r="U2572" s="8"/>
      <c r="V2572" s="8"/>
      <c r="W2572" s="8"/>
    </row>
    <row r="2573" ht="15.75" customHeight="1">
      <c r="A2573" s="9" t="s">
        <v>5653</v>
      </c>
      <c r="B2573" s="9" t="s">
        <v>5654</v>
      </c>
      <c r="C2573" s="61">
        <v>2.0</v>
      </c>
      <c r="D2573" s="61">
        <v>55.0</v>
      </c>
      <c r="E2573" s="61">
        <v>82.0</v>
      </c>
      <c r="F2573" s="61">
        <v>750.0</v>
      </c>
      <c r="G2573" s="61" t="s">
        <v>5590</v>
      </c>
      <c r="H2573" s="515">
        <v>132.84</v>
      </c>
      <c r="I2573" s="515">
        <v>108.66311999999999</v>
      </c>
      <c r="J2573" s="515">
        <v>85.81464000000001</v>
      </c>
      <c r="K2573" s="246">
        <v>3.8</v>
      </c>
      <c r="L2573" s="560">
        <v>0.5</v>
      </c>
      <c r="M2573" s="590">
        <v>2.0</v>
      </c>
      <c r="N2573" s="593" t="s">
        <v>1254</v>
      </c>
      <c r="O2573" s="563">
        <v>13221.0</v>
      </c>
      <c r="P2573" s="563"/>
      <c r="S2573" s="8"/>
      <c r="T2573" s="8"/>
      <c r="U2573" s="8"/>
      <c r="V2573" s="8"/>
      <c r="W2573" s="8"/>
    </row>
    <row r="2574" ht="15.75" customHeight="1">
      <c r="A2574" s="9" t="s">
        <v>5655</v>
      </c>
      <c r="B2574" s="9" t="s">
        <v>5656</v>
      </c>
      <c r="C2574" s="61">
        <v>3.0</v>
      </c>
      <c r="D2574" s="61">
        <v>55.0</v>
      </c>
      <c r="E2574" s="61">
        <v>132.0</v>
      </c>
      <c r="F2574" s="61">
        <v>750.0</v>
      </c>
      <c r="G2574" s="61" t="s">
        <v>5593</v>
      </c>
      <c r="H2574" s="515">
        <v>215.25</v>
      </c>
      <c r="I2574" s="515">
        <v>176.0745</v>
      </c>
      <c r="J2574" s="515">
        <v>139.0515</v>
      </c>
      <c r="K2574" s="246">
        <v>5.6</v>
      </c>
      <c r="L2574" s="560">
        <v>0.5</v>
      </c>
      <c r="M2574" s="590">
        <v>4.0</v>
      </c>
      <c r="N2574" s="105"/>
      <c r="O2574" s="563">
        <v>15925.0</v>
      </c>
      <c r="P2574" s="563"/>
      <c r="S2574" s="8"/>
      <c r="T2574" s="8"/>
      <c r="U2574" s="8"/>
      <c r="V2574" s="8"/>
      <c r="W2574" s="8"/>
    </row>
    <row r="2575" ht="15.75" customHeight="1">
      <c r="A2575" s="9" t="s">
        <v>5657</v>
      </c>
      <c r="B2575" s="9" t="s">
        <v>5658</v>
      </c>
      <c r="C2575" s="61">
        <v>4.0</v>
      </c>
      <c r="D2575" s="61">
        <v>55.0</v>
      </c>
      <c r="E2575" s="61">
        <v>182.0</v>
      </c>
      <c r="F2575" s="61">
        <v>750.0</v>
      </c>
      <c r="G2575" s="61" t="s">
        <v>5596</v>
      </c>
      <c r="H2575" s="515">
        <v>298.89000000000004</v>
      </c>
      <c r="I2575" s="515">
        <v>244.49202000000002</v>
      </c>
      <c r="J2575" s="515">
        <v>193.08294000000004</v>
      </c>
      <c r="K2575" s="246">
        <v>7.5</v>
      </c>
      <c r="L2575" s="560">
        <v>0.5</v>
      </c>
      <c r="M2575" s="590">
        <v>4.0</v>
      </c>
      <c r="N2575" s="105"/>
      <c r="O2575" s="563">
        <v>18634.0</v>
      </c>
      <c r="P2575" s="563"/>
      <c r="S2575" s="588"/>
      <c r="T2575" s="8"/>
      <c r="U2575" s="8"/>
      <c r="V2575" s="8"/>
      <c r="W2575" s="8"/>
    </row>
    <row r="2576" ht="15.75" customHeight="1">
      <c r="A2576" s="9" t="s">
        <v>5659</v>
      </c>
      <c r="B2576" s="9" t="s">
        <v>5660</v>
      </c>
      <c r="C2576" s="61">
        <v>5.0</v>
      </c>
      <c r="D2576" s="61">
        <v>55.0</v>
      </c>
      <c r="E2576" s="61">
        <v>232.0</v>
      </c>
      <c r="F2576" s="61">
        <v>750.0</v>
      </c>
      <c r="G2576" s="61" t="s">
        <v>5599</v>
      </c>
      <c r="H2576" s="515">
        <v>381.3</v>
      </c>
      <c r="I2576" s="515">
        <v>311.9034</v>
      </c>
      <c r="J2576" s="515">
        <v>246.31980000000001</v>
      </c>
      <c r="K2576" s="246">
        <v>9.4</v>
      </c>
      <c r="L2576" s="560">
        <v>0.5</v>
      </c>
      <c r="M2576" s="590">
        <v>4.0</v>
      </c>
      <c r="N2576" s="105"/>
      <c r="O2576" s="563">
        <v>21349.0</v>
      </c>
      <c r="P2576" s="563"/>
      <c r="S2576" s="588"/>
      <c r="T2576" s="8"/>
      <c r="U2576" s="8"/>
      <c r="V2576" s="8"/>
      <c r="W2576" s="8"/>
    </row>
    <row r="2577" ht="15.75" customHeight="1">
      <c r="A2577" s="9" t="s">
        <v>5661</v>
      </c>
      <c r="B2577" s="9" t="s">
        <v>5662</v>
      </c>
      <c r="C2577" s="61">
        <v>6.0</v>
      </c>
      <c r="D2577" s="61">
        <v>55.0</v>
      </c>
      <c r="E2577" s="61">
        <v>282.0</v>
      </c>
      <c r="F2577" s="61">
        <v>750.0</v>
      </c>
      <c r="G2577" s="61" t="s">
        <v>5602</v>
      </c>
      <c r="H2577" s="515">
        <v>464.94</v>
      </c>
      <c r="I2577" s="515">
        <v>380.32092</v>
      </c>
      <c r="J2577" s="515">
        <v>300.35124</v>
      </c>
      <c r="K2577" s="246">
        <v>11.2</v>
      </c>
      <c r="L2577" s="560">
        <v>0.5</v>
      </c>
      <c r="M2577" s="590">
        <v>4.0</v>
      </c>
      <c r="N2577" s="105"/>
      <c r="O2577" s="563">
        <v>24070.0</v>
      </c>
      <c r="P2577" s="563"/>
      <c r="S2577" s="588"/>
      <c r="T2577" s="8"/>
      <c r="U2577" s="8"/>
      <c r="V2577" s="8"/>
      <c r="W2577" s="8"/>
    </row>
    <row r="2578" ht="15.75" customHeight="1">
      <c r="A2578" s="9" t="s">
        <v>5663</v>
      </c>
      <c r="B2578" s="9" t="s">
        <v>5664</v>
      </c>
      <c r="C2578" s="61">
        <v>7.0</v>
      </c>
      <c r="D2578" s="61">
        <v>55.0</v>
      </c>
      <c r="E2578" s="61">
        <v>332.0</v>
      </c>
      <c r="F2578" s="61">
        <v>750.0</v>
      </c>
      <c r="G2578" s="61" t="s">
        <v>5605</v>
      </c>
      <c r="H2578" s="515">
        <v>548.58</v>
      </c>
      <c r="I2578" s="515">
        <v>448.73844</v>
      </c>
      <c r="J2578" s="515">
        <v>354.38268000000005</v>
      </c>
      <c r="K2578" s="246">
        <v>13.1</v>
      </c>
      <c r="L2578" s="560">
        <v>0.5</v>
      </c>
      <c r="M2578" s="590">
        <v>4.0</v>
      </c>
      <c r="N2578" s="105"/>
      <c r="O2578" s="563">
        <v>26797.0</v>
      </c>
      <c r="P2578" s="563"/>
      <c r="S2578" s="588"/>
      <c r="T2578" s="8"/>
      <c r="U2578" s="8"/>
      <c r="V2578" s="8"/>
      <c r="W2578" s="8"/>
    </row>
    <row r="2579" ht="15.75" customHeight="1">
      <c r="A2579" s="9" t="s">
        <v>5665</v>
      </c>
      <c r="B2579" s="9" t="s">
        <v>5666</v>
      </c>
      <c r="C2579" s="61">
        <v>8.0</v>
      </c>
      <c r="D2579" s="61">
        <v>55.0</v>
      </c>
      <c r="E2579" s="61">
        <v>382.0</v>
      </c>
      <c r="F2579" s="61">
        <v>750.0</v>
      </c>
      <c r="G2579" s="61" t="s">
        <v>5608</v>
      </c>
      <c r="H2579" s="515">
        <v>630.99</v>
      </c>
      <c r="I2579" s="515">
        <v>516.14982</v>
      </c>
      <c r="J2579" s="515">
        <v>407.61954000000003</v>
      </c>
      <c r="K2579" s="246">
        <v>15.0</v>
      </c>
      <c r="L2579" s="560">
        <v>0.5</v>
      </c>
      <c r="M2579" s="590">
        <v>4.0</v>
      </c>
      <c r="N2579" s="105"/>
      <c r="O2579" s="563">
        <v>29528.0</v>
      </c>
      <c r="P2579" s="563"/>
      <c r="S2579" s="588"/>
      <c r="T2579" s="8"/>
      <c r="U2579" s="8"/>
      <c r="V2579" s="8"/>
      <c r="W2579" s="8"/>
    </row>
    <row r="2580" ht="15.75" customHeight="1">
      <c r="A2580" s="9" t="s">
        <v>5667</v>
      </c>
      <c r="B2580" s="9" t="s">
        <v>5668</v>
      </c>
      <c r="C2580" s="61">
        <v>9.0</v>
      </c>
      <c r="D2580" s="61">
        <v>55.0</v>
      </c>
      <c r="E2580" s="61">
        <v>432.0</v>
      </c>
      <c r="F2580" s="61">
        <v>750.0</v>
      </c>
      <c r="G2580" s="61" t="s">
        <v>5611</v>
      </c>
      <c r="H2580" s="515">
        <v>714.63</v>
      </c>
      <c r="I2580" s="515">
        <v>584.56734</v>
      </c>
      <c r="J2580" s="515">
        <v>461.65098</v>
      </c>
      <c r="K2580" s="246">
        <v>16.8</v>
      </c>
      <c r="L2580" s="560">
        <v>0.5</v>
      </c>
      <c r="M2580" s="590">
        <v>4.0</v>
      </c>
      <c r="N2580" s="105"/>
      <c r="O2580" s="563">
        <v>32266.0</v>
      </c>
      <c r="P2580" s="563"/>
      <c r="S2580" s="588"/>
      <c r="T2580" s="8"/>
      <c r="U2580" s="8"/>
      <c r="V2580" s="8"/>
      <c r="W2580" s="8"/>
    </row>
    <row r="2581" ht="15.75" customHeight="1">
      <c r="A2581" s="9" t="s">
        <v>5669</v>
      </c>
      <c r="B2581" s="9" t="s">
        <v>5670</v>
      </c>
      <c r="C2581" s="61">
        <v>10.0</v>
      </c>
      <c r="D2581" s="61">
        <v>55.0</v>
      </c>
      <c r="E2581" s="61">
        <v>482.0</v>
      </c>
      <c r="F2581" s="61">
        <v>750.0</v>
      </c>
      <c r="G2581" s="61" t="s">
        <v>5614</v>
      </c>
      <c r="H2581" s="515">
        <v>798.27</v>
      </c>
      <c r="I2581" s="515">
        <v>652.9848599999999</v>
      </c>
      <c r="J2581" s="515">
        <v>515.68242</v>
      </c>
      <c r="K2581" s="246">
        <v>18.7</v>
      </c>
      <c r="L2581" s="560">
        <v>0.5</v>
      </c>
      <c r="M2581" s="590">
        <v>6.0</v>
      </c>
      <c r="N2581" s="105"/>
      <c r="O2581" s="563">
        <v>35010.0</v>
      </c>
      <c r="P2581" s="563"/>
      <c r="S2581" s="588"/>
      <c r="T2581" s="8"/>
      <c r="U2581" s="8"/>
      <c r="V2581" s="8"/>
      <c r="W2581" s="8"/>
    </row>
    <row r="2582" ht="15.75" customHeight="1">
      <c r="A2582" s="9" t="s">
        <v>5671</v>
      </c>
      <c r="B2582" s="9" t="s">
        <v>5672</v>
      </c>
      <c r="C2582" s="61">
        <v>11.0</v>
      </c>
      <c r="D2582" s="61">
        <v>55.0</v>
      </c>
      <c r="E2582" s="61">
        <v>532.0</v>
      </c>
      <c r="F2582" s="61">
        <v>750.0</v>
      </c>
      <c r="G2582" s="61" t="s">
        <v>5617</v>
      </c>
      <c r="H2582" s="515">
        <v>880.6800000000001</v>
      </c>
      <c r="I2582" s="515">
        <v>720.39624</v>
      </c>
      <c r="J2582" s="515">
        <v>568.9192800000001</v>
      </c>
      <c r="K2582" s="246">
        <v>20.6</v>
      </c>
      <c r="L2582" s="560">
        <v>0.5</v>
      </c>
      <c r="M2582" s="590">
        <v>6.0</v>
      </c>
      <c r="N2582" s="105"/>
      <c r="O2582" s="563">
        <v>37760.0</v>
      </c>
      <c r="P2582" s="563"/>
      <c r="S2582" s="588"/>
      <c r="T2582" s="8"/>
      <c r="U2582" s="8"/>
      <c r="V2582" s="8"/>
      <c r="W2582" s="8"/>
    </row>
    <row r="2583" ht="15.75" customHeight="1">
      <c r="A2583" s="9" t="s">
        <v>5673</v>
      </c>
      <c r="B2583" s="9" t="s">
        <v>5674</v>
      </c>
      <c r="C2583" s="61">
        <v>12.0</v>
      </c>
      <c r="D2583" s="61">
        <v>55.0</v>
      </c>
      <c r="E2583" s="61">
        <v>582.0</v>
      </c>
      <c r="F2583" s="61">
        <v>750.0</v>
      </c>
      <c r="G2583" s="61" t="s">
        <v>5620</v>
      </c>
      <c r="H2583" s="515">
        <v>964.3199999999999</v>
      </c>
      <c r="I2583" s="515">
        <v>788.8137599999999</v>
      </c>
      <c r="J2583" s="515">
        <v>622.9507199999999</v>
      </c>
      <c r="K2583" s="246">
        <v>22.4</v>
      </c>
      <c r="L2583" s="560">
        <v>0.5</v>
      </c>
      <c r="M2583" s="590">
        <v>6.0</v>
      </c>
      <c r="N2583" s="105"/>
      <c r="O2583" s="563">
        <v>40479.0</v>
      </c>
      <c r="P2583" s="563"/>
      <c r="S2583" s="588"/>
      <c r="T2583" s="8"/>
      <c r="U2583" s="8"/>
      <c r="V2583" s="8"/>
      <c r="W2583" s="8"/>
    </row>
    <row r="2584" ht="15.75" customHeight="1">
      <c r="A2584" s="9" t="s">
        <v>5675</v>
      </c>
      <c r="B2584" s="9" t="s">
        <v>5676</v>
      </c>
      <c r="C2584" s="61">
        <v>13.0</v>
      </c>
      <c r="D2584" s="61">
        <v>55.0</v>
      </c>
      <c r="E2584" s="61">
        <v>632.0</v>
      </c>
      <c r="F2584" s="61">
        <v>750.0</v>
      </c>
      <c r="G2584" s="61" t="s">
        <v>5623</v>
      </c>
      <c r="H2584" s="515">
        <v>1046.73</v>
      </c>
      <c r="I2584" s="515">
        <v>856.22514</v>
      </c>
      <c r="J2584" s="515">
        <v>676.18758</v>
      </c>
      <c r="K2584" s="246">
        <v>24.3</v>
      </c>
      <c r="L2584" s="560">
        <v>0.5</v>
      </c>
      <c r="M2584" s="590">
        <v>6.0</v>
      </c>
      <c r="N2584" s="105"/>
      <c r="O2584" s="563">
        <v>43194.0</v>
      </c>
      <c r="P2584" s="563"/>
      <c r="S2584" s="588"/>
      <c r="T2584" s="8"/>
      <c r="U2584" s="8"/>
      <c r="V2584" s="8"/>
      <c r="W2584" s="8"/>
    </row>
    <row r="2585" ht="15.75" customHeight="1">
      <c r="A2585" s="9" t="s">
        <v>5677</v>
      </c>
      <c r="B2585" s="9" t="s">
        <v>5678</v>
      </c>
      <c r="C2585" s="61">
        <v>14.0</v>
      </c>
      <c r="D2585" s="61">
        <v>55.0</v>
      </c>
      <c r="E2585" s="61">
        <v>682.0</v>
      </c>
      <c r="F2585" s="61">
        <v>750.0</v>
      </c>
      <c r="G2585" s="61" t="s">
        <v>5626</v>
      </c>
      <c r="H2585" s="515">
        <v>1130.37</v>
      </c>
      <c r="I2585" s="515">
        <v>924.6426599999999</v>
      </c>
      <c r="J2585" s="515">
        <v>730.21902</v>
      </c>
      <c r="K2585" s="246">
        <v>26.2</v>
      </c>
      <c r="L2585" s="560">
        <v>0.5</v>
      </c>
      <c r="M2585" s="590">
        <v>6.0</v>
      </c>
      <c r="N2585" s="55"/>
      <c r="O2585" s="563">
        <v>45910.0</v>
      </c>
      <c r="P2585" s="563"/>
      <c r="S2585" s="588"/>
      <c r="T2585" s="8"/>
      <c r="U2585" s="8"/>
      <c r="V2585" s="8"/>
      <c r="W2585" s="8"/>
    </row>
    <row r="2586" ht="15.75" customHeight="1">
      <c r="E2586" s="8"/>
      <c r="H2586" s="63"/>
      <c r="I2586" s="63"/>
      <c r="J2586" s="63"/>
      <c r="K2586" s="586"/>
      <c r="O2586" s="563">
        <v>0.0</v>
      </c>
      <c r="P2586" s="563"/>
      <c r="S2586" s="588"/>
      <c r="T2586" s="8"/>
      <c r="U2586" s="8"/>
      <c r="V2586" s="8"/>
      <c r="W2586" s="8"/>
    </row>
    <row r="2587" ht="15.75" customHeight="1">
      <c r="B2587" s="573" t="s">
        <v>1853</v>
      </c>
      <c r="E2587" s="8"/>
      <c r="H2587" s="63"/>
      <c r="I2587" s="63"/>
      <c r="J2587" s="63"/>
      <c r="K2587" s="586"/>
      <c r="O2587" s="563">
        <v>0.0</v>
      </c>
      <c r="P2587" s="563"/>
      <c r="S2587" s="588"/>
      <c r="T2587" s="8"/>
      <c r="U2587" s="8"/>
      <c r="V2587" s="8"/>
      <c r="W2587" s="8"/>
    </row>
    <row r="2588" ht="15.75" customHeight="1">
      <c r="A2588" s="9" t="s">
        <v>5679</v>
      </c>
      <c r="B2588" s="9" t="s">
        <v>5680</v>
      </c>
      <c r="C2588" s="61">
        <v>2.0</v>
      </c>
      <c r="D2588" s="61">
        <v>55.0</v>
      </c>
      <c r="E2588" s="61">
        <v>82.0</v>
      </c>
      <c r="F2588" s="61">
        <v>1000.0</v>
      </c>
      <c r="G2588" s="61" t="s">
        <v>5590</v>
      </c>
      <c r="H2588" s="515">
        <v>177.12</v>
      </c>
      <c r="I2588" s="515">
        <v>144.88416</v>
      </c>
      <c r="J2588" s="515">
        <v>114.41952</v>
      </c>
      <c r="K2588" s="246">
        <v>4.8</v>
      </c>
      <c r="L2588" s="560">
        <v>0.5</v>
      </c>
      <c r="M2588" s="590">
        <v>2.0</v>
      </c>
      <c r="N2588" s="593" t="s">
        <v>1254</v>
      </c>
      <c r="O2588" s="563">
        <v>13993.0</v>
      </c>
      <c r="P2588" s="563"/>
      <c r="S2588" s="8"/>
      <c r="T2588" s="8"/>
      <c r="U2588" s="8"/>
      <c r="V2588" s="8"/>
      <c r="W2588" s="8"/>
    </row>
    <row r="2589" ht="15.75" customHeight="1">
      <c r="A2589" s="9" t="s">
        <v>5681</v>
      </c>
      <c r="B2589" s="9" t="s">
        <v>5682</v>
      </c>
      <c r="C2589" s="61">
        <v>3.0</v>
      </c>
      <c r="D2589" s="61">
        <v>55.0</v>
      </c>
      <c r="E2589" s="61">
        <v>132.0</v>
      </c>
      <c r="F2589" s="61">
        <v>1000.0</v>
      </c>
      <c r="G2589" s="61" t="s">
        <v>5593</v>
      </c>
      <c r="H2589" s="515">
        <v>287.82</v>
      </c>
      <c r="I2589" s="515">
        <v>235.43676</v>
      </c>
      <c r="J2589" s="515">
        <v>185.93172</v>
      </c>
      <c r="K2589" s="246">
        <v>7.1</v>
      </c>
      <c r="L2589" s="560">
        <v>0.5</v>
      </c>
      <c r="M2589" s="590">
        <v>4.0</v>
      </c>
      <c r="N2589" s="105"/>
      <c r="O2589" s="563">
        <v>17086.0</v>
      </c>
      <c r="P2589" s="563"/>
      <c r="S2589" s="8"/>
      <c r="T2589" s="8"/>
      <c r="U2589" s="8"/>
      <c r="V2589" s="8"/>
      <c r="W2589" s="8"/>
    </row>
    <row r="2590" ht="15.75" customHeight="1">
      <c r="A2590" s="9" t="s">
        <v>5683</v>
      </c>
      <c r="B2590" s="9" t="s">
        <v>5684</v>
      </c>
      <c r="C2590" s="61">
        <v>4.0</v>
      </c>
      <c r="D2590" s="61">
        <v>55.0</v>
      </c>
      <c r="E2590" s="61">
        <v>182.0</v>
      </c>
      <c r="F2590" s="61">
        <v>1000.0</v>
      </c>
      <c r="G2590" s="61" t="s">
        <v>5596</v>
      </c>
      <c r="H2590" s="515">
        <v>398.52000000000004</v>
      </c>
      <c r="I2590" s="515">
        <v>325.98936000000003</v>
      </c>
      <c r="J2590" s="515">
        <v>257.44392000000005</v>
      </c>
      <c r="K2590" s="246">
        <v>9.5</v>
      </c>
      <c r="L2590" s="560">
        <v>0.5</v>
      </c>
      <c r="M2590" s="590">
        <v>4.0</v>
      </c>
      <c r="N2590" s="105"/>
      <c r="O2590" s="563">
        <v>20185.0</v>
      </c>
      <c r="P2590" s="563"/>
      <c r="S2590" s="8"/>
      <c r="T2590" s="8"/>
      <c r="U2590" s="8"/>
      <c r="V2590" s="8"/>
      <c r="W2590" s="8"/>
    </row>
    <row r="2591" ht="15.75" customHeight="1">
      <c r="A2591" s="9" t="s">
        <v>5685</v>
      </c>
      <c r="B2591" s="9" t="s">
        <v>5686</v>
      </c>
      <c r="C2591" s="61">
        <v>5.0</v>
      </c>
      <c r="D2591" s="61">
        <v>55.0</v>
      </c>
      <c r="E2591" s="61">
        <v>232.0</v>
      </c>
      <c r="F2591" s="61">
        <v>1000.0</v>
      </c>
      <c r="G2591" s="61" t="s">
        <v>5599</v>
      </c>
      <c r="H2591" s="515">
        <v>509.21999999999997</v>
      </c>
      <c r="I2591" s="515">
        <v>416.54195999999996</v>
      </c>
      <c r="J2591" s="515">
        <v>328.95612</v>
      </c>
      <c r="K2591" s="246">
        <v>11.8</v>
      </c>
      <c r="L2591" s="560">
        <v>0.5</v>
      </c>
      <c r="M2591" s="590">
        <v>4.0</v>
      </c>
      <c r="N2591" s="105"/>
      <c r="O2591" s="563">
        <v>23290.0</v>
      </c>
      <c r="P2591" s="563"/>
      <c r="S2591" s="8"/>
      <c r="T2591" s="8"/>
      <c r="U2591" s="8"/>
      <c r="V2591" s="8"/>
      <c r="W2591" s="8"/>
    </row>
    <row r="2592" ht="15.75" customHeight="1">
      <c r="A2592" s="9" t="s">
        <v>5687</v>
      </c>
      <c r="B2592" s="9" t="s">
        <v>5688</v>
      </c>
      <c r="C2592" s="61">
        <v>6.0</v>
      </c>
      <c r="D2592" s="61">
        <v>55.0</v>
      </c>
      <c r="E2592" s="61">
        <v>282.0</v>
      </c>
      <c r="F2592" s="61">
        <v>1000.0</v>
      </c>
      <c r="G2592" s="61" t="s">
        <v>5602</v>
      </c>
      <c r="H2592" s="515">
        <v>621.15</v>
      </c>
      <c r="I2592" s="515">
        <v>508.10069999999996</v>
      </c>
      <c r="J2592" s="515">
        <v>401.2629</v>
      </c>
      <c r="K2592" s="246">
        <v>14.2</v>
      </c>
      <c r="L2592" s="560">
        <v>0.5</v>
      </c>
      <c r="M2592" s="590">
        <v>4.0</v>
      </c>
      <c r="N2592" s="105"/>
      <c r="O2592" s="563">
        <v>26402.0</v>
      </c>
      <c r="P2592" s="563"/>
      <c r="S2592" s="8"/>
      <c r="T2592" s="8"/>
      <c r="U2592" s="8"/>
      <c r="V2592" s="8"/>
      <c r="W2592" s="8"/>
    </row>
    <row r="2593" ht="15.75" customHeight="1">
      <c r="A2593" s="9" t="s">
        <v>5689</v>
      </c>
      <c r="B2593" s="9" t="s">
        <v>5690</v>
      </c>
      <c r="C2593" s="61">
        <v>7.0</v>
      </c>
      <c r="D2593" s="61">
        <v>55.0</v>
      </c>
      <c r="E2593" s="61">
        <v>332.0</v>
      </c>
      <c r="F2593" s="61">
        <v>1000.0</v>
      </c>
      <c r="G2593" s="61" t="s">
        <v>5605</v>
      </c>
      <c r="H2593" s="515">
        <v>731.85</v>
      </c>
      <c r="I2593" s="515">
        <v>599.0</v>
      </c>
      <c r="J2593" s="515">
        <v>473.0</v>
      </c>
      <c r="K2593" s="246">
        <v>16.5</v>
      </c>
      <c r="L2593" s="560">
        <v>0.5</v>
      </c>
      <c r="M2593" s="590">
        <v>4.0</v>
      </c>
      <c r="N2593" s="105"/>
      <c r="O2593" s="563">
        <v>29520.0</v>
      </c>
      <c r="P2593" s="563"/>
      <c r="S2593" s="8"/>
      <c r="T2593" s="8"/>
      <c r="U2593" s="8"/>
      <c r="V2593" s="8"/>
      <c r="W2593" s="8"/>
    </row>
    <row r="2594" ht="15.75" customHeight="1">
      <c r="A2594" s="9" t="s">
        <v>5691</v>
      </c>
      <c r="B2594" s="9" t="s">
        <v>5692</v>
      </c>
      <c r="C2594" s="61">
        <v>8.0</v>
      </c>
      <c r="D2594" s="61">
        <v>55.0</v>
      </c>
      <c r="E2594" s="61">
        <v>382.0</v>
      </c>
      <c r="F2594" s="61">
        <v>1000.0</v>
      </c>
      <c r="G2594" s="61" t="s">
        <v>5608</v>
      </c>
      <c r="H2594" s="515">
        <v>842.55</v>
      </c>
      <c r="I2594" s="515">
        <v>689.0</v>
      </c>
      <c r="J2594" s="515">
        <v>544.0</v>
      </c>
      <c r="K2594" s="246">
        <v>18.9</v>
      </c>
      <c r="L2594" s="560">
        <v>0.5</v>
      </c>
      <c r="M2594" s="590">
        <v>4.0</v>
      </c>
      <c r="N2594" s="105"/>
      <c r="O2594" s="563">
        <v>32645.0</v>
      </c>
      <c r="P2594" s="563"/>
      <c r="S2594" s="8"/>
      <c r="T2594" s="8"/>
      <c r="U2594" s="8"/>
      <c r="V2594" s="8"/>
      <c r="W2594" s="8"/>
    </row>
    <row r="2595" ht="15.75" customHeight="1">
      <c r="A2595" s="9" t="s">
        <v>5693</v>
      </c>
      <c r="B2595" s="9" t="s">
        <v>5694</v>
      </c>
      <c r="C2595" s="61">
        <v>9.0</v>
      </c>
      <c r="D2595" s="61">
        <v>55.0</v>
      </c>
      <c r="E2595" s="61">
        <v>432.0</v>
      </c>
      <c r="F2595" s="61">
        <v>1000.0</v>
      </c>
      <c r="G2595" s="61" t="s">
        <v>5611</v>
      </c>
      <c r="H2595" s="515">
        <v>953.25</v>
      </c>
      <c r="I2595" s="515">
        <v>780.0</v>
      </c>
      <c r="J2595" s="515">
        <v>616.0</v>
      </c>
      <c r="K2595" s="246">
        <v>21.2</v>
      </c>
      <c r="L2595" s="560">
        <v>0.5</v>
      </c>
      <c r="M2595" s="590">
        <v>4.0</v>
      </c>
      <c r="N2595" s="105"/>
      <c r="O2595" s="563">
        <v>35775.0</v>
      </c>
      <c r="P2595" s="563"/>
      <c r="S2595" s="8"/>
      <c r="T2595" s="8"/>
      <c r="U2595" s="8"/>
      <c r="V2595" s="8"/>
      <c r="W2595" s="8"/>
    </row>
    <row r="2596" ht="15.75" customHeight="1">
      <c r="A2596" s="9" t="s">
        <v>5695</v>
      </c>
      <c r="B2596" s="9" t="s">
        <v>5696</v>
      </c>
      <c r="C2596" s="61">
        <v>10.0</v>
      </c>
      <c r="D2596" s="61">
        <v>55.0</v>
      </c>
      <c r="E2596" s="61">
        <v>482.0</v>
      </c>
      <c r="F2596" s="61">
        <v>1000.0</v>
      </c>
      <c r="G2596" s="61" t="s">
        <v>5614</v>
      </c>
      <c r="H2596" s="515">
        <v>1065.18</v>
      </c>
      <c r="I2596" s="515">
        <v>871.31724</v>
      </c>
      <c r="J2596" s="515">
        <v>688.1062800000001</v>
      </c>
      <c r="K2596" s="246">
        <v>23.6</v>
      </c>
      <c r="L2596" s="560">
        <v>0.5</v>
      </c>
      <c r="M2596" s="590">
        <v>6.0</v>
      </c>
      <c r="N2596" s="105"/>
      <c r="O2596" s="563">
        <v>38916.0</v>
      </c>
      <c r="P2596" s="563"/>
      <c r="S2596" s="8"/>
      <c r="T2596" s="8"/>
      <c r="U2596" s="8"/>
      <c r="V2596" s="8"/>
      <c r="W2596" s="8"/>
    </row>
    <row r="2597" ht="15.75" customHeight="1">
      <c r="A2597" s="9" t="s">
        <v>5697</v>
      </c>
      <c r="B2597" s="9" t="s">
        <v>5698</v>
      </c>
      <c r="C2597" s="61">
        <v>11.0</v>
      </c>
      <c r="D2597" s="61">
        <v>55.0</v>
      </c>
      <c r="E2597" s="61">
        <v>532.0</v>
      </c>
      <c r="F2597" s="61">
        <v>1000.0</v>
      </c>
      <c r="G2597" s="61" t="s">
        <v>5617</v>
      </c>
      <c r="H2597" s="515">
        <v>1175.88</v>
      </c>
      <c r="I2597" s="515">
        <v>961.8698400000001</v>
      </c>
      <c r="J2597" s="515">
        <v>759.6184800000001</v>
      </c>
      <c r="K2597" s="246">
        <v>26.0</v>
      </c>
      <c r="L2597" s="560">
        <v>0.5</v>
      </c>
      <c r="M2597" s="590">
        <v>6.0</v>
      </c>
      <c r="N2597" s="105"/>
      <c r="O2597" s="563">
        <v>42060.0</v>
      </c>
      <c r="P2597" s="563"/>
      <c r="S2597" s="8"/>
      <c r="T2597" s="8"/>
      <c r="U2597" s="8"/>
      <c r="V2597" s="8"/>
      <c r="W2597" s="8"/>
    </row>
    <row r="2598" ht="15.75" customHeight="1">
      <c r="A2598" s="9" t="s">
        <v>5699</v>
      </c>
      <c r="B2598" s="9" t="s">
        <v>5700</v>
      </c>
      <c r="C2598" s="61">
        <v>12.0</v>
      </c>
      <c r="D2598" s="61">
        <v>55.0</v>
      </c>
      <c r="E2598" s="61">
        <v>582.0</v>
      </c>
      <c r="F2598" s="61">
        <v>1000.0</v>
      </c>
      <c r="G2598" s="61" t="s">
        <v>5620</v>
      </c>
      <c r="H2598" s="515">
        <v>1286.5800000000002</v>
      </c>
      <c r="I2598" s="515">
        <v>1052.42244</v>
      </c>
      <c r="J2598" s="515">
        <v>831.1306800000001</v>
      </c>
      <c r="K2598" s="246">
        <v>28.3</v>
      </c>
      <c r="L2598" s="560">
        <v>0.5</v>
      </c>
      <c r="M2598" s="590">
        <v>6.0</v>
      </c>
      <c r="N2598" s="105"/>
      <c r="O2598" s="563">
        <v>45166.0</v>
      </c>
      <c r="P2598" s="563"/>
      <c r="S2598" s="8"/>
      <c r="T2598" s="8"/>
      <c r="U2598" s="8"/>
      <c r="V2598" s="8"/>
      <c r="W2598" s="8"/>
    </row>
    <row r="2599" ht="15.75" customHeight="1">
      <c r="A2599" s="9" t="s">
        <v>5701</v>
      </c>
      <c r="B2599" s="9" t="s">
        <v>5702</v>
      </c>
      <c r="C2599" s="61">
        <v>13.0</v>
      </c>
      <c r="D2599" s="61">
        <v>55.0</v>
      </c>
      <c r="E2599" s="61">
        <v>632.0</v>
      </c>
      <c r="F2599" s="61">
        <v>1000.0</v>
      </c>
      <c r="G2599" s="61" t="s">
        <v>5623</v>
      </c>
      <c r="H2599" s="515">
        <v>1397.28</v>
      </c>
      <c r="I2599" s="515">
        <v>1142.9750399999998</v>
      </c>
      <c r="J2599" s="515">
        <v>902.64288</v>
      </c>
      <c r="K2599" s="246">
        <v>30.7</v>
      </c>
      <c r="L2599" s="560">
        <v>0.5</v>
      </c>
      <c r="M2599" s="590">
        <v>6.0</v>
      </c>
      <c r="N2599" s="105"/>
      <c r="O2599" s="563">
        <v>48272.0</v>
      </c>
      <c r="P2599" s="563"/>
      <c r="S2599" s="8"/>
      <c r="T2599" s="8"/>
      <c r="U2599" s="8"/>
      <c r="V2599" s="8"/>
      <c r="W2599" s="8"/>
    </row>
    <row r="2600" ht="15.75" customHeight="1">
      <c r="A2600" s="9" t="s">
        <v>5703</v>
      </c>
      <c r="B2600" s="9" t="s">
        <v>5704</v>
      </c>
      <c r="C2600" s="61">
        <v>14.0</v>
      </c>
      <c r="D2600" s="61">
        <v>55.0</v>
      </c>
      <c r="E2600" s="61">
        <v>682.0</v>
      </c>
      <c r="F2600" s="61">
        <v>1000.0</v>
      </c>
      <c r="G2600" s="61" t="s">
        <v>5626</v>
      </c>
      <c r="H2600" s="515">
        <v>1507.98</v>
      </c>
      <c r="I2600" s="515">
        <v>1233.52764</v>
      </c>
      <c r="J2600" s="515">
        <v>974.15508</v>
      </c>
      <c r="K2600" s="246">
        <v>33.0</v>
      </c>
      <c r="L2600" s="560">
        <v>0.5</v>
      </c>
      <c r="M2600" s="590">
        <v>6.0</v>
      </c>
      <c r="N2600" s="55"/>
      <c r="O2600" s="563">
        <v>51379.0</v>
      </c>
      <c r="P2600" s="563"/>
      <c r="S2600" s="8"/>
      <c r="T2600" s="8"/>
      <c r="U2600" s="8"/>
      <c r="V2600" s="8"/>
      <c r="W2600" s="8"/>
    </row>
    <row r="2601" ht="15.75" customHeight="1">
      <c r="E2601" s="8"/>
      <c r="H2601" s="63"/>
      <c r="I2601" s="63"/>
      <c r="J2601" s="63"/>
      <c r="K2601" s="586"/>
      <c r="O2601" s="563">
        <v>0.0</v>
      </c>
      <c r="P2601" s="563"/>
      <c r="S2601" s="8"/>
      <c r="T2601" s="8"/>
      <c r="U2601" s="8"/>
      <c r="V2601" s="8"/>
      <c r="W2601" s="8"/>
    </row>
    <row r="2602" ht="15.75" customHeight="1">
      <c r="B2602" s="573" t="s">
        <v>1880</v>
      </c>
      <c r="E2602" s="8"/>
      <c r="H2602" s="63"/>
      <c r="I2602" s="63"/>
      <c r="J2602" s="63"/>
      <c r="K2602" s="586"/>
      <c r="O2602" s="563">
        <v>0.0</v>
      </c>
      <c r="P2602" s="563"/>
      <c r="S2602" s="8"/>
      <c r="T2602" s="8"/>
      <c r="U2602" s="8"/>
      <c r="V2602" s="8"/>
      <c r="W2602" s="8"/>
    </row>
    <row r="2603" ht="15.75" customHeight="1">
      <c r="A2603" s="9" t="s">
        <v>5705</v>
      </c>
      <c r="B2603" s="9" t="s">
        <v>5706</v>
      </c>
      <c r="C2603" s="61">
        <v>2.0</v>
      </c>
      <c r="D2603" s="61">
        <v>55.0</v>
      </c>
      <c r="E2603" s="61">
        <v>82.0</v>
      </c>
      <c r="F2603" s="61">
        <v>1250.0</v>
      </c>
      <c r="G2603" s="61" t="s">
        <v>5590</v>
      </c>
      <c r="H2603" s="515">
        <v>221.4</v>
      </c>
      <c r="I2603" s="515">
        <v>181.1052</v>
      </c>
      <c r="J2603" s="515">
        <v>143.0244</v>
      </c>
      <c r="K2603" s="246">
        <v>5.7</v>
      </c>
      <c r="L2603" s="560">
        <v>0.5</v>
      </c>
      <c r="M2603" s="590">
        <v>2.0</v>
      </c>
      <c r="N2603" s="593" t="s">
        <v>1254</v>
      </c>
      <c r="O2603" s="563">
        <v>15320.0</v>
      </c>
      <c r="P2603" s="563"/>
      <c r="S2603" s="8"/>
      <c r="T2603" s="8"/>
      <c r="U2603" s="8"/>
      <c r="V2603" s="8"/>
      <c r="W2603" s="8"/>
    </row>
    <row r="2604" ht="15.75" customHeight="1">
      <c r="A2604" s="9" t="s">
        <v>5707</v>
      </c>
      <c r="B2604" s="9" t="s">
        <v>5708</v>
      </c>
      <c r="C2604" s="61">
        <v>3.0</v>
      </c>
      <c r="D2604" s="61">
        <v>55.0</v>
      </c>
      <c r="E2604" s="61">
        <v>132.0</v>
      </c>
      <c r="F2604" s="61">
        <v>1250.0</v>
      </c>
      <c r="G2604" s="61" t="s">
        <v>5593</v>
      </c>
      <c r="H2604" s="515">
        <v>360.39000000000004</v>
      </c>
      <c r="I2604" s="515">
        <v>294.79902000000004</v>
      </c>
      <c r="J2604" s="515">
        <v>232.81194000000002</v>
      </c>
      <c r="K2604" s="246">
        <v>8.6</v>
      </c>
      <c r="L2604" s="560">
        <v>0.5</v>
      </c>
      <c r="M2604" s="590">
        <v>4.0</v>
      </c>
      <c r="N2604" s="105"/>
      <c r="O2604" s="563">
        <v>19075.0</v>
      </c>
      <c r="P2604" s="563"/>
      <c r="S2604" s="8"/>
      <c r="T2604" s="8"/>
      <c r="U2604" s="8"/>
      <c r="V2604" s="8"/>
      <c r="W2604" s="8"/>
    </row>
    <row r="2605" ht="15.75" customHeight="1">
      <c r="A2605" s="9" t="s">
        <v>5709</v>
      </c>
      <c r="B2605" s="9" t="s">
        <v>5710</v>
      </c>
      <c r="C2605" s="61">
        <v>4.0</v>
      </c>
      <c r="D2605" s="61">
        <v>55.0</v>
      </c>
      <c r="E2605" s="61">
        <v>182.0</v>
      </c>
      <c r="F2605" s="61">
        <v>1250.0</v>
      </c>
      <c r="G2605" s="61" t="s">
        <v>5596</v>
      </c>
      <c r="H2605" s="515">
        <v>498.15</v>
      </c>
      <c r="I2605" s="515">
        <v>407.4866999999999</v>
      </c>
      <c r="J2605" s="515">
        <v>321.8049</v>
      </c>
      <c r="K2605" s="246">
        <v>11.4</v>
      </c>
      <c r="L2605" s="560">
        <v>0.5</v>
      </c>
      <c r="M2605" s="590">
        <v>4.0</v>
      </c>
      <c r="N2605" s="105"/>
      <c r="O2605" s="563">
        <v>22838.0</v>
      </c>
      <c r="P2605" s="563"/>
      <c r="S2605" s="8"/>
      <c r="T2605" s="8"/>
      <c r="U2605" s="8"/>
      <c r="V2605" s="8"/>
      <c r="W2605" s="8"/>
    </row>
    <row r="2606" ht="15.75" customHeight="1">
      <c r="A2606" s="9" t="s">
        <v>5711</v>
      </c>
      <c r="B2606" s="9" t="s">
        <v>5712</v>
      </c>
      <c r="C2606" s="61">
        <v>5.0</v>
      </c>
      <c r="D2606" s="61">
        <v>55.0</v>
      </c>
      <c r="E2606" s="61">
        <v>232.0</v>
      </c>
      <c r="F2606" s="61">
        <v>1250.0</v>
      </c>
      <c r="G2606" s="61" t="s">
        <v>5599</v>
      </c>
      <c r="H2606" s="515">
        <v>637.14</v>
      </c>
      <c r="I2606" s="515">
        <v>521.18052</v>
      </c>
      <c r="J2606" s="515">
        <v>411.59244</v>
      </c>
      <c r="K2606" s="246">
        <v>14.3</v>
      </c>
      <c r="L2606" s="560">
        <v>0.5</v>
      </c>
      <c r="M2606" s="590">
        <v>4.0</v>
      </c>
      <c r="N2606" s="105"/>
      <c r="O2606" s="563">
        <v>26610.0</v>
      </c>
      <c r="P2606" s="563"/>
      <c r="S2606" s="8"/>
      <c r="T2606" s="8"/>
      <c r="U2606" s="8"/>
      <c r="V2606" s="8"/>
      <c r="W2606" s="8"/>
    </row>
    <row r="2607" ht="15.75" customHeight="1">
      <c r="A2607" s="9" t="s">
        <v>5713</v>
      </c>
      <c r="B2607" s="9" t="s">
        <v>5714</v>
      </c>
      <c r="C2607" s="61">
        <v>6.0</v>
      </c>
      <c r="D2607" s="61">
        <v>55.0</v>
      </c>
      <c r="E2607" s="61">
        <v>282.0</v>
      </c>
      <c r="F2607" s="61">
        <v>1250.0</v>
      </c>
      <c r="G2607" s="61" t="s">
        <v>5602</v>
      </c>
      <c r="H2607" s="515">
        <v>776.13</v>
      </c>
      <c r="I2607" s="515">
        <v>634.87434</v>
      </c>
      <c r="J2607" s="515">
        <v>501.37998</v>
      </c>
      <c r="K2607" s="246">
        <v>17.1</v>
      </c>
      <c r="L2607" s="560">
        <v>0.5</v>
      </c>
      <c r="M2607" s="590">
        <v>4.0</v>
      </c>
      <c r="N2607" s="105"/>
      <c r="O2607" s="563">
        <v>30389.0</v>
      </c>
      <c r="P2607" s="563"/>
      <c r="S2607" s="8"/>
      <c r="T2607" s="8"/>
      <c r="U2607" s="8"/>
      <c r="V2607" s="8"/>
      <c r="W2607" s="8"/>
    </row>
    <row r="2608" ht="15.75" customHeight="1">
      <c r="A2608" s="9" t="s">
        <v>5715</v>
      </c>
      <c r="B2608" s="9" t="s">
        <v>5716</v>
      </c>
      <c r="C2608" s="61">
        <v>7.0</v>
      </c>
      <c r="D2608" s="61">
        <v>55.0</v>
      </c>
      <c r="E2608" s="61">
        <v>332.0</v>
      </c>
      <c r="F2608" s="61">
        <v>1250.0</v>
      </c>
      <c r="G2608" s="61" t="s">
        <v>5605</v>
      </c>
      <c r="H2608" s="515">
        <v>913.89</v>
      </c>
      <c r="I2608" s="515">
        <v>747.56202</v>
      </c>
      <c r="J2608" s="515">
        <v>590.37294</v>
      </c>
      <c r="K2608" s="246">
        <v>20.0</v>
      </c>
      <c r="L2608" s="560">
        <v>0.5</v>
      </c>
      <c r="M2608" s="590">
        <v>4.0</v>
      </c>
      <c r="N2608" s="105"/>
      <c r="O2608" s="563">
        <v>34176.0</v>
      </c>
      <c r="P2608" s="563"/>
      <c r="S2608" s="8"/>
      <c r="T2608" s="8"/>
      <c r="U2608" s="8"/>
      <c r="V2608" s="8"/>
      <c r="W2608" s="8"/>
    </row>
    <row r="2609" ht="15.75" customHeight="1">
      <c r="A2609" s="9" t="s">
        <v>5717</v>
      </c>
      <c r="B2609" s="9" t="s">
        <v>5718</v>
      </c>
      <c r="C2609" s="61">
        <v>8.0</v>
      </c>
      <c r="D2609" s="61">
        <v>55.0</v>
      </c>
      <c r="E2609" s="61">
        <v>382.0</v>
      </c>
      <c r="F2609" s="61">
        <v>1250.0</v>
      </c>
      <c r="G2609" s="61" t="s">
        <v>5608</v>
      </c>
      <c r="H2609" s="515">
        <v>1052.88</v>
      </c>
      <c r="I2609" s="515">
        <v>861.25584</v>
      </c>
      <c r="J2609" s="515">
        <v>680.1604800000001</v>
      </c>
      <c r="K2609" s="246">
        <v>22.8</v>
      </c>
      <c r="L2609" s="560">
        <v>0.5</v>
      </c>
      <c r="M2609" s="590">
        <v>4.0</v>
      </c>
      <c r="N2609" s="105"/>
      <c r="O2609" s="563">
        <v>37973.0</v>
      </c>
      <c r="P2609" s="563"/>
      <c r="S2609" s="8"/>
      <c r="T2609" s="8"/>
      <c r="U2609" s="8"/>
      <c r="V2609" s="8"/>
      <c r="W2609" s="8"/>
    </row>
    <row r="2610" ht="15.75" customHeight="1">
      <c r="A2610" s="9" t="s">
        <v>5719</v>
      </c>
      <c r="B2610" s="9" t="s">
        <v>5720</v>
      </c>
      <c r="C2610" s="61">
        <v>9.0</v>
      </c>
      <c r="D2610" s="61">
        <v>55.0</v>
      </c>
      <c r="E2610" s="61">
        <v>432.0</v>
      </c>
      <c r="F2610" s="61">
        <v>1250.0</v>
      </c>
      <c r="G2610" s="61" t="s">
        <v>5611</v>
      </c>
      <c r="H2610" s="515">
        <v>1191.87</v>
      </c>
      <c r="I2610" s="515">
        <v>974.9496599999999</v>
      </c>
      <c r="J2610" s="515">
        <v>769.9480199999999</v>
      </c>
      <c r="K2610" s="246">
        <v>25.7</v>
      </c>
      <c r="L2610" s="560">
        <v>0.5</v>
      </c>
      <c r="M2610" s="590">
        <v>4.0</v>
      </c>
      <c r="N2610" s="105"/>
      <c r="O2610" s="563">
        <v>41776.0</v>
      </c>
      <c r="P2610" s="563"/>
      <c r="S2610" s="8"/>
      <c r="T2610" s="8"/>
      <c r="U2610" s="8"/>
      <c r="V2610" s="8"/>
      <c r="W2610" s="8"/>
    </row>
    <row r="2611" ht="15.75" customHeight="1">
      <c r="A2611" s="9" t="s">
        <v>5721</v>
      </c>
      <c r="B2611" s="9" t="s">
        <v>5722</v>
      </c>
      <c r="C2611" s="61">
        <v>10.0</v>
      </c>
      <c r="D2611" s="61">
        <v>55.0</v>
      </c>
      <c r="E2611" s="61">
        <v>482.0</v>
      </c>
      <c r="F2611" s="61">
        <v>1250.0</v>
      </c>
      <c r="G2611" s="61" t="s">
        <v>5614</v>
      </c>
      <c r="H2611" s="515">
        <v>1330.8600000000001</v>
      </c>
      <c r="I2611" s="515">
        <v>1088.64348</v>
      </c>
      <c r="J2611" s="515">
        <v>859.7355600000001</v>
      </c>
      <c r="K2611" s="246">
        <v>28.5</v>
      </c>
      <c r="L2611" s="560">
        <v>0.5</v>
      </c>
      <c r="M2611" s="590">
        <v>6.0</v>
      </c>
      <c r="N2611" s="105"/>
      <c r="O2611" s="563">
        <v>45590.0</v>
      </c>
      <c r="P2611" s="563"/>
      <c r="S2611" s="8"/>
      <c r="T2611" s="8"/>
      <c r="U2611" s="8"/>
      <c r="V2611" s="8"/>
      <c r="W2611" s="8"/>
    </row>
    <row r="2612" ht="15.75" customHeight="1">
      <c r="A2612" s="9" t="s">
        <v>5723</v>
      </c>
      <c r="B2612" s="9" t="s">
        <v>5724</v>
      </c>
      <c r="C2612" s="61">
        <v>11.0</v>
      </c>
      <c r="D2612" s="61">
        <v>55.0</v>
      </c>
      <c r="E2612" s="61">
        <v>532.0</v>
      </c>
      <c r="F2612" s="61">
        <v>1250.0</v>
      </c>
      <c r="G2612" s="61" t="s">
        <v>5617</v>
      </c>
      <c r="H2612" s="515">
        <v>1469.85</v>
      </c>
      <c r="I2612" s="515">
        <v>1202.3373</v>
      </c>
      <c r="J2612" s="515">
        <v>949.5231</v>
      </c>
      <c r="K2612" s="246">
        <v>31.3</v>
      </c>
      <c r="L2612" s="560">
        <v>0.5</v>
      </c>
      <c r="M2612" s="590">
        <v>6.0</v>
      </c>
      <c r="N2612" s="105"/>
      <c r="O2612" s="563">
        <v>49409.0</v>
      </c>
      <c r="P2612" s="563"/>
      <c r="S2612" s="8"/>
      <c r="T2612" s="8"/>
      <c r="U2612" s="8"/>
      <c r="V2612" s="8"/>
      <c r="W2612" s="8"/>
    </row>
    <row r="2613" ht="15.75" customHeight="1">
      <c r="A2613" s="9" t="s">
        <v>5725</v>
      </c>
      <c r="B2613" s="9" t="s">
        <v>5726</v>
      </c>
      <c r="C2613" s="61">
        <v>12.0</v>
      </c>
      <c r="D2613" s="61">
        <v>55.0</v>
      </c>
      <c r="E2613" s="61">
        <v>582.0</v>
      </c>
      <c r="F2613" s="61">
        <v>1250.0</v>
      </c>
      <c r="G2613" s="61" t="s">
        <v>5620</v>
      </c>
      <c r="H2613" s="515">
        <v>1607.6100000000001</v>
      </c>
      <c r="I2613" s="515">
        <v>1315.02498</v>
      </c>
      <c r="J2613" s="515">
        <v>1038.5160600000002</v>
      </c>
      <c r="K2613" s="246">
        <v>34.2</v>
      </c>
      <c r="L2613" s="560">
        <v>0.5</v>
      </c>
      <c r="M2613" s="590">
        <v>6.0</v>
      </c>
      <c r="N2613" s="105"/>
      <c r="O2613" s="563">
        <v>53184.0</v>
      </c>
      <c r="P2613" s="563"/>
      <c r="S2613" s="8"/>
      <c r="T2613" s="8"/>
      <c r="U2613" s="8"/>
      <c r="V2613" s="8"/>
      <c r="W2613" s="8"/>
    </row>
    <row r="2614" ht="15.75" customHeight="1">
      <c r="A2614" s="9" t="s">
        <v>5727</v>
      </c>
      <c r="B2614" s="9" t="s">
        <v>5728</v>
      </c>
      <c r="C2614" s="61">
        <v>13.0</v>
      </c>
      <c r="D2614" s="61">
        <v>55.0</v>
      </c>
      <c r="E2614" s="61">
        <v>632.0</v>
      </c>
      <c r="F2614" s="61">
        <v>1250.0</v>
      </c>
      <c r="G2614" s="61" t="s">
        <v>5623</v>
      </c>
      <c r="H2614" s="515">
        <v>1746.6</v>
      </c>
      <c r="I2614" s="515">
        <v>1428.7187999999999</v>
      </c>
      <c r="J2614" s="515">
        <v>1128.3036</v>
      </c>
      <c r="K2614" s="246">
        <v>37.0</v>
      </c>
      <c r="L2614" s="560">
        <v>0.5</v>
      </c>
      <c r="M2614" s="590">
        <v>6.0</v>
      </c>
      <c r="N2614" s="105"/>
      <c r="O2614" s="563">
        <v>56958.0</v>
      </c>
      <c r="P2614" s="563"/>
      <c r="S2614" s="8"/>
      <c r="T2614" s="8"/>
      <c r="U2614" s="8"/>
      <c r="V2614" s="8"/>
      <c r="W2614" s="8"/>
    </row>
    <row r="2615" ht="15.75" customHeight="1">
      <c r="A2615" s="9" t="s">
        <v>5729</v>
      </c>
      <c r="B2615" s="9" t="s">
        <v>5730</v>
      </c>
      <c r="C2615" s="61">
        <v>14.0</v>
      </c>
      <c r="D2615" s="61">
        <v>55.0</v>
      </c>
      <c r="E2615" s="61">
        <v>682.0</v>
      </c>
      <c r="F2615" s="61">
        <v>1250.0</v>
      </c>
      <c r="G2615" s="61" t="s">
        <v>5626</v>
      </c>
      <c r="H2615" s="515">
        <v>1884.3600000000001</v>
      </c>
      <c r="I2615" s="515">
        <v>1541.40648</v>
      </c>
      <c r="J2615" s="515">
        <v>1217.2965600000002</v>
      </c>
      <c r="K2615" s="246">
        <v>39.9</v>
      </c>
      <c r="L2615" s="560">
        <v>0.5</v>
      </c>
      <c r="M2615" s="590">
        <v>6.0</v>
      </c>
      <c r="N2615" s="55"/>
      <c r="O2615" s="563">
        <v>60732.0</v>
      </c>
      <c r="P2615" s="563"/>
      <c r="S2615" s="8"/>
      <c r="T2615" s="8"/>
      <c r="U2615" s="8"/>
      <c r="V2615" s="8"/>
      <c r="W2615" s="8"/>
    </row>
    <row r="2616" ht="15.75" customHeight="1">
      <c r="E2616" s="8"/>
      <c r="H2616" s="63"/>
      <c r="I2616" s="63"/>
      <c r="J2616" s="63"/>
      <c r="K2616" s="586"/>
      <c r="O2616" s="563">
        <v>0.0</v>
      </c>
      <c r="P2616" s="563"/>
      <c r="S2616" s="8"/>
      <c r="T2616" s="8"/>
      <c r="U2616" s="8"/>
      <c r="V2616" s="8"/>
      <c r="W2616" s="8"/>
    </row>
    <row r="2617" ht="15.75" customHeight="1">
      <c r="B2617" s="573" t="s">
        <v>1907</v>
      </c>
      <c r="E2617" s="8"/>
      <c r="H2617" s="63"/>
      <c r="I2617" s="63"/>
      <c r="J2617" s="63"/>
      <c r="K2617" s="586"/>
      <c r="O2617" s="563">
        <v>0.0</v>
      </c>
      <c r="P2617" s="563"/>
      <c r="S2617" s="8"/>
      <c r="T2617" s="8"/>
      <c r="U2617" s="8"/>
      <c r="V2617" s="8"/>
      <c r="W2617" s="8"/>
    </row>
    <row r="2618" ht="15.75" customHeight="1">
      <c r="A2618" s="9" t="s">
        <v>5731</v>
      </c>
      <c r="B2618" s="9" t="s">
        <v>5732</v>
      </c>
      <c r="C2618" s="61">
        <v>2.0</v>
      </c>
      <c r="D2618" s="61">
        <v>55.0</v>
      </c>
      <c r="E2618" s="61">
        <v>82.0</v>
      </c>
      <c r="F2618" s="61">
        <v>1500.0</v>
      </c>
      <c r="G2618" s="61" t="s">
        <v>5590</v>
      </c>
      <c r="H2618" s="515">
        <v>265.68</v>
      </c>
      <c r="I2618" s="515">
        <v>217.32623999999998</v>
      </c>
      <c r="J2618" s="515">
        <v>171.62928000000002</v>
      </c>
      <c r="K2618" s="246">
        <v>6.7</v>
      </c>
      <c r="L2618" s="560">
        <v>0.5</v>
      </c>
      <c r="M2618" s="590">
        <v>2.0</v>
      </c>
      <c r="N2618" s="593" t="s">
        <v>1254</v>
      </c>
      <c r="O2618" s="563">
        <v>15720.0</v>
      </c>
      <c r="P2618" s="563"/>
      <c r="S2618" s="8"/>
      <c r="T2618" s="8"/>
      <c r="U2618" s="8"/>
      <c r="V2618" s="8"/>
      <c r="W2618" s="8"/>
    </row>
    <row r="2619" ht="15.75" customHeight="1">
      <c r="A2619" s="9" t="s">
        <v>5733</v>
      </c>
      <c r="B2619" s="9" t="s">
        <v>5734</v>
      </c>
      <c r="C2619" s="61">
        <v>3.0</v>
      </c>
      <c r="D2619" s="61">
        <v>55.0</v>
      </c>
      <c r="E2619" s="61">
        <v>132.0</v>
      </c>
      <c r="F2619" s="61">
        <v>1500.0</v>
      </c>
      <c r="G2619" s="61" t="s">
        <v>5593</v>
      </c>
      <c r="H2619" s="515">
        <v>431.72999999999996</v>
      </c>
      <c r="I2619" s="515">
        <v>353.15513999999996</v>
      </c>
      <c r="J2619" s="515">
        <v>278.89758</v>
      </c>
      <c r="K2619" s="246">
        <v>10.0</v>
      </c>
      <c r="L2619" s="560">
        <v>0.5</v>
      </c>
      <c r="M2619" s="590">
        <v>4.0</v>
      </c>
      <c r="N2619" s="105"/>
      <c r="O2619" s="563">
        <v>19681.0</v>
      </c>
      <c r="P2619" s="563"/>
      <c r="S2619" s="8"/>
      <c r="T2619" s="8"/>
      <c r="U2619" s="8"/>
      <c r="V2619" s="8"/>
      <c r="W2619" s="8"/>
    </row>
    <row r="2620" ht="15.75" customHeight="1">
      <c r="A2620" s="9" t="s">
        <v>5735</v>
      </c>
      <c r="B2620" s="9" t="s">
        <v>5736</v>
      </c>
      <c r="C2620" s="61">
        <v>4.0</v>
      </c>
      <c r="D2620" s="61">
        <v>55.0</v>
      </c>
      <c r="E2620" s="61">
        <v>182.0</v>
      </c>
      <c r="F2620" s="61">
        <v>1500.0</v>
      </c>
      <c r="G2620" s="61" t="s">
        <v>5596</v>
      </c>
      <c r="H2620" s="515">
        <v>599.01</v>
      </c>
      <c r="I2620" s="515">
        <v>489.99017999999995</v>
      </c>
      <c r="J2620" s="515">
        <v>386.96046</v>
      </c>
      <c r="K2620" s="246">
        <v>13.4</v>
      </c>
      <c r="L2620" s="560">
        <v>0.5</v>
      </c>
      <c r="M2620" s="590">
        <v>4.0</v>
      </c>
      <c r="N2620" s="105"/>
      <c r="O2620" s="563">
        <v>23651.0</v>
      </c>
      <c r="P2620" s="563"/>
      <c r="S2620" s="8"/>
      <c r="T2620" s="8"/>
      <c r="U2620" s="8"/>
      <c r="V2620" s="8"/>
      <c r="W2620" s="8"/>
    </row>
    <row r="2621" ht="15.75" customHeight="1">
      <c r="A2621" s="9" t="s">
        <v>5737</v>
      </c>
      <c r="B2621" s="9" t="s">
        <v>5738</v>
      </c>
      <c r="C2621" s="61">
        <v>5.0</v>
      </c>
      <c r="D2621" s="61">
        <v>55.0</v>
      </c>
      <c r="E2621" s="61">
        <v>232.0</v>
      </c>
      <c r="F2621" s="61">
        <v>1500.0</v>
      </c>
      <c r="G2621" s="61" t="s">
        <v>5599</v>
      </c>
      <c r="H2621" s="515">
        <v>765.06</v>
      </c>
      <c r="I2621" s="515">
        <v>625.8190799999999</v>
      </c>
      <c r="J2621" s="515">
        <v>494.22875999999997</v>
      </c>
      <c r="K2621" s="246">
        <v>16.7</v>
      </c>
      <c r="L2621" s="560">
        <v>0.5</v>
      </c>
      <c r="M2621" s="590">
        <v>4.0</v>
      </c>
      <c r="N2621" s="105"/>
      <c r="O2621" s="563">
        <v>27629.0</v>
      </c>
      <c r="P2621" s="563"/>
      <c r="S2621" s="8"/>
      <c r="T2621" s="8"/>
      <c r="U2621" s="8"/>
      <c r="V2621" s="8"/>
      <c r="W2621" s="8"/>
    </row>
    <row r="2622" ht="15.75" customHeight="1">
      <c r="A2622" s="9" t="s">
        <v>5739</v>
      </c>
      <c r="B2622" s="9" t="s">
        <v>5740</v>
      </c>
      <c r="C2622" s="61">
        <v>6.0</v>
      </c>
      <c r="D2622" s="61">
        <v>55.0</v>
      </c>
      <c r="E2622" s="61">
        <v>282.0</v>
      </c>
      <c r="F2622" s="61">
        <v>1500.0</v>
      </c>
      <c r="G2622" s="61" t="s">
        <v>5602</v>
      </c>
      <c r="H2622" s="515">
        <v>931.11</v>
      </c>
      <c r="I2622" s="515">
        <v>761.64798</v>
      </c>
      <c r="J2622" s="515">
        <v>601.49706</v>
      </c>
      <c r="K2622" s="246">
        <v>20.1</v>
      </c>
      <c r="L2622" s="560">
        <v>0.5</v>
      </c>
      <c r="M2622" s="590">
        <v>4.0</v>
      </c>
      <c r="N2622" s="105"/>
      <c r="O2622" s="563">
        <v>31613.0</v>
      </c>
      <c r="P2622" s="563"/>
      <c r="S2622" s="8"/>
      <c r="T2622" s="8"/>
      <c r="U2622" s="8"/>
      <c r="V2622" s="8"/>
      <c r="W2622" s="8"/>
    </row>
    <row r="2623" ht="15.75" customHeight="1">
      <c r="A2623" s="9" t="s">
        <v>5741</v>
      </c>
      <c r="B2623" s="9" t="s">
        <v>5742</v>
      </c>
      <c r="C2623" s="61">
        <v>7.0</v>
      </c>
      <c r="D2623" s="61">
        <v>55.0</v>
      </c>
      <c r="E2623" s="61">
        <v>332.0</v>
      </c>
      <c r="F2623" s="61">
        <v>1500.0</v>
      </c>
      <c r="G2623" s="61" t="s">
        <v>5605</v>
      </c>
      <c r="H2623" s="515">
        <v>1098.3899999999999</v>
      </c>
      <c r="I2623" s="515">
        <v>898.4830199999999</v>
      </c>
      <c r="J2623" s="515">
        <v>709.55994</v>
      </c>
      <c r="K2623" s="246">
        <v>23.4</v>
      </c>
      <c r="L2623" s="560">
        <v>0.5</v>
      </c>
      <c r="M2623" s="590">
        <v>4.0</v>
      </c>
      <c r="N2623" s="105"/>
      <c r="O2623" s="563">
        <v>35607.0</v>
      </c>
      <c r="P2623" s="563"/>
      <c r="S2623" s="8"/>
      <c r="T2623" s="8"/>
      <c r="U2623" s="8"/>
      <c r="V2623" s="8"/>
      <c r="W2623" s="8"/>
    </row>
    <row r="2624" ht="15.75" customHeight="1">
      <c r="A2624" s="9" t="s">
        <v>5743</v>
      </c>
      <c r="B2624" s="9" t="s">
        <v>5744</v>
      </c>
      <c r="C2624" s="61">
        <v>8.0</v>
      </c>
      <c r="D2624" s="61">
        <v>55.0</v>
      </c>
      <c r="E2624" s="61">
        <v>382.0</v>
      </c>
      <c r="F2624" s="61">
        <v>1500.0</v>
      </c>
      <c r="G2624" s="61" t="s">
        <v>5608</v>
      </c>
      <c r="H2624" s="515">
        <v>1264.4399999999998</v>
      </c>
      <c r="I2624" s="515">
        <v>1034.3119199999999</v>
      </c>
      <c r="J2624" s="515">
        <v>816.8282399999999</v>
      </c>
      <c r="K2624" s="246">
        <v>26.7</v>
      </c>
      <c r="L2624" s="560">
        <v>0.5</v>
      </c>
      <c r="M2624" s="590">
        <v>4.0</v>
      </c>
      <c r="N2624" s="105"/>
      <c r="O2624" s="563">
        <v>39609.0</v>
      </c>
      <c r="P2624" s="563"/>
      <c r="S2624" s="8"/>
      <c r="T2624" s="8"/>
      <c r="U2624" s="8"/>
      <c r="V2624" s="8"/>
      <c r="W2624" s="8"/>
    </row>
    <row r="2625" ht="15.75" customHeight="1">
      <c r="A2625" s="9" t="s">
        <v>5745</v>
      </c>
      <c r="B2625" s="9" t="s">
        <v>5746</v>
      </c>
      <c r="C2625" s="61">
        <v>9.0</v>
      </c>
      <c r="D2625" s="61">
        <v>55.0</v>
      </c>
      <c r="E2625" s="61">
        <v>432.0</v>
      </c>
      <c r="F2625" s="61">
        <v>1500.0</v>
      </c>
      <c r="G2625" s="61" t="s">
        <v>5611</v>
      </c>
      <c r="H2625" s="515">
        <v>1430.49</v>
      </c>
      <c r="I2625" s="515">
        <v>1170.1408199999998</v>
      </c>
      <c r="J2625" s="515">
        <v>924.09654</v>
      </c>
      <c r="K2625" s="246">
        <v>30.1</v>
      </c>
      <c r="L2625" s="560">
        <v>0.5</v>
      </c>
      <c r="M2625" s="590">
        <v>4.0</v>
      </c>
      <c r="N2625" s="105"/>
      <c r="O2625" s="563">
        <v>43619.0</v>
      </c>
      <c r="P2625" s="563"/>
      <c r="S2625" s="8"/>
      <c r="T2625" s="8"/>
      <c r="U2625" s="8"/>
      <c r="V2625" s="8"/>
      <c r="W2625" s="8"/>
    </row>
    <row r="2626" ht="15.75" customHeight="1">
      <c r="A2626" s="9" t="s">
        <v>5747</v>
      </c>
      <c r="B2626" s="9" t="s">
        <v>5748</v>
      </c>
      <c r="C2626" s="61">
        <v>10.0</v>
      </c>
      <c r="D2626" s="61">
        <v>55.0</v>
      </c>
      <c r="E2626" s="61">
        <v>482.0</v>
      </c>
      <c r="F2626" s="61">
        <v>1500.0</v>
      </c>
      <c r="G2626" s="61" t="s">
        <v>5614</v>
      </c>
      <c r="H2626" s="515">
        <v>1597.77</v>
      </c>
      <c r="I2626" s="515">
        <v>1306.97586</v>
      </c>
      <c r="J2626" s="515">
        <v>1032.15942</v>
      </c>
      <c r="K2626" s="246">
        <v>33.4</v>
      </c>
      <c r="L2626" s="560">
        <v>0.5</v>
      </c>
      <c r="M2626" s="590">
        <v>6.0</v>
      </c>
      <c r="N2626" s="105"/>
      <c r="O2626" s="563">
        <v>47637.0</v>
      </c>
      <c r="P2626" s="563"/>
      <c r="S2626" s="8"/>
      <c r="T2626" s="8"/>
      <c r="U2626" s="8"/>
      <c r="V2626" s="8"/>
      <c r="W2626" s="8"/>
    </row>
    <row r="2627" ht="15.75" customHeight="1">
      <c r="A2627" s="9" t="s">
        <v>5749</v>
      </c>
      <c r="B2627" s="9" t="s">
        <v>5750</v>
      </c>
      <c r="C2627" s="61">
        <v>11.0</v>
      </c>
      <c r="D2627" s="61">
        <v>55.0</v>
      </c>
      <c r="E2627" s="61">
        <v>532.0</v>
      </c>
      <c r="F2627" s="61">
        <v>1500.0</v>
      </c>
      <c r="G2627" s="61" t="s">
        <v>5617</v>
      </c>
      <c r="H2627" s="515">
        <v>1763.82</v>
      </c>
      <c r="I2627" s="515">
        <v>1442.8047599999998</v>
      </c>
      <c r="J2627" s="515">
        <v>1139.42772</v>
      </c>
      <c r="K2627" s="246">
        <v>36.7</v>
      </c>
      <c r="L2627" s="560">
        <v>0.5</v>
      </c>
      <c r="M2627" s="590">
        <v>6.0</v>
      </c>
      <c r="N2627" s="105"/>
      <c r="O2627" s="563">
        <v>51665.0</v>
      </c>
      <c r="P2627" s="563"/>
      <c r="S2627" s="8"/>
      <c r="T2627" s="8"/>
      <c r="U2627" s="8"/>
      <c r="V2627" s="8"/>
      <c r="W2627" s="8"/>
    </row>
    <row r="2628" ht="15.75" customHeight="1">
      <c r="A2628" s="9" t="s">
        <v>5751</v>
      </c>
      <c r="B2628" s="9" t="s">
        <v>5752</v>
      </c>
      <c r="C2628" s="61">
        <v>12.0</v>
      </c>
      <c r="D2628" s="61">
        <v>55.0</v>
      </c>
      <c r="E2628" s="61">
        <v>582.0</v>
      </c>
      <c r="F2628" s="61">
        <v>1500.0</v>
      </c>
      <c r="G2628" s="61" t="s">
        <v>5620</v>
      </c>
      <c r="H2628" s="515">
        <v>1929.87</v>
      </c>
      <c r="I2628" s="515">
        <v>1578.6336599999997</v>
      </c>
      <c r="J2628" s="515">
        <v>1246.6960199999999</v>
      </c>
      <c r="K2628" s="246">
        <v>40.1</v>
      </c>
      <c r="L2628" s="560">
        <v>0.5</v>
      </c>
      <c r="M2628" s="590">
        <v>6.0</v>
      </c>
      <c r="N2628" s="105"/>
      <c r="O2628" s="563">
        <v>55639.0</v>
      </c>
      <c r="P2628" s="563"/>
      <c r="S2628" s="8"/>
      <c r="T2628" s="8"/>
      <c r="U2628" s="8"/>
      <c r="V2628" s="8"/>
      <c r="W2628" s="8"/>
    </row>
    <row r="2629" ht="15.75" customHeight="1">
      <c r="A2629" s="9" t="s">
        <v>5753</v>
      </c>
      <c r="B2629" s="9" t="s">
        <v>5754</v>
      </c>
      <c r="C2629" s="61">
        <v>13.0</v>
      </c>
      <c r="D2629" s="61">
        <v>55.0</v>
      </c>
      <c r="E2629" s="61">
        <v>632.0</v>
      </c>
      <c r="F2629" s="61">
        <v>1500.0</v>
      </c>
      <c r="G2629" s="61" t="s">
        <v>5623</v>
      </c>
      <c r="H2629" s="515">
        <v>2095.92</v>
      </c>
      <c r="I2629" s="515">
        <v>1714.46256</v>
      </c>
      <c r="J2629" s="515">
        <v>1353.96432</v>
      </c>
      <c r="K2629" s="246">
        <v>43.4</v>
      </c>
      <c r="L2629" s="560">
        <v>0.5</v>
      </c>
      <c r="M2629" s="590">
        <v>6.0</v>
      </c>
      <c r="N2629" s="105"/>
      <c r="O2629" s="563">
        <v>59620.0</v>
      </c>
      <c r="P2629" s="563"/>
      <c r="S2629" s="8"/>
      <c r="T2629" s="8"/>
      <c r="U2629" s="8"/>
      <c r="V2629" s="8"/>
      <c r="W2629" s="8"/>
    </row>
    <row r="2630" ht="15.75" customHeight="1">
      <c r="A2630" s="9" t="s">
        <v>5755</v>
      </c>
      <c r="B2630" s="9" t="s">
        <v>5756</v>
      </c>
      <c r="C2630" s="61">
        <v>14.0</v>
      </c>
      <c r="D2630" s="61">
        <v>55.0</v>
      </c>
      <c r="E2630" s="61">
        <v>682.0</v>
      </c>
      <c r="F2630" s="61">
        <v>1500.0</v>
      </c>
      <c r="G2630" s="61" t="s">
        <v>5626</v>
      </c>
      <c r="H2630" s="515">
        <v>2263.2</v>
      </c>
      <c r="I2630" s="515">
        <v>1851.2975999999996</v>
      </c>
      <c r="J2630" s="515">
        <v>1462.0272</v>
      </c>
      <c r="K2630" s="246">
        <v>46.7</v>
      </c>
      <c r="L2630" s="560">
        <v>0.5</v>
      </c>
      <c r="M2630" s="590">
        <v>6.0</v>
      </c>
      <c r="N2630" s="55"/>
      <c r="O2630" s="563">
        <v>63601.0</v>
      </c>
      <c r="P2630" s="563"/>
      <c r="S2630" s="8"/>
      <c r="T2630" s="8"/>
      <c r="U2630" s="8"/>
      <c r="V2630" s="8"/>
      <c r="W2630" s="8"/>
    </row>
    <row r="2631" ht="15.75" customHeight="1">
      <c r="E2631" s="8"/>
      <c r="H2631" s="63"/>
      <c r="I2631" s="63"/>
      <c r="J2631" s="63"/>
      <c r="K2631" s="586"/>
      <c r="O2631" s="563">
        <v>0.0</v>
      </c>
      <c r="P2631" s="563"/>
      <c r="S2631" s="8"/>
      <c r="T2631" s="8"/>
      <c r="U2631" s="8"/>
      <c r="V2631" s="8"/>
      <c r="W2631" s="8"/>
    </row>
    <row r="2632" ht="15.75" customHeight="1">
      <c r="B2632" s="573" t="s">
        <v>1934</v>
      </c>
      <c r="E2632" s="8"/>
      <c r="H2632" s="63"/>
      <c r="I2632" s="63"/>
      <c r="J2632" s="63"/>
      <c r="K2632" s="586"/>
      <c r="O2632" s="563">
        <v>0.0</v>
      </c>
      <c r="P2632" s="563"/>
      <c r="S2632" s="8"/>
      <c r="T2632" s="8"/>
      <c r="U2632" s="8"/>
      <c r="V2632" s="8"/>
      <c r="W2632" s="8"/>
    </row>
    <row r="2633" ht="15.75" customHeight="1">
      <c r="A2633" s="9" t="s">
        <v>5757</v>
      </c>
      <c r="B2633" s="9" t="s">
        <v>5758</v>
      </c>
      <c r="C2633" s="61">
        <v>2.0</v>
      </c>
      <c r="D2633" s="61">
        <v>55.0</v>
      </c>
      <c r="E2633" s="61">
        <v>82.0</v>
      </c>
      <c r="F2633" s="61">
        <v>1750.0</v>
      </c>
      <c r="G2633" s="61" t="s">
        <v>5590</v>
      </c>
      <c r="H2633" s="515">
        <v>309.96</v>
      </c>
      <c r="I2633" s="515">
        <v>253.54727999999997</v>
      </c>
      <c r="J2633" s="515">
        <v>200.23416</v>
      </c>
      <c r="K2633" s="246">
        <v>7.7</v>
      </c>
      <c r="L2633" s="560">
        <v>0.5</v>
      </c>
      <c r="M2633" s="590">
        <v>2.0</v>
      </c>
      <c r="N2633" s="593" t="s">
        <v>1254</v>
      </c>
      <c r="O2633" s="563">
        <v>16675.0</v>
      </c>
      <c r="P2633" s="563"/>
      <c r="S2633" s="8"/>
      <c r="T2633" s="8"/>
      <c r="U2633" s="8"/>
      <c r="V2633" s="8"/>
      <c r="W2633" s="8"/>
    </row>
    <row r="2634" ht="15.75" customHeight="1">
      <c r="A2634" s="9" t="s">
        <v>5759</v>
      </c>
      <c r="B2634" s="9" t="s">
        <v>5760</v>
      </c>
      <c r="C2634" s="61">
        <v>3.0</v>
      </c>
      <c r="D2634" s="61">
        <v>55.0</v>
      </c>
      <c r="E2634" s="61">
        <v>132.0</v>
      </c>
      <c r="F2634" s="61">
        <v>1750.0</v>
      </c>
      <c r="G2634" s="61" t="s">
        <v>5593</v>
      </c>
      <c r="H2634" s="515">
        <v>504.29999999999995</v>
      </c>
      <c r="I2634" s="515">
        <v>412.51739999999995</v>
      </c>
      <c r="J2634" s="515">
        <v>325.77779999999996</v>
      </c>
      <c r="K2634" s="246">
        <v>11.5</v>
      </c>
      <c r="L2634" s="560">
        <v>0.5</v>
      </c>
      <c r="M2634" s="590">
        <v>4.0</v>
      </c>
      <c r="N2634" s="105"/>
      <c r="O2634" s="563">
        <v>21115.0</v>
      </c>
      <c r="P2634" s="563"/>
      <c r="S2634" s="8"/>
      <c r="T2634" s="8"/>
      <c r="U2634" s="8"/>
      <c r="V2634" s="8"/>
      <c r="W2634" s="8"/>
    </row>
    <row r="2635" ht="15.75" customHeight="1">
      <c r="A2635" s="9" t="s">
        <v>5761</v>
      </c>
      <c r="B2635" s="9" t="s">
        <v>5762</v>
      </c>
      <c r="C2635" s="61">
        <v>4.0</v>
      </c>
      <c r="D2635" s="61">
        <v>55.0</v>
      </c>
      <c r="E2635" s="61">
        <v>182.0</v>
      </c>
      <c r="F2635" s="61">
        <v>1750.0</v>
      </c>
      <c r="G2635" s="61" t="s">
        <v>5596</v>
      </c>
      <c r="H2635" s="515">
        <v>698.64</v>
      </c>
      <c r="I2635" s="515">
        <v>571.4875199999999</v>
      </c>
      <c r="J2635" s="515">
        <v>451.32144</v>
      </c>
      <c r="K2635" s="246">
        <v>15.3</v>
      </c>
      <c r="L2635" s="560">
        <v>0.5</v>
      </c>
      <c r="M2635" s="590">
        <v>4.0</v>
      </c>
      <c r="N2635" s="105"/>
      <c r="O2635" s="563">
        <v>25563.0</v>
      </c>
      <c r="P2635" s="563"/>
      <c r="S2635" s="8"/>
      <c r="T2635" s="8"/>
      <c r="U2635" s="8"/>
      <c r="V2635" s="8"/>
      <c r="W2635" s="8"/>
    </row>
    <row r="2636" ht="15.75" customHeight="1">
      <c r="A2636" s="9" t="s">
        <v>5763</v>
      </c>
      <c r="B2636" s="9" t="s">
        <v>5764</v>
      </c>
      <c r="C2636" s="61">
        <v>5.0</v>
      </c>
      <c r="D2636" s="61">
        <v>55.0</v>
      </c>
      <c r="E2636" s="61">
        <v>232.0</v>
      </c>
      <c r="F2636" s="61">
        <v>1750.0</v>
      </c>
      <c r="G2636" s="61" t="s">
        <v>5599</v>
      </c>
      <c r="H2636" s="515">
        <v>891.75</v>
      </c>
      <c r="I2636" s="515">
        <v>729.4515</v>
      </c>
      <c r="J2636" s="515">
        <v>576.0705</v>
      </c>
      <c r="K2636" s="246">
        <v>19.2</v>
      </c>
      <c r="L2636" s="560">
        <v>0.5</v>
      </c>
      <c r="M2636" s="590">
        <v>4.0</v>
      </c>
      <c r="N2636" s="105"/>
      <c r="O2636" s="563">
        <v>30021.0</v>
      </c>
      <c r="P2636" s="563"/>
      <c r="S2636" s="8"/>
      <c r="T2636" s="8"/>
      <c r="U2636" s="8"/>
      <c r="V2636" s="8"/>
      <c r="W2636" s="8"/>
    </row>
    <row r="2637" ht="15.75" customHeight="1">
      <c r="A2637" s="9" t="s">
        <v>5765</v>
      </c>
      <c r="B2637" s="9" t="s">
        <v>5766</v>
      </c>
      <c r="C2637" s="61">
        <v>6.0</v>
      </c>
      <c r="D2637" s="61">
        <v>55.0</v>
      </c>
      <c r="E2637" s="61">
        <v>282.0</v>
      </c>
      <c r="F2637" s="61">
        <v>1750.0</v>
      </c>
      <c r="G2637" s="61" t="s">
        <v>5602</v>
      </c>
      <c r="H2637" s="515">
        <v>1086.09</v>
      </c>
      <c r="I2637" s="515">
        <v>888.4216199999998</v>
      </c>
      <c r="J2637" s="515">
        <v>701.61414</v>
      </c>
      <c r="K2637" s="246">
        <v>23.0</v>
      </c>
      <c r="L2637" s="560">
        <v>0.5</v>
      </c>
      <c r="M2637" s="590">
        <v>4.0</v>
      </c>
      <c r="N2637" s="105"/>
      <c r="O2637" s="563">
        <v>34491.0</v>
      </c>
      <c r="P2637" s="563"/>
      <c r="S2637" s="8"/>
      <c r="T2637" s="8"/>
      <c r="U2637" s="8"/>
      <c r="V2637" s="8"/>
      <c r="W2637" s="8"/>
    </row>
    <row r="2638" ht="15.75" customHeight="1">
      <c r="A2638" s="9" t="s">
        <v>5767</v>
      </c>
      <c r="B2638" s="9" t="s">
        <v>5768</v>
      </c>
      <c r="C2638" s="61">
        <v>7.0</v>
      </c>
      <c r="D2638" s="61">
        <v>55.0</v>
      </c>
      <c r="E2638" s="61">
        <v>332.0</v>
      </c>
      <c r="F2638" s="61">
        <v>1750.0</v>
      </c>
      <c r="G2638" s="61" t="s">
        <v>5605</v>
      </c>
      <c r="H2638" s="515">
        <v>1280.43</v>
      </c>
      <c r="I2638" s="515">
        <v>1047.39174</v>
      </c>
      <c r="J2638" s="515">
        <v>827.1577800000001</v>
      </c>
      <c r="K2638" s="246">
        <v>26.8</v>
      </c>
      <c r="L2638" s="560">
        <v>0.5</v>
      </c>
      <c r="M2638" s="590">
        <v>4.0</v>
      </c>
      <c r="N2638" s="105"/>
      <c r="O2638" s="563">
        <v>38968.0</v>
      </c>
      <c r="P2638" s="563"/>
      <c r="S2638" s="8"/>
      <c r="T2638" s="8"/>
      <c r="U2638" s="8"/>
      <c r="V2638" s="8"/>
      <c r="W2638" s="8"/>
    </row>
    <row r="2639" ht="15.75" customHeight="1">
      <c r="A2639" s="9" t="s">
        <v>5769</v>
      </c>
      <c r="B2639" s="9" t="s">
        <v>5770</v>
      </c>
      <c r="C2639" s="61">
        <v>8.0</v>
      </c>
      <c r="D2639" s="61">
        <v>55.0</v>
      </c>
      <c r="E2639" s="61">
        <v>382.0</v>
      </c>
      <c r="F2639" s="61">
        <v>1750.0</v>
      </c>
      <c r="G2639" s="61" t="s">
        <v>5608</v>
      </c>
      <c r="H2639" s="515">
        <v>1474.77</v>
      </c>
      <c r="I2639" s="515">
        <v>1206.36186</v>
      </c>
      <c r="J2639" s="515">
        <v>952.70142</v>
      </c>
      <c r="K2639" s="246">
        <v>30.6</v>
      </c>
      <c r="L2639" s="560">
        <v>0.5</v>
      </c>
      <c r="M2639" s="590">
        <v>4.0</v>
      </c>
      <c r="N2639" s="105"/>
      <c r="O2639" s="563">
        <v>43451.0</v>
      </c>
      <c r="P2639" s="563"/>
      <c r="S2639" s="8"/>
      <c r="T2639" s="8"/>
      <c r="U2639" s="8"/>
      <c r="V2639" s="8"/>
      <c r="W2639" s="8"/>
    </row>
    <row r="2640" ht="15.75" customHeight="1">
      <c r="A2640" s="9" t="s">
        <v>5771</v>
      </c>
      <c r="B2640" s="9" t="s">
        <v>5772</v>
      </c>
      <c r="C2640" s="61">
        <v>9.0</v>
      </c>
      <c r="D2640" s="61">
        <v>55.0</v>
      </c>
      <c r="E2640" s="61">
        <v>432.0</v>
      </c>
      <c r="F2640" s="61">
        <v>1750.0</v>
      </c>
      <c r="G2640" s="61" t="s">
        <v>5611</v>
      </c>
      <c r="H2640" s="515">
        <v>1669.1100000000001</v>
      </c>
      <c r="I2640" s="515">
        <v>1365.33198</v>
      </c>
      <c r="J2640" s="515">
        <v>1078.2450600000002</v>
      </c>
      <c r="K2640" s="246">
        <v>34.5</v>
      </c>
      <c r="L2640" s="560">
        <v>0.5</v>
      </c>
      <c r="M2640" s="590">
        <v>4.0</v>
      </c>
      <c r="N2640" s="105"/>
      <c r="O2640" s="563">
        <v>47946.0</v>
      </c>
      <c r="P2640" s="563"/>
      <c r="S2640" s="8"/>
      <c r="T2640" s="8"/>
      <c r="U2640" s="8"/>
      <c r="V2640" s="8"/>
      <c r="W2640" s="8"/>
    </row>
    <row r="2641" ht="15.75" customHeight="1">
      <c r="A2641" s="9" t="s">
        <v>5773</v>
      </c>
      <c r="B2641" s="9" t="s">
        <v>5774</v>
      </c>
      <c r="C2641" s="61">
        <v>10.0</v>
      </c>
      <c r="D2641" s="61">
        <v>55.0</v>
      </c>
      <c r="E2641" s="61">
        <v>482.0</v>
      </c>
      <c r="F2641" s="61">
        <v>1750.0</v>
      </c>
      <c r="G2641" s="61" t="s">
        <v>5614</v>
      </c>
      <c r="H2641" s="515">
        <v>1863.45</v>
      </c>
      <c r="I2641" s="515">
        <v>1524.3020999999999</v>
      </c>
      <c r="J2641" s="515">
        <v>1203.7887</v>
      </c>
      <c r="K2641" s="246">
        <v>38.3</v>
      </c>
      <c r="L2641" s="560">
        <v>0.5</v>
      </c>
      <c r="M2641" s="590">
        <v>6.0</v>
      </c>
      <c r="N2641" s="105"/>
      <c r="O2641" s="563">
        <v>52451.0</v>
      </c>
      <c r="P2641" s="563"/>
      <c r="S2641" s="8"/>
      <c r="T2641" s="8"/>
      <c r="U2641" s="8"/>
      <c r="V2641" s="8"/>
      <c r="W2641" s="8"/>
    </row>
    <row r="2642" ht="15.75" customHeight="1">
      <c r="A2642" s="9" t="s">
        <v>5775</v>
      </c>
      <c r="B2642" s="9" t="s">
        <v>5776</v>
      </c>
      <c r="C2642" s="61">
        <v>11.0</v>
      </c>
      <c r="D2642" s="61">
        <v>55.0</v>
      </c>
      <c r="E2642" s="61">
        <v>532.0</v>
      </c>
      <c r="F2642" s="61">
        <v>1750.0</v>
      </c>
      <c r="G2642" s="61" t="s">
        <v>5617</v>
      </c>
      <c r="H2642" s="515">
        <v>2056.56</v>
      </c>
      <c r="I2642" s="515">
        <v>1682.2660799999999</v>
      </c>
      <c r="J2642" s="515">
        <v>1328.53776</v>
      </c>
      <c r="K2642" s="246">
        <v>42.1</v>
      </c>
      <c r="L2642" s="560">
        <v>0.5</v>
      </c>
      <c r="M2642" s="590">
        <v>6.0</v>
      </c>
      <c r="N2642" s="105"/>
      <c r="O2642" s="563">
        <v>56966.0</v>
      </c>
      <c r="P2642" s="563"/>
      <c r="S2642" s="8"/>
      <c r="T2642" s="8"/>
      <c r="U2642" s="8"/>
      <c r="V2642" s="8"/>
      <c r="W2642" s="8"/>
    </row>
    <row r="2643" ht="15.75" customHeight="1">
      <c r="A2643" s="9" t="s">
        <v>5777</v>
      </c>
      <c r="B2643" s="9" t="s">
        <v>5778</v>
      </c>
      <c r="C2643" s="61">
        <v>12.0</v>
      </c>
      <c r="D2643" s="61">
        <v>55.0</v>
      </c>
      <c r="E2643" s="61">
        <v>582.0</v>
      </c>
      <c r="F2643" s="61">
        <v>1750.0</v>
      </c>
      <c r="G2643" s="61" t="s">
        <v>5620</v>
      </c>
      <c r="H2643" s="515">
        <v>2250.9</v>
      </c>
      <c r="I2643" s="515">
        <v>1841.2362</v>
      </c>
      <c r="J2643" s="515">
        <v>1454.0814</v>
      </c>
      <c r="K2643" s="246">
        <v>45.9</v>
      </c>
      <c r="L2643" s="560">
        <v>0.5</v>
      </c>
      <c r="M2643" s="590">
        <v>6.0</v>
      </c>
      <c r="N2643" s="105"/>
      <c r="O2643" s="563">
        <v>61425.0</v>
      </c>
      <c r="P2643" s="563"/>
      <c r="S2643" s="8"/>
      <c r="T2643" s="8"/>
      <c r="U2643" s="8"/>
      <c r="V2643" s="8"/>
      <c r="W2643" s="8"/>
    </row>
    <row r="2644" ht="15.75" customHeight="1">
      <c r="A2644" s="9" t="s">
        <v>5779</v>
      </c>
      <c r="B2644" s="9" t="s">
        <v>5780</v>
      </c>
      <c r="C2644" s="61">
        <v>13.0</v>
      </c>
      <c r="D2644" s="61">
        <v>55.0</v>
      </c>
      <c r="E2644" s="61">
        <v>632.0</v>
      </c>
      <c r="F2644" s="61">
        <v>1750.0</v>
      </c>
      <c r="G2644" s="61" t="s">
        <v>5623</v>
      </c>
      <c r="H2644" s="515">
        <v>2445.24</v>
      </c>
      <c r="I2644" s="515">
        <v>2000.2063199999998</v>
      </c>
      <c r="J2644" s="515">
        <v>1579.62504</v>
      </c>
      <c r="K2644" s="246">
        <v>49.8</v>
      </c>
      <c r="L2644" s="560">
        <v>0.5</v>
      </c>
      <c r="M2644" s="590">
        <v>6.0</v>
      </c>
      <c r="N2644" s="105"/>
      <c r="O2644" s="563">
        <v>65888.0</v>
      </c>
      <c r="P2644" s="563"/>
      <c r="S2644" s="8"/>
      <c r="T2644" s="8"/>
      <c r="U2644" s="8"/>
      <c r="V2644" s="8"/>
      <c r="W2644" s="8"/>
    </row>
    <row r="2645" ht="15.75" customHeight="1">
      <c r="A2645" s="9" t="s">
        <v>5781</v>
      </c>
      <c r="B2645" s="9" t="s">
        <v>5782</v>
      </c>
      <c r="C2645" s="61">
        <v>14.0</v>
      </c>
      <c r="D2645" s="61">
        <v>55.0</v>
      </c>
      <c r="E2645" s="61">
        <v>682.0</v>
      </c>
      <c r="F2645" s="61">
        <v>1750.0</v>
      </c>
      <c r="G2645" s="61" t="s">
        <v>5626</v>
      </c>
      <c r="H2645" s="515">
        <v>2639.58</v>
      </c>
      <c r="I2645" s="515">
        <v>2159.1764399999997</v>
      </c>
      <c r="J2645" s="515">
        <v>1705.16868</v>
      </c>
      <c r="K2645" s="246">
        <v>53.6</v>
      </c>
      <c r="L2645" s="560">
        <v>0.5</v>
      </c>
      <c r="M2645" s="590">
        <v>6.0</v>
      </c>
      <c r="N2645" s="55"/>
      <c r="O2645" s="563">
        <v>70351.0</v>
      </c>
      <c r="P2645" s="563"/>
      <c r="S2645" s="8"/>
      <c r="T2645" s="8"/>
      <c r="U2645" s="8"/>
      <c r="V2645" s="8"/>
      <c r="W2645" s="8"/>
    </row>
    <row r="2646" ht="15.75" customHeight="1">
      <c r="E2646" s="8"/>
      <c r="H2646" s="63"/>
      <c r="I2646" s="63"/>
      <c r="J2646" s="63"/>
      <c r="K2646" s="586"/>
      <c r="O2646" s="563">
        <v>0.0</v>
      </c>
      <c r="P2646" s="563"/>
      <c r="S2646" s="8"/>
      <c r="T2646" s="8"/>
      <c r="U2646" s="8"/>
      <c r="V2646" s="8"/>
      <c r="W2646" s="8"/>
    </row>
    <row r="2647" ht="15.75" customHeight="1">
      <c r="B2647" s="573" t="s">
        <v>1961</v>
      </c>
      <c r="E2647" s="8"/>
      <c r="H2647" s="63"/>
      <c r="I2647" s="63"/>
      <c r="J2647" s="63"/>
      <c r="K2647" s="586"/>
      <c r="O2647" s="563">
        <v>0.0</v>
      </c>
      <c r="P2647" s="563"/>
      <c r="S2647" s="8"/>
      <c r="T2647" s="8"/>
      <c r="U2647" s="8"/>
      <c r="V2647" s="8"/>
      <c r="W2647" s="8"/>
    </row>
    <row r="2648" ht="15.75" customHeight="1">
      <c r="A2648" s="9" t="s">
        <v>5783</v>
      </c>
      <c r="B2648" s="9" t="s">
        <v>5784</v>
      </c>
      <c r="C2648" s="61">
        <v>2.0</v>
      </c>
      <c r="D2648" s="61">
        <v>55.0</v>
      </c>
      <c r="E2648" s="61">
        <v>82.0</v>
      </c>
      <c r="F2648" s="61">
        <v>2000.0</v>
      </c>
      <c r="G2648" s="61" t="s">
        <v>5590</v>
      </c>
      <c r="H2648" s="515">
        <v>354.24</v>
      </c>
      <c r="I2648" s="515">
        <v>289.76832</v>
      </c>
      <c r="J2648" s="515">
        <v>228.83904</v>
      </c>
      <c r="K2648" s="246">
        <v>8.7</v>
      </c>
      <c r="L2648" s="560">
        <v>0.5</v>
      </c>
      <c r="M2648" s="590">
        <v>2.0</v>
      </c>
      <c r="N2648" s="593" t="s">
        <v>1254</v>
      </c>
      <c r="O2648" s="563">
        <v>18046.0</v>
      </c>
      <c r="P2648" s="563"/>
      <c r="S2648" s="8"/>
      <c r="T2648" s="8"/>
      <c r="U2648" s="8"/>
      <c r="V2648" s="8"/>
      <c r="W2648" s="8"/>
    </row>
    <row r="2649" ht="15.75" customHeight="1">
      <c r="A2649" s="9" t="s">
        <v>5785</v>
      </c>
      <c r="B2649" s="9" t="s">
        <v>5786</v>
      </c>
      <c r="C2649" s="61">
        <v>3.0</v>
      </c>
      <c r="D2649" s="61">
        <v>55.0</v>
      </c>
      <c r="E2649" s="61">
        <v>132.0</v>
      </c>
      <c r="F2649" s="61">
        <v>2000.0</v>
      </c>
      <c r="G2649" s="61" t="s">
        <v>5593</v>
      </c>
      <c r="H2649" s="515">
        <v>576.87</v>
      </c>
      <c r="I2649" s="515">
        <v>471.87966</v>
      </c>
      <c r="J2649" s="515">
        <v>372.65802</v>
      </c>
      <c r="K2649" s="246">
        <v>13.0</v>
      </c>
      <c r="L2649" s="560">
        <v>0.5</v>
      </c>
      <c r="M2649" s="590">
        <v>4.0</v>
      </c>
      <c r="N2649" s="105"/>
      <c r="O2649" s="563">
        <v>23168.0</v>
      </c>
      <c r="P2649" s="563"/>
      <c r="S2649" s="8"/>
      <c r="T2649" s="8"/>
      <c r="U2649" s="8"/>
      <c r="V2649" s="8"/>
      <c r="W2649" s="8"/>
    </row>
    <row r="2650" ht="15.75" customHeight="1">
      <c r="A2650" s="9" t="s">
        <v>5787</v>
      </c>
      <c r="B2650" s="9" t="s">
        <v>5788</v>
      </c>
      <c r="C2650" s="61">
        <v>4.0</v>
      </c>
      <c r="D2650" s="61">
        <v>55.0</v>
      </c>
      <c r="E2650" s="61">
        <v>182.0</v>
      </c>
      <c r="F2650" s="61">
        <v>2000.0</v>
      </c>
      <c r="G2650" s="61" t="s">
        <v>5596</v>
      </c>
      <c r="H2650" s="515">
        <v>798.27</v>
      </c>
      <c r="I2650" s="515">
        <v>652.9848599999999</v>
      </c>
      <c r="J2650" s="515">
        <v>515.68242</v>
      </c>
      <c r="K2650" s="246">
        <v>17.3</v>
      </c>
      <c r="L2650" s="560">
        <v>0.5</v>
      </c>
      <c r="M2650" s="590">
        <v>4.0</v>
      </c>
      <c r="N2650" s="105"/>
      <c r="O2650" s="563">
        <v>28301.0</v>
      </c>
      <c r="P2650" s="563"/>
      <c r="S2650" s="8"/>
      <c r="T2650" s="8"/>
      <c r="U2650" s="8"/>
      <c r="V2650" s="8"/>
      <c r="W2650" s="8"/>
    </row>
    <row r="2651" ht="15.75" customHeight="1">
      <c r="A2651" s="9" t="s">
        <v>5789</v>
      </c>
      <c r="B2651" s="9" t="s">
        <v>5790</v>
      </c>
      <c r="C2651" s="61">
        <v>5.0</v>
      </c>
      <c r="D2651" s="61">
        <v>55.0</v>
      </c>
      <c r="E2651" s="61">
        <v>232.0</v>
      </c>
      <c r="F2651" s="61">
        <v>2000.0</v>
      </c>
      <c r="G2651" s="61" t="s">
        <v>5599</v>
      </c>
      <c r="H2651" s="515">
        <v>1019.6699999999998</v>
      </c>
      <c r="I2651" s="515">
        <v>834.0900599999998</v>
      </c>
      <c r="J2651" s="515">
        <v>658.7068199999999</v>
      </c>
      <c r="K2651" s="246">
        <v>21.6</v>
      </c>
      <c r="L2651" s="560">
        <v>0.5</v>
      </c>
      <c r="M2651" s="590">
        <v>4.0</v>
      </c>
      <c r="N2651" s="105"/>
      <c r="O2651" s="563">
        <v>33444.0</v>
      </c>
      <c r="P2651" s="563"/>
      <c r="S2651" s="8"/>
      <c r="T2651" s="8"/>
      <c r="U2651" s="8"/>
      <c r="V2651" s="8"/>
      <c r="W2651" s="8"/>
    </row>
    <row r="2652" ht="15.75" customHeight="1">
      <c r="A2652" s="9" t="s">
        <v>5791</v>
      </c>
      <c r="B2652" s="9" t="s">
        <v>5792</v>
      </c>
      <c r="C2652" s="61">
        <v>6.0</v>
      </c>
      <c r="D2652" s="61">
        <v>55.0</v>
      </c>
      <c r="E2652" s="61">
        <v>282.0</v>
      </c>
      <c r="F2652" s="61">
        <v>2000.0</v>
      </c>
      <c r="G2652" s="61" t="s">
        <v>5602</v>
      </c>
      <c r="H2652" s="515">
        <v>1242.3</v>
      </c>
      <c r="I2652" s="515">
        <v>1016.2013999999999</v>
      </c>
      <c r="J2652" s="515">
        <v>802.5258</v>
      </c>
      <c r="K2652" s="246">
        <v>25.9</v>
      </c>
      <c r="L2652" s="560">
        <v>0.5</v>
      </c>
      <c r="M2652" s="590">
        <v>4.0</v>
      </c>
      <c r="N2652" s="105"/>
      <c r="O2652" s="563">
        <v>38599.0</v>
      </c>
      <c r="P2652" s="563"/>
      <c r="S2652" s="8"/>
      <c r="T2652" s="8"/>
      <c r="U2652" s="8"/>
      <c r="V2652" s="8"/>
      <c r="W2652" s="8"/>
    </row>
    <row r="2653" ht="15.75" customHeight="1">
      <c r="A2653" s="9" t="s">
        <v>5793</v>
      </c>
      <c r="B2653" s="9" t="s">
        <v>5794</v>
      </c>
      <c r="C2653" s="61">
        <v>7.0</v>
      </c>
      <c r="D2653" s="61">
        <v>55.0</v>
      </c>
      <c r="E2653" s="61">
        <v>332.0</v>
      </c>
      <c r="F2653" s="61">
        <v>2000.0</v>
      </c>
      <c r="G2653" s="61" t="s">
        <v>5605</v>
      </c>
      <c r="H2653" s="515">
        <v>1463.7</v>
      </c>
      <c r="I2653" s="515">
        <v>1197.3066</v>
      </c>
      <c r="J2653" s="515">
        <v>945.5502</v>
      </c>
      <c r="K2653" s="246">
        <v>30.2</v>
      </c>
      <c r="L2653" s="560">
        <v>0.5</v>
      </c>
      <c r="M2653" s="590">
        <v>4.0</v>
      </c>
      <c r="N2653" s="105"/>
      <c r="O2653" s="563">
        <v>43764.0</v>
      </c>
      <c r="P2653" s="563"/>
      <c r="S2653" s="8"/>
      <c r="T2653" s="8"/>
      <c r="U2653" s="8"/>
      <c r="V2653" s="8"/>
      <c r="W2653" s="8"/>
    </row>
    <row r="2654" ht="15.75" customHeight="1">
      <c r="A2654" s="9" t="s">
        <v>5795</v>
      </c>
      <c r="B2654" s="9" t="s">
        <v>5796</v>
      </c>
      <c r="C2654" s="61">
        <v>8.0</v>
      </c>
      <c r="D2654" s="61">
        <v>55.0</v>
      </c>
      <c r="E2654" s="61">
        <v>382.0</v>
      </c>
      <c r="F2654" s="61">
        <v>2000.0</v>
      </c>
      <c r="G2654" s="61" t="s">
        <v>5608</v>
      </c>
      <c r="H2654" s="515">
        <v>1686.3300000000002</v>
      </c>
      <c r="I2654" s="515">
        <v>1379.41794</v>
      </c>
      <c r="J2654" s="515">
        <v>1089.3691800000001</v>
      </c>
      <c r="K2654" s="246">
        <v>34.5</v>
      </c>
      <c r="L2654" s="560">
        <v>0.5</v>
      </c>
      <c r="M2654" s="590">
        <v>4.0</v>
      </c>
      <c r="N2654" s="105"/>
      <c r="O2654" s="563">
        <v>48941.0</v>
      </c>
      <c r="P2654" s="563"/>
      <c r="S2654" s="8"/>
      <c r="T2654" s="8"/>
      <c r="U2654" s="8"/>
      <c r="V2654" s="8"/>
      <c r="W2654" s="8"/>
    </row>
    <row r="2655" ht="15.75" customHeight="1">
      <c r="A2655" s="9" t="s">
        <v>5797</v>
      </c>
      <c r="B2655" s="9" t="s">
        <v>5798</v>
      </c>
      <c r="C2655" s="61">
        <v>9.0</v>
      </c>
      <c r="D2655" s="61">
        <v>55.0</v>
      </c>
      <c r="E2655" s="61">
        <v>432.0</v>
      </c>
      <c r="F2655" s="61">
        <v>2000.0</v>
      </c>
      <c r="G2655" s="61" t="s">
        <v>5611</v>
      </c>
      <c r="H2655" s="515">
        <v>1907.73</v>
      </c>
      <c r="I2655" s="515">
        <v>1560.52314</v>
      </c>
      <c r="J2655" s="515">
        <v>1232.3935800000002</v>
      </c>
      <c r="K2655" s="246">
        <v>38.9</v>
      </c>
      <c r="L2655" s="560">
        <v>0.5</v>
      </c>
      <c r="M2655" s="590">
        <v>4.0</v>
      </c>
      <c r="N2655" s="105"/>
      <c r="O2655" s="563">
        <v>54128.0</v>
      </c>
      <c r="P2655" s="563"/>
      <c r="S2655" s="8"/>
      <c r="T2655" s="8"/>
      <c r="U2655" s="8"/>
      <c r="V2655" s="8"/>
      <c r="W2655" s="8"/>
    </row>
    <row r="2656" ht="15.75" customHeight="1">
      <c r="A2656" s="9" t="s">
        <v>5799</v>
      </c>
      <c r="B2656" s="9" t="s">
        <v>5800</v>
      </c>
      <c r="C2656" s="61">
        <v>10.0</v>
      </c>
      <c r="D2656" s="61">
        <v>55.0</v>
      </c>
      <c r="E2656" s="61">
        <v>482.0</v>
      </c>
      <c r="F2656" s="61">
        <v>2000.0</v>
      </c>
      <c r="G2656" s="61" t="s">
        <v>5614</v>
      </c>
      <c r="H2656" s="515">
        <v>2130.36</v>
      </c>
      <c r="I2656" s="515">
        <v>1742.63448</v>
      </c>
      <c r="J2656" s="515">
        <v>1376.2125600000002</v>
      </c>
      <c r="K2656" s="246">
        <v>43.2</v>
      </c>
      <c r="L2656" s="560">
        <v>0.5</v>
      </c>
      <c r="M2656" s="590">
        <v>6.0</v>
      </c>
      <c r="N2656" s="105"/>
      <c r="O2656" s="563">
        <v>59329.0</v>
      </c>
      <c r="P2656" s="563"/>
      <c r="S2656" s="8"/>
      <c r="T2656" s="8"/>
      <c r="U2656" s="8"/>
      <c r="V2656" s="8"/>
      <c r="W2656" s="8"/>
    </row>
    <row r="2657" ht="15.75" customHeight="1">
      <c r="A2657" s="9" t="s">
        <v>5801</v>
      </c>
      <c r="B2657" s="9" t="s">
        <v>5802</v>
      </c>
      <c r="C2657" s="61">
        <v>11.0</v>
      </c>
      <c r="D2657" s="61">
        <v>55.0</v>
      </c>
      <c r="E2657" s="61">
        <v>532.0</v>
      </c>
      <c r="F2657" s="61">
        <v>2000.0</v>
      </c>
      <c r="G2657" s="61" t="s">
        <v>5617</v>
      </c>
      <c r="H2657" s="515">
        <v>2351.76</v>
      </c>
      <c r="I2657" s="515">
        <v>1923.7396800000001</v>
      </c>
      <c r="J2657" s="515">
        <v>1519.2369600000002</v>
      </c>
      <c r="K2657" s="246">
        <v>47.5</v>
      </c>
      <c r="L2657" s="560">
        <v>0.5</v>
      </c>
      <c r="M2657" s="590">
        <v>6.0</v>
      </c>
      <c r="N2657" s="105"/>
      <c r="O2657" s="563">
        <v>64537.0</v>
      </c>
      <c r="P2657" s="563"/>
      <c r="S2657" s="8"/>
      <c r="T2657" s="8"/>
      <c r="U2657" s="8"/>
      <c r="V2657" s="8"/>
      <c r="W2657" s="8"/>
    </row>
    <row r="2658" ht="15.75" customHeight="1">
      <c r="A2658" s="9" t="s">
        <v>5803</v>
      </c>
      <c r="B2658" s="9" t="s">
        <v>5804</v>
      </c>
      <c r="C2658" s="61">
        <v>12.0</v>
      </c>
      <c r="D2658" s="61">
        <v>55.0</v>
      </c>
      <c r="E2658" s="61">
        <v>582.0</v>
      </c>
      <c r="F2658" s="61">
        <v>2000.0</v>
      </c>
      <c r="G2658" s="61" t="s">
        <v>5620</v>
      </c>
      <c r="H2658" s="515">
        <v>2573.1600000000003</v>
      </c>
      <c r="I2658" s="515">
        <v>2104.84488</v>
      </c>
      <c r="J2658" s="515">
        <v>1662.2613600000002</v>
      </c>
      <c r="K2658" s="246">
        <v>51.8</v>
      </c>
      <c r="L2658" s="560">
        <v>0.5</v>
      </c>
      <c r="M2658" s="590">
        <v>6.0</v>
      </c>
      <c r="N2658" s="105"/>
      <c r="O2658" s="563">
        <v>69685.0</v>
      </c>
      <c r="P2658" s="563"/>
      <c r="S2658" s="8"/>
      <c r="T2658" s="8"/>
      <c r="U2658" s="8"/>
      <c r="V2658" s="8"/>
      <c r="W2658" s="8"/>
    </row>
    <row r="2659" ht="15.75" customHeight="1">
      <c r="A2659" s="9" t="s">
        <v>5805</v>
      </c>
      <c r="B2659" s="9" t="s">
        <v>5806</v>
      </c>
      <c r="C2659" s="61">
        <v>13.0</v>
      </c>
      <c r="D2659" s="61">
        <v>55.0</v>
      </c>
      <c r="E2659" s="61">
        <v>632.0</v>
      </c>
      <c r="F2659" s="61">
        <v>2000.0</v>
      </c>
      <c r="G2659" s="61" t="s">
        <v>5623</v>
      </c>
      <c r="H2659" s="515">
        <v>2795.79</v>
      </c>
      <c r="I2659" s="515">
        <v>2286.95622</v>
      </c>
      <c r="J2659" s="515">
        <v>1806.08034</v>
      </c>
      <c r="K2659" s="246">
        <v>56.1</v>
      </c>
      <c r="L2659" s="560">
        <v>0.5</v>
      </c>
      <c r="M2659" s="590">
        <v>6.0</v>
      </c>
      <c r="N2659" s="105"/>
      <c r="O2659" s="563">
        <v>74834.0</v>
      </c>
      <c r="P2659" s="563"/>
      <c r="S2659" s="8"/>
      <c r="T2659" s="8"/>
      <c r="U2659" s="8"/>
      <c r="V2659" s="8"/>
      <c r="W2659" s="8"/>
    </row>
    <row r="2660" ht="15.75" customHeight="1">
      <c r="A2660" s="9" t="s">
        <v>5807</v>
      </c>
      <c r="B2660" s="9" t="s">
        <v>5808</v>
      </c>
      <c r="C2660" s="61">
        <v>14.0</v>
      </c>
      <c r="D2660" s="61">
        <v>55.0</v>
      </c>
      <c r="E2660" s="61">
        <v>682.0</v>
      </c>
      <c r="F2660" s="61">
        <v>2000.0</v>
      </c>
      <c r="G2660" s="61" t="s">
        <v>5626</v>
      </c>
      <c r="H2660" s="515">
        <v>3017.19</v>
      </c>
      <c r="I2660" s="515">
        <v>2468.06142</v>
      </c>
      <c r="J2660" s="515">
        <v>1949.10474</v>
      </c>
      <c r="K2660" s="246">
        <v>60.4</v>
      </c>
      <c r="L2660" s="560">
        <v>0.5</v>
      </c>
      <c r="M2660" s="590">
        <v>6.0</v>
      </c>
      <c r="N2660" s="55"/>
      <c r="O2660" s="563">
        <v>79983.0</v>
      </c>
      <c r="P2660" s="563"/>
      <c r="S2660" s="8"/>
      <c r="T2660" s="8"/>
      <c r="U2660" s="8"/>
      <c r="V2660" s="8"/>
      <c r="W2660" s="8"/>
    </row>
    <row r="2661" ht="15.75" customHeight="1">
      <c r="E2661" s="8"/>
      <c r="H2661" s="63"/>
      <c r="I2661" s="63"/>
      <c r="J2661" s="63"/>
      <c r="K2661" s="207"/>
      <c r="O2661" s="563">
        <v>0.0</v>
      </c>
      <c r="P2661" s="563"/>
      <c r="S2661" s="8"/>
      <c r="T2661" s="8"/>
      <c r="U2661" s="8"/>
      <c r="V2661" s="8"/>
      <c r="W2661" s="8"/>
    </row>
    <row r="2662" ht="15.75" customHeight="1">
      <c r="B2662" s="573" t="s">
        <v>1988</v>
      </c>
      <c r="E2662" s="8"/>
      <c r="H2662" s="115"/>
      <c r="I2662" s="115"/>
      <c r="J2662" s="115"/>
      <c r="K2662" s="586"/>
      <c r="O2662" s="563">
        <v>0.0</v>
      </c>
      <c r="P2662" s="563"/>
      <c r="S2662" s="8"/>
      <c r="T2662" s="8"/>
      <c r="U2662" s="8"/>
      <c r="V2662" s="8"/>
      <c r="W2662" s="8"/>
    </row>
    <row r="2663" ht="15.75" customHeight="1">
      <c r="A2663" s="9" t="s">
        <v>5809</v>
      </c>
      <c r="B2663" s="9" t="s">
        <v>5810</v>
      </c>
      <c r="C2663" s="61">
        <v>2.0</v>
      </c>
      <c r="D2663" s="61">
        <v>55.0</v>
      </c>
      <c r="E2663" s="61">
        <v>82.0</v>
      </c>
      <c r="F2663" s="61">
        <v>2200.0</v>
      </c>
      <c r="G2663" s="61" t="s">
        <v>5590</v>
      </c>
      <c r="H2663" s="515">
        <v>389.90999999999997</v>
      </c>
      <c r="I2663" s="515">
        <v>318.94638</v>
      </c>
      <c r="J2663" s="515">
        <v>251.88186</v>
      </c>
      <c r="K2663" s="246">
        <v>9.5</v>
      </c>
      <c r="L2663" s="560">
        <v>0.5</v>
      </c>
      <c r="M2663" s="590">
        <v>2.0</v>
      </c>
      <c r="N2663" s="593" t="s">
        <v>1254</v>
      </c>
      <c r="O2663" s="563">
        <v>21450.0</v>
      </c>
      <c r="P2663" s="563"/>
      <c r="S2663" s="8"/>
      <c r="T2663" s="8"/>
      <c r="U2663" s="8"/>
      <c r="V2663" s="8"/>
      <c r="W2663" s="8"/>
    </row>
    <row r="2664" ht="15.75" customHeight="1">
      <c r="A2664" s="9" t="s">
        <v>5811</v>
      </c>
      <c r="B2664" s="9" t="s">
        <v>5812</v>
      </c>
      <c r="C2664" s="61">
        <v>3.0</v>
      </c>
      <c r="D2664" s="61">
        <v>55.0</v>
      </c>
      <c r="E2664" s="61">
        <v>132.0</v>
      </c>
      <c r="F2664" s="61">
        <v>2200.0</v>
      </c>
      <c r="G2664" s="61" t="s">
        <v>5593</v>
      </c>
      <c r="H2664" s="515">
        <v>633.45</v>
      </c>
      <c r="I2664" s="515">
        <v>518.1621</v>
      </c>
      <c r="J2664" s="515">
        <v>409.2087</v>
      </c>
      <c r="K2664" s="246">
        <v>14.2</v>
      </c>
      <c r="L2664" s="560">
        <v>0.5</v>
      </c>
      <c r="M2664" s="590">
        <v>4.0</v>
      </c>
      <c r="N2664" s="105"/>
      <c r="O2664" s="563">
        <v>27710.0</v>
      </c>
      <c r="P2664" s="563"/>
      <c r="S2664" s="8"/>
      <c r="T2664" s="8"/>
      <c r="U2664" s="8"/>
      <c r="V2664" s="8"/>
      <c r="W2664" s="8"/>
    </row>
    <row r="2665" ht="15.75" customHeight="1">
      <c r="A2665" s="9" t="s">
        <v>5813</v>
      </c>
      <c r="B2665" s="9" t="s">
        <v>5814</v>
      </c>
      <c r="C2665" s="61">
        <v>4.0</v>
      </c>
      <c r="D2665" s="61">
        <v>55.0</v>
      </c>
      <c r="E2665" s="61">
        <v>182.0</v>
      </c>
      <c r="F2665" s="61">
        <v>2200.0</v>
      </c>
      <c r="G2665" s="61" t="s">
        <v>5596</v>
      </c>
      <c r="H2665" s="515">
        <v>878.2199999999999</v>
      </c>
      <c r="I2665" s="515">
        <v>718.3839599999999</v>
      </c>
      <c r="J2665" s="515">
        <v>567.33012</v>
      </c>
      <c r="K2665" s="246">
        <v>18.9</v>
      </c>
      <c r="L2665" s="560">
        <v>0.5</v>
      </c>
      <c r="M2665" s="590">
        <v>4.0</v>
      </c>
      <c r="N2665" s="105"/>
      <c r="O2665" s="563">
        <v>33983.0</v>
      </c>
      <c r="P2665" s="563"/>
      <c r="S2665" s="586"/>
      <c r="T2665" s="8"/>
      <c r="U2665" s="8"/>
      <c r="V2665" s="8"/>
      <c r="W2665" s="8"/>
    </row>
    <row r="2666" ht="15.75" customHeight="1">
      <c r="A2666" s="9" t="s">
        <v>5815</v>
      </c>
      <c r="B2666" s="9" t="s">
        <v>5816</v>
      </c>
      <c r="C2666" s="61">
        <v>5.0</v>
      </c>
      <c r="D2666" s="61">
        <v>55.0</v>
      </c>
      <c r="E2666" s="61">
        <v>232.0</v>
      </c>
      <c r="F2666" s="61">
        <v>2200.0</v>
      </c>
      <c r="G2666" s="61" t="s">
        <v>5599</v>
      </c>
      <c r="H2666" s="515">
        <v>1121.76</v>
      </c>
      <c r="I2666" s="515">
        <v>917.5996799999999</v>
      </c>
      <c r="J2666" s="515">
        <v>724.65696</v>
      </c>
      <c r="K2666" s="246">
        <v>23.6</v>
      </c>
      <c r="L2666" s="560">
        <v>0.5</v>
      </c>
      <c r="M2666" s="590">
        <v>4.0</v>
      </c>
      <c r="N2666" s="105"/>
      <c r="O2666" s="563">
        <v>40270.0</v>
      </c>
      <c r="P2666" s="563"/>
      <c r="S2666" s="586"/>
      <c r="T2666" s="8"/>
      <c r="U2666" s="8"/>
      <c r="V2666" s="8"/>
      <c r="W2666" s="8"/>
    </row>
    <row r="2667" ht="15.75" customHeight="1">
      <c r="A2667" s="9" t="s">
        <v>5817</v>
      </c>
      <c r="B2667" s="9" t="s">
        <v>5818</v>
      </c>
      <c r="C2667" s="61">
        <v>6.0</v>
      </c>
      <c r="D2667" s="61">
        <v>55.0</v>
      </c>
      <c r="E2667" s="61">
        <v>282.0</v>
      </c>
      <c r="F2667" s="61">
        <v>2200.0</v>
      </c>
      <c r="G2667" s="61" t="s">
        <v>5602</v>
      </c>
      <c r="H2667" s="515">
        <v>1366.53</v>
      </c>
      <c r="I2667" s="515">
        <v>1117.82154</v>
      </c>
      <c r="J2667" s="515">
        <v>882.77838</v>
      </c>
      <c r="K2667" s="246">
        <v>28.3</v>
      </c>
      <c r="L2667" s="560">
        <v>0.5</v>
      </c>
      <c r="M2667" s="590">
        <v>4.0</v>
      </c>
      <c r="N2667" s="105"/>
      <c r="O2667" s="563">
        <v>46570.0</v>
      </c>
      <c r="P2667" s="563"/>
      <c r="S2667" s="586"/>
      <c r="T2667" s="8"/>
      <c r="U2667" s="8"/>
      <c r="V2667" s="8"/>
      <c r="W2667" s="8"/>
    </row>
    <row r="2668" ht="15.75" customHeight="1">
      <c r="A2668" s="9" t="s">
        <v>5819</v>
      </c>
      <c r="B2668" s="9" t="s">
        <v>5820</v>
      </c>
      <c r="C2668" s="61">
        <v>7.0</v>
      </c>
      <c r="D2668" s="61">
        <v>55.0</v>
      </c>
      <c r="E2668" s="61">
        <v>332.0</v>
      </c>
      <c r="F2668" s="61">
        <v>2200.0</v>
      </c>
      <c r="G2668" s="61" t="s">
        <v>5605</v>
      </c>
      <c r="H2668" s="515">
        <v>1610.07</v>
      </c>
      <c r="I2668" s="515">
        <v>1317.0372599999998</v>
      </c>
      <c r="J2668" s="515">
        <v>1040.10522</v>
      </c>
      <c r="K2668" s="246">
        <v>33.0</v>
      </c>
      <c r="L2668" s="560">
        <v>0.5</v>
      </c>
      <c r="M2668" s="590">
        <v>4.0</v>
      </c>
      <c r="N2668" s="105"/>
      <c r="O2668" s="563">
        <v>52883.0</v>
      </c>
      <c r="P2668" s="563"/>
      <c r="S2668" s="586"/>
      <c r="T2668" s="8"/>
      <c r="U2668" s="8"/>
      <c r="V2668" s="8"/>
      <c r="W2668" s="8"/>
    </row>
    <row r="2669" ht="15.75" customHeight="1">
      <c r="A2669" s="9" t="s">
        <v>5821</v>
      </c>
      <c r="B2669" s="9" t="s">
        <v>5822</v>
      </c>
      <c r="C2669" s="61">
        <v>8.0</v>
      </c>
      <c r="D2669" s="61">
        <v>55.0</v>
      </c>
      <c r="E2669" s="61">
        <v>382.0</v>
      </c>
      <c r="F2669" s="61">
        <v>2200.0</v>
      </c>
      <c r="G2669" s="61" t="s">
        <v>5608</v>
      </c>
      <c r="H2669" s="515">
        <v>1854.84</v>
      </c>
      <c r="I2669" s="515">
        <v>1517.25912</v>
      </c>
      <c r="J2669" s="515">
        <v>1198.22664</v>
      </c>
      <c r="K2669" s="246">
        <v>37.7</v>
      </c>
      <c r="L2669" s="560">
        <v>0.5</v>
      </c>
      <c r="M2669" s="590">
        <v>4.0</v>
      </c>
      <c r="N2669" s="105"/>
      <c r="O2669" s="563">
        <v>59211.0</v>
      </c>
      <c r="P2669" s="563"/>
      <c r="S2669" s="586"/>
      <c r="T2669" s="8"/>
      <c r="U2669" s="8"/>
      <c r="V2669" s="8"/>
      <c r="W2669" s="8"/>
    </row>
    <row r="2670" ht="15.75" customHeight="1">
      <c r="A2670" s="9" t="s">
        <v>5823</v>
      </c>
      <c r="B2670" s="9" t="s">
        <v>5824</v>
      </c>
      <c r="C2670" s="61">
        <v>9.0</v>
      </c>
      <c r="D2670" s="61">
        <v>55.0</v>
      </c>
      <c r="E2670" s="61">
        <v>432.0</v>
      </c>
      <c r="F2670" s="61">
        <v>2200.0</v>
      </c>
      <c r="G2670" s="61" t="s">
        <v>5611</v>
      </c>
      <c r="H2670" s="515">
        <v>2098.3799999999997</v>
      </c>
      <c r="I2670" s="515">
        <v>1716.4748399999996</v>
      </c>
      <c r="J2670" s="515">
        <v>1355.5534799999998</v>
      </c>
      <c r="K2670" s="246">
        <v>42.4</v>
      </c>
      <c r="L2670" s="560">
        <v>0.5</v>
      </c>
      <c r="M2670" s="590">
        <v>4.0</v>
      </c>
      <c r="N2670" s="105"/>
      <c r="O2670" s="563">
        <v>65550.0</v>
      </c>
      <c r="P2670" s="563"/>
      <c r="S2670" s="586"/>
      <c r="T2670" s="8"/>
      <c r="U2670" s="8"/>
      <c r="V2670" s="8"/>
      <c r="W2670" s="8"/>
    </row>
    <row r="2671" ht="15.75" customHeight="1">
      <c r="A2671" s="9" t="s">
        <v>5825</v>
      </c>
      <c r="B2671" s="9" t="s">
        <v>5826</v>
      </c>
      <c r="C2671" s="61">
        <v>10.0</v>
      </c>
      <c r="D2671" s="61">
        <v>55.0</v>
      </c>
      <c r="E2671" s="61">
        <v>482.0</v>
      </c>
      <c r="F2671" s="61">
        <v>2200.0</v>
      </c>
      <c r="G2671" s="61" t="s">
        <v>5614</v>
      </c>
      <c r="H2671" s="515">
        <v>2343.15</v>
      </c>
      <c r="I2671" s="515">
        <v>1916.6967</v>
      </c>
      <c r="J2671" s="515">
        <v>1513.6749000000002</v>
      </c>
      <c r="K2671" s="246">
        <v>47.1</v>
      </c>
      <c r="L2671" s="560">
        <v>0.5</v>
      </c>
      <c r="M2671" s="590">
        <v>6.0</v>
      </c>
      <c r="N2671" s="105"/>
      <c r="O2671" s="563">
        <v>71907.0</v>
      </c>
      <c r="P2671" s="563"/>
      <c r="S2671" s="586"/>
      <c r="T2671" s="8"/>
      <c r="U2671" s="8"/>
      <c r="V2671" s="8"/>
      <c r="W2671" s="8"/>
    </row>
    <row r="2672" ht="15.75" customHeight="1">
      <c r="A2672" s="9" t="s">
        <v>5827</v>
      </c>
      <c r="B2672" s="9" t="s">
        <v>5828</v>
      </c>
      <c r="C2672" s="61">
        <v>11.0</v>
      </c>
      <c r="D2672" s="61">
        <v>55.0</v>
      </c>
      <c r="E2672" s="61">
        <v>532.0</v>
      </c>
      <c r="F2672" s="61">
        <v>2200.0</v>
      </c>
      <c r="G2672" s="61" t="s">
        <v>5617</v>
      </c>
      <c r="H2672" s="515">
        <v>2586.69</v>
      </c>
      <c r="I2672" s="515">
        <v>2115.91242</v>
      </c>
      <c r="J2672" s="515">
        <v>1671.0017400000002</v>
      </c>
      <c r="K2672" s="246">
        <v>51.8</v>
      </c>
      <c r="L2672" s="560">
        <v>0.5</v>
      </c>
      <c r="M2672" s="590">
        <v>6.0</v>
      </c>
      <c r="N2672" s="105"/>
      <c r="O2672" s="563">
        <v>78272.0</v>
      </c>
      <c r="P2672" s="563"/>
      <c r="S2672" s="586"/>
      <c r="T2672" s="8"/>
      <c r="U2672" s="8"/>
      <c r="V2672" s="8"/>
      <c r="W2672" s="8"/>
    </row>
    <row r="2673" ht="15.75" customHeight="1">
      <c r="A2673" s="9" t="s">
        <v>5829</v>
      </c>
      <c r="B2673" s="9" t="s">
        <v>5830</v>
      </c>
      <c r="C2673" s="61">
        <v>12.0</v>
      </c>
      <c r="D2673" s="61">
        <v>55.0</v>
      </c>
      <c r="E2673" s="61">
        <v>582.0</v>
      </c>
      <c r="F2673" s="61">
        <v>2200.0</v>
      </c>
      <c r="G2673" s="61" t="s">
        <v>5620</v>
      </c>
      <c r="H2673" s="515">
        <v>2830.23</v>
      </c>
      <c r="I2673" s="515">
        <v>2315.12814</v>
      </c>
      <c r="J2673" s="515">
        <v>1828.32858</v>
      </c>
      <c r="K2673" s="246">
        <v>56.5</v>
      </c>
      <c r="L2673" s="560">
        <v>0.5</v>
      </c>
      <c r="M2673" s="590">
        <v>6.0</v>
      </c>
      <c r="N2673" s="105"/>
      <c r="O2673" s="563">
        <v>84565.0</v>
      </c>
      <c r="P2673" s="563"/>
      <c r="S2673" s="586"/>
      <c r="T2673" s="8"/>
      <c r="U2673" s="8"/>
      <c r="V2673" s="8"/>
      <c r="W2673" s="8"/>
    </row>
    <row r="2674" ht="15.75" customHeight="1">
      <c r="A2674" s="9" t="s">
        <v>5831</v>
      </c>
      <c r="B2674" s="9" t="s">
        <v>5832</v>
      </c>
      <c r="C2674" s="61">
        <v>13.0</v>
      </c>
      <c r="D2674" s="61">
        <v>55.0</v>
      </c>
      <c r="E2674" s="61">
        <v>632.0</v>
      </c>
      <c r="F2674" s="61">
        <v>2200.0</v>
      </c>
      <c r="G2674" s="61" t="s">
        <v>5623</v>
      </c>
      <c r="H2674" s="515">
        <v>3075.0</v>
      </c>
      <c r="I2674" s="515">
        <v>2515.35</v>
      </c>
      <c r="J2674" s="515">
        <v>1986.45</v>
      </c>
      <c r="K2674" s="246">
        <v>61.2</v>
      </c>
      <c r="L2674" s="560">
        <v>0.5</v>
      </c>
      <c r="M2674" s="590">
        <v>6.0</v>
      </c>
      <c r="N2674" s="105"/>
      <c r="O2674" s="563">
        <v>90858.0</v>
      </c>
      <c r="P2674" s="563"/>
      <c r="S2674" s="586"/>
      <c r="T2674" s="8"/>
      <c r="U2674" s="8"/>
      <c r="V2674" s="8"/>
      <c r="W2674" s="8"/>
    </row>
    <row r="2675" ht="15.75" customHeight="1">
      <c r="A2675" s="9" t="s">
        <v>5833</v>
      </c>
      <c r="B2675" s="9" t="s">
        <v>5834</v>
      </c>
      <c r="C2675" s="61">
        <v>14.0</v>
      </c>
      <c r="D2675" s="61">
        <v>55.0</v>
      </c>
      <c r="E2675" s="61">
        <v>682.0</v>
      </c>
      <c r="F2675" s="61">
        <v>2200.0</v>
      </c>
      <c r="G2675" s="61" t="s">
        <v>5626</v>
      </c>
      <c r="H2675" s="515">
        <v>3318.54</v>
      </c>
      <c r="I2675" s="515">
        <v>2714.5657199999996</v>
      </c>
      <c r="J2675" s="515">
        <v>2143.77684</v>
      </c>
      <c r="K2675" s="246">
        <v>65.9</v>
      </c>
      <c r="L2675" s="560">
        <v>0.5</v>
      </c>
      <c r="M2675" s="590">
        <v>6.0</v>
      </c>
      <c r="N2675" s="55"/>
      <c r="O2675" s="563">
        <v>97151.0</v>
      </c>
      <c r="P2675" s="563"/>
      <c r="S2675" s="586"/>
      <c r="T2675" s="8"/>
      <c r="U2675" s="8"/>
      <c r="V2675" s="8"/>
      <c r="W2675" s="8"/>
    </row>
    <row r="2676" ht="15.75" customHeight="1">
      <c r="C2676" s="67"/>
      <c r="D2676" s="67"/>
      <c r="E2676" s="67"/>
      <c r="F2676" s="67"/>
      <c r="G2676" s="67"/>
      <c r="H2676" s="115"/>
      <c r="I2676" s="115"/>
      <c r="J2676" s="115"/>
      <c r="K2676" s="207"/>
      <c r="L2676" s="570"/>
      <c r="M2676" s="592"/>
      <c r="O2676" s="563">
        <v>0.0</v>
      </c>
      <c r="P2676" s="563"/>
      <c r="S2676" s="586"/>
      <c r="T2676" s="8"/>
      <c r="U2676" s="8"/>
      <c r="V2676" s="8"/>
      <c r="W2676" s="8"/>
    </row>
    <row r="2677" ht="15.75" customHeight="1">
      <c r="B2677" s="573" t="s">
        <v>2015</v>
      </c>
      <c r="E2677" s="8"/>
      <c r="H2677" s="115"/>
      <c r="I2677" s="115"/>
      <c r="J2677" s="115"/>
      <c r="K2677" s="586"/>
      <c r="O2677" s="563">
        <v>0.0</v>
      </c>
      <c r="P2677" s="563"/>
      <c r="S2677" s="586"/>
      <c r="T2677" s="8"/>
      <c r="U2677" s="8"/>
      <c r="V2677" s="8"/>
      <c r="W2677" s="8"/>
    </row>
    <row r="2678" ht="15.75" customHeight="1">
      <c r="A2678" s="9" t="s">
        <v>5835</v>
      </c>
      <c r="B2678" s="9" t="s">
        <v>5836</v>
      </c>
      <c r="C2678" s="61">
        <v>2.0</v>
      </c>
      <c r="D2678" s="61">
        <v>55.0</v>
      </c>
      <c r="E2678" s="61">
        <v>82.0</v>
      </c>
      <c r="F2678" s="61">
        <v>2250.0</v>
      </c>
      <c r="G2678" s="61" t="s">
        <v>5590</v>
      </c>
      <c r="H2678" s="515">
        <v>398.52000000000004</v>
      </c>
      <c r="I2678" s="515">
        <v>325.98936000000003</v>
      </c>
      <c r="J2678" s="515">
        <v>257.44392000000005</v>
      </c>
      <c r="K2678" s="246">
        <v>9.7</v>
      </c>
      <c r="L2678" s="560">
        <v>0.5</v>
      </c>
      <c r="M2678" s="590">
        <v>2.0</v>
      </c>
      <c r="N2678" s="593" t="s">
        <v>1254</v>
      </c>
      <c r="O2678" s="563">
        <v>21876.0</v>
      </c>
      <c r="P2678" s="563"/>
      <c r="S2678" s="8"/>
      <c r="T2678" s="8"/>
      <c r="U2678" s="8"/>
      <c r="V2678" s="8"/>
      <c r="W2678" s="8"/>
    </row>
    <row r="2679" ht="15.75" customHeight="1">
      <c r="A2679" s="9" t="s">
        <v>5837</v>
      </c>
      <c r="B2679" s="9" t="s">
        <v>5838</v>
      </c>
      <c r="C2679" s="61">
        <v>3.0</v>
      </c>
      <c r="D2679" s="61">
        <v>55.0</v>
      </c>
      <c r="E2679" s="61">
        <v>132.0</v>
      </c>
      <c r="F2679" s="61">
        <v>2250.0</v>
      </c>
      <c r="G2679" s="61" t="s">
        <v>5593</v>
      </c>
      <c r="H2679" s="515">
        <v>648.2099999999999</v>
      </c>
      <c r="I2679" s="515">
        <v>530.2357799999999</v>
      </c>
      <c r="J2679" s="515">
        <v>418.74366</v>
      </c>
      <c r="K2679" s="246">
        <v>14.5</v>
      </c>
      <c r="L2679" s="560">
        <v>0.5</v>
      </c>
      <c r="M2679" s="590">
        <v>4.0</v>
      </c>
      <c r="N2679" s="105"/>
      <c r="O2679" s="563">
        <v>28278.0</v>
      </c>
      <c r="P2679" s="563"/>
      <c r="S2679" s="8"/>
      <c r="T2679" s="8"/>
      <c r="U2679" s="8"/>
      <c r="V2679" s="8"/>
      <c r="W2679" s="8"/>
    </row>
    <row r="2680" ht="15.75" customHeight="1">
      <c r="A2680" s="9" t="s">
        <v>5839</v>
      </c>
      <c r="B2680" s="9" t="s">
        <v>5840</v>
      </c>
      <c r="C2680" s="61">
        <v>4.0</v>
      </c>
      <c r="D2680" s="61">
        <v>55.0</v>
      </c>
      <c r="E2680" s="61">
        <v>182.0</v>
      </c>
      <c r="F2680" s="61">
        <v>2250.0</v>
      </c>
      <c r="G2680" s="61" t="s">
        <v>5596</v>
      </c>
      <c r="H2680" s="515">
        <v>897.9</v>
      </c>
      <c r="I2680" s="515">
        <v>734.4821999999999</v>
      </c>
      <c r="J2680" s="515">
        <v>580.0434</v>
      </c>
      <c r="K2680" s="246">
        <v>19.3</v>
      </c>
      <c r="L2680" s="560">
        <v>0.5</v>
      </c>
      <c r="M2680" s="590">
        <v>4.0</v>
      </c>
      <c r="N2680" s="105"/>
      <c r="O2680" s="563">
        <v>34694.0</v>
      </c>
      <c r="P2680" s="563"/>
      <c r="S2680" s="8"/>
      <c r="T2680" s="8"/>
      <c r="U2680" s="8"/>
      <c r="V2680" s="8"/>
      <c r="W2680" s="8"/>
    </row>
    <row r="2681" ht="15.75" customHeight="1">
      <c r="A2681" s="9" t="s">
        <v>5841</v>
      </c>
      <c r="B2681" s="9" t="s">
        <v>5842</v>
      </c>
      <c r="C2681" s="61">
        <v>5.0</v>
      </c>
      <c r="D2681" s="61">
        <v>55.0</v>
      </c>
      <c r="E2681" s="61">
        <v>232.0</v>
      </c>
      <c r="F2681" s="61">
        <v>2250.0</v>
      </c>
      <c r="G2681" s="61" t="s">
        <v>5599</v>
      </c>
      <c r="H2681" s="515">
        <v>1147.59</v>
      </c>
      <c r="I2681" s="515">
        <v>938.7286199999999</v>
      </c>
      <c r="J2681" s="515">
        <v>741.34314</v>
      </c>
      <c r="K2681" s="246">
        <v>24.1</v>
      </c>
      <c r="L2681" s="560">
        <v>0.5</v>
      </c>
      <c r="M2681" s="590">
        <v>4.0</v>
      </c>
      <c r="N2681" s="105"/>
      <c r="O2681" s="563">
        <v>41124.0</v>
      </c>
      <c r="P2681" s="563"/>
      <c r="S2681" s="8"/>
      <c r="T2681" s="8"/>
      <c r="U2681" s="8"/>
      <c r="V2681" s="8"/>
      <c r="W2681" s="8"/>
    </row>
    <row r="2682" ht="15.75" customHeight="1">
      <c r="A2682" s="9" t="s">
        <v>5843</v>
      </c>
      <c r="B2682" s="9" t="s">
        <v>5844</v>
      </c>
      <c r="C2682" s="61">
        <v>6.0</v>
      </c>
      <c r="D2682" s="61">
        <v>55.0</v>
      </c>
      <c r="E2682" s="61">
        <v>282.0</v>
      </c>
      <c r="F2682" s="61">
        <v>2250.0</v>
      </c>
      <c r="G2682" s="61" t="s">
        <v>5602</v>
      </c>
      <c r="H2682" s="515">
        <v>1397.28</v>
      </c>
      <c r="I2682" s="515">
        <v>1142.9750399999998</v>
      </c>
      <c r="J2682" s="515">
        <v>902.64288</v>
      </c>
      <c r="K2682" s="246">
        <v>28.9</v>
      </c>
      <c r="L2682" s="560">
        <v>0.5</v>
      </c>
      <c r="M2682" s="590">
        <v>4.0</v>
      </c>
      <c r="N2682" s="105"/>
      <c r="O2682" s="563">
        <v>47566.0</v>
      </c>
      <c r="P2682" s="563"/>
      <c r="S2682" s="8"/>
      <c r="T2682" s="8"/>
      <c r="U2682" s="8"/>
      <c r="V2682" s="8"/>
      <c r="W2682" s="8"/>
    </row>
    <row r="2683" ht="15.75" customHeight="1">
      <c r="A2683" s="9" t="s">
        <v>5845</v>
      </c>
      <c r="B2683" s="9" t="s">
        <v>5846</v>
      </c>
      <c r="C2683" s="61">
        <v>7.0</v>
      </c>
      <c r="D2683" s="61">
        <v>55.0</v>
      </c>
      <c r="E2683" s="61">
        <v>332.0</v>
      </c>
      <c r="F2683" s="61">
        <v>2250.0</v>
      </c>
      <c r="G2683" s="61" t="s">
        <v>5605</v>
      </c>
      <c r="H2683" s="515">
        <v>1646.97</v>
      </c>
      <c r="I2683" s="515">
        <v>1347.22146</v>
      </c>
      <c r="J2683" s="515">
        <v>1063.94262</v>
      </c>
      <c r="K2683" s="246">
        <v>33.7</v>
      </c>
      <c r="L2683" s="560">
        <v>0.5</v>
      </c>
      <c r="M2683" s="590">
        <v>4.0</v>
      </c>
      <c r="N2683" s="105"/>
      <c r="O2683" s="563">
        <v>54022.0</v>
      </c>
      <c r="P2683" s="563"/>
      <c r="S2683" s="8"/>
      <c r="T2683" s="8"/>
      <c r="U2683" s="8"/>
      <c r="V2683" s="8"/>
      <c r="W2683" s="8"/>
    </row>
    <row r="2684" ht="15.75" customHeight="1">
      <c r="A2684" s="9" t="s">
        <v>5847</v>
      </c>
      <c r="B2684" s="9" t="s">
        <v>5848</v>
      </c>
      <c r="C2684" s="61">
        <v>8.0</v>
      </c>
      <c r="D2684" s="61">
        <v>55.0</v>
      </c>
      <c r="E2684" s="61">
        <v>382.0</v>
      </c>
      <c r="F2684" s="61">
        <v>2250.0</v>
      </c>
      <c r="G2684" s="61" t="s">
        <v>5608</v>
      </c>
      <c r="H2684" s="515">
        <v>1896.66</v>
      </c>
      <c r="I2684" s="515">
        <v>1551.46788</v>
      </c>
      <c r="J2684" s="515">
        <v>1225.2423600000002</v>
      </c>
      <c r="K2684" s="246">
        <v>38.5</v>
      </c>
      <c r="L2684" s="560">
        <v>0.5</v>
      </c>
      <c r="M2684" s="590">
        <v>4.0</v>
      </c>
      <c r="N2684" s="105"/>
      <c r="O2684" s="563">
        <v>60495.0</v>
      </c>
      <c r="P2684" s="563"/>
      <c r="S2684" s="8"/>
      <c r="T2684" s="8"/>
      <c r="U2684" s="8"/>
      <c r="V2684" s="8"/>
      <c r="W2684" s="8"/>
    </row>
    <row r="2685" ht="15.75" customHeight="1">
      <c r="A2685" s="9" t="s">
        <v>5849</v>
      </c>
      <c r="B2685" s="9" t="s">
        <v>5850</v>
      </c>
      <c r="C2685" s="61">
        <v>9.0</v>
      </c>
      <c r="D2685" s="61">
        <v>55.0</v>
      </c>
      <c r="E2685" s="61">
        <v>432.0</v>
      </c>
      <c r="F2685" s="61">
        <v>2250.0</v>
      </c>
      <c r="G2685" s="61" t="s">
        <v>5611</v>
      </c>
      <c r="H2685" s="515">
        <v>2146.35</v>
      </c>
      <c r="I2685" s="515">
        <v>1755.7142999999999</v>
      </c>
      <c r="J2685" s="515">
        <v>1386.5421</v>
      </c>
      <c r="K2685" s="246">
        <v>43.3</v>
      </c>
      <c r="L2685" s="560">
        <v>0.5</v>
      </c>
      <c r="M2685" s="590">
        <v>4.0</v>
      </c>
      <c r="N2685" s="105"/>
      <c r="O2685" s="563">
        <v>66978.0</v>
      </c>
      <c r="P2685" s="563"/>
      <c r="S2685" s="8"/>
      <c r="T2685" s="8"/>
      <c r="U2685" s="8"/>
      <c r="V2685" s="8"/>
      <c r="W2685" s="8"/>
    </row>
    <row r="2686" ht="15.75" customHeight="1">
      <c r="A2686" s="9" t="s">
        <v>5851</v>
      </c>
      <c r="B2686" s="9" t="s">
        <v>5852</v>
      </c>
      <c r="C2686" s="61">
        <v>10.0</v>
      </c>
      <c r="D2686" s="61">
        <v>55.0</v>
      </c>
      <c r="E2686" s="61">
        <v>482.0</v>
      </c>
      <c r="F2686" s="61">
        <v>2250.0</v>
      </c>
      <c r="G2686" s="61" t="s">
        <v>5614</v>
      </c>
      <c r="H2686" s="515">
        <v>2396.04</v>
      </c>
      <c r="I2686" s="515">
        <v>1959.9607199999998</v>
      </c>
      <c r="J2686" s="515">
        <v>1547.84184</v>
      </c>
      <c r="K2686" s="246">
        <v>48.1</v>
      </c>
      <c r="L2686" s="560">
        <v>0.5</v>
      </c>
      <c r="M2686" s="590">
        <v>6.0</v>
      </c>
      <c r="N2686" s="105"/>
      <c r="O2686" s="563">
        <v>73479.0</v>
      </c>
      <c r="P2686" s="563"/>
      <c r="S2686" s="8"/>
      <c r="T2686" s="8"/>
      <c r="U2686" s="8"/>
      <c r="V2686" s="8"/>
      <c r="W2686" s="8"/>
    </row>
    <row r="2687" ht="15.75" customHeight="1">
      <c r="A2687" s="9" t="s">
        <v>5853</v>
      </c>
      <c r="B2687" s="9" t="s">
        <v>5854</v>
      </c>
      <c r="C2687" s="61">
        <v>11.0</v>
      </c>
      <c r="D2687" s="61">
        <v>55.0</v>
      </c>
      <c r="E2687" s="61">
        <v>532.0</v>
      </c>
      <c r="F2687" s="61">
        <v>2250.0</v>
      </c>
      <c r="G2687" s="61" t="s">
        <v>5617</v>
      </c>
      <c r="H2687" s="515">
        <v>2644.5</v>
      </c>
      <c r="I2687" s="515">
        <v>2163.201</v>
      </c>
      <c r="J2687" s="515">
        <v>1708.347</v>
      </c>
      <c r="K2687" s="246">
        <v>52.9</v>
      </c>
      <c r="L2687" s="560">
        <v>0.5</v>
      </c>
      <c r="M2687" s="590">
        <v>6.0</v>
      </c>
      <c r="N2687" s="105"/>
      <c r="O2687" s="563">
        <v>79989.0</v>
      </c>
      <c r="P2687" s="563"/>
      <c r="S2687" s="8"/>
      <c r="T2687" s="8"/>
      <c r="U2687" s="8"/>
      <c r="V2687" s="8"/>
      <c r="W2687" s="8"/>
    </row>
    <row r="2688" ht="15.75" customHeight="1">
      <c r="A2688" s="9" t="s">
        <v>5855</v>
      </c>
      <c r="B2688" s="9" t="s">
        <v>5856</v>
      </c>
      <c r="C2688" s="61">
        <v>12.0</v>
      </c>
      <c r="D2688" s="61">
        <v>55.0</v>
      </c>
      <c r="E2688" s="61">
        <v>582.0</v>
      </c>
      <c r="F2688" s="61">
        <v>2250.0</v>
      </c>
      <c r="G2688" s="61" t="s">
        <v>5620</v>
      </c>
      <c r="H2688" s="515">
        <v>2894.19</v>
      </c>
      <c r="I2688" s="515">
        <v>2367.44742</v>
      </c>
      <c r="J2688" s="515">
        <v>1869.6467400000001</v>
      </c>
      <c r="K2688" s="246">
        <v>57.7</v>
      </c>
      <c r="L2688" s="560">
        <v>0.5</v>
      </c>
      <c r="M2688" s="590">
        <v>6.0</v>
      </c>
      <c r="N2688" s="105"/>
      <c r="O2688" s="563">
        <v>86425.0</v>
      </c>
      <c r="P2688" s="563"/>
      <c r="S2688" s="8"/>
      <c r="T2688" s="8"/>
      <c r="U2688" s="8"/>
      <c r="V2688" s="8"/>
      <c r="W2688" s="8"/>
    </row>
    <row r="2689" ht="15.75" customHeight="1">
      <c r="A2689" s="9" t="s">
        <v>5857</v>
      </c>
      <c r="B2689" s="9" t="s">
        <v>5858</v>
      </c>
      <c r="C2689" s="61">
        <v>13.0</v>
      </c>
      <c r="D2689" s="61">
        <v>55.0</v>
      </c>
      <c r="E2689" s="61">
        <v>632.0</v>
      </c>
      <c r="F2689" s="61">
        <v>2250.0</v>
      </c>
      <c r="G2689" s="61" t="s">
        <v>5623</v>
      </c>
      <c r="H2689" s="515">
        <v>3143.8799999999997</v>
      </c>
      <c r="I2689" s="515">
        <v>2571.6938399999995</v>
      </c>
      <c r="J2689" s="515">
        <v>2030.9464799999998</v>
      </c>
      <c r="K2689" s="246">
        <v>62.5</v>
      </c>
      <c r="L2689" s="560">
        <v>0.5</v>
      </c>
      <c r="M2689" s="590">
        <v>6.0</v>
      </c>
      <c r="N2689" s="105"/>
      <c r="O2689" s="563">
        <v>92861.0</v>
      </c>
      <c r="P2689" s="563"/>
      <c r="S2689" s="8"/>
      <c r="T2689" s="8"/>
      <c r="U2689" s="8"/>
      <c r="V2689" s="8"/>
      <c r="W2689" s="8"/>
    </row>
    <row r="2690" ht="15.75" customHeight="1">
      <c r="A2690" s="9" t="s">
        <v>5859</v>
      </c>
      <c r="B2690" s="9" t="s">
        <v>5860</v>
      </c>
      <c r="C2690" s="61">
        <v>14.0</v>
      </c>
      <c r="D2690" s="61">
        <v>55.0</v>
      </c>
      <c r="E2690" s="61">
        <v>682.0</v>
      </c>
      <c r="F2690" s="61">
        <v>2250.0</v>
      </c>
      <c r="G2690" s="61" t="s">
        <v>5626</v>
      </c>
      <c r="H2690" s="515">
        <v>3393.57</v>
      </c>
      <c r="I2690" s="515">
        <v>2775.94026</v>
      </c>
      <c r="J2690" s="515">
        <v>2192.24622</v>
      </c>
      <c r="K2690" s="246">
        <v>67.3</v>
      </c>
      <c r="L2690" s="560">
        <v>0.5</v>
      </c>
      <c r="M2690" s="590">
        <v>6.0</v>
      </c>
      <c r="N2690" s="55"/>
      <c r="O2690" s="563">
        <v>99297.0</v>
      </c>
      <c r="P2690" s="563"/>
      <c r="S2690" s="8"/>
      <c r="T2690" s="8"/>
      <c r="U2690" s="8"/>
      <c r="V2690" s="8"/>
      <c r="W2690" s="8"/>
    </row>
    <row r="2691" ht="15.75" customHeight="1">
      <c r="E2691" s="8"/>
      <c r="H2691" s="63"/>
      <c r="I2691" s="63"/>
      <c r="J2691" s="63"/>
      <c r="K2691" s="586"/>
      <c r="O2691" s="563">
        <v>0.0</v>
      </c>
      <c r="P2691" s="563"/>
      <c r="S2691" s="8"/>
      <c r="T2691" s="8"/>
      <c r="U2691" s="8"/>
      <c r="V2691" s="8"/>
      <c r="W2691" s="8"/>
    </row>
    <row r="2692" ht="15.75" customHeight="1">
      <c r="B2692" s="573" t="s">
        <v>2042</v>
      </c>
      <c r="E2692" s="8"/>
      <c r="H2692" s="63"/>
      <c r="I2692" s="63"/>
      <c r="J2692" s="63"/>
      <c r="K2692" s="586"/>
      <c r="O2692" s="563">
        <v>0.0</v>
      </c>
      <c r="P2692" s="563"/>
      <c r="S2692" s="8"/>
      <c r="T2692" s="8"/>
      <c r="U2692" s="8"/>
      <c r="V2692" s="8"/>
      <c r="W2692" s="8"/>
    </row>
    <row r="2693" ht="15.75" customHeight="1">
      <c r="A2693" s="9" t="s">
        <v>5861</v>
      </c>
      <c r="B2693" s="9" t="s">
        <v>5862</v>
      </c>
      <c r="C2693" s="61">
        <v>2.0</v>
      </c>
      <c r="D2693" s="61">
        <v>55.0</v>
      </c>
      <c r="E2693" s="61">
        <v>82.0</v>
      </c>
      <c r="F2693" s="61">
        <v>2500.0</v>
      </c>
      <c r="G2693" s="61" t="s">
        <v>5590</v>
      </c>
      <c r="H2693" s="515">
        <v>442.8</v>
      </c>
      <c r="I2693" s="515">
        <v>362.2104</v>
      </c>
      <c r="J2693" s="515">
        <v>286.0488</v>
      </c>
      <c r="K2693" s="246">
        <v>10.6</v>
      </c>
      <c r="L2693" s="560">
        <v>0.5</v>
      </c>
      <c r="M2693" s="590">
        <v>2.0</v>
      </c>
      <c r="N2693" s="593" t="s">
        <v>1254</v>
      </c>
      <c r="O2693" s="563">
        <v>26662.0</v>
      </c>
      <c r="P2693" s="563"/>
      <c r="S2693" s="8"/>
      <c r="T2693" s="8"/>
      <c r="U2693" s="8"/>
      <c r="V2693" s="8"/>
      <c r="W2693" s="8"/>
    </row>
    <row r="2694" ht="15.75" customHeight="1">
      <c r="A2694" s="9" t="s">
        <v>5863</v>
      </c>
      <c r="B2694" s="9" t="s">
        <v>5864</v>
      </c>
      <c r="C2694" s="61">
        <v>3.0</v>
      </c>
      <c r="D2694" s="61">
        <v>55.0</v>
      </c>
      <c r="E2694" s="61">
        <v>132.0</v>
      </c>
      <c r="F2694" s="61">
        <v>2500.0</v>
      </c>
      <c r="G2694" s="61" t="s">
        <v>5593</v>
      </c>
      <c r="H2694" s="515">
        <v>720.7800000000001</v>
      </c>
      <c r="I2694" s="515">
        <v>589.5980400000001</v>
      </c>
      <c r="J2694" s="515">
        <v>465.62388000000004</v>
      </c>
      <c r="K2694" s="246">
        <v>15.9</v>
      </c>
      <c r="L2694" s="560">
        <v>0.5</v>
      </c>
      <c r="M2694" s="590">
        <v>4.0</v>
      </c>
      <c r="N2694" s="105"/>
      <c r="O2694" s="563">
        <v>34665.0</v>
      </c>
      <c r="P2694" s="563"/>
      <c r="S2694" s="8"/>
      <c r="T2694" s="8"/>
      <c r="U2694" s="8"/>
      <c r="V2694" s="8"/>
      <c r="W2694" s="8"/>
    </row>
    <row r="2695" ht="15.75" customHeight="1">
      <c r="A2695" s="9" t="s">
        <v>5865</v>
      </c>
      <c r="B2695" s="9" t="s">
        <v>5866</v>
      </c>
      <c r="C2695" s="61">
        <v>4.0</v>
      </c>
      <c r="D2695" s="61">
        <v>55.0</v>
      </c>
      <c r="E2695" s="61">
        <v>182.0</v>
      </c>
      <c r="F2695" s="61">
        <v>2500.0</v>
      </c>
      <c r="G2695" s="61" t="s">
        <v>5596</v>
      </c>
      <c r="H2695" s="515">
        <v>997.53</v>
      </c>
      <c r="I2695" s="515">
        <v>815.9795399999999</v>
      </c>
      <c r="J2695" s="515">
        <v>644.40438</v>
      </c>
      <c r="K2695" s="246">
        <v>21.2</v>
      </c>
      <c r="L2695" s="560">
        <v>0.5</v>
      </c>
      <c r="M2695" s="590">
        <v>4.0</v>
      </c>
      <c r="N2695" s="105"/>
      <c r="O2695" s="563">
        <v>42686.0</v>
      </c>
      <c r="P2695" s="563"/>
      <c r="S2695" s="8"/>
      <c r="T2695" s="8"/>
      <c r="U2695" s="8"/>
      <c r="V2695" s="8"/>
      <c r="W2695" s="8"/>
    </row>
    <row r="2696" ht="15.75" customHeight="1">
      <c r="A2696" s="9" t="s">
        <v>5867</v>
      </c>
      <c r="B2696" s="9" t="s">
        <v>5868</v>
      </c>
      <c r="C2696" s="61">
        <v>5.0</v>
      </c>
      <c r="D2696" s="61">
        <v>55.0</v>
      </c>
      <c r="E2696" s="61">
        <v>232.0</v>
      </c>
      <c r="F2696" s="61">
        <v>2500.0</v>
      </c>
      <c r="G2696" s="61" t="s">
        <v>5599</v>
      </c>
      <c r="H2696" s="515">
        <v>1275.51</v>
      </c>
      <c r="I2696" s="515">
        <v>1043.36718</v>
      </c>
      <c r="J2696" s="515">
        <v>823.97946</v>
      </c>
      <c r="K2696" s="246">
        <v>26.5</v>
      </c>
      <c r="L2696" s="560">
        <v>0.5</v>
      </c>
      <c r="M2696" s="590">
        <v>4.0</v>
      </c>
      <c r="N2696" s="105"/>
      <c r="O2696" s="563">
        <v>50722.0</v>
      </c>
      <c r="P2696" s="563"/>
      <c r="S2696" s="8"/>
      <c r="T2696" s="8"/>
      <c r="U2696" s="8"/>
      <c r="V2696" s="8"/>
      <c r="W2696" s="8"/>
    </row>
    <row r="2697" ht="15.75" customHeight="1">
      <c r="A2697" s="9" t="s">
        <v>5869</v>
      </c>
      <c r="B2697" s="9" t="s">
        <v>5870</v>
      </c>
      <c r="C2697" s="61">
        <v>6.0</v>
      </c>
      <c r="D2697" s="61">
        <v>55.0</v>
      </c>
      <c r="E2697" s="61">
        <v>282.0</v>
      </c>
      <c r="F2697" s="61">
        <v>2500.0</v>
      </c>
      <c r="G2697" s="61" t="s">
        <v>5602</v>
      </c>
      <c r="H2697" s="515">
        <v>1552.26</v>
      </c>
      <c r="I2697" s="515">
        <v>1269.74868</v>
      </c>
      <c r="J2697" s="515">
        <v>1002.75996</v>
      </c>
      <c r="K2697" s="246">
        <v>31.8</v>
      </c>
      <c r="L2697" s="560">
        <v>0.5</v>
      </c>
      <c r="M2697" s="590">
        <v>4.0</v>
      </c>
      <c r="N2697" s="105"/>
      <c r="O2697" s="563">
        <v>58776.0</v>
      </c>
      <c r="P2697" s="563"/>
      <c r="S2697" s="8"/>
      <c r="T2697" s="8"/>
      <c r="U2697" s="8"/>
      <c r="V2697" s="8"/>
      <c r="W2697" s="8"/>
    </row>
    <row r="2698" ht="15.75" customHeight="1">
      <c r="A2698" s="9" t="s">
        <v>5871</v>
      </c>
      <c r="B2698" s="9" t="s">
        <v>5872</v>
      </c>
      <c r="C2698" s="61">
        <v>7.0</v>
      </c>
      <c r="D2698" s="61">
        <v>55.0</v>
      </c>
      <c r="E2698" s="61">
        <v>332.0</v>
      </c>
      <c r="F2698" s="61">
        <v>2500.0</v>
      </c>
      <c r="G2698" s="61" t="s">
        <v>5605</v>
      </c>
      <c r="H2698" s="515">
        <v>1830.24</v>
      </c>
      <c r="I2698" s="515">
        <v>1497.1363199999998</v>
      </c>
      <c r="J2698" s="515">
        <v>1182.33504</v>
      </c>
      <c r="K2698" s="246">
        <v>37.1</v>
      </c>
      <c r="L2698" s="560">
        <v>0.5</v>
      </c>
      <c r="M2698" s="590">
        <v>4.0</v>
      </c>
      <c r="N2698" s="105"/>
      <c r="O2698" s="563">
        <v>66846.0</v>
      </c>
      <c r="P2698" s="563"/>
      <c r="S2698" s="8"/>
      <c r="T2698" s="8"/>
      <c r="U2698" s="8"/>
      <c r="V2698" s="8"/>
      <c r="W2698" s="8"/>
    </row>
    <row r="2699" ht="15.75" customHeight="1">
      <c r="A2699" s="9" t="s">
        <v>5873</v>
      </c>
      <c r="B2699" s="9" t="s">
        <v>5874</v>
      </c>
      <c r="C2699" s="61">
        <v>8.0</v>
      </c>
      <c r="D2699" s="61">
        <v>55.0</v>
      </c>
      <c r="E2699" s="61">
        <v>382.0</v>
      </c>
      <c r="F2699" s="61">
        <v>2500.0</v>
      </c>
      <c r="G2699" s="61" t="s">
        <v>5608</v>
      </c>
      <c r="H2699" s="515">
        <v>2106.99</v>
      </c>
      <c r="I2699" s="515">
        <v>1723.5178199999998</v>
      </c>
      <c r="J2699" s="515">
        <v>1361.11554</v>
      </c>
      <c r="K2699" s="246">
        <v>42.4</v>
      </c>
      <c r="L2699" s="560">
        <v>0.5</v>
      </c>
      <c r="M2699" s="590">
        <v>4.0</v>
      </c>
      <c r="N2699" s="105"/>
      <c r="O2699" s="563">
        <v>74936.0</v>
      </c>
      <c r="P2699" s="563"/>
      <c r="S2699" s="8"/>
      <c r="T2699" s="8"/>
      <c r="U2699" s="8"/>
      <c r="V2699" s="8"/>
      <c r="W2699" s="8"/>
    </row>
    <row r="2700" ht="15.75" customHeight="1">
      <c r="A2700" s="9" t="s">
        <v>5875</v>
      </c>
      <c r="B2700" s="9" t="s">
        <v>5876</v>
      </c>
      <c r="C2700" s="61">
        <v>9.0</v>
      </c>
      <c r="D2700" s="61">
        <v>55.0</v>
      </c>
      <c r="E2700" s="61">
        <v>432.0</v>
      </c>
      <c r="F2700" s="61">
        <v>2500.0</v>
      </c>
      <c r="G2700" s="61" t="s">
        <v>5611</v>
      </c>
      <c r="H2700" s="515">
        <v>2384.9700000000003</v>
      </c>
      <c r="I2700" s="515">
        <v>1950.9054600000002</v>
      </c>
      <c r="J2700" s="515">
        <v>1540.6906200000003</v>
      </c>
      <c r="K2700" s="246">
        <v>47.7</v>
      </c>
      <c r="L2700" s="560">
        <v>0.5</v>
      </c>
      <c r="M2700" s="590">
        <v>4.0</v>
      </c>
      <c r="N2700" s="105"/>
      <c r="O2700" s="563">
        <v>83040.0</v>
      </c>
      <c r="P2700" s="563"/>
      <c r="S2700" s="8"/>
      <c r="T2700" s="8"/>
      <c r="U2700" s="8"/>
      <c r="V2700" s="8"/>
      <c r="W2700" s="8"/>
    </row>
    <row r="2701" ht="15.75" customHeight="1">
      <c r="A2701" s="9" t="s">
        <v>5877</v>
      </c>
      <c r="B2701" s="9" t="s">
        <v>5878</v>
      </c>
      <c r="C2701" s="61">
        <v>10.0</v>
      </c>
      <c r="D2701" s="61">
        <v>55.0</v>
      </c>
      <c r="E2701" s="61">
        <v>482.0</v>
      </c>
      <c r="F2701" s="61">
        <v>2500.0</v>
      </c>
      <c r="G2701" s="61" t="s">
        <v>5614</v>
      </c>
      <c r="H2701" s="515">
        <v>2662.95</v>
      </c>
      <c r="I2701" s="515">
        <v>2178.2931</v>
      </c>
      <c r="J2701" s="515">
        <v>1720.2657</v>
      </c>
      <c r="K2701" s="246">
        <v>53.0</v>
      </c>
      <c r="L2701" s="560">
        <v>0.5</v>
      </c>
      <c r="M2701" s="590">
        <v>6.0</v>
      </c>
      <c r="N2701" s="105"/>
      <c r="O2701" s="563">
        <v>91167.0</v>
      </c>
      <c r="P2701" s="563"/>
      <c r="S2701" s="8"/>
      <c r="T2701" s="8"/>
      <c r="U2701" s="8"/>
      <c r="V2701" s="8"/>
      <c r="W2701" s="8"/>
    </row>
    <row r="2702" ht="15.75" customHeight="1">
      <c r="A2702" s="9" t="s">
        <v>5879</v>
      </c>
      <c r="B2702" s="9" t="s">
        <v>5880</v>
      </c>
      <c r="C2702" s="61">
        <v>11.0</v>
      </c>
      <c r="D2702" s="61">
        <v>55.0</v>
      </c>
      <c r="E2702" s="61">
        <v>532.0</v>
      </c>
      <c r="F2702" s="61">
        <v>2500.0</v>
      </c>
      <c r="G2702" s="61" t="s">
        <v>5617</v>
      </c>
      <c r="H2702" s="515">
        <v>2939.7</v>
      </c>
      <c r="I2702" s="515">
        <v>2404.6746</v>
      </c>
      <c r="J2702" s="515">
        <v>1899.0462</v>
      </c>
      <c r="K2702" s="246">
        <v>58.3</v>
      </c>
      <c r="L2702" s="560">
        <v>0.5</v>
      </c>
      <c r="M2702" s="590">
        <v>6.0</v>
      </c>
      <c r="N2702" s="105"/>
      <c r="O2702" s="563">
        <v>99304.0</v>
      </c>
      <c r="P2702" s="563"/>
      <c r="S2702" s="8"/>
      <c r="T2702" s="8"/>
      <c r="U2702" s="8"/>
      <c r="V2702" s="8"/>
      <c r="W2702" s="8"/>
    </row>
    <row r="2703" ht="15.75" customHeight="1">
      <c r="A2703" s="9" t="s">
        <v>5881</v>
      </c>
      <c r="B2703" s="9" t="s">
        <v>5882</v>
      </c>
      <c r="C2703" s="61">
        <v>12.0</v>
      </c>
      <c r="D2703" s="61">
        <v>55.0</v>
      </c>
      <c r="E2703" s="61">
        <v>582.0</v>
      </c>
      <c r="F2703" s="61">
        <v>2500.0</v>
      </c>
      <c r="G2703" s="61" t="s">
        <v>5620</v>
      </c>
      <c r="H2703" s="515">
        <v>3217.68</v>
      </c>
      <c r="I2703" s="515">
        <v>2632.0622399999997</v>
      </c>
      <c r="J2703" s="515">
        <v>2078.62128</v>
      </c>
      <c r="K2703" s="246">
        <v>63.5</v>
      </c>
      <c r="L2703" s="560">
        <v>0.5</v>
      </c>
      <c r="M2703" s="590">
        <v>6.0</v>
      </c>
      <c r="N2703" s="105"/>
      <c r="O2703" s="563">
        <v>107349.0</v>
      </c>
      <c r="P2703" s="563"/>
      <c r="S2703" s="8"/>
      <c r="T2703" s="8"/>
      <c r="U2703" s="8"/>
      <c r="V2703" s="8"/>
      <c r="W2703" s="8"/>
    </row>
    <row r="2704" ht="15.75" customHeight="1">
      <c r="A2704" s="9" t="s">
        <v>5883</v>
      </c>
      <c r="B2704" s="9" t="s">
        <v>5884</v>
      </c>
      <c r="C2704" s="61">
        <v>13.0</v>
      </c>
      <c r="D2704" s="61">
        <v>55.0</v>
      </c>
      <c r="E2704" s="61">
        <v>632.0</v>
      </c>
      <c r="F2704" s="61">
        <v>2500.0</v>
      </c>
      <c r="G2704" s="61" t="s">
        <v>5623</v>
      </c>
      <c r="H2704" s="515">
        <v>3494.43</v>
      </c>
      <c r="I2704" s="515">
        <v>2858.4437399999997</v>
      </c>
      <c r="J2704" s="515">
        <v>2257.40178</v>
      </c>
      <c r="K2704" s="246">
        <v>68.8</v>
      </c>
      <c r="L2704" s="560">
        <v>0.5</v>
      </c>
      <c r="M2704" s="590">
        <v>6.0</v>
      </c>
      <c r="N2704" s="105"/>
      <c r="O2704" s="563">
        <v>115394.0</v>
      </c>
      <c r="P2704" s="563"/>
      <c r="S2704" s="8"/>
      <c r="T2704" s="8"/>
      <c r="U2704" s="8"/>
      <c r="V2704" s="8"/>
      <c r="W2704" s="8"/>
    </row>
    <row r="2705" ht="15.75" customHeight="1">
      <c r="A2705" s="9" t="s">
        <v>5885</v>
      </c>
      <c r="B2705" s="9" t="s">
        <v>5886</v>
      </c>
      <c r="C2705" s="61">
        <v>14.0</v>
      </c>
      <c r="D2705" s="61">
        <v>55.0</v>
      </c>
      <c r="E2705" s="61">
        <v>682.0</v>
      </c>
      <c r="F2705" s="61">
        <v>2500.0</v>
      </c>
      <c r="G2705" s="61" t="s">
        <v>5626</v>
      </c>
      <c r="H2705" s="515">
        <v>3772.4100000000003</v>
      </c>
      <c r="I2705" s="515">
        <v>3085.83138</v>
      </c>
      <c r="J2705" s="515">
        <v>2436.97686</v>
      </c>
      <c r="K2705" s="246">
        <v>74.1</v>
      </c>
      <c r="L2705" s="560">
        <v>0.5</v>
      </c>
      <c r="M2705" s="590">
        <v>6.0</v>
      </c>
      <c r="N2705" s="55"/>
      <c r="O2705" s="563">
        <v>123440.0</v>
      </c>
      <c r="P2705" s="563"/>
      <c r="S2705" s="8"/>
      <c r="T2705" s="8"/>
      <c r="U2705" s="8"/>
      <c r="V2705" s="8"/>
      <c r="W2705" s="8"/>
    </row>
    <row r="2706" ht="15.75" customHeight="1">
      <c r="E2706" s="8"/>
      <c r="H2706" s="63"/>
      <c r="I2706" s="63"/>
      <c r="J2706" s="63"/>
      <c r="K2706" s="586"/>
      <c r="O2706" s="563">
        <v>0.0</v>
      </c>
      <c r="P2706" s="563"/>
      <c r="S2706" s="8"/>
      <c r="T2706" s="8"/>
      <c r="U2706" s="8"/>
      <c r="V2706" s="8"/>
      <c r="W2706" s="8"/>
    </row>
    <row r="2707" ht="15.75" customHeight="1">
      <c r="B2707" s="573" t="s">
        <v>2069</v>
      </c>
      <c r="E2707" s="8"/>
      <c r="H2707" s="63"/>
      <c r="I2707" s="63"/>
      <c r="J2707" s="63"/>
      <c r="K2707" s="586"/>
      <c r="O2707" s="563">
        <v>0.0</v>
      </c>
      <c r="P2707" s="563"/>
      <c r="S2707" s="8"/>
      <c r="T2707" s="8"/>
      <c r="U2707" s="8"/>
      <c r="V2707" s="8"/>
      <c r="W2707" s="8"/>
    </row>
    <row r="2708" ht="15.75" customHeight="1">
      <c r="A2708" s="9" t="s">
        <v>5887</v>
      </c>
      <c r="B2708" s="9" t="s">
        <v>5888</v>
      </c>
      <c r="C2708" s="61">
        <v>2.0</v>
      </c>
      <c r="D2708" s="61">
        <v>55.0</v>
      </c>
      <c r="E2708" s="61">
        <v>82.0</v>
      </c>
      <c r="F2708" s="61">
        <v>3000.0</v>
      </c>
      <c r="G2708" s="61" t="s">
        <v>5590</v>
      </c>
      <c r="H2708" s="515">
        <v>532.59</v>
      </c>
      <c r="I2708" s="515">
        <v>435.65862</v>
      </c>
      <c r="J2708" s="515">
        <v>344.05314000000004</v>
      </c>
      <c r="K2708" s="246">
        <v>12.6</v>
      </c>
      <c r="L2708" s="560">
        <v>0.5</v>
      </c>
      <c r="M2708" s="590">
        <v>2.0</v>
      </c>
      <c r="N2708" s="593" t="s">
        <v>1254</v>
      </c>
      <c r="O2708" s="563">
        <v>31449.0</v>
      </c>
      <c r="P2708" s="563"/>
      <c r="S2708" s="8"/>
      <c r="T2708" s="8"/>
      <c r="U2708" s="8"/>
      <c r="V2708" s="8"/>
      <c r="W2708" s="8"/>
    </row>
    <row r="2709" ht="15.75" customHeight="1">
      <c r="A2709" s="9" t="s">
        <v>5889</v>
      </c>
      <c r="B2709" s="9" t="s">
        <v>5890</v>
      </c>
      <c r="C2709" s="61">
        <v>3.0</v>
      </c>
      <c r="D2709" s="61">
        <v>55.0</v>
      </c>
      <c r="E2709" s="61">
        <v>132.0</v>
      </c>
      <c r="F2709" s="61">
        <v>3000.0</v>
      </c>
      <c r="G2709" s="61" t="s">
        <v>5593</v>
      </c>
      <c r="H2709" s="515">
        <v>864.69</v>
      </c>
      <c r="I2709" s="515">
        <v>707.31642</v>
      </c>
      <c r="J2709" s="515">
        <v>558.58974</v>
      </c>
      <c r="K2709" s="246">
        <v>18.9</v>
      </c>
      <c r="L2709" s="560">
        <v>0.5</v>
      </c>
      <c r="M2709" s="590">
        <v>4.0</v>
      </c>
      <c r="N2709" s="105"/>
      <c r="O2709" s="563">
        <v>41053.0</v>
      </c>
      <c r="P2709" s="563"/>
      <c r="S2709" s="8"/>
      <c r="T2709" s="8"/>
      <c r="U2709" s="8"/>
      <c r="V2709" s="8"/>
      <c r="W2709" s="8"/>
    </row>
    <row r="2710" ht="15.75" customHeight="1">
      <c r="A2710" s="9" t="s">
        <v>5891</v>
      </c>
      <c r="B2710" s="9" t="s">
        <v>5892</v>
      </c>
      <c r="C2710" s="61">
        <v>4.0</v>
      </c>
      <c r="D2710" s="61">
        <v>55.0</v>
      </c>
      <c r="E2710" s="61">
        <v>182.0</v>
      </c>
      <c r="F2710" s="61">
        <v>3000.0</v>
      </c>
      <c r="G2710" s="61" t="s">
        <v>5596</v>
      </c>
      <c r="H2710" s="515">
        <v>1198.02</v>
      </c>
      <c r="I2710" s="515">
        <v>979.9803599999999</v>
      </c>
      <c r="J2710" s="515">
        <v>773.92092</v>
      </c>
      <c r="K2710" s="246">
        <v>25.1</v>
      </c>
      <c r="L2710" s="560">
        <v>0.5</v>
      </c>
      <c r="M2710" s="590">
        <v>4.0</v>
      </c>
      <c r="N2710" s="105"/>
      <c r="O2710" s="563">
        <v>50677.0</v>
      </c>
      <c r="P2710" s="563"/>
      <c r="S2710" s="8"/>
      <c r="T2710" s="8"/>
      <c r="U2710" s="8"/>
      <c r="V2710" s="8"/>
      <c r="W2710" s="8"/>
    </row>
    <row r="2711" ht="15.75" customHeight="1">
      <c r="A2711" s="9" t="s">
        <v>5893</v>
      </c>
      <c r="B2711" s="9" t="s">
        <v>5894</v>
      </c>
      <c r="C2711" s="61">
        <v>5.0</v>
      </c>
      <c r="D2711" s="61">
        <v>55.0</v>
      </c>
      <c r="E2711" s="61">
        <v>232.0</v>
      </c>
      <c r="F2711" s="61">
        <v>3000.0</v>
      </c>
      <c r="G2711" s="61" t="s">
        <v>5599</v>
      </c>
      <c r="H2711" s="515">
        <v>1530.12</v>
      </c>
      <c r="I2711" s="515">
        <v>1251.6381599999997</v>
      </c>
      <c r="J2711" s="515">
        <v>988.4575199999999</v>
      </c>
      <c r="K2711" s="246">
        <v>31.4</v>
      </c>
      <c r="L2711" s="560">
        <v>0.5</v>
      </c>
      <c r="M2711" s="590">
        <v>4.0</v>
      </c>
      <c r="N2711" s="105"/>
      <c r="O2711" s="563">
        <v>60321.0</v>
      </c>
      <c r="P2711" s="563"/>
      <c r="S2711" s="8"/>
      <c r="T2711" s="8"/>
      <c r="U2711" s="8"/>
      <c r="V2711" s="8"/>
      <c r="W2711" s="8"/>
    </row>
    <row r="2712" ht="15.75" customHeight="1">
      <c r="A2712" s="9" t="s">
        <v>5895</v>
      </c>
      <c r="B2712" s="9" t="s">
        <v>5896</v>
      </c>
      <c r="C2712" s="61">
        <v>6.0</v>
      </c>
      <c r="D2712" s="61">
        <v>55.0</v>
      </c>
      <c r="E2712" s="61">
        <v>282.0</v>
      </c>
      <c r="F2712" s="61">
        <v>3000.0</v>
      </c>
      <c r="G2712" s="61" t="s">
        <v>5602</v>
      </c>
      <c r="H2712" s="515">
        <v>1863.45</v>
      </c>
      <c r="I2712" s="515">
        <v>1524.3020999999999</v>
      </c>
      <c r="J2712" s="515">
        <v>1203.7887</v>
      </c>
      <c r="K2712" s="246">
        <v>37.7</v>
      </c>
      <c r="L2712" s="560">
        <v>0.5</v>
      </c>
      <c r="M2712" s="590">
        <v>4.0</v>
      </c>
      <c r="N2712" s="105"/>
      <c r="O2712" s="563">
        <v>69985.0</v>
      </c>
      <c r="P2712" s="563"/>
      <c r="S2712" s="8"/>
      <c r="T2712" s="8"/>
      <c r="U2712" s="8"/>
      <c r="V2712" s="8"/>
      <c r="W2712" s="8"/>
    </row>
    <row r="2713" ht="15.75" customHeight="1">
      <c r="A2713" s="9" t="s">
        <v>5897</v>
      </c>
      <c r="B2713" s="9" t="s">
        <v>5898</v>
      </c>
      <c r="C2713" s="61">
        <v>7.0</v>
      </c>
      <c r="D2713" s="61">
        <v>55.0</v>
      </c>
      <c r="E2713" s="61">
        <v>332.0</v>
      </c>
      <c r="F2713" s="61">
        <v>3000.0</v>
      </c>
      <c r="G2713" s="61" t="s">
        <v>5605</v>
      </c>
      <c r="H2713" s="515">
        <v>2196.7799999999997</v>
      </c>
      <c r="I2713" s="515">
        <v>1796.9660399999998</v>
      </c>
      <c r="J2713" s="515">
        <v>1419.11988</v>
      </c>
      <c r="K2713" s="246">
        <v>43.9</v>
      </c>
      <c r="L2713" s="560">
        <v>0.5</v>
      </c>
      <c r="M2713" s="590">
        <v>4.0</v>
      </c>
      <c r="N2713" s="105"/>
      <c r="O2713" s="563">
        <v>79670.0</v>
      </c>
      <c r="P2713" s="563"/>
      <c r="S2713" s="8"/>
      <c r="T2713" s="8"/>
      <c r="U2713" s="8"/>
      <c r="V2713" s="8"/>
      <c r="W2713" s="8"/>
    </row>
    <row r="2714" ht="15.75" customHeight="1">
      <c r="A2714" s="9" t="s">
        <v>5899</v>
      </c>
      <c r="B2714" s="9" t="s">
        <v>5900</v>
      </c>
      <c r="C2714" s="61">
        <v>8.0</v>
      </c>
      <c r="D2714" s="61">
        <v>55.0</v>
      </c>
      <c r="E2714" s="61">
        <v>382.0</v>
      </c>
      <c r="F2714" s="61">
        <v>3000.0</v>
      </c>
      <c r="G2714" s="61" t="s">
        <v>5608</v>
      </c>
      <c r="H2714" s="515">
        <v>2528.8799999999997</v>
      </c>
      <c r="I2714" s="515">
        <v>2068.6238399999997</v>
      </c>
      <c r="J2714" s="515">
        <v>1633.6564799999999</v>
      </c>
      <c r="K2714" s="246">
        <v>50.2</v>
      </c>
      <c r="L2714" s="560">
        <v>0.5</v>
      </c>
      <c r="M2714" s="590">
        <v>4.0</v>
      </c>
      <c r="N2714" s="105"/>
      <c r="O2714" s="563">
        <v>89378.0</v>
      </c>
      <c r="P2714" s="563"/>
      <c r="S2714" s="8"/>
      <c r="T2714" s="8"/>
      <c r="U2714" s="8"/>
      <c r="V2714" s="8"/>
      <c r="W2714" s="8"/>
    </row>
    <row r="2715" ht="15.75" customHeight="1">
      <c r="A2715" s="9" t="s">
        <v>5901</v>
      </c>
      <c r="B2715" s="9" t="s">
        <v>5902</v>
      </c>
      <c r="C2715" s="61">
        <v>9.0</v>
      </c>
      <c r="D2715" s="61">
        <v>55.0</v>
      </c>
      <c r="E2715" s="61">
        <v>432.0</v>
      </c>
      <c r="F2715" s="61">
        <v>3000.0</v>
      </c>
      <c r="G2715" s="61" t="s">
        <v>5611</v>
      </c>
      <c r="H2715" s="515">
        <v>2862.21</v>
      </c>
      <c r="I2715" s="515">
        <v>2341.28778</v>
      </c>
      <c r="J2715" s="515">
        <v>1848.98766</v>
      </c>
      <c r="K2715" s="246">
        <v>56.5</v>
      </c>
      <c r="L2715" s="560">
        <v>0.5</v>
      </c>
      <c r="M2715" s="590">
        <v>4.0</v>
      </c>
      <c r="N2715" s="105"/>
      <c r="O2715" s="563">
        <v>99102.0</v>
      </c>
      <c r="P2715" s="563"/>
      <c r="S2715" s="8"/>
      <c r="T2715" s="8"/>
      <c r="U2715" s="8"/>
      <c r="V2715" s="8"/>
      <c r="W2715" s="8"/>
    </row>
    <row r="2716" ht="15.75" customHeight="1">
      <c r="A2716" s="9" t="s">
        <v>5903</v>
      </c>
      <c r="B2716" s="9" t="s">
        <v>5904</v>
      </c>
      <c r="C2716" s="61">
        <v>10.0</v>
      </c>
      <c r="D2716" s="61">
        <v>55.0</v>
      </c>
      <c r="E2716" s="61">
        <v>482.0</v>
      </c>
      <c r="F2716" s="61">
        <v>3000.0</v>
      </c>
      <c r="G2716" s="61" t="s">
        <v>5614</v>
      </c>
      <c r="H2716" s="515">
        <v>3195.54</v>
      </c>
      <c r="I2716" s="515">
        <v>2613.95172</v>
      </c>
      <c r="J2716" s="515">
        <v>2064.31884</v>
      </c>
      <c r="K2716" s="246">
        <v>62.7</v>
      </c>
      <c r="L2716" s="560">
        <v>0.5</v>
      </c>
      <c r="M2716" s="590">
        <v>6.0</v>
      </c>
      <c r="N2716" s="105"/>
      <c r="O2716" s="563">
        <v>108855.0</v>
      </c>
      <c r="P2716" s="563"/>
      <c r="S2716" s="8"/>
      <c r="T2716" s="8"/>
      <c r="U2716" s="8"/>
      <c r="V2716" s="8"/>
      <c r="W2716" s="8"/>
    </row>
    <row r="2717" ht="15.75" customHeight="1">
      <c r="A2717" s="9" t="s">
        <v>5905</v>
      </c>
      <c r="B2717" s="9" t="s">
        <v>5906</v>
      </c>
      <c r="C2717" s="61">
        <v>11.0</v>
      </c>
      <c r="D2717" s="61">
        <v>55.0</v>
      </c>
      <c r="E2717" s="61">
        <v>532.0</v>
      </c>
      <c r="F2717" s="61">
        <v>3000.0</v>
      </c>
      <c r="G2717" s="61" t="s">
        <v>5617</v>
      </c>
      <c r="H2717" s="515">
        <v>3527.64</v>
      </c>
      <c r="I2717" s="515">
        <v>2885.6095199999995</v>
      </c>
      <c r="J2717" s="515">
        <v>2278.85544</v>
      </c>
      <c r="K2717" s="246">
        <v>69.0</v>
      </c>
      <c r="L2717" s="560">
        <v>0.5</v>
      </c>
      <c r="M2717" s="590">
        <v>6.0</v>
      </c>
      <c r="N2717" s="105"/>
      <c r="O2717" s="563">
        <v>118620.0</v>
      </c>
      <c r="P2717" s="563"/>
      <c r="S2717" s="8"/>
      <c r="T2717" s="8"/>
      <c r="U2717" s="8"/>
      <c r="V2717" s="8"/>
      <c r="W2717" s="8"/>
    </row>
    <row r="2718" ht="15.75" customHeight="1">
      <c r="A2718" s="9" t="s">
        <v>5907</v>
      </c>
      <c r="B2718" s="9" t="s">
        <v>5908</v>
      </c>
      <c r="C2718" s="61">
        <v>12.0</v>
      </c>
      <c r="D2718" s="61">
        <v>55.0</v>
      </c>
      <c r="E2718" s="61">
        <v>582.0</v>
      </c>
      <c r="F2718" s="61">
        <v>3000.0</v>
      </c>
      <c r="G2718" s="61" t="s">
        <v>5620</v>
      </c>
      <c r="H2718" s="515">
        <v>3860.9700000000003</v>
      </c>
      <c r="I2718" s="515">
        <v>3158.27346</v>
      </c>
      <c r="J2718" s="515">
        <v>2494.1866200000004</v>
      </c>
      <c r="K2718" s="246">
        <v>75.3</v>
      </c>
      <c r="L2718" s="560">
        <v>0.5</v>
      </c>
      <c r="M2718" s="590">
        <v>6.0</v>
      </c>
      <c r="N2718" s="105"/>
      <c r="O2718" s="563">
        <v>128273.0</v>
      </c>
      <c r="P2718" s="563"/>
      <c r="S2718" s="8"/>
      <c r="T2718" s="8"/>
      <c r="U2718" s="8"/>
      <c r="V2718" s="8"/>
      <c r="W2718" s="8"/>
    </row>
    <row r="2719" ht="15.75" customHeight="1">
      <c r="A2719" s="9" t="s">
        <v>5909</v>
      </c>
      <c r="B2719" s="9" t="s">
        <v>5910</v>
      </c>
      <c r="C2719" s="61">
        <v>13.0</v>
      </c>
      <c r="D2719" s="61">
        <v>55.0</v>
      </c>
      <c r="E2719" s="61">
        <v>632.0</v>
      </c>
      <c r="F2719" s="61">
        <v>3000.0</v>
      </c>
      <c r="G2719" s="61" t="s">
        <v>5623</v>
      </c>
      <c r="H2719" s="515">
        <v>4193.070000000001</v>
      </c>
      <c r="I2719" s="515">
        <v>3429.9312600000003</v>
      </c>
      <c r="J2719" s="515">
        <v>2708.7232200000003</v>
      </c>
      <c r="K2719" s="246">
        <v>81.6</v>
      </c>
      <c r="L2719" s="560">
        <v>0.5</v>
      </c>
      <c r="M2719" s="590">
        <v>6.0</v>
      </c>
      <c r="N2719" s="105"/>
      <c r="O2719" s="563">
        <v>137928.0</v>
      </c>
      <c r="P2719" s="563"/>
      <c r="S2719" s="8"/>
      <c r="T2719" s="8"/>
      <c r="U2719" s="8"/>
      <c r="V2719" s="8"/>
      <c r="W2719" s="8"/>
    </row>
    <row r="2720" ht="15.75" customHeight="1">
      <c r="A2720" s="9" t="s">
        <v>5911</v>
      </c>
      <c r="B2720" s="9" t="s">
        <v>5912</v>
      </c>
      <c r="C2720" s="61">
        <v>14.0</v>
      </c>
      <c r="D2720" s="61">
        <v>55.0</v>
      </c>
      <c r="E2720" s="61">
        <v>682.0</v>
      </c>
      <c r="F2720" s="61">
        <v>3000.0</v>
      </c>
      <c r="G2720" s="61" t="s">
        <v>5626</v>
      </c>
      <c r="H2720" s="515">
        <v>4526.4</v>
      </c>
      <c r="I2720" s="515">
        <v>3702.5951999999993</v>
      </c>
      <c r="J2720" s="515">
        <v>2924.0544</v>
      </c>
      <c r="K2720" s="246">
        <v>87.8</v>
      </c>
      <c r="L2720" s="560">
        <v>0.5</v>
      </c>
      <c r="M2720" s="590">
        <v>6.0</v>
      </c>
      <c r="N2720" s="55"/>
      <c r="O2720" s="563">
        <v>147582.0</v>
      </c>
      <c r="P2720" s="563"/>
      <c r="S2720" s="8"/>
      <c r="T2720" s="8"/>
      <c r="U2720" s="8"/>
      <c r="V2720" s="8"/>
      <c r="W2720" s="8"/>
    </row>
    <row r="2721" ht="15.75" customHeight="1">
      <c r="O2721" s="563">
        <v>0.0</v>
      </c>
      <c r="P2721" s="563"/>
      <c r="S2721" s="8"/>
      <c r="T2721" s="8"/>
      <c r="U2721" s="8"/>
      <c r="V2721" s="8"/>
      <c r="W2721" s="8"/>
    </row>
    <row r="2722" ht="15.75" customHeight="1">
      <c r="A2722" s="9" t="s">
        <v>5913</v>
      </c>
      <c r="B2722" s="9" t="s">
        <v>5914</v>
      </c>
      <c r="C2722" s="61">
        <v>2.0</v>
      </c>
      <c r="D2722" s="61">
        <v>105.0</v>
      </c>
      <c r="E2722" s="61">
        <v>500.0</v>
      </c>
      <c r="F2722" s="61">
        <v>180.0</v>
      </c>
      <c r="G2722" s="61">
        <v>100.0</v>
      </c>
      <c r="H2722" s="515">
        <v>212.0</v>
      </c>
      <c r="I2722" s="515">
        <v>173.416</v>
      </c>
      <c r="J2722" s="515">
        <v>136.952</v>
      </c>
      <c r="K2722" s="246">
        <v>9.01</v>
      </c>
      <c r="L2722" s="560">
        <v>0.5</v>
      </c>
      <c r="M2722" s="594">
        <v>2.0</v>
      </c>
      <c r="N2722" s="595" t="s">
        <v>2098</v>
      </c>
      <c r="O2722" s="563">
        <v>24879.0</v>
      </c>
      <c r="P2722" s="563"/>
      <c r="S2722" s="8"/>
      <c r="T2722" s="8"/>
      <c r="U2722" s="8"/>
      <c r="V2722" s="8"/>
      <c r="W2722" s="8"/>
    </row>
    <row r="2723" ht="15.75" customHeight="1">
      <c r="A2723" s="9" t="s">
        <v>5915</v>
      </c>
      <c r="B2723" s="9" t="s">
        <v>5916</v>
      </c>
      <c r="C2723" s="61">
        <v>3.0</v>
      </c>
      <c r="D2723" s="61">
        <v>105.0</v>
      </c>
      <c r="E2723" s="61">
        <v>500.0</v>
      </c>
      <c r="F2723" s="61">
        <v>280.0</v>
      </c>
      <c r="G2723" s="61">
        <v>200.0</v>
      </c>
      <c r="H2723" s="515">
        <v>318.0</v>
      </c>
      <c r="I2723" s="515">
        <v>260.12399999999997</v>
      </c>
      <c r="J2723" s="515">
        <v>205.428</v>
      </c>
      <c r="K2723" s="246">
        <v>12.92</v>
      </c>
      <c r="L2723" s="560">
        <v>0.5</v>
      </c>
      <c r="M2723" s="594">
        <v>4.0</v>
      </c>
      <c r="N2723" s="105"/>
      <c r="O2723" s="563">
        <v>29285.0</v>
      </c>
      <c r="P2723" s="563"/>
      <c r="S2723" s="62"/>
      <c r="T2723" s="8"/>
      <c r="U2723" s="8"/>
      <c r="V2723" s="8"/>
      <c r="W2723" s="8"/>
    </row>
    <row r="2724" ht="15.75" customHeight="1">
      <c r="A2724" s="9" t="s">
        <v>5917</v>
      </c>
      <c r="B2724" s="9" t="s">
        <v>5918</v>
      </c>
      <c r="C2724" s="61">
        <v>4.0</v>
      </c>
      <c r="D2724" s="61">
        <v>105.0</v>
      </c>
      <c r="E2724" s="61">
        <v>500.0</v>
      </c>
      <c r="F2724" s="61">
        <v>380.0</v>
      </c>
      <c r="G2724" s="61">
        <v>300.0</v>
      </c>
      <c r="H2724" s="515">
        <v>424.0</v>
      </c>
      <c r="I2724" s="515">
        <v>346.832</v>
      </c>
      <c r="J2724" s="515">
        <v>273.904</v>
      </c>
      <c r="K2724" s="246">
        <v>17.169999999999998</v>
      </c>
      <c r="L2724" s="560">
        <v>0.5</v>
      </c>
      <c r="M2724" s="594">
        <v>4.0</v>
      </c>
      <c r="N2724" s="105"/>
      <c r="O2724" s="563">
        <v>33701.0</v>
      </c>
      <c r="P2724" s="563"/>
      <c r="S2724" s="8"/>
      <c r="T2724" s="8"/>
      <c r="U2724" s="8"/>
      <c r="V2724" s="8"/>
      <c r="W2724" s="8"/>
    </row>
    <row r="2725" ht="15.75" customHeight="1">
      <c r="A2725" s="565" t="s">
        <v>5919</v>
      </c>
      <c r="B2725" s="565" t="s">
        <v>5920</v>
      </c>
      <c r="C2725" s="566">
        <v>5.0</v>
      </c>
      <c r="D2725" s="566">
        <v>105.0</v>
      </c>
      <c r="E2725" s="566">
        <v>500.0</v>
      </c>
      <c r="F2725" s="566">
        <v>480.0</v>
      </c>
      <c r="G2725" s="566">
        <v>400.0</v>
      </c>
      <c r="H2725" s="567">
        <v>530.0</v>
      </c>
      <c r="I2725" s="567">
        <v>433.53999999999996</v>
      </c>
      <c r="J2725" s="567">
        <v>342.38</v>
      </c>
      <c r="K2725" s="583">
        <v>21.25</v>
      </c>
      <c r="L2725" s="568">
        <v>0.5</v>
      </c>
      <c r="M2725" s="596">
        <v>4.0</v>
      </c>
      <c r="N2725" s="105"/>
      <c r="O2725" s="563">
        <v>38122.0</v>
      </c>
      <c r="P2725" s="563"/>
      <c r="S2725" s="8"/>
      <c r="T2725" s="8"/>
      <c r="U2725" s="8"/>
      <c r="V2725" s="8"/>
      <c r="W2725" s="8"/>
    </row>
    <row r="2726" ht="15.75" customHeight="1">
      <c r="A2726" s="9" t="s">
        <v>5921</v>
      </c>
      <c r="B2726" s="9" t="s">
        <v>5922</v>
      </c>
      <c r="C2726" s="61">
        <v>6.0</v>
      </c>
      <c r="D2726" s="61">
        <v>105.0</v>
      </c>
      <c r="E2726" s="61">
        <v>500.0</v>
      </c>
      <c r="F2726" s="61">
        <v>580.0</v>
      </c>
      <c r="G2726" s="61">
        <v>500.0</v>
      </c>
      <c r="H2726" s="515">
        <v>636.0</v>
      </c>
      <c r="I2726" s="515">
        <v>520.2479999999999</v>
      </c>
      <c r="J2726" s="515">
        <v>410.856</v>
      </c>
      <c r="K2726" s="246">
        <v>25.5</v>
      </c>
      <c r="L2726" s="560">
        <v>0.5</v>
      </c>
      <c r="M2726" s="594">
        <v>4.0</v>
      </c>
      <c r="N2726" s="105"/>
      <c r="O2726" s="563">
        <v>42556.0</v>
      </c>
      <c r="P2726" s="563"/>
      <c r="S2726" s="8"/>
      <c r="T2726" s="8"/>
      <c r="U2726" s="8"/>
      <c r="V2726" s="8"/>
      <c r="W2726" s="8"/>
    </row>
    <row r="2727" ht="15.75" customHeight="1">
      <c r="A2727" s="9" t="s">
        <v>5923</v>
      </c>
      <c r="B2727" s="9" t="s">
        <v>5924</v>
      </c>
      <c r="C2727" s="61">
        <v>7.0</v>
      </c>
      <c r="D2727" s="61">
        <v>105.0</v>
      </c>
      <c r="E2727" s="61">
        <v>500.0</v>
      </c>
      <c r="F2727" s="61">
        <v>680.0</v>
      </c>
      <c r="G2727" s="61">
        <v>600.0</v>
      </c>
      <c r="H2727" s="515">
        <v>742.0</v>
      </c>
      <c r="I2727" s="515">
        <v>606.956</v>
      </c>
      <c r="J2727" s="515">
        <v>479.332</v>
      </c>
      <c r="K2727" s="246">
        <v>29.75</v>
      </c>
      <c r="L2727" s="560">
        <v>0.5</v>
      </c>
      <c r="M2727" s="594">
        <v>4.0</v>
      </c>
      <c r="N2727" s="105"/>
      <c r="O2727" s="563">
        <v>46998.0</v>
      </c>
      <c r="P2727" s="563"/>
      <c r="S2727" s="8"/>
      <c r="T2727" s="8"/>
      <c r="U2727" s="8"/>
      <c r="V2727" s="8"/>
      <c r="W2727" s="8"/>
    </row>
    <row r="2728" ht="15.75" customHeight="1">
      <c r="A2728" s="565" t="s">
        <v>5925</v>
      </c>
      <c r="B2728" s="565" t="s">
        <v>5926</v>
      </c>
      <c r="C2728" s="566">
        <v>8.0</v>
      </c>
      <c r="D2728" s="566">
        <v>105.0</v>
      </c>
      <c r="E2728" s="566">
        <v>500.0</v>
      </c>
      <c r="F2728" s="566">
        <v>780.0</v>
      </c>
      <c r="G2728" s="566">
        <v>700.0</v>
      </c>
      <c r="H2728" s="567">
        <v>848.0</v>
      </c>
      <c r="I2728" s="567">
        <v>693.664</v>
      </c>
      <c r="J2728" s="567">
        <v>547.808</v>
      </c>
      <c r="K2728" s="583">
        <v>33.83</v>
      </c>
      <c r="L2728" s="568">
        <v>0.5</v>
      </c>
      <c r="M2728" s="596">
        <v>4.0</v>
      </c>
      <c r="N2728" s="105"/>
      <c r="O2728" s="563">
        <v>51449.0</v>
      </c>
      <c r="P2728" s="563"/>
      <c r="S2728" s="8"/>
      <c r="T2728" s="8"/>
      <c r="U2728" s="8"/>
      <c r="V2728" s="8"/>
      <c r="W2728" s="8"/>
    </row>
    <row r="2729" ht="15.75" customHeight="1">
      <c r="C2729" s="67"/>
      <c r="D2729" s="67"/>
      <c r="E2729" s="67"/>
      <c r="F2729" s="67"/>
      <c r="G2729" s="67"/>
      <c r="H2729" s="115"/>
      <c r="I2729" s="115"/>
      <c r="J2729" s="115"/>
      <c r="K2729" s="207"/>
      <c r="L2729" s="570"/>
      <c r="M2729" s="597"/>
      <c r="N2729" s="598"/>
      <c r="O2729" s="563">
        <v>0.0</v>
      </c>
      <c r="P2729" s="563"/>
      <c r="S2729" s="8"/>
      <c r="T2729" s="8"/>
      <c r="U2729" s="8"/>
      <c r="V2729" s="8"/>
      <c r="W2729" s="8"/>
    </row>
    <row r="2730" ht="15.75" customHeight="1">
      <c r="A2730" s="572"/>
      <c r="B2730" s="573" t="s">
        <v>625</v>
      </c>
      <c r="C2730" s="572"/>
      <c r="D2730" s="572"/>
      <c r="E2730" s="572"/>
      <c r="F2730" s="572"/>
      <c r="G2730" s="572"/>
      <c r="H2730" s="574"/>
      <c r="I2730" s="574"/>
      <c r="J2730" s="574"/>
      <c r="K2730" s="584"/>
      <c r="L2730" s="575"/>
      <c r="M2730" s="56"/>
      <c r="N2730" s="599"/>
      <c r="O2730" s="563">
        <v>0.0</v>
      </c>
      <c r="P2730" s="563"/>
      <c r="S2730" s="8"/>
      <c r="T2730" s="8"/>
      <c r="U2730" s="8"/>
      <c r="V2730" s="8"/>
      <c r="W2730" s="8"/>
    </row>
    <row r="2731" ht="15.75" customHeight="1">
      <c r="A2731" s="9" t="s">
        <v>5927</v>
      </c>
      <c r="B2731" s="9" t="s">
        <v>5928</v>
      </c>
      <c r="C2731" s="61">
        <v>2.0</v>
      </c>
      <c r="D2731" s="61">
        <v>105.0</v>
      </c>
      <c r="E2731" s="61">
        <v>550.0</v>
      </c>
      <c r="F2731" s="61">
        <v>180.0</v>
      </c>
      <c r="G2731" s="61">
        <v>100.0</v>
      </c>
      <c r="H2731" s="515">
        <v>232.0</v>
      </c>
      <c r="I2731" s="515">
        <v>189.77599999999998</v>
      </c>
      <c r="J2731" s="515">
        <v>149.872</v>
      </c>
      <c r="K2731" s="246">
        <v>9.35</v>
      </c>
      <c r="L2731" s="560">
        <v>0.5</v>
      </c>
      <c r="M2731" s="594">
        <v>2.0</v>
      </c>
      <c r="N2731" s="595" t="s">
        <v>2098</v>
      </c>
      <c r="O2731" s="563">
        <v>26762.0</v>
      </c>
      <c r="P2731" s="563"/>
      <c r="S2731" s="8"/>
      <c r="T2731" s="8"/>
      <c r="U2731" s="8"/>
      <c r="V2731" s="8"/>
      <c r="W2731" s="8"/>
    </row>
    <row r="2732" ht="15.75" customHeight="1">
      <c r="A2732" s="9" t="s">
        <v>5929</v>
      </c>
      <c r="B2732" s="9" t="s">
        <v>5930</v>
      </c>
      <c r="C2732" s="61">
        <v>3.0</v>
      </c>
      <c r="D2732" s="61">
        <v>105.0</v>
      </c>
      <c r="E2732" s="61">
        <v>550.0</v>
      </c>
      <c r="F2732" s="61">
        <v>280.0</v>
      </c>
      <c r="G2732" s="61">
        <v>200.0</v>
      </c>
      <c r="H2732" s="515">
        <v>348.0</v>
      </c>
      <c r="I2732" s="515">
        <v>284.664</v>
      </c>
      <c r="J2732" s="515">
        <v>224.808</v>
      </c>
      <c r="K2732" s="246">
        <v>13.77</v>
      </c>
      <c r="L2732" s="560">
        <v>0.5</v>
      </c>
      <c r="M2732" s="594">
        <v>4.0</v>
      </c>
      <c r="N2732" s="105"/>
      <c r="O2732" s="563">
        <v>31603.0</v>
      </c>
      <c r="P2732" s="563"/>
      <c r="S2732" s="8"/>
      <c r="T2732" s="8"/>
      <c r="U2732" s="8"/>
      <c r="V2732" s="8"/>
      <c r="W2732" s="8"/>
    </row>
    <row r="2733" ht="15.75" customHeight="1">
      <c r="A2733" s="9" t="s">
        <v>5931</v>
      </c>
      <c r="B2733" s="9" t="s">
        <v>5932</v>
      </c>
      <c r="C2733" s="61">
        <v>4.0</v>
      </c>
      <c r="D2733" s="61">
        <v>105.0</v>
      </c>
      <c r="E2733" s="61">
        <v>550.0</v>
      </c>
      <c r="F2733" s="61">
        <v>380.0</v>
      </c>
      <c r="G2733" s="61">
        <v>300.0</v>
      </c>
      <c r="H2733" s="515">
        <v>464.0</v>
      </c>
      <c r="I2733" s="515">
        <v>379.55199999999996</v>
      </c>
      <c r="J2733" s="515">
        <v>299.744</v>
      </c>
      <c r="K2733" s="246">
        <v>18.36</v>
      </c>
      <c r="L2733" s="560">
        <v>0.5</v>
      </c>
      <c r="M2733" s="594">
        <v>4.0</v>
      </c>
      <c r="N2733" s="105"/>
      <c r="O2733" s="563">
        <v>36463.0</v>
      </c>
      <c r="P2733" s="563"/>
      <c r="S2733" s="8"/>
      <c r="T2733" s="8"/>
      <c r="U2733" s="8"/>
      <c r="V2733" s="8"/>
      <c r="W2733" s="8"/>
    </row>
    <row r="2734" ht="15.75" customHeight="1">
      <c r="A2734" s="565" t="s">
        <v>5933</v>
      </c>
      <c r="B2734" s="565" t="s">
        <v>5934</v>
      </c>
      <c r="C2734" s="566">
        <v>5.0</v>
      </c>
      <c r="D2734" s="566">
        <v>105.0</v>
      </c>
      <c r="E2734" s="566">
        <v>550.0</v>
      </c>
      <c r="F2734" s="566">
        <v>480.0</v>
      </c>
      <c r="G2734" s="566">
        <v>400.0</v>
      </c>
      <c r="H2734" s="567">
        <v>580.0</v>
      </c>
      <c r="I2734" s="567">
        <v>474.44</v>
      </c>
      <c r="J2734" s="567">
        <v>374.68</v>
      </c>
      <c r="K2734" s="583">
        <v>22.78</v>
      </c>
      <c r="L2734" s="568">
        <v>0.5</v>
      </c>
      <c r="M2734" s="596">
        <v>4.0</v>
      </c>
      <c r="N2734" s="105"/>
      <c r="O2734" s="563">
        <v>41329.0</v>
      </c>
      <c r="P2734" s="563"/>
      <c r="S2734" s="8"/>
      <c r="T2734" s="8"/>
      <c r="U2734" s="8"/>
      <c r="V2734" s="8"/>
      <c r="W2734" s="8"/>
    </row>
    <row r="2735" ht="15.75" customHeight="1">
      <c r="A2735" s="9" t="s">
        <v>5935</v>
      </c>
      <c r="B2735" s="9" t="s">
        <v>5936</v>
      </c>
      <c r="C2735" s="61">
        <v>6.0</v>
      </c>
      <c r="D2735" s="61">
        <v>105.0</v>
      </c>
      <c r="E2735" s="61">
        <v>550.0</v>
      </c>
      <c r="F2735" s="61">
        <v>580.0</v>
      </c>
      <c r="G2735" s="61">
        <v>500.0</v>
      </c>
      <c r="H2735" s="515">
        <v>696.0</v>
      </c>
      <c r="I2735" s="515">
        <v>569.328</v>
      </c>
      <c r="J2735" s="515">
        <v>449.616</v>
      </c>
      <c r="K2735" s="246">
        <v>27.37</v>
      </c>
      <c r="L2735" s="560">
        <v>0.5</v>
      </c>
      <c r="M2735" s="594">
        <v>4.0</v>
      </c>
      <c r="N2735" s="105"/>
      <c r="O2735" s="563">
        <v>46204.0</v>
      </c>
      <c r="P2735" s="563"/>
      <c r="S2735" s="8"/>
      <c r="T2735" s="8"/>
      <c r="U2735" s="8"/>
      <c r="V2735" s="8"/>
      <c r="W2735" s="8"/>
    </row>
    <row r="2736" ht="15.75" customHeight="1">
      <c r="A2736" s="9" t="s">
        <v>5937</v>
      </c>
      <c r="B2736" s="9" t="s">
        <v>5938</v>
      </c>
      <c r="C2736" s="61">
        <v>7.0</v>
      </c>
      <c r="D2736" s="61">
        <v>105.0</v>
      </c>
      <c r="E2736" s="61">
        <v>550.0</v>
      </c>
      <c r="F2736" s="61">
        <v>680.0</v>
      </c>
      <c r="G2736" s="61">
        <v>600.0</v>
      </c>
      <c r="H2736" s="515">
        <v>812.0</v>
      </c>
      <c r="I2736" s="515">
        <v>664.216</v>
      </c>
      <c r="J2736" s="515">
        <v>524.552</v>
      </c>
      <c r="K2736" s="246">
        <v>31.79</v>
      </c>
      <c r="L2736" s="560">
        <v>0.5</v>
      </c>
      <c r="M2736" s="594">
        <v>4.0</v>
      </c>
      <c r="N2736" s="105"/>
      <c r="O2736" s="563">
        <v>51092.0</v>
      </c>
      <c r="P2736" s="563"/>
      <c r="S2736" s="8"/>
      <c r="T2736" s="8"/>
      <c r="U2736" s="8"/>
      <c r="V2736" s="8"/>
      <c r="W2736" s="8"/>
    </row>
    <row r="2737" ht="15.75" customHeight="1">
      <c r="A2737" s="565" t="s">
        <v>5939</v>
      </c>
      <c r="B2737" s="565" t="s">
        <v>5940</v>
      </c>
      <c r="C2737" s="566">
        <v>8.0</v>
      </c>
      <c r="D2737" s="566">
        <v>105.0</v>
      </c>
      <c r="E2737" s="566">
        <v>550.0</v>
      </c>
      <c r="F2737" s="566">
        <v>780.0</v>
      </c>
      <c r="G2737" s="566">
        <v>700.0</v>
      </c>
      <c r="H2737" s="567">
        <v>928.0</v>
      </c>
      <c r="I2737" s="567">
        <v>759.1039999999999</v>
      </c>
      <c r="J2737" s="567">
        <v>599.488</v>
      </c>
      <c r="K2737" s="583">
        <v>36.379999999999995</v>
      </c>
      <c r="L2737" s="568">
        <v>0.5</v>
      </c>
      <c r="M2737" s="596">
        <v>4.0</v>
      </c>
      <c r="N2737" s="105"/>
      <c r="O2737" s="563">
        <v>55989.0</v>
      </c>
      <c r="P2737" s="563"/>
      <c r="S2737" s="8"/>
      <c r="T2737" s="8"/>
      <c r="U2737" s="8"/>
      <c r="V2737" s="8"/>
      <c r="W2737" s="8"/>
    </row>
    <row r="2738" ht="15.75" customHeight="1">
      <c r="H2738" s="63"/>
      <c r="I2738" s="63"/>
      <c r="J2738" s="63"/>
      <c r="K2738" s="586"/>
      <c r="M2738" s="198"/>
      <c r="N2738" s="598"/>
      <c r="O2738" s="563">
        <v>0.0</v>
      </c>
      <c r="P2738" s="563"/>
      <c r="S2738" s="8"/>
      <c r="T2738" s="8"/>
      <c r="U2738" s="8"/>
      <c r="V2738" s="8"/>
      <c r="W2738" s="8"/>
    </row>
    <row r="2739" ht="15.75" customHeight="1">
      <c r="B2739" s="573" t="s">
        <v>682</v>
      </c>
      <c r="H2739" s="63"/>
      <c r="I2739" s="63"/>
      <c r="J2739" s="63"/>
      <c r="K2739" s="586"/>
      <c r="M2739" s="198"/>
      <c r="N2739" s="598"/>
      <c r="O2739" s="563">
        <v>0.0</v>
      </c>
      <c r="P2739" s="563"/>
      <c r="S2739" s="8"/>
      <c r="T2739" s="8"/>
      <c r="U2739" s="8"/>
      <c r="V2739" s="8"/>
      <c r="W2739" s="8"/>
    </row>
    <row r="2740" ht="15.75" customHeight="1">
      <c r="A2740" s="9" t="s">
        <v>5941</v>
      </c>
      <c r="B2740" s="9" t="s">
        <v>5942</v>
      </c>
      <c r="C2740" s="61">
        <v>2.0</v>
      </c>
      <c r="D2740" s="61">
        <v>105.0</v>
      </c>
      <c r="E2740" s="61">
        <v>750.0</v>
      </c>
      <c r="F2740" s="61">
        <v>180.0</v>
      </c>
      <c r="G2740" s="61">
        <v>100.0</v>
      </c>
      <c r="H2740" s="515">
        <v>316.0</v>
      </c>
      <c r="I2740" s="515">
        <v>258.488</v>
      </c>
      <c r="J2740" s="515">
        <v>204.136</v>
      </c>
      <c r="K2740" s="246">
        <v>11.9</v>
      </c>
      <c r="L2740" s="560">
        <v>0.5</v>
      </c>
      <c r="M2740" s="594">
        <v>2.0</v>
      </c>
      <c r="N2740" s="595" t="s">
        <v>2098</v>
      </c>
      <c r="O2740" s="563">
        <v>29380.0</v>
      </c>
      <c r="P2740" s="563"/>
      <c r="S2740" s="8"/>
      <c r="T2740" s="8"/>
      <c r="U2740" s="8"/>
      <c r="V2740" s="8"/>
      <c r="W2740" s="8"/>
    </row>
    <row r="2741" ht="15.75" customHeight="1">
      <c r="A2741" s="9" t="s">
        <v>5943</v>
      </c>
      <c r="B2741" s="9" t="s">
        <v>5944</v>
      </c>
      <c r="C2741" s="61">
        <v>3.0</v>
      </c>
      <c r="D2741" s="61">
        <v>105.0</v>
      </c>
      <c r="E2741" s="61">
        <v>750.0</v>
      </c>
      <c r="F2741" s="61">
        <v>280.0</v>
      </c>
      <c r="G2741" s="61">
        <v>200.0</v>
      </c>
      <c r="H2741" s="515">
        <v>474.0</v>
      </c>
      <c r="I2741" s="515">
        <v>387.73199999999997</v>
      </c>
      <c r="J2741" s="515">
        <v>306.204</v>
      </c>
      <c r="K2741" s="246">
        <v>17.68</v>
      </c>
      <c r="L2741" s="560">
        <v>0.5</v>
      </c>
      <c r="M2741" s="594">
        <v>4.0</v>
      </c>
      <c r="N2741" s="105"/>
      <c r="O2741" s="563">
        <v>35388.0</v>
      </c>
      <c r="P2741" s="563"/>
      <c r="S2741" s="8"/>
      <c r="T2741" s="8"/>
      <c r="U2741" s="8"/>
      <c r="V2741" s="8"/>
      <c r="W2741" s="8"/>
    </row>
    <row r="2742" ht="15.75" customHeight="1">
      <c r="A2742" s="9" t="s">
        <v>5945</v>
      </c>
      <c r="B2742" s="9" t="s">
        <v>5946</v>
      </c>
      <c r="C2742" s="61">
        <v>4.0</v>
      </c>
      <c r="D2742" s="61">
        <v>105.0</v>
      </c>
      <c r="E2742" s="61">
        <v>750.0</v>
      </c>
      <c r="F2742" s="61">
        <v>380.0</v>
      </c>
      <c r="G2742" s="61">
        <v>300.0</v>
      </c>
      <c r="H2742" s="515">
        <v>632.0</v>
      </c>
      <c r="I2742" s="515">
        <v>516.976</v>
      </c>
      <c r="J2742" s="515">
        <v>408.272</v>
      </c>
      <c r="K2742" s="246">
        <v>23.46</v>
      </c>
      <c r="L2742" s="560">
        <v>0.5</v>
      </c>
      <c r="M2742" s="594">
        <v>4.0</v>
      </c>
      <c r="N2742" s="105"/>
      <c r="O2742" s="563">
        <v>41410.0</v>
      </c>
      <c r="P2742" s="563"/>
      <c r="S2742" s="8"/>
      <c r="T2742" s="8"/>
      <c r="U2742" s="8"/>
      <c r="V2742" s="8"/>
      <c r="W2742" s="8"/>
    </row>
    <row r="2743" ht="15.75" customHeight="1">
      <c r="A2743" s="565" t="s">
        <v>5947</v>
      </c>
      <c r="B2743" s="565" t="s">
        <v>5948</v>
      </c>
      <c r="C2743" s="566">
        <v>5.0</v>
      </c>
      <c r="D2743" s="566">
        <v>105.0</v>
      </c>
      <c r="E2743" s="566">
        <v>750.0</v>
      </c>
      <c r="F2743" s="566">
        <v>480.0</v>
      </c>
      <c r="G2743" s="566">
        <v>400.0</v>
      </c>
      <c r="H2743" s="567">
        <v>790.0</v>
      </c>
      <c r="I2743" s="567">
        <v>646.2199999999999</v>
      </c>
      <c r="J2743" s="567">
        <v>510.34000000000003</v>
      </c>
      <c r="K2743" s="583">
        <v>29.24</v>
      </c>
      <c r="L2743" s="568">
        <v>0.5</v>
      </c>
      <c r="M2743" s="596">
        <v>4.0</v>
      </c>
      <c r="N2743" s="105"/>
      <c r="O2743" s="563">
        <v>47443.0</v>
      </c>
      <c r="P2743" s="563"/>
      <c r="S2743" s="8"/>
      <c r="T2743" s="8"/>
      <c r="U2743" s="8"/>
      <c r="V2743" s="8"/>
      <c r="W2743" s="8"/>
    </row>
    <row r="2744" ht="15.75" customHeight="1">
      <c r="A2744" s="9" t="s">
        <v>5949</v>
      </c>
      <c r="B2744" s="9" t="s">
        <v>5950</v>
      </c>
      <c r="C2744" s="61">
        <v>6.0</v>
      </c>
      <c r="D2744" s="61">
        <v>105.0</v>
      </c>
      <c r="E2744" s="61">
        <v>750.0</v>
      </c>
      <c r="F2744" s="61">
        <v>580.0</v>
      </c>
      <c r="G2744" s="61">
        <v>500.0</v>
      </c>
      <c r="H2744" s="515">
        <v>948.0</v>
      </c>
      <c r="I2744" s="515">
        <v>775.4639999999999</v>
      </c>
      <c r="J2744" s="515">
        <v>612.408</v>
      </c>
      <c r="K2744" s="246">
        <v>35.19</v>
      </c>
      <c r="L2744" s="560">
        <v>0.5</v>
      </c>
      <c r="M2744" s="594">
        <v>4.0</v>
      </c>
      <c r="N2744" s="105"/>
      <c r="O2744" s="563">
        <v>53490.0</v>
      </c>
      <c r="P2744" s="563"/>
      <c r="S2744" s="8"/>
      <c r="T2744" s="8"/>
      <c r="U2744" s="8"/>
      <c r="V2744" s="8"/>
      <c r="W2744" s="8"/>
    </row>
    <row r="2745" ht="15.75" customHeight="1">
      <c r="A2745" s="9" t="s">
        <v>5951</v>
      </c>
      <c r="B2745" s="9" t="s">
        <v>5952</v>
      </c>
      <c r="C2745" s="61">
        <v>7.0</v>
      </c>
      <c r="D2745" s="61">
        <v>105.0</v>
      </c>
      <c r="E2745" s="61">
        <v>750.0</v>
      </c>
      <c r="F2745" s="61">
        <v>680.0</v>
      </c>
      <c r="G2745" s="61">
        <v>600.0</v>
      </c>
      <c r="H2745" s="515">
        <v>1106.0</v>
      </c>
      <c r="I2745" s="515">
        <v>904.708</v>
      </c>
      <c r="J2745" s="515">
        <v>714.476</v>
      </c>
      <c r="K2745" s="246">
        <v>40.97</v>
      </c>
      <c r="L2745" s="560">
        <v>0.5</v>
      </c>
      <c r="M2745" s="594">
        <v>4.0</v>
      </c>
      <c r="N2745" s="105"/>
      <c r="O2745" s="563">
        <v>59549.0</v>
      </c>
      <c r="P2745" s="563"/>
      <c r="S2745" s="8"/>
      <c r="T2745" s="8"/>
      <c r="U2745" s="8"/>
      <c r="V2745" s="8"/>
      <c r="W2745" s="8"/>
    </row>
    <row r="2746" ht="15.75" customHeight="1">
      <c r="A2746" s="565" t="s">
        <v>5953</v>
      </c>
      <c r="B2746" s="565" t="s">
        <v>5954</v>
      </c>
      <c r="C2746" s="566">
        <v>8.0</v>
      </c>
      <c r="D2746" s="566">
        <v>105.0</v>
      </c>
      <c r="E2746" s="566">
        <v>750.0</v>
      </c>
      <c r="F2746" s="566">
        <v>780.0</v>
      </c>
      <c r="G2746" s="566">
        <v>700.0</v>
      </c>
      <c r="H2746" s="567">
        <v>1264.0</v>
      </c>
      <c r="I2746" s="567">
        <v>1033.952</v>
      </c>
      <c r="J2746" s="567">
        <v>816.544</v>
      </c>
      <c r="K2746" s="583">
        <v>46.75</v>
      </c>
      <c r="L2746" s="568">
        <v>0.5</v>
      </c>
      <c r="M2746" s="596">
        <v>4.0</v>
      </c>
      <c r="N2746" s="105"/>
      <c r="O2746" s="563">
        <v>65619.0</v>
      </c>
      <c r="P2746" s="563"/>
      <c r="S2746" s="8"/>
      <c r="T2746" s="8"/>
      <c r="U2746" s="8"/>
      <c r="V2746" s="8"/>
      <c r="W2746" s="8"/>
    </row>
    <row r="2747" ht="15.75" customHeight="1">
      <c r="H2747" s="63"/>
      <c r="I2747" s="63"/>
      <c r="J2747" s="63"/>
      <c r="K2747" s="586"/>
      <c r="M2747" s="198"/>
      <c r="O2747" s="563">
        <v>0.0</v>
      </c>
      <c r="P2747" s="563"/>
      <c r="S2747" s="8"/>
      <c r="T2747" s="8"/>
      <c r="U2747" s="8"/>
      <c r="V2747" s="8"/>
      <c r="W2747" s="8"/>
    </row>
    <row r="2748" ht="15.75" customHeight="1">
      <c r="B2748" s="573" t="s">
        <v>739</v>
      </c>
      <c r="H2748" s="63"/>
      <c r="I2748" s="63"/>
      <c r="J2748" s="63"/>
      <c r="K2748" s="586"/>
      <c r="M2748" s="198"/>
      <c r="O2748" s="563">
        <v>0.0</v>
      </c>
      <c r="P2748" s="563"/>
      <c r="S2748" s="8"/>
      <c r="T2748" s="8"/>
      <c r="U2748" s="8"/>
      <c r="V2748" s="8"/>
      <c r="W2748" s="8"/>
    </row>
    <row r="2749" ht="15.75" customHeight="1">
      <c r="A2749" s="9" t="s">
        <v>5955</v>
      </c>
      <c r="B2749" s="9" t="s">
        <v>5956</v>
      </c>
      <c r="C2749" s="61">
        <v>2.0</v>
      </c>
      <c r="D2749" s="61">
        <v>105.0</v>
      </c>
      <c r="E2749" s="61">
        <v>1000.0</v>
      </c>
      <c r="F2749" s="61">
        <v>180.0</v>
      </c>
      <c r="G2749" s="61">
        <v>100.0</v>
      </c>
      <c r="H2749" s="515">
        <v>422.0</v>
      </c>
      <c r="I2749" s="515">
        <v>345.19599999999997</v>
      </c>
      <c r="J2749" s="515">
        <v>272.612</v>
      </c>
      <c r="K2749" s="246">
        <v>15.13</v>
      </c>
      <c r="L2749" s="560">
        <v>0.5</v>
      </c>
      <c r="M2749" s="594">
        <v>2.0</v>
      </c>
      <c r="N2749" s="595" t="s">
        <v>2098</v>
      </c>
      <c r="O2749" s="563">
        <v>31096.0</v>
      </c>
      <c r="P2749" s="563"/>
      <c r="S2749" s="8"/>
      <c r="T2749" s="8"/>
      <c r="U2749" s="8"/>
      <c r="V2749" s="8"/>
      <c r="W2749" s="8"/>
    </row>
    <row r="2750" ht="15.75" customHeight="1">
      <c r="A2750" s="9" t="s">
        <v>5957</v>
      </c>
      <c r="B2750" s="9" t="s">
        <v>5958</v>
      </c>
      <c r="C2750" s="61">
        <v>3.0</v>
      </c>
      <c r="D2750" s="61">
        <v>105.0</v>
      </c>
      <c r="E2750" s="61">
        <v>1000.0</v>
      </c>
      <c r="F2750" s="61">
        <v>280.0</v>
      </c>
      <c r="G2750" s="61">
        <v>200.0</v>
      </c>
      <c r="H2750" s="515">
        <v>633.0</v>
      </c>
      <c r="I2750" s="515">
        <v>517.794</v>
      </c>
      <c r="J2750" s="515">
        <v>408.918</v>
      </c>
      <c r="K2750" s="246">
        <v>22.61</v>
      </c>
      <c r="L2750" s="560">
        <v>0.5</v>
      </c>
      <c r="M2750" s="594">
        <v>4.0</v>
      </c>
      <c r="N2750" s="105"/>
      <c r="O2750" s="563">
        <v>37969.0</v>
      </c>
      <c r="P2750" s="563"/>
      <c r="S2750" s="8"/>
      <c r="T2750" s="8"/>
      <c r="U2750" s="8"/>
      <c r="V2750" s="8"/>
      <c r="W2750" s="8"/>
    </row>
    <row r="2751" ht="15.75" customHeight="1">
      <c r="A2751" s="9" t="s">
        <v>5959</v>
      </c>
      <c r="B2751" s="9" t="s">
        <v>5960</v>
      </c>
      <c r="C2751" s="61">
        <v>4.0</v>
      </c>
      <c r="D2751" s="61">
        <v>105.0</v>
      </c>
      <c r="E2751" s="61">
        <v>1000.0</v>
      </c>
      <c r="F2751" s="61">
        <v>380.0</v>
      </c>
      <c r="G2751" s="61">
        <v>300.0</v>
      </c>
      <c r="H2751" s="515">
        <v>844.0</v>
      </c>
      <c r="I2751" s="515">
        <v>690.3919999999999</v>
      </c>
      <c r="J2751" s="515">
        <v>545.224</v>
      </c>
      <c r="K2751" s="246">
        <v>29.92</v>
      </c>
      <c r="L2751" s="560">
        <v>0.5</v>
      </c>
      <c r="M2751" s="594">
        <v>4.0</v>
      </c>
      <c r="N2751" s="105"/>
      <c r="O2751" s="563">
        <v>44855.0</v>
      </c>
      <c r="P2751" s="563"/>
      <c r="S2751" s="8"/>
      <c r="T2751" s="8"/>
      <c r="U2751" s="8"/>
      <c r="V2751" s="8"/>
      <c r="W2751" s="8"/>
    </row>
    <row r="2752" ht="15.75" customHeight="1">
      <c r="A2752" s="565" t="s">
        <v>5961</v>
      </c>
      <c r="B2752" s="565" t="s">
        <v>5962</v>
      </c>
      <c r="C2752" s="566">
        <v>5.0</v>
      </c>
      <c r="D2752" s="566">
        <v>105.0</v>
      </c>
      <c r="E2752" s="566">
        <v>1000.0</v>
      </c>
      <c r="F2752" s="566">
        <v>480.0</v>
      </c>
      <c r="G2752" s="566">
        <v>400.0</v>
      </c>
      <c r="H2752" s="567">
        <v>1055.0</v>
      </c>
      <c r="I2752" s="567">
        <v>862.9899999999999</v>
      </c>
      <c r="J2752" s="567">
        <v>681.53</v>
      </c>
      <c r="K2752" s="583">
        <v>37.23</v>
      </c>
      <c r="L2752" s="568">
        <v>0.5</v>
      </c>
      <c r="M2752" s="596">
        <v>4.0</v>
      </c>
      <c r="N2752" s="105"/>
      <c r="O2752" s="563">
        <v>51755.0</v>
      </c>
      <c r="P2752" s="563"/>
      <c r="S2752" s="8"/>
      <c r="T2752" s="8"/>
      <c r="U2752" s="8"/>
      <c r="V2752" s="8"/>
      <c r="W2752" s="8"/>
    </row>
    <row r="2753" ht="15.75" customHeight="1">
      <c r="A2753" s="9" t="s">
        <v>5963</v>
      </c>
      <c r="B2753" s="9" t="s">
        <v>5964</v>
      </c>
      <c r="C2753" s="61">
        <v>6.0</v>
      </c>
      <c r="D2753" s="61">
        <v>105.0</v>
      </c>
      <c r="E2753" s="61">
        <v>1000.0</v>
      </c>
      <c r="F2753" s="61">
        <v>580.0</v>
      </c>
      <c r="G2753" s="61">
        <v>500.0</v>
      </c>
      <c r="H2753" s="515">
        <v>1266.0</v>
      </c>
      <c r="I2753" s="515">
        <v>1035.588</v>
      </c>
      <c r="J2753" s="515">
        <v>817.836</v>
      </c>
      <c r="K2753" s="246">
        <v>44.71</v>
      </c>
      <c r="L2753" s="560">
        <v>0.5</v>
      </c>
      <c r="M2753" s="594">
        <v>4.0</v>
      </c>
      <c r="N2753" s="105"/>
      <c r="O2753" s="563">
        <v>58671.0</v>
      </c>
      <c r="P2753" s="563"/>
      <c r="Q2753" s="600"/>
      <c r="S2753" s="8"/>
      <c r="T2753" s="8"/>
      <c r="U2753" s="8"/>
      <c r="V2753" s="8"/>
      <c r="W2753" s="8"/>
    </row>
    <row r="2754" ht="15.75" customHeight="1">
      <c r="A2754" s="9" t="s">
        <v>5965</v>
      </c>
      <c r="B2754" s="9" t="s">
        <v>5966</v>
      </c>
      <c r="C2754" s="61">
        <v>7.0</v>
      </c>
      <c r="D2754" s="61">
        <v>105.0</v>
      </c>
      <c r="E2754" s="61">
        <v>1000.0</v>
      </c>
      <c r="F2754" s="61">
        <v>680.0</v>
      </c>
      <c r="G2754" s="61">
        <v>600.0</v>
      </c>
      <c r="H2754" s="515">
        <v>1477.0</v>
      </c>
      <c r="I2754" s="515">
        <v>1208.186</v>
      </c>
      <c r="J2754" s="515">
        <v>954.142</v>
      </c>
      <c r="K2754" s="246">
        <v>52.02</v>
      </c>
      <c r="L2754" s="560">
        <v>0.5</v>
      </c>
      <c r="M2754" s="594">
        <v>4.0</v>
      </c>
      <c r="N2754" s="105"/>
      <c r="O2754" s="563">
        <v>65601.0</v>
      </c>
      <c r="P2754" s="563"/>
      <c r="S2754" s="8"/>
      <c r="T2754" s="8"/>
      <c r="U2754" s="8"/>
      <c r="V2754" s="8"/>
      <c r="W2754" s="8"/>
    </row>
    <row r="2755" ht="15.75" customHeight="1">
      <c r="A2755" s="565" t="s">
        <v>5967</v>
      </c>
      <c r="B2755" s="565" t="s">
        <v>5968</v>
      </c>
      <c r="C2755" s="566">
        <v>8.0</v>
      </c>
      <c r="D2755" s="566">
        <v>105.0</v>
      </c>
      <c r="E2755" s="566">
        <v>1000.0</v>
      </c>
      <c r="F2755" s="566">
        <v>780.0</v>
      </c>
      <c r="G2755" s="566">
        <v>700.0</v>
      </c>
      <c r="H2755" s="567">
        <v>1688.0</v>
      </c>
      <c r="I2755" s="567">
        <v>1380.7839999999999</v>
      </c>
      <c r="J2755" s="567">
        <v>1090.448</v>
      </c>
      <c r="K2755" s="583">
        <v>59.5</v>
      </c>
      <c r="L2755" s="568">
        <v>0.5</v>
      </c>
      <c r="M2755" s="596">
        <v>4.0</v>
      </c>
      <c r="N2755" s="105"/>
      <c r="O2755" s="563">
        <v>72544.0</v>
      </c>
      <c r="P2755" s="563"/>
      <c r="S2755" s="8"/>
      <c r="T2755" s="8"/>
      <c r="U2755" s="8"/>
      <c r="V2755" s="8"/>
      <c r="W2755" s="8"/>
    </row>
    <row r="2756" ht="15.75" customHeight="1">
      <c r="H2756" s="63"/>
      <c r="I2756" s="63"/>
      <c r="J2756" s="63"/>
      <c r="K2756" s="586"/>
      <c r="M2756" s="198"/>
      <c r="O2756" s="563">
        <v>0.0</v>
      </c>
      <c r="P2756" s="563"/>
      <c r="S2756" s="8"/>
      <c r="T2756" s="8"/>
      <c r="U2756" s="8"/>
      <c r="V2756" s="8"/>
      <c r="W2756" s="8"/>
    </row>
    <row r="2757" ht="15.75" customHeight="1">
      <c r="B2757" s="573" t="s">
        <v>796</v>
      </c>
      <c r="H2757" s="63"/>
      <c r="I2757" s="63"/>
      <c r="J2757" s="63"/>
      <c r="K2757" s="586"/>
      <c r="M2757" s="198"/>
      <c r="O2757" s="563">
        <v>0.0</v>
      </c>
      <c r="P2757" s="563"/>
      <c r="S2757" s="8"/>
      <c r="T2757" s="8"/>
      <c r="U2757" s="8"/>
      <c r="V2757" s="8"/>
      <c r="W2757" s="8"/>
    </row>
    <row r="2758" ht="15.75" customHeight="1">
      <c r="A2758" s="9" t="s">
        <v>5969</v>
      </c>
      <c r="B2758" s="9" t="s">
        <v>5970</v>
      </c>
      <c r="C2758" s="61">
        <v>2.0</v>
      </c>
      <c r="D2758" s="61">
        <v>107.0</v>
      </c>
      <c r="E2758" s="61">
        <v>1250.0</v>
      </c>
      <c r="F2758" s="61">
        <v>180.0</v>
      </c>
      <c r="G2758" s="61">
        <v>100.0</v>
      </c>
      <c r="H2758" s="515">
        <v>528.0</v>
      </c>
      <c r="I2758" s="515">
        <v>432.0</v>
      </c>
      <c r="J2758" s="515">
        <v>341.0</v>
      </c>
      <c r="K2758" s="246">
        <v>18.36</v>
      </c>
      <c r="L2758" s="560">
        <v>0.5</v>
      </c>
      <c r="M2758" s="594">
        <v>2.0</v>
      </c>
      <c r="N2758" s="601" t="s">
        <v>2098</v>
      </c>
      <c r="O2758" s="563">
        <v>34044.0</v>
      </c>
      <c r="P2758" s="563"/>
      <c r="S2758" s="8"/>
      <c r="T2758" s="8"/>
      <c r="U2758" s="8"/>
      <c r="V2758" s="8"/>
      <c r="W2758" s="8"/>
    </row>
    <row r="2759" ht="15.75" customHeight="1">
      <c r="A2759" s="9" t="s">
        <v>5971</v>
      </c>
      <c r="B2759" s="9" t="s">
        <v>5972</v>
      </c>
      <c r="C2759" s="61">
        <v>3.0</v>
      </c>
      <c r="D2759" s="61">
        <v>107.0</v>
      </c>
      <c r="E2759" s="61">
        <v>1250.0</v>
      </c>
      <c r="F2759" s="61">
        <v>280.0</v>
      </c>
      <c r="G2759" s="61">
        <v>200.0</v>
      </c>
      <c r="H2759" s="515">
        <v>792.0</v>
      </c>
      <c r="I2759" s="515">
        <v>648.0</v>
      </c>
      <c r="J2759" s="515">
        <v>512.0</v>
      </c>
      <c r="K2759" s="246">
        <v>27.37</v>
      </c>
      <c r="L2759" s="560">
        <v>0.5</v>
      </c>
      <c r="M2759" s="594">
        <v>4.0</v>
      </c>
      <c r="N2759" s="105"/>
      <c r="O2759" s="563">
        <v>42389.0</v>
      </c>
      <c r="P2759" s="563"/>
      <c r="S2759" s="8"/>
      <c r="T2759" s="8"/>
      <c r="U2759" s="8"/>
      <c r="V2759" s="8"/>
      <c r="W2759" s="8"/>
    </row>
    <row r="2760" ht="15.75" customHeight="1">
      <c r="A2760" s="9" t="s">
        <v>5973</v>
      </c>
      <c r="B2760" s="9" t="s">
        <v>5974</v>
      </c>
      <c r="C2760" s="61">
        <v>4.0</v>
      </c>
      <c r="D2760" s="61">
        <v>107.0</v>
      </c>
      <c r="E2760" s="61">
        <v>1250.0</v>
      </c>
      <c r="F2760" s="61">
        <v>380.0</v>
      </c>
      <c r="G2760" s="61">
        <v>300.0</v>
      </c>
      <c r="H2760" s="515">
        <v>1056.0</v>
      </c>
      <c r="I2760" s="515">
        <v>864.0</v>
      </c>
      <c r="J2760" s="515">
        <v>682.0</v>
      </c>
      <c r="K2760" s="246">
        <v>36.21</v>
      </c>
      <c r="L2760" s="560">
        <v>0.5</v>
      </c>
      <c r="M2760" s="594">
        <v>4.0</v>
      </c>
      <c r="N2760" s="105"/>
      <c r="O2760" s="563">
        <v>50752.0</v>
      </c>
      <c r="P2760" s="563"/>
      <c r="S2760" s="8"/>
      <c r="T2760" s="8"/>
      <c r="U2760" s="8"/>
      <c r="V2760" s="8"/>
      <c r="W2760" s="8"/>
    </row>
    <row r="2761" ht="15.75" customHeight="1">
      <c r="A2761" s="565" t="s">
        <v>5975</v>
      </c>
      <c r="B2761" s="565" t="s">
        <v>5976</v>
      </c>
      <c r="C2761" s="566">
        <v>5.0</v>
      </c>
      <c r="D2761" s="566">
        <v>107.0</v>
      </c>
      <c r="E2761" s="566">
        <v>500.0</v>
      </c>
      <c r="F2761" s="566">
        <v>480.0</v>
      </c>
      <c r="G2761" s="566">
        <v>400.0</v>
      </c>
      <c r="H2761" s="567">
        <v>1320.0</v>
      </c>
      <c r="I2761" s="567">
        <v>1080.0</v>
      </c>
      <c r="J2761" s="567">
        <v>853.0</v>
      </c>
      <c r="K2761" s="583">
        <v>45.39</v>
      </c>
      <c r="L2761" s="568">
        <v>0.5</v>
      </c>
      <c r="M2761" s="596">
        <v>4.0</v>
      </c>
      <c r="N2761" s="105"/>
      <c r="O2761" s="563">
        <v>59133.0</v>
      </c>
      <c r="P2761" s="563"/>
      <c r="S2761" s="8"/>
      <c r="T2761" s="8"/>
      <c r="U2761" s="8"/>
      <c r="V2761" s="8"/>
      <c r="W2761" s="8"/>
    </row>
    <row r="2762" ht="15.75" customHeight="1">
      <c r="A2762" s="9" t="s">
        <v>5977</v>
      </c>
      <c r="B2762" s="9" t="s">
        <v>5978</v>
      </c>
      <c r="C2762" s="61">
        <v>6.0</v>
      </c>
      <c r="D2762" s="61">
        <v>107.0</v>
      </c>
      <c r="E2762" s="61">
        <v>500.0</v>
      </c>
      <c r="F2762" s="61">
        <v>580.0</v>
      </c>
      <c r="G2762" s="61">
        <v>500.0</v>
      </c>
      <c r="H2762" s="515">
        <v>1584.0</v>
      </c>
      <c r="I2762" s="515">
        <v>1296.0</v>
      </c>
      <c r="J2762" s="515">
        <v>1023.0</v>
      </c>
      <c r="K2762" s="246">
        <v>54.23</v>
      </c>
      <c r="L2762" s="560">
        <v>0.5</v>
      </c>
      <c r="M2762" s="594">
        <v>4.0</v>
      </c>
      <c r="N2762" s="105"/>
      <c r="O2762" s="563">
        <v>67531.0</v>
      </c>
      <c r="P2762" s="563"/>
      <c r="S2762" s="8"/>
      <c r="T2762" s="8"/>
      <c r="U2762" s="8"/>
      <c r="V2762" s="8"/>
      <c r="W2762" s="8"/>
    </row>
    <row r="2763" ht="15.75" customHeight="1">
      <c r="A2763" s="9" t="s">
        <v>5979</v>
      </c>
      <c r="B2763" s="9" t="s">
        <v>5980</v>
      </c>
      <c r="C2763" s="61">
        <v>7.0</v>
      </c>
      <c r="D2763" s="61">
        <v>107.0</v>
      </c>
      <c r="E2763" s="61">
        <v>500.0</v>
      </c>
      <c r="F2763" s="61">
        <v>680.0</v>
      </c>
      <c r="G2763" s="61">
        <v>600.0</v>
      </c>
      <c r="H2763" s="515">
        <v>1848.0</v>
      </c>
      <c r="I2763" s="515">
        <v>1512.0</v>
      </c>
      <c r="J2763" s="515">
        <v>1194.0</v>
      </c>
      <c r="K2763" s="246">
        <v>63.24</v>
      </c>
      <c r="L2763" s="560">
        <v>0.5</v>
      </c>
      <c r="M2763" s="594">
        <v>4.0</v>
      </c>
      <c r="N2763" s="105"/>
      <c r="O2763" s="563">
        <v>75947.0</v>
      </c>
      <c r="P2763" s="563"/>
      <c r="S2763" s="8"/>
      <c r="T2763" s="8"/>
      <c r="U2763" s="8"/>
      <c r="V2763" s="8"/>
      <c r="W2763" s="8"/>
    </row>
    <row r="2764" ht="15.75" customHeight="1">
      <c r="A2764" s="565" t="s">
        <v>5981</v>
      </c>
      <c r="B2764" s="565" t="s">
        <v>5982</v>
      </c>
      <c r="C2764" s="566">
        <v>8.0</v>
      </c>
      <c r="D2764" s="566">
        <v>107.0</v>
      </c>
      <c r="E2764" s="566">
        <v>500.0</v>
      </c>
      <c r="F2764" s="566">
        <v>780.0</v>
      </c>
      <c r="G2764" s="566">
        <v>700.0</v>
      </c>
      <c r="H2764" s="567">
        <v>2112.0</v>
      </c>
      <c r="I2764" s="567">
        <v>1728.0</v>
      </c>
      <c r="J2764" s="567">
        <v>1364.0</v>
      </c>
      <c r="K2764" s="583">
        <v>72.25</v>
      </c>
      <c r="L2764" s="568">
        <v>0.5</v>
      </c>
      <c r="M2764" s="596">
        <v>4.0</v>
      </c>
      <c r="N2764" s="105"/>
      <c r="O2764" s="563">
        <v>84384.0</v>
      </c>
      <c r="P2764" s="563"/>
      <c r="S2764" s="8"/>
      <c r="T2764" s="8"/>
      <c r="U2764" s="8"/>
      <c r="V2764" s="8"/>
      <c r="W2764" s="8"/>
    </row>
    <row r="2765" ht="15.75" customHeight="1">
      <c r="H2765" s="63"/>
      <c r="I2765" s="63"/>
      <c r="J2765" s="63"/>
      <c r="K2765" s="586"/>
      <c r="M2765" s="198"/>
      <c r="O2765" s="563">
        <v>0.0</v>
      </c>
      <c r="P2765" s="563"/>
      <c r="S2765" s="8"/>
      <c r="T2765" s="8"/>
      <c r="U2765" s="8"/>
      <c r="V2765" s="8"/>
      <c r="W2765" s="8"/>
    </row>
    <row r="2766" ht="15.75" customHeight="1">
      <c r="B2766" s="573" t="s">
        <v>853</v>
      </c>
      <c r="H2766" s="63"/>
      <c r="I2766" s="63"/>
      <c r="J2766" s="63"/>
      <c r="K2766" s="586"/>
      <c r="M2766" s="198"/>
      <c r="O2766" s="563">
        <v>0.0</v>
      </c>
      <c r="P2766" s="563"/>
      <c r="S2766" s="8"/>
      <c r="T2766" s="8"/>
      <c r="U2766" s="8"/>
      <c r="V2766" s="8"/>
      <c r="W2766" s="8"/>
    </row>
    <row r="2767" ht="15.75" customHeight="1">
      <c r="A2767" s="9" t="s">
        <v>5983</v>
      </c>
      <c r="B2767" s="9" t="s">
        <v>5984</v>
      </c>
      <c r="C2767" s="61">
        <v>2.0</v>
      </c>
      <c r="D2767" s="61">
        <v>107.0</v>
      </c>
      <c r="E2767" s="61">
        <v>1500.0</v>
      </c>
      <c r="F2767" s="61">
        <v>180.0</v>
      </c>
      <c r="G2767" s="61">
        <v>100.0</v>
      </c>
      <c r="H2767" s="515">
        <v>634.0</v>
      </c>
      <c r="I2767" s="515">
        <v>519.0</v>
      </c>
      <c r="J2767" s="515">
        <v>410.0</v>
      </c>
      <c r="K2767" s="246">
        <v>21.59</v>
      </c>
      <c r="L2767" s="560">
        <v>0.5</v>
      </c>
      <c r="M2767" s="594">
        <v>2.0</v>
      </c>
      <c r="N2767" s="601" t="s">
        <v>2098</v>
      </c>
      <c r="O2767" s="563">
        <v>34934.0</v>
      </c>
      <c r="P2767" s="563"/>
      <c r="S2767" s="8"/>
      <c r="T2767" s="8"/>
      <c r="U2767" s="8"/>
      <c r="V2767" s="8"/>
      <c r="W2767" s="8"/>
    </row>
    <row r="2768" ht="15.75" customHeight="1">
      <c r="A2768" s="9" t="s">
        <v>5985</v>
      </c>
      <c r="B2768" s="9" t="s">
        <v>5986</v>
      </c>
      <c r="C2768" s="61">
        <v>3.0</v>
      </c>
      <c r="D2768" s="61">
        <v>107.0</v>
      </c>
      <c r="E2768" s="61">
        <v>1500.0</v>
      </c>
      <c r="F2768" s="61">
        <v>280.0</v>
      </c>
      <c r="G2768" s="61">
        <v>200.0</v>
      </c>
      <c r="H2768" s="515">
        <v>951.0</v>
      </c>
      <c r="I2768" s="515">
        <v>778.0</v>
      </c>
      <c r="J2768" s="515">
        <v>614.0</v>
      </c>
      <c r="K2768" s="246">
        <v>32.129999999999995</v>
      </c>
      <c r="L2768" s="560">
        <v>0.5</v>
      </c>
      <c r="M2768" s="594">
        <v>4.0</v>
      </c>
      <c r="N2768" s="105"/>
      <c r="O2768" s="563">
        <v>43736.0</v>
      </c>
      <c r="P2768" s="563"/>
      <c r="S2768" s="8"/>
      <c r="T2768" s="8"/>
      <c r="U2768" s="8"/>
      <c r="V2768" s="8"/>
      <c r="W2768" s="8"/>
    </row>
    <row r="2769" ht="15.75" customHeight="1">
      <c r="A2769" s="9" t="s">
        <v>5987</v>
      </c>
      <c r="B2769" s="9" t="s">
        <v>5988</v>
      </c>
      <c r="C2769" s="61">
        <v>4.0</v>
      </c>
      <c r="D2769" s="61">
        <v>107.0</v>
      </c>
      <c r="E2769" s="61">
        <v>1500.0</v>
      </c>
      <c r="F2769" s="61">
        <v>380.0</v>
      </c>
      <c r="G2769" s="61">
        <v>300.0</v>
      </c>
      <c r="H2769" s="515">
        <v>1268.0</v>
      </c>
      <c r="I2769" s="515">
        <v>1037.0</v>
      </c>
      <c r="J2769" s="515">
        <v>819.0</v>
      </c>
      <c r="K2769" s="246">
        <v>42.839999999999996</v>
      </c>
      <c r="L2769" s="560">
        <v>0.5</v>
      </c>
      <c r="M2769" s="594">
        <v>4.0</v>
      </c>
      <c r="N2769" s="105"/>
      <c r="O2769" s="563">
        <v>52558.0</v>
      </c>
      <c r="P2769" s="563"/>
      <c r="S2769" s="8"/>
      <c r="T2769" s="8"/>
      <c r="U2769" s="8"/>
      <c r="V2769" s="8"/>
      <c r="W2769" s="8"/>
    </row>
    <row r="2770" ht="15.75" customHeight="1">
      <c r="A2770" s="565" t="s">
        <v>5989</v>
      </c>
      <c r="B2770" s="565" t="s">
        <v>5990</v>
      </c>
      <c r="C2770" s="566">
        <v>5.0</v>
      </c>
      <c r="D2770" s="566">
        <v>107.0</v>
      </c>
      <c r="E2770" s="566">
        <v>1500.0</v>
      </c>
      <c r="F2770" s="566">
        <v>480.0</v>
      </c>
      <c r="G2770" s="566">
        <v>400.0</v>
      </c>
      <c r="H2770" s="567">
        <v>1585.0</v>
      </c>
      <c r="I2770" s="567">
        <v>1297.0</v>
      </c>
      <c r="J2770" s="567">
        <v>1024.0</v>
      </c>
      <c r="K2770" s="583">
        <v>53.379999999999995</v>
      </c>
      <c r="L2770" s="568">
        <v>0.5</v>
      </c>
      <c r="M2770" s="596">
        <v>4.0</v>
      </c>
      <c r="N2770" s="105"/>
      <c r="O2770" s="563">
        <v>61397.0</v>
      </c>
      <c r="P2770" s="563"/>
      <c r="S2770" s="8"/>
      <c r="T2770" s="8"/>
      <c r="U2770" s="8"/>
      <c r="V2770" s="8"/>
      <c r="W2770" s="8"/>
    </row>
    <row r="2771" ht="15.75" customHeight="1">
      <c r="A2771" s="9" t="s">
        <v>5991</v>
      </c>
      <c r="B2771" s="9" t="s">
        <v>5992</v>
      </c>
      <c r="C2771" s="61">
        <v>6.0</v>
      </c>
      <c r="D2771" s="61">
        <v>107.0</v>
      </c>
      <c r="E2771" s="61">
        <v>1500.0</v>
      </c>
      <c r="F2771" s="61">
        <v>580.0</v>
      </c>
      <c r="G2771" s="61">
        <v>500.0</v>
      </c>
      <c r="H2771" s="515">
        <v>1902.0</v>
      </c>
      <c r="I2771" s="515">
        <v>1556.0</v>
      </c>
      <c r="J2771" s="515">
        <v>1229.0</v>
      </c>
      <c r="K2771" s="246">
        <v>63.92</v>
      </c>
      <c r="L2771" s="560">
        <v>0.5</v>
      </c>
      <c r="M2771" s="594">
        <v>4.0</v>
      </c>
      <c r="N2771" s="105"/>
      <c r="O2771" s="563">
        <v>70252.0</v>
      </c>
      <c r="P2771" s="563"/>
      <c r="S2771" s="8"/>
      <c r="T2771" s="8"/>
      <c r="U2771" s="8"/>
      <c r="V2771" s="8"/>
      <c r="W2771" s="8"/>
    </row>
    <row r="2772" ht="15.75" customHeight="1">
      <c r="A2772" s="9" t="s">
        <v>5993</v>
      </c>
      <c r="B2772" s="9" t="s">
        <v>5994</v>
      </c>
      <c r="C2772" s="61">
        <v>7.0</v>
      </c>
      <c r="D2772" s="61">
        <v>107.0</v>
      </c>
      <c r="E2772" s="61">
        <v>1500.0</v>
      </c>
      <c r="F2772" s="61">
        <v>680.0</v>
      </c>
      <c r="G2772" s="61">
        <v>600.0</v>
      </c>
      <c r="H2772" s="515">
        <v>2219.0</v>
      </c>
      <c r="I2772" s="515">
        <v>1815.0</v>
      </c>
      <c r="J2772" s="515">
        <v>1433.0</v>
      </c>
      <c r="K2772" s="246">
        <v>74.63</v>
      </c>
      <c r="L2772" s="560">
        <v>0.5</v>
      </c>
      <c r="M2772" s="594">
        <v>4.0</v>
      </c>
      <c r="N2772" s="105"/>
      <c r="O2772" s="563">
        <v>79127.0</v>
      </c>
      <c r="P2772" s="563"/>
      <c r="S2772" s="8"/>
      <c r="T2772" s="8"/>
      <c r="U2772" s="8"/>
      <c r="V2772" s="8"/>
      <c r="W2772" s="8"/>
    </row>
    <row r="2773" ht="15.75" customHeight="1">
      <c r="H2773" s="63"/>
      <c r="I2773" s="63"/>
      <c r="J2773" s="63"/>
      <c r="K2773" s="586"/>
      <c r="M2773" s="198"/>
      <c r="O2773" s="563">
        <v>0.0</v>
      </c>
      <c r="P2773" s="563"/>
      <c r="S2773" s="8"/>
      <c r="T2773" s="8"/>
      <c r="U2773" s="8"/>
      <c r="V2773" s="8"/>
      <c r="W2773" s="8"/>
    </row>
    <row r="2774" ht="15.75" customHeight="1">
      <c r="B2774" s="573" t="s">
        <v>910</v>
      </c>
      <c r="H2774" s="63"/>
      <c r="I2774" s="63"/>
      <c r="J2774" s="63"/>
      <c r="K2774" s="586"/>
      <c r="M2774" s="198"/>
      <c r="O2774" s="563">
        <v>0.0</v>
      </c>
      <c r="P2774" s="563"/>
      <c r="S2774" s="8"/>
      <c r="T2774" s="8"/>
      <c r="U2774" s="8"/>
      <c r="V2774" s="8"/>
      <c r="W2774" s="8"/>
    </row>
    <row r="2775" ht="15.75" customHeight="1">
      <c r="A2775" s="9" t="s">
        <v>5995</v>
      </c>
      <c r="B2775" s="9" t="s">
        <v>5996</v>
      </c>
      <c r="C2775" s="61">
        <v>2.0</v>
      </c>
      <c r="D2775" s="61">
        <v>107.0</v>
      </c>
      <c r="E2775" s="61">
        <v>1750.0</v>
      </c>
      <c r="F2775" s="61">
        <v>180.0</v>
      </c>
      <c r="G2775" s="61">
        <v>100.0</v>
      </c>
      <c r="H2775" s="515">
        <v>738.0</v>
      </c>
      <c r="I2775" s="515">
        <v>604.0</v>
      </c>
      <c r="J2775" s="515">
        <v>477.0</v>
      </c>
      <c r="K2775" s="246">
        <v>24.82</v>
      </c>
      <c r="L2775" s="560">
        <v>0.5</v>
      </c>
      <c r="M2775" s="594">
        <v>2.0</v>
      </c>
      <c r="N2775" s="601" t="s">
        <v>2098</v>
      </c>
      <c r="O2775" s="563">
        <v>37055.0</v>
      </c>
      <c r="P2775" s="563"/>
      <c r="S2775" s="8"/>
      <c r="T2775" s="8"/>
      <c r="U2775" s="8"/>
      <c r="V2775" s="8"/>
      <c r="W2775" s="8"/>
    </row>
    <row r="2776" ht="15.75" customHeight="1">
      <c r="A2776" s="9" t="s">
        <v>5997</v>
      </c>
      <c r="B2776" s="9" t="s">
        <v>5998</v>
      </c>
      <c r="C2776" s="61">
        <v>3.0</v>
      </c>
      <c r="D2776" s="61">
        <v>107.0</v>
      </c>
      <c r="E2776" s="61">
        <v>1750.0</v>
      </c>
      <c r="F2776" s="61">
        <v>280.0</v>
      </c>
      <c r="G2776" s="61">
        <v>200.0</v>
      </c>
      <c r="H2776" s="515">
        <v>1107.0</v>
      </c>
      <c r="I2776" s="515">
        <v>906.0</v>
      </c>
      <c r="J2776" s="515">
        <v>715.0</v>
      </c>
      <c r="K2776" s="246">
        <v>36.89</v>
      </c>
      <c r="L2776" s="560">
        <v>0.5</v>
      </c>
      <c r="M2776" s="594">
        <v>4.0</v>
      </c>
      <c r="N2776" s="105"/>
      <c r="O2776" s="563">
        <v>46921.0</v>
      </c>
      <c r="P2776" s="563"/>
      <c r="S2776" s="8"/>
      <c r="T2776" s="8"/>
      <c r="U2776" s="8"/>
      <c r="V2776" s="8"/>
      <c r="W2776" s="8"/>
    </row>
    <row r="2777" ht="15.75" customHeight="1">
      <c r="A2777" s="9" t="s">
        <v>5999</v>
      </c>
      <c r="B2777" s="9" t="s">
        <v>6000</v>
      </c>
      <c r="C2777" s="61">
        <v>4.0</v>
      </c>
      <c r="D2777" s="61">
        <v>107.0</v>
      </c>
      <c r="E2777" s="61">
        <v>1750.0</v>
      </c>
      <c r="F2777" s="61">
        <v>380.0</v>
      </c>
      <c r="G2777" s="61">
        <v>300.0</v>
      </c>
      <c r="H2777" s="515">
        <v>1476.0</v>
      </c>
      <c r="I2777" s="515">
        <v>1207.0</v>
      </c>
      <c r="J2777" s="515">
        <v>953.0</v>
      </c>
      <c r="K2777" s="246">
        <v>49.129999999999995</v>
      </c>
      <c r="L2777" s="560">
        <v>0.5</v>
      </c>
      <c r="M2777" s="594">
        <v>4.0</v>
      </c>
      <c r="N2777" s="105"/>
      <c r="O2777" s="563">
        <v>56807.0</v>
      </c>
      <c r="P2777" s="563"/>
      <c r="S2777" s="8"/>
      <c r="T2777" s="8"/>
      <c r="U2777" s="8"/>
      <c r="V2777" s="8"/>
      <c r="W2777" s="8"/>
    </row>
    <row r="2778" ht="15.75" customHeight="1">
      <c r="A2778" s="565" t="s">
        <v>6001</v>
      </c>
      <c r="B2778" s="565" t="s">
        <v>6002</v>
      </c>
      <c r="C2778" s="566">
        <v>5.0</v>
      </c>
      <c r="D2778" s="566">
        <v>107.0</v>
      </c>
      <c r="E2778" s="566">
        <v>1750.0</v>
      </c>
      <c r="F2778" s="566">
        <v>480.0</v>
      </c>
      <c r="G2778" s="566">
        <v>400.0</v>
      </c>
      <c r="H2778" s="567">
        <v>1845.0</v>
      </c>
      <c r="I2778" s="567">
        <v>1509.0</v>
      </c>
      <c r="J2778" s="567">
        <v>1192.0</v>
      </c>
      <c r="K2778" s="583">
        <v>61.37</v>
      </c>
      <c r="L2778" s="568">
        <v>0.5</v>
      </c>
      <c r="M2778" s="596">
        <v>4.0</v>
      </c>
      <c r="N2778" s="105"/>
      <c r="O2778" s="563">
        <v>66715.0</v>
      </c>
      <c r="P2778" s="563"/>
      <c r="S2778" s="8"/>
      <c r="T2778" s="8"/>
      <c r="U2778" s="8"/>
      <c r="V2778" s="8"/>
      <c r="W2778" s="8"/>
    </row>
    <row r="2779" ht="15.75" customHeight="1">
      <c r="A2779" s="9" t="s">
        <v>6003</v>
      </c>
      <c r="B2779" s="9" t="s">
        <v>6004</v>
      </c>
      <c r="C2779" s="61">
        <v>6.0</v>
      </c>
      <c r="D2779" s="61">
        <v>107.0</v>
      </c>
      <c r="E2779" s="61">
        <v>1750.0</v>
      </c>
      <c r="F2779" s="61">
        <v>580.0</v>
      </c>
      <c r="G2779" s="61">
        <v>500.0</v>
      </c>
      <c r="H2779" s="515">
        <v>2214.0</v>
      </c>
      <c r="I2779" s="515">
        <v>1811.0</v>
      </c>
      <c r="J2779" s="515">
        <v>1430.0</v>
      </c>
      <c r="K2779" s="246">
        <v>73.61</v>
      </c>
      <c r="L2779" s="560">
        <v>0.5</v>
      </c>
      <c r="M2779" s="594">
        <v>4.0</v>
      </c>
      <c r="N2779" s="105"/>
      <c r="O2779" s="563">
        <v>76647.0</v>
      </c>
      <c r="P2779" s="563"/>
      <c r="S2779" s="8"/>
      <c r="T2779" s="8"/>
      <c r="U2779" s="8"/>
      <c r="V2779" s="8"/>
      <c r="W2779" s="8"/>
    </row>
    <row r="2780" ht="15.75" customHeight="1">
      <c r="H2780" s="63"/>
      <c r="I2780" s="63"/>
      <c r="J2780" s="63"/>
      <c r="K2780" s="586"/>
      <c r="M2780" s="198"/>
      <c r="O2780" s="563">
        <v>0.0</v>
      </c>
      <c r="P2780" s="563"/>
      <c r="S2780" s="8"/>
      <c r="T2780" s="8"/>
      <c r="U2780" s="8"/>
      <c r="V2780" s="8"/>
      <c r="W2780" s="8"/>
    </row>
    <row r="2781" ht="15.75" customHeight="1">
      <c r="B2781" s="573" t="s">
        <v>967</v>
      </c>
      <c r="H2781" s="63"/>
      <c r="I2781" s="63"/>
      <c r="J2781" s="63"/>
      <c r="K2781" s="586"/>
      <c r="M2781" s="198"/>
      <c r="O2781" s="563">
        <v>0.0</v>
      </c>
      <c r="P2781" s="563"/>
      <c r="S2781" s="8"/>
      <c r="T2781" s="8"/>
      <c r="U2781" s="8"/>
      <c r="V2781" s="8"/>
      <c r="W2781" s="8"/>
    </row>
    <row r="2782" ht="15.75" customHeight="1">
      <c r="A2782" s="9" t="s">
        <v>6005</v>
      </c>
      <c r="B2782" s="9" t="s">
        <v>6006</v>
      </c>
      <c r="C2782" s="61">
        <v>2.0</v>
      </c>
      <c r="D2782" s="61">
        <v>107.0</v>
      </c>
      <c r="E2782" s="61">
        <v>2000.0</v>
      </c>
      <c r="F2782" s="61">
        <v>180.0</v>
      </c>
      <c r="G2782" s="61">
        <v>100.0</v>
      </c>
      <c r="H2782" s="515">
        <v>844.0</v>
      </c>
      <c r="I2782" s="515">
        <v>690.0</v>
      </c>
      <c r="J2782" s="515">
        <v>545.0</v>
      </c>
      <c r="K2782" s="246">
        <v>27.879999999999995</v>
      </c>
      <c r="L2782" s="560">
        <v>0.5</v>
      </c>
      <c r="M2782" s="594">
        <v>2.0</v>
      </c>
      <c r="N2782" s="601" t="s">
        <v>2098</v>
      </c>
      <c r="O2782" s="563">
        <v>40102.0</v>
      </c>
      <c r="P2782" s="563"/>
      <c r="S2782" s="8"/>
      <c r="T2782" s="8"/>
      <c r="U2782" s="8"/>
      <c r="V2782" s="8"/>
      <c r="W2782" s="8"/>
    </row>
    <row r="2783" ht="15.75" customHeight="1">
      <c r="A2783" s="9" t="s">
        <v>6007</v>
      </c>
      <c r="B2783" s="9" t="s">
        <v>6008</v>
      </c>
      <c r="C2783" s="61">
        <v>3.0</v>
      </c>
      <c r="D2783" s="61">
        <v>107.0</v>
      </c>
      <c r="E2783" s="61">
        <v>2000.0</v>
      </c>
      <c r="F2783" s="61">
        <v>280.0</v>
      </c>
      <c r="G2783" s="61">
        <v>200.0</v>
      </c>
      <c r="H2783" s="515">
        <v>1266.0</v>
      </c>
      <c r="I2783" s="515">
        <v>1036.0</v>
      </c>
      <c r="J2783" s="515">
        <v>818.0</v>
      </c>
      <c r="K2783" s="246">
        <v>41.65</v>
      </c>
      <c r="L2783" s="560">
        <v>0.5</v>
      </c>
      <c r="M2783" s="594">
        <v>4.0</v>
      </c>
      <c r="N2783" s="105"/>
      <c r="O2783" s="563">
        <v>51484.0</v>
      </c>
      <c r="P2783" s="563"/>
      <c r="S2783" s="8"/>
      <c r="T2783" s="8"/>
      <c r="U2783" s="8"/>
      <c r="V2783" s="8"/>
      <c r="W2783" s="8"/>
    </row>
    <row r="2784" ht="15.75" customHeight="1">
      <c r="A2784" s="9" t="s">
        <v>6009</v>
      </c>
      <c r="B2784" s="9" t="s">
        <v>6010</v>
      </c>
      <c r="C2784" s="61">
        <v>4.0</v>
      </c>
      <c r="D2784" s="61">
        <v>107.0</v>
      </c>
      <c r="E2784" s="61">
        <v>2000.0</v>
      </c>
      <c r="F2784" s="61">
        <v>380.0</v>
      </c>
      <c r="G2784" s="61">
        <v>300.0</v>
      </c>
      <c r="H2784" s="515">
        <v>1688.0</v>
      </c>
      <c r="I2784" s="515">
        <v>1381.0</v>
      </c>
      <c r="J2784" s="515">
        <v>1090.0</v>
      </c>
      <c r="K2784" s="246">
        <v>55.59</v>
      </c>
      <c r="L2784" s="560">
        <v>0.5</v>
      </c>
      <c r="M2784" s="594">
        <v>4.0</v>
      </c>
      <c r="N2784" s="105"/>
      <c r="O2784" s="563">
        <v>62890.0</v>
      </c>
      <c r="P2784" s="563"/>
      <c r="S2784" s="8"/>
      <c r="T2784" s="8"/>
      <c r="U2784" s="8"/>
      <c r="V2784" s="8"/>
      <c r="W2784" s="8"/>
    </row>
    <row r="2785" ht="15.75" customHeight="1">
      <c r="A2785" s="565" t="s">
        <v>6011</v>
      </c>
      <c r="B2785" s="565" t="s">
        <v>6012</v>
      </c>
      <c r="C2785" s="566">
        <v>5.0</v>
      </c>
      <c r="D2785" s="566">
        <v>107.0</v>
      </c>
      <c r="E2785" s="566">
        <v>2000.0</v>
      </c>
      <c r="F2785" s="566">
        <v>480.0</v>
      </c>
      <c r="G2785" s="566">
        <v>400.0</v>
      </c>
      <c r="H2785" s="567">
        <v>2110.0</v>
      </c>
      <c r="I2785" s="567">
        <v>1726.0</v>
      </c>
      <c r="J2785" s="567">
        <v>1363.0</v>
      </c>
      <c r="K2785" s="583">
        <v>69.36</v>
      </c>
      <c r="L2785" s="568">
        <v>0.5</v>
      </c>
      <c r="M2785" s="596">
        <v>4.0</v>
      </c>
      <c r="N2785" s="105"/>
      <c r="O2785" s="563">
        <v>74320.0</v>
      </c>
      <c r="P2785" s="563"/>
      <c r="S2785" s="8"/>
      <c r="T2785" s="8"/>
      <c r="U2785" s="8"/>
      <c r="V2785" s="8"/>
      <c r="W2785" s="8"/>
    </row>
    <row r="2786" ht="15.75" customHeight="1">
      <c r="A2786" s="9" t="s">
        <v>6013</v>
      </c>
      <c r="B2786" s="9" t="s">
        <v>6014</v>
      </c>
      <c r="C2786" s="61">
        <v>6.0</v>
      </c>
      <c r="D2786" s="61">
        <v>107.0</v>
      </c>
      <c r="E2786" s="61">
        <v>2000.0</v>
      </c>
      <c r="F2786" s="61">
        <v>580.0</v>
      </c>
      <c r="G2786" s="61">
        <v>500.0</v>
      </c>
      <c r="H2786" s="515">
        <v>2532.0</v>
      </c>
      <c r="I2786" s="515">
        <v>2071.0</v>
      </c>
      <c r="J2786" s="515">
        <v>1636.0</v>
      </c>
      <c r="K2786" s="246">
        <v>83.13</v>
      </c>
      <c r="L2786" s="560">
        <v>0.5</v>
      </c>
      <c r="M2786" s="594">
        <v>4.0</v>
      </c>
      <c r="N2786" s="105"/>
      <c r="O2786" s="563">
        <v>85775.0</v>
      </c>
      <c r="P2786" s="563"/>
      <c r="S2786" s="8"/>
      <c r="T2786" s="8"/>
      <c r="U2786" s="8"/>
      <c r="V2786" s="8"/>
      <c r="W2786" s="8"/>
    </row>
    <row r="2787" ht="15.75" customHeight="1">
      <c r="C2787" s="67"/>
      <c r="D2787" s="67"/>
      <c r="E2787" s="67"/>
      <c r="F2787" s="67"/>
      <c r="G2787" s="67"/>
      <c r="H2787" s="115"/>
      <c r="I2787" s="115"/>
      <c r="J2787" s="115"/>
      <c r="K2787" s="207"/>
      <c r="L2787" s="570"/>
      <c r="M2787" s="597"/>
      <c r="O2787" s="563">
        <v>0.0</v>
      </c>
      <c r="P2787" s="563"/>
      <c r="S2787" s="8"/>
      <c r="T2787" s="8"/>
      <c r="U2787" s="8"/>
      <c r="V2787" s="8"/>
      <c r="W2787" s="8"/>
    </row>
    <row r="2788" ht="15.75" customHeight="1">
      <c r="B2788" s="573" t="s">
        <v>1024</v>
      </c>
      <c r="H2788" s="63"/>
      <c r="I2788" s="63"/>
      <c r="J2788" s="63"/>
      <c r="K2788" s="586"/>
      <c r="M2788" s="198"/>
      <c r="O2788" s="563">
        <v>0.0</v>
      </c>
      <c r="P2788" s="563"/>
      <c r="S2788" s="8"/>
      <c r="T2788" s="8"/>
      <c r="U2788" s="8"/>
      <c r="V2788" s="8"/>
      <c r="W2788" s="8"/>
    </row>
    <row r="2789" ht="15.75" customHeight="1">
      <c r="A2789" s="9" t="s">
        <v>6015</v>
      </c>
      <c r="B2789" s="9" t="s">
        <v>6016</v>
      </c>
      <c r="C2789" s="61">
        <v>2.0</v>
      </c>
      <c r="D2789" s="61">
        <v>107.0</v>
      </c>
      <c r="E2789" s="61">
        <v>2200.0</v>
      </c>
      <c r="F2789" s="61">
        <v>180.0</v>
      </c>
      <c r="G2789" s="61">
        <v>100.0</v>
      </c>
      <c r="H2789" s="515">
        <v>928.0</v>
      </c>
      <c r="I2789" s="515">
        <v>759.0</v>
      </c>
      <c r="J2789" s="515">
        <v>599.0</v>
      </c>
      <c r="K2789" s="246">
        <v>30.667999999999996</v>
      </c>
      <c r="L2789" s="560">
        <v>0.5</v>
      </c>
      <c r="M2789" s="594">
        <v>2.0</v>
      </c>
      <c r="N2789" s="601" t="s">
        <v>2098</v>
      </c>
      <c r="O2789" s="563">
        <v>47666.0</v>
      </c>
      <c r="P2789" s="563"/>
      <c r="S2789" s="8"/>
      <c r="T2789" s="8"/>
      <c r="U2789" s="8"/>
      <c r="V2789" s="8"/>
      <c r="W2789" s="8"/>
    </row>
    <row r="2790" ht="15.75" customHeight="1">
      <c r="A2790" s="9" t="s">
        <v>6017</v>
      </c>
      <c r="B2790" s="9" t="s">
        <v>6018</v>
      </c>
      <c r="C2790" s="61">
        <v>3.0</v>
      </c>
      <c r="D2790" s="61">
        <v>107.0</v>
      </c>
      <c r="E2790" s="61">
        <v>2200.0</v>
      </c>
      <c r="F2790" s="61">
        <v>280.0</v>
      </c>
      <c r="G2790" s="61">
        <v>200.0</v>
      </c>
      <c r="H2790" s="515">
        <v>1392.0</v>
      </c>
      <c r="I2790" s="515">
        <v>1139.0</v>
      </c>
      <c r="J2790" s="515">
        <v>899.0</v>
      </c>
      <c r="K2790" s="246">
        <v>45.815000000000005</v>
      </c>
      <c r="L2790" s="560">
        <v>0.5</v>
      </c>
      <c r="M2790" s="594">
        <v>4.0</v>
      </c>
      <c r="N2790" s="105"/>
      <c r="O2790" s="563">
        <v>61578.0</v>
      </c>
      <c r="P2790" s="563"/>
      <c r="S2790" s="8"/>
      <c r="T2790" s="8"/>
      <c r="U2790" s="8"/>
      <c r="V2790" s="8"/>
      <c r="W2790" s="8"/>
    </row>
    <row r="2791" ht="15.75" customHeight="1">
      <c r="A2791" s="9" t="s">
        <v>6019</v>
      </c>
      <c r="B2791" s="9" t="s">
        <v>6020</v>
      </c>
      <c r="C2791" s="61">
        <v>4.0</v>
      </c>
      <c r="D2791" s="61">
        <v>107.0</v>
      </c>
      <c r="E2791" s="61">
        <v>2200.0</v>
      </c>
      <c r="F2791" s="61">
        <v>380.0</v>
      </c>
      <c r="G2791" s="61">
        <v>300.0</v>
      </c>
      <c r="H2791" s="515">
        <v>1856.0</v>
      </c>
      <c r="I2791" s="515">
        <v>1518.0</v>
      </c>
      <c r="J2791" s="515">
        <v>1199.0</v>
      </c>
      <c r="K2791" s="246">
        <v>61.14900000000001</v>
      </c>
      <c r="L2791" s="560">
        <v>0.5</v>
      </c>
      <c r="M2791" s="594">
        <v>4.0</v>
      </c>
      <c r="N2791" s="105"/>
      <c r="O2791" s="563">
        <v>75519.0</v>
      </c>
      <c r="P2791" s="563"/>
      <c r="S2791" s="8"/>
      <c r="T2791" s="8"/>
      <c r="U2791" s="8"/>
      <c r="V2791" s="8"/>
      <c r="W2791" s="8"/>
    </row>
    <row r="2792" ht="15.75" customHeight="1">
      <c r="A2792" s="565" t="s">
        <v>6021</v>
      </c>
      <c r="B2792" s="565" t="s">
        <v>6022</v>
      </c>
      <c r="C2792" s="566">
        <v>5.0</v>
      </c>
      <c r="D2792" s="566">
        <v>107.0</v>
      </c>
      <c r="E2792" s="566">
        <v>2200.0</v>
      </c>
      <c r="F2792" s="566">
        <v>480.0</v>
      </c>
      <c r="G2792" s="566">
        <v>400.0</v>
      </c>
      <c r="H2792" s="567">
        <v>2320.0</v>
      </c>
      <c r="I2792" s="567">
        <v>1898.0</v>
      </c>
      <c r="J2792" s="567">
        <v>1499.0</v>
      </c>
      <c r="K2792" s="583">
        <v>76.296</v>
      </c>
      <c r="L2792" s="568">
        <v>0.5</v>
      </c>
      <c r="M2792" s="596">
        <v>4.0</v>
      </c>
      <c r="N2792" s="105"/>
      <c r="O2792" s="563">
        <v>89488.0</v>
      </c>
      <c r="P2792" s="563"/>
      <c r="S2792" s="8"/>
      <c r="T2792" s="8"/>
      <c r="U2792" s="8"/>
      <c r="V2792" s="8"/>
      <c r="W2792" s="8"/>
    </row>
    <row r="2793" ht="15.75" customHeight="1">
      <c r="C2793" s="67"/>
      <c r="D2793" s="67"/>
      <c r="E2793" s="67"/>
      <c r="F2793" s="67"/>
      <c r="G2793" s="67"/>
      <c r="H2793" s="115"/>
      <c r="I2793" s="115"/>
      <c r="J2793" s="115"/>
      <c r="K2793" s="207"/>
      <c r="L2793" s="570"/>
      <c r="M2793" s="571"/>
      <c r="O2793" s="563">
        <v>0.0</v>
      </c>
      <c r="P2793" s="563"/>
      <c r="S2793" s="8"/>
      <c r="T2793" s="8"/>
      <c r="U2793" s="8"/>
      <c r="V2793" s="8"/>
      <c r="W2793" s="8"/>
    </row>
    <row r="2794" ht="15.75" customHeight="1">
      <c r="B2794" s="573" t="s">
        <v>1081</v>
      </c>
      <c r="H2794" s="115"/>
      <c r="I2794" s="115"/>
      <c r="J2794" s="115"/>
      <c r="K2794" s="586"/>
      <c r="M2794" s="572"/>
      <c r="O2794" s="563">
        <v>0.0</v>
      </c>
      <c r="P2794" s="563"/>
      <c r="S2794" s="8"/>
      <c r="T2794" s="8"/>
      <c r="U2794" s="8"/>
      <c r="V2794" s="8"/>
      <c r="W2794" s="8"/>
    </row>
    <row r="2795" ht="15.75" customHeight="1">
      <c r="A2795" s="9" t="s">
        <v>6023</v>
      </c>
      <c r="B2795" s="9" t="s">
        <v>6024</v>
      </c>
      <c r="C2795" s="61">
        <v>2.0</v>
      </c>
      <c r="D2795" s="61">
        <v>107.0</v>
      </c>
      <c r="E2795" s="61">
        <v>2250.0</v>
      </c>
      <c r="F2795" s="61">
        <v>180.0</v>
      </c>
      <c r="G2795" s="61">
        <v>100.0</v>
      </c>
      <c r="H2795" s="515">
        <v>950.0</v>
      </c>
      <c r="I2795" s="515">
        <v>777.0</v>
      </c>
      <c r="J2795" s="515">
        <v>614.0</v>
      </c>
      <c r="K2795" s="246">
        <v>31.11</v>
      </c>
      <c r="L2795" s="560">
        <v>0.5</v>
      </c>
      <c r="M2795" s="561">
        <v>2.0</v>
      </c>
      <c r="N2795" s="601" t="s">
        <v>2098</v>
      </c>
      <c r="O2795" s="563">
        <v>48611.0</v>
      </c>
      <c r="P2795" s="563"/>
      <c r="S2795" s="8"/>
      <c r="T2795" s="8"/>
      <c r="U2795" s="8"/>
      <c r="V2795" s="8"/>
      <c r="W2795" s="8"/>
    </row>
    <row r="2796" ht="15.75" customHeight="1">
      <c r="A2796" s="9" t="s">
        <v>6025</v>
      </c>
      <c r="B2796" s="9" t="s">
        <v>6026</v>
      </c>
      <c r="C2796" s="61">
        <v>3.0</v>
      </c>
      <c r="D2796" s="61">
        <v>107.0</v>
      </c>
      <c r="E2796" s="61">
        <v>2250.0</v>
      </c>
      <c r="F2796" s="61">
        <v>280.0</v>
      </c>
      <c r="G2796" s="61">
        <v>200.0</v>
      </c>
      <c r="H2796" s="515">
        <v>1425.0</v>
      </c>
      <c r="I2796" s="515">
        <v>1166.0</v>
      </c>
      <c r="J2796" s="515">
        <v>921.0</v>
      </c>
      <c r="K2796" s="246">
        <v>46.58</v>
      </c>
      <c r="L2796" s="560">
        <v>0.5</v>
      </c>
      <c r="M2796" s="561">
        <v>4.0</v>
      </c>
      <c r="N2796" s="105"/>
      <c r="O2796" s="563">
        <v>62840.0</v>
      </c>
      <c r="P2796" s="563"/>
      <c r="S2796" s="8"/>
      <c r="T2796" s="8"/>
      <c r="U2796" s="8"/>
      <c r="V2796" s="8"/>
      <c r="W2796" s="8"/>
    </row>
    <row r="2797" ht="15.75" customHeight="1">
      <c r="A2797" s="9" t="s">
        <v>6027</v>
      </c>
      <c r="B2797" s="9" t="s">
        <v>6028</v>
      </c>
      <c r="C2797" s="61">
        <v>4.0</v>
      </c>
      <c r="D2797" s="61">
        <v>107.0</v>
      </c>
      <c r="E2797" s="61">
        <v>2250.0</v>
      </c>
      <c r="F2797" s="61">
        <v>380.0</v>
      </c>
      <c r="G2797" s="61">
        <v>300.0</v>
      </c>
      <c r="H2797" s="515">
        <v>1900.0</v>
      </c>
      <c r="I2797" s="515">
        <v>1554.0</v>
      </c>
      <c r="J2797" s="515">
        <v>1227.0</v>
      </c>
      <c r="K2797" s="246">
        <v>61.879999999999995</v>
      </c>
      <c r="L2797" s="560">
        <v>0.5</v>
      </c>
      <c r="M2797" s="561">
        <v>4.0</v>
      </c>
      <c r="N2797" s="105"/>
      <c r="O2797" s="563">
        <v>77098.0</v>
      </c>
      <c r="P2797" s="563"/>
      <c r="S2797" s="8"/>
      <c r="T2797" s="8"/>
      <c r="U2797" s="8"/>
      <c r="V2797" s="8"/>
      <c r="W2797" s="8"/>
    </row>
    <row r="2798" ht="15.75" customHeight="1">
      <c r="A2798" s="565" t="s">
        <v>6029</v>
      </c>
      <c r="B2798" s="565" t="s">
        <v>6030</v>
      </c>
      <c r="C2798" s="566">
        <v>5.0</v>
      </c>
      <c r="D2798" s="566">
        <v>107.0</v>
      </c>
      <c r="E2798" s="566">
        <v>2250.0</v>
      </c>
      <c r="F2798" s="566">
        <v>480.0</v>
      </c>
      <c r="G2798" s="566">
        <v>400.0</v>
      </c>
      <c r="H2798" s="567">
        <v>2375.0</v>
      </c>
      <c r="I2798" s="567">
        <v>1943.0</v>
      </c>
      <c r="J2798" s="567">
        <v>1534.0</v>
      </c>
      <c r="K2798" s="583">
        <v>77.35</v>
      </c>
      <c r="L2798" s="568">
        <v>0.5</v>
      </c>
      <c r="M2798" s="569">
        <v>4.0</v>
      </c>
      <c r="N2798" s="105"/>
      <c r="O2798" s="563">
        <v>91385.0</v>
      </c>
      <c r="P2798" s="563"/>
      <c r="S2798" s="8"/>
      <c r="T2798" s="8"/>
      <c r="U2798" s="8"/>
      <c r="V2798" s="8"/>
      <c r="W2798" s="8"/>
    </row>
    <row r="2799" ht="15.75" customHeight="1">
      <c r="H2799" s="63"/>
      <c r="I2799" s="63"/>
      <c r="J2799" s="63"/>
      <c r="K2799" s="586"/>
      <c r="M2799" s="572"/>
      <c r="O2799" s="563">
        <v>0.0</v>
      </c>
      <c r="P2799" s="563"/>
      <c r="S2799" s="8"/>
      <c r="T2799" s="8"/>
      <c r="U2799" s="8"/>
      <c r="V2799" s="8"/>
      <c r="W2799" s="8"/>
    </row>
    <row r="2800" ht="15.75" customHeight="1">
      <c r="B2800" s="573" t="s">
        <v>1138</v>
      </c>
      <c r="H2800" s="63"/>
      <c r="I2800" s="63"/>
      <c r="J2800" s="63"/>
      <c r="K2800" s="586"/>
      <c r="M2800" s="572"/>
      <c r="O2800" s="563">
        <v>0.0</v>
      </c>
      <c r="P2800" s="563"/>
      <c r="S2800" s="8"/>
      <c r="T2800" s="8"/>
      <c r="U2800" s="8"/>
      <c r="V2800" s="8"/>
      <c r="W2800" s="8"/>
    </row>
    <row r="2801" ht="15.75" customHeight="1">
      <c r="A2801" s="9" t="s">
        <v>6031</v>
      </c>
      <c r="B2801" s="9" t="s">
        <v>6032</v>
      </c>
      <c r="C2801" s="61">
        <v>2.0</v>
      </c>
      <c r="D2801" s="61">
        <v>107.0</v>
      </c>
      <c r="E2801" s="61">
        <v>2500.0</v>
      </c>
      <c r="F2801" s="61">
        <v>180.0</v>
      </c>
      <c r="G2801" s="61">
        <v>100.0</v>
      </c>
      <c r="H2801" s="515">
        <v>1056.0</v>
      </c>
      <c r="I2801" s="515">
        <v>864.0</v>
      </c>
      <c r="J2801" s="515">
        <v>682.0</v>
      </c>
      <c r="K2801" s="246">
        <v>34.339999999999996</v>
      </c>
      <c r="L2801" s="560">
        <v>0.5</v>
      </c>
      <c r="M2801" s="561">
        <v>2.0</v>
      </c>
      <c r="N2801" s="601" t="s">
        <v>2098</v>
      </c>
      <c r="O2801" s="563">
        <v>59249.0</v>
      </c>
      <c r="P2801" s="563"/>
      <c r="S2801" s="8"/>
      <c r="T2801" s="8"/>
      <c r="U2801" s="8"/>
      <c r="V2801" s="8"/>
      <c r="W2801" s="8"/>
    </row>
    <row r="2802" ht="15.75" customHeight="1">
      <c r="A2802" s="9" t="s">
        <v>6033</v>
      </c>
      <c r="B2802" s="9" t="s">
        <v>6034</v>
      </c>
      <c r="C2802" s="61">
        <v>3.0</v>
      </c>
      <c r="D2802" s="61">
        <v>107.0</v>
      </c>
      <c r="E2802" s="61">
        <v>2500.0</v>
      </c>
      <c r="F2802" s="61">
        <v>280.0</v>
      </c>
      <c r="G2802" s="61">
        <v>200.0</v>
      </c>
      <c r="H2802" s="515">
        <v>1584.0</v>
      </c>
      <c r="I2802" s="515">
        <v>1296.0</v>
      </c>
      <c r="J2802" s="515">
        <v>1023.0</v>
      </c>
      <c r="K2802" s="246">
        <v>51.339999999999996</v>
      </c>
      <c r="L2802" s="560">
        <v>0.5</v>
      </c>
      <c r="M2802" s="561">
        <v>4.0</v>
      </c>
      <c r="N2802" s="105"/>
      <c r="O2802" s="563">
        <v>77035.0</v>
      </c>
      <c r="P2802" s="563"/>
      <c r="S2802" s="8"/>
      <c r="T2802" s="8"/>
      <c r="U2802" s="8"/>
      <c r="V2802" s="8"/>
      <c r="W2802" s="8"/>
    </row>
    <row r="2803" ht="15.75" customHeight="1">
      <c r="A2803" s="9" t="s">
        <v>6035</v>
      </c>
      <c r="B2803" s="9" t="s">
        <v>6036</v>
      </c>
      <c r="C2803" s="61">
        <v>4.0</v>
      </c>
      <c r="D2803" s="61">
        <v>107.0</v>
      </c>
      <c r="E2803" s="61">
        <v>2500.0</v>
      </c>
      <c r="F2803" s="61">
        <v>380.0</v>
      </c>
      <c r="G2803" s="61">
        <v>300.0</v>
      </c>
      <c r="H2803" s="515">
        <v>2112.0</v>
      </c>
      <c r="I2803" s="515">
        <v>1728.0</v>
      </c>
      <c r="J2803" s="515">
        <v>1364.0</v>
      </c>
      <c r="K2803" s="246">
        <v>68.34</v>
      </c>
      <c r="L2803" s="560">
        <v>0.5</v>
      </c>
      <c r="M2803" s="561">
        <v>4.0</v>
      </c>
      <c r="N2803" s="105"/>
      <c r="O2803" s="563">
        <v>94856.0</v>
      </c>
      <c r="P2803" s="563"/>
      <c r="S2803" s="8"/>
      <c r="T2803" s="8"/>
      <c r="U2803" s="8"/>
      <c r="V2803" s="8"/>
      <c r="W2803" s="8"/>
    </row>
    <row r="2804" ht="15.75" customHeight="1">
      <c r="H2804" s="63"/>
      <c r="I2804" s="63"/>
      <c r="J2804" s="63"/>
      <c r="K2804" s="586"/>
      <c r="M2804" s="572"/>
      <c r="O2804" s="563">
        <v>0.0</v>
      </c>
      <c r="P2804" s="563"/>
      <c r="S2804" s="8"/>
      <c r="T2804" s="8"/>
      <c r="U2804" s="8"/>
      <c r="V2804" s="8"/>
      <c r="W2804" s="8"/>
    </row>
    <row r="2805" ht="15.75" customHeight="1">
      <c r="B2805" s="573" t="s">
        <v>1195</v>
      </c>
      <c r="H2805" s="63"/>
      <c r="I2805" s="63"/>
      <c r="J2805" s="63"/>
      <c r="K2805" s="586"/>
      <c r="M2805" s="572"/>
      <c r="O2805" s="563">
        <v>0.0</v>
      </c>
      <c r="P2805" s="563"/>
      <c r="S2805" s="8"/>
      <c r="T2805" s="8"/>
      <c r="U2805" s="8"/>
      <c r="V2805" s="8"/>
      <c r="W2805" s="8"/>
    </row>
    <row r="2806" ht="15.75" customHeight="1">
      <c r="A2806" s="9" t="s">
        <v>6037</v>
      </c>
      <c r="B2806" s="9" t="s">
        <v>6038</v>
      </c>
      <c r="C2806" s="61">
        <v>2.0</v>
      </c>
      <c r="D2806" s="61">
        <v>107.0</v>
      </c>
      <c r="E2806" s="61">
        <v>3000.0</v>
      </c>
      <c r="F2806" s="61">
        <v>180.0</v>
      </c>
      <c r="G2806" s="61">
        <v>100.0</v>
      </c>
      <c r="H2806" s="515">
        <v>1266.0</v>
      </c>
      <c r="I2806" s="515">
        <v>1036.0</v>
      </c>
      <c r="J2806" s="515">
        <v>818.0</v>
      </c>
      <c r="K2806" s="246">
        <v>41.20799999999999</v>
      </c>
      <c r="L2806" s="560">
        <v>0.5</v>
      </c>
      <c r="M2806" s="561">
        <v>2.0</v>
      </c>
      <c r="N2806" s="562"/>
      <c r="O2806" s="563">
        <v>69886.0</v>
      </c>
      <c r="P2806" s="563"/>
      <c r="S2806" s="8"/>
      <c r="T2806" s="8"/>
      <c r="U2806" s="8"/>
      <c r="V2806" s="8"/>
      <c r="W2806" s="8"/>
    </row>
    <row r="2807" ht="15.75" customHeight="1">
      <c r="A2807" s="9" t="s">
        <v>6039</v>
      </c>
      <c r="B2807" s="9" t="s">
        <v>6040</v>
      </c>
      <c r="C2807" s="61">
        <v>3.0</v>
      </c>
      <c r="D2807" s="61">
        <v>107.0</v>
      </c>
      <c r="E2807" s="61">
        <v>3000.0</v>
      </c>
      <c r="F2807" s="61">
        <v>280.0</v>
      </c>
      <c r="G2807" s="61">
        <v>200.0</v>
      </c>
      <c r="H2807" s="515">
        <v>1899.0</v>
      </c>
      <c r="I2807" s="515">
        <v>1553.0</v>
      </c>
      <c r="J2807" s="515">
        <v>1227.0</v>
      </c>
      <c r="K2807" s="246">
        <v>61.60799999999999</v>
      </c>
      <c r="L2807" s="560">
        <v>0.5</v>
      </c>
      <c r="M2807" s="561">
        <v>4.0</v>
      </c>
      <c r="N2807" s="105"/>
      <c r="O2807" s="563">
        <v>91230.0</v>
      </c>
      <c r="P2807" s="563"/>
      <c r="S2807" s="8"/>
      <c r="T2807" s="8"/>
      <c r="U2807" s="8"/>
      <c r="V2807" s="8"/>
      <c r="W2807" s="8"/>
    </row>
    <row r="2808" ht="15.75" customHeight="1">
      <c r="K2808" s="586"/>
      <c r="M2808" s="572"/>
      <c r="O2808" s="563">
        <v>0.0</v>
      </c>
      <c r="P2808" s="563"/>
      <c r="S2808" s="8"/>
      <c r="T2808" s="8"/>
      <c r="U2808" s="8"/>
      <c r="V2808" s="8"/>
      <c r="W2808" s="8"/>
    </row>
    <row r="2809" ht="15.75" customHeight="1">
      <c r="O2809" s="563">
        <v>0.0</v>
      </c>
      <c r="P2809" s="563"/>
      <c r="S2809" s="8"/>
      <c r="T2809" s="8"/>
      <c r="U2809" s="8"/>
      <c r="V2809" s="8"/>
      <c r="W2809" s="8"/>
    </row>
    <row r="2810" ht="15.75" customHeight="1">
      <c r="A2810" s="9" t="s">
        <v>6041</v>
      </c>
      <c r="B2810" s="9" t="s">
        <v>6042</v>
      </c>
      <c r="C2810" s="61">
        <v>2.0</v>
      </c>
      <c r="D2810" s="61">
        <v>105.0</v>
      </c>
      <c r="E2810" s="61">
        <v>180.0</v>
      </c>
      <c r="F2810" s="61">
        <v>500.0</v>
      </c>
      <c r="G2810" s="61">
        <v>430.0</v>
      </c>
      <c r="H2810" s="515">
        <v>212.0</v>
      </c>
      <c r="I2810" s="515">
        <v>173.416</v>
      </c>
      <c r="J2810" s="515">
        <v>136.952</v>
      </c>
      <c r="K2810" s="61">
        <v>9.01</v>
      </c>
      <c r="L2810" s="560">
        <v>0.5</v>
      </c>
      <c r="M2810" s="594">
        <v>2.0</v>
      </c>
      <c r="N2810" s="601" t="s">
        <v>1254</v>
      </c>
      <c r="O2810" s="563">
        <v>24879.0</v>
      </c>
      <c r="P2810" s="563"/>
      <c r="S2810" s="8"/>
      <c r="T2810" s="8"/>
      <c r="U2810" s="8"/>
      <c r="V2810" s="8"/>
      <c r="W2810" s="8"/>
    </row>
    <row r="2811" ht="15.75" customHeight="1">
      <c r="A2811" s="9" t="s">
        <v>6043</v>
      </c>
      <c r="B2811" s="9" t="s">
        <v>6044</v>
      </c>
      <c r="C2811" s="61">
        <v>3.0</v>
      </c>
      <c r="D2811" s="61">
        <v>105.0</v>
      </c>
      <c r="E2811" s="61">
        <v>280.0</v>
      </c>
      <c r="F2811" s="61">
        <v>500.0</v>
      </c>
      <c r="G2811" s="61">
        <v>430.0</v>
      </c>
      <c r="H2811" s="515">
        <v>318.0</v>
      </c>
      <c r="I2811" s="515">
        <v>260.12399999999997</v>
      </c>
      <c r="J2811" s="515">
        <v>205.428</v>
      </c>
      <c r="K2811" s="61">
        <v>12.92</v>
      </c>
      <c r="L2811" s="560">
        <v>0.5</v>
      </c>
      <c r="M2811" s="594">
        <v>4.0</v>
      </c>
      <c r="N2811" s="105"/>
      <c r="O2811" s="563">
        <v>29285.0</v>
      </c>
      <c r="P2811" s="563"/>
      <c r="S2811" s="8"/>
      <c r="T2811" s="8"/>
      <c r="U2811" s="8"/>
      <c r="V2811" s="8"/>
      <c r="W2811" s="8"/>
    </row>
    <row r="2812" ht="15.75" customHeight="1">
      <c r="A2812" s="9" t="s">
        <v>6045</v>
      </c>
      <c r="B2812" s="9" t="s">
        <v>6046</v>
      </c>
      <c r="C2812" s="61">
        <v>4.0</v>
      </c>
      <c r="D2812" s="61">
        <v>105.0</v>
      </c>
      <c r="E2812" s="61">
        <v>380.0</v>
      </c>
      <c r="F2812" s="61">
        <v>500.0</v>
      </c>
      <c r="G2812" s="61">
        <v>430.0</v>
      </c>
      <c r="H2812" s="515">
        <v>424.0</v>
      </c>
      <c r="I2812" s="515">
        <v>346.832</v>
      </c>
      <c r="J2812" s="515">
        <v>273.904</v>
      </c>
      <c r="K2812" s="61">
        <v>17.169999999999998</v>
      </c>
      <c r="L2812" s="560">
        <v>0.5</v>
      </c>
      <c r="M2812" s="594">
        <v>4.0</v>
      </c>
      <c r="N2812" s="105"/>
      <c r="O2812" s="563">
        <v>33701.0</v>
      </c>
      <c r="P2812" s="563"/>
      <c r="S2812" s="63"/>
      <c r="T2812" s="8"/>
      <c r="U2812" s="8"/>
      <c r="V2812" s="8"/>
      <c r="W2812" s="8"/>
    </row>
    <row r="2813" ht="15.75" customHeight="1">
      <c r="A2813" s="9" t="s">
        <v>6047</v>
      </c>
      <c r="B2813" s="9" t="s">
        <v>6048</v>
      </c>
      <c r="C2813" s="61">
        <v>5.0</v>
      </c>
      <c r="D2813" s="61">
        <v>105.0</v>
      </c>
      <c r="E2813" s="61">
        <v>480.0</v>
      </c>
      <c r="F2813" s="61">
        <v>500.0</v>
      </c>
      <c r="G2813" s="61">
        <v>430.0</v>
      </c>
      <c r="H2813" s="515">
        <v>530.0</v>
      </c>
      <c r="I2813" s="515">
        <v>433.53999999999996</v>
      </c>
      <c r="J2813" s="515">
        <v>342.38</v>
      </c>
      <c r="K2813" s="61">
        <v>21.25</v>
      </c>
      <c r="L2813" s="560">
        <v>0.5</v>
      </c>
      <c r="M2813" s="594">
        <v>4.0</v>
      </c>
      <c r="N2813" s="105"/>
      <c r="O2813" s="563">
        <v>38122.0</v>
      </c>
      <c r="P2813" s="563"/>
      <c r="S2813" s="63"/>
      <c r="T2813" s="8"/>
      <c r="U2813" s="8"/>
      <c r="V2813" s="8"/>
      <c r="W2813" s="8"/>
    </row>
    <row r="2814" ht="15.75" customHeight="1">
      <c r="A2814" s="9" t="s">
        <v>6049</v>
      </c>
      <c r="B2814" s="9" t="s">
        <v>6050</v>
      </c>
      <c r="C2814" s="61">
        <v>6.0</v>
      </c>
      <c r="D2814" s="61">
        <v>105.0</v>
      </c>
      <c r="E2814" s="61">
        <v>580.0</v>
      </c>
      <c r="F2814" s="61">
        <v>500.0</v>
      </c>
      <c r="G2814" s="61">
        <v>430.0</v>
      </c>
      <c r="H2814" s="515">
        <v>636.0</v>
      </c>
      <c r="I2814" s="515">
        <v>520.2479999999999</v>
      </c>
      <c r="J2814" s="515">
        <v>410.856</v>
      </c>
      <c r="K2814" s="61">
        <v>25.5</v>
      </c>
      <c r="L2814" s="560">
        <v>0.5</v>
      </c>
      <c r="M2814" s="594">
        <v>4.0</v>
      </c>
      <c r="N2814" s="105"/>
      <c r="O2814" s="563">
        <v>42556.0</v>
      </c>
      <c r="P2814" s="563"/>
      <c r="S2814" s="63"/>
      <c r="T2814" s="8"/>
      <c r="U2814" s="8"/>
      <c r="V2814" s="8"/>
      <c r="W2814" s="8"/>
    </row>
    <row r="2815" ht="15.75" customHeight="1">
      <c r="A2815" s="9" t="s">
        <v>6051</v>
      </c>
      <c r="B2815" s="9" t="s">
        <v>6052</v>
      </c>
      <c r="C2815" s="61">
        <v>7.0</v>
      </c>
      <c r="D2815" s="61">
        <v>105.0</v>
      </c>
      <c r="E2815" s="61">
        <v>680.0</v>
      </c>
      <c r="F2815" s="61">
        <v>500.0</v>
      </c>
      <c r="G2815" s="61">
        <v>430.0</v>
      </c>
      <c r="H2815" s="515">
        <v>742.0</v>
      </c>
      <c r="I2815" s="515">
        <v>606.956</v>
      </c>
      <c r="J2815" s="515">
        <v>479.332</v>
      </c>
      <c r="K2815" s="61">
        <v>29.75</v>
      </c>
      <c r="L2815" s="560">
        <v>0.5</v>
      </c>
      <c r="M2815" s="594">
        <v>4.0</v>
      </c>
      <c r="N2815" s="105"/>
      <c r="O2815" s="563">
        <v>46998.0</v>
      </c>
      <c r="P2815" s="563"/>
      <c r="S2815" s="63"/>
      <c r="T2815" s="8"/>
      <c r="U2815" s="8"/>
      <c r="V2815" s="8"/>
      <c r="W2815" s="8"/>
    </row>
    <row r="2816" ht="15.75" customHeight="1">
      <c r="A2816" s="9" t="s">
        <v>6053</v>
      </c>
      <c r="B2816" s="9" t="s">
        <v>6054</v>
      </c>
      <c r="C2816" s="61">
        <v>8.0</v>
      </c>
      <c r="D2816" s="61">
        <v>105.0</v>
      </c>
      <c r="E2816" s="61">
        <v>780.0</v>
      </c>
      <c r="F2816" s="61">
        <v>500.0</v>
      </c>
      <c r="G2816" s="61">
        <v>430.0</v>
      </c>
      <c r="H2816" s="515">
        <v>848.0</v>
      </c>
      <c r="I2816" s="515">
        <v>693.664</v>
      </c>
      <c r="J2816" s="515">
        <v>547.808</v>
      </c>
      <c r="K2816" s="61">
        <v>33.83</v>
      </c>
      <c r="L2816" s="560">
        <v>0.5</v>
      </c>
      <c r="M2816" s="594">
        <v>4.0</v>
      </c>
      <c r="N2816" s="105"/>
      <c r="O2816" s="563">
        <v>51449.0</v>
      </c>
      <c r="P2816" s="563"/>
      <c r="S2816" s="63"/>
      <c r="T2816" s="8"/>
      <c r="U2816" s="8"/>
      <c r="V2816" s="8"/>
      <c r="W2816" s="8"/>
    </row>
    <row r="2817" ht="15.75" customHeight="1">
      <c r="C2817" s="67"/>
      <c r="D2817" s="67"/>
      <c r="E2817" s="67"/>
      <c r="F2817" s="67"/>
      <c r="G2817" s="67"/>
      <c r="H2817" s="115"/>
      <c r="I2817" s="115"/>
      <c r="J2817" s="115"/>
      <c r="K2817" s="67"/>
      <c r="L2817" s="570"/>
      <c r="M2817" s="592"/>
      <c r="O2817" s="563">
        <v>0.0</v>
      </c>
      <c r="P2817" s="563"/>
      <c r="S2817" s="63"/>
      <c r="T2817" s="8"/>
      <c r="U2817" s="8"/>
      <c r="V2817" s="8"/>
      <c r="W2817" s="8"/>
    </row>
    <row r="2818" ht="15.75" customHeight="1">
      <c r="A2818" s="572"/>
      <c r="B2818" s="573" t="s">
        <v>1676</v>
      </c>
      <c r="C2818" s="572"/>
      <c r="D2818" s="572"/>
      <c r="E2818" s="572"/>
      <c r="F2818" s="572"/>
      <c r="G2818" s="572"/>
      <c r="H2818" s="574"/>
      <c r="I2818" s="574"/>
      <c r="J2818" s="574"/>
      <c r="K2818" s="572"/>
      <c r="L2818" s="575"/>
      <c r="M2818" s="56"/>
      <c r="N2818" s="572"/>
      <c r="O2818" s="563">
        <v>0.0</v>
      </c>
      <c r="P2818" s="563"/>
      <c r="S2818" s="63"/>
      <c r="T2818" s="8"/>
      <c r="U2818" s="8"/>
      <c r="V2818" s="8"/>
      <c r="W2818" s="8"/>
    </row>
    <row r="2819" ht="15.75" customHeight="1">
      <c r="A2819" s="9" t="s">
        <v>6055</v>
      </c>
      <c r="B2819" s="9" t="s">
        <v>6056</v>
      </c>
      <c r="C2819" s="61">
        <v>2.0</v>
      </c>
      <c r="D2819" s="61">
        <v>105.0</v>
      </c>
      <c r="E2819" s="61">
        <v>180.0</v>
      </c>
      <c r="F2819" s="61">
        <v>550.0</v>
      </c>
      <c r="G2819" s="61">
        <v>480.0</v>
      </c>
      <c r="H2819" s="515">
        <v>232.0</v>
      </c>
      <c r="I2819" s="515">
        <v>189.77599999999998</v>
      </c>
      <c r="J2819" s="515">
        <v>149.872</v>
      </c>
      <c r="K2819" s="61">
        <v>9.35</v>
      </c>
      <c r="L2819" s="560">
        <v>0.5</v>
      </c>
      <c r="M2819" s="594">
        <v>2.0</v>
      </c>
      <c r="N2819" s="601" t="s">
        <v>1254</v>
      </c>
      <c r="O2819" s="563">
        <v>26762.0</v>
      </c>
      <c r="P2819" s="563"/>
      <c r="S2819" s="63"/>
      <c r="T2819" s="8"/>
      <c r="U2819" s="8"/>
      <c r="V2819" s="8"/>
      <c r="W2819" s="8"/>
    </row>
    <row r="2820" ht="15.75" customHeight="1">
      <c r="A2820" s="9" t="s">
        <v>6057</v>
      </c>
      <c r="B2820" s="9" t="s">
        <v>6058</v>
      </c>
      <c r="C2820" s="61">
        <v>3.0</v>
      </c>
      <c r="D2820" s="61">
        <v>105.0</v>
      </c>
      <c r="E2820" s="61">
        <v>280.0</v>
      </c>
      <c r="F2820" s="61">
        <v>550.0</v>
      </c>
      <c r="G2820" s="61">
        <v>480.0</v>
      </c>
      <c r="H2820" s="515">
        <v>348.0</v>
      </c>
      <c r="I2820" s="515">
        <v>284.664</v>
      </c>
      <c r="J2820" s="515">
        <v>224.808</v>
      </c>
      <c r="K2820" s="61">
        <v>13.77</v>
      </c>
      <c r="L2820" s="560">
        <v>0.5</v>
      </c>
      <c r="M2820" s="594">
        <v>4.0</v>
      </c>
      <c r="N2820" s="105"/>
      <c r="O2820" s="563">
        <v>31603.0</v>
      </c>
      <c r="P2820" s="563"/>
      <c r="S2820" s="63"/>
      <c r="T2820" s="8"/>
      <c r="U2820" s="8"/>
      <c r="V2820" s="8"/>
      <c r="W2820" s="8"/>
    </row>
    <row r="2821" ht="15.75" customHeight="1">
      <c r="A2821" s="9" t="s">
        <v>6059</v>
      </c>
      <c r="B2821" s="9" t="s">
        <v>6060</v>
      </c>
      <c r="C2821" s="61">
        <v>4.0</v>
      </c>
      <c r="D2821" s="61">
        <v>105.0</v>
      </c>
      <c r="E2821" s="61">
        <v>380.0</v>
      </c>
      <c r="F2821" s="61">
        <v>550.0</v>
      </c>
      <c r="G2821" s="61">
        <v>480.0</v>
      </c>
      <c r="H2821" s="515">
        <v>464.0</v>
      </c>
      <c r="I2821" s="515">
        <v>379.55199999999996</v>
      </c>
      <c r="J2821" s="515">
        <v>299.744</v>
      </c>
      <c r="K2821" s="61">
        <v>18.36</v>
      </c>
      <c r="L2821" s="560">
        <v>0.5</v>
      </c>
      <c r="M2821" s="594">
        <v>4.0</v>
      </c>
      <c r="N2821" s="105"/>
      <c r="O2821" s="563">
        <v>36463.0</v>
      </c>
      <c r="P2821" s="563"/>
      <c r="S2821" s="63"/>
      <c r="T2821" s="8"/>
      <c r="U2821" s="8"/>
      <c r="V2821" s="8"/>
      <c r="W2821" s="8"/>
    </row>
    <row r="2822" ht="15.75" customHeight="1">
      <c r="A2822" s="9" t="s">
        <v>6061</v>
      </c>
      <c r="B2822" s="9" t="s">
        <v>6062</v>
      </c>
      <c r="C2822" s="61">
        <v>5.0</v>
      </c>
      <c r="D2822" s="61">
        <v>105.0</v>
      </c>
      <c r="E2822" s="61">
        <v>480.0</v>
      </c>
      <c r="F2822" s="61">
        <v>550.0</v>
      </c>
      <c r="G2822" s="61">
        <v>480.0</v>
      </c>
      <c r="H2822" s="515">
        <v>580.0</v>
      </c>
      <c r="I2822" s="515">
        <v>474.44</v>
      </c>
      <c r="J2822" s="515">
        <v>374.68</v>
      </c>
      <c r="K2822" s="61">
        <v>22.78</v>
      </c>
      <c r="L2822" s="560">
        <v>0.5</v>
      </c>
      <c r="M2822" s="594">
        <v>4.0</v>
      </c>
      <c r="N2822" s="105"/>
      <c r="O2822" s="563">
        <v>41329.0</v>
      </c>
      <c r="P2822" s="563"/>
      <c r="S2822" s="63"/>
      <c r="T2822" s="8"/>
      <c r="U2822" s="8"/>
      <c r="V2822" s="8"/>
      <c r="W2822" s="8"/>
    </row>
    <row r="2823" ht="15.75" customHeight="1">
      <c r="A2823" s="9" t="s">
        <v>6063</v>
      </c>
      <c r="B2823" s="9" t="s">
        <v>6064</v>
      </c>
      <c r="C2823" s="61">
        <v>6.0</v>
      </c>
      <c r="D2823" s="61">
        <v>105.0</v>
      </c>
      <c r="E2823" s="61">
        <v>580.0</v>
      </c>
      <c r="F2823" s="61">
        <v>550.0</v>
      </c>
      <c r="G2823" s="61">
        <v>480.0</v>
      </c>
      <c r="H2823" s="515">
        <v>696.0</v>
      </c>
      <c r="I2823" s="515">
        <v>569.328</v>
      </c>
      <c r="J2823" s="515">
        <v>449.616</v>
      </c>
      <c r="K2823" s="61">
        <v>27.37</v>
      </c>
      <c r="L2823" s="560">
        <v>0.5</v>
      </c>
      <c r="M2823" s="594">
        <v>4.0</v>
      </c>
      <c r="N2823" s="105"/>
      <c r="O2823" s="563">
        <v>46204.0</v>
      </c>
      <c r="P2823" s="563"/>
      <c r="S2823" s="63"/>
      <c r="T2823" s="8"/>
      <c r="U2823" s="8"/>
      <c r="V2823" s="8"/>
      <c r="W2823" s="8"/>
    </row>
    <row r="2824" ht="15.75" customHeight="1">
      <c r="A2824" s="9" t="s">
        <v>6065</v>
      </c>
      <c r="B2824" s="9" t="s">
        <v>6066</v>
      </c>
      <c r="C2824" s="61">
        <v>7.0</v>
      </c>
      <c r="D2824" s="61">
        <v>105.0</v>
      </c>
      <c r="E2824" s="61">
        <v>680.0</v>
      </c>
      <c r="F2824" s="61">
        <v>550.0</v>
      </c>
      <c r="G2824" s="61">
        <v>480.0</v>
      </c>
      <c r="H2824" s="515">
        <v>812.0</v>
      </c>
      <c r="I2824" s="515">
        <v>664.216</v>
      </c>
      <c r="J2824" s="515">
        <v>524.552</v>
      </c>
      <c r="K2824" s="61">
        <v>31.79</v>
      </c>
      <c r="L2824" s="560">
        <v>0.5</v>
      </c>
      <c r="M2824" s="594">
        <v>4.0</v>
      </c>
      <c r="N2824" s="105"/>
      <c r="O2824" s="563">
        <v>51092.0</v>
      </c>
      <c r="P2824" s="563"/>
      <c r="S2824" s="63"/>
      <c r="T2824" s="8"/>
      <c r="U2824" s="8"/>
      <c r="V2824" s="8"/>
      <c r="W2824" s="8"/>
    </row>
    <row r="2825" ht="15.75" customHeight="1">
      <c r="A2825" s="9" t="s">
        <v>6067</v>
      </c>
      <c r="B2825" s="9" t="s">
        <v>6068</v>
      </c>
      <c r="C2825" s="61">
        <v>8.0</v>
      </c>
      <c r="D2825" s="61">
        <v>105.0</v>
      </c>
      <c r="E2825" s="61">
        <v>780.0</v>
      </c>
      <c r="F2825" s="61">
        <v>550.0</v>
      </c>
      <c r="G2825" s="61">
        <v>480.0</v>
      </c>
      <c r="H2825" s="515">
        <v>928.0</v>
      </c>
      <c r="I2825" s="515">
        <v>759.1039999999999</v>
      </c>
      <c r="J2825" s="515">
        <v>599.488</v>
      </c>
      <c r="K2825" s="61">
        <v>36.379999999999995</v>
      </c>
      <c r="L2825" s="560">
        <v>0.5</v>
      </c>
      <c r="M2825" s="594">
        <v>4.0</v>
      </c>
      <c r="N2825" s="105"/>
      <c r="O2825" s="563">
        <v>55989.0</v>
      </c>
      <c r="P2825" s="563"/>
      <c r="S2825" s="63"/>
      <c r="T2825" s="8"/>
      <c r="U2825" s="8"/>
      <c r="V2825" s="8"/>
      <c r="W2825" s="8"/>
    </row>
    <row r="2826" ht="15.75" customHeight="1">
      <c r="E2826" s="8"/>
      <c r="H2826" s="63"/>
      <c r="I2826" s="63"/>
      <c r="J2826" s="63"/>
      <c r="M2826" s="8"/>
      <c r="O2826" s="563">
        <v>0.0</v>
      </c>
      <c r="P2826" s="563"/>
      <c r="S2826" s="63"/>
      <c r="T2826" s="8"/>
      <c r="U2826" s="8"/>
      <c r="V2826" s="8"/>
      <c r="W2826" s="8"/>
    </row>
    <row r="2827" ht="15.75" customHeight="1">
      <c r="B2827" s="573" t="s">
        <v>1826</v>
      </c>
      <c r="E2827" s="8"/>
      <c r="H2827" s="63"/>
      <c r="I2827" s="63"/>
      <c r="J2827" s="63"/>
      <c r="M2827" s="8"/>
      <c r="O2827" s="563">
        <v>0.0</v>
      </c>
      <c r="P2827" s="563"/>
      <c r="S2827" s="63"/>
      <c r="T2827" s="8"/>
      <c r="U2827" s="8"/>
      <c r="V2827" s="8"/>
      <c r="W2827" s="8"/>
    </row>
    <row r="2828" ht="15.75" customHeight="1">
      <c r="A2828" s="9" t="s">
        <v>6069</v>
      </c>
      <c r="B2828" s="9" t="s">
        <v>6070</v>
      </c>
      <c r="C2828" s="61">
        <v>2.0</v>
      </c>
      <c r="D2828" s="61">
        <v>105.0</v>
      </c>
      <c r="E2828" s="61">
        <v>180.0</v>
      </c>
      <c r="F2828" s="61">
        <v>750.0</v>
      </c>
      <c r="G2828" s="61">
        <v>680.0</v>
      </c>
      <c r="H2828" s="515">
        <v>316.0</v>
      </c>
      <c r="I2828" s="515">
        <v>258.488</v>
      </c>
      <c r="J2828" s="515">
        <v>204.136</v>
      </c>
      <c r="K2828" s="61">
        <v>11.9</v>
      </c>
      <c r="L2828" s="560">
        <v>0.5</v>
      </c>
      <c r="M2828" s="594">
        <v>2.0</v>
      </c>
      <c r="N2828" s="601" t="s">
        <v>1254</v>
      </c>
      <c r="O2828" s="563">
        <v>29380.0</v>
      </c>
      <c r="P2828" s="563"/>
      <c r="S2828" s="63"/>
      <c r="T2828" s="8"/>
      <c r="U2828" s="8"/>
      <c r="V2828" s="8"/>
      <c r="W2828" s="8"/>
    </row>
    <row r="2829" ht="15.75" customHeight="1">
      <c r="A2829" s="9" t="s">
        <v>6071</v>
      </c>
      <c r="B2829" s="9" t="s">
        <v>6072</v>
      </c>
      <c r="C2829" s="61">
        <v>3.0</v>
      </c>
      <c r="D2829" s="61">
        <v>105.0</v>
      </c>
      <c r="E2829" s="61">
        <v>280.0</v>
      </c>
      <c r="F2829" s="61">
        <v>750.0</v>
      </c>
      <c r="G2829" s="61">
        <v>680.0</v>
      </c>
      <c r="H2829" s="515">
        <v>474.0</v>
      </c>
      <c r="I2829" s="515">
        <v>387.73199999999997</v>
      </c>
      <c r="J2829" s="515">
        <v>306.204</v>
      </c>
      <c r="K2829" s="61">
        <v>17.68</v>
      </c>
      <c r="L2829" s="560">
        <v>0.5</v>
      </c>
      <c r="M2829" s="594">
        <v>4.0</v>
      </c>
      <c r="N2829" s="105"/>
      <c r="O2829" s="563">
        <v>35388.0</v>
      </c>
      <c r="P2829" s="563"/>
      <c r="S2829" s="63"/>
      <c r="T2829" s="8"/>
      <c r="U2829" s="8"/>
      <c r="V2829" s="8"/>
      <c r="W2829" s="8"/>
    </row>
    <row r="2830" ht="15.75" customHeight="1">
      <c r="A2830" s="9" t="s">
        <v>6073</v>
      </c>
      <c r="B2830" s="9" t="s">
        <v>6074</v>
      </c>
      <c r="C2830" s="61">
        <v>4.0</v>
      </c>
      <c r="D2830" s="61">
        <v>105.0</v>
      </c>
      <c r="E2830" s="61">
        <v>380.0</v>
      </c>
      <c r="F2830" s="61">
        <v>750.0</v>
      </c>
      <c r="G2830" s="61">
        <v>680.0</v>
      </c>
      <c r="H2830" s="515">
        <v>632.0</v>
      </c>
      <c r="I2830" s="515">
        <v>516.976</v>
      </c>
      <c r="J2830" s="515">
        <v>408.272</v>
      </c>
      <c r="K2830" s="61">
        <v>23.46</v>
      </c>
      <c r="L2830" s="560">
        <v>0.5</v>
      </c>
      <c r="M2830" s="594">
        <v>4.0</v>
      </c>
      <c r="N2830" s="105"/>
      <c r="O2830" s="563">
        <v>41410.0</v>
      </c>
      <c r="P2830" s="563"/>
      <c r="S2830" s="63"/>
      <c r="T2830" s="8"/>
      <c r="U2830" s="8"/>
      <c r="V2830" s="8"/>
      <c r="W2830" s="8"/>
    </row>
    <row r="2831" ht="15.75" customHeight="1">
      <c r="A2831" s="9" t="s">
        <v>6075</v>
      </c>
      <c r="B2831" s="9" t="s">
        <v>6076</v>
      </c>
      <c r="C2831" s="61">
        <v>5.0</v>
      </c>
      <c r="D2831" s="61">
        <v>105.0</v>
      </c>
      <c r="E2831" s="61">
        <v>480.0</v>
      </c>
      <c r="F2831" s="61">
        <v>750.0</v>
      </c>
      <c r="G2831" s="61">
        <v>680.0</v>
      </c>
      <c r="H2831" s="515">
        <v>790.0</v>
      </c>
      <c r="I2831" s="515">
        <v>646.2199999999999</v>
      </c>
      <c r="J2831" s="515">
        <v>510.34000000000003</v>
      </c>
      <c r="K2831" s="61">
        <v>29.24</v>
      </c>
      <c r="L2831" s="560">
        <v>0.5</v>
      </c>
      <c r="M2831" s="594">
        <v>4.0</v>
      </c>
      <c r="N2831" s="105"/>
      <c r="O2831" s="563">
        <v>47443.0</v>
      </c>
      <c r="P2831" s="563"/>
      <c r="S2831" s="63"/>
      <c r="T2831" s="8"/>
      <c r="U2831" s="8"/>
      <c r="V2831" s="8"/>
      <c r="W2831" s="8"/>
    </row>
    <row r="2832" ht="15.75" customHeight="1">
      <c r="A2832" s="9" t="s">
        <v>6077</v>
      </c>
      <c r="B2832" s="9" t="s">
        <v>6078</v>
      </c>
      <c r="C2832" s="61">
        <v>6.0</v>
      </c>
      <c r="D2832" s="61">
        <v>105.0</v>
      </c>
      <c r="E2832" s="61">
        <v>580.0</v>
      </c>
      <c r="F2832" s="61">
        <v>750.0</v>
      </c>
      <c r="G2832" s="61">
        <v>680.0</v>
      </c>
      <c r="H2832" s="515">
        <v>948.0</v>
      </c>
      <c r="I2832" s="515">
        <v>775.4639999999999</v>
      </c>
      <c r="J2832" s="515">
        <v>612.408</v>
      </c>
      <c r="K2832" s="61">
        <v>35.19</v>
      </c>
      <c r="L2832" s="560">
        <v>0.5</v>
      </c>
      <c r="M2832" s="594">
        <v>4.0</v>
      </c>
      <c r="N2832" s="105"/>
      <c r="O2832" s="563">
        <v>53490.0</v>
      </c>
      <c r="P2832" s="563"/>
      <c r="S2832" s="63"/>
      <c r="T2832" s="8"/>
      <c r="U2832" s="8"/>
      <c r="V2832" s="8"/>
      <c r="W2832" s="8"/>
    </row>
    <row r="2833" ht="15.75" customHeight="1">
      <c r="A2833" s="9" t="s">
        <v>6079</v>
      </c>
      <c r="B2833" s="9" t="s">
        <v>6080</v>
      </c>
      <c r="C2833" s="61">
        <v>7.0</v>
      </c>
      <c r="D2833" s="61">
        <v>105.0</v>
      </c>
      <c r="E2833" s="61">
        <v>680.0</v>
      </c>
      <c r="F2833" s="61">
        <v>750.0</v>
      </c>
      <c r="G2833" s="61">
        <v>680.0</v>
      </c>
      <c r="H2833" s="515">
        <v>1106.0</v>
      </c>
      <c r="I2833" s="515">
        <v>904.708</v>
      </c>
      <c r="J2833" s="515">
        <v>714.476</v>
      </c>
      <c r="K2833" s="61">
        <v>40.97</v>
      </c>
      <c r="L2833" s="560">
        <v>0.5</v>
      </c>
      <c r="M2833" s="594">
        <v>4.0</v>
      </c>
      <c r="N2833" s="105"/>
      <c r="O2833" s="563">
        <v>59549.0</v>
      </c>
      <c r="P2833" s="563"/>
      <c r="S2833" s="63"/>
      <c r="T2833" s="8"/>
      <c r="U2833" s="8"/>
      <c r="V2833" s="8"/>
      <c r="W2833" s="8"/>
    </row>
    <row r="2834" ht="15.75" customHeight="1">
      <c r="A2834" s="9" t="s">
        <v>6081</v>
      </c>
      <c r="B2834" s="9" t="s">
        <v>6082</v>
      </c>
      <c r="C2834" s="61">
        <v>8.0</v>
      </c>
      <c r="D2834" s="61">
        <v>105.0</v>
      </c>
      <c r="E2834" s="61">
        <v>780.0</v>
      </c>
      <c r="F2834" s="61">
        <v>750.0</v>
      </c>
      <c r="G2834" s="61">
        <v>680.0</v>
      </c>
      <c r="H2834" s="515">
        <v>1264.0</v>
      </c>
      <c r="I2834" s="515">
        <v>1033.952</v>
      </c>
      <c r="J2834" s="515">
        <v>816.544</v>
      </c>
      <c r="K2834" s="61">
        <v>46.75</v>
      </c>
      <c r="L2834" s="560">
        <v>0.5</v>
      </c>
      <c r="M2834" s="594">
        <v>4.0</v>
      </c>
      <c r="N2834" s="105"/>
      <c r="O2834" s="563">
        <v>65619.0</v>
      </c>
      <c r="P2834" s="563"/>
      <c r="S2834" s="63"/>
      <c r="T2834" s="8"/>
      <c r="U2834" s="8"/>
      <c r="V2834" s="8"/>
      <c r="W2834" s="8"/>
    </row>
    <row r="2835" ht="15.75" customHeight="1">
      <c r="E2835" s="8"/>
      <c r="H2835" s="63"/>
      <c r="I2835" s="63"/>
      <c r="J2835" s="63"/>
      <c r="M2835" s="8"/>
      <c r="O2835" s="563">
        <v>0.0</v>
      </c>
      <c r="P2835" s="563"/>
      <c r="S2835" s="63"/>
      <c r="T2835" s="8"/>
      <c r="U2835" s="8"/>
      <c r="V2835" s="8"/>
      <c r="W2835" s="8"/>
    </row>
    <row r="2836" ht="15.75" customHeight="1">
      <c r="B2836" s="573" t="s">
        <v>1853</v>
      </c>
      <c r="E2836" s="8"/>
      <c r="H2836" s="63"/>
      <c r="I2836" s="63"/>
      <c r="J2836" s="63"/>
      <c r="M2836" s="8"/>
      <c r="O2836" s="563">
        <v>0.0</v>
      </c>
      <c r="P2836" s="563"/>
      <c r="S2836" s="63"/>
      <c r="T2836" s="8"/>
      <c r="U2836" s="8"/>
      <c r="V2836" s="8"/>
      <c r="W2836" s="8"/>
    </row>
    <row r="2837" ht="15.75" customHeight="1">
      <c r="A2837" s="9" t="s">
        <v>6083</v>
      </c>
      <c r="B2837" s="9" t="s">
        <v>6084</v>
      </c>
      <c r="C2837" s="61">
        <v>2.0</v>
      </c>
      <c r="D2837" s="61">
        <v>105.0</v>
      </c>
      <c r="E2837" s="61">
        <v>180.0</v>
      </c>
      <c r="F2837" s="61">
        <v>1000.0</v>
      </c>
      <c r="G2837" s="61">
        <v>930.0</v>
      </c>
      <c r="H2837" s="515">
        <v>422.0</v>
      </c>
      <c r="I2837" s="515">
        <v>345.19599999999997</v>
      </c>
      <c r="J2837" s="515">
        <v>272.612</v>
      </c>
      <c r="K2837" s="61">
        <v>15.13</v>
      </c>
      <c r="L2837" s="560">
        <v>0.5</v>
      </c>
      <c r="M2837" s="594">
        <v>2.0</v>
      </c>
      <c r="N2837" s="601" t="s">
        <v>1254</v>
      </c>
      <c r="O2837" s="563">
        <v>31097.0</v>
      </c>
      <c r="P2837" s="563"/>
      <c r="S2837" s="63"/>
      <c r="T2837" s="8"/>
      <c r="U2837" s="8"/>
      <c r="V2837" s="8"/>
      <c r="W2837" s="8"/>
    </row>
    <row r="2838" ht="15.75" customHeight="1">
      <c r="A2838" s="9" t="s">
        <v>6085</v>
      </c>
      <c r="B2838" s="9" t="s">
        <v>6086</v>
      </c>
      <c r="C2838" s="61">
        <v>3.0</v>
      </c>
      <c r="D2838" s="61">
        <v>105.0</v>
      </c>
      <c r="E2838" s="61">
        <v>280.0</v>
      </c>
      <c r="F2838" s="61">
        <v>1000.0</v>
      </c>
      <c r="G2838" s="61">
        <v>930.0</v>
      </c>
      <c r="H2838" s="515">
        <v>633.0</v>
      </c>
      <c r="I2838" s="515">
        <v>517.794</v>
      </c>
      <c r="J2838" s="515">
        <v>408.918</v>
      </c>
      <c r="K2838" s="61">
        <v>22.61</v>
      </c>
      <c r="L2838" s="560">
        <v>0.5</v>
      </c>
      <c r="M2838" s="594">
        <v>4.0</v>
      </c>
      <c r="N2838" s="105"/>
      <c r="O2838" s="563">
        <v>37969.0</v>
      </c>
      <c r="P2838" s="563"/>
      <c r="S2838" s="63"/>
      <c r="T2838" s="8"/>
      <c r="U2838" s="8"/>
      <c r="V2838" s="8"/>
      <c r="W2838" s="8"/>
    </row>
    <row r="2839" ht="15.75" customHeight="1">
      <c r="A2839" s="9" t="s">
        <v>6087</v>
      </c>
      <c r="B2839" s="9" t="s">
        <v>6088</v>
      </c>
      <c r="C2839" s="61">
        <v>4.0</v>
      </c>
      <c r="D2839" s="61">
        <v>105.0</v>
      </c>
      <c r="E2839" s="61">
        <v>380.0</v>
      </c>
      <c r="F2839" s="61">
        <v>1000.0</v>
      </c>
      <c r="G2839" s="61">
        <v>930.0</v>
      </c>
      <c r="H2839" s="515">
        <v>844.0</v>
      </c>
      <c r="I2839" s="515">
        <v>690.3919999999999</v>
      </c>
      <c r="J2839" s="515">
        <v>545.224</v>
      </c>
      <c r="K2839" s="61">
        <v>29.92</v>
      </c>
      <c r="L2839" s="560">
        <v>0.5</v>
      </c>
      <c r="M2839" s="594">
        <v>4.0</v>
      </c>
      <c r="N2839" s="105"/>
      <c r="O2839" s="563">
        <v>44855.0</v>
      </c>
      <c r="P2839" s="563"/>
      <c r="S2839" s="63"/>
      <c r="T2839" s="8"/>
      <c r="U2839" s="8"/>
      <c r="V2839" s="8"/>
      <c r="W2839" s="8"/>
    </row>
    <row r="2840" ht="15.75" customHeight="1">
      <c r="A2840" s="9" t="s">
        <v>6089</v>
      </c>
      <c r="B2840" s="9" t="s">
        <v>6090</v>
      </c>
      <c r="C2840" s="61">
        <v>5.0</v>
      </c>
      <c r="D2840" s="61">
        <v>105.0</v>
      </c>
      <c r="E2840" s="61">
        <v>480.0</v>
      </c>
      <c r="F2840" s="61">
        <v>1000.0</v>
      </c>
      <c r="G2840" s="61">
        <v>930.0</v>
      </c>
      <c r="H2840" s="515">
        <v>1055.0</v>
      </c>
      <c r="I2840" s="515">
        <v>862.9899999999999</v>
      </c>
      <c r="J2840" s="515">
        <v>681.53</v>
      </c>
      <c r="K2840" s="61">
        <v>37.23</v>
      </c>
      <c r="L2840" s="560">
        <v>0.5</v>
      </c>
      <c r="M2840" s="594">
        <v>4.0</v>
      </c>
      <c r="N2840" s="105"/>
      <c r="O2840" s="563">
        <v>51755.0</v>
      </c>
      <c r="P2840" s="563"/>
      <c r="S2840" s="63"/>
      <c r="T2840" s="8"/>
      <c r="U2840" s="8"/>
      <c r="V2840" s="8"/>
      <c r="W2840" s="8"/>
    </row>
    <row r="2841" ht="15.75" customHeight="1">
      <c r="A2841" s="9" t="s">
        <v>6091</v>
      </c>
      <c r="B2841" s="9" t="s">
        <v>6092</v>
      </c>
      <c r="C2841" s="61">
        <v>6.0</v>
      </c>
      <c r="D2841" s="61">
        <v>105.0</v>
      </c>
      <c r="E2841" s="61">
        <v>580.0</v>
      </c>
      <c r="F2841" s="61">
        <v>1000.0</v>
      </c>
      <c r="G2841" s="61">
        <v>930.0</v>
      </c>
      <c r="H2841" s="515">
        <v>1266.0</v>
      </c>
      <c r="I2841" s="515">
        <v>1035.588</v>
      </c>
      <c r="J2841" s="515">
        <v>817.836</v>
      </c>
      <c r="K2841" s="61">
        <v>44.71</v>
      </c>
      <c r="L2841" s="560">
        <v>0.5</v>
      </c>
      <c r="M2841" s="594">
        <v>4.0</v>
      </c>
      <c r="N2841" s="105"/>
      <c r="O2841" s="563">
        <v>58671.0</v>
      </c>
      <c r="P2841" s="563"/>
      <c r="S2841" s="63"/>
      <c r="T2841" s="8"/>
      <c r="U2841" s="8"/>
      <c r="V2841" s="8"/>
      <c r="W2841" s="8"/>
    </row>
    <row r="2842" ht="15.75" customHeight="1">
      <c r="A2842" s="9" t="s">
        <v>6093</v>
      </c>
      <c r="B2842" s="9" t="s">
        <v>6094</v>
      </c>
      <c r="C2842" s="61">
        <v>7.0</v>
      </c>
      <c r="D2842" s="61">
        <v>105.0</v>
      </c>
      <c r="E2842" s="61">
        <v>680.0</v>
      </c>
      <c r="F2842" s="61">
        <v>1000.0</v>
      </c>
      <c r="G2842" s="61">
        <v>930.0</v>
      </c>
      <c r="H2842" s="515">
        <v>1477.0</v>
      </c>
      <c r="I2842" s="515">
        <v>1208.186</v>
      </c>
      <c r="J2842" s="515">
        <v>954.142</v>
      </c>
      <c r="K2842" s="61">
        <v>52.02</v>
      </c>
      <c r="L2842" s="560">
        <v>0.5</v>
      </c>
      <c r="M2842" s="594">
        <v>4.0</v>
      </c>
      <c r="N2842" s="105"/>
      <c r="O2842" s="563">
        <v>65601.0</v>
      </c>
      <c r="P2842" s="563"/>
      <c r="S2842" s="63"/>
      <c r="T2842" s="8"/>
      <c r="U2842" s="8"/>
      <c r="V2842" s="8"/>
      <c r="W2842" s="8"/>
    </row>
    <row r="2843" ht="15.75" customHeight="1">
      <c r="A2843" s="9" t="s">
        <v>6095</v>
      </c>
      <c r="B2843" s="9" t="s">
        <v>6096</v>
      </c>
      <c r="C2843" s="61">
        <v>8.0</v>
      </c>
      <c r="D2843" s="61">
        <v>105.0</v>
      </c>
      <c r="E2843" s="61">
        <v>780.0</v>
      </c>
      <c r="F2843" s="61">
        <v>1000.0</v>
      </c>
      <c r="G2843" s="61">
        <v>930.0</v>
      </c>
      <c r="H2843" s="515">
        <v>1688.0</v>
      </c>
      <c r="I2843" s="515">
        <v>1380.7839999999999</v>
      </c>
      <c r="J2843" s="515">
        <v>1090.448</v>
      </c>
      <c r="K2843" s="61">
        <v>59.5</v>
      </c>
      <c r="L2843" s="560">
        <v>0.5</v>
      </c>
      <c r="M2843" s="594">
        <v>4.0</v>
      </c>
      <c r="N2843" s="105"/>
      <c r="O2843" s="563">
        <v>72544.0</v>
      </c>
      <c r="P2843" s="563"/>
      <c r="S2843" s="63"/>
      <c r="T2843" s="8"/>
      <c r="U2843" s="8"/>
      <c r="V2843" s="8"/>
      <c r="W2843" s="8"/>
    </row>
    <row r="2844" ht="15.75" customHeight="1">
      <c r="E2844" s="8"/>
      <c r="H2844" s="63"/>
      <c r="I2844" s="63"/>
      <c r="J2844" s="63"/>
      <c r="M2844" s="8"/>
      <c r="O2844" s="563">
        <v>0.0</v>
      </c>
      <c r="P2844" s="563"/>
      <c r="S2844" s="63"/>
      <c r="T2844" s="8"/>
      <c r="U2844" s="8"/>
      <c r="V2844" s="8"/>
      <c r="W2844" s="8"/>
    </row>
    <row r="2845" ht="15.75" customHeight="1">
      <c r="B2845" s="573" t="s">
        <v>1880</v>
      </c>
      <c r="E2845" s="8"/>
      <c r="H2845" s="63"/>
      <c r="I2845" s="63"/>
      <c r="J2845" s="63"/>
      <c r="M2845" s="8"/>
      <c r="O2845" s="563">
        <v>0.0</v>
      </c>
      <c r="P2845" s="563"/>
      <c r="S2845" s="63"/>
      <c r="T2845" s="8"/>
      <c r="U2845" s="8"/>
      <c r="V2845" s="8"/>
      <c r="W2845" s="8"/>
    </row>
    <row r="2846" ht="15.75" customHeight="1">
      <c r="A2846" s="9" t="s">
        <v>6097</v>
      </c>
      <c r="B2846" s="9" t="s">
        <v>6098</v>
      </c>
      <c r="C2846" s="61">
        <v>2.0</v>
      </c>
      <c r="D2846" s="61">
        <v>105.0</v>
      </c>
      <c r="E2846" s="61">
        <v>180.0</v>
      </c>
      <c r="F2846" s="61">
        <v>1250.0</v>
      </c>
      <c r="G2846" s="61">
        <v>1180.0</v>
      </c>
      <c r="H2846" s="515">
        <v>528.0</v>
      </c>
      <c r="I2846" s="515">
        <v>431.904</v>
      </c>
      <c r="J2846" s="515">
        <v>341.088</v>
      </c>
      <c r="K2846" s="61">
        <v>18.36</v>
      </c>
      <c r="L2846" s="560">
        <v>0.5</v>
      </c>
      <c r="M2846" s="594">
        <v>2.0</v>
      </c>
      <c r="N2846" s="601" t="s">
        <v>1254</v>
      </c>
      <c r="O2846" s="563">
        <v>34044.0</v>
      </c>
      <c r="P2846" s="563"/>
      <c r="S2846" s="63"/>
      <c r="T2846" s="8"/>
      <c r="U2846" s="8"/>
      <c r="V2846" s="8"/>
      <c r="W2846" s="8"/>
    </row>
    <row r="2847" ht="15.75" customHeight="1">
      <c r="A2847" s="9" t="s">
        <v>6099</v>
      </c>
      <c r="B2847" s="9" t="s">
        <v>6100</v>
      </c>
      <c r="C2847" s="61">
        <v>3.0</v>
      </c>
      <c r="D2847" s="61">
        <v>105.0</v>
      </c>
      <c r="E2847" s="61">
        <v>280.0</v>
      </c>
      <c r="F2847" s="61">
        <v>1250.0</v>
      </c>
      <c r="G2847" s="61">
        <v>1180.0</v>
      </c>
      <c r="H2847" s="515">
        <v>792.0</v>
      </c>
      <c r="I2847" s="515">
        <v>647.856</v>
      </c>
      <c r="J2847" s="515">
        <v>511.632</v>
      </c>
      <c r="K2847" s="61">
        <v>27.37</v>
      </c>
      <c r="L2847" s="560">
        <v>0.5</v>
      </c>
      <c r="M2847" s="594">
        <v>4.0</v>
      </c>
      <c r="N2847" s="105"/>
      <c r="O2847" s="563">
        <v>42389.0</v>
      </c>
      <c r="P2847" s="563"/>
      <c r="S2847" s="63"/>
      <c r="T2847" s="8"/>
      <c r="U2847" s="8"/>
      <c r="V2847" s="8"/>
      <c r="W2847" s="8"/>
    </row>
    <row r="2848" ht="15.75" customHeight="1">
      <c r="A2848" s="9" t="s">
        <v>6101</v>
      </c>
      <c r="B2848" s="9" t="s">
        <v>6102</v>
      </c>
      <c r="C2848" s="61">
        <v>4.0</v>
      </c>
      <c r="D2848" s="61">
        <v>105.0</v>
      </c>
      <c r="E2848" s="61">
        <v>380.0</v>
      </c>
      <c r="F2848" s="61">
        <v>1250.0</v>
      </c>
      <c r="G2848" s="61">
        <v>1180.0</v>
      </c>
      <c r="H2848" s="515">
        <v>1056.0</v>
      </c>
      <c r="I2848" s="515">
        <v>863.808</v>
      </c>
      <c r="J2848" s="515">
        <v>682.176</v>
      </c>
      <c r="K2848" s="61">
        <v>36.21</v>
      </c>
      <c r="L2848" s="560">
        <v>0.5</v>
      </c>
      <c r="M2848" s="594">
        <v>4.0</v>
      </c>
      <c r="N2848" s="105"/>
      <c r="O2848" s="563">
        <v>50752.0</v>
      </c>
      <c r="P2848" s="563"/>
      <c r="S2848" s="63"/>
      <c r="T2848" s="8"/>
      <c r="U2848" s="8"/>
      <c r="V2848" s="8"/>
      <c r="W2848" s="8"/>
    </row>
    <row r="2849" ht="15.75" customHeight="1">
      <c r="A2849" s="9" t="s">
        <v>6103</v>
      </c>
      <c r="B2849" s="9" t="s">
        <v>6104</v>
      </c>
      <c r="C2849" s="61">
        <v>5.0</v>
      </c>
      <c r="D2849" s="61">
        <v>105.0</v>
      </c>
      <c r="E2849" s="61">
        <v>480.0</v>
      </c>
      <c r="F2849" s="61">
        <v>1250.0</v>
      </c>
      <c r="G2849" s="61">
        <v>1180.0</v>
      </c>
      <c r="H2849" s="515">
        <v>1320.0</v>
      </c>
      <c r="I2849" s="515">
        <v>1079.76</v>
      </c>
      <c r="J2849" s="515">
        <v>852.72</v>
      </c>
      <c r="K2849" s="61">
        <v>45.39</v>
      </c>
      <c r="L2849" s="560">
        <v>0.5</v>
      </c>
      <c r="M2849" s="594">
        <v>4.0</v>
      </c>
      <c r="N2849" s="105"/>
      <c r="O2849" s="563">
        <v>59133.0</v>
      </c>
      <c r="P2849" s="563"/>
      <c r="S2849" s="63"/>
      <c r="T2849" s="8"/>
      <c r="U2849" s="8"/>
      <c r="V2849" s="8"/>
      <c r="W2849" s="8"/>
    </row>
    <row r="2850" ht="15.75" customHeight="1">
      <c r="A2850" s="9" t="s">
        <v>6105</v>
      </c>
      <c r="B2850" s="9" t="s">
        <v>6106</v>
      </c>
      <c r="C2850" s="61">
        <v>6.0</v>
      </c>
      <c r="D2850" s="61">
        <v>105.0</v>
      </c>
      <c r="E2850" s="61">
        <v>580.0</v>
      </c>
      <c r="F2850" s="61">
        <v>1250.0</v>
      </c>
      <c r="G2850" s="61">
        <v>1180.0</v>
      </c>
      <c r="H2850" s="515">
        <v>1584.0</v>
      </c>
      <c r="I2850" s="515">
        <v>1295.712</v>
      </c>
      <c r="J2850" s="515">
        <v>1023.264</v>
      </c>
      <c r="K2850" s="61">
        <v>54.23</v>
      </c>
      <c r="L2850" s="560">
        <v>0.5</v>
      </c>
      <c r="M2850" s="594">
        <v>4.0</v>
      </c>
      <c r="N2850" s="105"/>
      <c r="O2850" s="563">
        <v>67531.0</v>
      </c>
      <c r="P2850" s="563"/>
      <c r="S2850" s="63"/>
      <c r="T2850" s="8"/>
      <c r="U2850" s="8"/>
      <c r="V2850" s="8"/>
      <c r="W2850" s="8"/>
    </row>
    <row r="2851" ht="15.75" customHeight="1">
      <c r="A2851" s="9" t="s">
        <v>6107</v>
      </c>
      <c r="B2851" s="9" t="s">
        <v>6108</v>
      </c>
      <c r="C2851" s="61">
        <v>7.0</v>
      </c>
      <c r="D2851" s="61">
        <v>105.0</v>
      </c>
      <c r="E2851" s="61">
        <v>680.0</v>
      </c>
      <c r="F2851" s="61">
        <v>1250.0</v>
      </c>
      <c r="G2851" s="61">
        <v>1180.0</v>
      </c>
      <c r="H2851" s="515">
        <v>1848.0</v>
      </c>
      <c r="I2851" s="515">
        <v>1511.664</v>
      </c>
      <c r="J2851" s="515">
        <v>1193.808</v>
      </c>
      <c r="K2851" s="61">
        <v>63.24</v>
      </c>
      <c r="L2851" s="560">
        <v>0.5</v>
      </c>
      <c r="M2851" s="594">
        <v>4.0</v>
      </c>
      <c r="N2851" s="105"/>
      <c r="O2851" s="563">
        <v>75947.0</v>
      </c>
      <c r="P2851" s="563"/>
      <c r="S2851" s="63"/>
      <c r="T2851" s="8"/>
      <c r="U2851" s="8"/>
      <c r="V2851" s="8"/>
      <c r="W2851" s="8"/>
    </row>
    <row r="2852" ht="15.75" customHeight="1">
      <c r="A2852" s="9" t="s">
        <v>6109</v>
      </c>
      <c r="B2852" s="9" t="s">
        <v>6110</v>
      </c>
      <c r="C2852" s="61">
        <v>8.0</v>
      </c>
      <c r="D2852" s="61">
        <v>105.0</v>
      </c>
      <c r="E2852" s="61">
        <v>780.0</v>
      </c>
      <c r="F2852" s="61">
        <v>1250.0</v>
      </c>
      <c r="G2852" s="61">
        <v>1180.0</v>
      </c>
      <c r="H2852" s="515">
        <v>2112.0</v>
      </c>
      <c r="I2852" s="515">
        <v>1727.616</v>
      </c>
      <c r="J2852" s="515">
        <v>1364.352</v>
      </c>
      <c r="K2852" s="61">
        <v>72.25</v>
      </c>
      <c r="L2852" s="560">
        <v>0.5</v>
      </c>
      <c r="M2852" s="594">
        <v>4.0</v>
      </c>
      <c r="N2852" s="105"/>
      <c r="O2852" s="563">
        <v>84384.0</v>
      </c>
      <c r="P2852" s="563"/>
      <c r="S2852" s="63"/>
      <c r="T2852" s="8"/>
      <c r="U2852" s="8"/>
      <c r="V2852" s="8"/>
      <c r="W2852" s="8"/>
    </row>
    <row r="2853" ht="15.75" customHeight="1">
      <c r="E2853" s="8"/>
      <c r="H2853" s="63"/>
      <c r="I2853" s="63"/>
      <c r="J2853" s="63"/>
      <c r="M2853" s="8"/>
      <c r="O2853" s="563">
        <v>0.0</v>
      </c>
      <c r="P2853" s="563"/>
      <c r="S2853" s="63"/>
      <c r="T2853" s="8"/>
      <c r="U2853" s="8"/>
      <c r="V2853" s="8"/>
      <c r="W2853" s="8"/>
    </row>
    <row r="2854" ht="15.75" customHeight="1">
      <c r="B2854" s="573" t="s">
        <v>1907</v>
      </c>
      <c r="E2854" s="8"/>
      <c r="H2854" s="63"/>
      <c r="I2854" s="63"/>
      <c r="J2854" s="63"/>
      <c r="M2854" s="8"/>
      <c r="O2854" s="563">
        <v>0.0</v>
      </c>
      <c r="P2854" s="563"/>
      <c r="S2854" s="63"/>
      <c r="T2854" s="8"/>
      <c r="U2854" s="8"/>
      <c r="V2854" s="8"/>
      <c r="W2854" s="8"/>
    </row>
    <row r="2855" ht="15.75" customHeight="1">
      <c r="A2855" s="9" t="s">
        <v>6111</v>
      </c>
      <c r="B2855" s="9" t="s">
        <v>6112</v>
      </c>
      <c r="C2855" s="61">
        <v>2.0</v>
      </c>
      <c r="D2855" s="61">
        <v>105.0</v>
      </c>
      <c r="E2855" s="61">
        <v>180.0</v>
      </c>
      <c r="F2855" s="61">
        <v>1500.0</v>
      </c>
      <c r="G2855" s="61">
        <v>1430.0</v>
      </c>
      <c r="H2855" s="515">
        <v>634.0</v>
      </c>
      <c r="I2855" s="515">
        <v>518.612</v>
      </c>
      <c r="J2855" s="515">
        <v>409.564</v>
      </c>
      <c r="K2855" s="61">
        <v>21.59</v>
      </c>
      <c r="L2855" s="560">
        <v>0.5</v>
      </c>
      <c r="M2855" s="594">
        <v>2.0</v>
      </c>
      <c r="N2855" s="601" t="s">
        <v>1254</v>
      </c>
      <c r="O2855" s="563">
        <v>34934.0</v>
      </c>
      <c r="P2855" s="563"/>
      <c r="S2855" s="63"/>
      <c r="T2855" s="8"/>
      <c r="U2855" s="8"/>
      <c r="V2855" s="8"/>
      <c r="W2855" s="8"/>
    </row>
    <row r="2856" ht="15.75" customHeight="1">
      <c r="A2856" s="9" t="s">
        <v>6113</v>
      </c>
      <c r="B2856" s="9" t="s">
        <v>6114</v>
      </c>
      <c r="C2856" s="61">
        <v>3.0</v>
      </c>
      <c r="D2856" s="61">
        <v>105.0</v>
      </c>
      <c r="E2856" s="61">
        <v>280.0</v>
      </c>
      <c r="F2856" s="61">
        <v>1500.0</v>
      </c>
      <c r="G2856" s="61">
        <v>1430.0</v>
      </c>
      <c r="H2856" s="515">
        <v>951.0</v>
      </c>
      <c r="I2856" s="515">
        <v>777.918</v>
      </c>
      <c r="J2856" s="515">
        <v>614.346</v>
      </c>
      <c r="K2856" s="61">
        <v>32.129999999999995</v>
      </c>
      <c r="L2856" s="560">
        <v>0.5</v>
      </c>
      <c r="M2856" s="594">
        <v>4.0</v>
      </c>
      <c r="N2856" s="105"/>
      <c r="O2856" s="563">
        <v>43737.0</v>
      </c>
      <c r="P2856" s="563"/>
      <c r="S2856" s="63"/>
      <c r="T2856" s="8"/>
      <c r="U2856" s="8"/>
      <c r="V2856" s="8"/>
      <c r="W2856" s="8"/>
    </row>
    <row r="2857" ht="15.75" customHeight="1">
      <c r="A2857" s="9" t="s">
        <v>6115</v>
      </c>
      <c r="B2857" s="9" t="s">
        <v>6116</v>
      </c>
      <c r="C2857" s="61">
        <v>4.0</v>
      </c>
      <c r="D2857" s="61">
        <v>105.0</v>
      </c>
      <c r="E2857" s="61">
        <v>380.0</v>
      </c>
      <c r="F2857" s="61">
        <v>1500.0</v>
      </c>
      <c r="G2857" s="61">
        <v>1430.0</v>
      </c>
      <c r="H2857" s="515">
        <v>1268.0</v>
      </c>
      <c r="I2857" s="515">
        <v>1037.224</v>
      </c>
      <c r="J2857" s="515">
        <v>819.128</v>
      </c>
      <c r="K2857" s="61">
        <v>42.839999999999996</v>
      </c>
      <c r="L2857" s="560">
        <v>0.5</v>
      </c>
      <c r="M2857" s="594">
        <v>4.0</v>
      </c>
      <c r="N2857" s="105"/>
      <c r="O2857" s="563">
        <v>52558.0</v>
      </c>
      <c r="P2857" s="563"/>
      <c r="S2857" s="63"/>
      <c r="T2857" s="8"/>
      <c r="U2857" s="8"/>
      <c r="V2857" s="8"/>
      <c r="W2857" s="8"/>
    </row>
    <row r="2858" ht="15.75" customHeight="1">
      <c r="A2858" s="9" t="s">
        <v>6117</v>
      </c>
      <c r="B2858" s="9" t="s">
        <v>6118</v>
      </c>
      <c r="C2858" s="61">
        <v>5.0</v>
      </c>
      <c r="D2858" s="61">
        <v>105.0</v>
      </c>
      <c r="E2858" s="61">
        <v>480.0</v>
      </c>
      <c r="F2858" s="61">
        <v>1500.0</v>
      </c>
      <c r="G2858" s="61">
        <v>1430.0</v>
      </c>
      <c r="H2858" s="515">
        <v>1585.0</v>
      </c>
      <c r="I2858" s="515">
        <v>1296.53</v>
      </c>
      <c r="J2858" s="515">
        <v>1023.9100000000001</v>
      </c>
      <c r="K2858" s="61">
        <v>53.379999999999995</v>
      </c>
      <c r="L2858" s="560">
        <v>0.5</v>
      </c>
      <c r="M2858" s="594">
        <v>4.0</v>
      </c>
      <c r="N2858" s="105"/>
      <c r="O2858" s="563">
        <v>61397.0</v>
      </c>
      <c r="P2858" s="563"/>
      <c r="S2858" s="63"/>
      <c r="T2858" s="8"/>
      <c r="U2858" s="8"/>
      <c r="V2858" s="8"/>
      <c r="W2858" s="8"/>
    </row>
    <row r="2859" ht="15.75" customHeight="1">
      <c r="A2859" s="9" t="s">
        <v>6119</v>
      </c>
      <c r="B2859" s="9" t="s">
        <v>6120</v>
      </c>
      <c r="C2859" s="61">
        <v>6.0</v>
      </c>
      <c r="D2859" s="61">
        <v>105.0</v>
      </c>
      <c r="E2859" s="61">
        <v>580.0</v>
      </c>
      <c r="F2859" s="61">
        <v>1500.0</v>
      </c>
      <c r="G2859" s="61">
        <v>1430.0</v>
      </c>
      <c r="H2859" s="515">
        <v>1902.0</v>
      </c>
      <c r="I2859" s="515">
        <v>1555.836</v>
      </c>
      <c r="J2859" s="515">
        <v>1228.692</v>
      </c>
      <c r="K2859" s="61">
        <v>63.92</v>
      </c>
      <c r="L2859" s="560">
        <v>0.5</v>
      </c>
      <c r="M2859" s="594">
        <v>4.0</v>
      </c>
      <c r="N2859" s="105"/>
      <c r="O2859" s="563">
        <v>70252.0</v>
      </c>
      <c r="P2859" s="563"/>
      <c r="S2859" s="63"/>
      <c r="T2859" s="8"/>
      <c r="U2859" s="8"/>
      <c r="V2859" s="8"/>
      <c r="W2859" s="8"/>
    </row>
    <row r="2860" ht="15.75" customHeight="1">
      <c r="A2860" s="9" t="s">
        <v>6121</v>
      </c>
      <c r="B2860" s="9" t="s">
        <v>6122</v>
      </c>
      <c r="C2860" s="61">
        <v>7.0</v>
      </c>
      <c r="D2860" s="61">
        <v>105.0</v>
      </c>
      <c r="E2860" s="61">
        <v>680.0</v>
      </c>
      <c r="F2860" s="61">
        <v>1500.0</v>
      </c>
      <c r="G2860" s="61">
        <v>1430.0</v>
      </c>
      <c r="H2860" s="515">
        <v>2219.0</v>
      </c>
      <c r="I2860" s="515">
        <v>1815.1419999999998</v>
      </c>
      <c r="J2860" s="515">
        <v>1433.474</v>
      </c>
      <c r="K2860" s="61">
        <v>74.63</v>
      </c>
      <c r="L2860" s="560">
        <v>0.5</v>
      </c>
      <c r="M2860" s="594">
        <v>4.0</v>
      </c>
      <c r="N2860" s="105"/>
      <c r="O2860" s="563">
        <v>79127.0</v>
      </c>
      <c r="P2860" s="563"/>
      <c r="S2860" s="63"/>
      <c r="T2860" s="8"/>
      <c r="U2860" s="8"/>
      <c r="V2860" s="8"/>
      <c r="W2860" s="8"/>
    </row>
    <row r="2861" ht="15.75" customHeight="1">
      <c r="E2861" s="8"/>
      <c r="H2861" s="63"/>
      <c r="I2861" s="63"/>
      <c r="J2861" s="63"/>
      <c r="M2861" s="8"/>
      <c r="O2861" s="563">
        <v>0.0</v>
      </c>
      <c r="P2861" s="563"/>
      <c r="S2861" s="63"/>
      <c r="T2861" s="8"/>
      <c r="U2861" s="8"/>
      <c r="V2861" s="8"/>
      <c r="W2861" s="8"/>
    </row>
    <row r="2862" ht="15.75" customHeight="1">
      <c r="B2862" s="573" t="s">
        <v>1934</v>
      </c>
      <c r="E2862" s="8"/>
      <c r="H2862" s="63"/>
      <c r="I2862" s="63"/>
      <c r="J2862" s="63"/>
      <c r="M2862" s="8"/>
      <c r="O2862" s="563">
        <v>0.0</v>
      </c>
      <c r="P2862" s="563"/>
      <c r="S2862" s="63"/>
      <c r="T2862" s="8"/>
      <c r="U2862" s="8"/>
      <c r="V2862" s="8"/>
      <c r="W2862" s="8"/>
    </row>
    <row r="2863" ht="15.75" customHeight="1">
      <c r="A2863" s="9" t="s">
        <v>6123</v>
      </c>
      <c r="B2863" s="9" t="s">
        <v>6124</v>
      </c>
      <c r="C2863" s="61">
        <v>2.0</v>
      </c>
      <c r="D2863" s="61">
        <v>105.0</v>
      </c>
      <c r="E2863" s="61">
        <v>180.0</v>
      </c>
      <c r="F2863" s="61">
        <v>1750.0</v>
      </c>
      <c r="G2863" s="61">
        <v>1680.0</v>
      </c>
      <c r="H2863" s="515">
        <v>738.0</v>
      </c>
      <c r="I2863" s="515">
        <v>603.684</v>
      </c>
      <c r="J2863" s="515">
        <v>476.748</v>
      </c>
      <c r="K2863" s="61">
        <v>24.82</v>
      </c>
      <c r="L2863" s="560">
        <v>0.5</v>
      </c>
      <c r="M2863" s="594">
        <v>2.0</v>
      </c>
      <c r="N2863" s="601" t="s">
        <v>1254</v>
      </c>
      <c r="O2863" s="563">
        <v>37055.0</v>
      </c>
      <c r="P2863" s="563"/>
      <c r="S2863" s="63"/>
      <c r="T2863" s="8"/>
      <c r="U2863" s="8"/>
      <c r="V2863" s="8"/>
      <c r="W2863" s="8"/>
    </row>
    <row r="2864" ht="15.75" customHeight="1">
      <c r="A2864" s="9" t="s">
        <v>6125</v>
      </c>
      <c r="B2864" s="9" t="s">
        <v>6126</v>
      </c>
      <c r="C2864" s="61">
        <v>3.0</v>
      </c>
      <c r="D2864" s="61">
        <v>105.0</v>
      </c>
      <c r="E2864" s="61">
        <v>280.0</v>
      </c>
      <c r="F2864" s="61">
        <v>1750.0</v>
      </c>
      <c r="G2864" s="61">
        <v>1680.0</v>
      </c>
      <c r="H2864" s="515">
        <v>1107.0</v>
      </c>
      <c r="I2864" s="515">
        <v>905.526</v>
      </c>
      <c r="J2864" s="515">
        <v>715.1220000000001</v>
      </c>
      <c r="K2864" s="61">
        <v>36.89</v>
      </c>
      <c r="L2864" s="560">
        <v>0.5</v>
      </c>
      <c r="M2864" s="594">
        <v>4.0</v>
      </c>
      <c r="N2864" s="105"/>
      <c r="O2864" s="563">
        <v>46921.0</v>
      </c>
      <c r="P2864" s="563"/>
      <c r="S2864" s="63"/>
      <c r="T2864" s="8"/>
      <c r="U2864" s="8"/>
      <c r="V2864" s="8"/>
      <c r="W2864" s="8"/>
    </row>
    <row r="2865" ht="15.75" customHeight="1">
      <c r="A2865" s="9" t="s">
        <v>6127</v>
      </c>
      <c r="B2865" s="9" t="s">
        <v>6128</v>
      </c>
      <c r="C2865" s="61">
        <v>4.0</v>
      </c>
      <c r="D2865" s="61">
        <v>105.0</v>
      </c>
      <c r="E2865" s="61">
        <v>380.0</v>
      </c>
      <c r="F2865" s="61">
        <v>1750.0</v>
      </c>
      <c r="G2865" s="61">
        <v>1680.0</v>
      </c>
      <c r="H2865" s="515">
        <v>1476.0</v>
      </c>
      <c r="I2865" s="515">
        <v>1207.368</v>
      </c>
      <c r="J2865" s="515">
        <v>953.496</v>
      </c>
      <c r="K2865" s="61">
        <v>49.129999999999995</v>
      </c>
      <c r="L2865" s="560">
        <v>0.5</v>
      </c>
      <c r="M2865" s="594">
        <v>4.0</v>
      </c>
      <c r="N2865" s="105"/>
      <c r="O2865" s="563">
        <v>56807.0</v>
      </c>
      <c r="P2865" s="563"/>
      <c r="S2865" s="63"/>
      <c r="T2865" s="8"/>
      <c r="U2865" s="8"/>
      <c r="V2865" s="8"/>
      <c r="W2865" s="8"/>
    </row>
    <row r="2866" ht="15.75" customHeight="1">
      <c r="A2866" s="9" t="s">
        <v>6129</v>
      </c>
      <c r="B2866" s="9" t="s">
        <v>6130</v>
      </c>
      <c r="C2866" s="61">
        <v>5.0</v>
      </c>
      <c r="D2866" s="61">
        <v>105.0</v>
      </c>
      <c r="E2866" s="61">
        <v>480.0</v>
      </c>
      <c r="F2866" s="61">
        <v>1750.0</v>
      </c>
      <c r="G2866" s="61">
        <v>1680.0</v>
      </c>
      <c r="H2866" s="515">
        <v>1845.0</v>
      </c>
      <c r="I2866" s="515">
        <v>1509.2099999999998</v>
      </c>
      <c r="J2866" s="515">
        <v>1191.8700000000001</v>
      </c>
      <c r="K2866" s="61">
        <v>61.37</v>
      </c>
      <c r="L2866" s="560">
        <v>0.5</v>
      </c>
      <c r="M2866" s="594">
        <v>4.0</v>
      </c>
      <c r="N2866" s="105"/>
      <c r="O2866" s="563">
        <v>66715.0</v>
      </c>
      <c r="P2866" s="563"/>
      <c r="S2866" s="63"/>
      <c r="T2866" s="8"/>
      <c r="U2866" s="8"/>
      <c r="V2866" s="8"/>
      <c r="W2866" s="8"/>
    </row>
    <row r="2867" ht="15.75" customHeight="1">
      <c r="A2867" s="9" t="s">
        <v>6131</v>
      </c>
      <c r="B2867" s="9" t="s">
        <v>6132</v>
      </c>
      <c r="C2867" s="61">
        <v>6.0</v>
      </c>
      <c r="D2867" s="61">
        <v>105.0</v>
      </c>
      <c r="E2867" s="61">
        <v>580.0</v>
      </c>
      <c r="F2867" s="61">
        <v>1750.0</v>
      </c>
      <c r="G2867" s="61">
        <v>1680.0</v>
      </c>
      <c r="H2867" s="515">
        <v>2214.0</v>
      </c>
      <c r="I2867" s="515">
        <v>1811.052</v>
      </c>
      <c r="J2867" s="515">
        <v>1430.2440000000001</v>
      </c>
      <c r="K2867" s="61">
        <v>73.61</v>
      </c>
      <c r="L2867" s="560">
        <v>0.5</v>
      </c>
      <c r="M2867" s="594">
        <v>4.0</v>
      </c>
      <c r="N2867" s="105"/>
      <c r="O2867" s="563">
        <v>76647.0</v>
      </c>
      <c r="P2867" s="563"/>
      <c r="S2867" s="63"/>
      <c r="T2867" s="8"/>
      <c r="U2867" s="8"/>
      <c r="V2867" s="8"/>
      <c r="W2867" s="8"/>
    </row>
    <row r="2868" ht="15.75" customHeight="1">
      <c r="E2868" s="8"/>
      <c r="H2868" s="63"/>
      <c r="I2868" s="63"/>
      <c r="J2868" s="63"/>
      <c r="M2868" s="8"/>
      <c r="O2868" s="563">
        <v>0.0</v>
      </c>
      <c r="P2868" s="563"/>
      <c r="S2868" s="63"/>
      <c r="T2868" s="8"/>
      <c r="U2868" s="8"/>
      <c r="V2868" s="8"/>
      <c r="W2868" s="8"/>
    </row>
    <row r="2869" ht="15.75" customHeight="1">
      <c r="B2869" s="573" t="s">
        <v>1961</v>
      </c>
      <c r="E2869" s="8"/>
      <c r="H2869" s="63"/>
      <c r="I2869" s="63"/>
      <c r="J2869" s="63"/>
      <c r="M2869" s="8"/>
      <c r="O2869" s="563">
        <v>0.0</v>
      </c>
      <c r="P2869" s="563"/>
      <c r="S2869" s="63"/>
      <c r="T2869" s="8"/>
      <c r="U2869" s="8"/>
      <c r="V2869" s="8"/>
      <c r="W2869" s="8"/>
    </row>
    <row r="2870" ht="15.75" customHeight="1">
      <c r="A2870" s="9" t="s">
        <v>6133</v>
      </c>
      <c r="B2870" s="9" t="s">
        <v>6134</v>
      </c>
      <c r="C2870" s="61">
        <v>2.0</v>
      </c>
      <c r="D2870" s="61">
        <v>105.0</v>
      </c>
      <c r="E2870" s="61">
        <v>180.0</v>
      </c>
      <c r="F2870" s="61">
        <v>2000.0</v>
      </c>
      <c r="G2870" s="61">
        <v>1930.0</v>
      </c>
      <c r="H2870" s="515">
        <v>844.0</v>
      </c>
      <c r="I2870" s="515">
        <v>690.3919999999999</v>
      </c>
      <c r="J2870" s="515">
        <v>545.224</v>
      </c>
      <c r="K2870" s="61">
        <v>27.879999999999995</v>
      </c>
      <c r="L2870" s="560">
        <v>0.5</v>
      </c>
      <c r="M2870" s="594">
        <v>2.0</v>
      </c>
      <c r="N2870" s="601" t="s">
        <v>1254</v>
      </c>
      <c r="O2870" s="563">
        <v>40102.0</v>
      </c>
      <c r="P2870" s="563"/>
      <c r="S2870" s="63"/>
      <c r="T2870" s="8"/>
      <c r="U2870" s="8"/>
      <c r="V2870" s="8"/>
      <c r="W2870" s="8"/>
    </row>
    <row r="2871" ht="15.75" customHeight="1">
      <c r="A2871" s="9" t="s">
        <v>6135</v>
      </c>
      <c r="B2871" s="9" t="s">
        <v>6136</v>
      </c>
      <c r="C2871" s="61">
        <v>3.0</v>
      </c>
      <c r="D2871" s="61">
        <v>105.0</v>
      </c>
      <c r="E2871" s="61">
        <v>280.0</v>
      </c>
      <c r="F2871" s="61">
        <v>2000.0</v>
      </c>
      <c r="G2871" s="61">
        <v>1930.0</v>
      </c>
      <c r="H2871" s="515">
        <v>1266.0</v>
      </c>
      <c r="I2871" s="515">
        <v>1035.588</v>
      </c>
      <c r="J2871" s="515">
        <v>817.836</v>
      </c>
      <c r="K2871" s="61">
        <v>41.65</v>
      </c>
      <c r="L2871" s="560">
        <v>0.5</v>
      </c>
      <c r="M2871" s="594">
        <v>4.0</v>
      </c>
      <c r="N2871" s="105"/>
      <c r="O2871" s="563">
        <v>51484.0</v>
      </c>
      <c r="P2871" s="563"/>
      <c r="S2871" s="63"/>
      <c r="T2871" s="8"/>
      <c r="U2871" s="8"/>
      <c r="V2871" s="8"/>
      <c r="W2871" s="8"/>
    </row>
    <row r="2872" ht="15.75" customHeight="1">
      <c r="A2872" s="9" t="s">
        <v>6137</v>
      </c>
      <c r="B2872" s="9" t="s">
        <v>6138</v>
      </c>
      <c r="C2872" s="61">
        <v>4.0</v>
      </c>
      <c r="D2872" s="61">
        <v>105.0</v>
      </c>
      <c r="E2872" s="61">
        <v>380.0</v>
      </c>
      <c r="F2872" s="61">
        <v>2000.0</v>
      </c>
      <c r="G2872" s="61">
        <v>1930.0</v>
      </c>
      <c r="H2872" s="515">
        <v>1688.0</v>
      </c>
      <c r="I2872" s="515">
        <v>1380.7839999999999</v>
      </c>
      <c r="J2872" s="515">
        <v>1090.448</v>
      </c>
      <c r="K2872" s="61">
        <v>55.59</v>
      </c>
      <c r="L2872" s="560">
        <v>0.5</v>
      </c>
      <c r="M2872" s="594">
        <v>4.0</v>
      </c>
      <c r="N2872" s="105"/>
      <c r="O2872" s="563">
        <v>62890.0</v>
      </c>
      <c r="P2872" s="563"/>
      <c r="S2872" s="63"/>
      <c r="T2872" s="8"/>
      <c r="U2872" s="8"/>
      <c r="V2872" s="8"/>
      <c r="W2872" s="8"/>
    </row>
    <row r="2873" ht="15.75" customHeight="1">
      <c r="A2873" s="9" t="s">
        <v>6139</v>
      </c>
      <c r="B2873" s="9" t="s">
        <v>6140</v>
      </c>
      <c r="C2873" s="61">
        <v>5.0</v>
      </c>
      <c r="D2873" s="61">
        <v>105.0</v>
      </c>
      <c r="E2873" s="61">
        <v>480.0</v>
      </c>
      <c r="F2873" s="61">
        <v>2000.0</v>
      </c>
      <c r="G2873" s="61">
        <v>1930.0</v>
      </c>
      <c r="H2873" s="515">
        <v>2110.0</v>
      </c>
      <c r="I2873" s="515">
        <v>1725.9799999999998</v>
      </c>
      <c r="J2873" s="515">
        <v>1363.06</v>
      </c>
      <c r="K2873" s="61">
        <v>69.36</v>
      </c>
      <c r="L2873" s="560">
        <v>0.5</v>
      </c>
      <c r="M2873" s="594">
        <v>4.0</v>
      </c>
      <c r="N2873" s="105"/>
      <c r="O2873" s="563">
        <v>74320.0</v>
      </c>
      <c r="P2873" s="563"/>
      <c r="S2873" s="63"/>
      <c r="T2873" s="8"/>
      <c r="U2873" s="8"/>
      <c r="V2873" s="8"/>
      <c r="W2873" s="8"/>
    </row>
    <row r="2874" ht="15.75" customHeight="1">
      <c r="A2874" s="9" t="s">
        <v>6141</v>
      </c>
      <c r="B2874" s="9" t="s">
        <v>6142</v>
      </c>
      <c r="C2874" s="61">
        <v>6.0</v>
      </c>
      <c r="D2874" s="61">
        <v>107.0</v>
      </c>
      <c r="E2874" s="61">
        <v>580.0</v>
      </c>
      <c r="F2874" s="61">
        <v>2000.0</v>
      </c>
      <c r="G2874" s="61">
        <v>1930.0</v>
      </c>
      <c r="H2874" s="515">
        <v>2532.0</v>
      </c>
      <c r="I2874" s="515">
        <v>2071.0</v>
      </c>
      <c r="J2874" s="515">
        <v>1636.0</v>
      </c>
      <c r="K2874" s="246">
        <v>83.13</v>
      </c>
      <c r="L2874" s="560">
        <v>0.5</v>
      </c>
      <c r="M2874" s="594">
        <v>4.0</v>
      </c>
      <c r="N2874" s="602"/>
      <c r="O2874" s="563">
        <v>85775.0</v>
      </c>
      <c r="P2874" s="563"/>
      <c r="S2874" s="63"/>
      <c r="T2874" s="8"/>
      <c r="U2874" s="8"/>
      <c r="V2874" s="8"/>
      <c r="W2874" s="8"/>
    </row>
    <row r="2875" ht="15.75" customHeight="1">
      <c r="E2875" s="8"/>
      <c r="H2875" s="63"/>
      <c r="I2875" s="63"/>
      <c r="J2875" s="63"/>
      <c r="M2875" s="8"/>
      <c r="O2875" s="563">
        <v>0.0</v>
      </c>
      <c r="P2875" s="563"/>
      <c r="S2875" s="63"/>
      <c r="T2875" s="8"/>
      <c r="U2875" s="8"/>
      <c r="V2875" s="8"/>
      <c r="W2875" s="8"/>
    </row>
    <row r="2876" ht="15.75" customHeight="1">
      <c r="B2876" s="573" t="s">
        <v>1988</v>
      </c>
      <c r="E2876" s="8"/>
      <c r="H2876" s="115"/>
      <c r="I2876" s="115"/>
      <c r="J2876" s="115"/>
      <c r="M2876" s="8"/>
      <c r="O2876" s="563">
        <v>0.0</v>
      </c>
      <c r="P2876" s="563"/>
      <c r="S2876" s="63"/>
      <c r="T2876" s="8"/>
      <c r="U2876" s="8"/>
      <c r="V2876" s="8"/>
      <c r="W2876" s="8"/>
    </row>
    <row r="2877" ht="15.75" customHeight="1">
      <c r="A2877" s="9" t="s">
        <v>6143</v>
      </c>
      <c r="B2877" s="9" t="s">
        <v>6144</v>
      </c>
      <c r="C2877" s="61">
        <v>2.0</v>
      </c>
      <c r="D2877" s="61">
        <v>105.0</v>
      </c>
      <c r="E2877" s="61">
        <v>180.0</v>
      </c>
      <c r="F2877" s="61">
        <v>2200.0</v>
      </c>
      <c r="G2877" s="61">
        <v>2130.0</v>
      </c>
      <c r="H2877" s="515">
        <v>928.0</v>
      </c>
      <c r="I2877" s="515">
        <v>759.1039999999999</v>
      </c>
      <c r="J2877" s="515">
        <v>599.488</v>
      </c>
      <c r="K2877" s="255">
        <v>30.667999999999996</v>
      </c>
      <c r="L2877" s="560">
        <v>0.5</v>
      </c>
      <c r="M2877" s="594">
        <v>2.0</v>
      </c>
      <c r="N2877" s="562"/>
      <c r="O2877" s="563">
        <v>47666.0</v>
      </c>
      <c r="P2877" s="563"/>
      <c r="S2877" s="63"/>
      <c r="T2877" s="8"/>
      <c r="U2877" s="8"/>
      <c r="V2877" s="8"/>
      <c r="W2877" s="8"/>
    </row>
    <row r="2878" ht="15.75" customHeight="1">
      <c r="A2878" s="9" t="s">
        <v>6145</v>
      </c>
      <c r="B2878" s="9" t="s">
        <v>6146</v>
      </c>
      <c r="C2878" s="61">
        <v>3.0</v>
      </c>
      <c r="D2878" s="61">
        <v>105.0</v>
      </c>
      <c r="E2878" s="61">
        <v>280.0</v>
      </c>
      <c r="F2878" s="61">
        <v>2200.0</v>
      </c>
      <c r="G2878" s="61">
        <v>2130.0</v>
      </c>
      <c r="H2878" s="515">
        <v>1392.0</v>
      </c>
      <c r="I2878" s="515">
        <v>1138.656</v>
      </c>
      <c r="J2878" s="515">
        <v>899.232</v>
      </c>
      <c r="K2878" s="255">
        <v>45.815000000000005</v>
      </c>
      <c r="L2878" s="560">
        <v>0.5</v>
      </c>
      <c r="M2878" s="594">
        <v>4.0</v>
      </c>
      <c r="N2878" s="105"/>
      <c r="O2878" s="563">
        <v>61578.0</v>
      </c>
      <c r="P2878" s="563"/>
      <c r="S2878" s="63"/>
      <c r="T2878" s="8"/>
      <c r="U2878" s="8"/>
      <c r="V2878" s="8"/>
      <c r="W2878" s="8"/>
    </row>
    <row r="2879" ht="15.75" customHeight="1">
      <c r="A2879" s="9" t="s">
        <v>6147</v>
      </c>
      <c r="B2879" s="9" t="s">
        <v>6148</v>
      </c>
      <c r="C2879" s="61">
        <v>4.0</v>
      </c>
      <c r="D2879" s="61">
        <v>105.0</v>
      </c>
      <c r="E2879" s="61">
        <v>380.0</v>
      </c>
      <c r="F2879" s="61">
        <v>2200.0</v>
      </c>
      <c r="G2879" s="61">
        <v>2130.0</v>
      </c>
      <c r="H2879" s="515">
        <v>1856.0</v>
      </c>
      <c r="I2879" s="515">
        <v>1518.2079999999999</v>
      </c>
      <c r="J2879" s="515">
        <v>1198.976</v>
      </c>
      <c r="K2879" s="255">
        <v>61.14900000000001</v>
      </c>
      <c r="L2879" s="560">
        <v>0.5</v>
      </c>
      <c r="M2879" s="594">
        <v>4.0</v>
      </c>
      <c r="N2879" s="105"/>
      <c r="O2879" s="563">
        <v>75519.0</v>
      </c>
      <c r="P2879" s="563"/>
      <c r="S2879" s="63"/>
      <c r="T2879" s="8"/>
      <c r="U2879" s="8"/>
      <c r="V2879" s="8"/>
      <c r="W2879" s="8"/>
    </row>
    <row r="2880" ht="15.75" customHeight="1">
      <c r="A2880" s="9" t="s">
        <v>6149</v>
      </c>
      <c r="B2880" s="9" t="s">
        <v>6150</v>
      </c>
      <c r="C2880" s="61">
        <v>5.0</v>
      </c>
      <c r="D2880" s="61">
        <v>105.0</v>
      </c>
      <c r="E2880" s="61">
        <v>480.0</v>
      </c>
      <c r="F2880" s="61">
        <v>2200.0</v>
      </c>
      <c r="G2880" s="61">
        <v>2130.0</v>
      </c>
      <c r="H2880" s="515">
        <v>2320.0</v>
      </c>
      <c r="I2880" s="515">
        <v>1897.76</v>
      </c>
      <c r="J2880" s="515">
        <v>1498.72</v>
      </c>
      <c r="K2880" s="255">
        <v>76.296</v>
      </c>
      <c r="L2880" s="560">
        <v>0.5</v>
      </c>
      <c r="M2880" s="594">
        <v>4.0</v>
      </c>
      <c r="N2880" s="105"/>
      <c r="O2880" s="563">
        <v>89488.0</v>
      </c>
      <c r="P2880" s="563"/>
      <c r="S2880" s="63"/>
      <c r="T2880" s="8"/>
      <c r="U2880" s="8"/>
      <c r="V2880" s="8"/>
      <c r="W2880" s="8"/>
    </row>
    <row r="2881" ht="15.75" customHeight="1">
      <c r="C2881" s="67"/>
      <c r="D2881" s="67"/>
      <c r="E2881" s="67"/>
      <c r="F2881" s="67"/>
      <c r="G2881" s="67"/>
      <c r="H2881" s="115"/>
      <c r="I2881" s="115"/>
      <c r="J2881" s="115"/>
      <c r="K2881" s="67"/>
      <c r="L2881" s="570"/>
      <c r="M2881" s="592"/>
      <c r="O2881" s="563">
        <v>0.0</v>
      </c>
      <c r="P2881" s="563"/>
      <c r="S2881" s="63"/>
      <c r="T2881" s="8"/>
      <c r="U2881" s="8"/>
      <c r="V2881" s="8"/>
      <c r="W2881" s="8"/>
    </row>
    <row r="2882" ht="15.75" customHeight="1">
      <c r="B2882" s="573" t="s">
        <v>2015</v>
      </c>
      <c r="E2882" s="8"/>
      <c r="H2882" s="115"/>
      <c r="I2882" s="115"/>
      <c r="J2882" s="115"/>
      <c r="M2882" s="8"/>
      <c r="O2882" s="563">
        <v>0.0</v>
      </c>
      <c r="P2882" s="563"/>
      <c r="S2882" s="63"/>
      <c r="T2882" s="8"/>
      <c r="U2882" s="8"/>
      <c r="V2882" s="8"/>
      <c r="W2882" s="8"/>
    </row>
    <row r="2883" ht="15.75" customHeight="1">
      <c r="A2883" s="9" t="s">
        <v>6151</v>
      </c>
      <c r="B2883" s="9" t="s">
        <v>6152</v>
      </c>
      <c r="C2883" s="61">
        <v>2.0</v>
      </c>
      <c r="D2883" s="61">
        <v>105.0</v>
      </c>
      <c r="E2883" s="61">
        <v>180.0</v>
      </c>
      <c r="F2883" s="61">
        <v>2250.0</v>
      </c>
      <c r="G2883" s="61">
        <v>2180.0</v>
      </c>
      <c r="H2883" s="515">
        <v>950.0</v>
      </c>
      <c r="I2883" s="515">
        <v>777.0999999999999</v>
      </c>
      <c r="J2883" s="515">
        <v>613.7</v>
      </c>
      <c r="K2883" s="61">
        <v>31.11</v>
      </c>
      <c r="L2883" s="560">
        <v>0.5</v>
      </c>
      <c r="M2883" s="594">
        <v>2.0</v>
      </c>
      <c r="N2883" s="562"/>
      <c r="O2883" s="563">
        <v>48611.0</v>
      </c>
      <c r="P2883" s="563"/>
      <c r="S2883" s="63"/>
      <c r="T2883" s="8"/>
      <c r="U2883" s="8"/>
      <c r="V2883" s="8"/>
      <c r="W2883" s="8"/>
    </row>
    <row r="2884" ht="15.75" customHeight="1">
      <c r="A2884" s="9" t="s">
        <v>6153</v>
      </c>
      <c r="B2884" s="9" t="s">
        <v>6154</v>
      </c>
      <c r="C2884" s="61">
        <v>3.0</v>
      </c>
      <c r="D2884" s="61">
        <v>105.0</v>
      </c>
      <c r="E2884" s="61">
        <v>280.0</v>
      </c>
      <c r="F2884" s="61">
        <v>2250.0</v>
      </c>
      <c r="G2884" s="61">
        <v>2180.0</v>
      </c>
      <c r="H2884" s="515">
        <v>1425.0</v>
      </c>
      <c r="I2884" s="515">
        <v>1165.6499999999999</v>
      </c>
      <c r="J2884" s="515">
        <v>920.5500000000001</v>
      </c>
      <c r="K2884" s="61">
        <v>46.58</v>
      </c>
      <c r="L2884" s="560">
        <v>0.5</v>
      </c>
      <c r="M2884" s="594">
        <v>4.0</v>
      </c>
      <c r="N2884" s="105"/>
      <c r="O2884" s="563">
        <v>62840.0</v>
      </c>
      <c r="P2884" s="563"/>
      <c r="S2884" s="63"/>
      <c r="T2884" s="8"/>
      <c r="U2884" s="8"/>
      <c r="V2884" s="8"/>
      <c r="W2884" s="8"/>
    </row>
    <row r="2885" ht="15.75" customHeight="1">
      <c r="A2885" s="9" t="s">
        <v>6155</v>
      </c>
      <c r="B2885" s="9" t="s">
        <v>6156</v>
      </c>
      <c r="C2885" s="61">
        <v>4.0</v>
      </c>
      <c r="D2885" s="61">
        <v>105.0</v>
      </c>
      <c r="E2885" s="61">
        <v>380.0</v>
      </c>
      <c r="F2885" s="61">
        <v>2250.0</v>
      </c>
      <c r="G2885" s="61">
        <v>2180.0</v>
      </c>
      <c r="H2885" s="515">
        <v>1900.0</v>
      </c>
      <c r="I2885" s="515">
        <v>1554.1999999999998</v>
      </c>
      <c r="J2885" s="515">
        <v>1227.4</v>
      </c>
      <c r="K2885" s="61">
        <v>61.879999999999995</v>
      </c>
      <c r="L2885" s="560">
        <v>0.5</v>
      </c>
      <c r="M2885" s="594">
        <v>4.0</v>
      </c>
      <c r="N2885" s="105"/>
      <c r="O2885" s="563">
        <v>77098.0</v>
      </c>
      <c r="P2885" s="563"/>
      <c r="S2885" s="63"/>
      <c r="T2885" s="8"/>
      <c r="U2885" s="8"/>
      <c r="V2885" s="8"/>
      <c r="W2885" s="8"/>
    </row>
    <row r="2886" ht="15.75" customHeight="1">
      <c r="A2886" s="9" t="s">
        <v>6157</v>
      </c>
      <c r="B2886" s="9" t="s">
        <v>6158</v>
      </c>
      <c r="C2886" s="61">
        <v>5.0</v>
      </c>
      <c r="D2886" s="61">
        <v>105.0</v>
      </c>
      <c r="E2886" s="61">
        <v>480.0</v>
      </c>
      <c r="F2886" s="61">
        <v>2250.0</v>
      </c>
      <c r="G2886" s="61">
        <v>2180.0</v>
      </c>
      <c r="H2886" s="515">
        <v>2375.0</v>
      </c>
      <c r="I2886" s="515">
        <v>1942.7499999999998</v>
      </c>
      <c r="J2886" s="515">
        <v>1534.25</v>
      </c>
      <c r="K2886" s="61">
        <v>77.35</v>
      </c>
      <c r="L2886" s="560">
        <v>0.5</v>
      </c>
      <c r="M2886" s="594">
        <v>4.0</v>
      </c>
      <c r="N2886" s="105"/>
      <c r="O2886" s="563">
        <v>91385.0</v>
      </c>
      <c r="P2886" s="563"/>
      <c r="S2886" s="63"/>
      <c r="T2886" s="8"/>
      <c r="U2886" s="8"/>
      <c r="V2886" s="8"/>
      <c r="W2886" s="8"/>
    </row>
    <row r="2887" ht="15.75" customHeight="1">
      <c r="E2887" s="8"/>
      <c r="H2887" s="63"/>
      <c r="I2887" s="63"/>
      <c r="J2887" s="63"/>
      <c r="M2887" s="8"/>
      <c r="O2887" s="563">
        <v>0.0</v>
      </c>
      <c r="P2887" s="563"/>
      <c r="S2887" s="63"/>
      <c r="T2887" s="8"/>
      <c r="U2887" s="8"/>
      <c r="V2887" s="8"/>
      <c r="W2887" s="8"/>
    </row>
    <row r="2888" ht="15.75" customHeight="1">
      <c r="B2888" s="573" t="s">
        <v>2042</v>
      </c>
      <c r="E2888" s="8"/>
      <c r="H2888" s="63"/>
      <c r="I2888" s="63"/>
      <c r="J2888" s="63"/>
      <c r="M2888" s="8"/>
      <c r="O2888" s="563">
        <v>0.0</v>
      </c>
      <c r="P2888" s="563"/>
      <c r="S2888" s="63"/>
      <c r="T2888" s="8"/>
      <c r="U2888" s="8"/>
      <c r="V2888" s="8"/>
      <c r="W2888" s="8"/>
    </row>
    <row r="2889" ht="15.75" customHeight="1">
      <c r="A2889" s="9" t="s">
        <v>6159</v>
      </c>
      <c r="B2889" s="9" t="s">
        <v>6160</v>
      </c>
      <c r="C2889" s="61">
        <v>2.0</v>
      </c>
      <c r="D2889" s="61">
        <v>105.0</v>
      </c>
      <c r="E2889" s="61">
        <v>180.0</v>
      </c>
      <c r="F2889" s="61">
        <v>2500.0</v>
      </c>
      <c r="G2889" s="61">
        <v>2430.0</v>
      </c>
      <c r="H2889" s="515">
        <v>1056.0</v>
      </c>
      <c r="I2889" s="515">
        <v>863.808</v>
      </c>
      <c r="J2889" s="515">
        <v>682.176</v>
      </c>
      <c r="K2889" s="61">
        <v>34.339999999999996</v>
      </c>
      <c r="L2889" s="560">
        <v>0.5</v>
      </c>
      <c r="M2889" s="594">
        <v>2.0</v>
      </c>
      <c r="N2889" s="562"/>
      <c r="O2889" s="563">
        <v>59249.0</v>
      </c>
      <c r="P2889" s="563"/>
      <c r="S2889" s="63"/>
      <c r="T2889" s="8"/>
      <c r="U2889" s="8"/>
      <c r="V2889" s="8"/>
      <c r="W2889" s="8"/>
    </row>
    <row r="2890" ht="15.75" customHeight="1">
      <c r="A2890" s="9" t="s">
        <v>6161</v>
      </c>
      <c r="B2890" s="9" t="s">
        <v>6162</v>
      </c>
      <c r="C2890" s="61">
        <v>3.0</v>
      </c>
      <c r="D2890" s="61">
        <v>105.0</v>
      </c>
      <c r="E2890" s="61">
        <v>280.0</v>
      </c>
      <c r="F2890" s="61">
        <v>2500.0</v>
      </c>
      <c r="G2890" s="61">
        <v>2430.0</v>
      </c>
      <c r="H2890" s="515">
        <v>1584.0</v>
      </c>
      <c r="I2890" s="515">
        <v>1295.712</v>
      </c>
      <c r="J2890" s="515">
        <v>1023.264</v>
      </c>
      <c r="K2890" s="61">
        <v>51.339999999999996</v>
      </c>
      <c r="L2890" s="560">
        <v>0.5</v>
      </c>
      <c r="M2890" s="594">
        <v>4.0</v>
      </c>
      <c r="N2890" s="105"/>
      <c r="O2890" s="563">
        <v>77035.0</v>
      </c>
      <c r="P2890" s="563"/>
      <c r="S2890" s="63"/>
      <c r="T2890" s="8"/>
      <c r="U2890" s="8"/>
      <c r="V2890" s="8"/>
      <c r="W2890" s="8"/>
    </row>
    <row r="2891" ht="15.75" customHeight="1">
      <c r="A2891" s="9" t="s">
        <v>6163</v>
      </c>
      <c r="B2891" s="9" t="s">
        <v>6164</v>
      </c>
      <c r="C2891" s="61">
        <v>4.0</v>
      </c>
      <c r="D2891" s="61">
        <v>105.0</v>
      </c>
      <c r="E2891" s="61">
        <v>380.0</v>
      </c>
      <c r="F2891" s="61">
        <v>2500.0</v>
      </c>
      <c r="G2891" s="61">
        <v>2430.0</v>
      </c>
      <c r="H2891" s="515">
        <v>2112.0</v>
      </c>
      <c r="I2891" s="515">
        <v>1727.616</v>
      </c>
      <c r="J2891" s="515">
        <v>1364.352</v>
      </c>
      <c r="K2891" s="61">
        <v>68.34</v>
      </c>
      <c r="L2891" s="560">
        <v>0.5</v>
      </c>
      <c r="M2891" s="594">
        <v>4.0</v>
      </c>
      <c r="N2891" s="105"/>
      <c r="O2891" s="563">
        <v>94856.0</v>
      </c>
      <c r="P2891" s="563"/>
      <c r="S2891" s="63"/>
      <c r="T2891" s="8"/>
      <c r="U2891" s="8"/>
      <c r="V2891" s="8"/>
      <c r="W2891" s="8"/>
    </row>
    <row r="2892" ht="15.75" customHeight="1">
      <c r="E2892" s="8"/>
      <c r="H2892" s="63"/>
      <c r="I2892" s="63"/>
      <c r="J2892" s="63"/>
      <c r="M2892" s="8"/>
      <c r="O2892" s="563">
        <v>0.0</v>
      </c>
      <c r="P2892" s="563"/>
      <c r="S2892" s="63"/>
      <c r="T2892" s="8"/>
      <c r="U2892" s="8"/>
      <c r="V2892" s="8"/>
      <c r="W2892" s="8"/>
    </row>
    <row r="2893" ht="15.75" customHeight="1">
      <c r="B2893" s="573" t="s">
        <v>2069</v>
      </c>
      <c r="E2893" s="8"/>
      <c r="H2893" s="63"/>
      <c r="I2893" s="63"/>
      <c r="J2893" s="63"/>
      <c r="M2893" s="8"/>
      <c r="O2893" s="563">
        <v>0.0</v>
      </c>
      <c r="P2893" s="563"/>
      <c r="S2893" s="63"/>
      <c r="T2893" s="8"/>
      <c r="U2893" s="8"/>
      <c r="V2893" s="8"/>
      <c r="W2893" s="8"/>
    </row>
    <row r="2894" ht="15.75" customHeight="1">
      <c r="A2894" s="9" t="s">
        <v>6165</v>
      </c>
      <c r="B2894" s="9" t="s">
        <v>6166</v>
      </c>
      <c r="C2894" s="61">
        <v>2.0</v>
      </c>
      <c r="D2894" s="61">
        <v>105.0</v>
      </c>
      <c r="E2894" s="61">
        <v>180.0</v>
      </c>
      <c r="F2894" s="61">
        <v>3000.0</v>
      </c>
      <c r="G2894" s="61">
        <v>2930.0</v>
      </c>
      <c r="H2894" s="515">
        <v>1266.0</v>
      </c>
      <c r="I2894" s="515">
        <v>1035.588</v>
      </c>
      <c r="J2894" s="515">
        <v>817.836</v>
      </c>
      <c r="K2894" s="255">
        <v>41.20799999999999</v>
      </c>
      <c r="L2894" s="560">
        <v>0.5</v>
      </c>
      <c r="M2894" s="594">
        <v>2.0</v>
      </c>
      <c r="N2894" s="562"/>
      <c r="O2894" s="563">
        <v>69886.0</v>
      </c>
      <c r="P2894" s="563"/>
      <c r="S2894" s="63"/>
      <c r="T2894" s="8"/>
      <c r="U2894" s="8"/>
      <c r="V2894" s="8"/>
      <c r="W2894" s="8"/>
    </row>
    <row r="2895" ht="15.75" customHeight="1">
      <c r="A2895" s="9" t="s">
        <v>6167</v>
      </c>
      <c r="B2895" s="9" t="s">
        <v>6168</v>
      </c>
      <c r="C2895" s="61">
        <v>3.0</v>
      </c>
      <c r="D2895" s="61">
        <v>105.0</v>
      </c>
      <c r="E2895" s="61">
        <v>280.0</v>
      </c>
      <c r="F2895" s="61">
        <v>3000.0</v>
      </c>
      <c r="G2895" s="61">
        <v>2930.0</v>
      </c>
      <c r="H2895" s="515">
        <v>1899.0</v>
      </c>
      <c r="I2895" s="515">
        <v>1553.3819999999998</v>
      </c>
      <c r="J2895" s="515">
        <v>1226.7540000000001</v>
      </c>
      <c r="K2895" s="255">
        <v>61.60799999999999</v>
      </c>
      <c r="L2895" s="560">
        <v>0.5</v>
      </c>
      <c r="M2895" s="594">
        <v>4.0</v>
      </c>
      <c r="N2895" s="105"/>
      <c r="O2895" s="563">
        <v>91230.0</v>
      </c>
      <c r="P2895" s="563"/>
      <c r="S2895" s="63"/>
      <c r="T2895" s="8"/>
      <c r="U2895" s="8"/>
      <c r="V2895" s="8"/>
      <c r="W2895" s="8"/>
    </row>
    <row r="2896" ht="15.75" customHeight="1">
      <c r="O2896" s="563">
        <v>0.0</v>
      </c>
      <c r="P2896" s="563"/>
      <c r="S2896" s="63"/>
      <c r="T2896" s="8"/>
      <c r="U2896" s="8"/>
      <c r="V2896" s="8"/>
      <c r="W2896" s="8"/>
    </row>
    <row r="2897" ht="15.75" customHeight="1">
      <c r="A2897" s="9" t="s">
        <v>6169</v>
      </c>
      <c r="B2897" s="9" t="s">
        <v>6170</v>
      </c>
      <c r="C2897" s="61">
        <v>2.0</v>
      </c>
      <c r="D2897" s="61">
        <v>111.0</v>
      </c>
      <c r="E2897" s="61">
        <v>500.0</v>
      </c>
      <c r="F2897" s="61">
        <v>198.0</v>
      </c>
      <c r="G2897" s="61">
        <v>109.0</v>
      </c>
      <c r="H2897" s="61">
        <v>188.0</v>
      </c>
      <c r="I2897" s="603">
        <v>153.784</v>
      </c>
      <c r="J2897" s="603">
        <v>121.44800000000001</v>
      </c>
      <c r="K2897" s="61">
        <v>9.54</v>
      </c>
      <c r="L2897" s="560">
        <v>0.5</v>
      </c>
      <c r="M2897" s="590">
        <v>2.0</v>
      </c>
      <c r="N2897" s="601" t="s">
        <v>2098</v>
      </c>
      <c r="O2897" s="563">
        <v>22392.0</v>
      </c>
      <c r="P2897" s="563"/>
      <c r="S2897" s="63"/>
      <c r="T2897" s="8"/>
      <c r="U2897" s="8"/>
      <c r="V2897" s="8"/>
      <c r="W2897" s="8"/>
    </row>
    <row r="2898" ht="15.75" customHeight="1">
      <c r="A2898" s="9" t="s">
        <v>6171</v>
      </c>
      <c r="B2898" s="9" t="s">
        <v>6172</v>
      </c>
      <c r="C2898" s="61">
        <v>3.0</v>
      </c>
      <c r="D2898" s="61">
        <v>111.0</v>
      </c>
      <c r="E2898" s="61">
        <v>500.0</v>
      </c>
      <c r="F2898" s="61">
        <v>307.0</v>
      </c>
      <c r="G2898" s="61">
        <v>218.0</v>
      </c>
      <c r="H2898" s="61">
        <v>282.0</v>
      </c>
      <c r="I2898" s="603">
        <v>230.676</v>
      </c>
      <c r="J2898" s="603">
        <v>182.172</v>
      </c>
      <c r="K2898" s="61">
        <v>13.68</v>
      </c>
      <c r="L2898" s="560">
        <v>0.5</v>
      </c>
      <c r="M2898" s="590">
        <v>4.0</v>
      </c>
      <c r="N2898" s="105"/>
      <c r="O2898" s="563">
        <v>26357.0</v>
      </c>
      <c r="P2898" s="563"/>
      <c r="S2898" s="63"/>
      <c r="T2898" s="8"/>
      <c r="U2898" s="8"/>
      <c r="V2898" s="8"/>
      <c r="W2898" s="8"/>
    </row>
    <row r="2899" ht="15.75" customHeight="1">
      <c r="A2899" s="9" t="s">
        <v>6173</v>
      </c>
      <c r="B2899" s="9" t="s">
        <v>6174</v>
      </c>
      <c r="C2899" s="61">
        <v>4.0</v>
      </c>
      <c r="D2899" s="61">
        <v>111.0</v>
      </c>
      <c r="E2899" s="61">
        <v>500.0</v>
      </c>
      <c r="F2899" s="61">
        <v>416.0</v>
      </c>
      <c r="G2899" s="61">
        <v>327.0</v>
      </c>
      <c r="H2899" s="61">
        <v>376.0</v>
      </c>
      <c r="I2899" s="603">
        <v>307.568</v>
      </c>
      <c r="J2899" s="603">
        <v>242.89600000000002</v>
      </c>
      <c r="K2899" s="61">
        <v>18.18</v>
      </c>
      <c r="L2899" s="560">
        <v>0.5</v>
      </c>
      <c r="M2899" s="590">
        <v>4.0</v>
      </c>
      <c r="N2899" s="105"/>
      <c r="O2899" s="563">
        <v>30330.0</v>
      </c>
      <c r="P2899" s="563"/>
      <c r="S2899" s="8"/>
      <c r="T2899" s="8"/>
      <c r="U2899" s="8"/>
      <c r="V2899" s="8"/>
      <c r="W2899" s="8"/>
    </row>
    <row r="2900" ht="15.75" customHeight="1">
      <c r="A2900" s="565" t="s">
        <v>6175</v>
      </c>
      <c r="B2900" s="565" t="s">
        <v>6176</v>
      </c>
      <c r="C2900" s="566">
        <v>5.0</v>
      </c>
      <c r="D2900" s="566">
        <v>111.0</v>
      </c>
      <c r="E2900" s="566">
        <v>500.0</v>
      </c>
      <c r="F2900" s="566">
        <v>525.0</v>
      </c>
      <c r="G2900" s="566">
        <v>436.0</v>
      </c>
      <c r="H2900" s="566">
        <v>470.0</v>
      </c>
      <c r="I2900" s="604">
        <v>384.46</v>
      </c>
      <c r="J2900" s="604">
        <v>303.62</v>
      </c>
      <c r="K2900" s="566">
        <v>22.5</v>
      </c>
      <c r="L2900" s="568">
        <v>0.5</v>
      </c>
      <c r="M2900" s="591">
        <v>4.0</v>
      </c>
      <c r="N2900" s="105"/>
      <c r="O2900" s="563">
        <v>34310.0</v>
      </c>
      <c r="P2900" s="563"/>
      <c r="S2900" s="8"/>
      <c r="T2900" s="8"/>
      <c r="U2900" s="8"/>
      <c r="V2900" s="8"/>
      <c r="W2900" s="8"/>
    </row>
    <row r="2901" ht="15.75" customHeight="1">
      <c r="A2901" s="9" t="s">
        <v>6177</v>
      </c>
      <c r="B2901" s="9" t="s">
        <v>6178</v>
      </c>
      <c r="C2901" s="61">
        <v>6.0</v>
      </c>
      <c r="D2901" s="61">
        <v>111.0</v>
      </c>
      <c r="E2901" s="61">
        <v>500.0</v>
      </c>
      <c r="F2901" s="61">
        <v>634.0</v>
      </c>
      <c r="G2901" s="61">
        <v>545.0</v>
      </c>
      <c r="H2901" s="61">
        <v>564.0</v>
      </c>
      <c r="I2901" s="603">
        <v>461.352</v>
      </c>
      <c r="J2901" s="603">
        <v>364.344</v>
      </c>
      <c r="K2901" s="61">
        <v>27.0</v>
      </c>
      <c r="L2901" s="560">
        <v>0.5</v>
      </c>
      <c r="M2901" s="590">
        <v>4.0</v>
      </c>
      <c r="N2901" s="105"/>
      <c r="O2901" s="563">
        <v>38301.0</v>
      </c>
      <c r="P2901" s="563"/>
      <c r="S2901" s="8"/>
      <c r="T2901" s="8"/>
      <c r="U2901" s="8"/>
      <c r="V2901" s="8"/>
      <c r="W2901" s="8"/>
    </row>
    <row r="2902" ht="15.75" customHeight="1">
      <c r="A2902" s="9" t="s">
        <v>6179</v>
      </c>
      <c r="B2902" s="9" t="s">
        <v>6180</v>
      </c>
      <c r="C2902" s="61">
        <v>7.0</v>
      </c>
      <c r="D2902" s="61">
        <v>111.0</v>
      </c>
      <c r="E2902" s="61">
        <v>500.0</v>
      </c>
      <c r="F2902" s="61">
        <v>743.0</v>
      </c>
      <c r="G2902" s="61">
        <v>654.0</v>
      </c>
      <c r="H2902" s="61">
        <v>658.0</v>
      </c>
      <c r="I2902" s="603">
        <v>538.2439999999999</v>
      </c>
      <c r="J2902" s="603">
        <v>425.06800000000004</v>
      </c>
      <c r="K2902" s="61">
        <v>31.5</v>
      </c>
      <c r="L2902" s="560">
        <v>0.5</v>
      </c>
      <c r="M2902" s="590">
        <v>4.0</v>
      </c>
      <c r="N2902" s="105"/>
      <c r="O2902" s="563">
        <v>42297.0</v>
      </c>
      <c r="P2902" s="563"/>
      <c r="S2902" s="8"/>
      <c r="T2902" s="8"/>
      <c r="U2902" s="8"/>
      <c r="V2902" s="8"/>
      <c r="W2902" s="8"/>
    </row>
    <row r="2903" ht="15.75" customHeight="1">
      <c r="A2903" s="565" t="s">
        <v>6181</v>
      </c>
      <c r="B2903" s="565" t="s">
        <v>6182</v>
      </c>
      <c r="C2903" s="566">
        <v>8.0</v>
      </c>
      <c r="D2903" s="566">
        <v>111.0</v>
      </c>
      <c r="E2903" s="566">
        <v>500.0</v>
      </c>
      <c r="F2903" s="566">
        <v>852.0</v>
      </c>
      <c r="G2903" s="566">
        <v>763.0</v>
      </c>
      <c r="H2903" s="566">
        <v>752.0</v>
      </c>
      <c r="I2903" s="604">
        <v>615.136</v>
      </c>
      <c r="J2903" s="604">
        <v>485.79200000000003</v>
      </c>
      <c r="K2903" s="566">
        <v>35.82</v>
      </c>
      <c r="L2903" s="568">
        <v>0.5</v>
      </c>
      <c r="M2903" s="591">
        <v>4.0</v>
      </c>
      <c r="N2903" s="105"/>
      <c r="O2903" s="563">
        <v>46305.0</v>
      </c>
      <c r="P2903" s="563"/>
      <c r="S2903" s="8"/>
      <c r="T2903" s="8"/>
      <c r="U2903" s="8"/>
      <c r="V2903" s="8"/>
      <c r="W2903" s="8"/>
    </row>
    <row r="2904" ht="15.75" customHeight="1">
      <c r="C2904" s="67"/>
      <c r="D2904" s="67"/>
      <c r="E2904" s="67"/>
      <c r="F2904" s="67"/>
      <c r="G2904" s="67"/>
      <c r="H2904" s="200"/>
      <c r="I2904" s="197"/>
      <c r="J2904" s="197"/>
      <c r="K2904" s="200"/>
      <c r="L2904" s="570"/>
      <c r="M2904" s="592"/>
      <c r="O2904" s="563">
        <v>0.0</v>
      </c>
      <c r="P2904" s="563"/>
      <c r="S2904" s="8"/>
      <c r="T2904" s="8"/>
      <c r="U2904" s="8"/>
      <c r="V2904" s="8"/>
      <c r="W2904" s="8"/>
    </row>
    <row r="2905" ht="15.75" customHeight="1">
      <c r="A2905" s="572"/>
      <c r="B2905" s="573" t="s">
        <v>625</v>
      </c>
      <c r="C2905" s="572"/>
      <c r="D2905" s="572"/>
      <c r="E2905" s="572"/>
      <c r="F2905" s="572"/>
      <c r="G2905" s="572"/>
      <c r="H2905" s="572"/>
      <c r="I2905" s="605"/>
      <c r="J2905" s="605"/>
      <c r="K2905" s="572"/>
      <c r="L2905" s="575"/>
      <c r="M2905" s="410"/>
      <c r="N2905" s="572"/>
      <c r="O2905" s="563">
        <v>0.0</v>
      </c>
      <c r="P2905" s="563"/>
      <c r="S2905" s="8"/>
      <c r="T2905" s="8"/>
      <c r="U2905" s="8"/>
      <c r="V2905" s="8"/>
      <c r="W2905" s="8"/>
    </row>
    <row r="2906" ht="15.75" customHeight="1">
      <c r="A2906" s="9" t="s">
        <v>6183</v>
      </c>
      <c r="B2906" s="9" t="s">
        <v>6184</v>
      </c>
      <c r="C2906" s="61">
        <v>2.0</v>
      </c>
      <c r="D2906" s="61">
        <v>111.0</v>
      </c>
      <c r="E2906" s="61">
        <v>550.0</v>
      </c>
      <c r="F2906" s="61">
        <v>198.0</v>
      </c>
      <c r="G2906" s="61">
        <v>109.0</v>
      </c>
      <c r="H2906" s="61">
        <v>206.0</v>
      </c>
      <c r="I2906" s="603">
        <v>168.50799999999998</v>
      </c>
      <c r="J2906" s="603">
        <v>133.076</v>
      </c>
      <c r="K2906" s="61">
        <v>9.9</v>
      </c>
      <c r="L2906" s="560">
        <v>0.5</v>
      </c>
      <c r="M2906" s="590">
        <v>2.0</v>
      </c>
      <c r="N2906" s="601" t="s">
        <v>2098</v>
      </c>
      <c r="O2906" s="563">
        <v>24087.0</v>
      </c>
      <c r="P2906" s="563"/>
      <c r="S2906" s="8"/>
      <c r="T2906" s="8"/>
      <c r="U2906" s="8"/>
      <c r="V2906" s="8"/>
      <c r="W2906" s="8"/>
    </row>
    <row r="2907" ht="15.75" customHeight="1">
      <c r="A2907" s="9" t="s">
        <v>6185</v>
      </c>
      <c r="B2907" s="9" t="s">
        <v>6186</v>
      </c>
      <c r="C2907" s="61">
        <v>3.0</v>
      </c>
      <c r="D2907" s="61">
        <v>111.0</v>
      </c>
      <c r="E2907" s="61">
        <v>550.0</v>
      </c>
      <c r="F2907" s="61">
        <v>307.0</v>
      </c>
      <c r="G2907" s="61">
        <v>218.0</v>
      </c>
      <c r="H2907" s="61">
        <v>309.0</v>
      </c>
      <c r="I2907" s="603">
        <v>252.76199999999997</v>
      </c>
      <c r="J2907" s="603">
        <v>199.614</v>
      </c>
      <c r="K2907" s="61">
        <v>14.58</v>
      </c>
      <c r="L2907" s="560">
        <v>0.5</v>
      </c>
      <c r="M2907" s="590">
        <v>4.0</v>
      </c>
      <c r="N2907" s="105"/>
      <c r="O2907" s="563">
        <v>28444.0</v>
      </c>
      <c r="P2907" s="563"/>
      <c r="S2907" s="8"/>
      <c r="T2907" s="8"/>
      <c r="U2907" s="8"/>
      <c r="V2907" s="8"/>
      <c r="W2907" s="8"/>
    </row>
    <row r="2908" ht="15.75" customHeight="1">
      <c r="A2908" s="9" t="s">
        <v>6187</v>
      </c>
      <c r="B2908" s="9" t="s">
        <v>6188</v>
      </c>
      <c r="C2908" s="61">
        <v>4.0</v>
      </c>
      <c r="D2908" s="61">
        <v>111.0</v>
      </c>
      <c r="E2908" s="61">
        <v>550.0</v>
      </c>
      <c r="F2908" s="61">
        <v>416.0</v>
      </c>
      <c r="G2908" s="61">
        <v>327.0</v>
      </c>
      <c r="H2908" s="61">
        <v>412.0</v>
      </c>
      <c r="I2908" s="603">
        <v>337.01599999999996</v>
      </c>
      <c r="J2908" s="603">
        <v>266.152</v>
      </c>
      <c r="K2908" s="61">
        <v>19.44</v>
      </c>
      <c r="L2908" s="560">
        <v>0.5</v>
      </c>
      <c r="M2908" s="590">
        <v>4.0</v>
      </c>
      <c r="N2908" s="105"/>
      <c r="O2908" s="563">
        <v>32816.0</v>
      </c>
      <c r="P2908" s="563"/>
      <c r="S2908" s="8"/>
      <c r="T2908" s="8"/>
      <c r="U2908" s="8"/>
      <c r="V2908" s="8"/>
      <c r="W2908" s="8"/>
    </row>
    <row r="2909" ht="15.75" customHeight="1">
      <c r="A2909" s="565" t="s">
        <v>6189</v>
      </c>
      <c r="B2909" s="565" t="s">
        <v>6190</v>
      </c>
      <c r="C2909" s="566">
        <v>5.0</v>
      </c>
      <c r="D2909" s="566">
        <v>111.0</v>
      </c>
      <c r="E2909" s="566">
        <v>550.0</v>
      </c>
      <c r="F2909" s="566">
        <v>525.0</v>
      </c>
      <c r="G2909" s="566">
        <v>436.0</v>
      </c>
      <c r="H2909" s="566">
        <v>515.0</v>
      </c>
      <c r="I2909" s="604">
        <v>421.27</v>
      </c>
      <c r="J2909" s="604">
        <v>332.69</v>
      </c>
      <c r="K2909" s="566">
        <v>24.12</v>
      </c>
      <c r="L2909" s="568">
        <v>0.5</v>
      </c>
      <c r="M2909" s="591">
        <v>4.0</v>
      </c>
      <c r="N2909" s="105"/>
      <c r="O2909" s="563">
        <v>37197.0</v>
      </c>
      <c r="P2909" s="563"/>
      <c r="S2909" s="8"/>
      <c r="T2909" s="8"/>
      <c r="U2909" s="8"/>
      <c r="V2909" s="8"/>
      <c r="W2909" s="8"/>
    </row>
    <row r="2910" ht="15.75" customHeight="1">
      <c r="A2910" s="9" t="s">
        <v>6191</v>
      </c>
      <c r="B2910" s="9" t="s">
        <v>6192</v>
      </c>
      <c r="C2910" s="61">
        <v>6.0</v>
      </c>
      <c r="D2910" s="61">
        <v>111.0</v>
      </c>
      <c r="E2910" s="61">
        <v>550.0</v>
      </c>
      <c r="F2910" s="61">
        <v>634.0</v>
      </c>
      <c r="G2910" s="61">
        <v>545.0</v>
      </c>
      <c r="H2910" s="61">
        <v>618.0</v>
      </c>
      <c r="I2910" s="603">
        <v>505.52399999999994</v>
      </c>
      <c r="J2910" s="603">
        <v>399.228</v>
      </c>
      <c r="K2910" s="61">
        <v>28.980000000000004</v>
      </c>
      <c r="L2910" s="560">
        <v>0.5</v>
      </c>
      <c r="M2910" s="590">
        <v>4.0</v>
      </c>
      <c r="N2910" s="105"/>
      <c r="O2910" s="563">
        <v>41583.0</v>
      </c>
      <c r="P2910" s="563"/>
      <c r="S2910" s="8"/>
      <c r="T2910" s="8"/>
      <c r="U2910" s="8"/>
      <c r="V2910" s="8"/>
      <c r="W2910" s="8"/>
    </row>
    <row r="2911" ht="15.75" customHeight="1">
      <c r="A2911" s="9" t="s">
        <v>6193</v>
      </c>
      <c r="B2911" s="9" t="s">
        <v>6194</v>
      </c>
      <c r="C2911" s="61">
        <v>7.0</v>
      </c>
      <c r="D2911" s="61">
        <v>111.0</v>
      </c>
      <c r="E2911" s="61">
        <v>550.0</v>
      </c>
      <c r="F2911" s="61">
        <v>743.0</v>
      </c>
      <c r="G2911" s="61">
        <v>654.0</v>
      </c>
      <c r="H2911" s="61">
        <v>721.0</v>
      </c>
      <c r="I2911" s="603">
        <v>589.778</v>
      </c>
      <c r="J2911" s="603">
        <v>465.766</v>
      </c>
      <c r="K2911" s="61">
        <v>33.66</v>
      </c>
      <c r="L2911" s="560">
        <v>0.5</v>
      </c>
      <c r="M2911" s="590">
        <v>4.0</v>
      </c>
      <c r="N2911" s="105"/>
      <c r="O2911" s="563">
        <v>45982.0</v>
      </c>
      <c r="P2911" s="563"/>
      <c r="S2911" s="8"/>
      <c r="T2911" s="8"/>
      <c r="U2911" s="8"/>
      <c r="V2911" s="8"/>
      <c r="W2911" s="8"/>
    </row>
    <row r="2912" ht="15.75" customHeight="1">
      <c r="A2912" s="565" t="s">
        <v>6195</v>
      </c>
      <c r="B2912" s="565" t="s">
        <v>6196</v>
      </c>
      <c r="C2912" s="566">
        <v>8.0</v>
      </c>
      <c r="D2912" s="566">
        <v>111.0</v>
      </c>
      <c r="E2912" s="566">
        <v>550.0</v>
      </c>
      <c r="F2912" s="566">
        <v>852.0</v>
      </c>
      <c r="G2912" s="566">
        <v>763.0</v>
      </c>
      <c r="H2912" s="566">
        <v>824.0</v>
      </c>
      <c r="I2912" s="604">
        <v>674.0319999999999</v>
      </c>
      <c r="J2912" s="604">
        <v>532.304</v>
      </c>
      <c r="K2912" s="566">
        <v>38.519999999999996</v>
      </c>
      <c r="L2912" s="568">
        <v>0.5</v>
      </c>
      <c r="M2912" s="591">
        <v>4.0</v>
      </c>
      <c r="N2912" s="105"/>
      <c r="O2912" s="563">
        <v>50390.0</v>
      </c>
      <c r="P2912" s="563"/>
      <c r="S2912" s="8"/>
      <c r="T2912" s="8"/>
      <c r="U2912" s="8"/>
      <c r="V2912" s="8"/>
      <c r="W2912" s="8"/>
    </row>
    <row r="2913" ht="15.75" customHeight="1">
      <c r="I2913" s="436"/>
      <c r="J2913" s="436"/>
      <c r="O2913" s="563">
        <v>0.0</v>
      </c>
      <c r="P2913" s="563"/>
      <c r="S2913" s="8"/>
      <c r="T2913" s="8"/>
      <c r="U2913" s="8"/>
      <c r="V2913" s="8"/>
      <c r="W2913" s="8"/>
    </row>
    <row r="2914" ht="15.75" customHeight="1">
      <c r="B2914" s="573" t="s">
        <v>682</v>
      </c>
      <c r="I2914" s="436"/>
      <c r="J2914" s="436"/>
      <c r="O2914" s="563">
        <v>0.0</v>
      </c>
      <c r="P2914" s="563"/>
      <c r="S2914" s="8"/>
      <c r="T2914" s="8"/>
      <c r="U2914" s="8"/>
      <c r="V2914" s="8"/>
      <c r="W2914" s="8"/>
    </row>
    <row r="2915" ht="15.75" customHeight="1">
      <c r="A2915" s="9" t="s">
        <v>6197</v>
      </c>
      <c r="B2915" s="9" t="s">
        <v>6198</v>
      </c>
      <c r="C2915" s="61">
        <v>2.0</v>
      </c>
      <c r="D2915" s="61">
        <v>111.0</v>
      </c>
      <c r="E2915" s="61">
        <v>750.0</v>
      </c>
      <c r="F2915" s="61">
        <v>198.0</v>
      </c>
      <c r="G2915" s="61">
        <v>109.0</v>
      </c>
      <c r="H2915" s="61">
        <v>282.0</v>
      </c>
      <c r="I2915" s="603">
        <v>230.676</v>
      </c>
      <c r="J2915" s="603">
        <v>182.172</v>
      </c>
      <c r="K2915" s="61">
        <v>12.6</v>
      </c>
      <c r="L2915" s="560">
        <v>0.5</v>
      </c>
      <c r="M2915" s="590">
        <v>2.0</v>
      </c>
      <c r="N2915" s="601" t="s">
        <v>2098</v>
      </c>
      <c r="O2915" s="563">
        <v>26442.0</v>
      </c>
      <c r="P2915" s="563"/>
      <c r="S2915" s="8"/>
      <c r="T2915" s="8"/>
      <c r="U2915" s="8"/>
      <c r="V2915" s="8"/>
      <c r="W2915" s="8"/>
    </row>
    <row r="2916" ht="15.75" customHeight="1">
      <c r="A2916" s="9" t="s">
        <v>6199</v>
      </c>
      <c r="B2916" s="9" t="s">
        <v>6200</v>
      </c>
      <c r="C2916" s="61">
        <v>3.0</v>
      </c>
      <c r="D2916" s="61">
        <v>111.0</v>
      </c>
      <c r="E2916" s="61">
        <v>750.0</v>
      </c>
      <c r="F2916" s="61">
        <v>307.0</v>
      </c>
      <c r="G2916" s="61">
        <v>218.0</v>
      </c>
      <c r="H2916" s="61">
        <v>423.0</v>
      </c>
      <c r="I2916" s="603">
        <v>346.01399999999995</v>
      </c>
      <c r="J2916" s="603">
        <v>273.258</v>
      </c>
      <c r="K2916" s="61">
        <v>18.720000000000002</v>
      </c>
      <c r="L2916" s="560">
        <v>0.5</v>
      </c>
      <c r="M2916" s="590">
        <v>4.0</v>
      </c>
      <c r="N2916" s="105"/>
      <c r="O2916" s="563">
        <v>31849.0</v>
      </c>
      <c r="P2916" s="563"/>
      <c r="S2916" s="8"/>
      <c r="T2916" s="8"/>
      <c r="U2916" s="8"/>
      <c r="V2916" s="8"/>
      <c r="W2916" s="8"/>
    </row>
    <row r="2917" ht="15.75" customHeight="1">
      <c r="A2917" s="9" t="s">
        <v>6201</v>
      </c>
      <c r="B2917" s="9" t="s">
        <v>6202</v>
      </c>
      <c r="C2917" s="61">
        <v>4.0</v>
      </c>
      <c r="D2917" s="61">
        <v>111.0</v>
      </c>
      <c r="E2917" s="61">
        <v>750.0</v>
      </c>
      <c r="F2917" s="61">
        <v>416.0</v>
      </c>
      <c r="G2917" s="61">
        <v>327.0</v>
      </c>
      <c r="H2917" s="61">
        <v>564.0</v>
      </c>
      <c r="I2917" s="603">
        <v>461.352</v>
      </c>
      <c r="J2917" s="603">
        <v>364.344</v>
      </c>
      <c r="K2917" s="61">
        <v>24.840000000000003</v>
      </c>
      <c r="L2917" s="560">
        <v>0.5</v>
      </c>
      <c r="M2917" s="590">
        <v>4.0</v>
      </c>
      <c r="N2917" s="105"/>
      <c r="O2917" s="563">
        <v>37268.0</v>
      </c>
      <c r="P2917" s="563"/>
      <c r="S2917" s="8"/>
      <c r="T2917" s="8"/>
      <c r="U2917" s="8"/>
      <c r="V2917" s="8"/>
      <c r="W2917" s="8"/>
    </row>
    <row r="2918" ht="15.75" customHeight="1">
      <c r="A2918" s="565" t="s">
        <v>6203</v>
      </c>
      <c r="B2918" s="565" t="s">
        <v>6204</v>
      </c>
      <c r="C2918" s="566">
        <v>5.0</v>
      </c>
      <c r="D2918" s="566">
        <v>111.0</v>
      </c>
      <c r="E2918" s="566">
        <v>750.0</v>
      </c>
      <c r="F2918" s="566">
        <v>525.0</v>
      </c>
      <c r="G2918" s="566">
        <v>436.0</v>
      </c>
      <c r="H2918" s="566">
        <v>705.0</v>
      </c>
      <c r="I2918" s="604">
        <v>576.6899999999999</v>
      </c>
      <c r="J2918" s="604">
        <v>455.43</v>
      </c>
      <c r="K2918" s="566">
        <v>30.96</v>
      </c>
      <c r="L2918" s="568">
        <v>0.5</v>
      </c>
      <c r="M2918" s="591">
        <v>4.0</v>
      </c>
      <c r="N2918" s="105"/>
      <c r="O2918" s="563">
        <v>42699.0</v>
      </c>
      <c r="P2918" s="563"/>
      <c r="S2918" s="8"/>
      <c r="T2918" s="8"/>
      <c r="U2918" s="8"/>
      <c r="V2918" s="8"/>
      <c r="W2918" s="8"/>
    </row>
    <row r="2919" ht="15.75" customHeight="1">
      <c r="A2919" s="9" t="s">
        <v>6205</v>
      </c>
      <c r="B2919" s="9" t="s">
        <v>6206</v>
      </c>
      <c r="C2919" s="61">
        <v>6.0</v>
      </c>
      <c r="D2919" s="61">
        <v>111.0</v>
      </c>
      <c r="E2919" s="61">
        <v>750.0</v>
      </c>
      <c r="F2919" s="61">
        <v>634.0</v>
      </c>
      <c r="G2919" s="61">
        <v>545.0</v>
      </c>
      <c r="H2919" s="61">
        <v>846.0</v>
      </c>
      <c r="I2919" s="603">
        <v>692.0279999999999</v>
      </c>
      <c r="J2919" s="603">
        <v>546.516</v>
      </c>
      <c r="K2919" s="61">
        <v>37.26</v>
      </c>
      <c r="L2919" s="560">
        <v>0.5</v>
      </c>
      <c r="M2919" s="590">
        <v>4.0</v>
      </c>
      <c r="N2919" s="105"/>
      <c r="O2919" s="563">
        <v>48140.0</v>
      </c>
      <c r="P2919" s="563"/>
      <c r="S2919" s="8"/>
      <c r="T2919" s="8"/>
      <c r="U2919" s="8"/>
      <c r="V2919" s="8"/>
      <c r="W2919" s="8"/>
    </row>
    <row r="2920" ht="15.75" customHeight="1">
      <c r="A2920" s="9" t="s">
        <v>6207</v>
      </c>
      <c r="B2920" s="9" t="s">
        <v>6208</v>
      </c>
      <c r="C2920" s="61">
        <v>7.0</v>
      </c>
      <c r="D2920" s="61">
        <v>111.0</v>
      </c>
      <c r="E2920" s="61">
        <v>750.0</v>
      </c>
      <c r="F2920" s="61">
        <v>743.0</v>
      </c>
      <c r="G2920" s="61">
        <v>654.0</v>
      </c>
      <c r="H2920" s="61">
        <v>987.0</v>
      </c>
      <c r="I2920" s="603">
        <v>807.366</v>
      </c>
      <c r="J2920" s="603">
        <v>637.602</v>
      </c>
      <c r="K2920" s="61">
        <v>43.38</v>
      </c>
      <c r="L2920" s="560">
        <v>0.5</v>
      </c>
      <c r="M2920" s="590">
        <v>4.0</v>
      </c>
      <c r="N2920" s="105"/>
      <c r="O2920" s="563">
        <v>53593.0</v>
      </c>
      <c r="P2920" s="563"/>
      <c r="S2920" s="8"/>
      <c r="T2920" s="8"/>
      <c r="U2920" s="8"/>
      <c r="V2920" s="8"/>
      <c r="W2920" s="8"/>
    </row>
    <row r="2921" ht="15.75" customHeight="1">
      <c r="A2921" s="565" t="s">
        <v>6209</v>
      </c>
      <c r="B2921" s="565" t="s">
        <v>6210</v>
      </c>
      <c r="C2921" s="566">
        <v>8.0</v>
      </c>
      <c r="D2921" s="566">
        <v>111.0</v>
      </c>
      <c r="E2921" s="566">
        <v>750.0</v>
      </c>
      <c r="F2921" s="566">
        <v>852.0</v>
      </c>
      <c r="G2921" s="566">
        <v>763.0</v>
      </c>
      <c r="H2921" s="566">
        <v>1128.0</v>
      </c>
      <c r="I2921" s="604">
        <v>922.704</v>
      </c>
      <c r="J2921" s="604">
        <v>728.688</v>
      </c>
      <c r="K2921" s="566">
        <v>49.5</v>
      </c>
      <c r="L2921" s="568">
        <v>0.5</v>
      </c>
      <c r="M2921" s="591">
        <v>4.0</v>
      </c>
      <c r="N2921" s="105"/>
      <c r="O2921" s="563">
        <v>59058.0</v>
      </c>
      <c r="P2921" s="563"/>
      <c r="S2921" s="8"/>
      <c r="T2921" s="8"/>
      <c r="U2921" s="8"/>
      <c r="V2921" s="8"/>
      <c r="W2921" s="8"/>
    </row>
    <row r="2922" ht="15.75" customHeight="1">
      <c r="I2922" s="436"/>
      <c r="J2922" s="436"/>
      <c r="O2922" s="563">
        <v>0.0</v>
      </c>
      <c r="P2922" s="563"/>
      <c r="S2922" s="8"/>
      <c r="T2922" s="8"/>
      <c r="U2922" s="8"/>
      <c r="V2922" s="8"/>
      <c r="W2922" s="8"/>
    </row>
    <row r="2923" ht="15.75" customHeight="1">
      <c r="B2923" s="573" t="s">
        <v>739</v>
      </c>
      <c r="I2923" s="436"/>
      <c r="J2923" s="436"/>
      <c r="O2923" s="563">
        <v>0.0</v>
      </c>
      <c r="P2923" s="563"/>
      <c r="S2923" s="8"/>
      <c r="T2923" s="8"/>
      <c r="U2923" s="8"/>
      <c r="V2923" s="8"/>
      <c r="W2923" s="8"/>
    </row>
    <row r="2924" ht="15.75" customHeight="1">
      <c r="A2924" s="9" t="s">
        <v>6211</v>
      </c>
      <c r="B2924" s="9" t="s">
        <v>6212</v>
      </c>
      <c r="C2924" s="61">
        <v>2.0</v>
      </c>
      <c r="D2924" s="61">
        <v>111.0</v>
      </c>
      <c r="E2924" s="61">
        <v>1000.0</v>
      </c>
      <c r="F2924" s="61">
        <v>198.0</v>
      </c>
      <c r="G2924" s="61">
        <v>109.0</v>
      </c>
      <c r="H2924" s="61">
        <v>376.0</v>
      </c>
      <c r="I2924" s="603">
        <v>307.568</v>
      </c>
      <c r="J2924" s="603">
        <v>242.89600000000002</v>
      </c>
      <c r="K2924" s="61">
        <v>16.02</v>
      </c>
      <c r="L2924" s="560">
        <v>0.5</v>
      </c>
      <c r="M2924" s="590">
        <v>2.0</v>
      </c>
      <c r="N2924" s="601" t="s">
        <v>2098</v>
      </c>
      <c r="O2924" s="563">
        <v>27987.0</v>
      </c>
      <c r="P2924" s="563"/>
      <c r="S2924" s="8"/>
      <c r="T2924" s="8"/>
      <c r="U2924" s="8"/>
      <c r="V2924" s="8"/>
      <c r="W2924" s="8"/>
    </row>
    <row r="2925" ht="15.75" customHeight="1">
      <c r="A2925" s="9" t="s">
        <v>6213</v>
      </c>
      <c r="B2925" s="9" t="s">
        <v>6214</v>
      </c>
      <c r="C2925" s="61">
        <v>3.0</v>
      </c>
      <c r="D2925" s="61">
        <v>111.0</v>
      </c>
      <c r="E2925" s="61">
        <v>1000.0</v>
      </c>
      <c r="F2925" s="61">
        <v>307.0</v>
      </c>
      <c r="G2925" s="61">
        <v>218.0</v>
      </c>
      <c r="H2925" s="61">
        <v>564.0</v>
      </c>
      <c r="I2925" s="603">
        <v>461.352</v>
      </c>
      <c r="J2925" s="603">
        <v>364.344</v>
      </c>
      <c r="K2925" s="61">
        <v>23.94</v>
      </c>
      <c r="L2925" s="560">
        <v>0.5</v>
      </c>
      <c r="M2925" s="590">
        <v>4.0</v>
      </c>
      <c r="N2925" s="105"/>
      <c r="O2925" s="563">
        <v>34172.0</v>
      </c>
      <c r="P2925" s="563"/>
      <c r="S2925" s="8"/>
      <c r="T2925" s="8"/>
      <c r="U2925" s="8"/>
      <c r="V2925" s="8"/>
      <c r="W2925" s="8"/>
    </row>
    <row r="2926" ht="15.75" customHeight="1">
      <c r="A2926" s="9" t="s">
        <v>6215</v>
      </c>
      <c r="B2926" s="9" t="s">
        <v>6216</v>
      </c>
      <c r="C2926" s="61">
        <v>4.0</v>
      </c>
      <c r="D2926" s="61">
        <v>111.0</v>
      </c>
      <c r="E2926" s="61">
        <v>1000.0</v>
      </c>
      <c r="F2926" s="61">
        <v>416.0</v>
      </c>
      <c r="G2926" s="61">
        <v>327.0</v>
      </c>
      <c r="H2926" s="61">
        <v>752.0</v>
      </c>
      <c r="I2926" s="603">
        <v>615.136</v>
      </c>
      <c r="J2926" s="603">
        <v>485.79200000000003</v>
      </c>
      <c r="K2926" s="61">
        <v>31.680000000000003</v>
      </c>
      <c r="L2926" s="560">
        <v>0.5</v>
      </c>
      <c r="M2926" s="590">
        <v>4.0</v>
      </c>
      <c r="N2926" s="105"/>
      <c r="O2926" s="563">
        <v>40369.0</v>
      </c>
      <c r="P2926" s="563"/>
      <c r="S2926" s="8"/>
      <c r="T2926" s="8"/>
      <c r="U2926" s="8"/>
      <c r="V2926" s="8"/>
      <c r="W2926" s="8"/>
    </row>
    <row r="2927" ht="15.75" customHeight="1">
      <c r="A2927" s="565" t="s">
        <v>6217</v>
      </c>
      <c r="B2927" s="565" t="s">
        <v>6218</v>
      </c>
      <c r="C2927" s="566">
        <v>5.0</v>
      </c>
      <c r="D2927" s="566">
        <v>111.0</v>
      </c>
      <c r="E2927" s="566">
        <v>1000.0</v>
      </c>
      <c r="F2927" s="566">
        <v>525.0</v>
      </c>
      <c r="G2927" s="566">
        <v>436.0</v>
      </c>
      <c r="H2927" s="566">
        <v>940.0</v>
      </c>
      <c r="I2927" s="604">
        <v>768.92</v>
      </c>
      <c r="J2927" s="604">
        <v>607.24</v>
      </c>
      <c r="K2927" s="566">
        <v>39.42</v>
      </c>
      <c r="L2927" s="568">
        <v>0.5</v>
      </c>
      <c r="M2927" s="591">
        <v>4.0</v>
      </c>
      <c r="N2927" s="105"/>
      <c r="O2927" s="563">
        <v>46580.0</v>
      </c>
      <c r="P2927" s="563"/>
      <c r="S2927" s="8"/>
      <c r="T2927" s="8"/>
      <c r="U2927" s="8"/>
      <c r="V2927" s="8"/>
      <c r="W2927" s="8"/>
    </row>
    <row r="2928" ht="15.75" customHeight="1">
      <c r="A2928" s="9" t="s">
        <v>6219</v>
      </c>
      <c r="B2928" s="9" t="s">
        <v>6220</v>
      </c>
      <c r="C2928" s="61">
        <v>6.0</v>
      </c>
      <c r="D2928" s="61">
        <v>111.0</v>
      </c>
      <c r="E2928" s="61">
        <v>1000.0</v>
      </c>
      <c r="F2928" s="61">
        <v>634.0</v>
      </c>
      <c r="G2928" s="61">
        <v>545.0</v>
      </c>
      <c r="H2928" s="61">
        <v>1128.0</v>
      </c>
      <c r="I2928" s="603">
        <v>922.704</v>
      </c>
      <c r="J2928" s="603">
        <v>728.688</v>
      </c>
      <c r="K2928" s="61">
        <v>47.34</v>
      </c>
      <c r="L2928" s="560">
        <v>0.5</v>
      </c>
      <c r="M2928" s="590">
        <v>4.0</v>
      </c>
      <c r="N2928" s="105"/>
      <c r="O2928" s="563">
        <v>52803.0</v>
      </c>
      <c r="P2928" s="563"/>
      <c r="Q2928" s="600"/>
      <c r="S2928" s="8"/>
      <c r="T2928" s="8"/>
      <c r="U2928" s="8"/>
      <c r="V2928" s="8"/>
      <c r="W2928" s="8"/>
    </row>
    <row r="2929" ht="15.75" customHeight="1">
      <c r="A2929" s="9" t="s">
        <v>6221</v>
      </c>
      <c r="B2929" s="9" t="s">
        <v>6222</v>
      </c>
      <c r="C2929" s="61">
        <v>7.0</v>
      </c>
      <c r="D2929" s="61">
        <v>111.0</v>
      </c>
      <c r="E2929" s="61">
        <v>1000.0</v>
      </c>
      <c r="F2929" s="61">
        <v>743.0</v>
      </c>
      <c r="G2929" s="61">
        <v>654.0</v>
      </c>
      <c r="H2929" s="61">
        <v>1316.0</v>
      </c>
      <c r="I2929" s="603">
        <v>1076.4879999999998</v>
      </c>
      <c r="J2929" s="603">
        <v>850.1360000000001</v>
      </c>
      <c r="K2929" s="61">
        <v>55.080000000000005</v>
      </c>
      <c r="L2929" s="560">
        <v>0.5</v>
      </c>
      <c r="M2929" s="590">
        <v>4.0</v>
      </c>
      <c r="N2929" s="105"/>
      <c r="O2929" s="563">
        <v>59040.0</v>
      </c>
      <c r="P2929" s="563"/>
      <c r="S2929" s="8"/>
      <c r="T2929" s="8"/>
      <c r="U2929" s="8"/>
      <c r="V2929" s="8"/>
      <c r="W2929" s="8"/>
    </row>
    <row r="2930" ht="15.75" customHeight="1">
      <c r="A2930" s="565" t="s">
        <v>6223</v>
      </c>
      <c r="B2930" s="565" t="s">
        <v>6224</v>
      </c>
      <c r="C2930" s="566">
        <v>8.0</v>
      </c>
      <c r="D2930" s="566">
        <v>111.0</v>
      </c>
      <c r="E2930" s="566">
        <v>1000.0</v>
      </c>
      <c r="F2930" s="566">
        <v>852.0</v>
      </c>
      <c r="G2930" s="566">
        <v>763.0</v>
      </c>
      <c r="H2930" s="566">
        <v>1504.0</v>
      </c>
      <c r="I2930" s="604">
        <v>1230.272</v>
      </c>
      <c r="J2930" s="604">
        <v>971.5840000000001</v>
      </c>
      <c r="K2930" s="566">
        <v>63.0</v>
      </c>
      <c r="L2930" s="568">
        <v>0.5</v>
      </c>
      <c r="M2930" s="591">
        <v>4.0</v>
      </c>
      <c r="N2930" s="105"/>
      <c r="O2930" s="563">
        <v>65289.0</v>
      </c>
      <c r="P2930" s="563"/>
      <c r="S2930" s="8"/>
      <c r="T2930" s="8"/>
      <c r="U2930" s="8"/>
      <c r="V2930" s="8"/>
      <c r="W2930" s="8"/>
    </row>
    <row r="2931" ht="15.75" customHeight="1">
      <c r="I2931" s="436"/>
      <c r="J2931" s="436"/>
      <c r="O2931" s="563">
        <v>0.0</v>
      </c>
      <c r="P2931" s="563"/>
      <c r="S2931" s="8"/>
      <c r="T2931" s="8"/>
      <c r="U2931" s="8"/>
      <c r="V2931" s="8"/>
      <c r="W2931" s="8"/>
    </row>
    <row r="2932" ht="15.75" customHeight="1">
      <c r="B2932" s="573" t="s">
        <v>796</v>
      </c>
      <c r="I2932" s="436"/>
      <c r="J2932" s="436"/>
      <c r="O2932" s="563">
        <v>0.0</v>
      </c>
      <c r="P2932" s="563"/>
      <c r="S2932" s="8"/>
      <c r="T2932" s="8"/>
      <c r="U2932" s="8"/>
      <c r="V2932" s="8"/>
      <c r="W2932" s="8"/>
    </row>
    <row r="2933" ht="15.75" customHeight="1">
      <c r="A2933" s="9" t="s">
        <v>6225</v>
      </c>
      <c r="B2933" s="9" t="s">
        <v>6226</v>
      </c>
      <c r="C2933" s="61">
        <v>2.0</v>
      </c>
      <c r="D2933" s="61">
        <v>111.0</v>
      </c>
      <c r="E2933" s="61">
        <v>1250.0</v>
      </c>
      <c r="F2933" s="61">
        <v>198.0</v>
      </c>
      <c r="G2933" s="61">
        <v>109.0</v>
      </c>
      <c r="H2933" s="61">
        <v>470.0</v>
      </c>
      <c r="I2933" s="603">
        <v>384.46</v>
      </c>
      <c r="J2933" s="603">
        <v>303.62</v>
      </c>
      <c r="K2933" s="61">
        <v>19.44</v>
      </c>
      <c r="L2933" s="560">
        <v>0.5</v>
      </c>
      <c r="M2933" s="590">
        <v>2.0</v>
      </c>
      <c r="N2933" s="601" t="s">
        <v>2098</v>
      </c>
      <c r="O2933" s="563">
        <v>30639.0</v>
      </c>
      <c r="P2933" s="563"/>
      <c r="S2933" s="8"/>
      <c r="T2933" s="8"/>
      <c r="U2933" s="8"/>
      <c r="V2933" s="8"/>
      <c r="W2933" s="8"/>
    </row>
    <row r="2934" ht="15.75" customHeight="1">
      <c r="A2934" s="9" t="s">
        <v>6227</v>
      </c>
      <c r="B2934" s="9" t="s">
        <v>6228</v>
      </c>
      <c r="C2934" s="61">
        <v>3.0</v>
      </c>
      <c r="D2934" s="61">
        <v>111.0</v>
      </c>
      <c r="E2934" s="61">
        <v>1250.0</v>
      </c>
      <c r="F2934" s="61">
        <v>307.0</v>
      </c>
      <c r="G2934" s="61">
        <v>218.0</v>
      </c>
      <c r="H2934" s="61">
        <v>705.0</v>
      </c>
      <c r="I2934" s="603">
        <v>576.6899999999999</v>
      </c>
      <c r="J2934" s="603">
        <v>455.43</v>
      </c>
      <c r="K2934" s="61">
        <v>28.980000000000004</v>
      </c>
      <c r="L2934" s="560">
        <v>0.5</v>
      </c>
      <c r="M2934" s="590">
        <v>4.0</v>
      </c>
      <c r="N2934" s="105"/>
      <c r="O2934" s="563">
        <v>38150.0</v>
      </c>
      <c r="P2934" s="563"/>
      <c r="S2934" s="8"/>
      <c r="T2934" s="8"/>
      <c r="U2934" s="8"/>
      <c r="V2934" s="8"/>
      <c r="W2934" s="8"/>
    </row>
    <row r="2935" ht="15.75" customHeight="1">
      <c r="A2935" s="9" t="s">
        <v>6229</v>
      </c>
      <c r="B2935" s="9" t="s">
        <v>6230</v>
      </c>
      <c r="C2935" s="61">
        <v>4.0</v>
      </c>
      <c r="D2935" s="61">
        <v>111.0</v>
      </c>
      <c r="E2935" s="61">
        <v>1250.0</v>
      </c>
      <c r="F2935" s="61">
        <v>416.0</v>
      </c>
      <c r="G2935" s="61">
        <v>327.0</v>
      </c>
      <c r="H2935" s="61">
        <v>940.0</v>
      </c>
      <c r="I2935" s="603">
        <v>768.92</v>
      </c>
      <c r="J2935" s="603">
        <v>607.24</v>
      </c>
      <c r="K2935" s="61">
        <v>38.34</v>
      </c>
      <c r="L2935" s="560">
        <v>0.5</v>
      </c>
      <c r="M2935" s="590">
        <v>4.0</v>
      </c>
      <c r="N2935" s="105"/>
      <c r="O2935" s="563">
        <v>45678.0</v>
      </c>
      <c r="P2935" s="563"/>
      <c r="S2935" s="8"/>
      <c r="T2935" s="8"/>
      <c r="U2935" s="8"/>
      <c r="V2935" s="8"/>
      <c r="W2935" s="8"/>
    </row>
    <row r="2936" ht="15.75" customHeight="1">
      <c r="A2936" s="565" t="s">
        <v>6231</v>
      </c>
      <c r="B2936" s="565" t="s">
        <v>6232</v>
      </c>
      <c r="C2936" s="566">
        <v>5.0</v>
      </c>
      <c r="D2936" s="566">
        <v>111.0</v>
      </c>
      <c r="E2936" s="566">
        <v>1250.0</v>
      </c>
      <c r="F2936" s="566">
        <v>525.0</v>
      </c>
      <c r="G2936" s="566">
        <v>436.0</v>
      </c>
      <c r="H2936" s="566">
        <v>1175.0</v>
      </c>
      <c r="I2936" s="604">
        <v>961.15</v>
      </c>
      <c r="J2936" s="604">
        <v>759.0500000000001</v>
      </c>
      <c r="K2936" s="566">
        <v>48.06</v>
      </c>
      <c r="L2936" s="568">
        <v>0.5</v>
      </c>
      <c r="M2936" s="591">
        <v>4.0</v>
      </c>
      <c r="N2936" s="105"/>
      <c r="O2936" s="563">
        <v>53219.0</v>
      </c>
      <c r="P2936" s="563"/>
      <c r="S2936" s="8"/>
      <c r="T2936" s="8"/>
      <c r="U2936" s="8"/>
      <c r="V2936" s="8"/>
      <c r="W2936" s="8"/>
    </row>
    <row r="2937" ht="15.75" customHeight="1">
      <c r="A2937" s="9" t="s">
        <v>6233</v>
      </c>
      <c r="B2937" s="9" t="s">
        <v>6234</v>
      </c>
      <c r="C2937" s="61">
        <v>6.0</v>
      </c>
      <c r="D2937" s="61">
        <v>111.0</v>
      </c>
      <c r="E2937" s="61">
        <v>1250.0</v>
      </c>
      <c r="F2937" s="61">
        <v>634.0</v>
      </c>
      <c r="G2937" s="61">
        <v>545.0</v>
      </c>
      <c r="H2937" s="61">
        <v>1410.0</v>
      </c>
      <c r="I2937" s="603">
        <v>1153.3799999999999</v>
      </c>
      <c r="J2937" s="603">
        <v>910.86</v>
      </c>
      <c r="K2937" s="61">
        <v>57.42</v>
      </c>
      <c r="L2937" s="560">
        <v>0.5</v>
      </c>
      <c r="M2937" s="590">
        <v>4.0</v>
      </c>
      <c r="N2937" s="105"/>
      <c r="O2937" s="563">
        <v>60778.0</v>
      </c>
      <c r="P2937" s="563"/>
      <c r="S2937" s="8"/>
      <c r="T2937" s="8"/>
      <c r="U2937" s="8"/>
      <c r="V2937" s="8"/>
      <c r="W2937" s="8"/>
    </row>
    <row r="2938" ht="15.75" customHeight="1">
      <c r="A2938" s="9" t="s">
        <v>6235</v>
      </c>
      <c r="B2938" s="9" t="s">
        <v>6236</v>
      </c>
      <c r="C2938" s="61">
        <v>7.0</v>
      </c>
      <c r="D2938" s="61">
        <v>111.0</v>
      </c>
      <c r="E2938" s="61">
        <v>1250.0</v>
      </c>
      <c r="F2938" s="61">
        <v>743.0</v>
      </c>
      <c r="G2938" s="61">
        <v>654.0</v>
      </c>
      <c r="H2938" s="61">
        <v>1645.0</v>
      </c>
      <c r="I2938" s="603">
        <v>1345.61</v>
      </c>
      <c r="J2938" s="603">
        <v>1062.67</v>
      </c>
      <c r="K2938" s="61">
        <v>66.96000000000001</v>
      </c>
      <c r="L2938" s="560">
        <v>0.5</v>
      </c>
      <c r="M2938" s="590">
        <v>4.0</v>
      </c>
      <c r="N2938" s="105"/>
      <c r="O2938" s="563">
        <v>68352.0</v>
      </c>
      <c r="P2938" s="563"/>
      <c r="S2938" s="8"/>
      <c r="T2938" s="8"/>
      <c r="U2938" s="8"/>
      <c r="V2938" s="8"/>
      <c r="W2938" s="8"/>
    </row>
    <row r="2939" ht="15.75" customHeight="1">
      <c r="A2939" s="565" t="s">
        <v>6237</v>
      </c>
      <c r="B2939" s="565" t="s">
        <v>6238</v>
      </c>
      <c r="C2939" s="566">
        <v>8.0</v>
      </c>
      <c r="D2939" s="566">
        <v>111.0</v>
      </c>
      <c r="E2939" s="566">
        <v>1250.0</v>
      </c>
      <c r="F2939" s="566">
        <v>852.0</v>
      </c>
      <c r="G2939" s="566">
        <v>763.0</v>
      </c>
      <c r="H2939" s="566">
        <v>1880.0</v>
      </c>
      <c r="I2939" s="604">
        <v>1537.84</v>
      </c>
      <c r="J2939" s="604">
        <v>1214.48</v>
      </c>
      <c r="K2939" s="566">
        <v>76.5</v>
      </c>
      <c r="L2939" s="568">
        <v>0.5</v>
      </c>
      <c r="M2939" s="591">
        <v>4.0</v>
      </c>
      <c r="N2939" s="105"/>
      <c r="O2939" s="563">
        <v>75945.0</v>
      </c>
      <c r="P2939" s="563"/>
      <c r="S2939" s="8"/>
      <c r="T2939" s="8"/>
      <c r="U2939" s="8"/>
      <c r="V2939" s="8"/>
      <c r="W2939" s="8"/>
    </row>
    <row r="2940" ht="15.75" customHeight="1">
      <c r="I2940" s="436"/>
      <c r="J2940" s="436"/>
      <c r="O2940" s="563">
        <v>0.0</v>
      </c>
      <c r="P2940" s="563"/>
      <c r="S2940" s="8"/>
      <c r="T2940" s="8"/>
      <c r="U2940" s="8"/>
      <c r="V2940" s="8"/>
      <c r="W2940" s="8"/>
    </row>
    <row r="2941" ht="15.75" customHeight="1">
      <c r="B2941" s="573" t="s">
        <v>853</v>
      </c>
      <c r="I2941" s="436"/>
      <c r="J2941" s="436"/>
      <c r="O2941" s="563">
        <v>0.0</v>
      </c>
      <c r="P2941" s="563"/>
      <c r="S2941" s="8"/>
      <c r="T2941" s="8"/>
      <c r="U2941" s="8"/>
      <c r="V2941" s="8"/>
      <c r="W2941" s="8"/>
    </row>
    <row r="2942" ht="15.75" customHeight="1">
      <c r="A2942" s="9" t="s">
        <v>6239</v>
      </c>
      <c r="B2942" s="9" t="s">
        <v>6240</v>
      </c>
      <c r="C2942" s="61">
        <v>2.0</v>
      </c>
      <c r="D2942" s="61">
        <v>111.0</v>
      </c>
      <c r="E2942" s="61">
        <v>1500.0</v>
      </c>
      <c r="F2942" s="61">
        <v>198.0</v>
      </c>
      <c r="G2942" s="61">
        <v>109.0</v>
      </c>
      <c r="H2942" s="61">
        <v>564.0</v>
      </c>
      <c r="I2942" s="603">
        <v>461.352</v>
      </c>
      <c r="J2942" s="603">
        <v>364.344</v>
      </c>
      <c r="K2942" s="61">
        <v>22.86</v>
      </c>
      <c r="L2942" s="560">
        <v>0.5</v>
      </c>
      <c r="M2942" s="590">
        <v>2.0</v>
      </c>
      <c r="N2942" s="601" t="s">
        <v>2098</v>
      </c>
      <c r="O2942" s="563">
        <v>31440.0</v>
      </c>
      <c r="P2942" s="563"/>
      <c r="S2942" s="8"/>
      <c r="T2942" s="8"/>
      <c r="U2942" s="8"/>
      <c r="V2942" s="8"/>
      <c r="W2942" s="8"/>
    </row>
    <row r="2943" ht="15.75" customHeight="1">
      <c r="A2943" s="9" t="s">
        <v>6241</v>
      </c>
      <c r="B2943" s="9" t="s">
        <v>6242</v>
      </c>
      <c r="C2943" s="61">
        <v>3.0</v>
      </c>
      <c r="D2943" s="61">
        <v>111.0</v>
      </c>
      <c r="E2943" s="61">
        <v>1500.0</v>
      </c>
      <c r="F2943" s="61">
        <v>307.0</v>
      </c>
      <c r="G2943" s="61">
        <v>218.0</v>
      </c>
      <c r="H2943" s="61">
        <v>846.0</v>
      </c>
      <c r="I2943" s="603">
        <v>692.0279999999999</v>
      </c>
      <c r="J2943" s="603">
        <v>546.516</v>
      </c>
      <c r="K2943" s="61">
        <v>34.019999999999996</v>
      </c>
      <c r="L2943" s="560">
        <v>0.5</v>
      </c>
      <c r="M2943" s="590">
        <v>4.0</v>
      </c>
      <c r="N2943" s="105"/>
      <c r="O2943" s="563">
        <v>39364.0</v>
      </c>
      <c r="P2943" s="563"/>
      <c r="S2943" s="8"/>
      <c r="T2943" s="8"/>
      <c r="U2943" s="8"/>
      <c r="V2943" s="8"/>
      <c r="W2943" s="8"/>
    </row>
    <row r="2944" ht="15.75" customHeight="1">
      <c r="A2944" s="9" t="s">
        <v>6243</v>
      </c>
      <c r="B2944" s="9" t="s">
        <v>6244</v>
      </c>
      <c r="C2944" s="61">
        <v>4.0</v>
      </c>
      <c r="D2944" s="61">
        <v>111.0</v>
      </c>
      <c r="E2944" s="61">
        <v>1500.0</v>
      </c>
      <c r="F2944" s="61">
        <v>416.0</v>
      </c>
      <c r="G2944" s="61">
        <v>327.0</v>
      </c>
      <c r="H2944" s="61">
        <v>1128.0</v>
      </c>
      <c r="I2944" s="603">
        <v>922.704</v>
      </c>
      <c r="J2944" s="603">
        <v>728.688</v>
      </c>
      <c r="K2944" s="61">
        <v>45.36</v>
      </c>
      <c r="L2944" s="560">
        <v>0.5</v>
      </c>
      <c r="M2944" s="590">
        <v>4.0</v>
      </c>
      <c r="N2944" s="105"/>
      <c r="O2944" s="563">
        <v>47302.0</v>
      </c>
      <c r="P2944" s="563"/>
      <c r="S2944" s="8"/>
      <c r="T2944" s="8"/>
      <c r="U2944" s="8"/>
      <c r="V2944" s="8"/>
      <c r="W2944" s="8"/>
    </row>
    <row r="2945" ht="15.75" customHeight="1">
      <c r="A2945" s="565" t="s">
        <v>6245</v>
      </c>
      <c r="B2945" s="565" t="s">
        <v>6246</v>
      </c>
      <c r="C2945" s="566">
        <v>5.0</v>
      </c>
      <c r="D2945" s="566">
        <v>111.0</v>
      </c>
      <c r="E2945" s="566">
        <v>1500.0</v>
      </c>
      <c r="F2945" s="566">
        <v>525.0</v>
      </c>
      <c r="G2945" s="566">
        <v>436.0</v>
      </c>
      <c r="H2945" s="566">
        <v>1410.0</v>
      </c>
      <c r="I2945" s="604">
        <v>1153.3799999999999</v>
      </c>
      <c r="J2945" s="604">
        <v>910.86</v>
      </c>
      <c r="K2945" s="566">
        <v>56.519999999999996</v>
      </c>
      <c r="L2945" s="568">
        <v>0.5</v>
      </c>
      <c r="M2945" s="591">
        <v>4.0</v>
      </c>
      <c r="N2945" s="105"/>
      <c r="O2945" s="563">
        <v>55257.0</v>
      </c>
      <c r="P2945" s="563"/>
      <c r="S2945" s="8"/>
      <c r="T2945" s="8"/>
      <c r="U2945" s="8"/>
      <c r="V2945" s="8"/>
      <c r="W2945" s="8"/>
    </row>
    <row r="2946" ht="15.75" customHeight="1">
      <c r="A2946" s="9" t="s">
        <v>6247</v>
      </c>
      <c r="B2946" s="9" t="s">
        <v>6248</v>
      </c>
      <c r="C2946" s="61">
        <v>6.0</v>
      </c>
      <c r="D2946" s="61">
        <v>111.0</v>
      </c>
      <c r="E2946" s="61">
        <v>1500.0</v>
      </c>
      <c r="F2946" s="61">
        <v>634.0</v>
      </c>
      <c r="G2946" s="61">
        <v>545.0</v>
      </c>
      <c r="H2946" s="61">
        <v>1692.0</v>
      </c>
      <c r="I2946" s="603">
        <v>1384.0559999999998</v>
      </c>
      <c r="J2946" s="603">
        <v>1093.032</v>
      </c>
      <c r="K2946" s="61">
        <v>67.68</v>
      </c>
      <c r="L2946" s="560">
        <v>0.5</v>
      </c>
      <c r="M2946" s="590">
        <v>4.0</v>
      </c>
      <c r="N2946" s="105"/>
      <c r="O2946" s="563">
        <v>63226.0</v>
      </c>
      <c r="P2946" s="563"/>
      <c r="S2946" s="8"/>
      <c r="T2946" s="8"/>
      <c r="U2946" s="8"/>
      <c r="V2946" s="8"/>
      <c r="W2946" s="8"/>
    </row>
    <row r="2947" ht="15.75" customHeight="1">
      <c r="A2947" s="9" t="s">
        <v>6249</v>
      </c>
      <c r="B2947" s="9" t="s">
        <v>6250</v>
      </c>
      <c r="C2947" s="61">
        <v>7.0</v>
      </c>
      <c r="D2947" s="61">
        <v>111.0</v>
      </c>
      <c r="E2947" s="61">
        <v>1500.0</v>
      </c>
      <c r="F2947" s="61">
        <v>743.0</v>
      </c>
      <c r="G2947" s="61">
        <v>654.0</v>
      </c>
      <c r="H2947" s="61">
        <v>1974.0</v>
      </c>
      <c r="I2947" s="603">
        <v>1614.732</v>
      </c>
      <c r="J2947" s="603">
        <v>1275.204</v>
      </c>
      <c r="K2947" s="61">
        <v>79.02</v>
      </c>
      <c r="L2947" s="560">
        <v>0.5</v>
      </c>
      <c r="M2947" s="590">
        <v>4.0</v>
      </c>
      <c r="N2947" s="105"/>
      <c r="O2947" s="563">
        <v>71215.0</v>
      </c>
      <c r="P2947" s="563"/>
      <c r="S2947" s="8"/>
      <c r="T2947" s="8"/>
      <c r="U2947" s="8"/>
      <c r="V2947" s="8"/>
      <c r="W2947" s="8"/>
    </row>
    <row r="2948" ht="15.75" customHeight="1">
      <c r="I2948" s="436"/>
      <c r="J2948" s="436"/>
      <c r="O2948" s="563">
        <v>0.0</v>
      </c>
      <c r="P2948" s="563"/>
      <c r="S2948" s="8"/>
      <c r="T2948" s="8"/>
      <c r="U2948" s="8"/>
      <c r="V2948" s="8"/>
      <c r="W2948" s="8"/>
    </row>
    <row r="2949" ht="15.75" customHeight="1">
      <c r="B2949" s="573" t="s">
        <v>910</v>
      </c>
      <c r="I2949" s="436"/>
      <c r="J2949" s="436"/>
      <c r="O2949" s="563">
        <v>0.0</v>
      </c>
      <c r="P2949" s="563"/>
      <c r="S2949" s="8"/>
      <c r="T2949" s="8"/>
      <c r="U2949" s="8"/>
      <c r="V2949" s="8"/>
      <c r="W2949" s="8"/>
    </row>
    <row r="2950" ht="15.75" customHeight="1">
      <c r="A2950" s="9" t="s">
        <v>6251</v>
      </c>
      <c r="B2950" s="9" t="s">
        <v>6252</v>
      </c>
      <c r="C2950" s="61">
        <v>2.0</v>
      </c>
      <c r="D2950" s="61">
        <v>111.0</v>
      </c>
      <c r="E2950" s="61">
        <v>1750.0</v>
      </c>
      <c r="F2950" s="61">
        <v>198.0</v>
      </c>
      <c r="G2950" s="61">
        <v>109.0</v>
      </c>
      <c r="H2950" s="61">
        <v>658.0</v>
      </c>
      <c r="I2950" s="603">
        <v>538.2439999999999</v>
      </c>
      <c r="J2950" s="603">
        <v>425.06800000000004</v>
      </c>
      <c r="K2950" s="61">
        <v>26.28</v>
      </c>
      <c r="L2950" s="560">
        <v>0.5</v>
      </c>
      <c r="M2950" s="590">
        <v>2.0</v>
      </c>
      <c r="N2950" s="601" t="s">
        <v>2098</v>
      </c>
      <c r="O2950" s="563">
        <v>33349.0</v>
      </c>
      <c r="P2950" s="563"/>
      <c r="S2950" s="8"/>
      <c r="T2950" s="8"/>
      <c r="U2950" s="8"/>
      <c r="V2950" s="8"/>
      <c r="W2950" s="8"/>
    </row>
    <row r="2951" ht="15.75" customHeight="1">
      <c r="A2951" s="9" t="s">
        <v>6253</v>
      </c>
      <c r="B2951" s="9" t="s">
        <v>6254</v>
      </c>
      <c r="C2951" s="61">
        <v>3.0</v>
      </c>
      <c r="D2951" s="61">
        <v>111.0</v>
      </c>
      <c r="E2951" s="61">
        <v>1750.0</v>
      </c>
      <c r="F2951" s="61">
        <v>307.0</v>
      </c>
      <c r="G2951" s="61">
        <v>218.0</v>
      </c>
      <c r="H2951" s="61">
        <v>987.0</v>
      </c>
      <c r="I2951" s="603">
        <v>807.366</v>
      </c>
      <c r="J2951" s="603">
        <v>637.602</v>
      </c>
      <c r="K2951" s="61">
        <v>39.06</v>
      </c>
      <c r="L2951" s="560">
        <v>0.5</v>
      </c>
      <c r="M2951" s="590">
        <v>4.0</v>
      </c>
      <c r="N2951" s="105"/>
      <c r="O2951" s="563">
        <v>42228.0</v>
      </c>
      <c r="P2951" s="563"/>
      <c r="S2951" s="8"/>
      <c r="T2951" s="8"/>
      <c r="U2951" s="8"/>
      <c r="V2951" s="8"/>
      <c r="W2951" s="8"/>
    </row>
    <row r="2952" ht="15.75" customHeight="1">
      <c r="A2952" s="9" t="s">
        <v>6255</v>
      </c>
      <c r="B2952" s="9" t="s">
        <v>6256</v>
      </c>
      <c r="C2952" s="61">
        <v>4.0</v>
      </c>
      <c r="D2952" s="61">
        <v>111.0</v>
      </c>
      <c r="E2952" s="61">
        <v>1750.0</v>
      </c>
      <c r="F2952" s="61">
        <v>416.0</v>
      </c>
      <c r="G2952" s="61">
        <v>327.0</v>
      </c>
      <c r="H2952" s="61">
        <v>1316.0</v>
      </c>
      <c r="I2952" s="603">
        <v>1076.4879999999998</v>
      </c>
      <c r="J2952" s="603">
        <v>850.1360000000001</v>
      </c>
      <c r="K2952" s="61">
        <v>52.019999999999996</v>
      </c>
      <c r="L2952" s="560">
        <v>0.5</v>
      </c>
      <c r="M2952" s="590">
        <v>4.0</v>
      </c>
      <c r="N2952" s="105"/>
      <c r="O2952" s="563">
        <v>51127.0</v>
      </c>
      <c r="P2952" s="563"/>
      <c r="S2952" s="8"/>
      <c r="T2952" s="8"/>
      <c r="U2952" s="8"/>
      <c r="V2952" s="8"/>
      <c r="W2952" s="8"/>
    </row>
    <row r="2953" ht="15.75" customHeight="1">
      <c r="A2953" s="565" t="s">
        <v>6257</v>
      </c>
      <c r="B2953" s="565" t="s">
        <v>6258</v>
      </c>
      <c r="C2953" s="566">
        <v>5.0</v>
      </c>
      <c r="D2953" s="566">
        <v>111.0</v>
      </c>
      <c r="E2953" s="566">
        <v>1750.0</v>
      </c>
      <c r="F2953" s="566">
        <v>525.0</v>
      </c>
      <c r="G2953" s="566">
        <v>436.0</v>
      </c>
      <c r="H2953" s="566">
        <v>1645.0</v>
      </c>
      <c r="I2953" s="604">
        <v>1345.61</v>
      </c>
      <c r="J2953" s="604">
        <v>1062.67</v>
      </c>
      <c r="K2953" s="566">
        <v>64.98</v>
      </c>
      <c r="L2953" s="568">
        <v>0.5</v>
      </c>
      <c r="M2953" s="591">
        <v>4.0</v>
      </c>
      <c r="N2953" s="105"/>
      <c r="O2953" s="563">
        <v>60044.0</v>
      </c>
      <c r="P2953" s="563"/>
      <c r="S2953" s="8"/>
      <c r="T2953" s="8"/>
      <c r="U2953" s="8"/>
      <c r="V2953" s="8"/>
      <c r="W2953" s="8"/>
    </row>
    <row r="2954" ht="15.75" customHeight="1">
      <c r="A2954" s="9" t="s">
        <v>6259</v>
      </c>
      <c r="B2954" s="9" t="s">
        <v>6260</v>
      </c>
      <c r="C2954" s="61">
        <v>6.0</v>
      </c>
      <c r="D2954" s="61">
        <v>111.0</v>
      </c>
      <c r="E2954" s="61">
        <v>1750.0</v>
      </c>
      <c r="F2954" s="61">
        <v>634.0</v>
      </c>
      <c r="G2954" s="61">
        <v>545.0</v>
      </c>
      <c r="H2954" s="61">
        <v>1974.0</v>
      </c>
      <c r="I2954" s="603">
        <v>1614.732</v>
      </c>
      <c r="J2954" s="603">
        <v>1275.204</v>
      </c>
      <c r="K2954" s="61">
        <v>77.94</v>
      </c>
      <c r="L2954" s="560">
        <v>0.5</v>
      </c>
      <c r="M2954" s="590">
        <v>4.0</v>
      </c>
      <c r="N2954" s="105"/>
      <c r="O2954" s="563">
        <v>68982.0</v>
      </c>
      <c r="P2954" s="563"/>
      <c r="S2954" s="8"/>
      <c r="T2954" s="8"/>
      <c r="U2954" s="8"/>
      <c r="V2954" s="8"/>
      <c r="W2954" s="8"/>
    </row>
    <row r="2955" ht="15.75" customHeight="1">
      <c r="I2955" s="436"/>
      <c r="J2955" s="436"/>
      <c r="O2955" s="563">
        <v>0.0</v>
      </c>
      <c r="P2955" s="563"/>
      <c r="S2955" s="8"/>
      <c r="T2955" s="8"/>
      <c r="U2955" s="8"/>
      <c r="V2955" s="8"/>
      <c r="W2955" s="8"/>
    </row>
    <row r="2956" ht="15.75" customHeight="1">
      <c r="B2956" s="573" t="s">
        <v>967</v>
      </c>
      <c r="I2956" s="436"/>
      <c r="J2956" s="436"/>
      <c r="O2956" s="563">
        <v>0.0</v>
      </c>
      <c r="P2956" s="563"/>
      <c r="S2956" s="8"/>
      <c r="T2956" s="8"/>
      <c r="U2956" s="8"/>
      <c r="V2956" s="8"/>
      <c r="W2956" s="8"/>
    </row>
    <row r="2957" ht="15.75" customHeight="1">
      <c r="A2957" s="9" t="s">
        <v>6261</v>
      </c>
      <c r="B2957" s="9" t="s">
        <v>6262</v>
      </c>
      <c r="C2957" s="61">
        <v>2.0</v>
      </c>
      <c r="D2957" s="61">
        <v>111.0</v>
      </c>
      <c r="E2957" s="61">
        <v>2000.0</v>
      </c>
      <c r="F2957" s="61">
        <v>198.0</v>
      </c>
      <c r="G2957" s="61">
        <v>109.0</v>
      </c>
      <c r="H2957" s="61">
        <v>752.0</v>
      </c>
      <c r="I2957" s="603">
        <v>615.136</v>
      </c>
      <c r="J2957" s="603">
        <v>485.79200000000003</v>
      </c>
      <c r="K2957" s="61">
        <v>29.52</v>
      </c>
      <c r="L2957" s="560">
        <v>0.5</v>
      </c>
      <c r="M2957" s="590">
        <v>2.0</v>
      </c>
      <c r="N2957" s="562"/>
      <c r="O2957" s="563">
        <v>36091.0</v>
      </c>
      <c r="P2957" s="563"/>
      <c r="S2957" s="8"/>
      <c r="T2957" s="8"/>
      <c r="U2957" s="8"/>
      <c r="V2957" s="8"/>
      <c r="W2957" s="8"/>
    </row>
    <row r="2958" ht="15.75" customHeight="1">
      <c r="A2958" s="9" t="s">
        <v>6263</v>
      </c>
      <c r="B2958" s="9" t="s">
        <v>6264</v>
      </c>
      <c r="C2958" s="61">
        <v>3.0</v>
      </c>
      <c r="D2958" s="61">
        <v>111.0</v>
      </c>
      <c r="E2958" s="61">
        <v>2000.0</v>
      </c>
      <c r="F2958" s="61">
        <v>307.0</v>
      </c>
      <c r="G2958" s="61">
        <v>218.0</v>
      </c>
      <c r="H2958" s="61">
        <v>1128.0</v>
      </c>
      <c r="I2958" s="603">
        <v>922.704</v>
      </c>
      <c r="J2958" s="603">
        <v>728.688</v>
      </c>
      <c r="K2958" s="61">
        <v>44.1</v>
      </c>
      <c r="L2958" s="560">
        <v>0.5</v>
      </c>
      <c r="M2958" s="590">
        <v>4.0</v>
      </c>
      <c r="N2958" s="105"/>
      <c r="O2958" s="563">
        <v>46335.0</v>
      </c>
      <c r="P2958" s="563"/>
      <c r="S2958" s="8"/>
      <c r="T2958" s="8"/>
      <c r="U2958" s="8"/>
      <c r="V2958" s="8"/>
      <c r="W2958" s="8"/>
    </row>
    <row r="2959" ht="15.75" customHeight="1">
      <c r="A2959" s="9" t="s">
        <v>6265</v>
      </c>
      <c r="B2959" s="9" t="s">
        <v>6266</v>
      </c>
      <c r="C2959" s="61">
        <v>4.0</v>
      </c>
      <c r="D2959" s="61">
        <v>111.0</v>
      </c>
      <c r="E2959" s="61">
        <v>2000.0</v>
      </c>
      <c r="F2959" s="61">
        <v>416.0</v>
      </c>
      <c r="G2959" s="61">
        <v>327.0</v>
      </c>
      <c r="H2959" s="61">
        <v>1504.0</v>
      </c>
      <c r="I2959" s="603">
        <v>1230.272</v>
      </c>
      <c r="J2959" s="603">
        <v>971.5840000000001</v>
      </c>
      <c r="K2959" s="61">
        <v>58.86000000000001</v>
      </c>
      <c r="L2959" s="560">
        <v>0.5</v>
      </c>
      <c r="M2959" s="590">
        <v>4.0</v>
      </c>
      <c r="N2959" s="105"/>
      <c r="O2959" s="563">
        <v>56602.0</v>
      </c>
      <c r="P2959" s="563"/>
      <c r="S2959" s="8"/>
      <c r="T2959" s="8"/>
      <c r="U2959" s="8"/>
      <c r="V2959" s="8"/>
      <c r="W2959" s="8"/>
    </row>
    <row r="2960" ht="15.75" customHeight="1">
      <c r="A2960" s="565" t="s">
        <v>6267</v>
      </c>
      <c r="B2960" s="565" t="s">
        <v>6268</v>
      </c>
      <c r="C2960" s="566">
        <v>5.0</v>
      </c>
      <c r="D2960" s="566">
        <v>111.0</v>
      </c>
      <c r="E2960" s="566">
        <v>2000.0</v>
      </c>
      <c r="F2960" s="566">
        <v>525.0</v>
      </c>
      <c r="G2960" s="566">
        <v>436.0</v>
      </c>
      <c r="H2960" s="566">
        <v>1880.0</v>
      </c>
      <c r="I2960" s="604">
        <v>1537.84</v>
      </c>
      <c r="J2960" s="604">
        <v>1214.48</v>
      </c>
      <c r="K2960" s="566">
        <v>73.44</v>
      </c>
      <c r="L2960" s="568">
        <v>0.5</v>
      </c>
      <c r="M2960" s="591">
        <v>4.0</v>
      </c>
      <c r="N2960" s="105"/>
      <c r="O2960" s="563">
        <v>66889.0</v>
      </c>
      <c r="P2960" s="563"/>
      <c r="S2960" s="8"/>
      <c r="T2960" s="8"/>
      <c r="U2960" s="8"/>
      <c r="V2960" s="8"/>
      <c r="W2960" s="8"/>
    </row>
    <row r="2961" ht="15.75" customHeight="1">
      <c r="C2961" s="67"/>
      <c r="D2961" s="67"/>
      <c r="E2961" s="67"/>
      <c r="F2961" s="67"/>
      <c r="G2961" s="67"/>
      <c r="H2961" s="67"/>
      <c r="I2961" s="197"/>
      <c r="J2961" s="197"/>
      <c r="K2961" s="67"/>
      <c r="L2961" s="570"/>
      <c r="M2961" s="592"/>
      <c r="O2961" s="563">
        <v>0.0</v>
      </c>
      <c r="P2961" s="563"/>
      <c r="S2961" s="8"/>
      <c r="T2961" s="8"/>
      <c r="U2961" s="8"/>
      <c r="V2961" s="8"/>
      <c r="W2961" s="8"/>
    </row>
    <row r="2962" ht="15.75" customHeight="1">
      <c r="B2962" s="573" t="s">
        <v>1024</v>
      </c>
      <c r="I2962" s="436"/>
      <c r="J2962" s="436"/>
      <c r="O2962" s="563">
        <v>0.0</v>
      </c>
      <c r="P2962" s="563"/>
      <c r="S2962" s="8"/>
      <c r="T2962" s="8"/>
      <c r="U2962" s="8"/>
      <c r="V2962" s="8"/>
      <c r="W2962" s="8"/>
    </row>
    <row r="2963" ht="15.75" customHeight="1">
      <c r="A2963" s="9" t="s">
        <v>6269</v>
      </c>
      <c r="B2963" s="9" t="s">
        <v>6270</v>
      </c>
      <c r="C2963" s="61">
        <v>2.0</v>
      </c>
      <c r="D2963" s="61">
        <v>111.0</v>
      </c>
      <c r="E2963" s="61">
        <v>2200.0</v>
      </c>
      <c r="F2963" s="61">
        <v>198.0</v>
      </c>
      <c r="G2963" s="61">
        <v>109.0</v>
      </c>
      <c r="H2963" s="61">
        <v>828.0</v>
      </c>
      <c r="I2963" s="603">
        <v>677.304</v>
      </c>
      <c r="J2963" s="603">
        <v>534.888</v>
      </c>
      <c r="K2963" s="61">
        <v>32.472</v>
      </c>
      <c r="L2963" s="560">
        <v>0.5</v>
      </c>
      <c r="M2963" s="590">
        <v>2.0</v>
      </c>
      <c r="N2963" s="562"/>
      <c r="O2963" s="563">
        <v>42900.0</v>
      </c>
      <c r="P2963" s="563"/>
      <c r="S2963" s="8"/>
      <c r="T2963" s="8"/>
      <c r="U2963" s="8"/>
      <c r="V2963" s="8"/>
      <c r="W2963" s="8"/>
    </row>
    <row r="2964" ht="15.75" customHeight="1">
      <c r="A2964" s="9" t="s">
        <v>6271</v>
      </c>
      <c r="B2964" s="9" t="s">
        <v>6272</v>
      </c>
      <c r="C2964" s="61">
        <v>3.0</v>
      </c>
      <c r="D2964" s="61">
        <v>111.0</v>
      </c>
      <c r="E2964" s="61">
        <v>2200.0</v>
      </c>
      <c r="F2964" s="61">
        <v>307.0</v>
      </c>
      <c r="G2964" s="61">
        <v>218.0</v>
      </c>
      <c r="H2964" s="61">
        <v>1242.0</v>
      </c>
      <c r="I2964" s="603">
        <v>1015.9559999999999</v>
      </c>
      <c r="J2964" s="603">
        <v>802.332</v>
      </c>
      <c r="K2964" s="61">
        <v>48.510000000000005</v>
      </c>
      <c r="L2964" s="560">
        <v>0.5</v>
      </c>
      <c r="M2964" s="590">
        <v>4.0</v>
      </c>
      <c r="N2964" s="105"/>
      <c r="O2964" s="563">
        <v>55420.0</v>
      </c>
      <c r="P2964" s="563"/>
      <c r="S2964" s="8"/>
      <c r="T2964" s="8"/>
      <c r="U2964" s="8"/>
      <c r="V2964" s="8"/>
      <c r="W2964" s="8"/>
    </row>
    <row r="2965" ht="15.75" customHeight="1">
      <c r="A2965" s="9" t="s">
        <v>6273</v>
      </c>
      <c r="B2965" s="9" t="s">
        <v>6274</v>
      </c>
      <c r="C2965" s="61">
        <v>4.0</v>
      </c>
      <c r="D2965" s="61">
        <v>111.0</v>
      </c>
      <c r="E2965" s="61">
        <v>2200.0</v>
      </c>
      <c r="F2965" s="61">
        <v>416.0</v>
      </c>
      <c r="G2965" s="61">
        <v>327.0</v>
      </c>
      <c r="H2965" s="61">
        <v>1656.0</v>
      </c>
      <c r="I2965" s="603">
        <v>1354.608</v>
      </c>
      <c r="J2965" s="603">
        <v>1069.776</v>
      </c>
      <c r="K2965" s="61">
        <v>64.74600000000001</v>
      </c>
      <c r="L2965" s="560">
        <v>0.5</v>
      </c>
      <c r="M2965" s="590">
        <v>4.0</v>
      </c>
      <c r="N2965" s="105"/>
      <c r="O2965" s="563">
        <v>67967.0</v>
      </c>
      <c r="P2965" s="563"/>
      <c r="S2965" s="8"/>
      <c r="T2965" s="8"/>
      <c r="U2965" s="8"/>
      <c r="V2965" s="8"/>
      <c r="W2965" s="8"/>
    </row>
    <row r="2966" ht="15.75" customHeight="1">
      <c r="C2966" s="67"/>
      <c r="D2966" s="67"/>
      <c r="E2966" s="67"/>
      <c r="F2966" s="67"/>
      <c r="G2966" s="67"/>
      <c r="H2966" s="67"/>
      <c r="I2966" s="197"/>
      <c r="J2966" s="197"/>
      <c r="K2966" s="67"/>
      <c r="L2966" s="570"/>
      <c r="M2966" s="592"/>
      <c r="O2966" s="563">
        <v>0.0</v>
      </c>
      <c r="P2966" s="563"/>
      <c r="S2966" s="8"/>
      <c r="T2966" s="8"/>
      <c r="U2966" s="8"/>
      <c r="V2966" s="8"/>
      <c r="W2966" s="8"/>
    </row>
    <row r="2967" ht="15.75" customHeight="1">
      <c r="B2967" s="573" t="s">
        <v>1081</v>
      </c>
      <c r="H2967" s="67"/>
      <c r="I2967" s="197"/>
      <c r="J2967" s="197"/>
      <c r="O2967" s="563">
        <v>0.0</v>
      </c>
      <c r="P2967" s="563"/>
      <c r="S2967" s="8"/>
      <c r="T2967" s="8"/>
      <c r="U2967" s="8"/>
      <c r="V2967" s="8"/>
      <c r="W2967" s="8"/>
    </row>
    <row r="2968" ht="15.75" customHeight="1">
      <c r="A2968" s="9" t="s">
        <v>6275</v>
      </c>
      <c r="B2968" s="9" t="s">
        <v>6276</v>
      </c>
      <c r="C2968" s="61">
        <v>2.0</v>
      </c>
      <c r="D2968" s="61">
        <v>111.0</v>
      </c>
      <c r="E2968" s="61">
        <v>2250.0</v>
      </c>
      <c r="F2968" s="61">
        <v>198.0</v>
      </c>
      <c r="G2968" s="61">
        <v>109.0</v>
      </c>
      <c r="H2968" s="61">
        <v>846.0</v>
      </c>
      <c r="I2968" s="603">
        <v>692.0279999999999</v>
      </c>
      <c r="J2968" s="603">
        <v>546.516</v>
      </c>
      <c r="K2968" s="61">
        <v>32.940000000000005</v>
      </c>
      <c r="L2968" s="560">
        <v>0.5</v>
      </c>
      <c r="M2968" s="61">
        <v>2.0</v>
      </c>
      <c r="N2968" s="562"/>
      <c r="O2968" s="563">
        <v>43750.0</v>
      </c>
      <c r="P2968" s="563"/>
      <c r="S2968" s="8"/>
      <c r="T2968" s="8"/>
      <c r="U2968" s="8"/>
      <c r="V2968" s="8"/>
      <c r="W2968" s="8"/>
    </row>
    <row r="2969" ht="15.75" customHeight="1">
      <c r="A2969" s="9" t="s">
        <v>6277</v>
      </c>
      <c r="B2969" s="9" t="s">
        <v>6278</v>
      </c>
      <c r="C2969" s="61">
        <v>3.0</v>
      </c>
      <c r="D2969" s="61">
        <v>111.0</v>
      </c>
      <c r="E2969" s="61">
        <v>2250.0</v>
      </c>
      <c r="F2969" s="61">
        <v>307.0</v>
      </c>
      <c r="G2969" s="61">
        <v>218.0</v>
      </c>
      <c r="H2969" s="61">
        <v>1269.0</v>
      </c>
      <c r="I2969" s="603">
        <v>1038.042</v>
      </c>
      <c r="J2969" s="603">
        <v>819.774</v>
      </c>
      <c r="K2969" s="61">
        <v>49.32</v>
      </c>
      <c r="L2969" s="560">
        <v>0.5</v>
      </c>
      <c r="M2969" s="61">
        <v>4.0</v>
      </c>
      <c r="N2969" s="105"/>
      <c r="O2969" s="563">
        <v>56555.0</v>
      </c>
      <c r="P2969" s="563"/>
      <c r="S2969" s="8"/>
      <c r="T2969" s="8"/>
      <c r="U2969" s="8"/>
      <c r="V2969" s="8"/>
      <c r="W2969" s="8"/>
    </row>
    <row r="2970" ht="15.75" customHeight="1">
      <c r="A2970" s="9" t="s">
        <v>6279</v>
      </c>
      <c r="B2970" s="9" t="s">
        <v>6280</v>
      </c>
      <c r="C2970" s="61">
        <v>4.0</v>
      </c>
      <c r="D2970" s="61">
        <v>111.0</v>
      </c>
      <c r="E2970" s="61">
        <v>2250.0</v>
      </c>
      <c r="F2970" s="61">
        <v>416.0</v>
      </c>
      <c r="G2970" s="61">
        <v>327.0</v>
      </c>
      <c r="H2970" s="61">
        <v>1692.0</v>
      </c>
      <c r="I2970" s="603">
        <v>1384.0559999999998</v>
      </c>
      <c r="J2970" s="603">
        <v>1093.032</v>
      </c>
      <c r="K2970" s="61">
        <v>65.52</v>
      </c>
      <c r="L2970" s="560">
        <v>0.5</v>
      </c>
      <c r="M2970" s="61">
        <v>4.0</v>
      </c>
      <c r="N2970" s="105"/>
      <c r="O2970" s="563">
        <v>69388.0</v>
      </c>
      <c r="P2970" s="563"/>
      <c r="S2970" s="8"/>
      <c r="T2970" s="8"/>
      <c r="U2970" s="8"/>
      <c r="V2970" s="8"/>
      <c r="W2970" s="8"/>
    </row>
    <row r="2971" ht="15.75" customHeight="1">
      <c r="I2971" s="436"/>
      <c r="J2971" s="436"/>
      <c r="O2971" s="563">
        <v>0.0</v>
      </c>
      <c r="P2971" s="563"/>
      <c r="S2971" s="8"/>
      <c r="T2971" s="8"/>
      <c r="U2971" s="8"/>
      <c r="V2971" s="8"/>
      <c r="W2971" s="8"/>
    </row>
    <row r="2972" ht="15.75" customHeight="1">
      <c r="B2972" s="573" t="s">
        <v>1138</v>
      </c>
      <c r="I2972" s="436"/>
      <c r="J2972" s="436"/>
      <c r="O2972" s="563">
        <v>0.0</v>
      </c>
      <c r="P2972" s="563"/>
      <c r="S2972" s="8"/>
      <c r="T2972" s="8"/>
      <c r="U2972" s="8"/>
      <c r="V2972" s="8"/>
      <c r="W2972" s="8"/>
    </row>
    <row r="2973" ht="15.75" customHeight="1">
      <c r="A2973" s="9" t="s">
        <v>6281</v>
      </c>
      <c r="B2973" s="9" t="s">
        <v>6282</v>
      </c>
      <c r="C2973" s="61">
        <v>2.0</v>
      </c>
      <c r="D2973" s="61">
        <v>111.0</v>
      </c>
      <c r="E2973" s="61">
        <v>2500.0</v>
      </c>
      <c r="F2973" s="61">
        <v>198.0</v>
      </c>
      <c r="G2973" s="61">
        <v>109.0</v>
      </c>
      <c r="H2973" s="61">
        <v>940.0</v>
      </c>
      <c r="I2973" s="603">
        <v>768.92</v>
      </c>
      <c r="J2973" s="603">
        <v>607.24</v>
      </c>
      <c r="K2973" s="61">
        <v>36.36</v>
      </c>
      <c r="L2973" s="560">
        <v>0.5</v>
      </c>
      <c r="M2973" s="61">
        <v>2.0</v>
      </c>
      <c r="N2973" s="562"/>
      <c r="O2973" s="563">
        <v>53325.0</v>
      </c>
      <c r="P2973" s="563"/>
      <c r="S2973" s="8"/>
      <c r="T2973" s="8"/>
      <c r="U2973" s="8"/>
      <c r="V2973" s="8"/>
      <c r="W2973" s="8"/>
    </row>
    <row r="2974" ht="15.75" customHeight="1">
      <c r="A2974" s="9" t="s">
        <v>6283</v>
      </c>
      <c r="B2974" s="9" t="s">
        <v>6284</v>
      </c>
      <c r="C2974" s="61">
        <v>3.0</v>
      </c>
      <c r="D2974" s="61">
        <v>111.0</v>
      </c>
      <c r="E2974" s="61">
        <v>2500.0</v>
      </c>
      <c r="F2974" s="61">
        <v>307.0</v>
      </c>
      <c r="G2974" s="61">
        <v>218.0</v>
      </c>
      <c r="H2974" s="61">
        <v>1410.0</v>
      </c>
      <c r="I2974" s="603">
        <v>1153.3799999999999</v>
      </c>
      <c r="J2974" s="603">
        <v>910.86</v>
      </c>
      <c r="K2974" s="61">
        <v>54.36</v>
      </c>
      <c r="L2974" s="560">
        <v>0.5</v>
      </c>
      <c r="M2974" s="61">
        <v>4.0</v>
      </c>
      <c r="N2974" s="105"/>
      <c r="O2974" s="563">
        <v>69331.0</v>
      </c>
      <c r="P2974" s="563"/>
      <c r="S2974" s="8"/>
      <c r="T2974" s="8"/>
      <c r="U2974" s="8"/>
      <c r="V2974" s="8"/>
      <c r="W2974" s="8"/>
    </row>
    <row r="2975" ht="15.75" customHeight="1">
      <c r="A2975" s="9" t="s">
        <v>6285</v>
      </c>
      <c r="B2975" s="9" t="s">
        <v>6286</v>
      </c>
      <c r="C2975" s="61">
        <v>4.0</v>
      </c>
      <c r="D2975" s="61">
        <v>111.0</v>
      </c>
      <c r="E2975" s="61">
        <v>2500.0</v>
      </c>
      <c r="F2975" s="61">
        <v>416.0</v>
      </c>
      <c r="G2975" s="61">
        <v>327.0</v>
      </c>
      <c r="H2975" s="61">
        <v>1880.0</v>
      </c>
      <c r="I2975" s="603">
        <v>1537.84</v>
      </c>
      <c r="J2975" s="603">
        <v>1214.48</v>
      </c>
      <c r="K2975" s="61">
        <v>72.36000000000001</v>
      </c>
      <c r="L2975" s="560">
        <v>0.5</v>
      </c>
      <c r="M2975" s="61">
        <v>4.0</v>
      </c>
      <c r="N2975" s="105"/>
      <c r="O2975" s="563">
        <v>85371.0</v>
      </c>
      <c r="P2975" s="563"/>
      <c r="S2975" s="8"/>
      <c r="T2975" s="8"/>
      <c r="U2975" s="8"/>
      <c r="V2975" s="8"/>
      <c r="W2975" s="8"/>
    </row>
    <row r="2976" ht="15.75" customHeight="1">
      <c r="I2976" s="436"/>
      <c r="J2976" s="436"/>
      <c r="M2976" s="67"/>
      <c r="O2976" s="563">
        <v>0.0</v>
      </c>
      <c r="P2976" s="563"/>
      <c r="S2976" s="8"/>
      <c r="T2976" s="8"/>
      <c r="U2976" s="8"/>
      <c r="V2976" s="8"/>
      <c r="W2976" s="8"/>
    </row>
    <row r="2977" ht="15.75" customHeight="1">
      <c r="B2977" s="573" t="s">
        <v>1195</v>
      </c>
      <c r="I2977" s="436"/>
      <c r="J2977" s="436"/>
      <c r="M2977" s="67"/>
      <c r="O2977" s="563">
        <v>0.0</v>
      </c>
      <c r="P2977" s="563"/>
      <c r="S2977" s="8"/>
      <c r="T2977" s="8"/>
      <c r="U2977" s="8"/>
      <c r="V2977" s="8"/>
      <c r="W2977" s="8"/>
    </row>
    <row r="2978" ht="15.75" customHeight="1">
      <c r="A2978" s="9" t="s">
        <v>6287</v>
      </c>
      <c r="B2978" s="9" t="s">
        <v>6288</v>
      </c>
      <c r="C2978" s="61">
        <v>2.0</v>
      </c>
      <c r="D2978" s="61">
        <v>111.0</v>
      </c>
      <c r="E2978" s="61">
        <v>3000.0</v>
      </c>
      <c r="F2978" s="61">
        <v>198.0</v>
      </c>
      <c r="G2978" s="61">
        <v>109.0</v>
      </c>
      <c r="H2978" s="61">
        <v>1128.0</v>
      </c>
      <c r="I2978" s="603">
        <v>922.704</v>
      </c>
      <c r="J2978" s="603">
        <v>728.688</v>
      </c>
      <c r="K2978" s="61">
        <v>43.632</v>
      </c>
      <c r="L2978" s="560">
        <v>0.5</v>
      </c>
      <c r="M2978" s="61">
        <v>2.0</v>
      </c>
      <c r="N2978" s="562"/>
      <c r="O2978" s="563">
        <v>62898.0</v>
      </c>
      <c r="P2978" s="563"/>
      <c r="S2978" s="8"/>
      <c r="T2978" s="8"/>
      <c r="U2978" s="8"/>
      <c r="V2978" s="8"/>
      <c r="W2978" s="8"/>
    </row>
    <row r="2979" ht="15.75" customHeight="1">
      <c r="A2979" s="9" t="s">
        <v>6289</v>
      </c>
      <c r="B2979" s="9" t="s">
        <v>6290</v>
      </c>
      <c r="C2979" s="61">
        <v>3.0</v>
      </c>
      <c r="D2979" s="61">
        <v>111.0</v>
      </c>
      <c r="E2979" s="61">
        <v>3000.0</v>
      </c>
      <c r="F2979" s="61">
        <v>307.0</v>
      </c>
      <c r="G2979" s="61">
        <v>218.0</v>
      </c>
      <c r="H2979" s="61">
        <v>1692.0</v>
      </c>
      <c r="I2979" s="603">
        <v>1384.0559999999998</v>
      </c>
      <c r="J2979" s="603">
        <v>1093.032</v>
      </c>
      <c r="K2979" s="61">
        <v>65.232</v>
      </c>
      <c r="L2979" s="560">
        <v>0.5</v>
      </c>
      <c r="M2979" s="61">
        <v>4.0</v>
      </c>
      <c r="N2979" s="105"/>
      <c r="O2979" s="563">
        <v>82106.0</v>
      </c>
      <c r="P2979" s="563"/>
      <c r="S2979" s="8"/>
      <c r="T2979" s="8"/>
      <c r="U2979" s="8"/>
      <c r="V2979" s="8"/>
      <c r="W2979" s="8"/>
    </row>
    <row r="2980" ht="15.75" customHeight="1">
      <c r="O2980" s="563">
        <v>0.0</v>
      </c>
      <c r="P2980" s="563"/>
      <c r="S2980" s="8"/>
      <c r="T2980" s="8"/>
      <c r="U2980" s="8"/>
      <c r="V2980" s="8"/>
      <c r="W2980" s="8"/>
    </row>
    <row r="2981" ht="15.75" customHeight="1">
      <c r="A2981" s="9" t="s">
        <v>6291</v>
      </c>
      <c r="B2981" s="9" t="s">
        <v>6292</v>
      </c>
      <c r="C2981" s="61">
        <v>2.0</v>
      </c>
      <c r="D2981" s="61">
        <v>111.0</v>
      </c>
      <c r="E2981" s="61">
        <v>198.0</v>
      </c>
      <c r="F2981" s="61">
        <v>500.0</v>
      </c>
      <c r="G2981" s="61">
        <v>109.0</v>
      </c>
      <c r="H2981" s="61">
        <v>188.0</v>
      </c>
      <c r="I2981" s="603">
        <v>153.784</v>
      </c>
      <c r="J2981" s="603">
        <v>121.44800000000001</v>
      </c>
      <c r="K2981" s="246">
        <v>9.54</v>
      </c>
      <c r="L2981" s="560">
        <v>0.5</v>
      </c>
      <c r="M2981" s="590">
        <v>2.0</v>
      </c>
      <c r="N2981" s="606" t="s">
        <v>1254</v>
      </c>
      <c r="O2981" s="563">
        <v>22392.0</v>
      </c>
      <c r="P2981" s="563"/>
      <c r="S2981" s="8"/>
      <c r="T2981" s="8"/>
      <c r="U2981" s="8"/>
      <c r="V2981" s="8"/>
      <c r="W2981" s="8"/>
    </row>
    <row r="2982" ht="15.75" customHeight="1">
      <c r="A2982" s="9" t="s">
        <v>6293</v>
      </c>
      <c r="B2982" s="9" t="s">
        <v>6294</v>
      </c>
      <c r="C2982" s="61">
        <v>3.0</v>
      </c>
      <c r="D2982" s="61">
        <v>111.0</v>
      </c>
      <c r="E2982" s="61">
        <v>307.0</v>
      </c>
      <c r="F2982" s="61">
        <v>500.0</v>
      </c>
      <c r="G2982" s="61">
        <v>218.0</v>
      </c>
      <c r="H2982" s="61">
        <v>282.0</v>
      </c>
      <c r="I2982" s="603">
        <v>230.676</v>
      </c>
      <c r="J2982" s="603">
        <v>182.172</v>
      </c>
      <c r="K2982" s="246">
        <v>13.68</v>
      </c>
      <c r="L2982" s="560">
        <v>0.5</v>
      </c>
      <c r="M2982" s="590">
        <v>4.0</v>
      </c>
      <c r="N2982" s="105"/>
      <c r="O2982" s="563">
        <v>26357.0</v>
      </c>
      <c r="P2982" s="563"/>
      <c r="S2982" s="8"/>
      <c r="T2982" s="8"/>
      <c r="U2982" s="8"/>
      <c r="V2982" s="8"/>
      <c r="W2982" s="8"/>
    </row>
    <row r="2983" ht="15.75" customHeight="1">
      <c r="A2983" s="9" t="s">
        <v>6295</v>
      </c>
      <c r="B2983" s="9" t="s">
        <v>6296</v>
      </c>
      <c r="C2983" s="61">
        <v>4.0</v>
      </c>
      <c r="D2983" s="61">
        <v>111.0</v>
      </c>
      <c r="E2983" s="61">
        <v>416.0</v>
      </c>
      <c r="F2983" s="61">
        <v>500.0</v>
      </c>
      <c r="G2983" s="61">
        <v>327.0</v>
      </c>
      <c r="H2983" s="61">
        <v>376.0</v>
      </c>
      <c r="I2983" s="603">
        <v>307.568</v>
      </c>
      <c r="J2983" s="603">
        <v>242.89600000000002</v>
      </c>
      <c r="K2983" s="246">
        <v>18.18</v>
      </c>
      <c r="L2983" s="560">
        <v>0.5</v>
      </c>
      <c r="M2983" s="590">
        <v>4.0</v>
      </c>
      <c r="N2983" s="105"/>
      <c r="O2983" s="563">
        <v>30330.0</v>
      </c>
      <c r="P2983" s="563"/>
      <c r="S2983" s="8"/>
      <c r="T2983" s="8"/>
      <c r="U2983" s="8"/>
      <c r="V2983" s="8"/>
      <c r="W2983" s="8"/>
    </row>
    <row r="2984" ht="15.75" customHeight="1">
      <c r="A2984" s="9" t="s">
        <v>6297</v>
      </c>
      <c r="B2984" s="9" t="s">
        <v>6298</v>
      </c>
      <c r="C2984" s="61">
        <v>5.0</v>
      </c>
      <c r="D2984" s="61">
        <v>111.0</v>
      </c>
      <c r="E2984" s="61">
        <v>525.0</v>
      </c>
      <c r="F2984" s="61">
        <v>500.0</v>
      </c>
      <c r="G2984" s="61">
        <v>436.0</v>
      </c>
      <c r="H2984" s="61">
        <v>470.0</v>
      </c>
      <c r="I2984" s="603">
        <v>384.46</v>
      </c>
      <c r="J2984" s="603">
        <v>303.62</v>
      </c>
      <c r="K2984" s="246">
        <v>22.5</v>
      </c>
      <c r="L2984" s="560">
        <v>0.5</v>
      </c>
      <c r="M2984" s="590">
        <v>4.0</v>
      </c>
      <c r="N2984" s="105"/>
      <c r="O2984" s="563">
        <v>34310.0</v>
      </c>
      <c r="P2984" s="563"/>
      <c r="S2984" s="8"/>
      <c r="T2984" s="8"/>
      <c r="U2984" s="8"/>
      <c r="V2984" s="8"/>
      <c r="W2984" s="8"/>
    </row>
    <row r="2985" ht="15.75" customHeight="1">
      <c r="A2985" s="9" t="s">
        <v>6299</v>
      </c>
      <c r="B2985" s="9" t="s">
        <v>6300</v>
      </c>
      <c r="C2985" s="61">
        <v>6.0</v>
      </c>
      <c r="D2985" s="61">
        <v>111.0</v>
      </c>
      <c r="E2985" s="61">
        <v>634.0</v>
      </c>
      <c r="F2985" s="61">
        <v>500.0</v>
      </c>
      <c r="G2985" s="61">
        <v>545.0</v>
      </c>
      <c r="H2985" s="61">
        <v>564.0</v>
      </c>
      <c r="I2985" s="603">
        <v>461.352</v>
      </c>
      <c r="J2985" s="603">
        <v>364.344</v>
      </c>
      <c r="K2985" s="246">
        <v>27.0</v>
      </c>
      <c r="L2985" s="560">
        <v>0.5</v>
      </c>
      <c r="M2985" s="590">
        <v>4.0</v>
      </c>
      <c r="N2985" s="105"/>
      <c r="O2985" s="563">
        <v>38301.0</v>
      </c>
      <c r="P2985" s="563"/>
      <c r="S2985" s="8"/>
      <c r="T2985" s="8"/>
      <c r="U2985" s="8"/>
      <c r="V2985" s="8"/>
      <c r="W2985" s="8"/>
    </row>
    <row r="2986" ht="15.75" customHeight="1">
      <c r="A2986" s="9" t="s">
        <v>6301</v>
      </c>
      <c r="B2986" s="9" t="s">
        <v>6302</v>
      </c>
      <c r="C2986" s="61">
        <v>7.0</v>
      </c>
      <c r="D2986" s="61">
        <v>111.0</v>
      </c>
      <c r="E2986" s="61">
        <v>743.0</v>
      </c>
      <c r="F2986" s="61">
        <v>500.0</v>
      </c>
      <c r="G2986" s="61">
        <v>654.0</v>
      </c>
      <c r="H2986" s="61">
        <v>658.0</v>
      </c>
      <c r="I2986" s="603">
        <v>538.2439999999999</v>
      </c>
      <c r="J2986" s="603">
        <v>425.06800000000004</v>
      </c>
      <c r="K2986" s="246">
        <v>31.5</v>
      </c>
      <c r="L2986" s="560">
        <v>0.5</v>
      </c>
      <c r="M2986" s="590">
        <v>4.0</v>
      </c>
      <c r="N2986" s="105"/>
      <c r="O2986" s="563">
        <v>42297.0</v>
      </c>
      <c r="P2986" s="563"/>
      <c r="S2986" s="8"/>
      <c r="T2986" s="8"/>
      <c r="U2986" s="8"/>
      <c r="V2986" s="8"/>
      <c r="W2986" s="8"/>
    </row>
    <row r="2987" ht="15.75" customHeight="1">
      <c r="A2987" s="9" t="s">
        <v>6303</v>
      </c>
      <c r="B2987" s="9" t="s">
        <v>6304</v>
      </c>
      <c r="C2987" s="61">
        <v>8.0</v>
      </c>
      <c r="D2987" s="61">
        <v>111.0</v>
      </c>
      <c r="E2987" s="61">
        <v>852.0</v>
      </c>
      <c r="F2987" s="61">
        <v>500.0</v>
      </c>
      <c r="G2987" s="61">
        <v>763.0</v>
      </c>
      <c r="H2987" s="61">
        <v>752.0</v>
      </c>
      <c r="I2987" s="603">
        <v>615.136</v>
      </c>
      <c r="J2987" s="603">
        <v>485.79200000000003</v>
      </c>
      <c r="K2987" s="246">
        <v>35.82</v>
      </c>
      <c r="L2987" s="560">
        <v>0.5</v>
      </c>
      <c r="M2987" s="590">
        <v>4.0</v>
      </c>
      <c r="N2987" s="105"/>
      <c r="O2987" s="563">
        <v>46305.0</v>
      </c>
      <c r="P2987" s="563"/>
      <c r="S2987" s="8"/>
      <c r="T2987" s="8"/>
      <c r="U2987" s="8"/>
      <c r="V2987" s="8"/>
      <c r="W2987" s="8"/>
    </row>
    <row r="2988" ht="15.75" customHeight="1">
      <c r="C2988" s="67"/>
      <c r="D2988" s="67"/>
      <c r="E2988" s="67"/>
      <c r="F2988" s="67"/>
      <c r="G2988" s="67"/>
      <c r="H2988" s="67"/>
      <c r="I2988" s="197"/>
      <c r="J2988" s="197"/>
      <c r="K2988" s="207"/>
      <c r="L2988" s="570"/>
      <c r="M2988" s="592"/>
      <c r="O2988" s="563">
        <v>0.0</v>
      </c>
      <c r="P2988" s="563"/>
      <c r="S2988" s="8"/>
      <c r="T2988" s="8"/>
      <c r="U2988" s="8"/>
      <c r="V2988" s="8"/>
      <c r="W2988" s="8"/>
    </row>
    <row r="2989" ht="15.75" customHeight="1">
      <c r="A2989" s="572"/>
      <c r="B2989" s="573" t="s">
        <v>6305</v>
      </c>
      <c r="C2989" s="572"/>
      <c r="D2989" s="572"/>
      <c r="E2989" s="572"/>
      <c r="F2989" s="572"/>
      <c r="G2989" s="572"/>
      <c r="H2989" s="572"/>
      <c r="I2989" s="605"/>
      <c r="J2989" s="605"/>
      <c r="K2989" s="584"/>
      <c r="L2989" s="575"/>
      <c r="M2989" s="56"/>
      <c r="N2989" s="572"/>
      <c r="O2989" s="563">
        <v>0.0</v>
      </c>
      <c r="P2989" s="563"/>
      <c r="S2989" s="8"/>
      <c r="T2989" s="8"/>
      <c r="U2989" s="8"/>
      <c r="V2989" s="8"/>
      <c r="W2989" s="8"/>
    </row>
    <row r="2990" ht="15.75" customHeight="1">
      <c r="A2990" s="9" t="s">
        <v>6306</v>
      </c>
      <c r="B2990" s="9" t="s">
        <v>6307</v>
      </c>
      <c r="C2990" s="61">
        <v>2.0</v>
      </c>
      <c r="D2990" s="61">
        <v>111.0</v>
      </c>
      <c r="E2990" s="61">
        <v>198.0</v>
      </c>
      <c r="F2990" s="61">
        <v>550.0</v>
      </c>
      <c r="G2990" s="61">
        <v>109.0</v>
      </c>
      <c r="H2990" s="61">
        <v>206.0</v>
      </c>
      <c r="I2990" s="603">
        <v>168.50799999999998</v>
      </c>
      <c r="J2990" s="603">
        <v>133.076</v>
      </c>
      <c r="K2990" s="246">
        <v>9.9</v>
      </c>
      <c r="L2990" s="560">
        <v>0.5</v>
      </c>
      <c r="M2990" s="590">
        <v>2.0</v>
      </c>
      <c r="N2990" s="606" t="s">
        <v>1254</v>
      </c>
      <c r="O2990" s="563">
        <v>24087.0</v>
      </c>
      <c r="P2990" s="563"/>
      <c r="S2990" s="8"/>
      <c r="T2990" s="8"/>
      <c r="U2990" s="8"/>
      <c r="V2990" s="8"/>
      <c r="W2990" s="8"/>
    </row>
    <row r="2991" ht="15.75" customHeight="1">
      <c r="A2991" s="9" t="s">
        <v>6308</v>
      </c>
      <c r="B2991" s="9" t="s">
        <v>6309</v>
      </c>
      <c r="C2991" s="61">
        <v>3.0</v>
      </c>
      <c r="D2991" s="61">
        <v>111.0</v>
      </c>
      <c r="E2991" s="61">
        <v>307.0</v>
      </c>
      <c r="F2991" s="61">
        <v>550.0</v>
      </c>
      <c r="G2991" s="61">
        <v>218.0</v>
      </c>
      <c r="H2991" s="61">
        <v>309.0</v>
      </c>
      <c r="I2991" s="603">
        <v>252.76199999999997</v>
      </c>
      <c r="J2991" s="603">
        <v>199.614</v>
      </c>
      <c r="K2991" s="246">
        <v>14.58</v>
      </c>
      <c r="L2991" s="560">
        <v>0.5</v>
      </c>
      <c r="M2991" s="590">
        <v>4.0</v>
      </c>
      <c r="N2991" s="105"/>
      <c r="O2991" s="563">
        <v>28444.0</v>
      </c>
      <c r="P2991" s="563"/>
      <c r="S2991" s="8"/>
      <c r="T2991" s="8"/>
      <c r="U2991" s="8"/>
      <c r="V2991" s="8"/>
      <c r="W2991" s="8"/>
    </row>
    <row r="2992" ht="15.75" customHeight="1">
      <c r="A2992" s="9" t="s">
        <v>6310</v>
      </c>
      <c r="B2992" s="9" t="s">
        <v>6311</v>
      </c>
      <c r="C2992" s="61">
        <v>4.0</v>
      </c>
      <c r="D2992" s="61">
        <v>111.0</v>
      </c>
      <c r="E2992" s="61">
        <v>416.0</v>
      </c>
      <c r="F2992" s="61">
        <v>550.0</v>
      </c>
      <c r="G2992" s="61">
        <v>327.0</v>
      </c>
      <c r="H2992" s="61">
        <v>412.0</v>
      </c>
      <c r="I2992" s="603">
        <v>337.01599999999996</v>
      </c>
      <c r="J2992" s="603">
        <v>266.152</v>
      </c>
      <c r="K2992" s="246">
        <v>19.44</v>
      </c>
      <c r="L2992" s="560">
        <v>0.5</v>
      </c>
      <c r="M2992" s="590">
        <v>4.0</v>
      </c>
      <c r="N2992" s="105"/>
      <c r="O2992" s="563">
        <v>32816.0</v>
      </c>
      <c r="P2992" s="563"/>
      <c r="S2992" s="8"/>
      <c r="T2992" s="8"/>
      <c r="U2992" s="8"/>
      <c r="V2992" s="8"/>
      <c r="W2992" s="8"/>
    </row>
    <row r="2993" ht="15.75" customHeight="1">
      <c r="A2993" s="9" t="s">
        <v>6312</v>
      </c>
      <c r="B2993" s="9" t="s">
        <v>6313</v>
      </c>
      <c r="C2993" s="61">
        <v>5.0</v>
      </c>
      <c r="D2993" s="61">
        <v>111.0</v>
      </c>
      <c r="E2993" s="61">
        <v>525.0</v>
      </c>
      <c r="F2993" s="61">
        <v>550.0</v>
      </c>
      <c r="G2993" s="61">
        <v>436.0</v>
      </c>
      <c r="H2993" s="61">
        <v>515.0</v>
      </c>
      <c r="I2993" s="603">
        <v>421.27</v>
      </c>
      <c r="J2993" s="603">
        <v>332.69</v>
      </c>
      <c r="K2993" s="246">
        <v>24.12</v>
      </c>
      <c r="L2993" s="560">
        <v>0.5</v>
      </c>
      <c r="M2993" s="590">
        <v>4.0</v>
      </c>
      <c r="N2993" s="105"/>
      <c r="O2993" s="563">
        <v>37197.0</v>
      </c>
      <c r="P2993" s="563"/>
      <c r="S2993" s="8"/>
      <c r="T2993" s="8"/>
      <c r="U2993" s="8"/>
      <c r="V2993" s="8"/>
      <c r="W2993" s="8"/>
    </row>
    <row r="2994" ht="15.75" customHeight="1">
      <c r="A2994" s="9" t="s">
        <v>6314</v>
      </c>
      <c r="B2994" s="9" t="s">
        <v>6315</v>
      </c>
      <c r="C2994" s="61">
        <v>6.0</v>
      </c>
      <c r="D2994" s="61">
        <v>111.0</v>
      </c>
      <c r="E2994" s="61">
        <v>634.0</v>
      </c>
      <c r="F2994" s="61">
        <v>550.0</v>
      </c>
      <c r="G2994" s="61">
        <v>545.0</v>
      </c>
      <c r="H2994" s="61">
        <v>618.0</v>
      </c>
      <c r="I2994" s="603">
        <v>505.52399999999994</v>
      </c>
      <c r="J2994" s="603">
        <v>399.228</v>
      </c>
      <c r="K2994" s="246">
        <v>28.980000000000004</v>
      </c>
      <c r="L2994" s="560">
        <v>0.5</v>
      </c>
      <c r="M2994" s="590">
        <v>4.0</v>
      </c>
      <c r="N2994" s="105"/>
      <c r="O2994" s="563">
        <v>41583.0</v>
      </c>
      <c r="P2994" s="563"/>
      <c r="S2994" s="8"/>
      <c r="T2994" s="8"/>
      <c r="U2994" s="8"/>
      <c r="V2994" s="8"/>
      <c r="W2994" s="8"/>
    </row>
    <row r="2995" ht="15.75" customHeight="1">
      <c r="A2995" s="9" t="s">
        <v>6316</v>
      </c>
      <c r="B2995" s="9" t="s">
        <v>6317</v>
      </c>
      <c r="C2995" s="61">
        <v>7.0</v>
      </c>
      <c r="D2995" s="61">
        <v>111.0</v>
      </c>
      <c r="E2995" s="61">
        <v>743.0</v>
      </c>
      <c r="F2995" s="61">
        <v>550.0</v>
      </c>
      <c r="G2995" s="61">
        <v>654.0</v>
      </c>
      <c r="H2995" s="61">
        <v>721.0</v>
      </c>
      <c r="I2995" s="603">
        <v>589.778</v>
      </c>
      <c r="J2995" s="603">
        <v>465.766</v>
      </c>
      <c r="K2995" s="246">
        <v>33.66</v>
      </c>
      <c r="L2995" s="560">
        <v>0.5</v>
      </c>
      <c r="M2995" s="590">
        <v>4.0</v>
      </c>
      <c r="N2995" s="105"/>
      <c r="O2995" s="563">
        <v>45982.0</v>
      </c>
      <c r="P2995" s="563"/>
      <c r="S2995" s="8"/>
      <c r="T2995" s="8"/>
      <c r="U2995" s="8"/>
      <c r="V2995" s="8"/>
      <c r="W2995" s="8"/>
    </row>
    <row r="2996" ht="15.75" customHeight="1">
      <c r="A2996" s="9" t="s">
        <v>6318</v>
      </c>
      <c r="B2996" s="9" t="s">
        <v>6319</v>
      </c>
      <c r="C2996" s="61">
        <v>8.0</v>
      </c>
      <c r="D2996" s="61">
        <v>111.0</v>
      </c>
      <c r="E2996" s="61">
        <v>852.0</v>
      </c>
      <c r="F2996" s="61">
        <v>550.0</v>
      </c>
      <c r="G2996" s="61">
        <v>763.0</v>
      </c>
      <c r="H2996" s="61">
        <v>824.0</v>
      </c>
      <c r="I2996" s="603">
        <v>674.0319999999999</v>
      </c>
      <c r="J2996" s="603">
        <v>532.304</v>
      </c>
      <c r="K2996" s="246">
        <v>38.519999999999996</v>
      </c>
      <c r="L2996" s="560">
        <v>0.5</v>
      </c>
      <c r="M2996" s="590">
        <v>4.0</v>
      </c>
      <c r="N2996" s="105"/>
      <c r="O2996" s="563">
        <v>50390.0</v>
      </c>
      <c r="P2996" s="563"/>
      <c r="S2996" s="8"/>
      <c r="T2996" s="8"/>
      <c r="U2996" s="8"/>
      <c r="V2996" s="8"/>
      <c r="W2996" s="8"/>
    </row>
    <row r="2997" ht="15.75" customHeight="1">
      <c r="E2997" s="8"/>
      <c r="I2997" s="436"/>
      <c r="J2997" s="436"/>
      <c r="K2997" s="586"/>
      <c r="O2997" s="563">
        <v>0.0</v>
      </c>
      <c r="P2997" s="563"/>
      <c r="S2997" s="8"/>
      <c r="T2997" s="8"/>
      <c r="U2997" s="8"/>
      <c r="V2997" s="8"/>
      <c r="W2997" s="8"/>
    </row>
    <row r="2998" ht="15.75" customHeight="1">
      <c r="B2998" s="573" t="s">
        <v>6320</v>
      </c>
      <c r="E2998" s="8"/>
      <c r="I2998" s="436"/>
      <c r="J2998" s="436"/>
      <c r="K2998" s="586"/>
      <c r="O2998" s="563">
        <v>0.0</v>
      </c>
      <c r="P2998" s="563"/>
      <c r="S2998" s="8"/>
      <c r="T2998" s="8"/>
      <c r="U2998" s="8"/>
      <c r="V2998" s="8"/>
      <c r="W2998" s="8"/>
    </row>
    <row r="2999" ht="15.75" customHeight="1">
      <c r="A2999" s="9" t="s">
        <v>6321</v>
      </c>
      <c r="B2999" s="9" t="s">
        <v>6322</v>
      </c>
      <c r="C2999" s="61">
        <v>2.0</v>
      </c>
      <c r="D2999" s="61">
        <v>111.0</v>
      </c>
      <c r="E2999" s="61">
        <v>198.0</v>
      </c>
      <c r="F2999" s="61">
        <v>750.0</v>
      </c>
      <c r="G2999" s="61">
        <v>109.0</v>
      </c>
      <c r="H2999" s="61">
        <v>282.0</v>
      </c>
      <c r="I2999" s="603">
        <v>230.676</v>
      </c>
      <c r="J2999" s="603">
        <v>182.172</v>
      </c>
      <c r="K2999" s="246">
        <v>12.6</v>
      </c>
      <c r="L2999" s="560">
        <v>0.5</v>
      </c>
      <c r="M2999" s="590">
        <v>2.0</v>
      </c>
      <c r="N2999" s="606" t="s">
        <v>1254</v>
      </c>
      <c r="O2999" s="563">
        <v>26442.0</v>
      </c>
      <c r="P2999" s="563"/>
      <c r="S2999" s="8"/>
      <c r="T2999" s="8"/>
      <c r="U2999" s="8"/>
      <c r="V2999" s="8"/>
      <c r="W2999" s="8"/>
    </row>
    <row r="3000" ht="15.75" customHeight="1">
      <c r="A3000" s="9" t="s">
        <v>6323</v>
      </c>
      <c r="B3000" s="9" t="s">
        <v>6324</v>
      </c>
      <c r="C3000" s="61">
        <v>3.0</v>
      </c>
      <c r="D3000" s="61">
        <v>111.0</v>
      </c>
      <c r="E3000" s="61">
        <v>307.0</v>
      </c>
      <c r="F3000" s="61">
        <v>750.0</v>
      </c>
      <c r="G3000" s="61">
        <v>218.0</v>
      </c>
      <c r="H3000" s="61">
        <v>423.0</v>
      </c>
      <c r="I3000" s="603">
        <v>346.01399999999995</v>
      </c>
      <c r="J3000" s="603">
        <v>273.258</v>
      </c>
      <c r="K3000" s="246">
        <v>18.720000000000002</v>
      </c>
      <c r="L3000" s="560">
        <v>0.5</v>
      </c>
      <c r="M3000" s="590">
        <v>4.0</v>
      </c>
      <c r="N3000" s="105"/>
      <c r="O3000" s="563">
        <v>31849.0</v>
      </c>
      <c r="P3000" s="563"/>
      <c r="S3000" s="8"/>
      <c r="T3000" s="8"/>
      <c r="U3000" s="8"/>
      <c r="V3000" s="8"/>
      <c r="W3000" s="8"/>
    </row>
    <row r="3001" ht="15.75" customHeight="1">
      <c r="A3001" s="9" t="s">
        <v>6325</v>
      </c>
      <c r="B3001" s="9" t="s">
        <v>6326</v>
      </c>
      <c r="C3001" s="61">
        <v>4.0</v>
      </c>
      <c r="D3001" s="61">
        <v>111.0</v>
      </c>
      <c r="E3001" s="61">
        <v>416.0</v>
      </c>
      <c r="F3001" s="61">
        <v>750.0</v>
      </c>
      <c r="G3001" s="61">
        <v>327.0</v>
      </c>
      <c r="H3001" s="61">
        <v>564.0</v>
      </c>
      <c r="I3001" s="603">
        <v>461.352</v>
      </c>
      <c r="J3001" s="603">
        <v>364.344</v>
      </c>
      <c r="K3001" s="246">
        <v>24.840000000000003</v>
      </c>
      <c r="L3001" s="560">
        <v>0.5</v>
      </c>
      <c r="M3001" s="590">
        <v>4.0</v>
      </c>
      <c r="N3001" s="105"/>
      <c r="O3001" s="563">
        <v>37268.0</v>
      </c>
      <c r="P3001" s="563"/>
      <c r="S3001" s="8"/>
      <c r="T3001" s="8"/>
      <c r="U3001" s="8"/>
      <c r="V3001" s="8"/>
      <c r="W3001" s="8"/>
    </row>
    <row r="3002" ht="15.75" customHeight="1">
      <c r="A3002" s="9" t="s">
        <v>6327</v>
      </c>
      <c r="B3002" s="9" t="s">
        <v>6328</v>
      </c>
      <c r="C3002" s="61">
        <v>5.0</v>
      </c>
      <c r="D3002" s="61">
        <v>111.0</v>
      </c>
      <c r="E3002" s="61">
        <v>525.0</v>
      </c>
      <c r="F3002" s="61">
        <v>750.0</v>
      </c>
      <c r="G3002" s="61">
        <v>436.0</v>
      </c>
      <c r="H3002" s="61">
        <v>705.0</v>
      </c>
      <c r="I3002" s="603">
        <v>576.6899999999999</v>
      </c>
      <c r="J3002" s="603">
        <v>455.43</v>
      </c>
      <c r="K3002" s="246">
        <v>30.96</v>
      </c>
      <c r="L3002" s="560">
        <v>0.5</v>
      </c>
      <c r="M3002" s="590">
        <v>4.0</v>
      </c>
      <c r="N3002" s="105"/>
      <c r="O3002" s="563">
        <v>42699.0</v>
      </c>
      <c r="P3002" s="563"/>
      <c r="S3002" s="8"/>
      <c r="T3002" s="8"/>
      <c r="U3002" s="8"/>
      <c r="V3002" s="8"/>
      <c r="W3002" s="8"/>
    </row>
    <row r="3003" ht="15.75" customHeight="1">
      <c r="A3003" s="9" t="s">
        <v>6329</v>
      </c>
      <c r="B3003" s="9" t="s">
        <v>6330</v>
      </c>
      <c r="C3003" s="61">
        <v>6.0</v>
      </c>
      <c r="D3003" s="61">
        <v>111.0</v>
      </c>
      <c r="E3003" s="61">
        <v>634.0</v>
      </c>
      <c r="F3003" s="61">
        <v>750.0</v>
      </c>
      <c r="G3003" s="61">
        <v>545.0</v>
      </c>
      <c r="H3003" s="61">
        <v>846.0</v>
      </c>
      <c r="I3003" s="603">
        <v>692.0279999999999</v>
      </c>
      <c r="J3003" s="603">
        <v>546.516</v>
      </c>
      <c r="K3003" s="246">
        <v>37.26</v>
      </c>
      <c r="L3003" s="560">
        <v>0.5</v>
      </c>
      <c r="M3003" s="590">
        <v>4.0</v>
      </c>
      <c r="N3003" s="105"/>
      <c r="O3003" s="563">
        <v>48140.0</v>
      </c>
      <c r="P3003" s="563"/>
      <c r="S3003" s="8"/>
      <c r="T3003" s="8"/>
      <c r="U3003" s="8"/>
      <c r="V3003" s="8"/>
      <c r="W3003" s="8"/>
    </row>
    <row r="3004" ht="15.75" customHeight="1">
      <c r="A3004" s="9" t="s">
        <v>6331</v>
      </c>
      <c r="B3004" s="9" t="s">
        <v>6332</v>
      </c>
      <c r="C3004" s="61">
        <v>7.0</v>
      </c>
      <c r="D3004" s="61">
        <v>111.0</v>
      </c>
      <c r="E3004" s="61">
        <v>743.0</v>
      </c>
      <c r="F3004" s="61">
        <v>750.0</v>
      </c>
      <c r="G3004" s="61">
        <v>654.0</v>
      </c>
      <c r="H3004" s="61">
        <v>987.0</v>
      </c>
      <c r="I3004" s="603">
        <v>807.366</v>
      </c>
      <c r="J3004" s="603">
        <v>637.602</v>
      </c>
      <c r="K3004" s="246">
        <v>43.38</v>
      </c>
      <c r="L3004" s="560">
        <v>0.5</v>
      </c>
      <c r="M3004" s="590">
        <v>4.0</v>
      </c>
      <c r="N3004" s="105"/>
      <c r="O3004" s="563">
        <v>53593.0</v>
      </c>
      <c r="P3004" s="563"/>
      <c r="S3004" s="8"/>
      <c r="T3004" s="8"/>
      <c r="U3004" s="8"/>
      <c r="V3004" s="8"/>
      <c r="W3004" s="8"/>
    </row>
    <row r="3005" ht="15.75" customHeight="1">
      <c r="A3005" s="9" t="s">
        <v>6333</v>
      </c>
      <c r="B3005" s="9" t="s">
        <v>6334</v>
      </c>
      <c r="C3005" s="61">
        <v>8.0</v>
      </c>
      <c r="D3005" s="61">
        <v>111.0</v>
      </c>
      <c r="E3005" s="61">
        <v>852.0</v>
      </c>
      <c r="F3005" s="61">
        <v>750.0</v>
      </c>
      <c r="G3005" s="61">
        <v>763.0</v>
      </c>
      <c r="H3005" s="61">
        <v>1128.0</v>
      </c>
      <c r="I3005" s="603">
        <v>922.704</v>
      </c>
      <c r="J3005" s="603">
        <v>728.688</v>
      </c>
      <c r="K3005" s="246">
        <v>49.5</v>
      </c>
      <c r="L3005" s="560">
        <v>0.5</v>
      </c>
      <c r="M3005" s="590">
        <v>4.0</v>
      </c>
      <c r="N3005" s="105"/>
      <c r="O3005" s="563">
        <v>59058.0</v>
      </c>
      <c r="P3005" s="563"/>
      <c r="S3005" s="8"/>
      <c r="T3005" s="8"/>
      <c r="U3005" s="8"/>
      <c r="V3005" s="8"/>
      <c r="W3005" s="8"/>
    </row>
    <row r="3006" ht="15.75" customHeight="1">
      <c r="E3006" s="8"/>
      <c r="I3006" s="436"/>
      <c r="J3006" s="436"/>
      <c r="K3006" s="586"/>
      <c r="O3006" s="563">
        <v>0.0</v>
      </c>
      <c r="P3006" s="563"/>
      <c r="S3006" s="8"/>
      <c r="T3006" s="8"/>
      <c r="U3006" s="8"/>
      <c r="V3006" s="8"/>
      <c r="W3006" s="8"/>
    </row>
    <row r="3007" ht="15.75" customHeight="1">
      <c r="B3007" s="573" t="s">
        <v>6335</v>
      </c>
      <c r="E3007" s="8"/>
      <c r="I3007" s="436"/>
      <c r="J3007" s="436"/>
      <c r="K3007" s="586"/>
      <c r="O3007" s="563">
        <v>0.0</v>
      </c>
      <c r="P3007" s="563"/>
      <c r="S3007" s="8"/>
      <c r="T3007" s="8"/>
      <c r="U3007" s="8"/>
      <c r="V3007" s="8"/>
      <c r="W3007" s="8"/>
    </row>
    <row r="3008" ht="15.75" customHeight="1">
      <c r="A3008" s="9" t="s">
        <v>6336</v>
      </c>
      <c r="B3008" s="9" t="s">
        <v>6337</v>
      </c>
      <c r="C3008" s="61">
        <v>2.0</v>
      </c>
      <c r="D3008" s="61">
        <v>111.0</v>
      </c>
      <c r="E3008" s="61">
        <v>198.0</v>
      </c>
      <c r="F3008" s="61">
        <v>1000.0</v>
      </c>
      <c r="G3008" s="61">
        <v>109.0</v>
      </c>
      <c r="H3008" s="61">
        <v>376.0</v>
      </c>
      <c r="I3008" s="603">
        <v>307.568</v>
      </c>
      <c r="J3008" s="603">
        <v>242.89600000000002</v>
      </c>
      <c r="K3008" s="246">
        <v>16.02</v>
      </c>
      <c r="L3008" s="560">
        <v>0.5</v>
      </c>
      <c r="M3008" s="590">
        <v>2.0</v>
      </c>
      <c r="N3008" s="606" t="s">
        <v>1254</v>
      </c>
      <c r="O3008" s="563">
        <v>27987.0</v>
      </c>
      <c r="P3008" s="563"/>
      <c r="S3008" s="8"/>
      <c r="T3008" s="8"/>
      <c r="U3008" s="8"/>
      <c r="V3008" s="8"/>
      <c r="W3008" s="8"/>
    </row>
    <row r="3009" ht="15.75" customHeight="1">
      <c r="A3009" s="9" t="s">
        <v>6338</v>
      </c>
      <c r="B3009" s="9" t="s">
        <v>6339</v>
      </c>
      <c r="C3009" s="61">
        <v>3.0</v>
      </c>
      <c r="D3009" s="61">
        <v>111.0</v>
      </c>
      <c r="E3009" s="61">
        <v>307.0</v>
      </c>
      <c r="F3009" s="61">
        <v>1000.0</v>
      </c>
      <c r="G3009" s="61">
        <v>218.0</v>
      </c>
      <c r="H3009" s="61">
        <v>564.0</v>
      </c>
      <c r="I3009" s="603">
        <v>461.352</v>
      </c>
      <c r="J3009" s="603">
        <v>364.344</v>
      </c>
      <c r="K3009" s="246">
        <v>23.94</v>
      </c>
      <c r="L3009" s="560">
        <v>0.5</v>
      </c>
      <c r="M3009" s="590">
        <v>4.0</v>
      </c>
      <c r="N3009" s="105"/>
      <c r="O3009" s="563">
        <v>34172.0</v>
      </c>
      <c r="P3009" s="563"/>
      <c r="S3009" s="8"/>
      <c r="T3009" s="8"/>
      <c r="U3009" s="8"/>
      <c r="V3009" s="8"/>
      <c r="W3009" s="8"/>
    </row>
    <row r="3010" ht="15.75" customHeight="1">
      <c r="A3010" s="9" t="s">
        <v>6340</v>
      </c>
      <c r="B3010" s="9" t="s">
        <v>6341</v>
      </c>
      <c r="C3010" s="61">
        <v>4.0</v>
      </c>
      <c r="D3010" s="61">
        <v>111.0</v>
      </c>
      <c r="E3010" s="61">
        <v>416.0</v>
      </c>
      <c r="F3010" s="61">
        <v>1000.0</v>
      </c>
      <c r="G3010" s="61">
        <v>327.0</v>
      </c>
      <c r="H3010" s="61">
        <v>752.0</v>
      </c>
      <c r="I3010" s="603">
        <v>615.136</v>
      </c>
      <c r="J3010" s="603">
        <v>485.79200000000003</v>
      </c>
      <c r="K3010" s="246">
        <v>31.680000000000003</v>
      </c>
      <c r="L3010" s="560">
        <v>0.5</v>
      </c>
      <c r="M3010" s="590">
        <v>4.0</v>
      </c>
      <c r="N3010" s="105"/>
      <c r="O3010" s="563">
        <v>40369.0</v>
      </c>
      <c r="P3010" s="563"/>
      <c r="S3010" s="8"/>
      <c r="T3010" s="8"/>
      <c r="U3010" s="8"/>
      <c r="V3010" s="8"/>
      <c r="W3010" s="8"/>
    </row>
    <row r="3011" ht="15.75" customHeight="1">
      <c r="A3011" s="9" t="s">
        <v>6342</v>
      </c>
      <c r="B3011" s="9" t="s">
        <v>6343</v>
      </c>
      <c r="C3011" s="61">
        <v>5.0</v>
      </c>
      <c r="D3011" s="61">
        <v>111.0</v>
      </c>
      <c r="E3011" s="61">
        <v>525.0</v>
      </c>
      <c r="F3011" s="61">
        <v>1000.0</v>
      </c>
      <c r="G3011" s="61">
        <v>436.0</v>
      </c>
      <c r="H3011" s="61">
        <v>940.0</v>
      </c>
      <c r="I3011" s="603">
        <v>768.92</v>
      </c>
      <c r="J3011" s="603">
        <v>607.24</v>
      </c>
      <c r="K3011" s="246">
        <v>39.42</v>
      </c>
      <c r="L3011" s="560">
        <v>0.5</v>
      </c>
      <c r="M3011" s="590">
        <v>4.0</v>
      </c>
      <c r="N3011" s="105"/>
      <c r="O3011" s="563">
        <v>46580.0</v>
      </c>
      <c r="P3011" s="563"/>
      <c r="S3011" s="8"/>
      <c r="T3011" s="8"/>
      <c r="U3011" s="8"/>
      <c r="V3011" s="8"/>
      <c r="W3011" s="8"/>
    </row>
    <row r="3012" ht="15.75" customHeight="1">
      <c r="A3012" s="9" t="s">
        <v>6344</v>
      </c>
      <c r="B3012" s="9" t="s">
        <v>6345</v>
      </c>
      <c r="C3012" s="61">
        <v>6.0</v>
      </c>
      <c r="D3012" s="61">
        <v>111.0</v>
      </c>
      <c r="E3012" s="61">
        <v>634.0</v>
      </c>
      <c r="F3012" s="61">
        <v>1000.0</v>
      </c>
      <c r="G3012" s="61">
        <v>545.0</v>
      </c>
      <c r="H3012" s="61">
        <v>1128.0</v>
      </c>
      <c r="I3012" s="603">
        <v>922.704</v>
      </c>
      <c r="J3012" s="603">
        <v>728.688</v>
      </c>
      <c r="K3012" s="246">
        <v>47.34</v>
      </c>
      <c r="L3012" s="560">
        <v>0.5</v>
      </c>
      <c r="M3012" s="590">
        <v>4.0</v>
      </c>
      <c r="N3012" s="105"/>
      <c r="O3012" s="563">
        <v>52803.0</v>
      </c>
      <c r="P3012" s="563"/>
      <c r="S3012" s="8"/>
      <c r="T3012" s="8"/>
      <c r="U3012" s="8"/>
      <c r="V3012" s="8"/>
      <c r="W3012" s="8"/>
    </row>
    <row r="3013" ht="15.75" customHeight="1">
      <c r="A3013" s="9" t="s">
        <v>6346</v>
      </c>
      <c r="B3013" s="9" t="s">
        <v>6347</v>
      </c>
      <c r="C3013" s="61">
        <v>7.0</v>
      </c>
      <c r="D3013" s="61">
        <v>111.0</v>
      </c>
      <c r="E3013" s="61">
        <v>743.0</v>
      </c>
      <c r="F3013" s="61">
        <v>1000.0</v>
      </c>
      <c r="G3013" s="61">
        <v>654.0</v>
      </c>
      <c r="H3013" s="61">
        <v>1316.0</v>
      </c>
      <c r="I3013" s="603">
        <v>1076.4879999999998</v>
      </c>
      <c r="J3013" s="603">
        <v>850.1360000000001</v>
      </c>
      <c r="K3013" s="246">
        <v>55.080000000000005</v>
      </c>
      <c r="L3013" s="560">
        <v>0.5</v>
      </c>
      <c r="M3013" s="590">
        <v>4.0</v>
      </c>
      <c r="N3013" s="105"/>
      <c r="O3013" s="563">
        <v>59040.0</v>
      </c>
      <c r="P3013" s="563"/>
      <c r="S3013" s="8"/>
      <c r="T3013" s="8"/>
      <c r="U3013" s="8"/>
      <c r="V3013" s="8"/>
      <c r="W3013" s="8"/>
    </row>
    <row r="3014" ht="15.75" customHeight="1">
      <c r="A3014" s="9" t="s">
        <v>6348</v>
      </c>
      <c r="B3014" s="9" t="s">
        <v>6349</v>
      </c>
      <c r="C3014" s="61">
        <v>8.0</v>
      </c>
      <c r="D3014" s="61">
        <v>111.0</v>
      </c>
      <c r="E3014" s="61">
        <v>852.0</v>
      </c>
      <c r="F3014" s="61">
        <v>1000.0</v>
      </c>
      <c r="G3014" s="61">
        <v>763.0</v>
      </c>
      <c r="H3014" s="61">
        <v>1504.0</v>
      </c>
      <c r="I3014" s="603">
        <v>1230.272</v>
      </c>
      <c r="J3014" s="603">
        <v>971.5840000000001</v>
      </c>
      <c r="K3014" s="246">
        <v>63.0</v>
      </c>
      <c r="L3014" s="560">
        <v>0.5</v>
      </c>
      <c r="M3014" s="590">
        <v>4.0</v>
      </c>
      <c r="N3014" s="105"/>
      <c r="O3014" s="563">
        <v>65289.0</v>
      </c>
      <c r="P3014" s="563"/>
      <c r="S3014" s="8"/>
      <c r="T3014" s="8"/>
      <c r="U3014" s="8"/>
      <c r="V3014" s="8"/>
      <c r="W3014" s="8"/>
    </row>
    <row r="3015" ht="15.75" customHeight="1">
      <c r="E3015" s="8"/>
      <c r="I3015" s="436"/>
      <c r="J3015" s="436"/>
      <c r="K3015" s="586"/>
      <c r="O3015" s="563">
        <v>0.0</v>
      </c>
      <c r="P3015" s="563"/>
      <c r="S3015" s="8"/>
      <c r="T3015" s="8"/>
      <c r="U3015" s="8"/>
      <c r="V3015" s="8"/>
      <c r="W3015" s="8"/>
    </row>
    <row r="3016" ht="15.75" customHeight="1">
      <c r="B3016" s="573" t="s">
        <v>6350</v>
      </c>
      <c r="E3016" s="8"/>
      <c r="I3016" s="436"/>
      <c r="J3016" s="436"/>
      <c r="K3016" s="586"/>
      <c r="O3016" s="563">
        <v>0.0</v>
      </c>
      <c r="P3016" s="563"/>
      <c r="S3016" s="8"/>
      <c r="T3016" s="8"/>
      <c r="U3016" s="8"/>
      <c r="V3016" s="8"/>
      <c r="W3016" s="8"/>
    </row>
    <row r="3017" ht="15.75" customHeight="1">
      <c r="A3017" s="9" t="s">
        <v>6351</v>
      </c>
      <c r="B3017" s="9" t="s">
        <v>6352</v>
      </c>
      <c r="C3017" s="61">
        <v>2.0</v>
      </c>
      <c r="D3017" s="61">
        <v>111.0</v>
      </c>
      <c r="E3017" s="61">
        <v>198.0</v>
      </c>
      <c r="F3017" s="61">
        <v>1250.0</v>
      </c>
      <c r="G3017" s="61">
        <v>109.0</v>
      </c>
      <c r="H3017" s="61">
        <v>470.0</v>
      </c>
      <c r="I3017" s="603">
        <v>384.46</v>
      </c>
      <c r="J3017" s="603">
        <v>303.62</v>
      </c>
      <c r="K3017" s="246">
        <v>19.44</v>
      </c>
      <c r="L3017" s="560">
        <v>0.5</v>
      </c>
      <c r="M3017" s="590">
        <v>2.0</v>
      </c>
      <c r="N3017" s="606" t="s">
        <v>1254</v>
      </c>
      <c r="O3017" s="563">
        <v>30639.0</v>
      </c>
      <c r="P3017" s="563"/>
      <c r="S3017" s="8"/>
      <c r="T3017" s="8"/>
      <c r="U3017" s="8"/>
      <c r="V3017" s="8"/>
      <c r="W3017" s="8"/>
    </row>
    <row r="3018" ht="15.75" customHeight="1">
      <c r="A3018" s="9" t="s">
        <v>6353</v>
      </c>
      <c r="B3018" s="9" t="s">
        <v>6354</v>
      </c>
      <c r="C3018" s="61">
        <v>3.0</v>
      </c>
      <c r="D3018" s="61">
        <v>111.0</v>
      </c>
      <c r="E3018" s="61">
        <v>307.0</v>
      </c>
      <c r="F3018" s="61">
        <v>1250.0</v>
      </c>
      <c r="G3018" s="61">
        <v>218.0</v>
      </c>
      <c r="H3018" s="61">
        <v>705.0</v>
      </c>
      <c r="I3018" s="603">
        <v>576.6899999999999</v>
      </c>
      <c r="J3018" s="603">
        <v>455.43</v>
      </c>
      <c r="K3018" s="246">
        <v>28.980000000000004</v>
      </c>
      <c r="L3018" s="560">
        <v>0.5</v>
      </c>
      <c r="M3018" s="590">
        <v>4.0</v>
      </c>
      <c r="N3018" s="105"/>
      <c r="O3018" s="563">
        <v>38150.0</v>
      </c>
      <c r="P3018" s="563"/>
      <c r="S3018" s="8"/>
      <c r="T3018" s="8"/>
      <c r="U3018" s="8"/>
      <c r="V3018" s="8"/>
      <c r="W3018" s="8"/>
    </row>
    <row r="3019" ht="15.75" customHeight="1">
      <c r="A3019" s="9" t="s">
        <v>6355</v>
      </c>
      <c r="B3019" s="9" t="s">
        <v>6356</v>
      </c>
      <c r="C3019" s="61">
        <v>4.0</v>
      </c>
      <c r="D3019" s="61">
        <v>111.0</v>
      </c>
      <c r="E3019" s="61">
        <v>416.0</v>
      </c>
      <c r="F3019" s="61">
        <v>1250.0</v>
      </c>
      <c r="G3019" s="61">
        <v>327.0</v>
      </c>
      <c r="H3019" s="61">
        <v>940.0</v>
      </c>
      <c r="I3019" s="603">
        <v>768.92</v>
      </c>
      <c r="J3019" s="603">
        <v>607.24</v>
      </c>
      <c r="K3019" s="246">
        <v>38.34</v>
      </c>
      <c r="L3019" s="560">
        <v>0.5</v>
      </c>
      <c r="M3019" s="590">
        <v>4.0</v>
      </c>
      <c r="N3019" s="105"/>
      <c r="O3019" s="563">
        <v>45678.0</v>
      </c>
      <c r="P3019" s="563"/>
      <c r="S3019" s="8"/>
      <c r="T3019" s="8"/>
      <c r="U3019" s="8"/>
      <c r="V3019" s="8"/>
      <c r="W3019" s="8"/>
    </row>
    <row r="3020" ht="15.75" customHeight="1">
      <c r="A3020" s="9" t="s">
        <v>6357</v>
      </c>
      <c r="B3020" s="9" t="s">
        <v>6358</v>
      </c>
      <c r="C3020" s="61">
        <v>5.0</v>
      </c>
      <c r="D3020" s="61">
        <v>111.0</v>
      </c>
      <c r="E3020" s="61">
        <v>525.0</v>
      </c>
      <c r="F3020" s="61">
        <v>1250.0</v>
      </c>
      <c r="G3020" s="61">
        <v>436.0</v>
      </c>
      <c r="H3020" s="61">
        <v>1175.0</v>
      </c>
      <c r="I3020" s="603">
        <v>961.15</v>
      </c>
      <c r="J3020" s="603">
        <v>759.0500000000001</v>
      </c>
      <c r="K3020" s="246">
        <v>48.06</v>
      </c>
      <c r="L3020" s="560">
        <v>0.5</v>
      </c>
      <c r="M3020" s="590">
        <v>4.0</v>
      </c>
      <c r="N3020" s="105"/>
      <c r="O3020" s="563">
        <v>53219.0</v>
      </c>
      <c r="P3020" s="563"/>
      <c r="S3020" s="8"/>
      <c r="T3020" s="8"/>
      <c r="U3020" s="8"/>
      <c r="V3020" s="8"/>
      <c r="W3020" s="8"/>
    </row>
    <row r="3021" ht="15.75" customHeight="1">
      <c r="A3021" s="9" t="s">
        <v>6359</v>
      </c>
      <c r="B3021" s="9" t="s">
        <v>6360</v>
      </c>
      <c r="C3021" s="61">
        <v>6.0</v>
      </c>
      <c r="D3021" s="61">
        <v>111.0</v>
      </c>
      <c r="E3021" s="61">
        <v>634.0</v>
      </c>
      <c r="F3021" s="61">
        <v>1250.0</v>
      </c>
      <c r="G3021" s="61">
        <v>545.0</v>
      </c>
      <c r="H3021" s="61">
        <v>1410.0</v>
      </c>
      <c r="I3021" s="603">
        <v>1153.3799999999999</v>
      </c>
      <c r="J3021" s="603">
        <v>910.86</v>
      </c>
      <c r="K3021" s="246">
        <v>57.42</v>
      </c>
      <c r="L3021" s="560">
        <v>0.5</v>
      </c>
      <c r="M3021" s="590">
        <v>4.0</v>
      </c>
      <c r="N3021" s="105"/>
      <c r="O3021" s="563">
        <v>60778.0</v>
      </c>
      <c r="P3021" s="563"/>
      <c r="S3021" s="8"/>
      <c r="T3021" s="8"/>
      <c r="U3021" s="8"/>
      <c r="V3021" s="8"/>
      <c r="W3021" s="8"/>
    </row>
    <row r="3022" ht="15.75" customHeight="1">
      <c r="A3022" s="9" t="s">
        <v>6361</v>
      </c>
      <c r="B3022" s="9" t="s">
        <v>6362</v>
      </c>
      <c r="C3022" s="61">
        <v>7.0</v>
      </c>
      <c r="D3022" s="61">
        <v>111.0</v>
      </c>
      <c r="E3022" s="61">
        <v>743.0</v>
      </c>
      <c r="F3022" s="61">
        <v>1250.0</v>
      </c>
      <c r="G3022" s="61">
        <v>654.0</v>
      </c>
      <c r="H3022" s="61">
        <v>1645.0</v>
      </c>
      <c r="I3022" s="603">
        <v>1345.61</v>
      </c>
      <c r="J3022" s="603">
        <v>1062.67</v>
      </c>
      <c r="K3022" s="246">
        <v>66.96000000000001</v>
      </c>
      <c r="L3022" s="560">
        <v>0.5</v>
      </c>
      <c r="M3022" s="590">
        <v>4.0</v>
      </c>
      <c r="N3022" s="105"/>
      <c r="O3022" s="563">
        <v>68352.0</v>
      </c>
      <c r="P3022" s="563"/>
      <c r="S3022" s="8"/>
      <c r="T3022" s="8"/>
      <c r="U3022" s="8"/>
      <c r="V3022" s="8"/>
      <c r="W3022" s="8"/>
    </row>
    <row r="3023" ht="15.75" customHeight="1">
      <c r="A3023" s="9" t="s">
        <v>6363</v>
      </c>
      <c r="B3023" s="9" t="s">
        <v>6364</v>
      </c>
      <c r="C3023" s="61">
        <v>8.0</v>
      </c>
      <c r="D3023" s="61">
        <v>111.0</v>
      </c>
      <c r="E3023" s="61">
        <v>852.0</v>
      </c>
      <c r="F3023" s="61">
        <v>1250.0</v>
      </c>
      <c r="G3023" s="61">
        <v>763.0</v>
      </c>
      <c r="H3023" s="61">
        <v>1880.0</v>
      </c>
      <c r="I3023" s="603">
        <v>1537.84</v>
      </c>
      <c r="J3023" s="603">
        <v>1214.48</v>
      </c>
      <c r="K3023" s="246">
        <v>76.5</v>
      </c>
      <c r="L3023" s="560">
        <v>0.5</v>
      </c>
      <c r="M3023" s="590">
        <v>4.0</v>
      </c>
      <c r="N3023" s="105"/>
      <c r="O3023" s="563">
        <v>75945.0</v>
      </c>
      <c r="P3023" s="563"/>
      <c r="S3023" s="8"/>
      <c r="T3023" s="8"/>
      <c r="U3023" s="8"/>
      <c r="V3023" s="8"/>
      <c r="W3023" s="8"/>
    </row>
    <row r="3024" ht="15.75" customHeight="1">
      <c r="E3024" s="8"/>
      <c r="I3024" s="436"/>
      <c r="J3024" s="436"/>
      <c r="K3024" s="586"/>
      <c r="O3024" s="563">
        <v>0.0</v>
      </c>
      <c r="P3024" s="563"/>
      <c r="S3024" s="8"/>
      <c r="T3024" s="8"/>
      <c r="U3024" s="8"/>
      <c r="V3024" s="8"/>
      <c r="W3024" s="8"/>
    </row>
    <row r="3025" ht="15.75" customHeight="1">
      <c r="B3025" s="573" t="s">
        <v>6365</v>
      </c>
      <c r="E3025" s="8"/>
      <c r="I3025" s="436"/>
      <c r="J3025" s="436"/>
      <c r="K3025" s="586"/>
      <c r="O3025" s="563">
        <v>0.0</v>
      </c>
      <c r="P3025" s="563"/>
      <c r="S3025" s="8"/>
      <c r="T3025" s="8"/>
      <c r="U3025" s="8"/>
      <c r="V3025" s="8"/>
      <c r="W3025" s="8"/>
    </row>
    <row r="3026" ht="15.75" customHeight="1">
      <c r="A3026" s="9" t="s">
        <v>6366</v>
      </c>
      <c r="B3026" s="9" t="s">
        <v>6367</v>
      </c>
      <c r="C3026" s="61">
        <v>2.0</v>
      </c>
      <c r="D3026" s="61">
        <v>111.0</v>
      </c>
      <c r="E3026" s="61">
        <v>198.0</v>
      </c>
      <c r="F3026" s="61">
        <v>1500.0</v>
      </c>
      <c r="G3026" s="61">
        <v>109.0</v>
      </c>
      <c r="H3026" s="61">
        <v>564.0</v>
      </c>
      <c r="I3026" s="603">
        <v>461.352</v>
      </c>
      <c r="J3026" s="603">
        <v>364.344</v>
      </c>
      <c r="K3026" s="246">
        <v>22.86</v>
      </c>
      <c r="L3026" s="560">
        <v>0.5</v>
      </c>
      <c r="M3026" s="590">
        <v>2.0</v>
      </c>
      <c r="N3026" s="606" t="s">
        <v>1254</v>
      </c>
      <c r="O3026" s="563">
        <v>31440.0</v>
      </c>
      <c r="P3026" s="563"/>
      <c r="S3026" s="8"/>
      <c r="T3026" s="8"/>
      <c r="U3026" s="8"/>
      <c r="V3026" s="8"/>
      <c r="W3026" s="8"/>
    </row>
    <row r="3027" ht="15.75" customHeight="1">
      <c r="A3027" s="9" t="s">
        <v>6368</v>
      </c>
      <c r="B3027" s="9" t="s">
        <v>6369</v>
      </c>
      <c r="C3027" s="61">
        <v>3.0</v>
      </c>
      <c r="D3027" s="61">
        <v>111.0</v>
      </c>
      <c r="E3027" s="61">
        <v>307.0</v>
      </c>
      <c r="F3027" s="61">
        <v>1500.0</v>
      </c>
      <c r="G3027" s="61">
        <v>218.0</v>
      </c>
      <c r="H3027" s="61">
        <v>846.0</v>
      </c>
      <c r="I3027" s="603">
        <v>692.0279999999999</v>
      </c>
      <c r="J3027" s="603">
        <v>546.516</v>
      </c>
      <c r="K3027" s="246">
        <v>34.019999999999996</v>
      </c>
      <c r="L3027" s="560">
        <v>0.5</v>
      </c>
      <c r="M3027" s="590">
        <v>4.0</v>
      </c>
      <c r="N3027" s="105"/>
      <c r="O3027" s="563">
        <v>39364.0</v>
      </c>
      <c r="P3027" s="563"/>
      <c r="S3027" s="8"/>
      <c r="T3027" s="8"/>
      <c r="U3027" s="8"/>
      <c r="V3027" s="8"/>
      <c r="W3027" s="8"/>
    </row>
    <row r="3028" ht="15.75" customHeight="1">
      <c r="A3028" s="9" t="s">
        <v>6370</v>
      </c>
      <c r="B3028" s="9" t="s">
        <v>6371</v>
      </c>
      <c r="C3028" s="61">
        <v>4.0</v>
      </c>
      <c r="D3028" s="61">
        <v>111.0</v>
      </c>
      <c r="E3028" s="61">
        <v>416.0</v>
      </c>
      <c r="F3028" s="61">
        <v>1500.0</v>
      </c>
      <c r="G3028" s="61">
        <v>327.0</v>
      </c>
      <c r="H3028" s="61">
        <v>1128.0</v>
      </c>
      <c r="I3028" s="603">
        <v>922.704</v>
      </c>
      <c r="J3028" s="603">
        <v>728.688</v>
      </c>
      <c r="K3028" s="246">
        <v>45.36</v>
      </c>
      <c r="L3028" s="560">
        <v>0.5</v>
      </c>
      <c r="M3028" s="590">
        <v>4.0</v>
      </c>
      <c r="N3028" s="105"/>
      <c r="O3028" s="563">
        <v>47302.0</v>
      </c>
      <c r="P3028" s="563"/>
      <c r="S3028" s="8"/>
      <c r="T3028" s="8"/>
      <c r="U3028" s="8"/>
      <c r="V3028" s="8"/>
      <c r="W3028" s="8"/>
    </row>
    <row r="3029" ht="15.75" customHeight="1">
      <c r="A3029" s="9" t="s">
        <v>6372</v>
      </c>
      <c r="B3029" s="9" t="s">
        <v>6373</v>
      </c>
      <c r="C3029" s="61">
        <v>5.0</v>
      </c>
      <c r="D3029" s="61">
        <v>111.0</v>
      </c>
      <c r="E3029" s="61">
        <v>525.0</v>
      </c>
      <c r="F3029" s="61">
        <v>1500.0</v>
      </c>
      <c r="G3029" s="61">
        <v>436.0</v>
      </c>
      <c r="H3029" s="61">
        <v>1410.0</v>
      </c>
      <c r="I3029" s="603">
        <v>1153.3799999999999</v>
      </c>
      <c r="J3029" s="603">
        <v>910.86</v>
      </c>
      <c r="K3029" s="246">
        <v>56.519999999999996</v>
      </c>
      <c r="L3029" s="560">
        <v>0.5</v>
      </c>
      <c r="M3029" s="590">
        <v>4.0</v>
      </c>
      <c r="N3029" s="105"/>
      <c r="O3029" s="563">
        <v>55257.0</v>
      </c>
      <c r="P3029" s="563"/>
      <c r="S3029" s="8"/>
      <c r="T3029" s="8"/>
      <c r="U3029" s="8"/>
      <c r="V3029" s="8"/>
      <c r="W3029" s="8"/>
    </row>
    <row r="3030" ht="15.75" customHeight="1">
      <c r="A3030" s="9" t="s">
        <v>6374</v>
      </c>
      <c r="B3030" s="9" t="s">
        <v>6375</v>
      </c>
      <c r="C3030" s="61">
        <v>6.0</v>
      </c>
      <c r="D3030" s="61">
        <v>111.0</v>
      </c>
      <c r="E3030" s="61">
        <v>634.0</v>
      </c>
      <c r="F3030" s="61">
        <v>1500.0</v>
      </c>
      <c r="G3030" s="61">
        <v>545.0</v>
      </c>
      <c r="H3030" s="61">
        <v>1692.0</v>
      </c>
      <c r="I3030" s="603">
        <v>1384.0559999999998</v>
      </c>
      <c r="J3030" s="603">
        <v>1093.032</v>
      </c>
      <c r="K3030" s="246">
        <v>67.68</v>
      </c>
      <c r="L3030" s="560">
        <v>0.5</v>
      </c>
      <c r="M3030" s="590">
        <v>4.0</v>
      </c>
      <c r="N3030" s="105"/>
      <c r="O3030" s="563">
        <v>63226.0</v>
      </c>
      <c r="P3030" s="563"/>
      <c r="S3030" s="8"/>
      <c r="T3030" s="8"/>
      <c r="U3030" s="8"/>
      <c r="V3030" s="8"/>
      <c r="W3030" s="8"/>
    </row>
    <row r="3031" ht="15.75" customHeight="1">
      <c r="A3031" s="9" t="s">
        <v>6376</v>
      </c>
      <c r="B3031" s="9" t="s">
        <v>6377</v>
      </c>
      <c r="C3031" s="61">
        <v>7.0</v>
      </c>
      <c r="D3031" s="61">
        <v>111.0</v>
      </c>
      <c r="E3031" s="61">
        <v>743.0</v>
      </c>
      <c r="F3031" s="61">
        <v>1500.0</v>
      </c>
      <c r="G3031" s="61">
        <v>654.0</v>
      </c>
      <c r="H3031" s="61">
        <v>1974.0</v>
      </c>
      <c r="I3031" s="603">
        <v>1614.732</v>
      </c>
      <c r="J3031" s="603">
        <v>1275.204</v>
      </c>
      <c r="K3031" s="246">
        <v>79.02</v>
      </c>
      <c r="L3031" s="560">
        <v>0.5</v>
      </c>
      <c r="M3031" s="590">
        <v>4.0</v>
      </c>
      <c r="N3031" s="105"/>
      <c r="O3031" s="563">
        <v>71215.0</v>
      </c>
      <c r="P3031" s="563"/>
      <c r="S3031" s="8"/>
      <c r="T3031" s="8"/>
      <c r="U3031" s="8"/>
      <c r="V3031" s="8"/>
      <c r="W3031" s="8"/>
    </row>
    <row r="3032" ht="15.75" customHeight="1">
      <c r="E3032" s="8"/>
      <c r="I3032" s="436"/>
      <c r="J3032" s="436"/>
      <c r="K3032" s="586"/>
      <c r="O3032" s="563">
        <v>0.0</v>
      </c>
      <c r="P3032" s="563"/>
      <c r="S3032" s="8"/>
      <c r="T3032" s="8"/>
      <c r="U3032" s="8"/>
      <c r="V3032" s="8"/>
      <c r="W3032" s="8"/>
    </row>
    <row r="3033" ht="15.75" customHeight="1">
      <c r="B3033" s="573" t="s">
        <v>6378</v>
      </c>
      <c r="E3033" s="8"/>
      <c r="I3033" s="436"/>
      <c r="J3033" s="436"/>
      <c r="K3033" s="586"/>
      <c r="O3033" s="563">
        <v>0.0</v>
      </c>
      <c r="P3033" s="563"/>
      <c r="S3033" s="8"/>
      <c r="T3033" s="8"/>
      <c r="U3033" s="8"/>
      <c r="V3033" s="8"/>
      <c r="W3033" s="8"/>
    </row>
    <row r="3034" ht="15.75" customHeight="1">
      <c r="A3034" s="9" t="s">
        <v>6379</v>
      </c>
      <c r="B3034" s="9" t="s">
        <v>6380</v>
      </c>
      <c r="C3034" s="61">
        <v>2.0</v>
      </c>
      <c r="D3034" s="61">
        <v>111.0</v>
      </c>
      <c r="E3034" s="61">
        <v>198.0</v>
      </c>
      <c r="F3034" s="61">
        <v>1750.0</v>
      </c>
      <c r="G3034" s="61">
        <v>109.0</v>
      </c>
      <c r="H3034" s="61">
        <v>658.0</v>
      </c>
      <c r="I3034" s="603">
        <v>538.2439999999999</v>
      </c>
      <c r="J3034" s="603">
        <v>425.06800000000004</v>
      </c>
      <c r="K3034" s="246">
        <v>26.28</v>
      </c>
      <c r="L3034" s="560">
        <v>0.5</v>
      </c>
      <c r="M3034" s="590">
        <v>2.0</v>
      </c>
      <c r="N3034" s="606" t="s">
        <v>1254</v>
      </c>
      <c r="O3034" s="563">
        <v>33349.0</v>
      </c>
      <c r="P3034" s="563"/>
      <c r="S3034" s="8"/>
      <c r="T3034" s="8"/>
      <c r="U3034" s="8"/>
      <c r="V3034" s="8"/>
      <c r="W3034" s="8"/>
    </row>
    <row r="3035" ht="15.75" customHeight="1">
      <c r="A3035" s="9" t="s">
        <v>6381</v>
      </c>
      <c r="B3035" s="9" t="s">
        <v>6382</v>
      </c>
      <c r="C3035" s="61">
        <v>3.0</v>
      </c>
      <c r="D3035" s="61">
        <v>111.0</v>
      </c>
      <c r="E3035" s="61">
        <v>307.0</v>
      </c>
      <c r="F3035" s="61">
        <v>1750.0</v>
      </c>
      <c r="G3035" s="61">
        <v>218.0</v>
      </c>
      <c r="H3035" s="61">
        <v>987.0</v>
      </c>
      <c r="I3035" s="603">
        <v>807.366</v>
      </c>
      <c r="J3035" s="603">
        <v>637.602</v>
      </c>
      <c r="K3035" s="246">
        <v>39.06</v>
      </c>
      <c r="L3035" s="560">
        <v>0.5</v>
      </c>
      <c r="M3035" s="590">
        <v>4.0</v>
      </c>
      <c r="N3035" s="105"/>
      <c r="O3035" s="563">
        <v>42228.0</v>
      </c>
      <c r="P3035" s="563"/>
      <c r="S3035" s="8"/>
      <c r="T3035" s="8"/>
      <c r="U3035" s="8"/>
      <c r="V3035" s="8"/>
      <c r="W3035" s="8"/>
    </row>
    <row r="3036" ht="15.75" customHeight="1">
      <c r="A3036" s="9" t="s">
        <v>6383</v>
      </c>
      <c r="B3036" s="9" t="s">
        <v>6384</v>
      </c>
      <c r="C3036" s="61">
        <v>4.0</v>
      </c>
      <c r="D3036" s="61">
        <v>111.0</v>
      </c>
      <c r="E3036" s="61">
        <v>416.0</v>
      </c>
      <c r="F3036" s="61">
        <v>1750.0</v>
      </c>
      <c r="G3036" s="61">
        <v>327.0</v>
      </c>
      <c r="H3036" s="61">
        <v>1316.0</v>
      </c>
      <c r="I3036" s="603">
        <v>1076.4879999999998</v>
      </c>
      <c r="J3036" s="603">
        <v>850.1360000000001</v>
      </c>
      <c r="K3036" s="246">
        <v>52.019999999999996</v>
      </c>
      <c r="L3036" s="560">
        <v>0.5</v>
      </c>
      <c r="M3036" s="590">
        <v>4.0</v>
      </c>
      <c r="N3036" s="105"/>
      <c r="O3036" s="563">
        <v>51127.0</v>
      </c>
      <c r="P3036" s="563"/>
      <c r="S3036" s="8"/>
      <c r="T3036" s="8"/>
      <c r="U3036" s="8"/>
      <c r="V3036" s="8"/>
      <c r="W3036" s="8"/>
    </row>
    <row r="3037" ht="15.75" customHeight="1">
      <c r="A3037" s="9" t="s">
        <v>6385</v>
      </c>
      <c r="B3037" s="9" t="s">
        <v>6386</v>
      </c>
      <c r="C3037" s="61">
        <v>5.0</v>
      </c>
      <c r="D3037" s="61">
        <v>111.0</v>
      </c>
      <c r="E3037" s="61">
        <v>525.0</v>
      </c>
      <c r="F3037" s="61">
        <v>1750.0</v>
      </c>
      <c r="G3037" s="61">
        <v>436.0</v>
      </c>
      <c r="H3037" s="61">
        <v>1645.0</v>
      </c>
      <c r="I3037" s="603">
        <v>1345.61</v>
      </c>
      <c r="J3037" s="603">
        <v>1062.67</v>
      </c>
      <c r="K3037" s="246">
        <v>64.98</v>
      </c>
      <c r="L3037" s="560">
        <v>0.5</v>
      </c>
      <c r="M3037" s="590">
        <v>4.0</v>
      </c>
      <c r="N3037" s="105"/>
      <c r="O3037" s="563">
        <v>60044.0</v>
      </c>
      <c r="P3037" s="563"/>
      <c r="S3037" s="8"/>
      <c r="T3037" s="8"/>
      <c r="U3037" s="8"/>
      <c r="V3037" s="8"/>
      <c r="W3037" s="8"/>
    </row>
    <row r="3038" ht="15.75" customHeight="1">
      <c r="A3038" s="9" t="s">
        <v>6387</v>
      </c>
      <c r="B3038" s="9" t="s">
        <v>6388</v>
      </c>
      <c r="C3038" s="61">
        <v>6.0</v>
      </c>
      <c r="D3038" s="61">
        <v>111.0</v>
      </c>
      <c r="E3038" s="61">
        <v>634.0</v>
      </c>
      <c r="F3038" s="61">
        <v>1750.0</v>
      </c>
      <c r="G3038" s="61">
        <v>545.0</v>
      </c>
      <c r="H3038" s="61">
        <v>1974.0</v>
      </c>
      <c r="I3038" s="603">
        <v>1614.732</v>
      </c>
      <c r="J3038" s="603">
        <v>1275.204</v>
      </c>
      <c r="K3038" s="246">
        <v>77.94</v>
      </c>
      <c r="L3038" s="560">
        <v>0.5</v>
      </c>
      <c r="M3038" s="590">
        <v>4.0</v>
      </c>
      <c r="N3038" s="105"/>
      <c r="O3038" s="563">
        <v>68982.0</v>
      </c>
      <c r="P3038" s="563"/>
      <c r="S3038" s="8"/>
      <c r="T3038" s="8"/>
      <c r="U3038" s="8"/>
      <c r="V3038" s="8"/>
      <c r="W3038" s="8"/>
    </row>
    <row r="3039" ht="15.75" customHeight="1">
      <c r="E3039" s="8"/>
      <c r="I3039" s="436"/>
      <c r="J3039" s="436"/>
      <c r="K3039" s="586"/>
      <c r="O3039" s="563">
        <v>0.0</v>
      </c>
      <c r="P3039" s="563"/>
      <c r="S3039" s="8"/>
      <c r="T3039" s="8"/>
      <c r="U3039" s="8"/>
      <c r="V3039" s="8"/>
      <c r="W3039" s="8"/>
    </row>
    <row r="3040" ht="15.75" customHeight="1">
      <c r="B3040" s="573" t="s">
        <v>6389</v>
      </c>
      <c r="E3040" s="8"/>
      <c r="I3040" s="436"/>
      <c r="J3040" s="436"/>
      <c r="K3040" s="586"/>
      <c r="O3040" s="563">
        <v>0.0</v>
      </c>
      <c r="P3040" s="563"/>
      <c r="S3040" s="8"/>
      <c r="T3040" s="8"/>
      <c r="U3040" s="8"/>
      <c r="V3040" s="8"/>
      <c r="W3040" s="8"/>
    </row>
    <row r="3041" ht="15.75" customHeight="1">
      <c r="A3041" s="9" t="s">
        <v>6390</v>
      </c>
      <c r="B3041" s="9" t="s">
        <v>6391</v>
      </c>
      <c r="C3041" s="61">
        <v>2.0</v>
      </c>
      <c r="D3041" s="61">
        <v>111.0</v>
      </c>
      <c r="E3041" s="61">
        <v>198.0</v>
      </c>
      <c r="F3041" s="61">
        <v>2000.0</v>
      </c>
      <c r="G3041" s="61">
        <v>109.0</v>
      </c>
      <c r="H3041" s="61">
        <v>752.0</v>
      </c>
      <c r="I3041" s="603">
        <v>615.136</v>
      </c>
      <c r="J3041" s="603">
        <v>485.79200000000003</v>
      </c>
      <c r="K3041" s="246">
        <v>29.52</v>
      </c>
      <c r="L3041" s="560">
        <v>0.5</v>
      </c>
      <c r="M3041" s="590">
        <v>2.0</v>
      </c>
      <c r="N3041" s="593"/>
      <c r="O3041" s="563">
        <v>36091.0</v>
      </c>
      <c r="P3041" s="563"/>
      <c r="S3041" s="8"/>
      <c r="T3041" s="8"/>
      <c r="U3041" s="8"/>
      <c r="V3041" s="8"/>
      <c r="W3041" s="8"/>
    </row>
    <row r="3042" ht="15.75" customHeight="1">
      <c r="A3042" s="9" t="s">
        <v>6392</v>
      </c>
      <c r="B3042" s="9" t="s">
        <v>6393</v>
      </c>
      <c r="C3042" s="61">
        <v>3.0</v>
      </c>
      <c r="D3042" s="61">
        <v>111.0</v>
      </c>
      <c r="E3042" s="61">
        <v>307.0</v>
      </c>
      <c r="F3042" s="61">
        <v>2000.0</v>
      </c>
      <c r="G3042" s="61">
        <v>218.0</v>
      </c>
      <c r="H3042" s="61">
        <v>1128.0</v>
      </c>
      <c r="I3042" s="603">
        <v>922.704</v>
      </c>
      <c r="J3042" s="603">
        <v>728.688</v>
      </c>
      <c r="K3042" s="246">
        <v>44.1</v>
      </c>
      <c r="L3042" s="560">
        <v>0.5</v>
      </c>
      <c r="M3042" s="590">
        <v>4.0</v>
      </c>
      <c r="N3042" s="105"/>
      <c r="O3042" s="563">
        <v>46335.0</v>
      </c>
      <c r="P3042" s="563"/>
      <c r="S3042" s="8"/>
      <c r="T3042" s="8"/>
      <c r="U3042" s="8"/>
      <c r="V3042" s="8"/>
      <c r="W3042" s="8"/>
    </row>
    <row r="3043" ht="15.75" customHeight="1">
      <c r="A3043" s="9" t="s">
        <v>6394</v>
      </c>
      <c r="B3043" s="9" t="s">
        <v>6395</v>
      </c>
      <c r="C3043" s="61">
        <v>4.0</v>
      </c>
      <c r="D3043" s="61">
        <v>111.0</v>
      </c>
      <c r="E3043" s="61">
        <v>416.0</v>
      </c>
      <c r="F3043" s="61">
        <v>2000.0</v>
      </c>
      <c r="G3043" s="61">
        <v>327.0</v>
      </c>
      <c r="H3043" s="61">
        <v>1504.0</v>
      </c>
      <c r="I3043" s="603">
        <v>1230.272</v>
      </c>
      <c r="J3043" s="603">
        <v>971.5840000000001</v>
      </c>
      <c r="K3043" s="246">
        <v>58.86000000000001</v>
      </c>
      <c r="L3043" s="560">
        <v>0.5</v>
      </c>
      <c r="M3043" s="590">
        <v>4.0</v>
      </c>
      <c r="N3043" s="105"/>
      <c r="O3043" s="563">
        <v>56602.0</v>
      </c>
      <c r="P3043" s="563"/>
      <c r="S3043" s="8"/>
      <c r="T3043" s="8"/>
      <c r="U3043" s="8"/>
      <c r="V3043" s="8"/>
      <c r="W3043" s="8"/>
    </row>
    <row r="3044" ht="15.75" customHeight="1">
      <c r="A3044" s="9" t="s">
        <v>6396</v>
      </c>
      <c r="B3044" s="9" t="s">
        <v>6397</v>
      </c>
      <c r="C3044" s="61">
        <v>5.0</v>
      </c>
      <c r="D3044" s="61">
        <v>111.0</v>
      </c>
      <c r="E3044" s="61">
        <v>525.0</v>
      </c>
      <c r="F3044" s="61">
        <v>2000.0</v>
      </c>
      <c r="G3044" s="61">
        <v>436.0</v>
      </c>
      <c r="H3044" s="61">
        <v>1880.0</v>
      </c>
      <c r="I3044" s="603">
        <v>1537.84</v>
      </c>
      <c r="J3044" s="603">
        <v>1214.48</v>
      </c>
      <c r="K3044" s="246">
        <v>73.44</v>
      </c>
      <c r="L3044" s="560">
        <v>0.5</v>
      </c>
      <c r="M3044" s="590">
        <v>4.0</v>
      </c>
      <c r="N3044" s="105"/>
      <c r="O3044" s="563">
        <v>66889.0</v>
      </c>
      <c r="P3044" s="563"/>
      <c r="S3044" s="8"/>
      <c r="T3044" s="8"/>
      <c r="U3044" s="8"/>
      <c r="V3044" s="8"/>
      <c r="W3044" s="8"/>
    </row>
    <row r="3045" ht="15.75" customHeight="1">
      <c r="E3045" s="8"/>
      <c r="I3045" s="436"/>
      <c r="J3045" s="436"/>
      <c r="K3045" s="207"/>
      <c r="O3045" s="563">
        <v>0.0</v>
      </c>
      <c r="P3045" s="563"/>
      <c r="S3045" s="8"/>
      <c r="T3045" s="8"/>
      <c r="U3045" s="8"/>
      <c r="V3045" s="8"/>
      <c r="W3045" s="8"/>
    </row>
    <row r="3046" ht="15.75" customHeight="1">
      <c r="B3046" s="573" t="s">
        <v>6398</v>
      </c>
      <c r="E3046" s="8"/>
      <c r="H3046" s="67"/>
      <c r="I3046" s="197"/>
      <c r="J3046" s="197"/>
      <c r="K3046" s="586"/>
      <c r="O3046" s="563">
        <v>0.0</v>
      </c>
      <c r="P3046" s="563"/>
      <c r="S3046" s="8"/>
      <c r="T3046" s="8"/>
      <c r="U3046" s="8"/>
      <c r="V3046" s="8"/>
      <c r="W3046" s="8"/>
    </row>
    <row r="3047" ht="15.75" customHeight="1">
      <c r="A3047" s="9" t="s">
        <v>6399</v>
      </c>
      <c r="B3047" s="9" t="s">
        <v>6400</v>
      </c>
      <c r="C3047" s="61">
        <v>2.0</v>
      </c>
      <c r="D3047" s="61">
        <v>111.0</v>
      </c>
      <c r="E3047" s="61">
        <v>198.0</v>
      </c>
      <c r="F3047" s="61">
        <v>2200.0</v>
      </c>
      <c r="G3047" s="61">
        <v>109.0</v>
      </c>
      <c r="H3047" s="61">
        <v>828.0</v>
      </c>
      <c r="I3047" s="603">
        <v>677.304</v>
      </c>
      <c r="J3047" s="603">
        <v>534.888</v>
      </c>
      <c r="K3047" s="246">
        <v>32.472</v>
      </c>
      <c r="L3047" s="560">
        <v>0.5</v>
      </c>
      <c r="M3047" s="590">
        <v>2.0</v>
      </c>
      <c r="N3047" s="593"/>
      <c r="O3047" s="563">
        <v>42900.0</v>
      </c>
      <c r="P3047" s="563"/>
      <c r="S3047" s="8"/>
      <c r="T3047" s="8"/>
      <c r="U3047" s="8"/>
      <c r="V3047" s="8"/>
      <c r="W3047" s="8"/>
    </row>
    <row r="3048" ht="15.75" customHeight="1">
      <c r="A3048" s="9" t="s">
        <v>6401</v>
      </c>
      <c r="B3048" s="9" t="s">
        <v>6402</v>
      </c>
      <c r="C3048" s="61">
        <v>3.0</v>
      </c>
      <c r="D3048" s="61">
        <v>111.0</v>
      </c>
      <c r="E3048" s="61">
        <v>307.0</v>
      </c>
      <c r="F3048" s="61">
        <v>2200.0</v>
      </c>
      <c r="G3048" s="61">
        <v>218.0</v>
      </c>
      <c r="H3048" s="61">
        <v>1242.0</v>
      </c>
      <c r="I3048" s="603">
        <v>1015.9559999999999</v>
      </c>
      <c r="J3048" s="603">
        <v>802.332</v>
      </c>
      <c r="K3048" s="246">
        <v>48.510000000000005</v>
      </c>
      <c r="L3048" s="560">
        <v>0.5</v>
      </c>
      <c r="M3048" s="590">
        <v>4.0</v>
      </c>
      <c r="N3048" s="105"/>
      <c r="O3048" s="563">
        <v>55420.0</v>
      </c>
      <c r="P3048" s="563"/>
      <c r="S3048" s="8"/>
      <c r="T3048" s="8"/>
      <c r="U3048" s="8"/>
      <c r="V3048" s="8"/>
      <c r="W3048" s="8"/>
    </row>
    <row r="3049" ht="15.75" customHeight="1">
      <c r="A3049" s="9" t="s">
        <v>6403</v>
      </c>
      <c r="B3049" s="9" t="s">
        <v>6404</v>
      </c>
      <c r="C3049" s="61">
        <v>4.0</v>
      </c>
      <c r="D3049" s="61">
        <v>111.0</v>
      </c>
      <c r="E3049" s="61">
        <v>416.0</v>
      </c>
      <c r="F3049" s="61">
        <v>2200.0</v>
      </c>
      <c r="G3049" s="61">
        <v>327.0</v>
      </c>
      <c r="H3049" s="61">
        <v>1656.0</v>
      </c>
      <c r="I3049" s="603">
        <v>1354.608</v>
      </c>
      <c r="J3049" s="603">
        <v>1069.776</v>
      </c>
      <c r="K3049" s="246">
        <v>64.74600000000001</v>
      </c>
      <c r="L3049" s="560">
        <v>0.5</v>
      </c>
      <c r="M3049" s="590">
        <v>4.0</v>
      </c>
      <c r="N3049" s="105"/>
      <c r="O3049" s="563">
        <v>67967.0</v>
      </c>
      <c r="P3049" s="563"/>
      <c r="S3049" s="8"/>
      <c r="T3049" s="8"/>
      <c r="U3049" s="8"/>
      <c r="V3049" s="8"/>
      <c r="W3049" s="8"/>
    </row>
    <row r="3050" ht="15.75" customHeight="1">
      <c r="C3050" s="67"/>
      <c r="D3050" s="67"/>
      <c r="E3050" s="67"/>
      <c r="F3050" s="67"/>
      <c r="G3050" s="67"/>
      <c r="H3050" s="67"/>
      <c r="I3050" s="197"/>
      <c r="J3050" s="197"/>
      <c r="K3050" s="207"/>
      <c r="L3050" s="570"/>
      <c r="M3050" s="592"/>
      <c r="O3050" s="563">
        <v>0.0</v>
      </c>
      <c r="P3050" s="563"/>
      <c r="S3050" s="8"/>
      <c r="T3050" s="8"/>
      <c r="U3050" s="8"/>
      <c r="V3050" s="8"/>
      <c r="W3050" s="8"/>
    </row>
    <row r="3051" ht="15.75" customHeight="1">
      <c r="B3051" s="573" t="s">
        <v>6405</v>
      </c>
      <c r="E3051" s="8"/>
      <c r="H3051" s="67"/>
      <c r="I3051" s="197"/>
      <c r="J3051" s="197"/>
      <c r="K3051" s="586"/>
      <c r="O3051" s="563">
        <v>0.0</v>
      </c>
      <c r="P3051" s="563"/>
      <c r="S3051" s="8"/>
      <c r="T3051" s="8"/>
      <c r="U3051" s="8"/>
      <c r="V3051" s="8"/>
      <c r="W3051" s="8"/>
    </row>
    <row r="3052" ht="15.75" customHeight="1">
      <c r="A3052" s="9" t="s">
        <v>6406</v>
      </c>
      <c r="B3052" s="9" t="s">
        <v>6407</v>
      </c>
      <c r="C3052" s="61">
        <v>2.0</v>
      </c>
      <c r="D3052" s="61">
        <v>111.0</v>
      </c>
      <c r="E3052" s="61">
        <v>198.0</v>
      </c>
      <c r="F3052" s="61">
        <v>2250.0</v>
      </c>
      <c r="G3052" s="61">
        <v>109.0</v>
      </c>
      <c r="H3052" s="61">
        <v>846.0</v>
      </c>
      <c r="I3052" s="603">
        <v>692.0279999999999</v>
      </c>
      <c r="J3052" s="603">
        <v>546.516</v>
      </c>
      <c r="K3052" s="246">
        <v>32.940000000000005</v>
      </c>
      <c r="L3052" s="560">
        <v>0.5</v>
      </c>
      <c r="M3052" s="590">
        <v>2.0</v>
      </c>
      <c r="N3052" s="593"/>
      <c r="O3052" s="563">
        <v>43750.0</v>
      </c>
      <c r="P3052" s="563"/>
      <c r="S3052" s="8"/>
      <c r="T3052" s="8"/>
      <c r="U3052" s="8"/>
      <c r="V3052" s="8"/>
      <c r="W3052" s="8"/>
    </row>
    <row r="3053" ht="15.75" customHeight="1">
      <c r="A3053" s="9" t="s">
        <v>6408</v>
      </c>
      <c r="B3053" s="9" t="s">
        <v>6409</v>
      </c>
      <c r="C3053" s="61">
        <v>3.0</v>
      </c>
      <c r="D3053" s="61">
        <v>111.0</v>
      </c>
      <c r="E3053" s="61">
        <v>307.0</v>
      </c>
      <c r="F3053" s="61">
        <v>2250.0</v>
      </c>
      <c r="G3053" s="61">
        <v>218.0</v>
      </c>
      <c r="H3053" s="61">
        <v>1269.0</v>
      </c>
      <c r="I3053" s="603">
        <v>1038.042</v>
      </c>
      <c r="J3053" s="603">
        <v>819.774</v>
      </c>
      <c r="K3053" s="246">
        <v>49.32</v>
      </c>
      <c r="L3053" s="560">
        <v>0.5</v>
      </c>
      <c r="M3053" s="590">
        <v>4.0</v>
      </c>
      <c r="N3053" s="105"/>
      <c r="O3053" s="563">
        <v>56555.0</v>
      </c>
      <c r="P3053" s="563"/>
      <c r="S3053" s="8"/>
      <c r="T3053" s="8"/>
      <c r="U3053" s="8"/>
      <c r="V3053" s="8"/>
      <c r="W3053" s="8"/>
    </row>
    <row r="3054" ht="15.75" customHeight="1">
      <c r="A3054" s="9" t="s">
        <v>6410</v>
      </c>
      <c r="B3054" s="9" t="s">
        <v>6411</v>
      </c>
      <c r="C3054" s="61">
        <v>4.0</v>
      </c>
      <c r="D3054" s="61">
        <v>111.0</v>
      </c>
      <c r="E3054" s="61">
        <v>416.0</v>
      </c>
      <c r="F3054" s="61">
        <v>2250.0</v>
      </c>
      <c r="G3054" s="61">
        <v>327.0</v>
      </c>
      <c r="H3054" s="61">
        <v>1692.0</v>
      </c>
      <c r="I3054" s="603">
        <v>1384.0559999999998</v>
      </c>
      <c r="J3054" s="603">
        <v>1093.032</v>
      </c>
      <c r="K3054" s="246">
        <v>65.52</v>
      </c>
      <c r="L3054" s="560">
        <v>0.5</v>
      </c>
      <c r="M3054" s="590">
        <v>4.0</v>
      </c>
      <c r="N3054" s="105"/>
      <c r="O3054" s="563">
        <v>69388.0</v>
      </c>
      <c r="P3054" s="563"/>
      <c r="S3054" s="8"/>
      <c r="T3054" s="8"/>
      <c r="U3054" s="8"/>
      <c r="V3054" s="8"/>
      <c r="W3054" s="8"/>
    </row>
    <row r="3055" ht="15.75" customHeight="1">
      <c r="E3055" s="8"/>
      <c r="I3055" s="436"/>
      <c r="J3055" s="436"/>
      <c r="K3055" s="586"/>
      <c r="O3055" s="563">
        <v>0.0</v>
      </c>
      <c r="P3055" s="563"/>
      <c r="S3055" s="8"/>
      <c r="T3055" s="8"/>
      <c r="U3055" s="8"/>
      <c r="V3055" s="8"/>
      <c r="W3055" s="8"/>
    </row>
    <row r="3056" ht="15.75" customHeight="1">
      <c r="B3056" s="573" t="s">
        <v>6412</v>
      </c>
      <c r="E3056" s="8"/>
      <c r="I3056" s="436"/>
      <c r="J3056" s="436"/>
      <c r="K3056" s="586"/>
      <c r="O3056" s="563">
        <v>0.0</v>
      </c>
      <c r="P3056" s="563"/>
      <c r="S3056" s="8"/>
      <c r="T3056" s="8"/>
      <c r="U3056" s="8"/>
      <c r="V3056" s="8"/>
      <c r="W3056" s="8"/>
    </row>
    <row r="3057" ht="15.75" customHeight="1">
      <c r="A3057" s="9" t="s">
        <v>6413</v>
      </c>
      <c r="B3057" s="9" t="s">
        <v>6414</v>
      </c>
      <c r="C3057" s="61">
        <v>2.0</v>
      </c>
      <c r="D3057" s="61">
        <v>111.0</v>
      </c>
      <c r="E3057" s="61">
        <v>198.0</v>
      </c>
      <c r="F3057" s="61">
        <v>2500.0</v>
      </c>
      <c r="G3057" s="61">
        <v>109.0</v>
      </c>
      <c r="H3057" s="61">
        <v>940.0</v>
      </c>
      <c r="I3057" s="603">
        <v>768.92</v>
      </c>
      <c r="J3057" s="603">
        <v>607.24</v>
      </c>
      <c r="K3057" s="246">
        <v>36.36</v>
      </c>
      <c r="L3057" s="560">
        <v>0.5</v>
      </c>
      <c r="M3057" s="590">
        <v>2.0</v>
      </c>
      <c r="N3057" s="593"/>
      <c r="O3057" s="563">
        <v>53325.0</v>
      </c>
      <c r="P3057" s="563"/>
      <c r="S3057" s="8"/>
      <c r="T3057" s="8"/>
      <c r="U3057" s="8"/>
      <c r="V3057" s="8"/>
      <c r="W3057" s="8"/>
    </row>
    <row r="3058" ht="15.75" customHeight="1">
      <c r="A3058" s="9" t="s">
        <v>6415</v>
      </c>
      <c r="B3058" s="9" t="s">
        <v>6416</v>
      </c>
      <c r="C3058" s="61">
        <v>3.0</v>
      </c>
      <c r="D3058" s="61">
        <v>111.0</v>
      </c>
      <c r="E3058" s="61">
        <v>307.0</v>
      </c>
      <c r="F3058" s="61">
        <v>2500.0</v>
      </c>
      <c r="G3058" s="61">
        <v>218.0</v>
      </c>
      <c r="H3058" s="61">
        <v>1410.0</v>
      </c>
      <c r="I3058" s="603">
        <v>1153.3799999999999</v>
      </c>
      <c r="J3058" s="603">
        <v>910.86</v>
      </c>
      <c r="K3058" s="246">
        <v>54.36</v>
      </c>
      <c r="L3058" s="560">
        <v>0.5</v>
      </c>
      <c r="M3058" s="590">
        <v>4.0</v>
      </c>
      <c r="N3058" s="105"/>
      <c r="O3058" s="563">
        <v>69331.0</v>
      </c>
      <c r="P3058" s="563"/>
      <c r="S3058" s="8"/>
      <c r="T3058" s="8"/>
      <c r="U3058" s="8"/>
      <c r="V3058" s="8"/>
      <c r="W3058" s="8"/>
    </row>
    <row r="3059" ht="15.75" customHeight="1">
      <c r="A3059" s="9" t="s">
        <v>6417</v>
      </c>
      <c r="B3059" s="9" t="s">
        <v>6418</v>
      </c>
      <c r="C3059" s="61">
        <v>4.0</v>
      </c>
      <c r="D3059" s="61">
        <v>111.0</v>
      </c>
      <c r="E3059" s="61">
        <v>416.0</v>
      </c>
      <c r="F3059" s="61">
        <v>2500.0</v>
      </c>
      <c r="G3059" s="61">
        <v>327.0</v>
      </c>
      <c r="H3059" s="61">
        <v>1880.0</v>
      </c>
      <c r="I3059" s="603">
        <v>1537.84</v>
      </c>
      <c r="J3059" s="603">
        <v>1214.48</v>
      </c>
      <c r="K3059" s="246">
        <v>72.36000000000001</v>
      </c>
      <c r="L3059" s="560">
        <v>0.5</v>
      </c>
      <c r="M3059" s="590">
        <v>4.0</v>
      </c>
      <c r="N3059" s="105"/>
      <c r="O3059" s="563">
        <v>85371.0</v>
      </c>
      <c r="P3059" s="563"/>
      <c r="S3059" s="8"/>
      <c r="T3059" s="8"/>
      <c r="U3059" s="8"/>
      <c r="V3059" s="8"/>
      <c r="W3059" s="8"/>
    </row>
    <row r="3060" ht="15.75" customHeight="1">
      <c r="E3060" s="8"/>
      <c r="I3060" s="436"/>
      <c r="J3060" s="436"/>
      <c r="K3060" s="586"/>
      <c r="O3060" s="563">
        <v>0.0</v>
      </c>
      <c r="P3060" s="563"/>
      <c r="S3060" s="8"/>
      <c r="T3060" s="8"/>
      <c r="U3060" s="8"/>
      <c r="V3060" s="8"/>
      <c r="W3060" s="8"/>
    </row>
    <row r="3061" ht="15.75" customHeight="1">
      <c r="B3061" s="573" t="s">
        <v>6419</v>
      </c>
      <c r="E3061" s="8"/>
      <c r="I3061" s="436"/>
      <c r="J3061" s="436"/>
      <c r="K3061" s="586"/>
      <c r="O3061" s="563">
        <v>0.0</v>
      </c>
      <c r="P3061" s="563"/>
      <c r="S3061" s="8"/>
      <c r="T3061" s="8"/>
      <c r="U3061" s="8"/>
      <c r="V3061" s="8"/>
      <c r="W3061" s="8"/>
    </row>
    <row r="3062" ht="15.75" customHeight="1">
      <c r="A3062" s="9" t="s">
        <v>6420</v>
      </c>
      <c r="B3062" s="9" t="s">
        <v>6421</v>
      </c>
      <c r="C3062" s="61">
        <v>2.0</v>
      </c>
      <c r="D3062" s="61">
        <v>111.0</v>
      </c>
      <c r="E3062" s="61">
        <v>198.0</v>
      </c>
      <c r="F3062" s="61">
        <v>3000.0</v>
      </c>
      <c r="G3062" s="61">
        <v>109.0</v>
      </c>
      <c r="H3062" s="61">
        <v>1128.0</v>
      </c>
      <c r="I3062" s="603">
        <v>922.704</v>
      </c>
      <c r="J3062" s="603">
        <v>728.688</v>
      </c>
      <c r="K3062" s="246">
        <v>43.632</v>
      </c>
      <c r="L3062" s="560">
        <v>0.5</v>
      </c>
      <c r="M3062" s="590">
        <v>2.0</v>
      </c>
      <c r="N3062" s="593"/>
      <c r="O3062" s="563">
        <v>62898.0</v>
      </c>
      <c r="P3062" s="563"/>
      <c r="S3062" s="8"/>
      <c r="T3062" s="8"/>
      <c r="U3062" s="8"/>
      <c r="V3062" s="8"/>
      <c r="W3062" s="8"/>
    </row>
    <row r="3063" ht="15.75" customHeight="1">
      <c r="A3063" s="9" t="s">
        <v>6422</v>
      </c>
      <c r="B3063" s="9" t="s">
        <v>6423</v>
      </c>
      <c r="C3063" s="61">
        <v>3.0</v>
      </c>
      <c r="D3063" s="61">
        <v>111.0</v>
      </c>
      <c r="E3063" s="61">
        <v>307.0</v>
      </c>
      <c r="F3063" s="61">
        <v>3000.0</v>
      </c>
      <c r="G3063" s="61">
        <v>218.0</v>
      </c>
      <c r="H3063" s="61">
        <v>1692.0</v>
      </c>
      <c r="I3063" s="603">
        <v>1384.0559999999998</v>
      </c>
      <c r="J3063" s="603">
        <v>1093.032</v>
      </c>
      <c r="K3063" s="246">
        <v>65.232</v>
      </c>
      <c r="L3063" s="560">
        <v>0.5</v>
      </c>
      <c r="M3063" s="590">
        <v>4.0</v>
      </c>
      <c r="N3063" s="105"/>
      <c r="O3063" s="563">
        <v>82106.0</v>
      </c>
      <c r="P3063" s="563"/>
      <c r="S3063" s="8"/>
      <c r="T3063" s="8"/>
      <c r="U3063" s="8"/>
      <c r="V3063" s="8"/>
      <c r="W3063" s="8"/>
    </row>
    <row r="3064" ht="15.75" customHeight="1">
      <c r="O3064" s="563">
        <v>0.0</v>
      </c>
      <c r="P3064" s="563"/>
      <c r="S3064" s="8"/>
      <c r="T3064" s="8"/>
      <c r="U3064" s="8"/>
      <c r="V3064" s="8"/>
      <c r="W3064" s="8"/>
    </row>
    <row r="3065" ht="15.75" customHeight="1">
      <c r="A3065" s="9" t="s">
        <v>6424</v>
      </c>
      <c r="B3065" s="9" t="s">
        <v>6425</v>
      </c>
      <c r="C3065" s="61">
        <v>4.0</v>
      </c>
      <c r="D3065" s="61">
        <v>53.0</v>
      </c>
      <c r="E3065" s="61">
        <v>210.0</v>
      </c>
      <c r="F3065" s="61">
        <v>1750.0</v>
      </c>
      <c r="G3065" s="61" t="s">
        <v>6426</v>
      </c>
      <c r="H3065" s="515">
        <v>699.0</v>
      </c>
      <c r="I3065" s="515">
        <v>571.7819999999999</v>
      </c>
      <c r="J3065" s="515">
        <v>451.55400000000003</v>
      </c>
      <c r="K3065" s="246">
        <v>15.2</v>
      </c>
      <c r="L3065" s="560">
        <v>0.5</v>
      </c>
      <c r="M3065" s="590">
        <v>4.0</v>
      </c>
      <c r="N3065" s="607" t="s">
        <v>1254</v>
      </c>
      <c r="O3065" s="563">
        <v>15916.0</v>
      </c>
      <c r="P3065" s="563"/>
      <c r="S3065" s="8"/>
      <c r="T3065" s="8"/>
      <c r="U3065" s="8"/>
      <c r="V3065" s="8"/>
      <c r="W3065" s="8"/>
    </row>
    <row r="3066" ht="15.75" customHeight="1">
      <c r="A3066" s="9" t="s">
        <v>6427</v>
      </c>
      <c r="B3066" s="9" t="s">
        <v>6428</v>
      </c>
      <c r="C3066" s="61">
        <v>6.0</v>
      </c>
      <c r="D3066" s="61">
        <v>53.0</v>
      </c>
      <c r="E3066" s="61">
        <v>314.0</v>
      </c>
      <c r="F3066" s="61">
        <v>1750.0</v>
      </c>
      <c r="G3066" s="61" t="s">
        <v>6429</v>
      </c>
      <c r="H3066" s="515">
        <v>1086.09</v>
      </c>
      <c r="I3066" s="515">
        <v>888.4216199999998</v>
      </c>
      <c r="J3066" s="515">
        <v>701.61414</v>
      </c>
      <c r="K3066" s="246">
        <v>21.8</v>
      </c>
      <c r="L3066" s="560">
        <v>0.5</v>
      </c>
      <c r="M3066" s="590">
        <v>4.0</v>
      </c>
      <c r="N3066" s="105"/>
      <c r="O3066" s="563">
        <v>24731.0</v>
      </c>
      <c r="P3066" s="563"/>
      <c r="S3066" s="8"/>
      <c r="T3066" s="8"/>
      <c r="U3066" s="8"/>
      <c r="V3066" s="8"/>
      <c r="W3066" s="8"/>
    </row>
    <row r="3067" ht="15.75" customHeight="1">
      <c r="A3067" s="9" t="s">
        <v>6430</v>
      </c>
      <c r="B3067" s="9" t="s">
        <v>6431</v>
      </c>
      <c r="C3067" s="61">
        <v>8.0</v>
      </c>
      <c r="D3067" s="61">
        <v>53.0</v>
      </c>
      <c r="E3067" s="61">
        <v>418.0</v>
      </c>
      <c r="F3067" s="61">
        <v>1750.0</v>
      </c>
      <c r="G3067" s="61" t="s">
        <v>6432</v>
      </c>
      <c r="H3067" s="515">
        <v>1474.77</v>
      </c>
      <c r="I3067" s="515">
        <v>1206.36186</v>
      </c>
      <c r="J3067" s="515">
        <v>952.70142</v>
      </c>
      <c r="K3067" s="246">
        <v>28.5</v>
      </c>
      <c r="L3067" s="560">
        <v>0.5</v>
      </c>
      <c r="M3067" s="590">
        <v>4.0</v>
      </c>
      <c r="N3067" s="105"/>
      <c r="O3067" s="563">
        <v>33580.0</v>
      </c>
      <c r="P3067" s="563"/>
      <c r="S3067" s="8"/>
      <c r="T3067" s="8"/>
      <c r="U3067" s="8"/>
      <c r="V3067" s="8"/>
      <c r="W3067" s="8"/>
    </row>
    <row r="3068" ht="15.75" customHeight="1">
      <c r="A3068" s="9" t="s">
        <v>6433</v>
      </c>
      <c r="B3068" s="9" t="s">
        <v>6434</v>
      </c>
      <c r="C3068" s="61">
        <v>10.0</v>
      </c>
      <c r="D3068" s="61">
        <v>53.0</v>
      </c>
      <c r="E3068" s="61">
        <v>522.0</v>
      </c>
      <c r="F3068" s="61">
        <v>1750.0</v>
      </c>
      <c r="G3068" s="61" t="s">
        <v>6435</v>
      </c>
      <c r="H3068" s="515">
        <v>1863.45</v>
      </c>
      <c r="I3068" s="515">
        <v>1524.3020999999999</v>
      </c>
      <c r="J3068" s="515">
        <v>1203.7887</v>
      </c>
      <c r="K3068" s="246">
        <v>35.1</v>
      </c>
      <c r="L3068" s="560">
        <v>0.5</v>
      </c>
      <c r="M3068" s="590">
        <v>6.0</v>
      </c>
      <c r="N3068" s="105"/>
      <c r="O3068" s="563">
        <v>42435.0</v>
      </c>
      <c r="P3068" s="563"/>
      <c r="S3068" s="8"/>
      <c r="T3068" s="8"/>
      <c r="U3068" s="8"/>
      <c r="V3068" s="8"/>
      <c r="W3068" s="8"/>
    </row>
    <row r="3069" ht="15.75" customHeight="1">
      <c r="A3069" s="9" t="s">
        <v>6436</v>
      </c>
      <c r="B3069" s="9" t="s">
        <v>6437</v>
      </c>
      <c r="C3069" s="61">
        <v>12.0</v>
      </c>
      <c r="D3069" s="61">
        <v>53.0</v>
      </c>
      <c r="E3069" s="61">
        <v>626.0</v>
      </c>
      <c r="F3069" s="61">
        <v>1750.0</v>
      </c>
      <c r="G3069" s="61" t="s">
        <v>6438</v>
      </c>
      <c r="H3069" s="515">
        <v>2250.9</v>
      </c>
      <c r="I3069" s="515">
        <v>1841.2362</v>
      </c>
      <c r="J3069" s="515">
        <v>1454.0814</v>
      </c>
      <c r="K3069" s="246">
        <v>49.1</v>
      </c>
      <c r="L3069" s="560">
        <v>0.5</v>
      </c>
      <c r="M3069" s="590">
        <v>6.0</v>
      </c>
      <c r="N3069" s="105"/>
      <c r="O3069" s="563">
        <v>51252.0</v>
      </c>
      <c r="P3069" s="563"/>
      <c r="S3069" s="8"/>
      <c r="T3069" s="8"/>
      <c r="U3069" s="8"/>
      <c r="V3069" s="8"/>
      <c r="W3069" s="8"/>
    </row>
    <row r="3070" ht="15.75" customHeight="1">
      <c r="A3070" s="9" t="s">
        <v>6439</v>
      </c>
      <c r="B3070" s="9" t="s">
        <v>6440</v>
      </c>
      <c r="C3070" s="61">
        <v>14.0</v>
      </c>
      <c r="D3070" s="61">
        <v>53.0</v>
      </c>
      <c r="E3070" s="61">
        <v>730.0</v>
      </c>
      <c r="F3070" s="61">
        <v>1750.0</v>
      </c>
      <c r="G3070" s="61" t="s">
        <v>6441</v>
      </c>
      <c r="H3070" s="515">
        <v>2640.0</v>
      </c>
      <c r="I3070" s="515">
        <v>2159.52</v>
      </c>
      <c r="J3070" s="515">
        <v>1705.44</v>
      </c>
      <c r="K3070" s="246">
        <v>48.5</v>
      </c>
      <c r="L3070" s="560">
        <v>0.5</v>
      </c>
      <c r="M3070" s="590">
        <v>6.0</v>
      </c>
      <c r="N3070" s="105"/>
      <c r="O3070" s="563">
        <v>60113.0</v>
      </c>
      <c r="P3070" s="563"/>
      <c r="S3070" s="8"/>
      <c r="T3070" s="8"/>
      <c r="U3070" s="8"/>
      <c r="V3070" s="8"/>
      <c r="W3070" s="8"/>
    </row>
    <row r="3071" ht="15.75" customHeight="1">
      <c r="E3071" s="8"/>
      <c r="H3071" s="63"/>
      <c r="I3071" s="63"/>
      <c r="J3071" s="63"/>
      <c r="K3071" s="586"/>
      <c r="N3071" s="608"/>
      <c r="O3071" s="563">
        <v>0.0</v>
      </c>
      <c r="P3071" s="563"/>
      <c r="S3071" s="8"/>
      <c r="T3071" s="8"/>
      <c r="U3071" s="8"/>
      <c r="V3071" s="8"/>
      <c r="W3071" s="8"/>
    </row>
    <row r="3072" ht="15.75" customHeight="1">
      <c r="B3072" s="573" t="s">
        <v>1961</v>
      </c>
      <c r="E3072" s="8"/>
      <c r="H3072" s="63"/>
      <c r="I3072" s="63"/>
      <c r="J3072" s="63"/>
      <c r="K3072" s="586"/>
      <c r="N3072" s="608"/>
      <c r="O3072" s="563">
        <v>0.0</v>
      </c>
      <c r="P3072" s="563"/>
      <c r="S3072" s="8"/>
      <c r="T3072" s="8"/>
      <c r="U3072" s="8"/>
      <c r="V3072" s="8"/>
      <c r="W3072" s="8"/>
    </row>
    <row r="3073" ht="15.75" customHeight="1">
      <c r="A3073" s="9" t="s">
        <v>6442</v>
      </c>
      <c r="B3073" s="9" t="s">
        <v>6443</v>
      </c>
      <c r="C3073" s="61">
        <v>4.0</v>
      </c>
      <c r="D3073" s="61">
        <v>53.0</v>
      </c>
      <c r="E3073" s="61">
        <v>210.0</v>
      </c>
      <c r="F3073" s="61">
        <v>2000.0</v>
      </c>
      <c r="G3073" s="61" t="s">
        <v>6444</v>
      </c>
      <c r="H3073" s="515">
        <v>798.0</v>
      </c>
      <c r="I3073" s="515">
        <v>652.764</v>
      </c>
      <c r="J3073" s="515">
        <v>515.508</v>
      </c>
      <c r="K3073" s="246">
        <v>17.0</v>
      </c>
      <c r="L3073" s="560">
        <v>0.5</v>
      </c>
      <c r="M3073" s="590">
        <v>4.0</v>
      </c>
      <c r="N3073" s="607" t="s">
        <v>1254</v>
      </c>
      <c r="O3073" s="563">
        <v>18172.0</v>
      </c>
      <c r="P3073" s="563"/>
      <c r="S3073" s="8"/>
      <c r="T3073" s="8"/>
      <c r="U3073" s="8"/>
      <c r="V3073" s="8"/>
      <c r="W3073" s="8"/>
    </row>
    <row r="3074" ht="15.75" customHeight="1">
      <c r="A3074" s="9" t="s">
        <v>6445</v>
      </c>
      <c r="B3074" s="9" t="s">
        <v>6446</v>
      </c>
      <c r="C3074" s="61">
        <v>6.0</v>
      </c>
      <c r="D3074" s="61">
        <v>53.0</v>
      </c>
      <c r="E3074" s="61">
        <v>314.0</v>
      </c>
      <c r="F3074" s="61">
        <v>2000.0</v>
      </c>
      <c r="G3074" s="61" t="s">
        <v>6447</v>
      </c>
      <c r="H3074" s="515">
        <v>1242.3</v>
      </c>
      <c r="I3074" s="515">
        <v>1016.2013999999999</v>
      </c>
      <c r="J3074" s="515">
        <v>802.5258</v>
      </c>
      <c r="K3074" s="246">
        <v>24.6</v>
      </c>
      <c r="L3074" s="560">
        <v>0.5</v>
      </c>
      <c r="M3074" s="590">
        <v>4.0</v>
      </c>
      <c r="N3074" s="105"/>
      <c r="O3074" s="563">
        <v>28292.0</v>
      </c>
      <c r="P3074" s="563"/>
      <c r="S3074" s="8"/>
      <c r="T3074" s="8"/>
      <c r="U3074" s="8"/>
      <c r="V3074" s="8"/>
      <c r="W3074" s="8"/>
    </row>
    <row r="3075" ht="15.75" customHeight="1">
      <c r="A3075" s="9" t="s">
        <v>6448</v>
      </c>
      <c r="B3075" s="9" t="s">
        <v>6449</v>
      </c>
      <c r="C3075" s="61">
        <v>8.0</v>
      </c>
      <c r="D3075" s="61">
        <v>53.0</v>
      </c>
      <c r="E3075" s="61">
        <v>418.0</v>
      </c>
      <c r="F3075" s="61">
        <v>2000.0</v>
      </c>
      <c r="G3075" s="61" t="s">
        <v>6450</v>
      </c>
      <c r="H3075" s="515">
        <v>1686.3300000000002</v>
      </c>
      <c r="I3075" s="515">
        <v>1379.41794</v>
      </c>
      <c r="J3075" s="515">
        <v>1089.3691800000001</v>
      </c>
      <c r="K3075" s="246">
        <v>32.2</v>
      </c>
      <c r="L3075" s="560">
        <v>0.5</v>
      </c>
      <c r="M3075" s="590">
        <v>4.0</v>
      </c>
      <c r="N3075" s="105"/>
      <c r="O3075" s="563">
        <v>38399.0</v>
      </c>
      <c r="P3075" s="563"/>
      <c r="S3075" s="8"/>
      <c r="T3075" s="8"/>
      <c r="U3075" s="8"/>
      <c r="V3075" s="8"/>
      <c r="W3075" s="8"/>
    </row>
    <row r="3076" ht="15.75" customHeight="1">
      <c r="A3076" s="9" t="s">
        <v>6451</v>
      </c>
      <c r="B3076" s="9" t="s">
        <v>6452</v>
      </c>
      <c r="C3076" s="61">
        <v>10.0</v>
      </c>
      <c r="D3076" s="61">
        <v>53.0</v>
      </c>
      <c r="E3076" s="61">
        <v>522.0</v>
      </c>
      <c r="F3076" s="61">
        <v>2000.0</v>
      </c>
      <c r="G3076" s="61" t="s">
        <v>6453</v>
      </c>
      <c r="H3076" s="515">
        <v>2130.36</v>
      </c>
      <c r="I3076" s="515">
        <v>1742.63448</v>
      </c>
      <c r="J3076" s="515">
        <v>1376.2125600000002</v>
      </c>
      <c r="K3076" s="246">
        <v>39.8</v>
      </c>
      <c r="L3076" s="560">
        <v>0.5</v>
      </c>
      <c r="M3076" s="590">
        <v>6.0</v>
      </c>
      <c r="N3076" s="105"/>
      <c r="O3076" s="563">
        <v>48513.0</v>
      </c>
      <c r="P3076" s="563"/>
      <c r="S3076" s="8"/>
      <c r="T3076" s="8"/>
      <c r="U3076" s="8"/>
      <c r="V3076" s="8"/>
      <c r="W3076" s="8"/>
    </row>
    <row r="3077" ht="15.75" customHeight="1">
      <c r="A3077" s="9" t="s">
        <v>6454</v>
      </c>
      <c r="B3077" s="9" t="s">
        <v>6455</v>
      </c>
      <c r="C3077" s="61">
        <v>12.0</v>
      </c>
      <c r="D3077" s="61">
        <v>53.0</v>
      </c>
      <c r="E3077" s="61">
        <v>626.0</v>
      </c>
      <c r="F3077" s="61">
        <v>2000.0</v>
      </c>
      <c r="G3077" s="61" t="s">
        <v>6456</v>
      </c>
      <c r="H3077" s="515">
        <v>2573.1600000000003</v>
      </c>
      <c r="I3077" s="515">
        <v>2104.84488</v>
      </c>
      <c r="J3077" s="515">
        <v>1662.2613600000002</v>
      </c>
      <c r="K3077" s="246">
        <v>43.7</v>
      </c>
      <c r="L3077" s="560">
        <v>0.5</v>
      </c>
      <c r="M3077" s="590">
        <v>6.0</v>
      </c>
      <c r="N3077" s="105"/>
      <c r="O3077" s="563">
        <v>58595.0</v>
      </c>
      <c r="P3077" s="563"/>
      <c r="S3077" s="8"/>
      <c r="T3077" s="8"/>
      <c r="U3077" s="8"/>
      <c r="V3077" s="8"/>
      <c r="W3077" s="8"/>
    </row>
    <row r="3078" ht="15.75" customHeight="1">
      <c r="A3078" s="9" t="s">
        <v>6457</v>
      </c>
      <c r="B3078" s="9" t="s">
        <v>6458</v>
      </c>
      <c r="C3078" s="61">
        <v>14.0</v>
      </c>
      <c r="D3078" s="61">
        <v>53.0</v>
      </c>
      <c r="E3078" s="61">
        <v>730.0</v>
      </c>
      <c r="F3078" s="61">
        <v>2000.0</v>
      </c>
      <c r="G3078" s="61" t="s">
        <v>6459</v>
      </c>
      <c r="H3078" s="515">
        <v>3017.0</v>
      </c>
      <c r="I3078" s="515">
        <v>2467.906</v>
      </c>
      <c r="J3078" s="515">
        <v>1948.982</v>
      </c>
      <c r="K3078" s="246">
        <v>54.9</v>
      </c>
      <c r="L3078" s="560">
        <v>0.5</v>
      </c>
      <c r="M3078" s="590">
        <v>6.0</v>
      </c>
      <c r="N3078" s="105"/>
      <c r="O3078" s="563">
        <v>68697.0</v>
      </c>
      <c r="P3078" s="563"/>
      <c r="S3078" s="8"/>
      <c r="T3078" s="8"/>
      <c r="U3078" s="8"/>
      <c r="V3078" s="8"/>
      <c r="W3078" s="8"/>
    </row>
    <row r="3079" ht="15.75" customHeight="1">
      <c r="C3079" s="67"/>
      <c r="D3079" s="67"/>
      <c r="E3079" s="67"/>
      <c r="F3079" s="67"/>
      <c r="G3079" s="67"/>
      <c r="H3079" s="115"/>
      <c r="I3079" s="115"/>
      <c r="J3079" s="115"/>
      <c r="K3079" s="207"/>
      <c r="L3079" s="570"/>
      <c r="M3079" s="592"/>
      <c r="N3079" s="608"/>
      <c r="O3079" s="563">
        <v>0.0</v>
      </c>
      <c r="P3079" s="563"/>
      <c r="S3079" s="8"/>
      <c r="T3079" s="8"/>
      <c r="U3079" s="8"/>
      <c r="V3079" s="8"/>
      <c r="W3079" s="8"/>
    </row>
    <row r="3080" ht="15.75" customHeight="1">
      <c r="B3080" s="573" t="s">
        <v>2015</v>
      </c>
      <c r="E3080" s="8"/>
      <c r="H3080" s="115"/>
      <c r="I3080" s="115"/>
      <c r="J3080" s="115"/>
      <c r="K3080" s="586"/>
      <c r="N3080" s="608"/>
      <c r="O3080" s="563">
        <v>0.0</v>
      </c>
      <c r="P3080" s="563"/>
      <c r="S3080" s="8"/>
      <c r="T3080" s="8"/>
      <c r="U3080" s="8"/>
      <c r="V3080" s="8"/>
      <c r="W3080" s="8"/>
    </row>
    <row r="3081" ht="15.75" customHeight="1">
      <c r="A3081" s="9" t="s">
        <v>6460</v>
      </c>
      <c r="B3081" s="9" t="s">
        <v>6461</v>
      </c>
      <c r="C3081" s="61">
        <v>4.0</v>
      </c>
      <c r="D3081" s="61">
        <v>53.0</v>
      </c>
      <c r="E3081" s="61">
        <v>210.0</v>
      </c>
      <c r="F3081" s="61">
        <v>2250.0</v>
      </c>
      <c r="G3081" s="61" t="s">
        <v>6462</v>
      </c>
      <c r="H3081" s="515">
        <v>898.0</v>
      </c>
      <c r="I3081" s="515">
        <v>734.564</v>
      </c>
      <c r="J3081" s="515">
        <v>580.1080000000001</v>
      </c>
      <c r="K3081" s="246">
        <v>18.8</v>
      </c>
      <c r="L3081" s="560">
        <v>0.5</v>
      </c>
      <c r="M3081" s="590">
        <v>4.0</v>
      </c>
      <c r="N3081" s="607" t="s">
        <v>1254</v>
      </c>
      <c r="O3081" s="563">
        <v>20448.0</v>
      </c>
      <c r="P3081" s="563"/>
      <c r="S3081" s="8"/>
      <c r="T3081" s="8"/>
      <c r="U3081" s="8"/>
      <c r="V3081" s="8"/>
      <c r="W3081" s="8"/>
    </row>
    <row r="3082" ht="15.75" customHeight="1">
      <c r="A3082" s="9" t="s">
        <v>6463</v>
      </c>
      <c r="B3082" s="9" t="s">
        <v>6464</v>
      </c>
      <c r="C3082" s="61">
        <v>6.0</v>
      </c>
      <c r="D3082" s="61">
        <v>53.0</v>
      </c>
      <c r="E3082" s="61">
        <v>314.0</v>
      </c>
      <c r="F3082" s="61">
        <v>2250.0</v>
      </c>
      <c r="G3082" s="61" t="s">
        <v>6465</v>
      </c>
      <c r="H3082" s="515">
        <v>1397.28</v>
      </c>
      <c r="I3082" s="515">
        <v>1142.9750399999998</v>
      </c>
      <c r="J3082" s="515">
        <v>902.64288</v>
      </c>
      <c r="K3082" s="246">
        <v>27.3</v>
      </c>
      <c r="L3082" s="560">
        <v>0.5</v>
      </c>
      <c r="M3082" s="590">
        <v>4.0</v>
      </c>
      <c r="N3082" s="105"/>
      <c r="O3082" s="563">
        <v>31943.0</v>
      </c>
      <c r="P3082" s="563"/>
      <c r="S3082" s="8"/>
      <c r="T3082" s="8"/>
      <c r="U3082" s="8"/>
      <c r="V3082" s="8"/>
      <c r="W3082" s="8"/>
    </row>
    <row r="3083" ht="15.75" customHeight="1">
      <c r="A3083" s="9" t="s">
        <v>6466</v>
      </c>
      <c r="B3083" s="9" t="s">
        <v>6467</v>
      </c>
      <c r="C3083" s="61">
        <v>8.0</v>
      </c>
      <c r="D3083" s="61">
        <v>53.0</v>
      </c>
      <c r="E3083" s="61">
        <v>418.0</v>
      </c>
      <c r="F3083" s="61">
        <v>2250.0</v>
      </c>
      <c r="G3083" s="61" t="s">
        <v>6468</v>
      </c>
      <c r="H3083" s="515">
        <v>1896.66</v>
      </c>
      <c r="I3083" s="515">
        <v>1551.46788</v>
      </c>
      <c r="J3083" s="515">
        <v>1225.2423600000002</v>
      </c>
      <c r="K3083" s="246">
        <v>35.8</v>
      </c>
      <c r="L3083" s="560">
        <v>0.5</v>
      </c>
      <c r="M3083" s="590">
        <v>4.0</v>
      </c>
      <c r="N3083" s="105"/>
      <c r="O3083" s="563">
        <v>43187.0</v>
      </c>
      <c r="P3083" s="563"/>
      <c r="S3083" s="8"/>
      <c r="T3083" s="8"/>
      <c r="U3083" s="8"/>
      <c r="V3083" s="8"/>
      <c r="W3083" s="8"/>
    </row>
    <row r="3084" ht="15.75" customHeight="1">
      <c r="A3084" s="9" t="s">
        <v>6469</v>
      </c>
      <c r="B3084" s="9" t="s">
        <v>6470</v>
      </c>
      <c r="C3084" s="61">
        <v>10.0</v>
      </c>
      <c r="D3084" s="61">
        <v>53.0</v>
      </c>
      <c r="E3084" s="61">
        <v>522.0</v>
      </c>
      <c r="F3084" s="61">
        <v>2250.0</v>
      </c>
      <c r="G3084" s="61" t="s">
        <v>6471</v>
      </c>
      <c r="H3084" s="515">
        <v>2396.04</v>
      </c>
      <c r="I3084" s="515">
        <v>1959.9607199999998</v>
      </c>
      <c r="J3084" s="515">
        <v>1547.84184</v>
      </c>
      <c r="K3084" s="246">
        <v>44.3</v>
      </c>
      <c r="L3084" s="560">
        <v>0.5</v>
      </c>
      <c r="M3084" s="590">
        <v>6.0</v>
      </c>
      <c r="N3084" s="105"/>
      <c r="O3084" s="563">
        <v>54560.0</v>
      </c>
      <c r="P3084" s="563"/>
      <c r="S3084" s="8"/>
      <c r="T3084" s="8"/>
      <c r="U3084" s="8"/>
      <c r="V3084" s="8"/>
      <c r="W3084" s="8"/>
    </row>
    <row r="3085" ht="15.75" customHeight="1">
      <c r="A3085" s="9" t="s">
        <v>6472</v>
      </c>
      <c r="B3085" s="9" t="s">
        <v>6473</v>
      </c>
      <c r="C3085" s="61">
        <v>12.0</v>
      </c>
      <c r="D3085" s="61">
        <v>53.0</v>
      </c>
      <c r="E3085" s="61">
        <v>626.0</v>
      </c>
      <c r="F3085" s="61">
        <v>2250.0</v>
      </c>
      <c r="G3085" s="61" t="s">
        <v>6474</v>
      </c>
      <c r="H3085" s="515">
        <v>2894.19</v>
      </c>
      <c r="I3085" s="515">
        <v>2367.44742</v>
      </c>
      <c r="J3085" s="515">
        <v>1869.6467400000001</v>
      </c>
      <c r="K3085" s="246">
        <v>52.8</v>
      </c>
      <c r="L3085" s="560">
        <v>0.5</v>
      </c>
      <c r="M3085" s="590">
        <v>6.0</v>
      </c>
      <c r="N3085" s="105"/>
      <c r="O3085" s="563">
        <v>65888.0</v>
      </c>
      <c r="P3085" s="563"/>
      <c r="S3085" s="8"/>
      <c r="T3085" s="8"/>
      <c r="U3085" s="8"/>
      <c r="V3085" s="8"/>
      <c r="W3085" s="8"/>
    </row>
    <row r="3086" ht="15.75" customHeight="1">
      <c r="A3086" s="9" t="s">
        <v>6475</v>
      </c>
      <c r="B3086" s="9" t="s">
        <v>6476</v>
      </c>
      <c r="C3086" s="61">
        <v>14.0</v>
      </c>
      <c r="D3086" s="61">
        <v>53.0</v>
      </c>
      <c r="E3086" s="61">
        <v>730.0</v>
      </c>
      <c r="F3086" s="61">
        <v>2250.0</v>
      </c>
      <c r="G3086" s="61" t="s">
        <v>6477</v>
      </c>
      <c r="H3086" s="515">
        <v>3394.0</v>
      </c>
      <c r="I3086" s="515">
        <v>2776.292</v>
      </c>
      <c r="J3086" s="515">
        <v>2192.524</v>
      </c>
      <c r="K3086" s="246">
        <v>61.3</v>
      </c>
      <c r="L3086" s="560">
        <v>0.5</v>
      </c>
      <c r="M3086" s="590">
        <v>6.0</v>
      </c>
      <c r="N3086" s="105"/>
      <c r="O3086" s="563">
        <v>77279.0</v>
      </c>
      <c r="P3086" s="563"/>
      <c r="S3086" s="8"/>
      <c r="T3086" s="8"/>
      <c r="U3086" s="8"/>
      <c r="V3086" s="8"/>
      <c r="W3086" s="8"/>
    </row>
    <row r="3087" ht="15.75" customHeight="1">
      <c r="E3087" s="8"/>
      <c r="H3087" s="63"/>
      <c r="I3087" s="63"/>
      <c r="J3087" s="63"/>
      <c r="K3087" s="586"/>
      <c r="N3087" s="608"/>
      <c r="O3087" s="563">
        <v>0.0</v>
      </c>
      <c r="P3087" s="563"/>
      <c r="S3087" s="8"/>
      <c r="T3087" s="8"/>
      <c r="U3087" s="8"/>
      <c r="V3087" s="8"/>
      <c r="W3087" s="8"/>
    </row>
    <row r="3088" ht="15.75" customHeight="1">
      <c r="B3088" s="573" t="s">
        <v>2042</v>
      </c>
      <c r="E3088" s="8"/>
      <c r="H3088" s="63"/>
      <c r="I3088" s="63"/>
      <c r="J3088" s="63"/>
      <c r="K3088" s="586"/>
      <c r="N3088" s="608"/>
      <c r="O3088" s="563">
        <v>0.0</v>
      </c>
      <c r="P3088" s="563"/>
      <c r="S3088" s="8"/>
      <c r="T3088" s="8"/>
      <c r="U3088" s="8"/>
      <c r="V3088" s="8"/>
      <c r="W3088" s="8"/>
    </row>
    <row r="3089" ht="15.75" customHeight="1">
      <c r="A3089" s="9" t="s">
        <v>6478</v>
      </c>
      <c r="B3089" s="9" t="s">
        <v>6479</v>
      </c>
      <c r="C3089" s="61">
        <v>4.0</v>
      </c>
      <c r="D3089" s="61">
        <v>53.0</v>
      </c>
      <c r="E3089" s="61">
        <v>210.0</v>
      </c>
      <c r="F3089" s="61">
        <v>2500.0</v>
      </c>
      <c r="G3089" s="61" t="s">
        <v>6480</v>
      </c>
      <c r="H3089" s="515">
        <v>998.0</v>
      </c>
      <c r="I3089" s="515">
        <v>816.3639999999999</v>
      </c>
      <c r="J3089" s="515">
        <v>644.708</v>
      </c>
      <c r="K3089" s="246">
        <v>20.7</v>
      </c>
      <c r="L3089" s="560">
        <v>0.5</v>
      </c>
      <c r="M3089" s="590">
        <v>4.0</v>
      </c>
      <c r="N3089" s="607" t="s">
        <v>1254</v>
      </c>
      <c r="O3089" s="563">
        <v>22725.0</v>
      </c>
      <c r="P3089" s="563"/>
      <c r="S3089" s="8"/>
      <c r="T3089" s="8"/>
      <c r="U3089" s="8"/>
      <c r="V3089" s="8"/>
      <c r="W3089" s="8"/>
    </row>
    <row r="3090" ht="15.75" customHeight="1">
      <c r="A3090" s="9" t="s">
        <v>6481</v>
      </c>
      <c r="B3090" s="9" t="s">
        <v>6482</v>
      </c>
      <c r="C3090" s="61">
        <v>6.0</v>
      </c>
      <c r="D3090" s="61">
        <v>53.0</v>
      </c>
      <c r="E3090" s="61">
        <v>314.0</v>
      </c>
      <c r="F3090" s="61">
        <v>2500.0</v>
      </c>
      <c r="G3090" s="61" t="s">
        <v>6483</v>
      </c>
      <c r="H3090" s="515">
        <v>1552.26</v>
      </c>
      <c r="I3090" s="515">
        <v>1269.74868</v>
      </c>
      <c r="J3090" s="515">
        <v>1002.75996</v>
      </c>
      <c r="K3090" s="246">
        <v>30.1</v>
      </c>
      <c r="L3090" s="560">
        <v>0.5</v>
      </c>
      <c r="M3090" s="590">
        <v>4.0</v>
      </c>
      <c r="N3090" s="105"/>
      <c r="O3090" s="563">
        <v>35345.0</v>
      </c>
      <c r="P3090" s="563"/>
      <c r="S3090" s="8"/>
      <c r="T3090" s="8"/>
      <c r="U3090" s="8"/>
      <c r="V3090" s="8"/>
      <c r="W3090" s="8"/>
    </row>
    <row r="3091" ht="15.75" customHeight="1">
      <c r="A3091" s="9" t="s">
        <v>6484</v>
      </c>
      <c r="B3091" s="9" t="s">
        <v>6485</v>
      </c>
      <c r="C3091" s="61">
        <v>8.0</v>
      </c>
      <c r="D3091" s="61">
        <v>53.0</v>
      </c>
      <c r="E3091" s="61">
        <v>418.0</v>
      </c>
      <c r="F3091" s="61">
        <v>2500.0</v>
      </c>
      <c r="G3091" s="61" t="s">
        <v>6486</v>
      </c>
      <c r="H3091" s="515">
        <v>2106.99</v>
      </c>
      <c r="I3091" s="515">
        <v>1723.5178199999998</v>
      </c>
      <c r="J3091" s="515">
        <v>1361.11554</v>
      </c>
      <c r="K3091" s="246">
        <v>39.5</v>
      </c>
      <c r="L3091" s="560">
        <v>0.5</v>
      </c>
      <c r="M3091" s="590">
        <v>4.0</v>
      </c>
      <c r="N3091" s="105"/>
      <c r="O3091" s="563">
        <v>47977.0</v>
      </c>
      <c r="P3091" s="563"/>
      <c r="S3091" s="8"/>
      <c r="T3091" s="8"/>
      <c r="U3091" s="8"/>
      <c r="V3091" s="8"/>
      <c r="W3091" s="8"/>
    </row>
    <row r="3092" ht="15.75" customHeight="1">
      <c r="A3092" s="9" t="s">
        <v>6487</v>
      </c>
      <c r="B3092" s="9" t="s">
        <v>6488</v>
      </c>
      <c r="C3092" s="61">
        <v>10.0</v>
      </c>
      <c r="D3092" s="61">
        <v>53.0</v>
      </c>
      <c r="E3092" s="61">
        <v>522.0</v>
      </c>
      <c r="F3092" s="61">
        <v>2500.0</v>
      </c>
      <c r="G3092" s="61" t="s">
        <v>6489</v>
      </c>
      <c r="H3092" s="515">
        <v>2662.95</v>
      </c>
      <c r="I3092" s="515">
        <v>2178.2931</v>
      </c>
      <c r="J3092" s="515">
        <v>1720.2657</v>
      </c>
      <c r="K3092" s="246">
        <v>48.9</v>
      </c>
      <c r="L3092" s="560">
        <v>0.5</v>
      </c>
      <c r="M3092" s="590">
        <v>6.0</v>
      </c>
      <c r="N3092" s="105"/>
      <c r="O3092" s="563">
        <v>60635.0</v>
      </c>
      <c r="P3092" s="563"/>
      <c r="S3092" s="8"/>
      <c r="T3092" s="8"/>
      <c r="U3092" s="8"/>
      <c r="V3092" s="8"/>
      <c r="W3092" s="8"/>
    </row>
    <row r="3093" ht="15.75" customHeight="1">
      <c r="A3093" s="9" t="s">
        <v>6490</v>
      </c>
      <c r="B3093" s="9" t="s">
        <v>6491</v>
      </c>
      <c r="C3093" s="61">
        <v>12.0</v>
      </c>
      <c r="D3093" s="61">
        <v>53.0</v>
      </c>
      <c r="E3093" s="61">
        <v>626.0</v>
      </c>
      <c r="F3093" s="61">
        <v>2500.0</v>
      </c>
      <c r="G3093" s="61" t="s">
        <v>6492</v>
      </c>
      <c r="H3093" s="515">
        <v>3217.68</v>
      </c>
      <c r="I3093" s="515">
        <v>2632.0622399999997</v>
      </c>
      <c r="J3093" s="515">
        <v>2078.62128</v>
      </c>
      <c r="K3093" s="246">
        <v>58.3</v>
      </c>
      <c r="L3093" s="560">
        <v>0.5</v>
      </c>
      <c r="M3093" s="590">
        <v>6.0</v>
      </c>
      <c r="N3093" s="105"/>
      <c r="O3093" s="563">
        <v>73267.0</v>
      </c>
      <c r="P3093" s="563"/>
      <c r="S3093" s="8"/>
      <c r="T3093" s="8"/>
      <c r="U3093" s="8"/>
      <c r="V3093" s="8"/>
      <c r="W3093" s="8"/>
    </row>
    <row r="3094" ht="15.75" customHeight="1">
      <c r="A3094" s="9" t="s">
        <v>6493</v>
      </c>
      <c r="B3094" s="9" t="s">
        <v>6494</v>
      </c>
      <c r="C3094" s="61">
        <v>14.0</v>
      </c>
      <c r="D3094" s="61">
        <v>53.0</v>
      </c>
      <c r="E3094" s="61">
        <v>730.0</v>
      </c>
      <c r="F3094" s="61">
        <v>2500.0</v>
      </c>
      <c r="G3094" s="61" t="s">
        <v>6495</v>
      </c>
      <c r="H3094" s="515">
        <v>3772.0</v>
      </c>
      <c r="I3094" s="515">
        <v>3085.4959999999996</v>
      </c>
      <c r="J3094" s="515">
        <v>2436.712</v>
      </c>
      <c r="K3094" s="246">
        <v>67.7</v>
      </c>
      <c r="L3094" s="560">
        <v>0.5</v>
      </c>
      <c r="M3094" s="590">
        <v>6.0</v>
      </c>
      <c r="N3094" s="105"/>
      <c r="O3094" s="563">
        <v>85888.0</v>
      </c>
      <c r="P3094" s="563"/>
      <c r="S3094" s="8"/>
      <c r="T3094" s="8"/>
      <c r="U3094" s="8"/>
      <c r="V3094" s="8"/>
      <c r="W3094" s="8"/>
    </row>
    <row r="3095" ht="15.75" customHeight="1">
      <c r="O3095" s="563">
        <v>0.0</v>
      </c>
      <c r="P3095" s="563"/>
      <c r="S3095" s="8"/>
      <c r="T3095" s="8"/>
      <c r="U3095" s="8"/>
      <c r="V3095" s="8"/>
      <c r="W3095" s="8"/>
    </row>
    <row r="3096" ht="15.75" customHeight="1">
      <c r="A3096" s="9" t="s">
        <v>6496</v>
      </c>
      <c r="B3096" s="9" t="s">
        <v>6497</v>
      </c>
      <c r="C3096" s="61">
        <v>4.0</v>
      </c>
      <c r="D3096" s="61">
        <v>106.0</v>
      </c>
      <c r="E3096" s="61">
        <v>210.0</v>
      </c>
      <c r="F3096" s="61">
        <v>1750.0</v>
      </c>
      <c r="G3096" s="61" t="s">
        <v>6426</v>
      </c>
      <c r="H3096" s="515">
        <v>1397.28</v>
      </c>
      <c r="I3096" s="515">
        <v>1142.9750399999998</v>
      </c>
      <c r="J3096" s="515">
        <v>902.64288</v>
      </c>
      <c r="K3096" s="246">
        <v>27.9</v>
      </c>
      <c r="L3096" s="560">
        <v>0.5</v>
      </c>
      <c r="M3096" s="590">
        <v>4.0</v>
      </c>
      <c r="N3096" s="609" t="s">
        <v>1254</v>
      </c>
      <c r="O3096" s="563">
        <v>35352.0</v>
      </c>
      <c r="P3096" s="563"/>
      <c r="S3096" s="8"/>
      <c r="T3096" s="8"/>
      <c r="U3096" s="8"/>
      <c r="V3096" s="8"/>
      <c r="W3096" s="8"/>
    </row>
    <row r="3097" ht="15.75" customHeight="1">
      <c r="A3097" s="9" t="s">
        <v>6498</v>
      </c>
      <c r="B3097" s="9" t="s">
        <v>6499</v>
      </c>
      <c r="C3097" s="61">
        <v>6.0</v>
      </c>
      <c r="D3097" s="61">
        <v>106.0</v>
      </c>
      <c r="E3097" s="61">
        <v>314.0</v>
      </c>
      <c r="F3097" s="61">
        <v>1750.0</v>
      </c>
      <c r="G3097" s="61" t="s">
        <v>6429</v>
      </c>
      <c r="H3097" s="515">
        <v>2172.18</v>
      </c>
      <c r="I3097" s="515">
        <v>1776.8432399999997</v>
      </c>
      <c r="J3097" s="515">
        <v>1403.22828</v>
      </c>
      <c r="K3097" s="246">
        <v>41.6</v>
      </c>
      <c r="L3097" s="560">
        <v>0.5</v>
      </c>
      <c r="M3097" s="590">
        <v>4.0</v>
      </c>
      <c r="N3097" s="105"/>
      <c r="O3097" s="563">
        <v>54957.0</v>
      </c>
      <c r="P3097" s="563"/>
      <c r="S3097" s="8"/>
      <c r="T3097" s="8"/>
      <c r="U3097" s="8"/>
      <c r="V3097" s="8"/>
      <c r="W3097" s="8"/>
    </row>
    <row r="3098" ht="15.75" customHeight="1">
      <c r="A3098" s="9" t="s">
        <v>6500</v>
      </c>
      <c r="B3098" s="9" t="s">
        <v>6501</v>
      </c>
      <c r="C3098" s="61">
        <v>8.0</v>
      </c>
      <c r="D3098" s="61">
        <v>106.0</v>
      </c>
      <c r="E3098" s="61">
        <v>418.0</v>
      </c>
      <c r="F3098" s="61">
        <v>1750.0</v>
      </c>
      <c r="G3098" s="61" t="s">
        <v>6432</v>
      </c>
      <c r="H3098" s="515">
        <v>2949.54</v>
      </c>
      <c r="I3098" s="515">
        <v>2412.72372</v>
      </c>
      <c r="J3098" s="515">
        <v>1905.40284</v>
      </c>
      <c r="K3098" s="246">
        <v>55.4</v>
      </c>
      <c r="L3098" s="560">
        <v>0.5</v>
      </c>
      <c r="M3098" s="590">
        <v>6.0</v>
      </c>
      <c r="N3098" s="105"/>
      <c r="O3098" s="563">
        <v>74624.0</v>
      </c>
      <c r="P3098" s="563"/>
      <c r="S3098" s="8"/>
      <c r="T3098" s="8"/>
      <c r="U3098" s="8"/>
      <c r="V3098" s="8"/>
      <c r="W3098" s="8"/>
    </row>
    <row r="3099" ht="15.75" customHeight="1">
      <c r="A3099" s="9" t="s">
        <v>6502</v>
      </c>
      <c r="B3099" s="9" t="s">
        <v>6503</v>
      </c>
      <c r="C3099" s="61">
        <v>10.0</v>
      </c>
      <c r="D3099" s="61">
        <v>106.0</v>
      </c>
      <c r="E3099" s="61">
        <v>522.0</v>
      </c>
      <c r="F3099" s="61">
        <v>1750.0</v>
      </c>
      <c r="G3099" s="61" t="s">
        <v>6435</v>
      </c>
      <c r="H3099" s="515">
        <v>3726.9</v>
      </c>
      <c r="I3099" s="515">
        <v>3048.6041999999998</v>
      </c>
      <c r="J3099" s="515">
        <v>2407.5774</v>
      </c>
      <c r="K3099" s="246">
        <v>69.2</v>
      </c>
      <c r="L3099" s="560">
        <v>0.5</v>
      </c>
      <c r="M3099" s="590">
        <v>6.0</v>
      </c>
      <c r="N3099" s="105"/>
      <c r="O3099" s="563">
        <v>94291.0</v>
      </c>
      <c r="P3099" s="563"/>
      <c r="S3099" s="8"/>
      <c r="T3099" s="8"/>
      <c r="U3099" s="8"/>
      <c r="V3099" s="8"/>
      <c r="W3099" s="8"/>
    </row>
    <row r="3100" ht="15.75" customHeight="1">
      <c r="E3100" s="8"/>
      <c r="H3100" s="63"/>
      <c r="I3100" s="63"/>
      <c r="J3100" s="63"/>
      <c r="K3100" s="586"/>
      <c r="O3100" s="563">
        <v>0.0</v>
      </c>
      <c r="P3100" s="563"/>
      <c r="S3100" s="8"/>
      <c r="T3100" s="8"/>
      <c r="U3100" s="8"/>
      <c r="V3100" s="8"/>
      <c r="W3100" s="8"/>
    </row>
    <row r="3101" ht="15.75" customHeight="1">
      <c r="B3101" s="573" t="s">
        <v>1961</v>
      </c>
      <c r="E3101" s="8"/>
      <c r="H3101" s="63"/>
      <c r="I3101" s="63"/>
      <c r="J3101" s="63"/>
      <c r="K3101" s="586"/>
      <c r="O3101" s="563">
        <v>0.0</v>
      </c>
      <c r="P3101" s="563"/>
      <c r="S3101" s="8"/>
      <c r="T3101" s="8"/>
      <c r="U3101" s="8"/>
      <c r="V3101" s="8"/>
      <c r="W3101" s="8"/>
    </row>
    <row r="3102" ht="15.75" customHeight="1">
      <c r="A3102" s="9" t="s">
        <v>6504</v>
      </c>
      <c r="B3102" s="9" t="s">
        <v>6505</v>
      </c>
      <c r="C3102" s="61">
        <v>4.0</v>
      </c>
      <c r="D3102" s="61">
        <v>106.0</v>
      </c>
      <c r="E3102" s="61">
        <v>210.0</v>
      </c>
      <c r="F3102" s="61">
        <v>2000.0</v>
      </c>
      <c r="G3102" s="61" t="s">
        <v>6444</v>
      </c>
      <c r="H3102" s="515">
        <v>1596.54</v>
      </c>
      <c r="I3102" s="515">
        <v>1305.9697199999998</v>
      </c>
      <c r="J3102" s="515">
        <v>1031.36484</v>
      </c>
      <c r="K3102" s="246">
        <v>31.5</v>
      </c>
      <c r="L3102" s="560">
        <v>0.5</v>
      </c>
      <c r="M3102" s="590">
        <v>4.0</v>
      </c>
      <c r="N3102" s="609" t="s">
        <v>1254</v>
      </c>
      <c r="O3102" s="563">
        <v>40393.0</v>
      </c>
      <c r="P3102" s="563"/>
      <c r="S3102" s="8"/>
      <c r="T3102" s="8"/>
      <c r="U3102" s="8"/>
      <c r="V3102" s="8"/>
      <c r="W3102" s="8"/>
    </row>
    <row r="3103" ht="15.75" customHeight="1">
      <c r="A3103" s="9" t="s">
        <v>6506</v>
      </c>
      <c r="B3103" s="9" t="s">
        <v>6507</v>
      </c>
      <c r="C3103" s="61">
        <v>6.0</v>
      </c>
      <c r="D3103" s="61">
        <v>106.0</v>
      </c>
      <c r="E3103" s="61">
        <v>314.0</v>
      </c>
      <c r="F3103" s="61">
        <v>2000.0</v>
      </c>
      <c r="G3103" s="61" t="s">
        <v>6447</v>
      </c>
      <c r="H3103" s="515">
        <v>2484.6</v>
      </c>
      <c r="I3103" s="515">
        <v>2032.4027999999998</v>
      </c>
      <c r="J3103" s="515">
        <v>1605.0516</v>
      </c>
      <c r="K3103" s="246">
        <v>47.1</v>
      </c>
      <c r="L3103" s="560">
        <v>0.5</v>
      </c>
      <c r="M3103" s="590">
        <v>4.0</v>
      </c>
      <c r="N3103" s="105"/>
      <c r="O3103" s="563">
        <v>62861.0</v>
      </c>
      <c r="P3103" s="563"/>
      <c r="S3103" s="8"/>
      <c r="T3103" s="8"/>
      <c r="U3103" s="8"/>
      <c r="V3103" s="8"/>
      <c r="W3103" s="8"/>
    </row>
    <row r="3104" ht="15.75" customHeight="1">
      <c r="A3104" s="9" t="s">
        <v>6508</v>
      </c>
      <c r="B3104" s="9" t="s">
        <v>6509</v>
      </c>
      <c r="C3104" s="61">
        <v>8.0</v>
      </c>
      <c r="D3104" s="61">
        <v>106.0</v>
      </c>
      <c r="E3104" s="61">
        <v>418.0</v>
      </c>
      <c r="F3104" s="61">
        <v>2000.0</v>
      </c>
      <c r="G3104" s="61" t="s">
        <v>6450</v>
      </c>
      <c r="H3104" s="515">
        <v>3372.6600000000003</v>
      </c>
      <c r="I3104" s="515">
        <v>2758.83588</v>
      </c>
      <c r="J3104" s="515">
        <v>2178.7383600000003</v>
      </c>
      <c r="K3104" s="246">
        <v>62.7</v>
      </c>
      <c r="L3104" s="560">
        <v>0.5</v>
      </c>
      <c r="M3104" s="590">
        <v>6.0</v>
      </c>
      <c r="N3104" s="105"/>
      <c r="O3104" s="563">
        <v>85328.0</v>
      </c>
      <c r="P3104" s="563"/>
      <c r="S3104" s="8"/>
      <c r="T3104" s="8"/>
      <c r="U3104" s="8"/>
      <c r="V3104" s="8"/>
      <c r="W3104" s="8"/>
    </row>
    <row r="3105" ht="15.75" customHeight="1">
      <c r="A3105" s="9" t="s">
        <v>6510</v>
      </c>
      <c r="B3105" s="9" t="s">
        <v>6511</v>
      </c>
      <c r="C3105" s="61">
        <v>10.0</v>
      </c>
      <c r="D3105" s="61">
        <v>106.0</v>
      </c>
      <c r="E3105" s="61">
        <v>522.0</v>
      </c>
      <c r="F3105" s="61">
        <v>2000.0</v>
      </c>
      <c r="G3105" s="61" t="s">
        <v>6453</v>
      </c>
      <c r="H3105" s="515">
        <v>4260.72</v>
      </c>
      <c r="I3105" s="515">
        <v>3485.26896</v>
      </c>
      <c r="J3105" s="515">
        <v>2752.4251200000003</v>
      </c>
      <c r="K3105" s="246">
        <v>78.3</v>
      </c>
      <c r="L3105" s="560">
        <v>0.5</v>
      </c>
      <c r="M3105" s="590">
        <v>6.0</v>
      </c>
      <c r="N3105" s="105"/>
      <c r="O3105" s="563">
        <v>107796.0</v>
      </c>
      <c r="P3105" s="563"/>
      <c r="S3105" s="8"/>
      <c r="T3105" s="8"/>
      <c r="U3105" s="8"/>
      <c r="V3105" s="8"/>
      <c r="W3105" s="8"/>
    </row>
    <row r="3106" ht="15.75" customHeight="1">
      <c r="C3106" s="67"/>
      <c r="D3106" s="67"/>
      <c r="E3106" s="67"/>
      <c r="F3106" s="67"/>
      <c r="G3106" s="67"/>
      <c r="H3106" s="115"/>
      <c r="I3106" s="115"/>
      <c r="J3106" s="115"/>
      <c r="K3106" s="207"/>
      <c r="L3106" s="570"/>
      <c r="M3106" s="592"/>
      <c r="O3106" s="563">
        <v>0.0</v>
      </c>
      <c r="P3106" s="563"/>
      <c r="S3106" s="8"/>
      <c r="T3106" s="8"/>
      <c r="U3106" s="8"/>
      <c r="V3106" s="8"/>
      <c r="W3106" s="8"/>
    </row>
    <row r="3107" ht="15.75" customHeight="1">
      <c r="B3107" s="573" t="s">
        <v>2015</v>
      </c>
      <c r="E3107" s="8"/>
      <c r="H3107" s="115"/>
      <c r="I3107" s="115"/>
      <c r="J3107" s="115"/>
      <c r="K3107" s="586"/>
      <c r="O3107" s="563">
        <v>0.0</v>
      </c>
      <c r="P3107" s="563"/>
      <c r="S3107" s="8"/>
      <c r="T3107" s="8"/>
      <c r="U3107" s="8"/>
      <c r="V3107" s="8"/>
      <c r="W3107" s="8"/>
    </row>
    <row r="3108" ht="15.75" customHeight="1">
      <c r="A3108" s="9" t="s">
        <v>6512</v>
      </c>
      <c r="B3108" s="9" t="s">
        <v>6513</v>
      </c>
      <c r="C3108" s="61">
        <v>4.0</v>
      </c>
      <c r="D3108" s="61">
        <v>106.0</v>
      </c>
      <c r="E3108" s="61">
        <v>210.0</v>
      </c>
      <c r="F3108" s="61">
        <v>2250.0</v>
      </c>
      <c r="G3108" s="61" t="s">
        <v>6462</v>
      </c>
      <c r="H3108" s="515">
        <v>1795.8</v>
      </c>
      <c r="I3108" s="515">
        <v>1468.9643999999998</v>
      </c>
      <c r="J3108" s="515">
        <v>1160.0868</v>
      </c>
      <c r="K3108" s="246">
        <v>35.2</v>
      </c>
      <c r="L3108" s="560">
        <v>0.5</v>
      </c>
      <c r="M3108" s="590">
        <v>4.0</v>
      </c>
      <c r="N3108" s="609" t="s">
        <v>1254</v>
      </c>
      <c r="O3108" s="563">
        <v>45433.0</v>
      </c>
      <c r="P3108" s="563"/>
      <c r="S3108" s="8"/>
      <c r="T3108" s="8"/>
      <c r="U3108" s="8"/>
      <c r="V3108" s="8"/>
      <c r="W3108" s="8"/>
    </row>
    <row r="3109" ht="15.75" customHeight="1">
      <c r="A3109" s="9" t="s">
        <v>6514</v>
      </c>
      <c r="B3109" s="9" t="s">
        <v>6515</v>
      </c>
      <c r="C3109" s="61">
        <v>6.0</v>
      </c>
      <c r="D3109" s="61">
        <v>106.0</v>
      </c>
      <c r="E3109" s="61">
        <v>314.0</v>
      </c>
      <c r="F3109" s="61">
        <v>2250.0</v>
      </c>
      <c r="G3109" s="61" t="s">
        <v>6465</v>
      </c>
      <c r="H3109" s="515">
        <v>2794.56</v>
      </c>
      <c r="I3109" s="515">
        <v>2285.9500799999996</v>
      </c>
      <c r="J3109" s="515">
        <v>1805.28576</v>
      </c>
      <c r="K3109" s="246">
        <v>52.6</v>
      </c>
      <c r="L3109" s="560">
        <v>0.5</v>
      </c>
      <c r="M3109" s="590">
        <v>4.0</v>
      </c>
      <c r="N3109" s="105"/>
      <c r="O3109" s="563">
        <v>70703.0</v>
      </c>
      <c r="P3109" s="563"/>
      <c r="S3109" s="8"/>
      <c r="T3109" s="8"/>
      <c r="U3109" s="8"/>
      <c r="V3109" s="8"/>
      <c r="W3109" s="8"/>
    </row>
    <row r="3110" ht="15.75" customHeight="1">
      <c r="A3110" s="9" t="s">
        <v>6516</v>
      </c>
      <c r="B3110" s="9" t="s">
        <v>6517</v>
      </c>
      <c r="C3110" s="61">
        <v>8.0</v>
      </c>
      <c r="D3110" s="61">
        <v>106.0</v>
      </c>
      <c r="E3110" s="61">
        <v>418.0</v>
      </c>
      <c r="F3110" s="61">
        <v>2250.0</v>
      </c>
      <c r="G3110" s="61" t="s">
        <v>6468</v>
      </c>
      <c r="H3110" s="515">
        <v>3793.32</v>
      </c>
      <c r="I3110" s="515">
        <v>3102.93576</v>
      </c>
      <c r="J3110" s="515">
        <v>2450.4847200000004</v>
      </c>
      <c r="K3110" s="246">
        <v>70.1</v>
      </c>
      <c r="L3110" s="560">
        <v>0.5</v>
      </c>
      <c r="M3110" s="590">
        <v>6.0</v>
      </c>
      <c r="N3110" s="105"/>
      <c r="O3110" s="563">
        <v>95971.0</v>
      </c>
      <c r="P3110" s="563"/>
      <c r="S3110" s="8"/>
      <c r="T3110" s="8"/>
      <c r="U3110" s="8"/>
      <c r="V3110" s="8"/>
      <c r="W3110" s="8"/>
    </row>
    <row r="3111" ht="15.75" customHeight="1">
      <c r="A3111" s="9" t="s">
        <v>6518</v>
      </c>
      <c r="B3111" s="9" t="s">
        <v>6519</v>
      </c>
      <c r="C3111" s="61">
        <v>10.0</v>
      </c>
      <c r="D3111" s="61">
        <v>106.0</v>
      </c>
      <c r="E3111" s="61">
        <v>522.0</v>
      </c>
      <c r="F3111" s="61">
        <v>2250.0</v>
      </c>
      <c r="G3111" s="61" t="s">
        <v>6471</v>
      </c>
      <c r="H3111" s="515">
        <v>4792.08</v>
      </c>
      <c r="I3111" s="515">
        <v>3919.9214399999996</v>
      </c>
      <c r="J3111" s="515">
        <v>3095.68368</v>
      </c>
      <c r="K3111" s="246">
        <v>87.5</v>
      </c>
      <c r="L3111" s="560">
        <v>0.5</v>
      </c>
      <c r="M3111" s="590">
        <v>6.0</v>
      </c>
      <c r="N3111" s="105"/>
      <c r="O3111" s="563">
        <v>121240.0</v>
      </c>
      <c r="P3111" s="563"/>
      <c r="S3111" s="8"/>
      <c r="T3111" s="8"/>
      <c r="U3111" s="8"/>
      <c r="V3111" s="8"/>
      <c r="W3111" s="8"/>
    </row>
    <row r="3112" ht="15.75" customHeight="1">
      <c r="E3112" s="8"/>
      <c r="H3112" s="63"/>
      <c r="I3112" s="63"/>
      <c r="J3112" s="63"/>
      <c r="K3112" s="586"/>
      <c r="O3112" s="563">
        <v>0.0</v>
      </c>
      <c r="P3112" s="563"/>
      <c r="S3112" s="8"/>
      <c r="T3112" s="8"/>
      <c r="U3112" s="8"/>
      <c r="V3112" s="8"/>
      <c r="W3112" s="8"/>
    </row>
    <row r="3113" ht="15.75" customHeight="1">
      <c r="B3113" s="573" t="s">
        <v>2042</v>
      </c>
      <c r="E3113" s="8"/>
      <c r="H3113" s="63"/>
      <c r="I3113" s="63"/>
      <c r="J3113" s="63"/>
      <c r="K3113" s="586"/>
      <c r="O3113" s="563">
        <v>0.0</v>
      </c>
      <c r="P3113" s="563"/>
      <c r="S3113" s="8"/>
      <c r="T3113" s="8"/>
      <c r="U3113" s="8"/>
      <c r="V3113" s="8"/>
      <c r="W3113" s="8"/>
    </row>
    <row r="3114" ht="15.75" customHeight="1">
      <c r="A3114" s="9" t="s">
        <v>6520</v>
      </c>
      <c r="B3114" s="9" t="s">
        <v>6521</v>
      </c>
      <c r="C3114" s="61">
        <v>4.0</v>
      </c>
      <c r="D3114" s="61">
        <v>106.0</v>
      </c>
      <c r="E3114" s="61">
        <v>210.0</v>
      </c>
      <c r="F3114" s="61">
        <v>2500.0</v>
      </c>
      <c r="G3114" s="61" t="s">
        <v>6480</v>
      </c>
      <c r="H3114" s="515">
        <v>1995.06</v>
      </c>
      <c r="I3114" s="515">
        <v>1631.9590799999999</v>
      </c>
      <c r="J3114" s="515">
        <v>1288.80876</v>
      </c>
      <c r="K3114" s="246">
        <v>38.8</v>
      </c>
      <c r="L3114" s="560">
        <v>0.5</v>
      </c>
      <c r="M3114" s="590">
        <v>4.0</v>
      </c>
      <c r="N3114" s="609" t="s">
        <v>1254</v>
      </c>
      <c r="O3114" s="563">
        <v>50475.0</v>
      </c>
      <c r="P3114" s="563"/>
      <c r="S3114" s="8"/>
      <c r="T3114" s="8"/>
      <c r="U3114" s="8"/>
      <c r="V3114" s="8"/>
      <c r="W3114" s="8"/>
    </row>
    <row r="3115" ht="15.75" customHeight="1">
      <c r="A3115" s="9" t="s">
        <v>6522</v>
      </c>
      <c r="B3115" s="9" t="s">
        <v>6523</v>
      </c>
      <c r="C3115" s="61">
        <v>6.0</v>
      </c>
      <c r="D3115" s="61">
        <v>106.0</v>
      </c>
      <c r="E3115" s="61">
        <v>314.0</v>
      </c>
      <c r="F3115" s="61">
        <v>2500.0</v>
      </c>
      <c r="G3115" s="61" t="s">
        <v>6483</v>
      </c>
      <c r="H3115" s="515">
        <v>3104.52</v>
      </c>
      <c r="I3115" s="515">
        <v>2539.49736</v>
      </c>
      <c r="J3115" s="515">
        <v>2005.51992</v>
      </c>
      <c r="K3115" s="246">
        <v>58.1</v>
      </c>
      <c r="L3115" s="560">
        <v>0.5</v>
      </c>
      <c r="M3115" s="590">
        <v>4.0</v>
      </c>
      <c r="N3115" s="105"/>
      <c r="O3115" s="563">
        <v>78544.0</v>
      </c>
      <c r="P3115" s="563"/>
      <c r="S3115" s="8"/>
      <c r="T3115" s="8"/>
      <c r="U3115" s="8"/>
      <c r="V3115" s="8"/>
      <c r="W3115" s="8"/>
    </row>
    <row r="3116" ht="15.75" customHeight="1">
      <c r="A3116" s="9" t="s">
        <v>6524</v>
      </c>
      <c r="B3116" s="9" t="s">
        <v>6525</v>
      </c>
      <c r="C3116" s="61">
        <v>8.0</v>
      </c>
      <c r="D3116" s="61">
        <v>106.0</v>
      </c>
      <c r="E3116" s="61">
        <v>418.0</v>
      </c>
      <c r="F3116" s="61">
        <v>2500.0</v>
      </c>
      <c r="G3116" s="61" t="s">
        <v>6486</v>
      </c>
      <c r="H3116" s="515">
        <v>4213.98</v>
      </c>
      <c r="I3116" s="515">
        <v>3447.0356399999996</v>
      </c>
      <c r="J3116" s="515">
        <v>2722.23108</v>
      </c>
      <c r="K3116" s="246">
        <v>77.4</v>
      </c>
      <c r="L3116" s="560">
        <v>0.5</v>
      </c>
      <c r="M3116" s="590">
        <v>6.0</v>
      </c>
      <c r="N3116" s="105"/>
      <c r="O3116" s="563">
        <v>106614.0</v>
      </c>
      <c r="P3116" s="563"/>
      <c r="S3116" s="8"/>
      <c r="T3116" s="8"/>
      <c r="U3116" s="8"/>
      <c r="V3116" s="8"/>
      <c r="W3116" s="8"/>
    </row>
    <row r="3117" ht="15.75" customHeight="1">
      <c r="A3117" s="9" t="s">
        <v>6526</v>
      </c>
      <c r="B3117" s="9" t="s">
        <v>6527</v>
      </c>
      <c r="C3117" s="61">
        <v>10.0</v>
      </c>
      <c r="D3117" s="61">
        <v>106.0</v>
      </c>
      <c r="E3117" s="61">
        <v>522.0</v>
      </c>
      <c r="F3117" s="61">
        <v>2500.0</v>
      </c>
      <c r="G3117" s="61" t="s">
        <v>6489</v>
      </c>
      <c r="H3117" s="515">
        <v>5325.9</v>
      </c>
      <c r="I3117" s="515">
        <v>4356.5862</v>
      </c>
      <c r="J3117" s="515">
        <v>3440.5314</v>
      </c>
      <c r="K3117" s="246">
        <v>96.6</v>
      </c>
      <c r="L3117" s="560">
        <v>0.5</v>
      </c>
      <c r="M3117" s="590">
        <v>6.0</v>
      </c>
      <c r="N3117" s="105"/>
      <c r="O3117" s="563">
        <v>134746.0</v>
      </c>
      <c r="P3117" s="563"/>
      <c r="S3117" s="8"/>
      <c r="T3117" s="8"/>
      <c r="U3117" s="8"/>
      <c r="V3117" s="8"/>
      <c r="W3117" s="8"/>
    </row>
    <row r="3118" ht="15.75" customHeight="1">
      <c r="O3118" s="563">
        <v>0.0</v>
      </c>
      <c r="P3118" s="563"/>
      <c r="S3118" s="8"/>
      <c r="T3118" s="8"/>
      <c r="U3118" s="8"/>
      <c r="V3118" s="8"/>
      <c r="W3118" s="8"/>
    </row>
    <row r="3119" ht="15.75" customHeight="1">
      <c r="B3119" s="573" t="s">
        <v>6378</v>
      </c>
      <c r="E3119" s="8"/>
      <c r="H3119" s="63"/>
      <c r="I3119" s="63"/>
      <c r="J3119" s="63"/>
      <c r="K3119" s="586"/>
      <c r="O3119" s="563">
        <v>0.0</v>
      </c>
      <c r="P3119" s="563"/>
      <c r="S3119" s="8"/>
      <c r="T3119" s="8"/>
      <c r="U3119" s="8"/>
      <c r="V3119" s="8"/>
      <c r="W3119" s="8"/>
    </row>
    <row r="3120" ht="15.75" customHeight="1">
      <c r="A3120" s="9" t="s">
        <v>6528</v>
      </c>
      <c r="B3120" s="9" t="s">
        <v>6529</v>
      </c>
      <c r="C3120" s="61">
        <v>4.0</v>
      </c>
      <c r="D3120" s="61">
        <v>53.0</v>
      </c>
      <c r="E3120" s="61">
        <v>210.0</v>
      </c>
      <c r="F3120" s="61">
        <v>1750.0</v>
      </c>
      <c r="G3120" s="61" t="s">
        <v>6426</v>
      </c>
      <c r="H3120" s="515">
        <v>699.0</v>
      </c>
      <c r="I3120" s="515">
        <v>571.7819999999999</v>
      </c>
      <c r="J3120" s="515">
        <v>451.55400000000003</v>
      </c>
      <c r="K3120" s="246">
        <v>15.2</v>
      </c>
      <c r="L3120" s="560">
        <v>0.5</v>
      </c>
      <c r="M3120" s="590">
        <v>4.0</v>
      </c>
      <c r="N3120" s="607" t="s">
        <v>1254</v>
      </c>
      <c r="O3120" s="563">
        <v>19454.0</v>
      </c>
      <c r="P3120" s="563"/>
      <c r="S3120" s="8"/>
      <c r="T3120" s="8"/>
      <c r="U3120" s="8"/>
      <c r="V3120" s="8"/>
      <c r="W3120" s="8"/>
    </row>
    <row r="3121" ht="15.75" customHeight="1">
      <c r="A3121" s="9" t="s">
        <v>6530</v>
      </c>
      <c r="B3121" s="9" t="s">
        <v>6531</v>
      </c>
      <c r="C3121" s="61">
        <v>6.0</v>
      </c>
      <c r="D3121" s="61">
        <v>53.0</v>
      </c>
      <c r="E3121" s="61">
        <v>314.0</v>
      </c>
      <c r="F3121" s="61">
        <v>1750.0</v>
      </c>
      <c r="G3121" s="61" t="s">
        <v>6429</v>
      </c>
      <c r="H3121" s="515">
        <v>1086.09</v>
      </c>
      <c r="I3121" s="515">
        <v>888.4216199999998</v>
      </c>
      <c r="J3121" s="515">
        <v>701.61414</v>
      </c>
      <c r="K3121" s="246">
        <v>21.8</v>
      </c>
      <c r="L3121" s="560">
        <v>0.5</v>
      </c>
      <c r="M3121" s="590">
        <v>4.0</v>
      </c>
      <c r="N3121" s="105"/>
      <c r="O3121" s="563">
        <v>30226.0</v>
      </c>
      <c r="P3121" s="563"/>
      <c r="S3121" s="8"/>
      <c r="T3121" s="8"/>
      <c r="U3121" s="8"/>
      <c r="V3121" s="8"/>
      <c r="W3121" s="8"/>
    </row>
    <row r="3122" ht="15.75" customHeight="1">
      <c r="A3122" s="9" t="s">
        <v>6532</v>
      </c>
      <c r="B3122" s="9" t="s">
        <v>6533</v>
      </c>
      <c r="C3122" s="61">
        <v>8.0</v>
      </c>
      <c r="D3122" s="61">
        <v>53.0</v>
      </c>
      <c r="E3122" s="61">
        <v>418.0</v>
      </c>
      <c r="F3122" s="61">
        <v>1750.0</v>
      </c>
      <c r="G3122" s="61" t="s">
        <v>6432</v>
      </c>
      <c r="H3122" s="515">
        <v>1474.77</v>
      </c>
      <c r="I3122" s="515">
        <v>1206.36186</v>
      </c>
      <c r="J3122" s="515">
        <v>952.70142</v>
      </c>
      <c r="K3122" s="246">
        <v>28.5</v>
      </c>
      <c r="L3122" s="560">
        <v>0.5</v>
      </c>
      <c r="M3122" s="590">
        <v>4.0</v>
      </c>
      <c r="N3122" s="105"/>
      <c r="O3122" s="563">
        <v>41043.0</v>
      </c>
      <c r="P3122" s="563"/>
      <c r="S3122" s="8"/>
      <c r="T3122" s="8"/>
      <c r="U3122" s="8"/>
      <c r="V3122" s="8"/>
      <c r="W3122" s="8"/>
    </row>
    <row r="3123" ht="15.75" customHeight="1">
      <c r="A3123" s="9" t="s">
        <v>6534</v>
      </c>
      <c r="B3123" s="9" t="s">
        <v>6535</v>
      </c>
      <c r="C3123" s="61">
        <v>10.0</v>
      </c>
      <c r="D3123" s="61">
        <v>53.0</v>
      </c>
      <c r="E3123" s="61">
        <v>522.0</v>
      </c>
      <c r="F3123" s="61">
        <v>1750.0</v>
      </c>
      <c r="G3123" s="61" t="s">
        <v>6435</v>
      </c>
      <c r="H3123" s="515">
        <v>1863.45</v>
      </c>
      <c r="I3123" s="515">
        <v>1524.3020999999999</v>
      </c>
      <c r="J3123" s="515">
        <v>1203.7887</v>
      </c>
      <c r="K3123" s="246">
        <v>35.1</v>
      </c>
      <c r="L3123" s="560">
        <v>0.5</v>
      </c>
      <c r="M3123" s="590">
        <v>6.0</v>
      </c>
      <c r="N3123" s="105"/>
      <c r="O3123" s="563">
        <v>51860.0</v>
      </c>
      <c r="P3123" s="563"/>
      <c r="S3123" s="8"/>
      <c r="T3123" s="8"/>
      <c r="U3123" s="8"/>
      <c r="V3123" s="8"/>
      <c r="W3123" s="8"/>
    </row>
    <row r="3124" ht="15.75" customHeight="1">
      <c r="A3124" s="9" t="s">
        <v>6536</v>
      </c>
      <c r="B3124" s="9" t="s">
        <v>6537</v>
      </c>
      <c r="C3124" s="61">
        <v>12.0</v>
      </c>
      <c r="D3124" s="61">
        <v>53.0</v>
      </c>
      <c r="E3124" s="61">
        <v>626.0</v>
      </c>
      <c r="F3124" s="61">
        <v>1750.0</v>
      </c>
      <c r="G3124" s="61" t="s">
        <v>6438</v>
      </c>
      <c r="H3124" s="515">
        <v>2250.9</v>
      </c>
      <c r="I3124" s="515">
        <v>1841.2362</v>
      </c>
      <c r="J3124" s="515">
        <v>1454.0814</v>
      </c>
      <c r="K3124" s="246">
        <v>49.1</v>
      </c>
      <c r="L3124" s="560">
        <v>0.5</v>
      </c>
      <c r="M3124" s="590">
        <v>6.0</v>
      </c>
      <c r="N3124" s="105"/>
      <c r="O3124" s="563">
        <v>62643.0</v>
      </c>
      <c r="P3124" s="563"/>
      <c r="S3124" s="8"/>
      <c r="T3124" s="8"/>
      <c r="U3124" s="8"/>
      <c r="V3124" s="8"/>
      <c r="W3124" s="8"/>
    </row>
    <row r="3125" ht="15.75" customHeight="1">
      <c r="A3125" s="9" t="s">
        <v>6538</v>
      </c>
      <c r="B3125" s="9" t="s">
        <v>6539</v>
      </c>
      <c r="C3125" s="61">
        <v>14.0</v>
      </c>
      <c r="D3125" s="61">
        <v>53.0</v>
      </c>
      <c r="E3125" s="61">
        <v>730.0</v>
      </c>
      <c r="F3125" s="61">
        <v>1750.0</v>
      </c>
      <c r="G3125" s="61" t="s">
        <v>6441</v>
      </c>
      <c r="H3125" s="515">
        <v>2640.0</v>
      </c>
      <c r="I3125" s="515">
        <v>2159.52</v>
      </c>
      <c r="J3125" s="515">
        <v>1705.44</v>
      </c>
      <c r="K3125" s="246">
        <v>48.5</v>
      </c>
      <c r="L3125" s="560">
        <v>0.5</v>
      </c>
      <c r="M3125" s="590">
        <v>6.0</v>
      </c>
      <c r="N3125" s="105"/>
      <c r="O3125" s="563">
        <v>73471.0</v>
      </c>
      <c r="P3125" s="563"/>
      <c r="S3125" s="8"/>
      <c r="T3125" s="8"/>
      <c r="U3125" s="8"/>
      <c r="V3125" s="8"/>
      <c r="W3125" s="8"/>
    </row>
    <row r="3126" ht="15.75" customHeight="1">
      <c r="E3126" s="8"/>
      <c r="H3126" s="63"/>
      <c r="I3126" s="63"/>
      <c r="J3126" s="63"/>
      <c r="K3126" s="586"/>
      <c r="N3126" s="608"/>
      <c r="O3126" s="563">
        <v>0.0</v>
      </c>
      <c r="P3126" s="563"/>
      <c r="S3126" s="8"/>
      <c r="T3126" s="8"/>
      <c r="U3126" s="8"/>
      <c r="V3126" s="8"/>
      <c r="W3126" s="8"/>
    </row>
    <row r="3127" ht="15.75" customHeight="1">
      <c r="B3127" s="573" t="s">
        <v>1961</v>
      </c>
      <c r="E3127" s="8"/>
      <c r="H3127" s="63"/>
      <c r="I3127" s="63"/>
      <c r="J3127" s="63"/>
      <c r="K3127" s="586"/>
      <c r="N3127" s="608"/>
      <c r="O3127" s="563">
        <v>0.0</v>
      </c>
      <c r="P3127" s="563"/>
      <c r="S3127" s="8"/>
      <c r="T3127" s="8"/>
      <c r="U3127" s="8"/>
      <c r="V3127" s="8"/>
      <c r="W3127" s="8"/>
    </row>
    <row r="3128" ht="15.75" customHeight="1">
      <c r="A3128" s="9" t="s">
        <v>6540</v>
      </c>
      <c r="B3128" s="9" t="s">
        <v>6541</v>
      </c>
      <c r="C3128" s="61">
        <v>4.0</v>
      </c>
      <c r="D3128" s="61">
        <v>53.0</v>
      </c>
      <c r="E3128" s="61">
        <v>210.0</v>
      </c>
      <c r="F3128" s="61">
        <v>2000.0</v>
      </c>
      <c r="G3128" s="61" t="s">
        <v>6444</v>
      </c>
      <c r="H3128" s="515">
        <v>798.0</v>
      </c>
      <c r="I3128" s="515">
        <v>652.764</v>
      </c>
      <c r="J3128" s="515">
        <v>515.508</v>
      </c>
      <c r="K3128" s="246">
        <v>17.0</v>
      </c>
      <c r="L3128" s="560">
        <v>0.5</v>
      </c>
      <c r="M3128" s="590">
        <v>4.0</v>
      </c>
      <c r="N3128" s="607" t="s">
        <v>1254</v>
      </c>
      <c r="O3128" s="563">
        <v>22208.0</v>
      </c>
      <c r="P3128" s="563"/>
      <c r="S3128" s="8"/>
      <c r="T3128" s="8"/>
      <c r="U3128" s="8"/>
      <c r="V3128" s="8"/>
      <c r="W3128" s="8"/>
    </row>
    <row r="3129" ht="15.75" customHeight="1">
      <c r="A3129" s="9" t="s">
        <v>6542</v>
      </c>
      <c r="B3129" s="9" t="s">
        <v>6543</v>
      </c>
      <c r="C3129" s="61">
        <v>6.0</v>
      </c>
      <c r="D3129" s="61">
        <v>53.0</v>
      </c>
      <c r="E3129" s="61">
        <v>314.0</v>
      </c>
      <c r="F3129" s="61">
        <v>2000.0</v>
      </c>
      <c r="G3129" s="61" t="s">
        <v>6447</v>
      </c>
      <c r="H3129" s="515">
        <v>1242.3</v>
      </c>
      <c r="I3129" s="515">
        <v>1016.2013999999999</v>
      </c>
      <c r="J3129" s="515">
        <v>802.5258</v>
      </c>
      <c r="K3129" s="246">
        <v>24.6</v>
      </c>
      <c r="L3129" s="560">
        <v>0.5</v>
      </c>
      <c r="M3129" s="590">
        <v>4.0</v>
      </c>
      <c r="N3129" s="105"/>
      <c r="O3129" s="563">
        <v>34573.0</v>
      </c>
      <c r="P3129" s="563"/>
      <c r="S3129" s="8"/>
      <c r="T3129" s="8"/>
      <c r="U3129" s="8"/>
      <c r="V3129" s="8"/>
      <c r="W3129" s="8"/>
    </row>
    <row r="3130" ht="15.75" customHeight="1">
      <c r="A3130" s="9" t="s">
        <v>6544</v>
      </c>
      <c r="B3130" s="9" t="s">
        <v>6545</v>
      </c>
      <c r="C3130" s="61">
        <v>8.0</v>
      </c>
      <c r="D3130" s="61">
        <v>53.0</v>
      </c>
      <c r="E3130" s="61">
        <v>418.0</v>
      </c>
      <c r="F3130" s="61">
        <v>2000.0</v>
      </c>
      <c r="G3130" s="61" t="s">
        <v>6450</v>
      </c>
      <c r="H3130" s="515">
        <v>1686.3300000000002</v>
      </c>
      <c r="I3130" s="515">
        <v>1379.41794</v>
      </c>
      <c r="J3130" s="515">
        <v>1089.3691800000001</v>
      </c>
      <c r="K3130" s="246">
        <v>32.2</v>
      </c>
      <c r="L3130" s="560">
        <v>0.5</v>
      </c>
      <c r="M3130" s="590">
        <v>4.0</v>
      </c>
      <c r="N3130" s="105"/>
      <c r="O3130" s="563">
        <v>46930.0</v>
      </c>
      <c r="P3130" s="563"/>
      <c r="S3130" s="8"/>
      <c r="T3130" s="8"/>
      <c r="U3130" s="8"/>
      <c r="V3130" s="8"/>
      <c r="W3130" s="8"/>
    </row>
    <row r="3131" ht="15.75" customHeight="1">
      <c r="A3131" s="9" t="s">
        <v>6546</v>
      </c>
      <c r="B3131" s="9" t="s">
        <v>6547</v>
      </c>
      <c r="C3131" s="61">
        <v>10.0</v>
      </c>
      <c r="D3131" s="61">
        <v>53.0</v>
      </c>
      <c r="E3131" s="61">
        <v>522.0</v>
      </c>
      <c r="F3131" s="61">
        <v>2000.0</v>
      </c>
      <c r="G3131" s="61" t="s">
        <v>6453</v>
      </c>
      <c r="H3131" s="515">
        <v>2130.36</v>
      </c>
      <c r="I3131" s="515">
        <v>1742.63448</v>
      </c>
      <c r="J3131" s="515">
        <v>1376.2125600000002</v>
      </c>
      <c r="K3131" s="246">
        <v>39.8</v>
      </c>
      <c r="L3131" s="560">
        <v>0.5</v>
      </c>
      <c r="M3131" s="590">
        <v>6.0</v>
      </c>
      <c r="N3131" s="105"/>
      <c r="O3131" s="563">
        <v>59288.0</v>
      </c>
      <c r="P3131" s="563"/>
      <c r="S3131" s="8"/>
      <c r="T3131" s="8"/>
      <c r="U3131" s="8"/>
      <c r="V3131" s="8"/>
      <c r="W3131" s="8"/>
    </row>
    <row r="3132" ht="15.75" customHeight="1">
      <c r="A3132" s="9" t="s">
        <v>6548</v>
      </c>
      <c r="B3132" s="9" t="s">
        <v>6549</v>
      </c>
      <c r="C3132" s="61">
        <v>12.0</v>
      </c>
      <c r="D3132" s="61">
        <v>53.0</v>
      </c>
      <c r="E3132" s="61">
        <v>626.0</v>
      </c>
      <c r="F3132" s="61">
        <v>2000.0</v>
      </c>
      <c r="G3132" s="61" t="s">
        <v>6456</v>
      </c>
      <c r="H3132" s="515">
        <v>2573.1600000000003</v>
      </c>
      <c r="I3132" s="515">
        <v>2104.84488</v>
      </c>
      <c r="J3132" s="515">
        <v>1662.2613600000002</v>
      </c>
      <c r="K3132" s="246">
        <v>43.7</v>
      </c>
      <c r="L3132" s="560">
        <v>0.5</v>
      </c>
      <c r="M3132" s="590">
        <v>6.0</v>
      </c>
      <c r="N3132" s="105"/>
      <c r="O3132" s="563">
        <v>71612.0</v>
      </c>
      <c r="P3132" s="563"/>
      <c r="S3132" s="8"/>
      <c r="T3132" s="8"/>
      <c r="U3132" s="8"/>
      <c r="V3132" s="8"/>
      <c r="W3132" s="8"/>
    </row>
    <row r="3133" ht="15.75" customHeight="1">
      <c r="A3133" s="9" t="s">
        <v>6550</v>
      </c>
      <c r="B3133" s="9" t="s">
        <v>6551</v>
      </c>
      <c r="C3133" s="61">
        <v>14.0</v>
      </c>
      <c r="D3133" s="61">
        <v>53.0</v>
      </c>
      <c r="E3133" s="61">
        <v>730.0</v>
      </c>
      <c r="F3133" s="61">
        <v>2000.0</v>
      </c>
      <c r="G3133" s="61" t="s">
        <v>6459</v>
      </c>
      <c r="H3133" s="515">
        <v>3017.0</v>
      </c>
      <c r="I3133" s="515">
        <v>2467.906</v>
      </c>
      <c r="J3133" s="515">
        <v>1948.982</v>
      </c>
      <c r="K3133" s="246">
        <v>54.9</v>
      </c>
      <c r="L3133" s="560">
        <v>0.5</v>
      </c>
      <c r="M3133" s="590">
        <v>6.0</v>
      </c>
      <c r="N3133" s="105"/>
      <c r="O3133" s="563">
        <v>83963.0</v>
      </c>
      <c r="P3133" s="563"/>
      <c r="S3133" s="8"/>
      <c r="T3133" s="8"/>
      <c r="U3133" s="8"/>
      <c r="V3133" s="8"/>
      <c r="W3133" s="8"/>
    </row>
    <row r="3134" ht="15.75" customHeight="1">
      <c r="C3134" s="67"/>
      <c r="D3134" s="67"/>
      <c r="E3134" s="67"/>
      <c r="F3134" s="67"/>
      <c r="G3134" s="67"/>
      <c r="H3134" s="115"/>
      <c r="I3134" s="115"/>
      <c r="J3134" s="115"/>
      <c r="K3134" s="207"/>
      <c r="L3134" s="570"/>
      <c r="M3134" s="592"/>
      <c r="N3134" s="608"/>
      <c r="O3134" s="563">
        <v>0.0</v>
      </c>
      <c r="P3134" s="563"/>
      <c r="S3134" s="8"/>
      <c r="T3134" s="8"/>
      <c r="U3134" s="8"/>
      <c r="V3134" s="8"/>
      <c r="W3134" s="8"/>
    </row>
    <row r="3135" ht="15.75" customHeight="1">
      <c r="B3135" s="573" t="s">
        <v>2015</v>
      </c>
      <c r="E3135" s="8"/>
      <c r="H3135" s="115"/>
      <c r="I3135" s="115"/>
      <c r="J3135" s="115"/>
      <c r="K3135" s="586"/>
      <c r="N3135" s="608"/>
      <c r="O3135" s="563">
        <v>0.0</v>
      </c>
      <c r="P3135" s="563"/>
      <c r="S3135" s="8"/>
      <c r="T3135" s="8"/>
      <c r="U3135" s="8"/>
      <c r="V3135" s="8"/>
      <c r="W3135" s="8"/>
    </row>
    <row r="3136" ht="15.75" customHeight="1">
      <c r="A3136" s="9" t="s">
        <v>6552</v>
      </c>
      <c r="B3136" s="9" t="s">
        <v>6553</v>
      </c>
      <c r="C3136" s="61">
        <v>4.0</v>
      </c>
      <c r="D3136" s="61">
        <v>53.0</v>
      </c>
      <c r="E3136" s="61">
        <v>210.0</v>
      </c>
      <c r="F3136" s="61">
        <v>2250.0</v>
      </c>
      <c r="G3136" s="61" t="s">
        <v>6462</v>
      </c>
      <c r="H3136" s="515">
        <v>898.0</v>
      </c>
      <c r="I3136" s="515">
        <v>734.564</v>
      </c>
      <c r="J3136" s="515">
        <v>580.1080000000001</v>
      </c>
      <c r="K3136" s="246">
        <v>18.8</v>
      </c>
      <c r="L3136" s="560">
        <v>0.5</v>
      </c>
      <c r="M3136" s="590">
        <v>4.0</v>
      </c>
      <c r="N3136" s="607" t="s">
        <v>1254</v>
      </c>
      <c r="O3136" s="563">
        <v>24991.0</v>
      </c>
      <c r="P3136" s="563"/>
      <c r="S3136" s="8"/>
      <c r="T3136" s="8"/>
      <c r="U3136" s="8"/>
      <c r="V3136" s="8"/>
      <c r="W3136" s="8"/>
    </row>
    <row r="3137" ht="15.75" customHeight="1">
      <c r="A3137" s="9" t="s">
        <v>6554</v>
      </c>
      <c r="B3137" s="9" t="s">
        <v>6555</v>
      </c>
      <c r="C3137" s="61">
        <v>6.0</v>
      </c>
      <c r="D3137" s="61">
        <v>53.0</v>
      </c>
      <c r="E3137" s="61">
        <v>314.0</v>
      </c>
      <c r="F3137" s="61">
        <v>2250.0</v>
      </c>
      <c r="G3137" s="61" t="s">
        <v>6465</v>
      </c>
      <c r="H3137" s="515">
        <v>1397.28</v>
      </c>
      <c r="I3137" s="515">
        <v>1142.9750399999998</v>
      </c>
      <c r="J3137" s="515">
        <v>902.64288</v>
      </c>
      <c r="K3137" s="246">
        <v>27.3</v>
      </c>
      <c r="L3137" s="560">
        <v>0.5</v>
      </c>
      <c r="M3137" s="590">
        <v>4.0</v>
      </c>
      <c r="N3137" s="105"/>
      <c r="O3137" s="563">
        <v>38886.0</v>
      </c>
      <c r="P3137" s="563"/>
      <c r="S3137" s="8"/>
      <c r="T3137" s="8"/>
      <c r="U3137" s="8"/>
      <c r="V3137" s="8"/>
      <c r="W3137" s="8"/>
    </row>
    <row r="3138" ht="15.75" customHeight="1">
      <c r="A3138" s="9" t="s">
        <v>6556</v>
      </c>
      <c r="B3138" s="9" t="s">
        <v>6557</v>
      </c>
      <c r="C3138" s="61">
        <v>8.0</v>
      </c>
      <c r="D3138" s="61">
        <v>53.0</v>
      </c>
      <c r="E3138" s="61">
        <v>418.0</v>
      </c>
      <c r="F3138" s="61">
        <v>2250.0</v>
      </c>
      <c r="G3138" s="61" t="s">
        <v>6468</v>
      </c>
      <c r="H3138" s="515">
        <v>1896.66</v>
      </c>
      <c r="I3138" s="515">
        <v>1551.46788</v>
      </c>
      <c r="J3138" s="515">
        <v>1225.2423600000002</v>
      </c>
      <c r="K3138" s="246">
        <v>35.8</v>
      </c>
      <c r="L3138" s="560">
        <v>0.5</v>
      </c>
      <c r="M3138" s="590">
        <v>4.0</v>
      </c>
      <c r="N3138" s="105"/>
      <c r="O3138" s="563">
        <v>52785.0</v>
      </c>
      <c r="P3138" s="563"/>
      <c r="S3138" s="8"/>
      <c r="T3138" s="8"/>
      <c r="U3138" s="8"/>
      <c r="V3138" s="8"/>
      <c r="W3138" s="8"/>
    </row>
    <row r="3139" ht="15.75" customHeight="1">
      <c r="A3139" s="9" t="s">
        <v>6558</v>
      </c>
      <c r="B3139" s="9" t="s">
        <v>6559</v>
      </c>
      <c r="C3139" s="61">
        <v>10.0</v>
      </c>
      <c r="D3139" s="61">
        <v>53.0</v>
      </c>
      <c r="E3139" s="61">
        <v>522.0</v>
      </c>
      <c r="F3139" s="61">
        <v>2250.0</v>
      </c>
      <c r="G3139" s="61" t="s">
        <v>6471</v>
      </c>
      <c r="H3139" s="515">
        <v>2396.04</v>
      </c>
      <c r="I3139" s="515">
        <v>1959.9607199999998</v>
      </c>
      <c r="J3139" s="515">
        <v>1547.84184</v>
      </c>
      <c r="K3139" s="246">
        <v>44.3</v>
      </c>
      <c r="L3139" s="560">
        <v>0.5</v>
      </c>
      <c r="M3139" s="590">
        <v>6.0</v>
      </c>
      <c r="N3139" s="105"/>
      <c r="O3139" s="563">
        <v>66682.0</v>
      </c>
      <c r="P3139" s="563"/>
      <c r="S3139" s="8"/>
      <c r="T3139" s="8"/>
      <c r="U3139" s="8"/>
      <c r="V3139" s="8"/>
      <c r="W3139" s="8"/>
    </row>
    <row r="3140" ht="15.75" customHeight="1">
      <c r="A3140" s="9" t="s">
        <v>6560</v>
      </c>
      <c r="B3140" s="9" t="s">
        <v>6561</v>
      </c>
      <c r="C3140" s="61">
        <v>12.0</v>
      </c>
      <c r="D3140" s="61">
        <v>53.0</v>
      </c>
      <c r="E3140" s="61">
        <v>626.0</v>
      </c>
      <c r="F3140" s="61">
        <v>2250.0</v>
      </c>
      <c r="G3140" s="61" t="s">
        <v>6474</v>
      </c>
      <c r="H3140" s="515">
        <v>2894.19</v>
      </c>
      <c r="I3140" s="515">
        <v>2367.44742</v>
      </c>
      <c r="J3140" s="515">
        <v>1869.6467400000001</v>
      </c>
      <c r="K3140" s="246">
        <v>52.8</v>
      </c>
      <c r="L3140" s="560">
        <v>0.5</v>
      </c>
      <c r="M3140" s="590">
        <v>6.0</v>
      </c>
      <c r="N3140" s="105"/>
      <c r="O3140" s="563">
        <v>80545.0</v>
      </c>
      <c r="P3140" s="563"/>
      <c r="S3140" s="8"/>
      <c r="T3140" s="8"/>
      <c r="U3140" s="8"/>
      <c r="V3140" s="8"/>
      <c r="W3140" s="8"/>
    </row>
    <row r="3141" ht="15.75" customHeight="1">
      <c r="A3141" s="9" t="s">
        <v>6562</v>
      </c>
      <c r="B3141" s="9" t="s">
        <v>6563</v>
      </c>
      <c r="C3141" s="61">
        <v>14.0</v>
      </c>
      <c r="D3141" s="61">
        <v>53.0</v>
      </c>
      <c r="E3141" s="61">
        <v>730.0</v>
      </c>
      <c r="F3141" s="61">
        <v>2250.0</v>
      </c>
      <c r="G3141" s="61" t="s">
        <v>6477</v>
      </c>
      <c r="H3141" s="515">
        <v>3394.0</v>
      </c>
      <c r="I3141" s="515">
        <v>2776.292</v>
      </c>
      <c r="J3141" s="515">
        <v>2192.524</v>
      </c>
      <c r="K3141" s="246">
        <v>61.3</v>
      </c>
      <c r="L3141" s="560">
        <v>0.5</v>
      </c>
      <c r="M3141" s="590">
        <v>6.0</v>
      </c>
      <c r="N3141" s="105"/>
      <c r="O3141" s="563">
        <v>94455.0</v>
      </c>
      <c r="P3141" s="563"/>
      <c r="S3141" s="8"/>
      <c r="T3141" s="8"/>
      <c r="U3141" s="8"/>
      <c r="V3141" s="8"/>
      <c r="W3141" s="8"/>
    </row>
    <row r="3142" ht="15.75" customHeight="1">
      <c r="E3142" s="8"/>
      <c r="H3142" s="63"/>
      <c r="I3142" s="63"/>
      <c r="J3142" s="63"/>
      <c r="K3142" s="586"/>
      <c r="N3142" s="608"/>
      <c r="O3142" s="563">
        <v>0.0</v>
      </c>
      <c r="P3142" s="563"/>
      <c r="S3142" s="8"/>
      <c r="T3142" s="8"/>
      <c r="U3142" s="8"/>
      <c r="V3142" s="8"/>
      <c r="W3142" s="8"/>
    </row>
    <row r="3143" ht="15.75" customHeight="1">
      <c r="B3143" s="573" t="s">
        <v>2042</v>
      </c>
      <c r="E3143" s="8"/>
      <c r="H3143" s="63"/>
      <c r="I3143" s="63"/>
      <c r="J3143" s="63"/>
      <c r="K3143" s="586"/>
      <c r="N3143" s="608"/>
      <c r="O3143" s="563">
        <v>0.0</v>
      </c>
      <c r="P3143" s="563"/>
      <c r="S3143" s="8"/>
      <c r="T3143" s="8"/>
      <c r="U3143" s="8"/>
      <c r="V3143" s="8"/>
      <c r="W3143" s="8"/>
    </row>
    <row r="3144" ht="15.75" customHeight="1">
      <c r="A3144" s="9" t="s">
        <v>6564</v>
      </c>
      <c r="B3144" s="9" t="s">
        <v>6565</v>
      </c>
      <c r="C3144" s="61">
        <v>4.0</v>
      </c>
      <c r="D3144" s="61">
        <v>53.0</v>
      </c>
      <c r="E3144" s="61">
        <v>210.0</v>
      </c>
      <c r="F3144" s="61">
        <v>2500.0</v>
      </c>
      <c r="G3144" s="61" t="s">
        <v>6480</v>
      </c>
      <c r="H3144" s="515">
        <v>998.0</v>
      </c>
      <c r="I3144" s="515">
        <v>816.3639999999999</v>
      </c>
      <c r="J3144" s="515">
        <v>644.708</v>
      </c>
      <c r="K3144" s="246">
        <v>20.7</v>
      </c>
      <c r="L3144" s="560">
        <v>0.5</v>
      </c>
      <c r="M3144" s="590">
        <v>4.0</v>
      </c>
      <c r="N3144" s="607" t="s">
        <v>1254</v>
      </c>
      <c r="O3144" s="563">
        <v>27774.0</v>
      </c>
      <c r="P3144" s="563"/>
      <c r="S3144" s="8"/>
      <c r="T3144" s="8"/>
      <c r="U3144" s="8"/>
      <c r="V3144" s="8"/>
      <c r="W3144" s="8"/>
    </row>
    <row r="3145" ht="15.75" customHeight="1">
      <c r="A3145" s="9" t="s">
        <v>6566</v>
      </c>
      <c r="B3145" s="9" t="s">
        <v>6567</v>
      </c>
      <c r="C3145" s="61">
        <v>6.0</v>
      </c>
      <c r="D3145" s="61">
        <v>53.0</v>
      </c>
      <c r="E3145" s="61">
        <v>314.0</v>
      </c>
      <c r="F3145" s="61">
        <v>2500.0</v>
      </c>
      <c r="G3145" s="61" t="s">
        <v>6483</v>
      </c>
      <c r="H3145" s="515">
        <v>1552.26</v>
      </c>
      <c r="I3145" s="515">
        <v>1269.74868</v>
      </c>
      <c r="J3145" s="515">
        <v>1002.75996</v>
      </c>
      <c r="K3145" s="246">
        <v>30.1</v>
      </c>
      <c r="L3145" s="560">
        <v>0.5</v>
      </c>
      <c r="M3145" s="590">
        <v>4.0</v>
      </c>
      <c r="N3145" s="105"/>
      <c r="O3145" s="563">
        <v>43200.0</v>
      </c>
      <c r="P3145" s="563"/>
      <c r="S3145" s="8"/>
      <c r="T3145" s="8"/>
      <c r="U3145" s="8"/>
      <c r="V3145" s="8"/>
      <c r="W3145" s="8"/>
    </row>
    <row r="3146" ht="15.75" customHeight="1">
      <c r="A3146" s="9" t="s">
        <v>6568</v>
      </c>
      <c r="B3146" s="9" t="s">
        <v>6569</v>
      </c>
      <c r="C3146" s="61">
        <v>8.0</v>
      </c>
      <c r="D3146" s="61">
        <v>53.0</v>
      </c>
      <c r="E3146" s="61">
        <v>418.0</v>
      </c>
      <c r="F3146" s="61">
        <v>2500.0</v>
      </c>
      <c r="G3146" s="61" t="s">
        <v>6486</v>
      </c>
      <c r="H3146" s="515">
        <v>2106.99</v>
      </c>
      <c r="I3146" s="515">
        <v>1723.5178199999998</v>
      </c>
      <c r="J3146" s="515">
        <v>1361.11554</v>
      </c>
      <c r="K3146" s="246">
        <v>39.5</v>
      </c>
      <c r="L3146" s="560">
        <v>0.5</v>
      </c>
      <c r="M3146" s="590">
        <v>4.0</v>
      </c>
      <c r="N3146" s="105"/>
      <c r="O3146" s="563">
        <v>58638.0</v>
      </c>
      <c r="P3146" s="563"/>
      <c r="S3146" s="8"/>
      <c r="T3146" s="8"/>
      <c r="U3146" s="8"/>
      <c r="V3146" s="8"/>
      <c r="W3146" s="8"/>
    </row>
    <row r="3147" ht="15.75" customHeight="1">
      <c r="A3147" s="9" t="s">
        <v>6570</v>
      </c>
      <c r="B3147" s="9" t="s">
        <v>6571</v>
      </c>
      <c r="C3147" s="61">
        <v>10.0</v>
      </c>
      <c r="D3147" s="61">
        <v>53.0</v>
      </c>
      <c r="E3147" s="61">
        <v>522.0</v>
      </c>
      <c r="F3147" s="61">
        <v>2500.0</v>
      </c>
      <c r="G3147" s="61" t="s">
        <v>6489</v>
      </c>
      <c r="H3147" s="515">
        <v>2662.95</v>
      </c>
      <c r="I3147" s="515">
        <v>2178.2931</v>
      </c>
      <c r="J3147" s="515">
        <v>1720.2657</v>
      </c>
      <c r="K3147" s="246">
        <v>48.9</v>
      </c>
      <c r="L3147" s="560">
        <v>0.5</v>
      </c>
      <c r="M3147" s="590">
        <v>6.0</v>
      </c>
      <c r="N3147" s="105"/>
      <c r="O3147" s="563">
        <v>74110.0</v>
      </c>
      <c r="P3147" s="563"/>
      <c r="S3147" s="8"/>
      <c r="T3147" s="8"/>
      <c r="U3147" s="8"/>
      <c r="V3147" s="8"/>
      <c r="W3147" s="8"/>
    </row>
    <row r="3148" ht="15.75" customHeight="1">
      <c r="A3148" s="9" t="s">
        <v>6572</v>
      </c>
      <c r="B3148" s="9" t="s">
        <v>6573</v>
      </c>
      <c r="C3148" s="61">
        <v>12.0</v>
      </c>
      <c r="D3148" s="61">
        <v>53.0</v>
      </c>
      <c r="E3148" s="61">
        <v>626.0</v>
      </c>
      <c r="F3148" s="61">
        <v>2500.0</v>
      </c>
      <c r="G3148" s="61" t="s">
        <v>6492</v>
      </c>
      <c r="H3148" s="515">
        <v>3217.68</v>
      </c>
      <c r="I3148" s="515">
        <v>2632.0622399999997</v>
      </c>
      <c r="J3148" s="515">
        <v>2078.62128</v>
      </c>
      <c r="K3148" s="246">
        <v>58.3</v>
      </c>
      <c r="L3148" s="560">
        <v>0.5</v>
      </c>
      <c r="M3148" s="590">
        <v>6.0</v>
      </c>
      <c r="N3148" s="105"/>
      <c r="O3148" s="563">
        <v>89548.0</v>
      </c>
      <c r="P3148" s="563"/>
      <c r="S3148" s="8"/>
      <c r="T3148" s="8"/>
      <c r="U3148" s="8"/>
      <c r="V3148" s="8"/>
      <c r="W3148" s="8"/>
    </row>
    <row r="3149" ht="15.75" customHeight="1">
      <c r="A3149" s="9" t="s">
        <v>6574</v>
      </c>
      <c r="B3149" s="9" t="s">
        <v>6575</v>
      </c>
      <c r="C3149" s="61">
        <v>14.0</v>
      </c>
      <c r="D3149" s="61">
        <v>53.0</v>
      </c>
      <c r="E3149" s="61">
        <v>730.0</v>
      </c>
      <c r="F3149" s="61">
        <v>2500.0</v>
      </c>
      <c r="G3149" s="61" t="s">
        <v>6495</v>
      </c>
      <c r="H3149" s="515">
        <v>3772.0</v>
      </c>
      <c r="I3149" s="515">
        <v>3085.4959999999996</v>
      </c>
      <c r="J3149" s="515">
        <v>2436.712</v>
      </c>
      <c r="K3149" s="246">
        <v>67.7</v>
      </c>
      <c r="L3149" s="560">
        <v>0.5</v>
      </c>
      <c r="M3149" s="590">
        <v>6.0</v>
      </c>
      <c r="N3149" s="105"/>
      <c r="O3149" s="563">
        <v>104975.0</v>
      </c>
      <c r="P3149" s="563"/>
      <c r="S3149" s="8"/>
      <c r="T3149" s="8"/>
      <c r="U3149" s="8"/>
      <c r="V3149" s="8"/>
      <c r="W3149" s="8"/>
    </row>
    <row r="3150" ht="15.75" customHeight="1">
      <c r="A3150" s="9"/>
      <c r="B3150" s="9"/>
      <c r="C3150" s="61"/>
      <c r="D3150" s="61"/>
      <c r="E3150" s="61"/>
      <c r="F3150" s="61"/>
      <c r="G3150" s="61"/>
      <c r="H3150" s="515"/>
      <c r="I3150" s="515"/>
      <c r="J3150" s="515"/>
      <c r="K3150" s="246"/>
      <c r="L3150" s="560"/>
      <c r="M3150" s="590"/>
      <c r="N3150" s="607"/>
      <c r="O3150" s="563">
        <v>0.0</v>
      </c>
      <c r="P3150" s="563"/>
      <c r="S3150" s="8"/>
      <c r="T3150" s="8"/>
      <c r="U3150" s="8"/>
      <c r="V3150" s="8"/>
      <c r="W3150" s="8"/>
    </row>
    <row r="3151" ht="15.75" customHeight="1">
      <c r="A3151" s="9" t="s">
        <v>6576</v>
      </c>
      <c r="B3151" s="9" t="s">
        <v>6577</v>
      </c>
      <c r="C3151" s="61">
        <v>4.0</v>
      </c>
      <c r="D3151" s="61">
        <v>106.0</v>
      </c>
      <c r="E3151" s="61">
        <v>210.0</v>
      </c>
      <c r="F3151" s="61">
        <v>1750.0</v>
      </c>
      <c r="G3151" s="61" t="s">
        <v>6426</v>
      </c>
      <c r="H3151" s="515">
        <v>1397.28</v>
      </c>
      <c r="I3151" s="515">
        <v>1142.9750399999998</v>
      </c>
      <c r="J3151" s="515">
        <v>902.64288</v>
      </c>
      <c r="K3151" s="246">
        <v>27.9</v>
      </c>
      <c r="L3151" s="560">
        <v>0.5</v>
      </c>
      <c r="M3151" s="590">
        <v>4.0</v>
      </c>
      <c r="N3151" s="609" t="s">
        <v>1254</v>
      </c>
      <c r="O3151" s="563">
        <v>38886.0</v>
      </c>
      <c r="P3151" s="563"/>
      <c r="S3151" s="8"/>
      <c r="T3151" s="8"/>
      <c r="U3151" s="8"/>
      <c r="V3151" s="8"/>
      <c r="W3151" s="8"/>
    </row>
    <row r="3152" ht="15.75" customHeight="1">
      <c r="A3152" s="9" t="s">
        <v>6578</v>
      </c>
      <c r="B3152" s="9" t="s">
        <v>6579</v>
      </c>
      <c r="C3152" s="61">
        <v>6.0</v>
      </c>
      <c r="D3152" s="61">
        <v>106.0</v>
      </c>
      <c r="E3152" s="61">
        <v>314.0</v>
      </c>
      <c r="F3152" s="61">
        <v>1750.0</v>
      </c>
      <c r="G3152" s="61" t="s">
        <v>6429</v>
      </c>
      <c r="H3152" s="515">
        <v>2172.18</v>
      </c>
      <c r="I3152" s="515">
        <v>1776.8432399999997</v>
      </c>
      <c r="J3152" s="515">
        <v>1403.22828</v>
      </c>
      <c r="K3152" s="246">
        <v>41.6</v>
      </c>
      <c r="L3152" s="560">
        <v>0.5</v>
      </c>
      <c r="M3152" s="590">
        <v>4.0</v>
      </c>
      <c r="N3152" s="105"/>
      <c r="O3152" s="563">
        <v>60451.0</v>
      </c>
      <c r="P3152" s="563"/>
      <c r="S3152" s="8"/>
      <c r="T3152" s="8"/>
      <c r="U3152" s="8"/>
      <c r="V3152" s="8"/>
      <c r="W3152" s="8"/>
    </row>
    <row r="3153" ht="15.75" customHeight="1">
      <c r="A3153" s="9" t="s">
        <v>6580</v>
      </c>
      <c r="B3153" s="9" t="s">
        <v>6581</v>
      </c>
      <c r="C3153" s="61">
        <v>8.0</v>
      </c>
      <c r="D3153" s="61">
        <v>106.0</v>
      </c>
      <c r="E3153" s="61">
        <v>418.0</v>
      </c>
      <c r="F3153" s="61">
        <v>1750.0</v>
      </c>
      <c r="G3153" s="61" t="s">
        <v>6432</v>
      </c>
      <c r="H3153" s="515">
        <v>2949.54</v>
      </c>
      <c r="I3153" s="515">
        <v>2412.72372</v>
      </c>
      <c r="J3153" s="515">
        <v>1905.40284</v>
      </c>
      <c r="K3153" s="246">
        <v>55.4</v>
      </c>
      <c r="L3153" s="560">
        <v>0.5</v>
      </c>
      <c r="M3153" s="590">
        <v>6.0</v>
      </c>
      <c r="N3153" s="105"/>
      <c r="O3153" s="563">
        <v>82086.0</v>
      </c>
      <c r="P3153" s="563"/>
      <c r="S3153" s="8"/>
      <c r="T3153" s="8"/>
      <c r="U3153" s="8"/>
      <c r="V3153" s="8"/>
      <c r="W3153" s="8"/>
    </row>
    <row r="3154" ht="15.75" customHeight="1">
      <c r="A3154" s="9" t="s">
        <v>6582</v>
      </c>
      <c r="B3154" s="9" t="s">
        <v>6583</v>
      </c>
      <c r="C3154" s="61">
        <v>10.0</v>
      </c>
      <c r="D3154" s="61">
        <v>106.0</v>
      </c>
      <c r="E3154" s="61">
        <v>522.0</v>
      </c>
      <c r="F3154" s="61">
        <v>1750.0</v>
      </c>
      <c r="G3154" s="61" t="s">
        <v>6435</v>
      </c>
      <c r="H3154" s="515">
        <v>3726.9</v>
      </c>
      <c r="I3154" s="515">
        <v>3048.6041999999998</v>
      </c>
      <c r="J3154" s="515">
        <v>2407.5774</v>
      </c>
      <c r="K3154" s="246">
        <v>69.2</v>
      </c>
      <c r="L3154" s="560">
        <v>0.5</v>
      </c>
      <c r="M3154" s="590">
        <v>6.0</v>
      </c>
      <c r="N3154" s="105"/>
      <c r="O3154" s="563">
        <v>103720.0</v>
      </c>
      <c r="P3154" s="563"/>
      <c r="S3154" s="8"/>
      <c r="T3154" s="8"/>
      <c r="U3154" s="8"/>
      <c r="V3154" s="8"/>
      <c r="W3154" s="8"/>
    </row>
    <row r="3155" ht="15.75" customHeight="1">
      <c r="E3155" s="8"/>
      <c r="H3155" s="63"/>
      <c r="I3155" s="63"/>
      <c r="J3155" s="63"/>
      <c r="K3155" s="586"/>
      <c r="O3155" s="563">
        <v>0.0</v>
      </c>
      <c r="P3155" s="563"/>
      <c r="S3155" s="8"/>
      <c r="T3155" s="8"/>
      <c r="U3155" s="8"/>
      <c r="V3155" s="8"/>
      <c r="W3155" s="8"/>
    </row>
    <row r="3156" ht="15.75" customHeight="1">
      <c r="B3156" s="573" t="s">
        <v>1961</v>
      </c>
      <c r="E3156" s="8"/>
      <c r="H3156" s="63"/>
      <c r="I3156" s="63"/>
      <c r="J3156" s="63"/>
      <c r="K3156" s="586"/>
      <c r="O3156" s="563">
        <v>0.0</v>
      </c>
      <c r="P3156" s="563"/>
      <c r="S3156" s="8"/>
      <c r="T3156" s="8"/>
      <c r="U3156" s="8"/>
      <c r="V3156" s="8"/>
      <c r="W3156" s="8"/>
    </row>
    <row r="3157" ht="15.75" customHeight="1">
      <c r="A3157" s="9" t="s">
        <v>6584</v>
      </c>
      <c r="B3157" s="9" t="s">
        <v>6585</v>
      </c>
      <c r="C3157" s="61">
        <v>4.0</v>
      </c>
      <c r="D3157" s="61">
        <v>106.0</v>
      </c>
      <c r="E3157" s="61">
        <v>210.0</v>
      </c>
      <c r="F3157" s="61">
        <v>2000.0</v>
      </c>
      <c r="G3157" s="61" t="s">
        <v>6444</v>
      </c>
      <c r="H3157" s="515">
        <v>1596.54</v>
      </c>
      <c r="I3157" s="515">
        <v>1305.9697199999998</v>
      </c>
      <c r="J3157" s="515">
        <v>1031.36484</v>
      </c>
      <c r="K3157" s="246">
        <v>31.5</v>
      </c>
      <c r="L3157" s="560">
        <v>0.5</v>
      </c>
      <c r="M3157" s="590">
        <v>4.0</v>
      </c>
      <c r="N3157" s="609" t="s">
        <v>1254</v>
      </c>
      <c r="O3157" s="563">
        <v>44432.0</v>
      </c>
      <c r="P3157" s="563"/>
      <c r="S3157" s="8"/>
      <c r="T3157" s="8"/>
      <c r="U3157" s="8"/>
      <c r="V3157" s="8"/>
      <c r="W3157" s="8"/>
    </row>
    <row r="3158" ht="15.75" customHeight="1">
      <c r="A3158" s="9" t="s">
        <v>6586</v>
      </c>
      <c r="B3158" s="9" t="s">
        <v>6587</v>
      </c>
      <c r="C3158" s="61">
        <v>6.0</v>
      </c>
      <c r="D3158" s="61">
        <v>106.0</v>
      </c>
      <c r="E3158" s="61">
        <v>314.0</v>
      </c>
      <c r="F3158" s="61">
        <v>2000.0</v>
      </c>
      <c r="G3158" s="61" t="s">
        <v>6447</v>
      </c>
      <c r="H3158" s="515">
        <v>2484.6</v>
      </c>
      <c r="I3158" s="515">
        <v>2032.4027999999998</v>
      </c>
      <c r="J3158" s="515">
        <v>1605.0516</v>
      </c>
      <c r="K3158" s="246">
        <v>47.1</v>
      </c>
      <c r="L3158" s="560">
        <v>0.5</v>
      </c>
      <c r="M3158" s="590">
        <v>4.0</v>
      </c>
      <c r="N3158" s="105"/>
      <c r="O3158" s="563">
        <v>69147.0</v>
      </c>
      <c r="P3158" s="563"/>
      <c r="S3158" s="8"/>
      <c r="T3158" s="8"/>
      <c r="U3158" s="8"/>
      <c r="V3158" s="8"/>
      <c r="W3158" s="8"/>
    </row>
    <row r="3159" ht="15.75" customHeight="1">
      <c r="A3159" s="9" t="s">
        <v>6588</v>
      </c>
      <c r="B3159" s="9" t="s">
        <v>6589</v>
      </c>
      <c r="C3159" s="61">
        <v>8.0</v>
      </c>
      <c r="D3159" s="61">
        <v>106.0</v>
      </c>
      <c r="E3159" s="61">
        <v>418.0</v>
      </c>
      <c r="F3159" s="61">
        <v>2000.0</v>
      </c>
      <c r="G3159" s="61" t="s">
        <v>6450</v>
      </c>
      <c r="H3159" s="515">
        <v>3372.6600000000003</v>
      </c>
      <c r="I3159" s="515">
        <v>2758.83588</v>
      </c>
      <c r="J3159" s="515">
        <v>2178.7383600000003</v>
      </c>
      <c r="K3159" s="246">
        <v>62.7</v>
      </c>
      <c r="L3159" s="560">
        <v>0.5</v>
      </c>
      <c r="M3159" s="590">
        <v>6.0</v>
      </c>
      <c r="N3159" s="105"/>
      <c r="O3159" s="563">
        <v>93862.0</v>
      </c>
      <c r="P3159" s="563"/>
      <c r="S3159" s="8"/>
      <c r="T3159" s="8"/>
      <c r="U3159" s="8"/>
      <c r="V3159" s="8"/>
      <c r="W3159" s="8"/>
    </row>
    <row r="3160" ht="15.75" customHeight="1">
      <c r="A3160" s="9" t="s">
        <v>6590</v>
      </c>
      <c r="B3160" s="9" t="s">
        <v>6591</v>
      </c>
      <c r="C3160" s="61">
        <v>10.0</v>
      </c>
      <c r="D3160" s="61">
        <v>106.0</v>
      </c>
      <c r="E3160" s="61">
        <v>522.0</v>
      </c>
      <c r="F3160" s="61">
        <v>2000.0</v>
      </c>
      <c r="G3160" s="61" t="s">
        <v>6453</v>
      </c>
      <c r="H3160" s="515">
        <v>4260.72</v>
      </c>
      <c r="I3160" s="515">
        <v>3485.26896</v>
      </c>
      <c r="J3160" s="515">
        <v>2752.4251200000003</v>
      </c>
      <c r="K3160" s="246">
        <v>78.3</v>
      </c>
      <c r="L3160" s="560">
        <v>0.5</v>
      </c>
      <c r="M3160" s="590">
        <v>6.0</v>
      </c>
      <c r="N3160" s="105"/>
      <c r="O3160" s="563">
        <v>118576.0</v>
      </c>
      <c r="P3160" s="563"/>
      <c r="S3160" s="8"/>
      <c r="T3160" s="8"/>
      <c r="U3160" s="8"/>
      <c r="V3160" s="8"/>
      <c r="W3160" s="8"/>
    </row>
    <row r="3161" ht="15.75" customHeight="1">
      <c r="C3161" s="67"/>
      <c r="D3161" s="67"/>
      <c r="E3161" s="67"/>
      <c r="F3161" s="67"/>
      <c r="G3161" s="67"/>
      <c r="H3161" s="115"/>
      <c r="I3161" s="115"/>
      <c r="J3161" s="115"/>
      <c r="K3161" s="207"/>
      <c r="L3161" s="570"/>
      <c r="M3161" s="592"/>
      <c r="O3161" s="563">
        <v>0.0</v>
      </c>
      <c r="P3161" s="563"/>
      <c r="S3161" s="8"/>
      <c r="T3161" s="8"/>
      <c r="U3161" s="8"/>
      <c r="V3161" s="8"/>
      <c r="W3161" s="8"/>
    </row>
    <row r="3162" ht="15.75" customHeight="1">
      <c r="B3162" s="573" t="s">
        <v>2015</v>
      </c>
      <c r="E3162" s="8"/>
      <c r="H3162" s="115"/>
      <c r="I3162" s="115"/>
      <c r="J3162" s="115"/>
      <c r="K3162" s="586"/>
      <c r="O3162" s="563">
        <v>0.0</v>
      </c>
      <c r="P3162" s="563"/>
      <c r="S3162" s="8"/>
      <c r="T3162" s="8"/>
      <c r="U3162" s="8"/>
      <c r="V3162" s="8"/>
      <c r="W3162" s="8"/>
    </row>
    <row r="3163" ht="15.75" customHeight="1">
      <c r="A3163" s="9" t="s">
        <v>6592</v>
      </c>
      <c r="B3163" s="9" t="s">
        <v>6593</v>
      </c>
      <c r="C3163" s="61">
        <v>4.0</v>
      </c>
      <c r="D3163" s="61">
        <v>106.0</v>
      </c>
      <c r="E3163" s="61">
        <v>210.0</v>
      </c>
      <c r="F3163" s="61">
        <v>2250.0</v>
      </c>
      <c r="G3163" s="61" t="s">
        <v>6462</v>
      </c>
      <c r="H3163" s="515">
        <v>1795.8</v>
      </c>
      <c r="I3163" s="515">
        <v>1468.9643999999998</v>
      </c>
      <c r="J3163" s="515">
        <v>1160.0868</v>
      </c>
      <c r="K3163" s="246">
        <v>35.2</v>
      </c>
      <c r="L3163" s="560">
        <v>0.5</v>
      </c>
      <c r="M3163" s="590">
        <v>4.0</v>
      </c>
      <c r="N3163" s="609" t="s">
        <v>1254</v>
      </c>
      <c r="O3163" s="563">
        <v>49976.0</v>
      </c>
      <c r="P3163" s="563"/>
      <c r="S3163" s="8"/>
      <c r="T3163" s="8"/>
      <c r="U3163" s="8"/>
      <c r="V3163" s="8"/>
      <c r="W3163" s="8"/>
    </row>
    <row r="3164" ht="15.75" customHeight="1">
      <c r="A3164" s="9" t="s">
        <v>6594</v>
      </c>
      <c r="B3164" s="9" t="s">
        <v>6595</v>
      </c>
      <c r="C3164" s="61">
        <v>6.0</v>
      </c>
      <c r="D3164" s="61">
        <v>106.0</v>
      </c>
      <c r="E3164" s="61">
        <v>314.0</v>
      </c>
      <c r="F3164" s="61">
        <v>2250.0</v>
      </c>
      <c r="G3164" s="61" t="s">
        <v>6465</v>
      </c>
      <c r="H3164" s="515">
        <v>2794.56</v>
      </c>
      <c r="I3164" s="515">
        <v>2285.9500799999996</v>
      </c>
      <c r="J3164" s="515">
        <v>1805.28576</v>
      </c>
      <c r="K3164" s="246">
        <v>52.6</v>
      </c>
      <c r="L3164" s="560">
        <v>0.5</v>
      </c>
      <c r="M3164" s="590">
        <v>4.0</v>
      </c>
      <c r="N3164" s="105"/>
      <c r="O3164" s="563">
        <v>77772.0</v>
      </c>
      <c r="P3164" s="563"/>
      <c r="S3164" s="8"/>
      <c r="T3164" s="8"/>
      <c r="U3164" s="8"/>
      <c r="V3164" s="8"/>
      <c r="W3164" s="8"/>
    </row>
    <row r="3165" ht="15.75" customHeight="1">
      <c r="A3165" s="9" t="s">
        <v>6596</v>
      </c>
      <c r="B3165" s="9" t="s">
        <v>6597</v>
      </c>
      <c r="C3165" s="61">
        <v>8.0</v>
      </c>
      <c r="D3165" s="61">
        <v>106.0</v>
      </c>
      <c r="E3165" s="61">
        <v>418.0</v>
      </c>
      <c r="F3165" s="61">
        <v>2250.0</v>
      </c>
      <c r="G3165" s="61" t="s">
        <v>6468</v>
      </c>
      <c r="H3165" s="515">
        <v>3793.32</v>
      </c>
      <c r="I3165" s="515">
        <v>3102.93576</v>
      </c>
      <c r="J3165" s="515">
        <v>2450.4847200000004</v>
      </c>
      <c r="K3165" s="246">
        <v>70.1</v>
      </c>
      <c r="L3165" s="560">
        <v>0.5</v>
      </c>
      <c r="M3165" s="590">
        <v>6.0</v>
      </c>
      <c r="N3165" s="105"/>
      <c r="O3165" s="563">
        <v>105568.0</v>
      </c>
      <c r="P3165" s="563"/>
      <c r="S3165" s="8"/>
      <c r="T3165" s="8"/>
      <c r="U3165" s="8"/>
      <c r="V3165" s="8"/>
      <c r="W3165" s="8"/>
    </row>
    <row r="3166" ht="15.75" customHeight="1">
      <c r="A3166" s="9" t="s">
        <v>6598</v>
      </c>
      <c r="B3166" s="9" t="s">
        <v>6599</v>
      </c>
      <c r="C3166" s="61">
        <v>10.0</v>
      </c>
      <c r="D3166" s="61">
        <v>106.0</v>
      </c>
      <c r="E3166" s="61">
        <v>522.0</v>
      </c>
      <c r="F3166" s="61">
        <v>2250.0</v>
      </c>
      <c r="G3166" s="61" t="s">
        <v>6471</v>
      </c>
      <c r="H3166" s="515">
        <v>4792.08</v>
      </c>
      <c r="I3166" s="515">
        <v>3919.9214399999996</v>
      </c>
      <c r="J3166" s="515">
        <v>3095.68368</v>
      </c>
      <c r="K3166" s="246">
        <v>87.5</v>
      </c>
      <c r="L3166" s="560">
        <v>0.5</v>
      </c>
      <c r="M3166" s="590">
        <v>6.0</v>
      </c>
      <c r="N3166" s="105"/>
      <c r="O3166" s="563">
        <v>133364.0</v>
      </c>
      <c r="P3166" s="563"/>
      <c r="S3166" s="8"/>
      <c r="T3166" s="8"/>
      <c r="U3166" s="8"/>
      <c r="V3166" s="8"/>
      <c r="W3166" s="8"/>
    </row>
    <row r="3167" ht="15.75" customHeight="1">
      <c r="E3167" s="8"/>
      <c r="H3167" s="63"/>
      <c r="I3167" s="63"/>
      <c r="J3167" s="63"/>
      <c r="K3167" s="586"/>
      <c r="O3167" s="563">
        <v>0.0</v>
      </c>
      <c r="P3167" s="563"/>
      <c r="S3167" s="8"/>
      <c r="T3167" s="8"/>
      <c r="U3167" s="8"/>
      <c r="V3167" s="8"/>
      <c r="W3167" s="8"/>
    </row>
    <row r="3168" ht="15.75" customHeight="1">
      <c r="B3168" s="573" t="s">
        <v>2042</v>
      </c>
      <c r="E3168" s="8"/>
      <c r="H3168" s="63"/>
      <c r="I3168" s="63"/>
      <c r="J3168" s="63"/>
      <c r="K3168" s="586"/>
      <c r="O3168" s="563">
        <v>0.0</v>
      </c>
      <c r="P3168" s="563"/>
      <c r="S3168" s="8"/>
      <c r="T3168" s="8"/>
      <c r="U3168" s="8"/>
      <c r="V3168" s="8"/>
      <c r="W3168" s="8"/>
    </row>
    <row r="3169" ht="15.75" customHeight="1">
      <c r="A3169" s="9" t="s">
        <v>6600</v>
      </c>
      <c r="B3169" s="9" t="s">
        <v>6601</v>
      </c>
      <c r="C3169" s="61">
        <v>4.0</v>
      </c>
      <c r="D3169" s="61">
        <v>106.0</v>
      </c>
      <c r="E3169" s="61">
        <v>210.0</v>
      </c>
      <c r="F3169" s="61">
        <v>2500.0</v>
      </c>
      <c r="G3169" s="61" t="s">
        <v>6480</v>
      </c>
      <c r="H3169" s="515">
        <v>1995.06</v>
      </c>
      <c r="I3169" s="515">
        <v>1631.9590799999999</v>
      </c>
      <c r="J3169" s="515">
        <v>1288.80876</v>
      </c>
      <c r="K3169" s="246">
        <v>38.8</v>
      </c>
      <c r="L3169" s="560">
        <v>0.5</v>
      </c>
      <c r="M3169" s="590">
        <v>4.0</v>
      </c>
      <c r="N3169" s="609" t="s">
        <v>1254</v>
      </c>
      <c r="O3169" s="563">
        <v>55524.0</v>
      </c>
      <c r="P3169" s="563"/>
      <c r="S3169" s="8"/>
      <c r="T3169" s="8"/>
      <c r="U3169" s="8"/>
      <c r="V3169" s="8"/>
      <c r="W3169" s="8"/>
    </row>
    <row r="3170" ht="15.75" customHeight="1">
      <c r="A3170" s="9" t="s">
        <v>6602</v>
      </c>
      <c r="B3170" s="9" t="s">
        <v>6603</v>
      </c>
      <c r="C3170" s="61">
        <v>6.0</v>
      </c>
      <c r="D3170" s="61">
        <v>106.0</v>
      </c>
      <c r="E3170" s="61">
        <v>314.0</v>
      </c>
      <c r="F3170" s="61">
        <v>2500.0</v>
      </c>
      <c r="G3170" s="61" t="s">
        <v>6483</v>
      </c>
      <c r="H3170" s="515">
        <v>3104.52</v>
      </c>
      <c r="I3170" s="515">
        <v>2539.49736</v>
      </c>
      <c r="J3170" s="515">
        <v>2005.51992</v>
      </c>
      <c r="K3170" s="246">
        <v>58.1</v>
      </c>
      <c r="L3170" s="560">
        <v>0.5</v>
      </c>
      <c r="M3170" s="590">
        <v>4.0</v>
      </c>
      <c r="N3170" s="105"/>
      <c r="O3170" s="563">
        <v>86400.0</v>
      </c>
      <c r="P3170" s="563"/>
      <c r="S3170" s="8"/>
      <c r="T3170" s="8"/>
      <c r="U3170" s="8"/>
      <c r="V3170" s="8"/>
      <c r="W3170" s="8"/>
    </row>
    <row r="3171" ht="15.75" customHeight="1">
      <c r="A3171" s="9" t="s">
        <v>6604</v>
      </c>
      <c r="B3171" s="9" t="s">
        <v>6605</v>
      </c>
      <c r="C3171" s="61">
        <v>8.0</v>
      </c>
      <c r="D3171" s="61">
        <v>106.0</v>
      </c>
      <c r="E3171" s="61">
        <v>418.0</v>
      </c>
      <c r="F3171" s="61">
        <v>2500.0</v>
      </c>
      <c r="G3171" s="61" t="s">
        <v>6486</v>
      </c>
      <c r="H3171" s="515">
        <v>4213.98</v>
      </c>
      <c r="I3171" s="515">
        <v>3447.0356399999996</v>
      </c>
      <c r="J3171" s="515">
        <v>2722.23108</v>
      </c>
      <c r="K3171" s="246">
        <v>77.4</v>
      </c>
      <c r="L3171" s="560">
        <v>0.5</v>
      </c>
      <c r="M3171" s="590">
        <v>6.0</v>
      </c>
      <c r="N3171" s="105"/>
      <c r="O3171" s="563">
        <v>117275.0</v>
      </c>
      <c r="P3171" s="563"/>
      <c r="S3171" s="8"/>
      <c r="T3171" s="8"/>
      <c r="U3171" s="8"/>
      <c r="V3171" s="8"/>
      <c r="W3171" s="8"/>
    </row>
    <row r="3172" ht="15.75" customHeight="1">
      <c r="A3172" s="9" t="s">
        <v>6606</v>
      </c>
      <c r="B3172" s="9" t="s">
        <v>6607</v>
      </c>
      <c r="C3172" s="61">
        <v>10.0</v>
      </c>
      <c r="D3172" s="61">
        <v>106.0</v>
      </c>
      <c r="E3172" s="61">
        <v>522.0</v>
      </c>
      <c r="F3172" s="61">
        <v>2500.0</v>
      </c>
      <c r="G3172" s="61" t="s">
        <v>6489</v>
      </c>
      <c r="H3172" s="515">
        <v>5325.9</v>
      </c>
      <c r="I3172" s="515">
        <v>4356.5862</v>
      </c>
      <c r="J3172" s="515">
        <v>3440.5314</v>
      </c>
      <c r="K3172" s="246">
        <v>96.6</v>
      </c>
      <c r="L3172" s="560">
        <v>0.5</v>
      </c>
      <c r="M3172" s="590">
        <v>6.0</v>
      </c>
      <c r="N3172" s="105"/>
      <c r="O3172" s="563">
        <v>148221.0</v>
      </c>
      <c r="P3172" s="563"/>
      <c r="S3172" s="8"/>
      <c r="T3172" s="8"/>
      <c r="U3172" s="8"/>
      <c r="V3172" s="8"/>
      <c r="W3172" s="8"/>
    </row>
    <row r="3173" ht="15.75" customHeight="1">
      <c r="A3173" s="9"/>
      <c r="B3173" s="9"/>
      <c r="C3173" s="61"/>
      <c r="D3173" s="61"/>
      <c r="E3173" s="61"/>
      <c r="F3173" s="61"/>
      <c r="G3173" s="61"/>
      <c r="H3173" s="515"/>
      <c r="I3173" s="515"/>
      <c r="J3173" s="515"/>
      <c r="K3173" s="246"/>
      <c r="L3173" s="560"/>
      <c r="M3173" s="590"/>
      <c r="N3173" s="609"/>
      <c r="O3173" s="563">
        <v>0.0</v>
      </c>
      <c r="P3173" s="563"/>
      <c r="S3173" s="8"/>
      <c r="T3173" s="8"/>
      <c r="U3173" s="8"/>
      <c r="V3173" s="8"/>
      <c r="W3173" s="8"/>
    </row>
    <row r="3174" ht="15.75" customHeight="1">
      <c r="A3174" s="9" t="s">
        <v>6608</v>
      </c>
      <c r="B3174" s="9" t="s">
        <v>6609</v>
      </c>
      <c r="C3174" s="61">
        <v>4.0</v>
      </c>
      <c r="D3174" s="61">
        <v>63.0</v>
      </c>
      <c r="E3174" s="61">
        <v>244.0</v>
      </c>
      <c r="F3174" s="61">
        <v>1750.0</v>
      </c>
      <c r="G3174" s="61" t="s">
        <v>6610</v>
      </c>
      <c r="H3174" s="515">
        <v>823.2144</v>
      </c>
      <c r="I3174" s="515">
        <v>673.3893791999999</v>
      </c>
      <c r="J3174" s="515">
        <v>531.7965024</v>
      </c>
      <c r="K3174" s="246">
        <v>30.5</v>
      </c>
      <c r="L3174" s="560">
        <v>0.5</v>
      </c>
      <c r="M3174" s="590">
        <v>4.0</v>
      </c>
      <c r="N3174" s="607" t="s">
        <v>1254</v>
      </c>
      <c r="O3174" s="563">
        <v>28403.0</v>
      </c>
      <c r="P3174" s="563"/>
      <c r="S3174" s="8"/>
      <c r="T3174" s="8"/>
      <c r="U3174" s="8"/>
      <c r="V3174" s="8"/>
      <c r="W3174" s="8"/>
    </row>
    <row r="3175" ht="15.75" customHeight="1">
      <c r="A3175" s="9" t="s">
        <v>6611</v>
      </c>
      <c r="B3175" s="9" t="s">
        <v>6612</v>
      </c>
      <c r="C3175" s="61">
        <v>6.0</v>
      </c>
      <c r="D3175" s="61">
        <v>63.0</v>
      </c>
      <c r="E3175" s="61">
        <v>364.0</v>
      </c>
      <c r="F3175" s="61">
        <v>1750.0</v>
      </c>
      <c r="G3175" s="61" t="s">
        <v>6613</v>
      </c>
      <c r="H3175" s="515">
        <v>1234.8216</v>
      </c>
      <c r="I3175" s="515">
        <v>1010.0840688</v>
      </c>
      <c r="J3175" s="515">
        <v>797.6947536</v>
      </c>
      <c r="K3175" s="246">
        <v>36.5</v>
      </c>
      <c r="L3175" s="560">
        <v>0.5</v>
      </c>
      <c r="M3175" s="590">
        <v>4.0</v>
      </c>
      <c r="N3175" s="105"/>
      <c r="O3175" s="563">
        <v>38323.0</v>
      </c>
      <c r="P3175" s="563"/>
      <c r="S3175" s="8"/>
      <c r="T3175" s="8"/>
      <c r="U3175" s="8"/>
      <c r="V3175" s="8"/>
      <c r="W3175" s="8"/>
    </row>
    <row r="3176" ht="15.75" customHeight="1">
      <c r="A3176" s="9" t="s">
        <v>6614</v>
      </c>
      <c r="B3176" s="9" t="s">
        <v>6615</v>
      </c>
      <c r="C3176" s="61">
        <v>8.0</v>
      </c>
      <c r="D3176" s="61">
        <v>63.0</v>
      </c>
      <c r="E3176" s="61">
        <v>484.0</v>
      </c>
      <c r="F3176" s="61">
        <v>1750.0</v>
      </c>
      <c r="G3176" s="61" t="s">
        <v>6616</v>
      </c>
      <c r="H3176" s="515">
        <v>1647.5235</v>
      </c>
      <c r="I3176" s="515">
        <v>1347.674223</v>
      </c>
      <c r="J3176" s="515">
        <v>1064.300181</v>
      </c>
      <c r="K3176" s="246">
        <v>51.84</v>
      </c>
      <c r="L3176" s="560">
        <v>0.5</v>
      </c>
      <c r="M3176" s="590">
        <v>4.0</v>
      </c>
      <c r="N3176" s="105"/>
      <c r="O3176" s="563">
        <v>48279.0</v>
      </c>
      <c r="P3176" s="563"/>
      <c r="S3176" s="8"/>
      <c r="T3176" s="8"/>
      <c r="U3176" s="8"/>
      <c r="V3176" s="8"/>
      <c r="W3176" s="8"/>
    </row>
    <row r="3177" ht="15.75" customHeight="1">
      <c r="A3177" s="9" t="s">
        <v>6617</v>
      </c>
      <c r="B3177" s="9" t="s">
        <v>6618</v>
      </c>
      <c r="C3177" s="61">
        <v>10.0</v>
      </c>
      <c r="D3177" s="61">
        <v>63.0</v>
      </c>
      <c r="E3177" s="61">
        <v>604.0</v>
      </c>
      <c r="F3177" s="61">
        <v>1750.0</v>
      </c>
      <c r="G3177" s="61" t="s">
        <v>6619</v>
      </c>
      <c r="H3177" s="515">
        <v>2059.1307</v>
      </c>
      <c r="I3177" s="515">
        <v>1684.3689126</v>
      </c>
      <c r="J3177" s="515">
        <v>1330.1944322</v>
      </c>
      <c r="K3177" s="246">
        <v>49.5</v>
      </c>
      <c r="L3177" s="560">
        <v>0.5</v>
      </c>
      <c r="M3177" s="590">
        <v>6.0</v>
      </c>
      <c r="N3177" s="105"/>
      <c r="O3177" s="563">
        <v>58279.0</v>
      </c>
      <c r="P3177" s="563"/>
      <c r="S3177" s="8"/>
      <c r="T3177" s="8"/>
      <c r="U3177" s="8"/>
      <c r="V3177" s="8"/>
      <c r="W3177" s="8"/>
    </row>
    <row r="3178" ht="15.75" customHeight="1">
      <c r="A3178" s="9" t="s">
        <v>6620</v>
      </c>
      <c r="B3178" s="9" t="s">
        <v>6621</v>
      </c>
      <c r="C3178" s="61">
        <v>12.0</v>
      </c>
      <c r="D3178" s="61">
        <v>63.0</v>
      </c>
      <c r="E3178" s="61">
        <v>724.0</v>
      </c>
      <c r="F3178" s="61">
        <v>1750.0</v>
      </c>
      <c r="G3178" s="61" t="s">
        <v>6622</v>
      </c>
      <c r="H3178" s="515">
        <v>2470.7379</v>
      </c>
      <c r="I3178" s="515">
        <v>2021.0636021999999</v>
      </c>
      <c r="J3178" s="515">
        <v>1596.0966834</v>
      </c>
      <c r="K3178" s="246">
        <v>55.75</v>
      </c>
      <c r="L3178" s="560">
        <v>0.5</v>
      </c>
      <c r="M3178" s="590">
        <v>6.0</v>
      </c>
      <c r="N3178" s="105"/>
      <c r="O3178" s="563">
        <v>68251.0</v>
      </c>
      <c r="P3178" s="563"/>
      <c r="S3178" s="8"/>
      <c r="T3178" s="8"/>
      <c r="U3178" s="8"/>
      <c r="V3178" s="8"/>
      <c r="W3178" s="8"/>
    </row>
    <row r="3179" ht="15.75" customHeight="1">
      <c r="A3179" s="9" t="s">
        <v>6623</v>
      </c>
      <c r="B3179" s="9" t="s">
        <v>6624</v>
      </c>
      <c r="C3179" s="61">
        <v>14.0</v>
      </c>
      <c r="D3179" s="61">
        <v>63.0</v>
      </c>
      <c r="E3179" s="61">
        <v>844.0</v>
      </c>
      <c r="F3179" s="61">
        <v>1750.0</v>
      </c>
      <c r="G3179" s="61" t="s">
        <v>6625</v>
      </c>
      <c r="H3179" s="515">
        <v>2882.3451</v>
      </c>
      <c r="I3179" s="515">
        <v>2357.7582918</v>
      </c>
      <c r="J3179" s="515">
        <v>1861.9949346</v>
      </c>
      <c r="K3179" s="246">
        <v>62.1</v>
      </c>
      <c r="L3179" s="560">
        <v>0.5</v>
      </c>
      <c r="M3179" s="590">
        <v>6.0</v>
      </c>
      <c r="N3179" s="105"/>
      <c r="O3179" s="563">
        <v>78167.0</v>
      </c>
      <c r="P3179" s="563"/>
      <c r="S3179" s="8"/>
      <c r="T3179" s="8"/>
      <c r="U3179" s="8"/>
      <c r="V3179" s="8"/>
      <c r="W3179" s="8"/>
    </row>
    <row r="3180" ht="15.75" customHeight="1">
      <c r="E3180" s="8"/>
      <c r="H3180" s="63"/>
      <c r="I3180" s="63"/>
      <c r="J3180" s="63"/>
      <c r="K3180" s="586"/>
      <c r="N3180" s="608"/>
      <c r="O3180" s="563">
        <v>0.0</v>
      </c>
      <c r="P3180" s="563"/>
      <c r="S3180" s="8"/>
      <c r="T3180" s="8"/>
      <c r="U3180" s="8"/>
      <c r="V3180" s="8"/>
      <c r="W3180" s="8"/>
    </row>
    <row r="3181" ht="15.75" customHeight="1">
      <c r="B3181" s="573" t="s">
        <v>1961</v>
      </c>
      <c r="E3181" s="8"/>
      <c r="H3181" s="63"/>
      <c r="I3181" s="63"/>
      <c r="J3181" s="63"/>
      <c r="K3181" s="586"/>
      <c r="N3181" s="608"/>
      <c r="O3181" s="563">
        <v>0.0</v>
      </c>
      <c r="P3181" s="563"/>
      <c r="S3181" s="8"/>
      <c r="T3181" s="8"/>
      <c r="U3181" s="8"/>
      <c r="V3181" s="8"/>
      <c r="W3181" s="8"/>
    </row>
    <row r="3182" ht="15.75" customHeight="1">
      <c r="A3182" s="9" t="s">
        <v>6626</v>
      </c>
      <c r="B3182" s="9" t="s">
        <v>6627</v>
      </c>
      <c r="C3182" s="61">
        <v>4.0</v>
      </c>
      <c r="D3182" s="61">
        <v>63.0</v>
      </c>
      <c r="E3182" s="61">
        <v>244.0</v>
      </c>
      <c r="F3182" s="61">
        <v>2000.0</v>
      </c>
      <c r="G3182" s="61" t="s">
        <v>6628</v>
      </c>
      <c r="H3182" s="515">
        <v>950.1996</v>
      </c>
      <c r="I3182" s="515">
        <v>777.2632728</v>
      </c>
      <c r="J3182" s="515">
        <v>613.8289416</v>
      </c>
      <c r="K3182" s="246">
        <v>34.25</v>
      </c>
      <c r="L3182" s="560">
        <v>0.5</v>
      </c>
      <c r="M3182" s="590">
        <v>4.0</v>
      </c>
      <c r="N3182" s="607" t="s">
        <v>1254</v>
      </c>
      <c r="O3182" s="563">
        <v>31446.0</v>
      </c>
      <c r="P3182" s="563"/>
      <c r="S3182" s="8"/>
      <c r="T3182" s="8"/>
      <c r="U3182" s="8"/>
      <c r="V3182" s="8"/>
      <c r="W3182" s="8"/>
    </row>
    <row r="3183" ht="15.75" customHeight="1">
      <c r="A3183" s="9" t="s">
        <v>6629</v>
      </c>
      <c r="B3183" s="9" t="s">
        <v>6630</v>
      </c>
      <c r="C3183" s="61">
        <v>6.0</v>
      </c>
      <c r="D3183" s="61">
        <v>63.0</v>
      </c>
      <c r="E3183" s="61">
        <v>364.0</v>
      </c>
      <c r="F3183" s="61">
        <v>2000.0</v>
      </c>
      <c r="G3183" s="61" t="s">
        <v>6631</v>
      </c>
      <c r="H3183" s="515">
        <v>1425.2993999999999</v>
      </c>
      <c r="I3183" s="515">
        <v>1165.8949091999998</v>
      </c>
      <c r="J3183" s="515">
        <v>920.7434123999999</v>
      </c>
      <c r="K3183" s="246">
        <v>41.5</v>
      </c>
      <c r="L3183" s="560">
        <v>0.5</v>
      </c>
      <c r="M3183" s="590">
        <v>4.0</v>
      </c>
      <c r="N3183" s="105"/>
      <c r="O3183" s="563">
        <v>42887.0</v>
      </c>
      <c r="P3183" s="563"/>
      <c r="S3183" s="8"/>
      <c r="T3183" s="8"/>
      <c r="U3183" s="8"/>
      <c r="V3183" s="8"/>
      <c r="W3183" s="8"/>
    </row>
    <row r="3184" ht="15.75" customHeight="1">
      <c r="A3184" s="9" t="s">
        <v>6632</v>
      </c>
      <c r="B3184" s="9" t="s">
        <v>6633</v>
      </c>
      <c r="C3184" s="61">
        <v>8.0</v>
      </c>
      <c r="D3184" s="61">
        <v>63.0</v>
      </c>
      <c r="E3184" s="61">
        <v>484.0</v>
      </c>
      <c r="F3184" s="61">
        <v>2000.0</v>
      </c>
      <c r="G3184" s="61" t="s">
        <v>6634</v>
      </c>
      <c r="H3184" s="515">
        <v>1900.3992</v>
      </c>
      <c r="I3184" s="515">
        <v>1554.5265456</v>
      </c>
      <c r="J3184" s="515">
        <v>1227.6578832</v>
      </c>
      <c r="K3184" s="246">
        <v>48.75</v>
      </c>
      <c r="L3184" s="560">
        <v>0.5</v>
      </c>
      <c r="M3184" s="590">
        <v>4.0</v>
      </c>
      <c r="N3184" s="105"/>
      <c r="O3184" s="563">
        <v>54379.0</v>
      </c>
      <c r="P3184" s="563"/>
      <c r="S3184" s="8"/>
      <c r="T3184" s="8"/>
      <c r="U3184" s="8"/>
      <c r="V3184" s="8"/>
      <c r="W3184" s="8"/>
    </row>
    <row r="3185" ht="15.75" customHeight="1">
      <c r="A3185" s="9" t="s">
        <v>6635</v>
      </c>
      <c r="B3185" s="9" t="s">
        <v>6636</v>
      </c>
      <c r="C3185" s="61">
        <v>10.0</v>
      </c>
      <c r="D3185" s="61">
        <v>63.0</v>
      </c>
      <c r="E3185" s="61">
        <v>604.0</v>
      </c>
      <c r="F3185" s="61">
        <v>2000.0</v>
      </c>
      <c r="G3185" s="61" t="s">
        <v>6637</v>
      </c>
      <c r="H3185" s="515">
        <v>2375.499</v>
      </c>
      <c r="I3185" s="515">
        <v>1943.1581819999997</v>
      </c>
      <c r="J3185" s="515">
        <v>1534.572354</v>
      </c>
      <c r="K3185" s="246">
        <v>56.0</v>
      </c>
      <c r="L3185" s="560">
        <v>0.5</v>
      </c>
      <c r="M3185" s="590">
        <v>6.0</v>
      </c>
      <c r="N3185" s="105"/>
      <c r="O3185" s="563">
        <v>65921.0</v>
      </c>
      <c r="P3185" s="563"/>
      <c r="S3185" s="8"/>
      <c r="T3185" s="8"/>
      <c r="U3185" s="8"/>
      <c r="V3185" s="8"/>
      <c r="W3185" s="8"/>
    </row>
    <row r="3186" ht="15.75" customHeight="1">
      <c r="A3186" s="9" t="s">
        <v>6638</v>
      </c>
      <c r="B3186" s="9" t="s">
        <v>6639</v>
      </c>
      <c r="C3186" s="61">
        <v>12.0</v>
      </c>
      <c r="D3186" s="61">
        <v>63.0</v>
      </c>
      <c r="E3186" s="61">
        <v>724.0</v>
      </c>
      <c r="F3186" s="61">
        <v>2000.0</v>
      </c>
      <c r="G3186" s="61" t="s">
        <v>6640</v>
      </c>
      <c r="H3186" s="515">
        <v>2850.5987999999998</v>
      </c>
      <c r="I3186" s="515">
        <v>2331.7898183999996</v>
      </c>
      <c r="J3186" s="515">
        <v>1841.4868247999998</v>
      </c>
      <c r="K3186" s="246">
        <v>63.25</v>
      </c>
      <c r="L3186" s="560">
        <v>0.5</v>
      </c>
      <c r="M3186" s="590">
        <v>6.0</v>
      </c>
      <c r="N3186" s="105"/>
      <c r="O3186" s="563">
        <v>77428.0</v>
      </c>
      <c r="P3186" s="563"/>
      <c r="S3186" s="8"/>
      <c r="T3186" s="8"/>
      <c r="U3186" s="8"/>
      <c r="V3186" s="8"/>
      <c r="W3186" s="8"/>
    </row>
    <row r="3187" ht="15.75" customHeight="1">
      <c r="A3187" s="9" t="s">
        <v>6641</v>
      </c>
      <c r="B3187" s="9" t="s">
        <v>6642</v>
      </c>
      <c r="C3187" s="61">
        <v>14.0</v>
      </c>
      <c r="D3187" s="61">
        <v>63.0</v>
      </c>
      <c r="E3187" s="61">
        <v>844.0</v>
      </c>
      <c r="F3187" s="61">
        <v>2000.0</v>
      </c>
      <c r="G3187" s="61" t="s">
        <v>6643</v>
      </c>
      <c r="H3187" s="515">
        <v>3325.6985999999997</v>
      </c>
      <c r="I3187" s="515">
        <v>2720.4214547999995</v>
      </c>
      <c r="J3187" s="515">
        <v>2148.4012955999997</v>
      </c>
      <c r="K3187" s="246">
        <v>70.5</v>
      </c>
      <c r="L3187" s="560">
        <v>0.5</v>
      </c>
      <c r="M3187" s="590">
        <v>6.0</v>
      </c>
      <c r="N3187" s="105"/>
      <c r="O3187" s="563">
        <v>88870.0</v>
      </c>
      <c r="P3187" s="563"/>
      <c r="S3187" s="8"/>
      <c r="T3187" s="8"/>
      <c r="U3187" s="8"/>
      <c r="V3187" s="8"/>
      <c r="W3187" s="8"/>
    </row>
    <row r="3188" ht="15.75" customHeight="1">
      <c r="C3188" s="67"/>
      <c r="D3188" s="67"/>
      <c r="E3188" s="67"/>
      <c r="F3188" s="67"/>
      <c r="G3188" s="67"/>
      <c r="H3188" s="115"/>
      <c r="I3188" s="115"/>
      <c r="J3188" s="115"/>
      <c r="K3188" s="207"/>
      <c r="L3188" s="570"/>
      <c r="M3188" s="592"/>
      <c r="N3188" s="608"/>
      <c r="O3188" s="563">
        <v>0.0</v>
      </c>
      <c r="P3188" s="563"/>
      <c r="S3188" s="8"/>
      <c r="T3188" s="8"/>
      <c r="U3188" s="8"/>
      <c r="V3188" s="8"/>
      <c r="W3188" s="8"/>
    </row>
    <row r="3189" ht="15.75" customHeight="1">
      <c r="B3189" s="573" t="s">
        <v>2015</v>
      </c>
      <c r="E3189" s="8"/>
      <c r="H3189" s="115"/>
      <c r="I3189" s="115"/>
      <c r="J3189" s="115"/>
      <c r="K3189" s="586"/>
      <c r="N3189" s="608"/>
      <c r="O3189" s="563">
        <v>0.0</v>
      </c>
      <c r="P3189" s="563"/>
      <c r="S3189" s="8"/>
      <c r="T3189" s="8"/>
      <c r="U3189" s="8"/>
      <c r="V3189" s="8"/>
      <c r="W3189" s="8"/>
    </row>
    <row r="3190" ht="15.75" customHeight="1">
      <c r="A3190" s="9" t="s">
        <v>6644</v>
      </c>
      <c r="B3190" s="9" t="s">
        <v>6645</v>
      </c>
      <c r="C3190" s="61">
        <v>4.0</v>
      </c>
      <c r="D3190" s="61">
        <v>63.0</v>
      </c>
      <c r="E3190" s="61">
        <v>244.0</v>
      </c>
      <c r="F3190" s="61">
        <v>2250.0</v>
      </c>
      <c r="G3190" s="61" t="s">
        <v>6646</v>
      </c>
      <c r="H3190" s="515">
        <v>1060.7643</v>
      </c>
      <c r="I3190" s="515">
        <v>867.7051974</v>
      </c>
      <c r="J3190" s="515">
        <v>685.2537378000001</v>
      </c>
      <c r="K3190" s="246">
        <v>37.5</v>
      </c>
      <c r="L3190" s="560">
        <v>0.5</v>
      </c>
      <c r="M3190" s="590">
        <v>4.0</v>
      </c>
      <c r="N3190" s="607" t="s">
        <v>1254</v>
      </c>
      <c r="O3190" s="563">
        <v>38548.0</v>
      </c>
      <c r="P3190" s="563"/>
      <c r="S3190" s="8"/>
      <c r="T3190" s="8"/>
      <c r="U3190" s="8"/>
      <c r="V3190" s="8"/>
      <c r="W3190" s="8"/>
    </row>
    <row r="3191" ht="15.75" customHeight="1">
      <c r="A3191" s="9" t="s">
        <v>6647</v>
      </c>
      <c r="B3191" s="9" t="s">
        <v>6648</v>
      </c>
      <c r="C3191" s="61">
        <v>6.0</v>
      </c>
      <c r="D3191" s="61">
        <v>63.0</v>
      </c>
      <c r="E3191" s="61">
        <v>364.0</v>
      </c>
      <c r="F3191" s="61">
        <v>2250.0</v>
      </c>
      <c r="G3191" s="61" t="s">
        <v>6649</v>
      </c>
      <c r="H3191" s="515">
        <v>1591.6938</v>
      </c>
      <c r="I3191" s="515">
        <v>1302.0055284</v>
      </c>
      <c r="J3191" s="515">
        <v>1028.2341948</v>
      </c>
      <c r="K3191" s="246">
        <v>46.5</v>
      </c>
      <c r="L3191" s="560">
        <v>0.5</v>
      </c>
      <c r="M3191" s="590">
        <v>4.0</v>
      </c>
      <c r="N3191" s="105"/>
      <c r="O3191" s="563">
        <v>52852.0</v>
      </c>
      <c r="P3191" s="563"/>
      <c r="S3191" s="8"/>
      <c r="T3191" s="8"/>
      <c r="U3191" s="8"/>
      <c r="V3191" s="8"/>
      <c r="W3191" s="8"/>
    </row>
    <row r="3192" ht="15.75" customHeight="1">
      <c r="A3192" s="9" t="s">
        <v>6650</v>
      </c>
      <c r="B3192" s="9" t="s">
        <v>6651</v>
      </c>
      <c r="C3192" s="61">
        <v>8.0</v>
      </c>
      <c r="D3192" s="61">
        <v>63.0</v>
      </c>
      <c r="E3192" s="61">
        <v>484.0</v>
      </c>
      <c r="F3192" s="61">
        <v>2250.0</v>
      </c>
      <c r="G3192" s="61" t="s">
        <v>6652</v>
      </c>
      <c r="H3192" s="515">
        <v>2122.6233</v>
      </c>
      <c r="I3192" s="515">
        <v>1736.3058594000001</v>
      </c>
      <c r="J3192" s="515">
        <v>1371.2146518000002</v>
      </c>
      <c r="K3192" s="246">
        <v>53.5</v>
      </c>
      <c r="L3192" s="560">
        <v>0.5</v>
      </c>
      <c r="M3192" s="590">
        <v>4.0</v>
      </c>
      <c r="N3192" s="105"/>
      <c r="O3192" s="563">
        <v>67216.0</v>
      </c>
      <c r="P3192" s="563"/>
      <c r="S3192" s="8"/>
      <c r="T3192" s="8"/>
      <c r="U3192" s="8"/>
      <c r="V3192" s="8"/>
      <c r="W3192" s="8"/>
    </row>
    <row r="3193" ht="15.75" customHeight="1">
      <c r="A3193" s="9" t="s">
        <v>6653</v>
      </c>
      <c r="B3193" s="9" t="s">
        <v>6654</v>
      </c>
      <c r="C3193" s="61">
        <v>10.0</v>
      </c>
      <c r="D3193" s="61">
        <v>63.0</v>
      </c>
      <c r="E3193" s="61">
        <v>604.0</v>
      </c>
      <c r="F3193" s="61">
        <v>2250.0</v>
      </c>
      <c r="G3193" s="61" t="s">
        <v>6655</v>
      </c>
      <c r="H3193" s="515">
        <v>2652.4581000000003</v>
      </c>
      <c r="I3193" s="515">
        <v>2169.7107258</v>
      </c>
      <c r="J3193" s="515">
        <v>1713.4879326000002</v>
      </c>
      <c r="K3193" s="246">
        <v>61.5</v>
      </c>
      <c r="L3193" s="560">
        <v>0.5</v>
      </c>
      <c r="M3193" s="590">
        <v>6.0</v>
      </c>
      <c r="N3193" s="105"/>
      <c r="O3193" s="563">
        <v>81643.0</v>
      </c>
      <c r="P3193" s="563"/>
      <c r="S3193" s="8"/>
      <c r="T3193" s="8"/>
      <c r="U3193" s="8"/>
      <c r="V3193" s="8"/>
      <c r="W3193" s="8"/>
    </row>
    <row r="3194" ht="15.75" customHeight="1">
      <c r="A3194" s="9" t="s">
        <v>6656</v>
      </c>
      <c r="B3194" s="9" t="s">
        <v>6657</v>
      </c>
      <c r="C3194" s="61">
        <v>12.0</v>
      </c>
      <c r="D3194" s="61">
        <v>63.0</v>
      </c>
      <c r="E3194" s="61">
        <v>724.0</v>
      </c>
      <c r="F3194" s="61">
        <v>2250.0</v>
      </c>
      <c r="G3194" s="61" t="s">
        <v>6658</v>
      </c>
      <c r="H3194" s="515">
        <v>3183.3876</v>
      </c>
      <c r="I3194" s="515">
        <v>2604.0110568</v>
      </c>
      <c r="J3194" s="515">
        <v>2056.4683896</v>
      </c>
      <c r="K3194" s="246">
        <v>69.5</v>
      </c>
      <c r="L3194" s="560">
        <v>0.5</v>
      </c>
      <c r="M3194" s="590">
        <v>6.0</v>
      </c>
      <c r="N3194" s="105"/>
      <c r="O3194" s="563">
        <v>96028.0</v>
      </c>
      <c r="P3194" s="563"/>
      <c r="S3194" s="8"/>
      <c r="T3194" s="8"/>
      <c r="U3194" s="8"/>
      <c r="V3194" s="8"/>
      <c r="W3194" s="8"/>
    </row>
    <row r="3195" ht="15.75" customHeight="1">
      <c r="A3195" s="9" t="s">
        <v>6659</v>
      </c>
      <c r="B3195" s="9" t="s">
        <v>6660</v>
      </c>
      <c r="C3195" s="61">
        <v>14.0</v>
      </c>
      <c r="D3195" s="61">
        <v>63.0</v>
      </c>
      <c r="E3195" s="61">
        <v>844.0</v>
      </c>
      <c r="F3195" s="61">
        <v>2250.0</v>
      </c>
      <c r="G3195" s="61" t="s">
        <v>6661</v>
      </c>
      <c r="H3195" s="515">
        <v>3714.3171</v>
      </c>
      <c r="I3195" s="515">
        <v>3038.3113878</v>
      </c>
      <c r="J3195" s="515">
        <v>2399.4488466000003</v>
      </c>
      <c r="K3195" s="246">
        <v>77.4</v>
      </c>
      <c r="L3195" s="560">
        <v>0.5</v>
      </c>
      <c r="M3195" s="590">
        <v>6.0</v>
      </c>
      <c r="N3195" s="105"/>
      <c r="O3195" s="563">
        <v>110331.0</v>
      </c>
      <c r="P3195" s="563"/>
      <c r="S3195" s="8"/>
      <c r="T3195" s="8"/>
      <c r="U3195" s="8"/>
      <c r="V3195" s="8"/>
      <c r="W3195" s="8"/>
    </row>
    <row r="3196" ht="15.75" customHeight="1">
      <c r="E3196" s="8"/>
      <c r="H3196" s="63"/>
      <c r="I3196" s="63"/>
      <c r="J3196" s="63"/>
      <c r="K3196" s="586"/>
      <c r="N3196" s="608"/>
      <c r="O3196" s="563">
        <v>0.0</v>
      </c>
      <c r="P3196" s="563"/>
      <c r="S3196" s="8"/>
      <c r="T3196" s="8"/>
      <c r="U3196" s="8"/>
      <c r="V3196" s="8"/>
      <c r="W3196" s="8"/>
    </row>
    <row r="3197" ht="15.75" customHeight="1">
      <c r="B3197" s="573" t="s">
        <v>2042</v>
      </c>
      <c r="E3197" s="8"/>
      <c r="H3197" s="63"/>
      <c r="I3197" s="63"/>
      <c r="J3197" s="63"/>
      <c r="K3197" s="586"/>
      <c r="N3197" s="608"/>
      <c r="O3197" s="563">
        <v>0.0</v>
      </c>
      <c r="P3197" s="563"/>
      <c r="S3197" s="8"/>
      <c r="T3197" s="8"/>
      <c r="U3197" s="8"/>
      <c r="V3197" s="8"/>
      <c r="W3197" s="8"/>
    </row>
    <row r="3198" ht="15.75" customHeight="1">
      <c r="A3198" s="9" t="s">
        <v>6662</v>
      </c>
      <c r="B3198" s="9" t="s">
        <v>6663</v>
      </c>
      <c r="C3198" s="61">
        <v>4.0</v>
      </c>
      <c r="D3198" s="61">
        <v>63.0</v>
      </c>
      <c r="E3198" s="61">
        <v>244.0</v>
      </c>
      <c r="F3198" s="61">
        <v>2500.0</v>
      </c>
      <c r="G3198" s="61" t="s">
        <v>6664</v>
      </c>
      <c r="H3198" s="515">
        <v>1187.7495</v>
      </c>
      <c r="I3198" s="515">
        <v>971.5790909999998</v>
      </c>
      <c r="J3198" s="515">
        <v>767.286177</v>
      </c>
      <c r="K3198" s="246">
        <v>42.75</v>
      </c>
      <c r="L3198" s="560">
        <v>0.5</v>
      </c>
      <c r="M3198" s="590">
        <v>4.0</v>
      </c>
      <c r="N3198" s="607" t="s">
        <v>1254</v>
      </c>
      <c r="O3198" s="563">
        <v>47429.0</v>
      </c>
      <c r="P3198" s="563"/>
      <c r="S3198" s="8"/>
      <c r="T3198" s="8"/>
      <c r="U3198" s="8"/>
      <c r="V3198" s="8"/>
      <c r="W3198" s="8"/>
    </row>
    <row r="3199" ht="15.75" customHeight="1">
      <c r="A3199" s="9" t="s">
        <v>6665</v>
      </c>
      <c r="B3199" s="9" t="s">
        <v>6666</v>
      </c>
      <c r="C3199" s="61">
        <v>6.0</v>
      </c>
      <c r="D3199" s="61">
        <v>63.0</v>
      </c>
      <c r="E3199" s="61">
        <v>364.0</v>
      </c>
      <c r="F3199" s="61">
        <v>2500.0</v>
      </c>
      <c r="G3199" s="61" t="s">
        <v>6667</v>
      </c>
      <c r="H3199" s="515">
        <v>1781.0769</v>
      </c>
      <c r="I3199" s="515">
        <v>1456.9209042</v>
      </c>
      <c r="J3199" s="515">
        <v>1150.5756774000001</v>
      </c>
      <c r="K3199" s="246">
        <v>51.5</v>
      </c>
      <c r="L3199" s="560">
        <v>0.5</v>
      </c>
      <c r="M3199" s="590">
        <v>4.0</v>
      </c>
      <c r="N3199" s="105"/>
      <c r="O3199" s="563">
        <v>65307.0</v>
      </c>
      <c r="P3199" s="563"/>
      <c r="S3199" s="8"/>
      <c r="T3199" s="8"/>
      <c r="U3199" s="8"/>
      <c r="V3199" s="8"/>
      <c r="W3199" s="8"/>
    </row>
    <row r="3200" ht="15.75" customHeight="1">
      <c r="A3200" s="9" t="s">
        <v>6668</v>
      </c>
      <c r="B3200" s="9" t="s">
        <v>6669</v>
      </c>
      <c r="C3200" s="61">
        <v>8.0</v>
      </c>
      <c r="D3200" s="61">
        <v>63.0</v>
      </c>
      <c r="E3200" s="61">
        <v>484.0</v>
      </c>
      <c r="F3200" s="61">
        <v>2500.0</v>
      </c>
      <c r="G3200" s="61" t="s">
        <v>6670</v>
      </c>
      <c r="H3200" s="515">
        <v>2375.499</v>
      </c>
      <c r="I3200" s="515">
        <v>1943.1581819999997</v>
      </c>
      <c r="J3200" s="515">
        <v>1534.572354</v>
      </c>
      <c r="K3200" s="246">
        <v>60.25</v>
      </c>
      <c r="L3200" s="560">
        <v>0.5</v>
      </c>
      <c r="M3200" s="590">
        <v>4.0</v>
      </c>
      <c r="N3200" s="105"/>
      <c r="O3200" s="563">
        <v>83262.0</v>
      </c>
      <c r="P3200" s="563"/>
      <c r="S3200" s="8"/>
      <c r="T3200" s="8"/>
      <c r="U3200" s="8"/>
      <c r="V3200" s="8"/>
      <c r="W3200" s="8"/>
    </row>
    <row r="3201" ht="15.75" customHeight="1">
      <c r="A3201" s="9" t="s">
        <v>6671</v>
      </c>
      <c r="B3201" s="9" t="s">
        <v>6672</v>
      </c>
      <c r="C3201" s="61">
        <v>10.0</v>
      </c>
      <c r="D3201" s="61">
        <v>63.0</v>
      </c>
      <c r="E3201" s="61">
        <v>604.0</v>
      </c>
      <c r="F3201" s="61">
        <v>2500.0</v>
      </c>
      <c r="G3201" s="61" t="s">
        <v>6673</v>
      </c>
      <c r="H3201" s="515">
        <v>2969.9210999999996</v>
      </c>
      <c r="I3201" s="515">
        <v>2429.3954597999996</v>
      </c>
      <c r="J3201" s="515">
        <v>1918.5690305999997</v>
      </c>
      <c r="K3201" s="246">
        <v>69.0</v>
      </c>
      <c r="L3201" s="560">
        <v>0.5</v>
      </c>
      <c r="M3201" s="590">
        <v>6.0</v>
      </c>
      <c r="N3201" s="105"/>
      <c r="O3201" s="563">
        <v>101296.0</v>
      </c>
      <c r="P3201" s="563"/>
      <c r="S3201" s="8"/>
      <c r="T3201" s="8"/>
      <c r="U3201" s="8"/>
      <c r="V3201" s="8"/>
      <c r="W3201" s="8"/>
    </row>
    <row r="3202" ht="15.75" customHeight="1">
      <c r="A3202" s="9" t="s">
        <v>6674</v>
      </c>
      <c r="B3202" s="9" t="s">
        <v>6675</v>
      </c>
      <c r="C3202" s="61">
        <v>12.0</v>
      </c>
      <c r="D3202" s="61">
        <v>63.0</v>
      </c>
      <c r="E3202" s="61">
        <v>724.0</v>
      </c>
      <c r="F3202" s="61">
        <v>2500.0</v>
      </c>
      <c r="G3202" s="61" t="s">
        <v>6676</v>
      </c>
      <c r="H3202" s="515">
        <v>3563.2484999999997</v>
      </c>
      <c r="I3202" s="515">
        <v>2914.7372729999997</v>
      </c>
      <c r="J3202" s="515">
        <v>2301.858531</v>
      </c>
      <c r="K3202" s="246">
        <v>77.75</v>
      </c>
      <c r="L3202" s="560">
        <v>0.5</v>
      </c>
      <c r="M3202" s="590">
        <v>6.0</v>
      </c>
      <c r="N3202" s="105"/>
      <c r="O3202" s="563">
        <v>119277.0</v>
      </c>
      <c r="P3202" s="563"/>
      <c r="S3202" s="8"/>
      <c r="T3202" s="8"/>
      <c r="U3202" s="8"/>
      <c r="V3202" s="8"/>
      <c r="W3202" s="8"/>
    </row>
    <row r="3203" ht="15.75" customHeight="1">
      <c r="A3203" s="9" t="s">
        <v>6677</v>
      </c>
      <c r="B3203" s="9" t="s">
        <v>6678</v>
      </c>
      <c r="C3203" s="61">
        <v>14.0</v>
      </c>
      <c r="D3203" s="61">
        <v>63.0</v>
      </c>
      <c r="E3203" s="61">
        <v>844.0</v>
      </c>
      <c r="F3203" s="61">
        <v>2500.0</v>
      </c>
      <c r="G3203" s="61" t="s">
        <v>6679</v>
      </c>
      <c r="H3203" s="515">
        <v>4157.6705999999995</v>
      </c>
      <c r="I3203" s="515">
        <v>3400.974550799999</v>
      </c>
      <c r="J3203" s="515">
        <v>2685.8552075999996</v>
      </c>
      <c r="K3203" s="246">
        <v>86.5</v>
      </c>
      <c r="L3203" s="560">
        <v>0.5</v>
      </c>
      <c r="M3203" s="590">
        <v>6.0</v>
      </c>
      <c r="N3203" s="105"/>
      <c r="O3203" s="563">
        <v>137155.0</v>
      </c>
      <c r="P3203" s="563"/>
      <c r="S3203" s="8"/>
      <c r="T3203" s="8"/>
      <c r="U3203" s="8"/>
      <c r="V3203" s="8"/>
      <c r="W3203" s="8"/>
    </row>
    <row r="3204" ht="15.75" customHeight="1">
      <c r="O3204" s="563">
        <v>0.0</v>
      </c>
      <c r="P3204" s="563"/>
      <c r="S3204" s="8"/>
      <c r="T3204" s="8"/>
      <c r="U3204" s="8"/>
      <c r="V3204" s="8"/>
      <c r="W3204" s="8"/>
    </row>
    <row r="3205" ht="15.75" customHeight="1">
      <c r="A3205" s="9" t="s">
        <v>6680</v>
      </c>
      <c r="B3205" s="9" t="s">
        <v>6681</v>
      </c>
      <c r="C3205" s="61">
        <v>4.0</v>
      </c>
      <c r="D3205" s="61">
        <v>115.0</v>
      </c>
      <c r="E3205" s="61">
        <v>244.0</v>
      </c>
      <c r="F3205" s="61">
        <v>1750.0</v>
      </c>
      <c r="G3205" s="61" t="s">
        <v>6610</v>
      </c>
      <c r="H3205" s="515">
        <v>1643.0</v>
      </c>
      <c r="I3205" s="515">
        <v>1343.974</v>
      </c>
      <c r="J3205" s="515">
        <v>1061.378</v>
      </c>
      <c r="K3205" s="246">
        <v>61.0</v>
      </c>
      <c r="L3205" s="560">
        <v>0.5</v>
      </c>
      <c r="M3205" s="590">
        <v>4.0</v>
      </c>
      <c r="N3205" s="607" t="s">
        <v>1254</v>
      </c>
      <c r="O3205" s="563">
        <v>56806.0</v>
      </c>
      <c r="P3205" s="563"/>
      <c r="S3205" s="8"/>
      <c r="T3205" s="8"/>
      <c r="U3205" s="8"/>
      <c r="V3205" s="8"/>
      <c r="W3205" s="8"/>
    </row>
    <row r="3206" ht="15.75" customHeight="1">
      <c r="A3206" s="9" t="s">
        <v>6682</v>
      </c>
      <c r="B3206" s="9" t="s">
        <v>6683</v>
      </c>
      <c r="C3206" s="61">
        <v>6.0</v>
      </c>
      <c r="D3206" s="61">
        <v>115.0</v>
      </c>
      <c r="E3206" s="61">
        <v>364.0</v>
      </c>
      <c r="F3206" s="61">
        <v>1750.0</v>
      </c>
      <c r="G3206" s="61" t="s">
        <v>6613</v>
      </c>
      <c r="H3206" s="515">
        <v>2462.0</v>
      </c>
      <c r="I3206" s="515">
        <v>2013.916</v>
      </c>
      <c r="J3206" s="515">
        <v>1590.452</v>
      </c>
      <c r="K3206" s="246">
        <v>73.0</v>
      </c>
      <c r="L3206" s="560">
        <v>0.5</v>
      </c>
      <c r="M3206" s="590">
        <v>4.0</v>
      </c>
      <c r="N3206" s="105"/>
      <c r="O3206" s="563">
        <v>76647.0</v>
      </c>
      <c r="P3206" s="563"/>
      <c r="S3206" s="8"/>
      <c r="T3206" s="8"/>
      <c r="U3206" s="8"/>
      <c r="V3206" s="8"/>
      <c r="W3206" s="8"/>
    </row>
    <row r="3207" ht="15.75" customHeight="1">
      <c r="A3207" s="9" t="s">
        <v>6684</v>
      </c>
      <c r="B3207" s="9" t="s">
        <v>6685</v>
      </c>
      <c r="C3207" s="61">
        <v>8.0</v>
      </c>
      <c r="D3207" s="61">
        <v>115.0</v>
      </c>
      <c r="E3207" s="61">
        <v>484.0</v>
      </c>
      <c r="F3207" s="61">
        <v>1750.0</v>
      </c>
      <c r="G3207" s="61" t="s">
        <v>6616</v>
      </c>
      <c r="H3207" s="515">
        <v>3281.0</v>
      </c>
      <c r="I3207" s="515">
        <v>2683.8579999999997</v>
      </c>
      <c r="J3207" s="515">
        <v>2119.526</v>
      </c>
      <c r="K3207" s="246">
        <v>86.0</v>
      </c>
      <c r="L3207" s="560">
        <v>0.5</v>
      </c>
      <c r="M3207" s="590">
        <v>6.0</v>
      </c>
      <c r="N3207" s="105"/>
      <c r="O3207" s="563">
        <v>96558.0</v>
      </c>
      <c r="P3207" s="563"/>
      <c r="S3207" s="8"/>
      <c r="T3207" s="8"/>
      <c r="U3207" s="8"/>
      <c r="V3207" s="8"/>
      <c r="W3207" s="8"/>
    </row>
    <row r="3208" ht="15.75" customHeight="1">
      <c r="A3208" s="9" t="s">
        <v>6686</v>
      </c>
      <c r="B3208" s="9" t="s">
        <v>6687</v>
      </c>
      <c r="C3208" s="61">
        <v>10.0</v>
      </c>
      <c r="D3208" s="61">
        <v>115.0</v>
      </c>
      <c r="E3208" s="61">
        <v>604.0</v>
      </c>
      <c r="F3208" s="61">
        <v>1750.0</v>
      </c>
      <c r="G3208" s="61" t="s">
        <v>6619</v>
      </c>
      <c r="H3208" s="515">
        <v>4100.0</v>
      </c>
      <c r="I3208" s="515">
        <v>3353.7999999999997</v>
      </c>
      <c r="J3208" s="515">
        <v>2648.6</v>
      </c>
      <c r="K3208" s="246">
        <v>99.0</v>
      </c>
      <c r="L3208" s="560">
        <v>0.5</v>
      </c>
      <c r="M3208" s="590">
        <v>6.0</v>
      </c>
      <c r="N3208" s="105"/>
      <c r="O3208" s="563">
        <v>116557.0</v>
      </c>
      <c r="P3208" s="563"/>
      <c r="S3208" s="8"/>
      <c r="T3208" s="8"/>
      <c r="U3208" s="8"/>
      <c r="V3208" s="8"/>
      <c r="W3208" s="8"/>
    </row>
    <row r="3209" ht="15.75" customHeight="1">
      <c r="E3209" s="8"/>
      <c r="H3209" s="63"/>
      <c r="I3209" s="115"/>
      <c r="J3209" s="115"/>
      <c r="K3209" s="586"/>
      <c r="N3209" s="608"/>
      <c r="O3209" s="563">
        <v>0.0</v>
      </c>
      <c r="P3209" s="563"/>
      <c r="S3209" s="8"/>
      <c r="T3209" s="8"/>
      <c r="U3209" s="8"/>
      <c r="V3209" s="8"/>
      <c r="W3209" s="8"/>
    </row>
    <row r="3210" ht="15.75" customHeight="1">
      <c r="B3210" s="573" t="s">
        <v>1961</v>
      </c>
      <c r="E3210" s="8"/>
      <c r="H3210" s="63"/>
      <c r="I3210" s="115"/>
      <c r="J3210" s="115"/>
      <c r="K3210" s="586"/>
      <c r="N3210" s="608"/>
      <c r="O3210" s="563">
        <v>0.0</v>
      </c>
      <c r="P3210" s="563"/>
      <c r="S3210" s="8"/>
      <c r="T3210" s="8"/>
      <c r="U3210" s="8"/>
      <c r="V3210" s="8"/>
      <c r="W3210" s="8"/>
    </row>
    <row r="3211" ht="15.75" customHeight="1">
      <c r="A3211" s="9" t="s">
        <v>6688</v>
      </c>
      <c r="B3211" s="9" t="s">
        <v>6689</v>
      </c>
      <c r="C3211" s="61">
        <v>4.0</v>
      </c>
      <c r="D3211" s="61">
        <v>115.0</v>
      </c>
      <c r="E3211" s="61">
        <v>244.0</v>
      </c>
      <c r="F3211" s="61">
        <v>2000.0</v>
      </c>
      <c r="G3211" s="61" t="s">
        <v>6628</v>
      </c>
      <c r="H3211" s="515">
        <v>1894.0</v>
      </c>
      <c r="I3211" s="515">
        <v>1549.292</v>
      </c>
      <c r="J3211" s="515">
        <v>1223.5240000000001</v>
      </c>
      <c r="K3211" s="246">
        <v>68.5</v>
      </c>
      <c r="L3211" s="560">
        <v>0.5</v>
      </c>
      <c r="M3211" s="590">
        <v>4.0</v>
      </c>
      <c r="N3211" s="607" t="s">
        <v>1254</v>
      </c>
      <c r="O3211" s="563">
        <v>62890.0</v>
      </c>
      <c r="P3211" s="563"/>
      <c r="S3211" s="8"/>
      <c r="T3211" s="8"/>
      <c r="U3211" s="8"/>
      <c r="V3211" s="8"/>
      <c r="W3211" s="8"/>
    </row>
    <row r="3212" ht="15.75" customHeight="1">
      <c r="A3212" s="9" t="s">
        <v>6690</v>
      </c>
      <c r="B3212" s="9" t="s">
        <v>6691</v>
      </c>
      <c r="C3212" s="61">
        <v>6.0</v>
      </c>
      <c r="D3212" s="61">
        <v>115.0</v>
      </c>
      <c r="E3212" s="61">
        <v>364.0</v>
      </c>
      <c r="F3212" s="61">
        <v>2000.0</v>
      </c>
      <c r="G3212" s="61" t="s">
        <v>6631</v>
      </c>
      <c r="H3212" s="515">
        <v>2836.0</v>
      </c>
      <c r="I3212" s="515">
        <v>2319.848</v>
      </c>
      <c r="J3212" s="515">
        <v>1832.056</v>
      </c>
      <c r="K3212" s="246">
        <v>83.0</v>
      </c>
      <c r="L3212" s="560">
        <v>0.5</v>
      </c>
      <c r="M3212" s="590">
        <v>4.0</v>
      </c>
      <c r="N3212" s="105"/>
      <c r="O3212" s="563">
        <v>85775.0</v>
      </c>
      <c r="P3212" s="563"/>
      <c r="S3212" s="8"/>
      <c r="T3212" s="8"/>
      <c r="U3212" s="8"/>
      <c r="V3212" s="8"/>
      <c r="W3212" s="8"/>
    </row>
    <row r="3213" ht="15.75" customHeight="1">
      <c r="A3213" s="9" t="s">
        <v>6692</v>
      </c>
      <c r="B3213" s="9" t="s">
        <v>6693</v>
      </c>
      <c r="C3213" s="61">
        <v>8.0</v>
      </c>
      <c r="D3213" s="61">
        <v>115.0</v>
      </c>
      <c r="E3213" s="61">
        <v>484.0</v>
      </c>
      <c r="F3213" s="61">
        <v>2000.0</v>
      </c>
      <c r="G3213" s="61" t="s">
        <v>6634</v>
      </c>
      <c r="H3213" s="515">
        <v>3778.0</v>
      </c>
      <c r="I3213" s="515">
        <v>3090.404</v>
      </c>
      <c r="J3213" s="515">
        <v>2440.588</v>
      </c>
      <c r="K3213" s="246">
        <v>97.5</v>
      </c>
      <c r="L3213" s="560">
        <v>0.5</v>
      </c>
      <c r="M3213" s="590">
        <v>6.0</v>
      </c>
      <c r="N3213" s="105"/>
      <c r="O3213" s="563">
        <v>108757.0</v>
      </c>
      <c r="P3213" s="563"/>
      <c r="S3213" s="8"/>
      <c r="T3213" s="8"/>
      <c r="U3213" s="8"/>
      <c r="V3213" s="8"/>
      <c r="W3213" s="8"/>
    </row>
    <row r="3214" ht="15.75" customHeight="1">
      <c r="A3214" s="9" t="s">
        <v>6694</v>
      </c>
      <c r="B3214" s="9" t="s">
        <v>6695</v>
      </c>
      <c r="C3214" s="61">
        <v>10.0</v>
      </c>
      <c r="D3214" s="61">
        <v>115.0</v>
      </c>
      <c r="E3214" s="61">
        <v>604.0</v>
      </c>
      <c r="F3214" s="61">
        <v>2000.0</v>
      </c>
      <c r="G3214" s="61" t="s">
        <v>6637</v>
      </c>
      <c r="H3214" s="515">
        <v>4720.0</v>
      </c>
      <c r="I3214" s="515">
        <v>3860.9599999999996</v>
      </c>
      <c r="J3214" s="515">
        <v>3049.12</v>
      </c>
      <c r="K3214" s="246">
        <v>112.0</v>
      </c>
      <c r="L3214" s="560">
        <v>0.5</v>
      </c>
      <c r="M3214" s="590">
        <v>6.0</v>
      </c>
      <c r="N3214" s="105"/>
      <c r="O3214" s="563">
        <v>131841.0</v>
      </c>
      <c r="P3214" s="563"/>
      <c r="S3214" s="8"/>
      <c r="T3214" s="8"/>
      <c r="U3214" s="8"/>
      <c r="V3214" s="8"/>
      <c r="W3214" s="8"/>
    </row>
    <row r="3215" ht="15.75" customHeight="1">
      <c r="C3215" s="67"/>
      <c r="D3215" s="67"/>
      <c r="E3215" s="67"/>
      <c r="F3215" s="67"/>
      <c r="G3215" s="67"/>
      <c r="H3215" s="115"/>
      <c r="I3215" s="115"/>
      <c r="J3215" s="115"/>
      <c r="K3215" s="207"/>
      <c r="L3215" s="570"/>
      <c r="M3215" s="592"/>
      <c r="N3215" s="608"/>
      <c r="O3215" s="563">
        <v>0.0</v>
      </c>
      <c r="P3215" s="563"/>
      <c r="S3215" s="8"/>
      <c r="T3215" s="8"/>
      <c r="U3215" s="8"/>
      <c r="V3215" s="8"/>
      <c r="W3215" s="8"/>
    </row>
    <row r="3216" ht="15.75" customHeight="1">
      <c r="B3216" s="573" t="s">
        <v>2015</v>
      </c>
      <c r="E3216" s="8"/>
      <c r="H3216" s="115"/>
      <c r="I3216" s="115"/>
      <c r="J3216" s="115"/>
      <c r="K3216" s="586"/>
      <c r="N3216" s="608"/>
      <c r="O3216" s="563">
        <v>0.0</v>
      </c>
      <c r="P3216" s="563"/>
      <c r="S3216" s="8"/>
      <c r="T3216" s="8"/>
      <c r="U3216" s="8"/>
      <c r="V3216" s="8"/>
      <c r="W3216" s="8"/>
    </row>
    <row r="3217" ht="15.75" customHeight="1">
      <c r="A3217" s="9" t="s">
        <v>6696</v>
      </c>
      <c r="B3217" s="9" t="s">
        <v>6697</v>
      </c>
      <c r="C3217" s="61">
        <v>4.0</v>
      </c>
      <c r="D3217" s="61">
        <v>115.0</v>
      </c>
      <c r="E3217" s="61">
        <v>244.0</v>
      </c>
      <c r="F3217" s="61">
        <v>2250.0</v>
      </c>
      <c r="G3217" s="61" t="s">
        <v>6646</v>
      </c>
      <c r="H3217" s="515">
        <v>2110.0</v>
      </c>
      <c r="I3217" s="515">
        <v>1725.9799999999998</v>
      </c>
      <c r="J3217" s="515">
        <v>1363.06</v>
      </c>
      <c r="K3217" s="246">
        <v>75.0</v>
      </c>
      <c r="L3217" s="560">
        <v>0.5</v>
      </c>
      <c r="M3217" s="590">
        <v>4.0</v>
      </c>
      <c r="N3217" s="607" t="s">
        <v>1254</v>
      </c>
      <c r="O3217" s="563">
        <v>77097.0</v>
      </c>
      <c r="P3217" s="563"/>
      <c r="S3217" s="8"/>
      <c r="T3217" s="8"/>
      <c r="U3217" s="8"/>
      <c r="V3217" s="8"/>
      <c r="W3217" s="8"/>
    </row>
    <row r="3218" ht="15.75" customHeight="1">
      <c r="A3218" s="9" t="s">
        <v>6698</v>
      </c>
      <c r="B3218" s="9" t="s">
        <v>6699</v>
      </c>
      <c r="C3218" s="61">
        <v>6.0</v>
      </c>
      <c r="D3218" s="61">
        <v>115.0</v>
      </c>
      <c r="E3218" s="61">
        <v>364.0</v>
      </c>
      <c r="F3218" s="61">
        <v>2250.0</v>
      </c>
      <c r="G3218" s="61" t="s">
        <v>6649</v>
      </c>
      <c r="H3218" s="515">
        <v>3160.0</v>
      </c>
      <c r="I3218" s="515">
        <v>2584.8799999999997</v>
      </c>
      <c r="J3218" s="515">
        <v>2041.3600000000001</v>
      </c>
      <c r="K3218" s="246">
        <v>93.0</v>
      </c>
      <c r="L3218" s="560">
        <v>0.5</v>
      </c>
      <c r="M3218" s="590">
        <v>4.0</v>
      </c>
      <c r="N3218" s="105"/>
      <c r="O3218" s="563">
        <v>105703.0</v>
      </c>
      <c r="P3218" s="563"/>
      <c r="S3218" s="8"/>
      <c r="T3218" s="8"/>
      <c r="U3218" s="8"/>
      <c r="V3218" s="8"/>
      <c r="W3218" s="8"/>
    </row>
    <row r="3219" ht="15.75" customHeight="1">
      <c r="A3219" s="9" t="s">
        <v>6700</v>
      </c>
      <c r="B3219" s="9" t="s">
        <v>6701</v>
      </c>
      <c r="C3219" s="61">
        <v>8.0</v>
      </c>
      <c r="D3219" s="61">
        <v>115.0</v>
      </c>
      <c r="E3219" s="61">
        <v>484.0</v>
      </c>
      <c r="F3219" s="61">
        <v>2250.0</v>
      </c>
      <c r="G3219" s="61" t="s">
        <v>6652</v>
      </c>
      <c r="H3219" s="515">
        <v>4210.0</v>
      </c>
      <c r="I3219" s="515">
        <v>3443.7799999999997</v>
      </c>
      <c r="J3219" s="515">
        <v>2719.66</v>
      </c>
      <c r="K3219" s="246">
        <v>107.0</v>
      </c>
      <c r="L3219" s="560">
        <v>0.5</v>
      </c>
      <c r="M3219" s="590">
        <v>6.0</v>
      </c>
      <c r="N3219" s="105"/>
      <c r="O3219" s="563">
        <v>134432.0</v>
      </c>
      <c r="P3219" s="563"/>
      <c r="S3219" s="8"/>
      <c r="T3219" s="8"/>
      <c r="U3219" s="8"/>
      <c r="V3219" s="8"/>
      <c r="W3219" s="8"/>
    </row>
    <row r="3220" ht="15.75" customHeight="1">
      <c r="A3220" s="9" t="s">
        <v>6702</v>
      </c>
      <c r="B3220" s="9" t="s">
        <v>6703</v>
      </c>
      <c r="C3220" s="61">
        <v>10.0</v>
      </c>
      <c r="D3220" s="61">
        <v>115.0</v>
      </c>
      <c r="E3220" s="61">
        <v>604.0</v>
      </c>
      <c r="F3220" s="61">
        <v>2250.0</v>
      </c>
      <c r="G3220" s="61" t="s">
        <v>6655</v>
      </c>
      <c r="H3220" s="515">
        <v>5260.0</v>
      </c>
      <c r="I3220" s="515">
        <v>4302.679999999999</v>
      </c>
      <c r="J3220" s="515">
        <v>3397.96</v>
      </c>
      <c r="K3220" s="246">
        <v>123.0</v>
      </c>
      <c r="L3220" s="560">
        <v>0.5</v>
      </c>
      <c r="M3220" s="590">
        <v>6.0</v>
      </c>
      <c r="N3220" s="105"/>
      <c r="O3220" s="563">
        <v>163286.0</v>
      </c>
      <c r="P3220" s="563"/>
      <c r="S3220" s="8"/>
      <c r="T3220" s="8"/>
      <c r="U3220" s="8"/>
      <c r="V3220" s="8"/>
      <c r="W3220" s="8"/>
    </row>
    <row r="3221" ht="15.75" customHeight="1">
      <c r="E3221" s="8"/>
      <c r="H3221" s="63"/>
      <c r="I3221" s="115"/>
      <c r="J3221" s="115"/>
      <c r="K3221" s="586"/>
      <c r="N3221" s="608"/>
      <c r="O3221" s="563">
        <v>0.0</v>
      </c>
      <c r="P3221" s="563"/>
      <c r="S3221" s="8"/>
      <c r="T3221" s="8"/>
      <c r="U3221" s="8"/>
      <c r="V3221" s="8"/>
      <c r="W3221" s="8"/>
    </row>
    <row r="3222" ht="15.75" customHeight="1">
      <c r="B3222" s="573" t="s">
        <v>2042</v>
      </c>
      <c r="E3222" s="8"/>
      <c r="H3222" s="63"/>
      <c r="I3222" s="115"/>
      <c r="J3222" s="115"/>
      <c r="K3222" s="586"/>
      <c r="N3222" s="608"/>
      <c r="O3222" s="563">
        <v>0.0</v>
      </c>
      <c r="P3222" s="563"/>
      <c r="S3222" s="8"/>
      <c r="T3222" s="8"/>
      <c r="U3222" s="8"/>
      <c r="V3222" s="8"/>
      <c r="W3222" s="8"/>
    </row>
    <row r="3223" ht="15.75" customHeight="1">
      <c r="A3223" s="9" t="s">
        <v>6704</v>
      </c>
      <c r="B3223" s="9" t="s">
        <v>6705</v>
      </c>
      <c r="C3223" s="61">
        <v>4.0</v>
      </c>
      <c r="D3223" s="61">
        <v>115.0</v>
      </c>
      <c r="E3223" s="61">
        <v>244.0</v>
      </c>
      <c r="F3223" s="61">
        <v>2500.0</v>
      </c>
      <c r="G3223" s="61" t="s">
        <v>6664</v>
      </c>
      <c r="H3223" s="515">
        <v>2366.0</v>
      </c>
      <c r="I3223" s="515">
        <v>1935.388</v>
      </c>
      <c r="J3223" s="515">
        <v>1528.4360000000001</v>
      </c>
      <c r="K3223" s="246">
        <v>85.5</v>
      </c>
      <c r="L3223" s="560">
        <v>0.5</v>
      </c>
      <c r="M3223" s="590">
        <v>4.0</v>
      </c>
      <c r="N3223" s="607" t="s">
        <v>1254</v>
      </c>
      <c r="O3223" s="563">
        <v>94857.0</v>
      </c>
      <c r="P3223" s="563"/>
      <c r="S3223" s="8"/>
      <c r="T3223" s="8"/>
      <c r="U3223" s="8"/>
      <c r="V3223" s="8"/>
      <c r="W3223" s="8"/>
    </row>
    <row r="3224" ht="15.75" customHeight="1">
      <c r="A3224" s="9" t="s">
        <v>6706</v>
      </c>
      <c r="B3224" s="9" t="s">
        <v>6707</v>
      </c>
      <c r="C3224" s="61">
        <v>6.0</v>
      </c>
      <c r="D3224" s="61">
        <v>115.0</v>
      </c>
      <c r="E3224" s="61">
        <v>364.0</v>
      </c>
      <c r="F3224" s="61">
        <v>2500.0</v>
      </c>
      <c r="G3224" s="61" t="s">
        <v>6667</v>
      </c>
      <c r="H3224" s="515">
        <v>3544.0</v>
      </c>
      <c r="I3224" s="515">
        <v>2898.9919999999997</v>
      </c>
      <c r="J3224" s="515">
        <v>2289.424</v>
      </c>
      <c r="K3224" s="246">
        <v>103.0</v>
      </c>
      <c r="L3224" s="560">
        <v>0.5</v>
      </c>
      <c r="M3224" s="590">
        <v>4.0</v>
      </c>
      <c r="N3224" s="105"/>
      <c r="O3224" s="563">
        <v>130614.0</v>
      </c>
      <c r="P3224" s="563"/>
      <c r="S3224" s="8"/>
      <c r="T3224" s="8"/>
      <c r="U3224" s="8"/>
      <c r="V3224" s="8"/>
      <c r="W3224" s="8"/>
    </row>
    <row r="3225" ht="15.75" customHeight="1">
      <c r="A3225" s="9" t="s">
        <v>6708</v>
      </c>
      <c r="B3225" s="9" t="s">
        <v>6709</v>
      </c>
      <c r="C3225" s="61">
        <v>8.0</v>
      </c>
      <c r="D3225" s="61">
        <v>115.0</v>
      </c>
      <c r="E3225" s="61">
        <v>484.0</v>
      </c>
      <c r="F3225" s="61">
        <v>2500.0</v>
      </c>
      <c r="G3225" s="61" t="s">
        <v>6670</v>
      </c>
      <c r="H3225" s="515">
        <v>4722.0</v>
      </c>
      <c r="I3225" s="515">
        <v>3862.5959999999995</v>
      </c>
      <c r="J3225" s="515">
        <v>3050.4120000000003</v>
      </c>
      <c r="K3225" s="246">
        <v>120.5</v>
      </c>
      <c r="L3225" s="560">
        <v>0.5</v>
      </c>
      <c r="M3225" s="590">
        <v>6.0</v>
      </c>
      <c r="N3225" s="105"/>
      <c r="O3225" s="563">
        <v>166525.0</v>
      </c>
      <c r="P3225" s="563"/>
      <c r="S3225" s="8"/>
      <c r="T3225" s="8"/>
      <c r="U3225" s="8"/>
      <c r="V3225" s="8"/>
      <c r="W3225" s="8"/>
    </row>
    <row r="3226" ht="15.75" customHeight="1">
      <c r="A3226" s="9" t="s">
        <v>6710</v>
      </c>
      <c r="B3226" s="9" t="s">
        <v>6711</v>
      </c>
      <c r="C3226" s="61">
        <v>10.0</v>
      </c>
      <c r="D3226" s="61">
        <v>115.0</v>
      </c>
      <c r="E3226" s="61">
        <v>604.0</v>
      </c>
      <c r="F3226" s="61">
        <v>2500.0</v>
      </c>
      <c r="G3226" s="61" t="s">
        <v>6673</v>
      </c>
      <c r="H3226" s="515">
        <v>5900.0</v>
      </c>
      <c r="I3226" s="515">
        <v>4826.2</v>
      </c>
      <c r="J3226" s="515">
        <v>3811.4</v>
      </c>
      <c r="K3226" s="246">
        <v>138.0</v>
      </c>
      <c r="L3226" s="560">
        <v>0.5</v>
      </c>
      <c r="M3226" s="590">
        <v>6.0</v>
      </c>
      <c r="N3226" s="105"/>
      <c r="O3226" s="563">
        <v>202593.0</v>
      </c>
      <c r="P3226" s="563"/>
      <c r="S3226" s="8"/>
      <c r="T3226" s="8"/>
      <c r="U3226" s="8"/>
      <c r="V3226" s="8"/>
      <c r="W3226" s="8"/>
    </row>
    <row r="3227" ht="15.75" customHeight="1">
      <c r="O3227" s="563">
        <v>0.0</v>
      </c>
      <c r="P3227" s="563"/>
      <c r="S3227" s="8"/>
      <c r="T3227" s="8"/>
      <c r="U3227" s="8"/>
      <c r="V3227" s="8"/>
      <c r="W3227" s="8"/>
    </row>
    <row r="3228" ht="15.75" customHeight="1">
      <c r="A3228" s="9" t="s">
        <v>6712</v>
      </c>
      <c r="B3228" s="9" t="s">
        <v>6713</v>
      </c>
      <c r="C3228" s="61">
        <v>4.0</v>
      </c>
      <c r="D3228" s="61">
        <v>168.0</v>
      </c>
      <c r="E3228" s="61">
        <v>750.0</v>
      </c>
      <c r="F3228" s="61">
        <v>191.0</v>
      </c>
      <c r="G3228" s="61">
        <v>50.0</v>
      </c>
      <c r="H3228" s="603">
        <v>435.0</v>
      </c>
      <c r="I3228" s="603">
        <v>355.83</v>
      </c>
      <c r="J3228" s="603">
        <v>281.01</v>
      </c>
      <c r="K3228" s="246">
        <v>12.8</v>
      </c>
      <c r="L3228" s="560">
        <v>0.5</v>
      </c>
      <c r="M3228" s="560"/>
      <c r="N3228" s="610" t="s">
        <v>6714</v>
      </c>
      <c r="O3228" s="563">
        <v>17710.0</v>
      </c>
      <c r="P3228" s="563"/>
      <c r="S3228" s="8"/>
      <c r="T3228" s="8"/>
      <c r="U3228" s="8"/>
      <c r="V3228" s="8"/>
      <c r="W3228" s="8"/>
    </row>
    <row r="3229" ht="15.0" customHeight="1">
      <c r="A3229" s="9" t="s">
        <v>6715</v>
      </c>
      <c r="B3229" s="9" t="s">
        <v>6716</v>
      </c>
      <c r="C3229" s="61">
        <v>4.0</v>
      </c>
      <c r="D3229" s="61">
        <v>168.0</v>
      </c>
      <c r="E3229" s="61">
        <v>1000.0</v>
      </c>
      <c r="F3229" s="61">
        <v>191.0</v>
      </c>
      <c r="G3229" s="61">
        <v>50.0</v>
      </c>
      <c r="H3229" s="603">
        <v>587.0</v>
      </c>
      <c r="I3229" s="603">
        <v>480.166</v>
      </c>
      <c r="J3229" s="603">
        <v>379.202</v>
      </c>
      <c r="K3229" s="246">
        <v>15.8</v>
      </c>
      <c r="L3229" s="560">
        <v>0.5</v>
      </c>
      <c r="M3229" s="560"/>
      <c r="N3229" s="105"/>
      <c r="O3229" s="563">
        <v>19608.0</v>
      </c>
      <c r="P3229" s="563"/>
      <c r="S3229" s="8"/>
      <c r="T3229" s="8"/>
      <c r="U3229" s="8"/>
      <c r="V3229" s="8"/>
      <c r="W3229" s="8"/>
    </row>
    <row r="3230" ht="15.75" customHeight="1">
      <c r="A3230" s="9" t="s">
        <v>6717</v>
      </c>
      <c r="B3230" s="9" t="s">
        <v>6718</v>
      </c>
      <c r="C3230" s="61">
        <v>4.0</v>
      </c>
      <c r="D3230" s="61">
        <v>168.0</v>
      </c>
      <c r="E3230" s="61">
        <v>1250.0</v>
      </c>
      <c r="F3230" s="61">
        <v>191.0</v>
      </c>
      <c r="G3230" s="61">
        <v>50.0</v>
      </c>
      <c r="H3230" s="603">
        <v>729.0</v>
      </c>
      <c r="I3230" s="603">
        <v>596.322</v>
      </c>
      <c r="J3230" s="603">
        <v>470.934</v>
      </c>
      <c r="K3230" s="246">
        <v>18.8</v>
      </c>
      <c r="L3230" s="560">
        <v>0.5</v>
      </c>
      <c r="M3230" s="560"/>
      <c r="N3230" s="105"/>
      <c r="O3230" s="563">
        <v>22770.0</v>
      </c>
      <c r="P3230" s="563"/>
      <c r="S3230" s="8"/>
      <c r="T3230" s="8"/>
      <c r="U3230" s="8"/>
      <c r="V3230" s="8"/>
      <c r="W3230" s="8"/>
    </row>
    <row r="3231" ht="15.75" customHeight="1">
      <c r="A3231" s="9" t="s">
        <v>6719</v>
      </c>
      <c r="B3231" s="9" t="s">
        <v>6720</v>
      </c>
      <c r="C3231" s="61">
        <v>4.0</v>
      </c>
      <c r="D3231" s="61">
        <v>168.0</v>
      </c>
      <c r="E3231" s="61">
        <v>1500.0</v>
      </c>
      <c r="F3231" s="61">
        <v>191.0</v>
      </c>
      <c r="G3231" s="61">
        <v>50.0</v>
      </c>
      <c r="H3231" s="603">
        <v>875.0</v>
      </c>
      <c r="I3231" s="603">
        <v>715.75</v>
      </c>
      <c r="J3231" s="603">
        <v>565.25</v>
      </c>
      <c r="K3231" s="246">
        <v>21.8</v>
      </c>
      <c r="L3231" s="560">
        <v>0.5</v>
      </c>
      <c r="M3231" s="560"/>
      <c r="N3231" s="105"/>
      <c r="O3231" s="563">
        <v>24668.0</v>
      </c>
      <c r="P3231" s="563"/>
      <c r="S3231" s="8"/>
      <c r="T3231" s="8"/>
      <c r="U3231" s="8"/>
      <c r="V3231" s="8"/>
      <c r="W3231" s="8"/>
    </row>
    <row r="3232" ht="15.75" customHeight="1">
      <c r="A3232" s="9" t="s">
        <v>6721</v>
      </c>
      <c r="B3232" s="9" t="s">
        <v>6722</v>
      </c>
      <c r="C3232" s="61">
        <v>4.0</v>
      </c>
      <c r="D3232" s="61">
        <v>168.0</v>
      </c>
      <c r="E3232" s="61">
        <v>1750.0</v>
      </c>
      <c r="F3232" s="61">
        <v>191.0</v>
      </c>
      <c r="G3232" s="61">
        <v>50.0</v>
      </c>
      <c r="H3232" s="603">
        <v>1017.0</v>
      </c>
      <c r="I3232" s="603">
        <v>831.906</v>
      </c>
      <c r="J3232" s="603">
        <v>656.982</v>
      </c>
      <c r="K3232" s="246">
        <v>24.8</v>
      </c>
      <c r="L3232" s="560">
        <v>0.5</v>
      </c>
      <c r="M3232" s="560"/>
      <c r="N3232" s="105"/>
      <c r="O3232" s="563">
        <v>27198.0</v>
      </c>
      <c r="P3232" s="563"/>
      <c r="S3232" s="8"/>
      <c r="T3232" s="8"/>
      <c r="U3232" s="8"/>
      <c r="V3232" s="8"/>
      <c r="W3232" s="8"/>
    </row>
    <row r="3233" ht="15.75" customHeight="1">
      <c r="A3233" s="9" t="s">
        <v>6723</v>
      </c>
      <c r="B3233" s="9" t="s">
        <v>6724</v>
      </c>
      <c r="C3233" s="61">
        <v>4.0</v>
      </c>
      <c r="D3233" s="61">
        <v>168.0</v>
      </c>
      <c r="E3233" s="61">
        <v>2000.0</v>
      </c>
      <c r="F3233" s="61">
        <v>191.0</v>
      </c>
      <c r="G3233" s="61">
        <v>50.0</v>
      </c>
      <c r="H3233" s="603">
        <v>1175.0</v>
      </c>
      <c r="I3233" s="603">
        <v>961.15</v>
      </c>
      <c r="J3233" s="603">
        <v>759.0500000000001</v>
      </c>
      <c r="K3233" s="246">
        <v>27.8</v>
      </c>
      <c r="L3233" s="560">
        <v>0.5</v>
      </c>
      <c r="M3233" s="560"/>
      <c r="N3233" s="105"/>
      <c r="O3233" s="563">
        <v>29095.0</v>
      </c>
      <c r="P3233" s="563"/>
      <c r="S3233" s="8"/>
      <c r="T3233" s="8"/>
      <c r="U3233" s="8"/>
      <c r="V3233" s="8"/>
      <c r="W3233" s="8"/>
    </row>
    <row r="3234" ht="15.75" customHeight="1">
      <c r="A3234" s="9" t="s">
        <v>6725</v>
      </c>
      <c r="B3234" s="9" t="s">
        <v>6726</v>
      </c>
      <c r="C3234" s="61">
        <v>4.0</v>
      </c>
      <c r="D3234" s="61">
        <v>168.0</v>
      </c>
      <c r="E3234" s="61">
        <v>2250.0</v>
      </c>
      <c r="F3234" s="61">
        <v>191.0</v>
      </c>
      <c r="G3234" s="61">
        <v>50.0</v>
      </c>
      <c r="H3234" s="603">
        <v>1311.0</v>
      </c>
      <c r="I3234" s="603">
        <v>1072.398</v>
      </c>
      <c r="J3234" s="603">
        <v>846.9060000000001</v>
      </c>
      <c r="K3234" s="246">
        <v>30.8</v>
      </c>
      <c r="L3234" s="560">
        <v>0.5</v>
      </c>
      <c r="M3234" s="560"/>
      <c r="N3234" s="105"/>
      <c r="O3234" s="563">
        <v>32258.0</v>
      </c>
      <c r="P3234" s="563"/>
      <c r="S3234" s="8"/>
      <c r="T3234" s="8"/>
      <c r="U3234" s="8"/>
      <c r="V3234" s="8"/>
      <c r="W3234" s="8"/>
    </row>
    <row r="3235" ht="15.75" customHeight="1">
      <c r="A3235" s="9" t="s">
        <v>6727</v>
      </c>
      <c r="B3235" s="9" t="s">
        <v>6728</v>
      </c>
      <c r="C3235" s="61">
        <v>4.0</v>
      </c>
      <c r="D3235" s="61">
        <v>168.0</v>
      </c>
      <c r="E3235" s="61">
        <v>2500.0</v>
      </c>
      <c r="F3235" s="61">
        <v>191.0</v>
      </c>
      <c r="G3235" s="61">
        <v>50.0</v>
      </c>
      <c r="H3235" s="603">
        <v>1468.0</v>
      </c>
      <c r="I3235" s="603">
        <v>1200.8239999999998</v>
      </c>
      <c r="J3235" s="603">
        <v>948.328</v>
      </c>
      <c r="K3235" s="246">
        <v>33.8</v>
      </c>
      <c r="L3235" s="560">
        <v>0.5</v>
      </c>
      <c r="M3235" s="560"/>
      <c r="N3235" s="55"/>
      <c r="O3235" s="563">
        <v>33270.0</v>
      </c>
      <c r="P3235" s="563"/>
      <c r="S3235" s="8"/>
      <c r="T3235" s="8"/>
      <c r="U3235" s="8"/>
      <c r="V3235" s="8"/>
      <c r="W3235" s="8"/>
    </row>
    <row r="3236" ht="15.75" customHeight="1">
      <c r="C3236" s="67"/>
      <c r="D3236" s="67"/>
      <c r="E3236" s="67"/>
      <c r="F3236" s="67"/>
      <c r="G3236" s="67"/>
      <c r="H3236" s="197"/>
      <c r="I3236" s="197"/>
      <c r="J3236" s="197"/>
      <c r="K3236" s="207"/>
      <c r="L3236" s="570"/>
      <c r="M3236" s="570"/>
      <c r="N3236" s="570"/>
      <c r="O3236" s="563">
        <v>0.0</v>
      </c>
      <c r="P3236" s="563"/>
      <c r="S3236" s="8"/>
      <c r="T3236" s="8"/>
      <c r="U3236" s="8"/>
      <c r="V3236" s="8"/>
      <c r="W3236" s="8"/>
    </row>
    <row r="3237" ht="15.75" customHeight="1">
      <c r="A3237" s="67"/>
      <c r="B3237" s="573" t="s">
        <v>6729</v>
      </c>
      <c r="C3237" s="572"/>
      <c r="D3237" s="611"/>
      <c r="O3237" s="563">
        <v>0.0</v>
      </c>
      <c r="P3237" s="563"/>
      <c r="S3237" s="8"/>
      <c r="T3237" s="8"/>
      <c r="U3237" s="8"/>
      <c r="V3237" s="8"/>
      <c r="W3237" s="8"/>
    </row>
    <row r="3238" ht="15.75" customHeight="1">
      <c r="A3238" s="9" t="s">
        <v>6730</v>
      </c>
      <c r="B3238" s="9" t="s">
        <v>6731</v>
      </c>
      <c r="C3238" s="61">
        <v>9.0</v>
      </c>
      <c r="D3238" s="61">
        <v>253.0</v>
      </c>
      <c r="E3238" s="61">
        <v>750.0</v>
      </c>
      <c r="F3238" s="61">
        <v>275.0</v>
      </c>
      <c r="G3238" s="61">
        <v>50.0</v>
      </c>
      <c r="H3238" s="603">
        <v>980.0</v>
      </c>
      <c r="I3238" s="603">
        <v>801.64</v>
      </c>
      <c r="J3238" s="603">
        <v>633.08</v>
      </c>
      <c r="K3238" s="246">
        <v>26.5</v>
      </c>
      <c r="L3238" s="560">
        <v>0.5</v>
      </c>
      <c r="M3238" s="560"/>
      <c r="N3238" s="610" t="s">
        <v>6714</v>
      </c>
      <c r="O3238" s="563">
        <v>36053.0</v>
      </c>
      <c r="P3238" s="563"/>
      <c r="S3238" s="8"/>
      <c r="T3238" s="8"/>
      <c r="U3238" s="8"/>
      <c r="V3238" s="8"/>
      <c r="W3238" s="8"/>
    </row>
    <row r="3239" ht="15.75" customHeight="1">
      <c r="A3239" s="9" t="s">
        <v>6732</v>
      </c>
      <c r="B3239" s="9" t="s">
        <v>6733</v>
      </c>
      <c r="C3239" s="61">
        <v>9.0</v>
      </c>
      <c r="D3239" s="61">
        <v>253.0</v>
      </c>
      <c r="E3239" s="61">
        <v>1000.0</v>
      </c>
      <c r="F3239" s="61">
        <v>275.0</v>
      </c>
      <c r="G3239" s="61">
        <v>50.0</v>
      </c>
      <c r="H3239" s="603">
        <v>1322.0</v>
      </c>
      <c r="I3239" s="603">
        <v>1081.396</v>
      </c>
      <c r="J3239" s="603">
        <v>854.0120000000001</v>
      </c>
      <c r="K3239" s="246">
        <v>33.5</v>
      </c>
      <c r="L3239" s="560">
        <v>0.5</v>
      </c>
      <c r="M3239" s="560"/>
      <c r="N3239" s="105"/>
      <c r="O3239" s="563">
        <v>39848.0</v>
      </c>
      <c r="P3239" s="563"/>
      <c r="S3239" s="8"/>
      <c r="T3239" s="8"/>
      <c r="U3239" s="8"/>
      <c r="V3239" s="8"/>
      <c r="W3239" s="8"/>
    </row>
    <row r="3240" ht="15.75" customHeight="1">
      <c r="A3240" s="9" t="s">
        <v>6734</v>
      </c>
      <c r="B3240" s="9" t="s">
        <v>6735</v>
      </c>
      <c r="C3240" s="61">
        <v>9.0</v>
      </c>
      <c r="D3240" s="61">
        <v>253.0</v>
      </c>
      <c r="E3240" s="61">
        <v>1250.0</v>
      </c>
      <c r="F3240" s="61">
        <v>275.0</v>
      </c>
      <c r="G3240" s="61">
        <v>50.0</v>
      </c>
      <c r="H3240" s="603">
        <v>1641.0</v>
      </c>
      <c r="I3240" s="603">
        <v>1342.338</v>
      </c>
      <c r="J3240" s="603">
        <v>1060.086</v>
      </c>
      <c r="K3240" s="246">
        <v>40.5</v>
      </c>
      <c r="L3240" s="560">
        <v>0.5</v>
      </c>
      <c r="M3240" s="560"/>
      <c r="N3240" s="105"/>
      <c r="O3240" s="563">
        <v>45540.0</v>
      </c>
      <c r="P3240" s="563"/>
      <c r="S3240" s="8"/>
      <c r="T3240" s="8"/>
      <c r="U3240" s="8"/>
      <c r="V3240" s="8"/>
      <c r="W3240" s="8"/>
    </row>
    <row r="3241" ht="15.75" customHeight="1">
      <c r="A3241" s="9" t="s">
        <v>6736</v>
      </c>
      <c r="B3241" s="9" t="s">
        <v>6737</v>
      </c>
      <c r="C3241" s="61">
        <v>9.0</v>
      </c>
      <c r="D3241" s="61">
        <v>253.0</v>
      </c>
      <c r="E3241" s="61">
        <v>1500.0</v>
      </c>
      <c r="F3241" s="61">
        <v>275.0</v>
      </c>
      <c r="G3241" s="61">
        <v>50.0</v>
      </c>
      <c r="H3241" s="603">
        <v>1971.0</v>
      </c>
      <c r="I3241" s="603">
        <v>1612.2779999999998</v>
      </c>
      <c r="J3241" s="603">
        <v>1273.266</v>
      </c>
      <c r="K3241" s="246">
        <v>47.5</v>
      </c>
      <c r="L3241" s="560">
        <v>0.5</v>
      </c>
      <c r="M3241" s="560"/>
      <c r="N3241" s="105"/>
      <c r="O3241" s="563">
        <v>49335.0</v>
      </c>
      <c r="P3241" s="563"/>
      <c r="S3241" s="8"/>
      <c r="T3241" s="8"/>
      <c r="U3241" s="8"/>
      <c r="V3241" s="8"/>
      <c r="W3241" s="8"/>
    </row>
    <row r="3242" ht="15.75" customHeight="1">
      <c r="A3242" s="9" t="s">
        <v>6738</v>
      </c>
      <c r="B3242" s="9" t="s">
        <v>6739</v>
      </c>
      <c r="C3242" s="61">
        <v>9.0</v>
      </c>
      <c r="D3242" s="61">
        <v>253.0</v>
      </c>
      <c r="E3242" s="61">
        <v>1750.0</v>
      </c>
      <c r="F3242" s="61">
        <v>275.0</v>
      </c>
      <c r="G3242" s="61">
        <v>50.0</v>
      </c>
      <c r="H3242" s="603">
        <v>2290.0</v>
      </c>
      <c r="I3242" s="603">
        <v>1873.2199999999998</v>
      </c>
      <c r="J3242" s="603">
        <v>1479.3400000000001</v>
      </c>
      <c r="K3242" s="246">
        <v>54.5</v>
      </c>
      <c r="L3242" s="560">
        <v>0.5</v>
      </c>
      <c r="M3242" s="560"/>
      <c r="N3242" s="105"/>
      <c r="O3242" s="563">
        <v>53763.0</v>
      </c>
      <c r="P3242" s="563"/>
      <c r="S3242" s="8"/>
      <c r="T3242" s="8"/>
      <c r="U3242" s="8"/>
      <c r="V3242" s="8"/>
      <c r="W3242" s="8"/>
    </row>
    <row r="3243" ht="15.75" customHeight="1">
      <c r="A3243" s="9" t="s">
        <v>6740</v>
      </c>
      <c r="B3243" s="9" t="s">
        <v>6741</v>
      </c>
      <c r="C3243" s="61">
        <v>9.0</v>
      </c>
      <c r="D3243" s="61">
        <v>253.0</v>
      </c>
      <c r="E3243" s="61">
        <v>2000.0</v>
      </c>
      <c r="F3243" s="61">
        <v>275.0</v>
      </c>
      <c r="G3243" s="61">
        <v>50.0</v>
      </c>
      <c r="H3243" s="603">
        <v>2642.0</v>
      </c>
      <c r="I3243" s="603">
        <v>2161.156</v>
      </c>
      <c r="J3243" s="603">
        <v>1706.732</v>
      </c>
      <c r="K3243" s="246">
        <v>61.5</v>
      </c>
      <c r="L3243" s="560">
        <v>0.5</v>
      </c>
      <c r="M3243" s="560"/>
      <c r="N3243" s="105"/>
      <c r="O3243" s="563">
        <v>58190.0</v>
      </c>
      <c r="P3243" s="563"/>
      <c r="S3243" s="8"/>
      <c r="T3243" s="8"/>
      <c r="U3243" s="8"/>
      <c r="V3243" s="8"/>
      <c r="W3243" s="8"/>
    </row>
    <row r="3244" ht="15.75" customHeight="1">
      <c r="A3244" s="9" t="s">
        <v>6742</v>
      </c>
      <c r="B3244" s="9" t="s">
        <v>6743</v>
      </c>
      <c r="C3244" s="61">
        <v>9.0</v>
      </c>
      <c r="D3244" s="61">
        <v>253.0</v>
      </c>
      <c r="E3244" s="61">
        <v>2250.0</v>
      </c>
      <c r="F3244" s="61">
        <v>275.0</v>
      </c>
      <c r="G3244" s="61">
        <v>50.0</v>
      </c>
      <c r="H3244" s="603">
        <v>2951.0</v>
      </c>
      <c r="I3244" s="603">
        <v>2413.9179999999997</v>
      </c>
      <c r="J3244" s="603">
        <v>1906.346</v>
      </c>
      <c r="K3244" s="246">
        <v>68.5</v>
      </c>
      <c r="L3244" s="560">
        <v>0.5</v>
      </c>
      <c r="M3244" s="560"/>
      <c r="N3244" s="105"/>
      <c r="O3244" s="563">
        <v>64515.0</v>
      </c>
      <c r="P3244" s="563"/>
      <c r="S3244" s="8"/>
      <c r="T3244" s="8"/>
      <c r="U3244" s="8"/>
      <c r="V3244" s="8"/>
      <c r="W3244" s="8"/>
    </row>
    <row r="3245" ht="15.75" customHeight="1">
      <c r="A3245" s="9" t="s">
        <v>6744</v>
      </c>
      <c r="B3245" s="9" t="s">
        <v>6745</v>
      </c>
      <c r="C3245" s="61">
        <v>9.0</v>
      </c>
      <c r="D3245" s="61">
        <v>253.0</v>
      </c>
      <c r="E3245" s="61">
        <v>2500.0</v>
      </c>
      <c r="F3245" s="61">
        <v>275.0</v>
      </c>
      <c r="G3245" s="61">
        <v>50.0</v>
      </c>
      <c r="H3245" s="603">
        <v>3302.0</v>
      </c>
      <c r="I3245" s="603">
        <v>2701.036</v>
      </c>
      <c r="J3245" s="603">
        <v>2133.092</v>
      </c>
      <c r="K3245" s="246">
        <v>75.5</v>
      </c>
      <c r="L3245" s="560">
        <v>0.5</v>
      </c>
      <c r="M3245" s="560"/>
      <c r="N3245" s="55"/>
      <c r="O3245" s="563">
        <v>66539.0</v>
      </c>
      <c r="P3245" s="563"/>
      <c r="S3245" s="8"/>
      <c r="T3245" s="8"/>
      <c r="U3245" s="8"/>
      <c r="V3245" s="8"/>
      <c r="W3245" s="8"/>
    </row>
    <row r="3246" ht="15.75" customHeight="1">
      <c r="C3246" s="67"/>
      <c r="D3246" s="67"/>
      <c r="E3246" s="67"/>
      <c r="F3246" s="67"/>
      <c r="G3246" s="67"/>
      <c r="H3246" s="197"/>
      <c r="I3246" s="197"/>
      <c r="J3246" s="197"/>
      <c r="K3246" s="207"/>
      <c r="L3246" s="570"/>
      <c r="M3246" s="570"/>
      <c r="N3246" s="570"/>
      <c r="O3246" s="563">
        <v>0.0</v>
      </c>
      <c r="P3246" s="563"/>
      <c r="S3246" s="8"/>
      <c r="T3246" s="8"/>
      <c r="U3246" s="8"/>
      <c r="V3246" s="8"/>
      <c r="W3246" s="8"/>
    </row>
    <row r="3247" ht="15.75" customHeight="1">
      <c r="A3247" s="572"/>
      <c r="B3247" s="573" t="s">
        <v>1556</v>
      </c>
      <c r="C3247" s="572"/>
      <c r="D3247" s="572"/>
      <c r="E3247" s="572"/>
      <c r="F3247" s="572"/>
      <c r="G3247" s="572"/>
      <c r="H3247" s="572"/>
      <c r="I3247" s="572"/>
      <c r="J3247" s="572"/>
      <c r="K3247" s="572"/>
      <c r="L3247" s="575"/>
      <c r="M3247" s="575"/>
      <c r="N3247" s="575"/>
      <c r="O3247" s="563">
        <v>0.0</v>
      </c>
      <c r="P3247" s="563"/>
      <c r="S3247" s="8"/>
      <c r="T3247" s="8"/>
      <c r="U3247" s="8"/>
      <c r="V3247" s="8"/>
      <c r="W3247" s="8"/>
    </row>
    <row r="3248" ht="15.75" customHeight="1">
      <c r="A3248" s="9" t="s">
        <v>6746</v>
      </c>
      <c r="B3248" s="9" t="s">
        <v>6747</v>
      </c>
      <c r="C3248" s="61">
        <v>16.0</v>
      </c>
      <c r="D3248" s="61">
        <v>300.0</v>
      </c>
      <c r="E3248" s="61">
        <v>750.0</v>
      </c>
      <c r="F3248" s="61">
        <v>500.0</v>
      </c>
      <c r="G3248" s="61"/>
      <c r="H3248" s="612">
        <v>2000.0</v>
      </c>
      <c r="I3248" s="612">
        <v>1301.0</v>
      </c>
      <c r="J3248" s="612">
        <v>1027.0</v>
      </c>
      <c r="K3248" s="246">
        <v>60.0</v>
      </c>
      <c r="L3248" s="560">
        <v>0.5</v>
      </c>
      <c r="M3248" s="560"/>
      <c r="N3248" s="613" t="s">
        <v>6714</v>
      </c>
      <c r="O3248" s="563">
        <v>45540.0</v>
      </c>
      <c r="P3248" s="563"/>
      <c r="S3248" s="8"/>
      <c r="T3248" s="8"/>
      <c r="U3248" s="8"/>
      <c r="V3248" s="8"/>
      <c r="W3248" s="8"/>
    </row>
    <row r="3249" ht="15.75" customHeight="1">
      <c r="A3249" s="9" t="s">
        <v>6748</v>
      </c>
      <c r="B3249" s="9" t="s">
        <v>6749</v>
      </c>
      <c r="C3249" s="61">
        <v>16.0</v>
      </c>
      <c r="D3249" s="61">
        <v>300.0</v>
      </c>
      <c r="E3249" s="61">
        <v>1000.0</v>
      </c>
      <c r="F3249" s="61">
        <v>500.0</v>
      </c>
      <c r="G3249" s="61"/>
      <c r="H3249" s="612">
        <v>2800.0</v>
      </c>
      <c r="I3249" s="612">
        <v>1603.0</v>
      </c>
      <c r="J3249" s="612">
        <v>1266.0</v>
      </c>
      <c r="K3249" s="246">
        <v>74.0</v>
      </c>
      <c r="L3249" s="560">
        <v>0.5</v>
      </c>
      <c r="M3249" s="560"/>
      <c r="N3249" s="105"/>
      <c r="O3249" s="563">
        <v>63756.0</v>
      </c>
      <c r="P3249" s="563"/>
      <c r="Q3249" s="581"/>
      <c r="S3249" s="8"/>
      <c r="T3249" s="8"/>
      <c r="U3249" s="8"/>
      <c r="V3249" s="8"/>
      <c r="W3249" s="8"/>
    </row>
    <row r="3250" ht="15.75" customHeight="1">
      <c r="A3250" s="9" t="s">
        <v>6750</v>
      </c>
      <c r="B3250" s="9" t="s">
        <v>6751</v>
      </c>
      <c r="C3250" s="61">
        <v>16.0</v>
      </c>
      <c r="D3250" s="61">
        <v>300.0</v>
      </c>
      <c r="E3250" s="61">
        <v>1250.0</v>
      </c>
      <c r="F3250" s="61">
        <v>500.0</v>
      </c>
      <c r="G3250" s="61"/>
      <c r="H3250" s="612">
        <v>3400.0</v>
      </c>
      <c r="I3250" s="612">
        <v>2094.0</v>
      </c>
      <c r="J3250" s="612">
        <v>1654.0</v>
      </c>
      <c r="K3250" s="246">
        <v>88.0</v>
      </c>
      <c r="L3250" s="560">
        <v>0.5</v>
      </c>
      <c r="M3250" s="560"/>
      <c r="N3250" s="105"/>
      <c r="O3250" s="563">
        <v>77418.0</v>
      </c>
      <c r="P3250" s="563"/>
      <c r="S3250" s="8"/>
      <c r="T3250" s="8"/>
      <c r="U3250" s="8"/>
      <c r="V3250" s="8"/>
      <c r="W3250" s="8"/>
    </row>
    <row r="3251" ht="15.75" customHeight="1">
      <c r="A3251" s="9" t="s">
        <v>6752</v>
      </c>
      <c r="B3251" s="9" t="s">
        <v>6753</v>
      </c>
      <c r="C3251" s="61">
        <v>16.0</v>
      </c>
      <c r="D3251" s="61">
        <v>300.0</v>
      </c>
      <c r="E3251" s="61">
        <v>1500.0</v>
      </c>
      <c r="F3251" s="61">
        <v>500.0</v>
      </c>
      <c r="G3251" s="61"/>
      <c r="H3251" s="612">
        <v>4000.0</v>
      </c>
      <c r="I3251" s="612">
        <v>2552.0</v>
      </c>
      <c r="J3251" s="612">
        <v>2016.0</v>
      </c>
      <c r="K3251" s="246">
        <v>102.0</v>
      </c>
      <c r="L3251" s="560">
        <v>0.5</v>
      </c>
      <c r="M3251" s="560"/>
      <c r="N3251" s="55"/>
      <c r="O3251" s="563">
        <v>91080.0</v>
      </c>
      <c r="P3251" s="563"/>
      <c r="S3251" s="8"/>
      <c r="T3251" s="8"/>
      <c r="U3251" s="8"/>
      <c r="V3251" s="8"/>
      <c r="W3251" s="8"/>
    </row>
    <row r="3252" ht="15.75" customHeight="1">
      <c r="O3252" s="563">
        <v>0.0</v>
      </c>
      <c r="P3252" s="563"/>
      <c r="S3252" s="8"/>
      <c r="T3252" s="8"/>
      <c r="U3252" s="8"/>
      <c r="V3252" s="8"/>
      <c r="W3252" s="8"/>
    </row>
    <row r="3253" ht="15.75" customHeight="1">
      <c r="A3253" s="66" t="s">
        <v>6754</v>
      </c>
      <c r="C3253" s="67"/>
      <c r="D3253" s="67">
        <v>79.0</v>
      </c>
      <c r="E3253" s="223">
        <v>820.0</v>
      </c>
      <c r="F3253" s="67">
        <v>460.0</v>
      </c>
      <c r="G3253" s="67">
        <v>400.0</v>
      </c>
      <c r="H3253" s="67">
        <v>758.0</v>
      </c>
      <c r="K3253" s="244">
        <v>16.1</v>
      </c>
      <c r="L3253" s="560">
        <v>0.5</v>
      </c>
      <c r="O3253" s="563">
        <v>19177.0</v>
      </c>
      <c r="P3253" s="563"/>
      <c r="S3253" s="8"/>
      <c r="T3253" s="8"/>
      <c r="U3253" s="8"/>
      <c r="V3253" s="8"/>
      <c r="W3253" s="8"/>
    </row>
    <row r="3254" ht="15.75" customHeight="1">
      <c r="A3254" s="66" t="s">
        <v>6755</v>
      </c>
      <c r="D3254" s="67">
        <v>79.0</v>
      </c>
      <c r="E3254" s="223">
        <v>1010.0</v>
      </c>
      <c r="F3254" s="67">
        <v>460.0</v>
      </c>
      <c r="G3254" s="67">
        <v>400.0</v>
      </c>
      <c r="H3254" s="67">
        <v>929.0</v>
      </c>
      <c r="K3254" s="244">
        <v>19.6</v>
      </c>
      <c r="L3254" s="560">
        <v>0.5</v>
      </c>
      <c r="O3254" s="563">
        <v>23504.0</v>
      </c>
      <c r="P3254" s="563"/>
      <c r="S3254" s="8"/>
      <c r="T3254" s="8"/>
      <c r="U3254" s="8"/>
      <c r="V3254" s="8"/>
      <c r="W3254" s="8"/>
    </row>
    <row r="3255" ht="15.75" customHeight="1">
      <c r="A3255" s="66" t="s">
        <v>6756</v>
      </c>
      <c r="D3255" s="67">
        <v>79.0</v>
      </c>
      <c r="E3255" s="223">
        <v>1200.0</v>
      </c>
      <c r="F3255" s="67">
        <v>460.0</v>
      </c>
      <c r="G3255" s="67">
        <v>400.0</v>
      </c>
      <c r="H3255" s="67">
        <v>1100.0</v>
      </c>
      <c r="K3255" s="244">
        <v>23.0</v>
      </c>
      <c r="L3255" s="560">
        <v>0.5</v>
      </c>
      <c r="O3255" s="563">
        <v>27830.0</v>
      </c>
      <c r="P3255" s="563"/>
      <c r="S3255" s="8"/>
      <c r="T3255" s="8"/>
      <c r="U3255" s="8"/>
      <c r="V3255" s="8"/>
      <c r="W3255" s="8"/>
    </row>
    <row r="3256" ht="15.75" customHeight="1">
      <c r="A3256" s="66" t="s">
        <v>6757</v>
      </c>
      <c r="D3256" s="67">
        <v>79.0</v>
      </c>
      <c r="E3256" s="223">
        <v>1485.0</v>
      </c>
      <c r="F3256" s="67">
        <v>460.0</v>
      </c>
      <c r="G3256" s="67">
        <v>400.0</v>
      </c>
      <c r="H3256" s="67">
        <v>1356.0</v>
      </c>
      <c r="K3256" s="246">
        <v>28.3</v>
      </c>
      <c r="L3256" s="614">
        <v>0.5</v>
      </c>
      <c r="O3256" s="563">
        <v>34307.0</v>
      </c>
      <c r="P3256" s="563"/>
      <c r="S3256" s="8"/>
      <c r="T3256" s="8"/>
      <c r="U3256" s="8"/>
      <c r="V3256" s="8"/>
      <c r="W3256" s="8"/>
    </row>
    <row r="3257" ht="15.75" customHeight="1">
      <c r="O3257" s="563">
        <v>0.0</v>
      </c>
      <c r="P3257" s="563"/>
      <c r="S3257" s="8"/>
      <c r="T3257" s="8"/>
      <c r="U3257" s="8"/>
      <c r="V3257" s="8"/>
      <c r="W3257" s="8"/>
    </row>
    <row r="3258" ht="15.75" customHeight="1">
      <c r="A3258" s="66" t="s">
        <v>6758</v>
      </c>
      <c r="D3258" s="67">
        <v>79.0</v>
      </c>
      <c r="E3258" s="223">
        <v>820.0</v>
      </c>
      <c r="F3258" s="67">
        <v>560.0</v>
      </c>
      <c r="G3258" s="67">
        <v>500.0</v>
      </c>
      <c r="H3258" s="67">
        <v>771.0</v>
      </c>
      <c r="K3258" s="246">
        <v>18.7</v>
      </c>
      <c r="L3258" s="614">
        <v>0.5</v>
      </c>
      <c r="O3258" s="563">
        <v>19506.0</v>
      </c>
      <c r="P3258" s="563"/>
      <c r="S3258" s="8"/>
      <c r="T3258" s="8"/>
      <c r="U3258" s="8"/>
      <c r="V3258" s="8"/>
      <c r="W3258" s="8"/>
    </row>
    <row r="3259" ht="15.75" customHeight="1">
      <c r="A3259" s="66" t="s">
        <v>6759</v>
      </c>
      <c r="D3259" s="67">
        <v>79.0</v>
      </c>
      <c r="E3259" s="223">
        <v>1010.0</v>
      </c>
      <c r="F3259" s="67">
        <v>560.0</v>
      </c>
      <c r="G3259" s="67">
        <v>500.0</v>
      </c>
      <c r="H3259" s="115">
        <v>1106.0</v>
      </c>
      <c r="K3259" s="246">
        <v>23.0</v>
      </c>
      <c r="L3259" s="614">
        <v>0.5</v>
      </c>
      <c r="O3259" s="563">
        <v>27982.0</v>
      </c>
      <c r="P3259" s="563"/>
      <c r="S3259" s="8"/>
      <c r="T3259" s="8"/>
      <c r="U3259" s="8"/>
      <c r="V3259" s="8"/>
      <c r="W3259" s="8"/>
    </row>
    <row r="3260" ht="15.75" customHeight="1">
      <c r="A3260" s="66" t="s">
        <v>6760</v>
      </c>
      <c r="D3260" s="67">
        <v>79.0</v>
      </c>
      <c r="E3260" s="223">
        <v>1200.0</v>
      </c>
      <c r="F3260" s="67">
        <v>560.0</v>
      </c>
      <c r="G3260" s="67">
        <v>500.0</v>
      </c>
      <c r="H3260" s="67">
        <v>1310.0</v>
      </c>
      <c r="K3260" s="246">
        <v>27.1</v>
      </c>
      <c r="L3260" s="614">
        <v>0.5</v>
      </c>
      <c r="O3260" s="563">
        <v>33143.0</v>
      </c>
      <c r="P3260" s="563"/>
      <c r="S3260" s="8"/>
      <c r="T3260" s="8"/>
      <c r="U3260" s="8"/>
      <c r="V3260" s="8"/>
      <c r="W3260" s="8"/>
    </row>
    <row r="3261" ht="15.75" customHeight="1">
      <c r="A3261" s="66" t="s">
        <v>6761</v>
      </c>
      <c r="D3261" s="67">
        <v>79.0</v>
      </c>
      <c r="E3261" s="223">
        <v>1485.0</v>
      </c>
      <c r="F3261" s="67">
        <v>560.0</v>
      </c>
      <c r="G3261" s="67">
        <v>500.0</v>
      </c>
      <c r="H3261" s="67">
        <v>1614.0</v>
      </c>
      <c r="K3261" s="246">
        <v>33.3</v>
      </c>
      <c r="L3261" s="614">
        <v>0.5</v>
      </c>
      <c r="O3261" s="563">
        <v>40834.0</v>
      </c>
      <c r="P3261" s="563"/>
      <c r="S3261" s="8"/>
      <c r="T3261" s="8"/>
      <c r="U3261" s="8"/>
      <c r="V3261" s="8"/>
      <c r="W3261" s="8"/>
    </row>
    <row r="3262" ht="15.75" customHeight="1">
      <c r="O3262" s="563">
        <v>0.0</v>
      </c>
      <c r="P3262" s="563"/>
      <c r="S3262" s="8"/>
      <c r="T3262" s="8"/>
      <c r="U3262" s="8"/>
      <c r="V3262" s="8"/>
      <c r="W3262" s="8"/>
    </row>
    <row r="3263" ht="15.75" customHeight="1">
      <c r="A3263" s="66" t="s">
        <v>6762</v>
      </c>
      <c r="E3263" s="66">
        <v>460.0</v>
      </c>
      <c r="F3263" s="66">
        <v>860.0</v>
      </c>
      <c r="K3263" s="66">
        <v>24.0</v>
      </c>
      <c r="O3263" s="563">
        <v>19089.0</v>
      </c>
      <c r="P3263" s="563"/>
      <c r="S3263" s="8"/>
      <c r="T3263" s="8"/>
      <c r="U3263" s="8"/>
      <c r="V3263" s="8"/>
      <c r="W3263" s="8"/>
    </row>
    <row r="3264" ht="15.75" customHeight="1">
      <c r="A3264" s="66" t="s">
        <v>6763</v>
      </c>
      <c r="E3264" s="66">
        <v>460.0</v>
      </c>
      <c r="F3264" s="66">
        <v>1040.0</v>
      </c>
      <c r="K3264" s="66">
        <v>29.0</v>
      </c>
      <c r="O3264" s="563">
        <v>23416.0</v>
      </c>
      <c r="P3264" s="563"/>
      <c r="S3264" s="8"/>
      <c r="T3264" s="8"/>
      <c r="U3264" s="8"/>
      <c r="V3264" s="8"/>
      <c r="W3264" s="8"/>
    </row>
    <row r="3265" ht="15.75" customHeight="1">
      <c r="A3265" s="66" t="s">
        <v>6764</v>
      </c>
      <c r="E3265" s="66">
        <v>460.0</v>
      </c>
      <c r="F3265" s="66">
        <v>1180.0</v>
      </c>
      <c r="K3265" s="66">
        <v>32.0</v>
      </c>
      <c r="O3265" s="563">
        <v>27742.0</v>
      </c>
      <c r="P3265" s="563"/>
      <c r="S3265" s="8"/>
      <c r="T3265" s="8"/>
      <c r="U3265" s="8"/>
      <c r="V3265" s="8"/>
      <c r="W3265" s="8"/>
    </row>
    <row r="3266" ht="15.75" customHeight="1">
      <c r="O3266" s="563">
        <v>0.0</v>
      </c>
      <c r="P3266" s="563"/>
      <c r="S3266" s="8"/>
      <c r="T3266" s="8"/>
      <c r="U3266" s="8"/>
      <c r="V3266" s="8"/>
      <c r="W3266" s="8"/>
    </row>
    <row r="3267" ht="15.75" customHeight="1">
      <c r="A3267" s="66" t="s">
        <v>6765</v>
      </c>
      <c r="E3267" s="66">
        <v>560.0</v>
      </c>
      <c r="F3267" s="66">
        <v>860.0</v>
      </c>
      <c r="K3267" s="66">
        <v>28.0</v>
      </c>
      <c r="O3267" s="563">
        <v>19405.0</v>
      </c>
      <c r="P3267" s="563"/>
      <c r="S3267" s="8"/>
      <c r="T3267" s="8"/>
      <c r="U3267" s="8"/>
      <c r="V3267" s="8"/>
      <c r="W3267" s="8"/>
    </row>
    <row r="3268" ht="15.75" customHeight="1">
      <c r="A3268" s="66" t="s">
        <v>6766</v>
      </c>
      <c r="E3268" s="66">
        <v>560.0</v>
      </c>
      <c r="F3268" s="66">
        <v>1040.0</v>
      </c>
      <c r="K3268" s="66">
        <v>34.0</v>
      </c>
      <c r="O3268" s="563">
        <v>27881.0</v>
      </c>
      <c r="P3268" s="563"/>
      <c r="S3268" s="8"/>
      <c r="T3268" s="8"/>
      <c r="U3268" s="8"/>
      <c r="V3268" s="8"/>
      <c r="W3268" s="8"/>
    </row>
    <row r="3269" ht="15.75" customHeight="1">
      <c r="A3269" s="66" t="s">
        <v>6767</v>
      </c>
      <c r="E3269" s="66">
        <v>560.0</v>
      </c>
      <c r="F3269" s="66">
        <v>1180.0</v>
      </c>
      <c r="K3269" s="66">
        <v>37.0</v>
      </c>
      <c r="O3269" s="563">
        <v>33042.0</v>
      </c>
      <c r="P3269" s="563"/>
      <c r="S3269" s="8"/>
      <c r="T3269" s="8"/>
      <c r="U3269" s="8"/>
      <c r="V3269" s="8"/>
      <c r="W3269" s="8"/>
    </row>
    <row r="3270" ht="15.75" customHeight="1">
      <c r="O3270" s="563">
        <v>0.0</v>
      </c>
      <c r="P3270" s="563"/>
      <c r="S3270" s="8"/>
      <c r="T3270" s="8"/>
      <c r="U3270" s="8"/>
      <c r="V3270" s="8"/>
      <c r="W3270" s="8"/>
    </row>
    <row r="3271" ht="15.75" customHeight="1">
      <c r="O3271" s="563" t="s">
        <v>6768</v>
      </c>
      <c r="P3271" s="563"/>
      <c r="S3271" s="8"/>
      <c r="T3271" s="8"/>
      <c r="U3271" s="8"/>
      <c r="V3271" s="8"/>
      <c r="W3271" s="8"/>
    </row>
    <row r="3272" ht="15.75" customHeight="1">
      <c r="A3272" s="9" t="s">
        <v>6769</v>
      </c>
      <c r="B3272" s="9" t="s">
        <v>6770</v>
      </c>
      <c r="C3272" s="61">
        <v>2.0</v>
      </c>
      <c r="D3272" s="61">
        <v>71.0</v>
      </c>
      <c r="E3272" s="61">
        <v>500.0</v>
      </c>
      <c r="F3272" s="61">
        <v>92.0</v>
      </c>
      <c r="G3272" s="61">
        <v>50.0</v>
      </c>
      <c r="H3272" s="615">
        <v>123.0</v>
      </c>
      <c r="I3272" s="515">
        <f t="shared" ref="I3272:I3284" si="43">ROUND(H3272*0.818,0)</f>
        <v>101</v>
      </c>
      <c r="J3272" s="515">
        <f t="shared" ref="J3272:J3284" si="44">ROUND(H3272*0.645,0)</f>
        <v>79</v>
      </c>
      <c r="K3272" s="61">
        <v>3.5</v>
      </c>
      <c r="L3272" s="560">
        <v>0.5</v>
      </c>
      <c r="M3272" s="590">
        <v>2.0</v>
      </c>
      <c r="N3272" s="562" t="s">
        <v>2098</v>
      </c>
      <c r="O3272" s="563">
        <v>11756.0</v>
      </c>
      <c r="P3272" s="563"/>
      <c r="S3272" s="8"/>
      <c r="T3272" s="8"/>
      <c r="U3272" s="8"/>
      <c r="V3272" s="8"/>
      <c r="W3272" s="8"/>
    </row>
    <row r="3273" ht="15.75" customHeight="1">
      <c r="A3273" s="9" t="s">
        <v>6771</v>
      </c>
      <c r="B3273" s="9" t="s">
        <v>6772</v>
      </c>
      <c r="C3273" s="61">
        <v>3.0</v>
      </c>
      <c r="D3273" s="61">
        <v>71.0</v>
      </c>
      <c r="E3273" s="61">
        <v>500.0</v>
      </c>
      <c r="F3273" s="61">
        <f t="shared" ref="F3273:F3284" si="45">F3272+50</f>
        <v>142</v>
      </c>
      <c r="G3273" s="61">
        <v>100.0</v>
      </c>
      <c r="H3273" s="615">
        <v>182.0</v>
      </c>
      <c r="I3273" s="515">
        <f t="shared" si="43"/>
        <v>149</v>
      </c>
      <c r="J3273" s="515">
        <f t="shared" si="44"/>
        <v>117</v>
      </c>
      <c r="K3273" s="61">
        <v>5.2</v>
      </c>
      <c r="L3273" s="560">
        <v>0.5</v>
      </c>
      <c r="M3273" s="590">
        <v>4.0</v>
      </c>
      <c r="N3273" s="105"/>
      <c r="O3273" s="563">
        <v>13837.0</v>
      </c>
      <c r="P3273" s="563"/>
      <c r="S3273" s="8"/>
      <c r="T3273" s="8"/>
      <c r="U3273" s="8"/>
      <c r="V3273" s="8"/>
      <c r="W3273" s="8"/>
    </row>
    <row r="3274" ht="15.75" customHeight="1">
      <c r="A3274" s="9" t="s">
        <v>6773</v>
      </c>
      <c r="B3274" s="9" t="s">
        <v>6774</v>
      </c>
      <c r="C3274" s="61">
        <v>4.0</v>
      </c>
      <c r="D3274" s="61">
        <v>71.0</v>
      </c>
      <c r="E3274" s="61">
        <v>500.0</v>
      </c>
      <c r="F3274" s="61">
        <f t="shared" si="45"/>
        <v>192</v>
      </c>
      <c r="G3274" s="61">
        <v>150.0</v>
      </c>
      <c r="H3274" s="615">
        <v>243.0</v>
      </c>
      <c r="I3274" s="515">
        <f t="shared" si="43"/>
        <v>199</v>
      </c>
      <c r="J3274" s="515">
        <f t="shared" si="44"/>
        <v>157</v>
      </c>
      <c r="K3274" s="61">
        <v>7.0</v>
      </c>
      <c r="L3274" s="560">
        <v>0.5</v>
      </c>
      <c r="M3274" s="590">
        <v>4.0</v>
      </c>
      <c r="N3274" s="105"/>
      <c r="O3274" s="563">
        <v>15923.0</v>
      </c>
      <c r="P3274" s="563"/>
      <c r="S3274" s="8"/>
      <c r="T3274" s="8"/>
      <c r="U3274" s="8"/>
      <c r="V3274" s="8"/>
      <c r="W3274" s="8"/>
    </row>
    <row r="3275" ht="15.75" customHeight="1">
      <c r="A3275" s="565" t="s">
        <v>6775</v>
      </c>
      <c r="B3275" s="565" t="s">
        <v>6776</v>
      </c>
      <c r="C3275" s="566">
        <v>5.0</v>
      </c>
      <c r="D3275" s="566">
        <v>71.0</v>
      </c>
      <c r="E3275" s="566">
        <v>500.0</v>
      </c>
      <c r="F3275" s="566">
        <f t="shared" si="45"/>
        <v>242</v>
      </c>
      <c r="G3275" s="566">
        <v>200.0</v>
      </c>
      <c r="H3275" s="615">
        <v>304.0</v>
      </c>
      <c r="I3275" s="515">
        <f t="shared" si="43"/>
        <v>249</v>
      </c>
      <c r="J3275" s="515">
        <f t="shared" si="44"/>
        <v>196</v>
      </c>
      <c r="K3275" s="566">
        <v>8.7</v>
      </c>
      <c r="L3275" s="568">
        <v>0.5</v>
      </c>
      <c r="M3275" s="591">
        <v>4.0</v>
      </c>
      <c r="N3275" s="105"/>
      <c r="O3275" s="563">
        <v>18014.0</v>
      </c>
      <c r="P3275" s="563"/>
      <c r="S3275" s="8"/>
      <c r="T3275" s="8"/>
      <c r="U3275" s="8"/>
      <c r="V3275" s="8"/>
      <c r="W3275" s="8"/>
    </row>
    <row r="3276" ht="15.75" customHeight="1">
      <c r="A3276" s="9" t="s">
        <v>6777</v>
      </c>
      <c r="B3276" s="9" t="s">
        <v>6778</v>
      </c>
      <c r="C3276" s="61">
        <v>6.0</v>
      </c>
      <c r="D3276" s="61">
        <v>71.0</v>
      </c>
      <c r="E3276" s="61">
        <v>500.0</v>
      </c>
      <c r="F3276" s="61">
        <f t="shared" si="45"/>
        <v>292</v>
      </c>
      <c r="G3276" s="61">
        <v>250.0</v>
      </c>
      <c r="H3276" s="615">
        <v>365.0</v>
      </c>
      <c r="I3276" s="515">
        <f t="shared" si="43"/>
        <v>299</v>
      </c>
      <c r="J3276" s="515">
        <f t="shared" si="44"/>
        <v>235</v>
      </c>
      <c r="K3276" s="61">
        <v>10.4</v>
      </c>
      <c r="L3276" s="560">
        <v>0.5</v>
      </c>
      <c r="M3276" s="590">
        <v>4.0</v>
      </c>
      <c r="N3276" s="105"/>
      <c r="O3276" s="563">
        <v>20107.0</v>
      </c>
      <c r="P3276" s="563"/>
      <c r="S3276" s="8"/>
      <c r="T3276" s="8"/>
      <c r="U3276" s="8"/>
      <c r="V3276" s="8"/>
      <c r="W3276" s="8"/>
    </row>
    <row r="3277" ht="15.75" customHeight="1">
      <c r="A3277" s="9" t="s">
        <v>6779</v>
      </c>
      <c r="B3277" s="9" t="s">
        <v>6780</v>
      </c>
      <c r="C3277" s="61">
        <v>7.0</v>
      </c>
      <c r="D3277" s="61">
        <v>71.0</v>
      </c>
      <c r="E3277" s="61">
        <v>500.0</v>
      </c>
      <c r="F3277" s="61">
        <f t="shared" si="45"/>
        <v>342</v>
      </c>
      <c r="G3277" s="61">
        <v>300.0</v>
      </c>
      <c r="H3277" s="615">
        <v>426.0</v>
      </c>
      <c r="I3277" s="515">
        <f t="shared" si="43"/>
        <v>348</v>
      </c>
      <c r="J3277" s="515">
        <f t="shared" si="44"/>
        <v>275</v>
      </c>
      <c r="K3277" s="61">
        <v>12.1</v>
      </c>
      <c r="L3277" s="560">
        <v>0.5</v>
      </c>
      <c r="M3277" s="590">
        <v>6.0</v>
      </c>
      <c r="N3277" s="105"/>
      <c r="O3277" s="563">
        <v>22206.0</v>
      </c>
      <c r="P3277" s="563"/>
      <c r="S3277" s="8"/>
      <c r="T3277" s="8"/>
      <c r="U3277" s="8"/>
      <c r="V3277" s="8"/>
      <c r="W3277" s="8"/>
    </row>
    <row r="3278" ht="15.75" customHeight="1">
      <c r="A3278" s="565" t="s">
        <v>6781</v>
      </c>
      <c r="B3278" s="565" t="s">
        <v>6782</v>
      </c>
      <c r="C3278" s="566">
        <v>8.0</v>
      </c>
      <c r="D3278" s="566">
        <v>71.0</v>
      </c>
      <c r="E3278" s="566">
        <v>500.0</v>
      </c>
      <c r="F3278" s="566">
        <f t="shared" si="45"/>
        <v>392</v>
      </c>
      <c r="G3278" s="566">
        <v>350.0</v>
      </c>
      <c r="H3278" s="615">
        <v>485.0</v>
      </c>
      <c r="I3278" s="515">
        <f t="shared" si="43"/>
        <v>397</v>
      </c>
      <c r="J3278" s="515">
        <f t="shared" si="44"/>
        <v>313</v>
      </c>
      <c r="K3278" s="566">
        <v>13.8</v>
      </c>
      <c r="L3278" s="568">
        <v>0.5</v>
      </c>
      <c r="M3278" s="591">
        <v>6.0</v>
      </c>
      <c r="N3278" s="105"/>
      <c r="O3278" s="563">
        <v>24309.0</v>
      </c>
      <c r="P3278" s="563"/>
      <c r="S3278" s="8"/>
      <c r="T3278" s="8"/>
      <c r="U3278" s="8"/>
      <c r="V3278" s="8"/>
      <c r="W3278" s="8"/>
    </row>
    <row r="3279" ht="15.75" customHeight="1">
      <c r="A3279" s="9" t="s">
        <v>6783</v>
      </c>
      <c r="B3279" s="9" t="s">
        <v>6784</v>
      </c>
      <c r="C3279" s="61">
        <v>9.0</v>
      </c>
      <c r="D3279" s="61">
        <v>71.0</v>
      </c>
      <c r="E3279" s="61">
        <v>500.0</v>
      </c>
      <c r="F3279" s="61">
        <f t="shared" si="45"/>
        <v>442</v>
      </c>
      <c r="G3279" s="61">
        <v>400.0</v>
      </c>
      <c r="H3279" s="615">
        <v>547.0</v>
      </c>
      <c r="I3279" s="515">
        <f t="shared" si="43"/>
        <v>447</v>
      </c>
      <c r="J3279" s="515">
        <f t="shared" si="44"/>
        <v>353</v>
      </c>
      <c r="K3279" s="61">
        <v>15.5</v>
      </c>
      <c r="L3279" s="560">
        <v>0.5</v>
      </c>
      <c r="M3279" s="590">
        <v>6.0</v>
      </c>
      <c r="N3279" s="105"/>
      <c r="O3279" s="563">
        <v>26418.0</v>
      </c>
      <c r="P3279" s="563"/>
      <c r="S3279" s="8"/>
      <c r="T3279" s="8"/>
      <c r="U3279" s="8"/>
      <c r="V3279" s="8"/>
      <c r="W3279" s="8"/>
    </row>
    <row r="3280" ht="15.75" customHeight="1">
      <c r="A3280" s="9" t="s">
        <v>6785</v>
      </c>
      <c r="B3280" s="9" t="s">
        <v>6786</v>
      </c>
      <c r="C3280" s="61">
        <v>10.0</v>
      </c>
      <c r="D3280" s="61">
        <v>71.0</v>
      </c>
      <c r="E3280" s="61">
        <v>500.0</v>
      </c>
      <c r="F3280" s="61">
        <f t="shared" si="45"/>
        <v>492</v>
      </c>
      <c r="G3280" s="61">
        <v>450.0</v>
      </c>
      <c r="H3280" s="615">
        <v>607.0</v>
      </c>
      <c r="I3280" s="515">
        <f t="shared" si="43"/>
        <v>497</v>
      </c>
      <c r="J3280" s="515">
        <f t="shared" si="44"/>
        <v>392</v>
      </c>
      <c r="K3280" s="61">
        <v>17.2</v>
      </c>
      <c r="L3280" s="560">
        <v>0.5</v>
      </c>
      <c r="M3280" s="590">
        <v>6.0</v>
      </c>
      <c r="N3280" s="105"/>
      <c r="O3280" s="563">
        <v>28529.0</v>
      </c>
      <c r="P3280" s="563"/>
      <c r="S3280" s="8"/>
      <c r="T3280" s="8"/>
      <c r="U3280" s="8"/>
      <c r="V3280" s="8"/>
      <c r="W3280" s="8"/>
    </row>
    <row r="3281" ht="15.75" customHeight="1">
      <c r="A3281" s="565" t="s">
        <v>6787</v>
      </c>
      <c r="B3281" s="565" t="s">
        <v>6788</v>
      </c>
      <c r="C3281" s="566">
        <v>11.0</v>
      </c>
      <c r="D3281" s="566">
        <v>71.0</v>
      </c>
      <c r="E3281" s="566">
        <v>500.0</v>
      </c>
      <c r="F3281" s="566">
        <f t="shared" si="45"/>
        <v>542</v>
      </c>
      <c r="G3281" s="566">
        <v>500.0</v>
      </c>
      <c r="H3281" s="615">
        <v>668.0</v>
      </c>
      <c r="I3281" s="515">
        <f t="shared" si="43"/>
        <v>546</v>
      </c>
      <c r="J3281" s="515">
        <f t="shared" si="44"/>
        <v>431</v>
      </c>
      <c r="K3281" s="566">
        <v>19.0</v>
      </c>
      <c r="L3281" s="568">
        <v>0.5</v>
      </c>
      <c r="M3281" s="591">
        <v>6.0</v>
      </c>
      <c r="N3281" s="105"/>
      <c r="O3281" s="563">
        <v>30643.0</v>
      </c>
      <c r="P3281" s="563"/>
      <c r="S3281" s="8"/>
      <c r="T3281" s="8"/>
      <c r="U3281" s="8"/>
      <c r="V3281" s="8"/>
      <c r="W3281" s="8"/>
    </row>
    <row r="3282" ht="15.75" customHeight="1">
      <c r="A3282" s="9" t="s">
        <v>6789</v>
      </c>
      <c r="B3282" s="9" t="s">
        <v>6790</v>
      </c>
      <c r="C3282" s="61">
        <v>12.0</v>
      </c>
      <c r="D3282" s="61">
        <v>71.0</v>
      </c>
      <c r="E3282" s="61">
        <v>500.0</v>
      </c>
      <c r="F3282" s="61">
        <f t="shared" si="45"/>
        <v>592</v>
      </c>
      <c r="G3282" s="61">
        <v>550.0</v>
      </c>
      <c r="H3282" s="615">
        <v>728.0</v>
      </c>
      <c r="I3282" s="515">
        <f t="shared" si="43"/>
        <v>596</v>
      </c>
      <c r="J3282" s="515">
        <f t="shared" si="44"/>
        <v>470</v>
      </c>
      <c r="K3282" s="61">
        <v>20.7</v>
      </c>
      <c r="L3282" s="560">
        <v>0.5</v>
      </c>
      <c r="M3282" s="590">
        <v>8.0</v>
      </c>
      <c r="N3282" s="105"/>
      <c r="O3282" s="563">
        <v>32733.0</v>
      </c>
      <c r="P3282" s="563"/>
      <c r="S3282" s="8"/>
      <c r="T3282" s="8"/>
      <c r="U3282" s="8"/>
      <c r="V3282" s="8"/>
      <c r="W3282" s="8"/>
    </row>
    <row r="3283" ht="15.75" customHeight="1">
      <c r="A3283" s="9" t="s">
        <v>6791</v>
      </c>
      <c r="B3283" s="9" t="s">
        <v>6792</v>
      </c>
      <c r="C3283" s="61">
        <v>13.0</v>
      </c>
      <c r="D3283" s="61">
        <v>71.0</v>
      </c>
      <c r="E3283" s="61">
        <v>500.0</v>
      </c>
      <c r="F3283" s="61">
        <f t="shared" si="45"/>
        <v>642</v>
      </c>
      <c r="G3283" s="61">
        <v>600.0</v>
      </c>
      <c r="H3283" s="615">
        <v>788.0</v>
      </c>
      <c r="I3283" s="515">
        <f t="shared" si="43"/>
        <v>645</v>
      </c>
      <c r="J3283" s="515">
        <f t="shared" si="44"/>
        <v>508</v>
      </c>
      <c r="K3283" s="61">
        <v>22.4</v>
      </c>
      <c r="L3283" s="560">
        <v>0.5</v>
      </c>
      <c r="M3283" s="590">
        <v>8.0</v>
      </c>
      <c r="N3283" s="105"/>
      <c r="O3283" s="563">
        <v>34822.0</v>
      </c>
      <c r="P3283" s="563"/>
      <c r="S3283" s="8"/>
      <c r="T3283" s="8"/>
      <c r="U3283" s="8"/>
      <c r="V3283" s="8"/>
      <c r="W3283" s="8"/>
    </row>
    <row r="3284" ht="15.75" customHeight="1">
      <c r="A3284" s="9" t="s">
        <v>6793</v>
      </c>
      <c r="B3284" s="9" t="s">
        <v>6794</v>
      </c>
      <c r="C3284" s="61">
        <v>14.0</v>
      </c>
      <c r="D3284" s="61">
        <v>71.0</v>
      </c>
      <c r="E3284" s="61">
        <v>500.0</v>
      </c>
      <c r="F3284" s="61">
        <f t="shared" si="45"/>
        <v>692</v>
      </c>
      <c r="G3284" s="61">
        <v>650.0</v>
      </c>
      <c r="H3284" s="615">
        <v>848.0</v>
      </c>
      <c r="I3284" s="515">
        <f t="shared" si="43"/>
        <v>694</v>
      </c>
      <c r="J3284" s="515">
        <f t="shared" si="44"/>
        <v>547</v>
      </c>
      <c r="K3284" s="61">
        <v>24.1</v>
      </c>
      <c r="L3284" s="560">
        <v>0.5</v>
      </c>
      <c r="M3284" s="590">
        <v>8.0</v>
      </c>
      <c r="N3284" s="55"/>
      <c r="O3284" s="563">
        <v>37125.0</v>
      </c>
      <c r="P3284" s="563"/>
      <c r="S3284" s="8"/>
      <c r="T3284" s="8"/>
      <c r="U3284" s="8"/>
      <c r="V3284" s="8"/>
      <c r="W3284" s="8"/>
    </row>
    <row r="3285" ht="15.75" customHeight="1">
      <c r="C3285" s="67"/>
      <c r="D3285" s="67"/>
      <c r="E3285" s="67"/>
      <c r="F3285" s="67"/>
      <c r="G3285" s="67"/>
      <c r="H3285" s="115"/>
      <c r="I3285" s="115"/>
      <c r="J3285" s="115"/>
      <c r="K3285" s="200"/>
      <c r="L3285" s="570"/>
      <c r="M3285" s="592"/>
      <c r="O3285" s="563">
        <v>0.0</v>
      </c>
      <c r="P3285" s="563"/>
      <c r="S3285" s="8"/>
      <c r="T3285" s="8"/>
      <c r="U3285" s="8"/>
      <c r="V3285" s="8"/>
      <c r="W3285" s="8"/>
    </row>
    <row r="3286" ht="15.75" customHeight="1">
      <c r="B3286" s="573" t="s">
        <v>682</v>
      </c>
      <c r="H3286" s="63"/>
      <c r="I3286" s="63"/>
      <c r="J3286" s="63"/>
      <c r="O3286" s="563">
        <v>0.0</v>
      </c>
      <c r="P3286" s="563"/>
      <c r="S3286" s="8"/>
      <c r="T3286" s="8"/>
      <c r="U3286" s="8"/>
      <c r="V3286" s="8"/>
      <c r="W3286" s="8"/>
    </row>
    <row r="3287" ht="15.75" customHeight="1">
      <c r="A3287" s="9" t="s">
        <v>6795</v>
      </c>
      <c r="B3287" s="9" t="s">
        <v>6796</v>
      </c>
      <c r="C3287" s="61">
        <v>2.0</v>
      </c>
      <c r="D3287" s="61">
        <v>71.0</v>
      </c>
      <c r="E3287" s="61">
        <v>750.0</v>
      </c>
      <c r="F3287" s="61">
        <v>92.0</v>
      </c>
      <c r="G3287" s="61">
        <v>50.0</v>
      </c>
      <c r="H3287" s="615">
        <v>184.0</v>
      </c>
      <c r="I3287" s="515">
        <f t="shared" ref="I3287:I3299" si="46">ROUND(H3287*0.818,0)</f>
        <v>151</v>
      </c>
      <c r="J3287" s="515">
        <f t="shared" ref="J3287:J3299" si="47">ROUND(H3287*0.645,0)</f>
        <v>119</v>
      </c>
      <c r="K3287" s="61">
        <v>4.8</v>
      </c>
      <c r="L3287" s="560">
        <v>0.5</v>
      </c>
      <c r="M3287" s="590">
        <v>2.0</v>
      </c>
      <c r="N3287" s="562" t="s">
        <v>2098</v>
      </c>
      <c r="O3287" s="563">
        <v>13882.0</v>
      </c>
      <c r="P3287" s="563"/>
      <c r="S3287" s="8"/>
      <c r="T3287" s="8"/>
      <c r="U3287" s="8"/>
      <c r="V3287" s="8"/>
      <c r="W3287" s="8"/>
    </row>
    <row r="3288" ht="15.75" customHeight="1">
      <c r="A3288" s="9" t="s">
        <v>6797</v>
      </c>
      <c r="B3288" s="9" t="s">
        <v>6798</v>
      </c>
      <c r="C3288" s="61">
        <v>3.0</v>
      </c>
      <c r="D3288" s="61">
        <v>71.0</v>
      </c>
      <c r="E3288" s="61">
        <v>750.0</v>
      </c>
      <c r="F3288" s="61">
        <f t="shared" ref="F3288:F3299" si="48">F3287+50</f>
        <v>142</v>
      </c>
      <c r="G3288" s="61">
        <v>100.0</v>
      </c>
      <c r="H3288" s="615">
        <v>275.0</v>
      </c>
      <c r="I3288" s="515">
        <f t="shared" si="46"/>
        <v>225</v>
      </c>
      <c r="J3288" s="515">
        <f t="shared" si="47"/>
        <v>177</v>
      </c>
      <c r="K3288" s="61">
        <v>7.2</v>
      </c>
      <c r="L3288" s="560">
        <v>0.5</v>
      </c>
      <c r="M3288" s="590">
        <v>4.0</v>
      </c>
      <c r="N3288" s="105"/>
      <c r="O3288" s="563">
        <v>16721.0</v>
      </c>
      <c r="P3288" s="563"/>
      <c r="S3288" s="8"/>
      <c r="T3288" s="8"/>
      <c r="U3288" s="8"/>
      <c r="V3288" s="8"/>
      <c r="W3288" s="8"/>
    </row>
    <row r="3289" ht="15.75" customHeight="1">
      <c r="A3289" s="9" t="s">
        <v>6799</v>
      </c>
      <c r="B3289" s="9" t="s">
        <v>6800</v>
      </c>
      <c r="C3289" s="61">
        <v>4.0</v>
      </c>
      <c r="D3289" s="61">
        <v>71.0</v>
      </c>
      <c r="E3289" s="61">
        <v>750.0</v>
      </c>
      <c r="F3289" s="61">
        <f t="shared" si="48"/>
        <v>192</v>
      </c>
      <c r="G3289" s="61">
        <v>150.0</v>
      </c>
      <c r="H3289" s="615">
        <v>365.0</v>
      </c>
      <c r="I3289" s="515">
        <f t="shared" si="46"/>
        <v>299</v>
      </c>
      <c r="J3289" s="515">
        <f t="shared" si="47"/>
        <v>235</v>
      </c>
      <c r="K3289" s="61">
        <v>9.6</v>
      </c>
      <c r="L3289" s="560">
        <v>0.5</v>
      </c>
      <c r="M3289" s="590">
        <v>4.0</v>
      </c>
      <c r="N3289" s="105"/>
      <c r="O3289" s="563">
        <v>19566.0</v>
      </c>
      <c r="P3289" s="563"/>
      <c r="S3289" s="8"/>
      <c r="T3289" s="8"/>
      <c r="U3289" s="8"/>
      <c r="V3289" s="8"/>
      <c r="W3289" s="8"/>
    </row>
    <row r="3290" ht="15.75" customHeight="1">
      <c r="A3290" s="565" t="s">
        <v>6801</v>
      </c>
      <c r="B3290" s="565" t="s">
        <v>6802</v>
      </c>
      <c r="C3290" s="566">
        <v>5.0</v>
      </c>
      <c r="D3290" s="566">
        <v>71.0</v>
      </c>
      <c r="E3290" s="566">
        <v>750.0</v>
      </c>
      <c r="F3290" s="566">
        <f t="shared" si="48"/>
        <v>242</v>
      </c>
      <c r="G3290" s="566">
        <v>200.0</v>
      </c>
      <c r="H3290" s="615">
        <v>456.0</v>
      </c>
      <c r="I3290" s="515">
        <f t="shared" si="46"/>
        <v>373</v>
      </c>
      <c r="J3290" s="515">
        <f t="shared" si="47"/>
        <v>294</v>
      </c>
      <c r="K3290" s="566">
        <v>12.0</v>
      </c>
      <c r="L3290" s="568">
        <v>0.5</v>
      </c>
      <c r="M3290" s="591">
        <v>4.0</v>
      </c>
      <c r="N3290" s="105"/>
      <c r="O3290" s="563">
        <v>22416.0</v>
      </c>
      <c r="P3290" s="563"/>
      <c r="S3290" s="8"/>
      <c r="T3290" s="8"/>
      <c r="U3290" s="8"/>
      <c r="V3290" s="8"/>
      <c r="W3290" s="8"/>
    </row>
    <row r="3291" ht="15.75" customHeight="1">
      <c r="A3291" s="9" t="s">
        <v>6803</v>
      </c>
      <c r="B3291" s="9" t="s">
        <v>6804</v>
      </c>
      <c r="C3291" s="61">
        <v>6.0</v>
      </c>
      <c r="D3291" s="61">
        <v>71.0</v>
      </c>
      <c r="E3291" s="61">
        <v>750.0</v>
      </c>
      <c r="F3291" s="61">
        <f t="shared" si="48"/>
        <v>292</v>
      </c>
      <c r="G3291" s="61">
        <v>250.0</v>
      </c>
      <c r="H3291" s="615">
        <v>547.0</v>
      </c>
      <c r="I3291" s="515">
        <f t="shared" si="46"/>
        <v>447</v>
      </c>
      <c r="J3291" s="515">
        <f t="shared" si="47"/>
        <v>353</v>
      </c>
      <c r="K3291" s="61">
        <v>14.4</v>
      </c>
      <c r="L3291" s="560">
        <v>0.5</v>
      </c>
      <c r="M3291" s="590">
        <v>4.0</v>
      </c>
      <c r="N3291" s="105"/>
      <c r="O3291" s="563">
        <v>25274.0</v>
      </c>
      <c r="P3291" s="563"/>
      <c r="S3291" s="8"/>
      <c r="T3291" s="8"/>
      <c r="U3291" s="8"/>
      <c r="V3291" s="8"/>
      <c r="W3291" s="8"/>
    </row>
    <row r="3292" ht="15.75" customHeight="1">
      <c r="A3292" s="9" t="s">
        <v>6805</v>
      </c>
      <c r="B3292" s="9" t="s">
        <v>6806</v>
      </c>
      <c r="C3292" s="61">
        <v>7.0</v>
      </c>
      <c r="D3292" s="61">
        <v>71.0</v>
      </c>
      <c r="E3292" s="61">
        <v>750.0</v>
      </c>
      <c r="F3292" s="61">
        <f t="shared" si="48"/>
        <v>342</v>
      </c>
      <c r="G3292" s="61">
        <v>300.0</v>
      </c>
      <c r="H3292" s="615">
        <v>637.0</v>
      </c>
      <c r="I3292" s="515">
        <f t="shared" si="46"/>
        <v>521</v>
      </c>
      <c r="J3292" s="515">
        <f t="shared" si="47"/>
        <v>411</v>
      </c>
      <c r="K3292" s="61">
        <v>16.7</v>
      </c>
      <c r="L3292" s="560">
        <v>0.5</v>
      </c>
      <c r="M3292" s="590">
        <v>6.0</v>
      </c>
      <c r="N3292" s="105"/>
      <c r="O3292" s="563">
        <v>28137.0</v>
      </c>
      <c r="P3292" s="563"/>
      <c r="S3292" s="8"/>
      <c r="T3292" s="8"/>
      <c r="U3292" s="8"/>
      <c r="V3292" s="8"/>
      <c r="W3292" s="8"/>
    </row>
    <row r="3293" ht="15.75" customHeight="1">
      <c r="A3293" s="565" t="s">
        <v>6807</v>
      </c>
      <c r="B3293" s="565" t="s">
        <v>6808</v>
      </c>
      <c r="C3293" s="566">
        <v>8.0</v>
      </c>
      <c r="D3293" s="566">
        <v>71.0</v>
      </c>
      <c r="E3293" s="566">
        <v>750.0</v>
      </c>
      <c r="F3293" s="566">
        <f t="shared" si="48"/>
        <v>392</v>
      </c>
      <c r="G3293" s="566">
        <v>350.0</v>
      </c>
      <c r="H3293" s="615">
        <v>729.0</v>
      </c>
      <c r="I3293" s="515">
        <f t="shared" si="46"/>
        <v>596</v>
      </c>
      <c r="J3293" s="515">
        <f t="shared" si="47"/>
        <v>470</v>
      </c>
      <c r="K3293" s="566">
        <v>19.1</v>
      </c>
      <c r="L3293" s="568">
        <v>0.5</v>
      </c>
      <c r="M3293" s="591">
        <v>6.0</v>
      </c>
      <c r="N3293" s="105"/>
      <c r="O3293" s="563">
        <v>31005.0</v>
      </c>
      <c r="P3293" s="563"/>
      <c r="S3293" s="8"/>
      <c r="T3293" s="8"/>
      <c r="U3293" s="8"/>
      <c r="V3293" s="8"/>
      <c r="W3293" s="8"/>
    </row>
    <row r="3294" ht="15.75" customHeight="1">
      <c r="A3294" s="9" t="s">
        <v>6809</v>
      </c>
      <c r="B3294" s="9" t="s">
        <v>6810</v>
      </c>
      <c r="C3294" s="61">
        <v>9.0</v>
      </c>
      <c r="D3294" s="61">
        <v>71.0</v>
      </c>
      <c r="E3294" s="61">
        <v>750.0</v>
      </c>
      <c r="F3294" s="61">
        <f t="shared" si="48"/>
        <v>442</v>
      </c>
      <c r="G3294" s="61">
        <v>400.0</v>
      </c>
      <c r="H3294" s="615">
        <v>820.0</v>
      </c>
      <c r="I3294" s="515">
        <f t="shared" si="46"/>
        <v>671</v>
      </c>
      <c r="J3294" s="515">
        <f t="shared" si="47"/>
        <v>529</v>
      </c>
      <c r="K3294" s="61">
        <v>21.5</v>
      </c>
      <c r="L3294" s="560">
        <v>0.5</v>
      </c>
      <c r="M3294" s="590">
        <v>6.0</v>
      </c>
      <c r="N3294" s="105"/>
      <c r="O3294" s="563">
        <v>33880.0</v>
      </c>
      <c r="P3294" s="563"/>
      <c r="S3294" s="8"/>
      <c r="T3294" s="8"/>
      <c r="U3294" s="8"/>
      <c r="V3294" s="8"/>
      <c r="W3294" s="8"/>
    </row>
    <row r="3295" ht="15.75" customHeight="1">
      <c r="A3295" s="9" t="s">
        <v>6811</v>
      </c>
      <c r="B3295" s="9" t="s">
        <v>6812</v>
      </c>
      <c r="C3295" s="61">
        <v>10.0</v>
      </c>
      <c r="D3295" s="61">
        <v>71.0</v>
      </c>
      <c r="E3295" s="61">
        <v>750.0</v>
      </c>
      <c r="F3295" s="61">
        <f t="shared" si="48"/>
        <v>492</v>
      </c>
      <c r="G3295" s="61">
        <v>450.0</v>
      </c>
      <c r="H3295" s="615">
        <v>911.0</v>
      </c>
      <c r="I3295" s="515">
        <f t="shared" si="46"/>
        <v>745</v>
      </c>
      <c r="J3295" s="515">
        <f t="shared" si="47"/>
        <v>588</v>
      </c>
      <c r="K3295" s="61">
        <v>23.9</v>
      </c>
      <c r="L3295" s="560">
        <v>0.5</v>
      </c>
      <c r="M3295" s="590">
        <v>6.0</v>
      </c>
      <c r="N3295" s="105"/>
      <c r="O3295" s="563">
        <v>36760.0</v>
      </c>
      <c r="P3295" s="563"/>
      <c r="S3295" s="8"/>
      <c r="T3295" s="8"/>
      <c r="U3295" s="8"/>
      <c r="V3295" s="8"/>
      <c r="W3295" s="8"/>
    </row>
    <row r="3296" ht="15.75" customHeight="1">
      <c r="A3296" s="565" t="s">
        <v>6813</v>
      </c>
      <c r="B3296" s="565" t="s">
        <v>6814</v>
      </c>
      <c r="C3296" s="566">
        <v>11.0</v>
      </c>
      <c r="D3296" s="566">
        <v>71.0</v>
      </c>
      <c r="E3296" s="566">
        <v>750.0</v>
      </c>
      <c r="F3296" s="566">
        <f t="shared" si="48"/>
        <v>542</v>
      </c>
      <c r="G3296" s="566">
        <v>500.0</v>
      </c>
      <c r="H3296" s="615">
        <v>1001.0</v>
      </c>
      <c r="I3296" s="515">
        <f t="shared" si="46"/>
        <v>819</v>
      </c>
      <c r="J3296" s="515">
        <f t="shared" si="47"/>
        <v>646</v>
      </c>
      <c r="K3296" s="566">
        <v>26.3</v>
      </c>
      <c r="L3296" s="568">
        <v>0.5</v>
      </c>
      <c r="M3296" s="591">
        <v>6.0</v>
      </c>
      <c r="N3296" s="105"/>
      <c r="O3296" s="563">
        <v>39647.0</v>
      </c>
      <c r="P3296" s="563"/>
      <c r="S3296" s="8"/>
      <c r="T3296" s="8"/>
      <c r="U3296" s="8"/>
      <c r="V3296" s="8"/>
      <c r="W3296" s="8"/>
    </row>
    <row r="3297" ht="15.75" customHeight="1">
      <c r="A3297" s="9" t="s">
        <v>6815</v>
      </c>
      <c r="B3297" s="9" t="s">
        <v>6816</v>
      </c>
      <c r="C3297" s="61">
        <v>12.0</v>
      </c>
      <c r="D3297" s="61">
        <v>71.0</v>
      </c>
      <c r="E3297" s="61">
        <v>750.0</v>
      </c>
      <c r="F3297" s="61">
        <f t="shared" si="48"/>
        <v>592</v>
      </c>
      <c r="G3297" s="61">
        <v>550.0</v>
      </c>
      <c r="H3297" s="615">
        <v>1091.0</v>
      </c>
      <c r="I3297" s="515">
        <f t="shared" si="46"/>
        <v>892</v>
      </c>
      <c r="J3297" s="515">
        <f t="shared" si="47"/>
        <v>704</v>
      </c>
      <c r="K3297" s="61">
        <v>28.6</v>
      </c>
      <c r="L3297" s="560">
        <v>0.5</v>
      </c>
      <c r="M3297" s="590">
        <v>8.0</v>
      </c>
      <c r="N3297" s="105"/>
      <c r="O3297" s="563">
        <v>42503.0</v>
      </c>
      <c r="P3297" s="563"/>
      <c r="S3297" s="8"/>
      <c r="T3297" s="8"/>
      <c r="U3297" s="8"/>
      <c r="V3297" s="8"/>
      <c r="W3297" s="8"/>
    </row>
    <row r="3298" ht="15.75" customHeight="1">
      <c r="A3298" s="9" t="s">
        <v>6817</v>
      </c>
      <c r="B3298" s="9" t="s">
        <v>6818</v>
      </c>
      <c r="C3298" s="61">
        <v>13.0</v>
      </c>
      <c r="D3298" s="61">
        <v>71.0</v>
      </c>
      <c r="E3298" s="61">
        <v>750.0</v>
      </c>
      <c r="F3298" s="61">
        <f t="shared" si="48"/>
        <v>642</v>
      </c>
      <c r="G3298" s="61">
        <v>600.0</v>
      </c>
      <c r="H3298" s="615">
        <v>1182.0</v>
      </c>
      <c r="I3298" s="515">
        <f t="shared" si="46"/>
        <v>967</v>
      </c>
      <c r="J3298" s="515">
        <f t="shared" si="47"/>
        <v>762</v>
      </c>
      <c r="K3298" s="61">
        <v>31.0</v>
      </c>
      <c r="L3298" s="560">
        <v>0.5</v>
      </c>
      <c r="M3298" s="590">
        <v>8.0</v>
      </c>
      <c r="N3298" s="105"/>
      <c r="O3298" s="563">
        <v>45353.0</v>
      </c>
      <c r="P3298" s="563"/>
      <c r="S3298" s="8"/>
      <c r="T3298" s="8"/>
      <c r="U3298" s="8"/>
      <c r="V3298" s="8"/>
      <c r="W3298" s="8"/>
    </row>
    <row r="3299" ht="15.75" customHeight="1">
      <c r="A3299" s="9" t="s">
        <v>6819</v>
      </c>
      <c r="B3299" s="9" t="s">
        <v>6820</v>
      </c>
      <c r="C3299" s="61">
        <v>14.0</v>
      </c>
      <c r="D3299" s="61">
        <v>71.0</v>
      </c>
      <c r="E3299" s="61">
        <v>750.0</v>
      </c>
      <c r="F3299" s="61">
        <f t="shared" si="48"/>
        <v>692</v>
      </c>
      <c r="G3299" s="61">
        <v>650.0</v>
      </c>
      <c r="H3299" s="615">
        <v>1274.0</v>
      </c>
      <c r="I3299" s="515">
        <f t="shared" si="46"/>
        <v>1042</v>
      </c>
      <c r="J3299" s="515">
        <f t="shared" si="47"/>
        <v>822</v>
      </c>
      <c r="K3299" s="61">
        <v>33.4</v>
      </c>
      <c r="L3299" s="560">
        <v>0.5</v>
      </c>
      <c r="M3299" s="590">
        <v>8.0</v>
      </c>
      <c r="N3299" s="55"/>
      <c r="O3299" s="563">
        <v>48205.0</v>
      </c>
      <c r="P3299" s="563"/>
      <c r="S3299" s="8"/>
      <c r="T3299" s="8"/>
      <c r="U3299" s="8"/>
      <c r="V3299" s="8"/>
      <c r="W3299" s="8"/>
    </row>
    <row r="3300" ht="15.75" customHeight="1">
      <c r="H3300" s="63"/>
      <c r="I3300" s="63"/>
      <c r="J3300" s="63"/>
      <c r="O3300" s="563">
        <v>0.0</v>
      </c>
      <c r="P3300" s="563"/>
      <c r="S3300" s="8"/>
      <c r="T3300" s="8"/>
      <c r="U3300" s="8"/>
      <c r="V3300" s="8"/>
      <c r="W3300" s="8"/>
    </row>
    <row r="3301" ht="15.75" customHeight="1">
      <c r="B3301" s="573" t="s">
        <v>739</v>
      </c>
      <c r="H3301" s="63"/>
      <c r="I3301" s="63"/>
      <c r="J3301" s="63"/>
      <c r="O3301" s="563">
        <v>0.0</v>
      </c>
      <c r="P3301" s="563"/>
      <c r="S3301" s="8"/>
      <c r="T3301" s="8"/>
      <c r="U3301" s="8"/>
      <c r="V3301" s="8"/>
      <c r="W3301" s="8"/>
    </row>
    <row r="3302" ht="15.75" customHeight="1">
      <c r="A3302" s="9" t="s">
        <v>6821</v>
      </c>
      <c r="B3302" s="9" t="s">
        <v>6822</v>
      </c>
      <c r="C3302" s="61">
        <v>2.0</v>
      </c>
      <c r="D3302" s="61">
        <v>71.0</v>
      </c>
      <c r="E3302" s="61">
        <v>1000.0</v>
      </c>
      <c r="F3302" s="61">
        <v>92.0</v>
      </c>
      <c r="G3302" s="61">
        <v>50.0</v>
      </c>
      <c r="H3302" s="615">
        <v>244.0</v>
      </c>
      <c r="I3302" s="515">
        <f t="shared" ref="I3302:I3314" si="49">ROUND(H3302*0.818,0)</f>
        <v>200</v>
      </c>
      <c r="J3302" s="515">
        <f t="shared" ref="J3302:J3314" si="50">ROUND(H3302*0.645,0)</f>
        <v>157</v>
      </c>
      <c r="K3302" s="61">
        <v>6.2</v>
      </c>
      <c r="L3302" s="560">
        <v>0.5</v>
      </c>
      <c r="M3302" s="590">
        <v>2.0</v>
      </c>
      <c r="N3302" s="562" t="s">
        <v>2098</v>
      </c>
      <c r="O3302" s="563">
        <v>14693.0</v>
      </c>
      <c r="P3302" s="563"/>
      <c r="S3302" s="8"/>
      <c r="T3302" s="8"/>
      <c r="U3302" s="8"/>
      <c r="V3302" s="8"/>
      <c r="W3302" s="8"/>
    </row>
    <row r="3303" ht="15.75" customHeight="1">
      <c r="A3303" s="9" t="s">
        <v>6823</v>
      </c>
      <c r="B3303" s="9" t="s">
        <v>6824</v>
      </c>
      <c r="C3303" s="61">
        <v>3.0</v>
      </c>
      <c r="D3303" s="61">
        <v>71.0</v>
      </c>
      <c r="E3303" s="61">
        <v>1000.0</v>
      </c>
      <c r="F3303" s="61">
        <f t="shared" ref="F3303:F3314" si="51">F3302+50</f>
        <v>142</v>
      </c>
      <c r="G3303" s="61">
        <v>100.0</v>
      </c>
      <c r="H3303" s="615">
        <v>364.0</v>
      </c>
      <c r="I3303" s="515">
        <f t="shared" si="49"/>
        <v>298</v>
      </c>
      <c r="J3303" s="515">
        <f t="shared" si="50"/>
        <v>235</v>
      </c>
      <c r="K3303" s="61">
        <v>9.2</v>
      </c>
      <c r="L3303" s="560">
        <v>0.5</v>
      </c>
      <c r="M3303" s="590">
        <v>4.0</v>
      </c>
      <c r="N3303" s="105"/>
      <c r="O3303" s="563">
        <v>17941.0</v>
      </c>
      <c r="P3303" s="563"/>
      <c r="S3303" s="8"/>
      <c r="T3303" s="8"/>
      <c r="U3303" s="8"/>
      <c r="V3303" s="8"/>
      <c r="W3303" s="8"/>
    </row>
    <row r="3304" ht="15.75" customHeight="1">
      <c r="A3304" s="9" t="s">
        <v>6825</v>
      </c>
      <c r="B3304" s="9" t="s">
        <v>6826</v>
      </c>
      <c r="C3304" s="61">
        <v>4.0</v>
      </c>
      <c r="D3304" s="61">
        <v>71.0</v>
      </c>
      <c r="E3304" s="61">
        <v>1000.0</v>
      </c>
      <c r="F3304" s="61">
        <f t="shared" si="51"/>
        <v>192</v>
      </c>
      <c r="G3304" s="61">
        <v>150.0</v>
      </c>
      <c r="H3304" s="615">
        <v>485.0</v>
      </c>
      <c r="I3304" s="515">
        <f t="shared" si="49"/>
        <v>397</v>
      </c>
      <c r="J3304" s="515">
        <f t="shared" si="50"/>
        <v>313</v>
      </c>
      <c r="K3304" s="61">
        <v>12.2</v>
      </c>
      <c r="L3304" s="560">
        <v>0.5</v>
      </c>
      <c r="M3304" s="590">
        <v>4.0</v>
      </c>
      <c r="N3304" s="105"/>
      <c r="O3304" s="563">
        <v>21195.0</v>
      </c>
      <c r="P3304" s="563"/>
      <c r="S3304" s="8"/>
      <c r="T3304" s="8"/>
      <c r="U3304" s="8"/>
      <c r="V3304" s="8"/>
      <c r="W3304" s="8"/>
    </row>
    <row r="3305" ht="15.75" customHeight="1">
      <c r="A3305" s="565" t="s">
        <v>6827</v>
      </c>
      <c r="B3305" s="565" t="s">
        <v>6828</v>
      </c>
      <c r="C3305" s="566">
        <v>5.0</v>
      </c>
      <c r="D3305" s="566">
        <v>71.0</v>
      </c>
      <c r="E3305" s="566">
        <v>1000.0</v>
      </c>
      <c r="F3305" s="566">
        <f t="shared" si="51"/>
        <v>242</v>
      </c>
      <c r="G3305" s="566">
        <v>200.0</v>
      </c>
      <c r="H3305" s="615">
        <v>607.0</v>
      </c>
      <c r="I3305" s="515">
        <f t="shared" si="49"/>
        <v>497</v>
      </c>
      <c r="J3305" s="515">
        <f t="shared" si="50"/>
        <v>392</v>
      </c>
      <c r="K3305" s="566">
        <v>15.3</v>
      </c>
      <c r="L3305" s="568">
        <v>0.5</v>
      </c>
      <c r="M3305" s="591">
        <v>4.0</v>
      </c>
      <c r="N3305" s="105"/>
      <c r="O3305" s="563">
        <v>24455.0</v>
      </c>
      <c r="P3305" s="563"/>
      <c r="S3305" s="8"/>
      <c r="T3305" s="8"/>
      <c r="U3305" s="8"/>
      <c r="V3305" s="8"/>
      <c r="W3305" s="8"/>
    </row>
    <row r="3306" ht="15.75" customHeight="1">
      <c r="A3306" s="9" t="s">
        <v>6829</v>
      </c>
      <c r="B3306" s="9" t="s">
        <v>6830</v>
      </c>
      <c r="C3306" s="61">
        <v>6.0</v>
      </c>
      <c r="D3306" s="61">
        <v>71.0</v>
      </c>
      <c r="E3306" s="61">
        <v>1000.0</v>
      </c>
      <c r="F3306" s="61">
        <f t="shared" si="51"/>
        <v>292</v>
      </c>
      <c r="G3306" s="61">
        <v>250.0</v>
      </c>
      <c r="H3306" s="615">
        <v>727.0</v>
      </c>
      <c r="I3306" s="515">
        <f t="shared" si="49"/>
        <v>595</v>
      </c>
      <c r="J3306" s="515">
        <f t="shared" si="50"/>
        <v>469</v>
      </c>
      <c r="K3306" s="61">
        <v>18.3</v>
      </c>
      <c r="L3306" s="560">
        <v>0.5</v>
      </c>
      <c r="M3306" s="590">
        <v>4.0</v>
      </c>
      <c r="N3306" s="105"/>
      <c r="O3306" s="563">
        <v>27722.0</v>
      </c>
      <c r="P3306" s="563"/>
      <c r="S3306" s="8"/>
      <c r="T3306" s="8"/>
      <c r="U3306" s="8"/>
      <c r="V3306" s="8"/>
      <c r="W3306" s="8"/>
    </row>
    <row r="3307" ht="15.75" customHeight="1">
      <c r="A3307" s="9" t="s">
        <v>6831</v>
      </c>
      <c r="B3307" s="9" t="s">
        <v>6832</v>
      </c>
      <c r="C3307" s="61">
        <v>7.0</v>
      </c>
      <c r="D3307" s="61">
        <v>71.0</v>
      </c>
      <c r="E3307" s="61">
        <v>1000.0</v>
      </c>
      <c r="F3307" s="61">
        <f t="shared" si="51"/>
        <v>342</v>
      </c>
      <c r="G3307" s="61">
        <v>300.0</v>
      </c>
      <c r="H3307" s="615">
        <v>849.0</v>
      </c>
      <c r="I3307" s="515">
        <f t="shared" si="49"/>
        <v>694</v>
      </c>
      <c r="J3307" s="515">
        <f t="shared" si="50"/>
        <v>548</v>
      </c>
      <c r="K3307" s="61">
        <v>21.4</v>
      </c>
      <c r="L3307" s="560">
        <v>0.5</v>
      </c>
      <c r="M3307" s="590">
        <v>6.0</v>
      </c>
      <c r="N3307" s="105"/>
      <c r="O3307" s="563">
        <v>30996.0</v>
      </c>
      <c r="P3307" s="563"/>
      <c r="S3307" s="8"/>
      <c r="T3307" s="8"/>
      <c r="U3307" s="8"/>
      <c r="V3307" s="8"/>
      <c r="W3307" s="8"/>
    </row>
    <row r="3308" ht="15.75" customHeight="1">
      <c r="A3308" s="565" t="s">
        <v>6833</v>
      </c>
      <c r="B3308" s="565" t="s">
        <v>6834</v>
      </c>
      <c r="C3308" s="566">
        <v>8.0</v>
      </c>
      <c r="D3308" s="566">
        <v>71.0</v>
      </c>
      <c r="E3308" s="566">
        <v>1000.0</v>
      </c>
      <c r="F3308" s="566">
        <f t="shared" si="51"/>
        <v>392</v>
      </c>
      <c r="G3308" s="566">
        <v>350.0</v>
      </c>
      <c r="H3308" s="615">
        <v>970.0</v>
      </c>
      <c r="I3308" s="515">
        <f t="shared" si="49"/>
        <v>793</v>
      </c>
      <c r="J3308" s="515">
        <f t="shared" si="50"/>
        <v>626</v>
      </c>
      <c r="K3308" s="566">
        <v>24.4</v>
      </c>
      <c r="L3308" s="568">
        <v>0.5</v>
      </c>
      <c r="M3308" s="591">
        <v>6.0</v>
      </c>
      <c r="N3308" s="105"/>
      <c r="O3308" s="563">
        <v>34277.0</v>
      </c>
      <c r="P3308" s="563"/>
      <c r="S3308" s="8"/>
      <c r="T3308" s="8"/>
      <c r="U3308" s="8"/>
      <c r="V3308" s="8"/>
      <c r="W3308" s="8"/>
    </row>
    <row r="3309" ht="15.75" customHeight="1">
      <c r="A3309" s="9" t="s">
        <v>6835</v>
      </c>
      <c r="B3309" s="9" t="s">
        <v>6836</v>
      </c>
      <c r="C3309" s="61">
        <v>9.0</v>
      </c>
      <c r="D3309" s="61">
        <v>71.0</v>
      </c>
      <c r="E3309" s="61">
        <v>1000.0</v>
      </c>
      <c r="F3309" s="61">
        <f t="shared" si="51"/>
        <v>442</v>
      </c>
      <c r="G3309" s="61">
        <v>400.0</v>
      </c>
      <c r="H3309" s="615">
        <v>1091.0</v>
      </c>
      <c r="I3309" s="515">
        <f t="shared" si="49"/>
        <v>892</v>
      </c>
      <c r="J3309" s="515">
        <f t="shared" si="50"/>
        <v>704</v>
      </c>
      <c r="K3309" s="61">
        <v>27.5</v>
      </c>
      <c r="L3309" s="560">
        <v>0.5</v>
      </c>
      <c r="M3309" s="590">
        <v>6.0</v>
      </c>
      <c r="N3309" s="105"/>
      <c r="O3309" s="563">
        <v>37564.0</v>
      </c>
      <c r="P3309" s="563"/>
      <c r="S3309" s="8"/>
      <c r="T3309" s="8"/>
      <c r="U3309" s="8"/>
      <c r="V3309" s="8"/>
      <c r="W3309" s="8"/>
    </row>
    <row r="3310" ht="15.75" customHeight="1">
      <c r="A3310" s="9" t="s">
        <v>6837</v>
      </c>
      <c r="B3310" s="9" t="s">
        <v>6838</v>
      </c>
      <c r="C3310" s="61">
        <v>10.0</v>
      </c>
      <c r="D3310" s="61">
        <v>71.0</v>
      </c>
      <c r="E3310" s="61">
        <v>1000.0</v>
      </c>
      <c r="F3310" s="61">
        <f t="shared" si="51"/>
        <v>492</v>
      </c>
      <c r="G3310" s="61">
        <v>450.0</v>
      </c>
      <c r="H3310" s="615">
        <v>1212.0</v>
      </c>
      <c r="I3310" s="515">
        <f t="shared" si="49"/>
        <v>991</v>
      </c>
      <c r="J3310" s="515">
        <f t="shared" si="50"/>
        <v>782</v>
      </c>
      <c r="K3310" s="61">
        <v>30.5</v>
      </c>
      <c r="L3310" s="560">
        <v>0.5</v>
      </c>
      <c r="M3310" s="590">
        <v>6.0</v>
      </c>
      <c r="N3310" s="105"/>
      <c r="O3310" s="563">
        <v>40862.0</v>
      </c>
      <c r="P3310" s="563"/>
      <c r="S3310" s="8"/>
      <c r="T3310" s="8"/>
      <c r="U3310" s="8"/>
      <c r="V3310" s="8"/>
      <c r="W3310" s="8"/>
    </row>
    <row r="3311" ht="15.75" customHeight="1">
      <c r="A3311" s="565" t="s">
        <v>6839</v>
      </c>
      <c r="B3311" s="565" t="s">
        <v>6840</v>
      </c>
      <c r="C3311" s="566">
        <v>11.0</v>
      </c>
      <c r="D3311" s="566">
        <v>71.0</v>
      </c>
      <c r="E3311" s="566">
        <v>1000.0</v>
      </c>
      <c r="F3311" s="566">
        <f t="shared" si="51"/>
        <v>542</v>
      </c>
      <c r="G3311" s="566">
        <v>500.0</v>
      </c>
      <c r="H3311" s="615">
        <v>1333.0</v>
      </c>
      <c r="I3311" s="515">
        <f t="shared" si="49"/>
        <v>1090</v>
      </c>
      <c r="J3311" s="515">
        <f t="shared" si="50"/>
        <v>860</v>
      </c>
      <c r="K3311" s="566">
        <v>33.5</v>
      </c>
      <c r="L3311" s="568">
        <v>0.5</v>
      </c>
      <c r="M3311" s="591">
        <v>6.0</v>
      </c>
      <c r="N3311" s="105"/>
      <c r="O3311" s="563">
        <v>44163.0</v>
      </c>
      <c r="P3311" s="563"/>
      <c r="S3311" s="8"/>
      <c r="T3311" s="8"/>
      <c r="U3311" s="8"/>
      <c r="V3311" s="8"/>
      <c r="W3311" s="8"/>
    </row>
    <row r="3312" ht="15.75" customHeight="1">
      <c r="A3312" s="9" t="s">
        <v>6841</v>
      </c>
      <c r="B3312" s="9" t="s">
        <v>6842</v>
      </c>
      <c r="C3312" s="61">
        <v>12.0</v>
      </c>
      <c r="D3312" s="61">
        <v>71.0</v>
      </c>
      <c r="E3312" s="61">
        <v>1000.0</v>
      </c>
      <c r="F3312" s="61">
        <f t="shared" si="51"/>
        <v>592</v>
      </c>
      <c r="G3312" s="61">
        <v>550.0</v>
      </c>
      <c r="H3312" s="615">
        <v>1454.0</v>
      </c>
      <c r="I3312" s="515">
        <f t="shared" si="49"/>
        <v>1189</v>
      </c>
      <c r="J3312" s="515">
        <f t="shared" si="50"/>
        <v>938</v>
      </c>
      <c r="K3312" s="61">
        <v>36.6</v>
      </c>
      <c r="L3312" s="560">
        <v>0.5</v>
      </c>
      <c r="M3312" s="590">
        <v>8.0</v>
      </c>
      <c r="N3312" s="105"/>
      <c r="O3312" s="563">
        <v>47424.0</v>
      </c>
      <c r="P3312" s="563"/>
      <c r="S3312" s="8"/>
      <c r="T3312" s="8"/>
      <c r="U3312" s="8"/>
      <c r="V3312" s="8"/>
      <c r="W3312" s="8"/>
    </row>
    <row r="3313" ht="15.75" customHeight="1">
      <c r="A3313" s="9" t="s">
        <v>6843</v>
      </c>
      <c r="B3313" s="9" t="s">
        <v>6844</v>
      </c>
      <c r="C3313" s="61">
        <v>13.0</v>
      </c>
      <c r="D3313" s="61">
        <v>71.0</v>
      </c>
      <c r="E3313" s="61">
        <v>1000.0</v>
      </c>
      <c r="F3313" s="61">
        <f t="shared" si="51"/>
        <v>642</v>
      </c>
      <c r="G3313" s="61">
        <v>600.0</v>
      </c>
      <c r="H3313" s="615">
        <v>1576.0</v>
      </c>
      <c r="I3313" s="515">
        <f t="shared" si="49"/>
        <v>1289</v>
      </c>
      <c r="J3313" s="515">
        <f t="shared" si="50"/>
        <v>1017</v>
      </c>
      <c r="K3313" s="61">
        <v>39.6</v>
      </c>
      <c r="L3313" s="560">
        <v>0.5</v>
      </c>
      <c r="M3313" s="590">
        <v>8.0</v>
      </c>
      <c r="N3313" s="105"/>
      <c r="O3313" s="563">
        <v>50686.0</v>
      </c>
      <c r="P3313" s="563"/>
      <c r="S3313" s="8"/>
      <c r="T3313" s="8"/>
      <c r="U3313" s="8"/>
      <c r="V3313" s="8"/>
      <c r="W3313" s="8"/>
    </row>
    <row r="3314" ht="15.75" customHeight="1">
      <c r="A3314" s="9" t="s">
        <v>6845</v>
      </c>
      <c r="B3314" s="9" t="s">
        <v>6846</v>
      </c>
      <c r="C3314" s="61">
        <v>14.0</v>
      </c>
      <c r="D3314" s="61">
        <v>71.0</v>
      </c>
      <c r="E3314" s="61">
        <v>1000.0</v>
      </c>
      <c r="F3314" s="61">
        <f t="shared" si="51"/>
        <v>692</v>
      </c>
      <c r="G3314" s="61">
        <v>650.0</v>
      </c>
      <c r="H3314" s="615">
        <v>1697.0</v>
      </c>
      <c r="I3314" s="515">
        <f t="shared" si="49"/>
        <v>1388</v>
      </c>
      <c r="J3314" s="515">
        <f t="shared" si="50"/>
        <v>1095</v>
      </c>
      <c r="K3314" s="61">
        <v>42.7</v>
      </c>
      <c r="L3314" s="560">
        <v>0.5</v>
      </c>
      <c r="M3314" s="590">
        <v>8.0</v>
      </c>
      <c r="N3314" s="55"/>
      <c r="O3314" s="563">
        <v>53947.0</v>
      </c>
      <c r="P3314" s="563"/>
      <c r="S3314" s="8"/>
      <c r="T3314" s="8"/>
      <c r="U3314" s="8"/>
      <c r="V3314" s="8"/>
      <c r="W3314" s="8"/>
    </row>
    <row r="3315" ht="15.75" customHeight="1">
      <c r="H3315" s="63"/>
      <c r="I3315" s="63"/>
      <c r="J3315" s="63"/>
      <c r="O3315" s="563">
        <v>0.0</v>
      </c>
      <c r="P3315" s="563"/>
      <c r="S3315" s="8"/>
      <c r="T3315" s="8"/>
      <c r="U3315" s="8"/>
      <c r="V3315" s="8"/>
      <c r="W3315" s="8"/>
    </row>
    <row r="3316" ht="15.75" customHeight="1">
      <c r="B3316" s="573" t="s">
        <v>796</v>
      </c>
      <c r="H3316" s="63"/>
      <c r="I3316" s="63"/>
      <c r="J3316" s="63"/>
      <c r="O3316" s="563">
        <v>0.0</v>
      </c>
      <c r="P3316" s="563"/>
      <c r="S3316" s="8"/>
      <c r="T3316" s="8"/>
      <c r="U3316" s="8"/>
      <c r="V3316" s="8"/>
      <c r="W3316" s="8"/>
    </row>
    <row r="3317" ht="15.75" customHeight="1">
      <c r="A3317" s="9" t="s">
        <v>6847</v>
      </c>
      <c r="B3317" s="9" t="s">
        <v>6848</v>
      </c>
      <c r="C3317" s="61">
        <v>2.0</v>
      </c>
      <c r="D3317" s="61">
        <v>71.0</v>
      </c>
      <c r="E3317" s="61">
        <v>1250.0</v>
      </c>
      <c r="F3317" s="61">
        <v>92.0</v>
      </c>
      <c r="G3317" s="61">
        <v>50.0</v>
      </c>
      <c r="H3317" s="615">
        <v>305.0</v>
      </c>
      <c r="I3317" s="515">
        <f t="shared" ref="I3317:I3329" si="52">ROUND(H3317*0.818,0)</f>
        <v>249</v>
      </c>
      <c r="J3317" s="515">
        <f t="shared" ref="J3317:J3329" si="53">ROUND(H3317*0.645,0)</f>
        <v>197</v>
      </c>
      <c r="K3317" s="61">
        <v>7.5</v>
      </c>
      <c r="L3317" s="560">
        <v>0.5</v>
      </c>
      <c r="M3317" s="590">
        <v>2.0</v>
      </c>
      <c r="N3317" s="562" t="s">
        <v>2098</v>
      </c>
      <c r="O3317" s="563">
        <v>16085.0</v>
      </c>
      <c r="P3317" s="563"/>
      <c r="S3317" s="8"/>
      <c r="T3317" s="8"/>
      <c r="U3317" s="8"/>
      <c r="V3317" s="8"/>
      <c r="W3317" s="8"/>
    </row>
    <row r="3318" ht="15.75" customHeight="1">
      <c r="A3318" s="9" t="s">
        <v>6849</v>
      </c>
      <c r="B3318" s="9" t="s">
        <v>6850</v>
      </c>
      <c r="C3318" s="61">
        <v>3.0</v>
      </c>
      <c r="D3318" s="61">
        <v>71.0</v>
      </c>
      <c r="E3318" s="61">
        <v>1250.0</v>
      </c>
      <c r="F3318" s="61">
        <f t="shared" ref="F3318:F3329" si="54">F3317+50</f>
        <v>142</v>
      </c>
      <c r="G3318" s="61">
        <v>100.0</v>
      </c>
      <c r="H3318" s="615">
        <v>456.0</v>
      </c>
      <c r="I3318" s="515">
        <f t="shared" si="52"/>
        <v>373</v>
      </c>
      <c r="J3318" s="515">
        <f t="shared" si="53"/>
        <v>294</v>
      </c>
      <c r="K3318" s="61">
        <v>11.2</v>
      </c>
      <c r="L3318" s="560">
        <v>0.5</v>
      </c>
      <c r="M3318" s="590">
        <v>4.0</v>
      </c>
      <c r="N3318" s="105"/>
      <c r="O3318" s="563">
        <v>20029.0</v>
      </c>
      <c r="P3318" s="563"/>
      <c r="S3318" s="8"/>
      <c r="T3318" s="8"/>
      <c r="U3318" s="8"/>
      <c r="V3318" s="8"/>
      <c r="W3318" s="8"/>
    </row>
    <row r="3319" ht="15.75" customHeight="1">
      <c r="A3319" s="9" t="s">
        <v>6851</v>
      </c>
      <c r="B3319" s="9" t="s">
        <v>6852</v>
      </c>
      <c r="C3319" s="61">
        <v>4.0</v>
      </c>
      <c r="D3319" s="61">
        <v>71.0</v>
      </c>
      <c r="E3319" s="61">
        <v>1250.0</v>
      </c>
      <c r="F3319" s="61">
        <f t="shared" si="54"/>
        <v>192</v>
      </c>
      <c r="G3319" s="61">
        <v>150.0</v>
      </c>
      <c r="H3319" s="615">
        <v>608.0</v>
      </c>
      <c r="I3319" s="515">
        <f t="shared" si="52"/>
        <v>497</v>
      </c>
      <c r="J3319" s="515">
        <f t="shared" si="53"/>
        <v>392</v>
      </c>
      <c r="K3319" s="61">
        <v>14.9</v>
      </c>
      <c r="L3319" s="560">
        <v>0.5</v>
      </c>
      <c r="M3319" s="590">
        <v>4.0</v>
      </c>
      <c r="N3319" s="105"/>
      <c r="O3319" s="563">
        <v>23980.0</v>
      </c>
      <c r="P3319" s="563"/>
      <c r="S3319" s="8"/>
      <c r="T3319" s="8"/>
      <c r="U3319" s="8"/>
      <c r="V3319" s="8"/>
      <c r="W3319" s="8"/>
    </row>
    <row r="3320" ht="15.75" customHeight="1">
      <c r="A3320" s="565" t="s">
        <v>6853</v>
      </c>
      <c r="B3320" s="565" t="s">
        <v>6854</v>
      </c>
      <c r="C3320" s="566">
        <v>5.0</v>
      </c>
      <c r="D3320" s="566">
        <v>71.0</v>
      </c>
      <c r="E3320" s="566">
        <v>1250.0</v>
      </c>
      <c r="F3320" s="566">
        <f t="shared" si="54"/>
        <v>242</v>
      </c>
      <c r="G3320" s="566">
        <v>200.0</v>
      </c>
      <c r="H3320" s="615">
        <v>759.0</v>
      </c>
      <c r="I3320" s="515">
        <f t="shared" si="52"/>
        <v>621</v>
      </c>
      <c r="J3320" s="515">
        <f t="shared" si="53"/>
        <v>490</v>
      </c>
      <c r="K3320" s="566">
        <v>18.6</v>
      </c>
      <c r="L3320" s="568">
        <v>0.5</v>
      </c>
      <c r="M3320" s="591">
        <v>4.0</v>
      </c>
      <c r="N3320" s="105"/>
      <c r="O3320" s="563">
        <v>27941.0</v>
      </c>
      <c r="P3320" s="563"/>
      <c r="S3320" s="8"/>
      <c r="T3320" s="8"/>
      <c r="U3320" s="8"/>
      <c r="V3320" s="8"/>
      <c r="W3320" s="8"/>
    </row>
    <row r="3321" ht="15.75" customHeight="1">
      <c r="A3321" s="9" t="s">
        <v>6855</v>
      </c>
      <c r="B3321" s="9" t="s">
        <v>6856</v>
      </c>
      <c r="C3321" s="61">
        <v>6.0</v>
      </c>
      <c r="D3321" s="61">
        <v>71.0</v>
      </c>
      <c r="E3321" s="61">
        <v>1250.0</v>
      </c>
      <c r="F3321" s="61">
        <f t="shared" si="54"/>
        <v>292</v>
      </c>
      <c r="G3321" s="61">
        <v>250.0</v>
      </c>
      <c r="H3321" s="615">
        <v>910.0</v>
      </c>
      <c r="I3321" s="515">
        <f t="shared" si="52"/>
        <v>744</v>
      </c>
      <c r="J3321" s="515">
        <f t="shared" si="53"/>
        <v>587</v>
      </c>
      <c r="K3321" s="61">
        <v>22.3</v>
      </c>
      <c r="L3321" s="560">
        <v>0.5</v>
      </c>
      <c r="M3321" s="590">
        <v>4.0</v>
      </c>
      <c r="N3321" s="105"/>
      <c r="O3321" s="563">
        <v>31908.0</v>
      </c>
      <c r="P3321" s="563"/>
      <c r="S3321" s="8"/>
      <c r="T3321" s="8"/>
      <c r="U3321" s="8"/>
      <c r="V3321" s="8"/>
      <c r="W3321" s="8"/>
    </row>
    <row r="3322" ht="15.75" customHeight="1">
      <c r="A3322" s="9" t="s">
        <v>6857</v>
      </c>
      <c r="B3322" s="9" t="s">
        <v>6858</v>
      </c>
      <c r="C3322" s="61">
        <v>7.0</v>
      </c>
      <c r="D3322" s="61">
        <v>71.0</v>
      </c>
      <c r="E3322" s="61">
        <v>1250.0</v>
      </c>
      <c r="F3322" s="61">
        <f t="shared" si="54"/>
        <v>342</v>
      </c>
      <c r="G3322" s="61">
        <v>300.0</v>
      </c>
      <c r="H3322" s="615">
        <v>1061.0</v>
      </c>
      <c r="I3322" s="515">
        <f t="shared" si="52"/>
        <v>868</v>
      </c>
      <c r="J3322" s="515">
        <f t="shared" si="53"/>
        <v>684</v>
      </c>
      <c r="K3322" s="61">
        <v>26.0</v>
      </c>
      <c r="L3322" s="560">
        <v>0.5</v>
      </c>
      <c r="M3322" s="590">
        <v>6.0</v>
      </c>
      <c r="N3322" s="105"/>
      <c r="O3322" s="563">
        <v>35884.0</v>
      </c>
      <c r="P3322" s="563"/>
      <c r="S3322" s="8"/>
      <c r="T3322" s="8"/>
      <c r="U3322" s="8"/>
      <c r="V3322" s="8"/>
      <c r="W3322" s="8"/>
    </row>
    <row r="3323" ht="15.75" customHeight="1">
      <c r="A3323" s="565" t="s">
        <v>6859</v>
      </c>
      <c r="B3323" s="565" t="s">
        <v>6860</v>
      </c>
      <c r="C3323" s="566">
        <v>8.0</v>
      </c>
      <c r="D3323" s="566">
        <v>71.0</v>
      </c>
      <c r="E3323" s="566">
        <v>1250.0</v>
      </c>
      <c r="F3323" s="566">
        <f t="shared" si="54"/>
        <v>392</v>
      </c>
      <c r="G3323" s="566">
        <v>350.0</v>
      </c>
      <c r="H3323" s="615">
        <v>1212.0</v>
      </c>
      <c r="I3323" s="515">
        <f t="shared" si="52"/>
        <v>991</v>
      </c>
      <c r="J3323" s="515">
        <f t="shared" si="53"/>
        <v>782</v>
      </c>
      <c r="K3323" s="566">
        <v>29.7</v>
      </c>
      <c r="L3323" s="568">
        <v>0.5</v>
      </c>
      <c r="M3323" s="591">
        <v>6.0</v>
      </c>
      <c r="N3323" s="105"/>
      <c r="O3323" s="563">
        <v>39872.0</v>
      </c>
      <c r="P3323" s="563"/>
      <c r="S3323" s="8"/>
      <c r="T3323" s="8"/>
      <c r="U3323" s="8"/>
      <c r="V3323" s="8"/>
      <c r="W3323" s="8"/>
    </row>
    <row r="3324" ht="15.75" customHeight="1">
      <c r="A3324" s="9" t="s">
        <v>6861</v>
      </c>
      <c r="B3324" s="9" t="s">
        <v>6862</v>
      </c>
      <c r="C3324" s="61">
        <v>9.0</v>
      </c>
      <c r="D3324" s="61">
        <v>71.0</v>
      </c>
      <c r="E3324" s="61">
        <v>1250.0</v>
      </c>
      <c r="F3324" s="61">
        <f t="shared" si="54"/>
        <v>442</v>
      </c>
      <c r="G3324" s="61">
        <v>400.0</v>
      </c>
      <c r="H3324" s="615">
        <v>1364.0</v>
      </c>
      <c r="I3324" s="515">
        <f t="shared" si="52"/>
        <v>1116</v>
      </c>
      <c r="J3324" s="515">
        <f t="shared" si="53"/>
        <v>880</v>
      </c>
      <c r="K3324" s="61">
        <v>33.4</v>
      </c>
      <c r="L3324" s="560">
        <v>0.5</v>
      </c>
      <c r="M3324" s="590">
        <v>6.0</v>
      </c>
      <c r="N3324" s="105"/>
      <c r="O3324" s="563">
        <v>43865.0</v>
      </c>
      <c r="P3324" s="563"/>
      <c r="S3324" s="8"/>
      <c r="T3324" s="8"/>
      <c r="U3324" s="8"/>
      <c r="V3324" s="8"/>
      <c r="W3324" s="8"/>
    </row>
    <row r="3325" ht="15.75" customHeight="1">
      <c r="A3325" s="9" t="s">
        <v>6863</v>
      </c>
      <c r="B3325" s="9" t="s">
        <v>6864</v>
      </c>
      <c r="C3325" s="61">
        <v>10.0</v>
      </c>
      <c r="D3325" s="61">
        <v>71.0</v>
      </c>
      <c r="E3325" s="61">
        <v>1250.0</v>
      </c>
      <c r="F3325" s="61">
        <f t="shared" si="54"/>
        <v>492</v>
      </c>
      <c r="G3325" s="61">
        <v>450.0</v>
      </c>
      <c r="H3325" s="615">
        <v>1516.0</v>
      </c>
      <c r="I3325" s="515">
        <f t="shared" si="52"/>
        <v>1240</v>
      </c>
      <c r="J3325" s="515">
        <f t="shared" si="53"/>
        <v>978</v>
      </c>
      <c r="K3325" s="61">
        <v>37.1</v>
      </c>
      <c r="L3325" s="560">
        <v>0.5</v>
      </c>
      <c r="M3325" s="590">
        <v>6.0</v>
      </c>
      <c r="N3325" s="105"/>
      <c r="O3325" s="563">
        <v>47869.0</v>
      </c>
      <c r="P3325" s="563"/>
      <c r="S3325" s="8"/>
      <c r="T3325" s="8"/>
      <c r="U3325" s="8"/>
      <c r="V3325" s="8"/>
      <c r="W3325" s="8"/>
    </row>
    <row r="3326" ht="15.75" customHeight="1">
      <c r="A3326" s="565" t="s">
        <v>6865</v>
      </c>
      <c r="B3326" s="565" t="s">
        <v>6866</v>
      </c>
      <c r="C3326" s="566">
        <v>11.0</v>
      </c>
      <c r="D3326" s="566">
        <v>71.0</v>
      </c>
      <c r="E3326" s="566">
        <v>1250.0</v>
      </c>
      <c r="F3326" s="566">
        <f t="shared" si="54"/>
        <v>542</v>
      </c>
      <c r="G3326" s="566">
        <v>500.0</v>
      </c>
      <c r="H3326" s="615">
        <v>1667.0</v>
      </c>
      <c r="I3326" s="515">
        <f t="shared" si="52"/>
        <v>1364</v>
      </c>
      <c r="J3326" s="515">
        <f t="shared" si="53"/>
        <v>1075</v>
      </c>
      <c r="K3326" s="566">
        <v>40.8</v>
      </c>
      <c r="L3326" s="568">
        <v>0.5</v>
      </c>
      <c r="M3326" s="591">
        <v>6.0</v>
      </c>
      <c r="N3326" s="105"/>
      <c r="O3326" s="563">
        <v>51879.0</v>
      </c>
      <c r="P3326" s="563"/>
      <c r="S3326" s="8"/>
      <c r="T3326" s="8"/>
      <c r="U3326" s="8"/>
      <c r="V3326" s="8"/>
      <c r="W3326" s="8"/>
    </row>
    <row r="3327" ht="15.75" customHeight="1">
      <c r="A3327" s="9" t="s">
        <v>6867</v>
      </c>
      <c r="B3327" s="9" t="s">
        <v>6868</v>
      </c>
      <c r="C3327" s="61">
        <v>12.0</v>
      </c>
      <c r="D3327" s="61">
        <v>71.0</v>
      </c>
      <c r="E3327" s="61">
        <v>1250.0</v>
      </c>
      <c r="F3327" s="61">
        <f t="shared" si="54"/>
        <v>592</v>
      </c>
      <c r="G3327" s="61">
        <v>550.0</v>
      </c>
      <c r="H3327" s="615">
        <v>1820.0</v>
      </c>
      <c r="I3327" s="515">
        <f t="shared" si="52"/>
        <v>1489</v>
      </c>
      <c r="J3327" s="515">
        <f t="shared" si="53"/>
        <v>1174</v>
      </c>
      <c r="K3327" s="61">
        <v>44.5</v>
      </c>
      <c r="L3327" s="560">
        <v>0.5</v>
      </c>
      <c r="M3327" s="590">
        <v>8.0</v>
      </c>
      <c r="N3327" s="105"/>
      <c r="O3327" s="563">
        <v>55843.0</v>
      </c>
      <c r="P3327" s="563"/>
      <c r="S3327" s="8"/>
      <c r="T3327" s="8"/>
      <c r="U3327" s="8"/>
      <c r="V3327" s="8"/>
      <c r="W3327" s="8"/>
    </row>
    <row r="3328" ht="15.75" customHeight="1">
      <c r="A3328" s="9" t="s">
        <v>6869</v>
      </c>
      <c r="B3328" s="9" t="s">
        <v>6870</v>
      </c>
      <c r="C3328" s="61">
        <v>13.0</v>
      </c>
      <c r="D3328" s="61">
        <v>71.0</v>
      </c>
      <c r="E3328" s="61">
        <v>1250.0</v>
      </c>
      <c r="F3328" s="61">
        <f t="shared" si="54"/>
        <v>642</v>
      </c>
      <c r="G3328" s="61">
        <v>600.0</v>
      </c>
      <c r="H3328" s="615">
        <v>1972.0</v>
      </c>
      <c r="I3328" s="515">
        <f t="shared" si="52"/>
        <v>1613</v>
      </c>
      <c r="J3328" s="515">
        <f t="shared" si="53"/>
        <v>1272</v>
      </c>
      <c r="K3328" s="61">
        <v>48.2</v>
      </c>
      <c r="L3328" s="560">
        <v>0.5</v>
      </c>
      <c r="M3328" s="590">
        <v>8.0</v>
      </c>
      <c r="N3328" s="105"/>
      <c r="O3328" s="563">
        <v>59806.0</v>
      </c>
      <c r="P3328" s="563"/>
      <c r="S3328" s="8"/>
      <c r="T3328" s="8"/>
      <c r="U3328" s="8"/>
      <c r="V3328" s="8"/>
      <c r="W3328" s="8"/>
    </row>
    <row r="3329" ht="15.75" customHeight="1">
      <c r="A3329" s="9" t="s">
        <v>6871</v>
      </c>
      <c r="B3329" s="9" t="s">
        <v>6872</v>
      </c>
      <c r="C3329" s="61">
        <v>14.0</v>
      </c>
      <c r="D3329" s="61">
        <v>71.0</v>
      </c>
      <c r="E3329" s="61">
        <v>1250.0</v>
      </c>
      <c r="F3329" s="61">
        <f t="shared" si="54"/>
        <v>692</v>
      </c>
      <c r="G3329" s="61">
        <v>650.0</v>
      </c>
      <c r="H3329" s="615">
        <v>2123.0</v>
      </c>
      <c r="I3329" s="515">
        <f t="shared" si="52"/>
        <v>1737</v>
      </c>
      <c r="J3329" s="515">
        <f t="shared" si="53"/>
        <v>1369</v>
      </c>
      <c r="K3329" s="61">
        <v>51.9</v>
      </c>
      <c r="L3329" s="560">
        <v>0.5</v>
      </c>
      <c r="M3329" s="590">
        <v>8.0</v>
      </c>
      <c r="N3329" s="55"/>
      <c r="O3329" s="563">
        <v>63769.0</v>
      </c>
      <c r="P3329" s="563"/>
      <c r="S3329" s="8"/>
      <c r="T3329" s="8"/>
      <c r="U3329" s="8"/>
      <c r="V3329" s="8"/>
      <c r="W3329" s="8"/>
    </row>
    <row r="3330" ht="15.75" customHeight="1">
      <c r="H3330" s="63"/>
      <c r="I3330" s="63"/>
      <c r="J3330" s="63"/>
      <c r="O3330" s="563">
        <v>0.0</v>
      </c>
      <c r="P3330" s="563"/>
      <c r="S3330" s="8"/>
      <c r="T3330" s="8"/>
      <c r="U3330" s="8"/>
      <c r="V3330" s="8"/>
      <c r="W3330" s="8"/>
    </row>
    <row r="3331" ht="15.75" customHeight="1">
      <c r="B3331" s="573" t="s">
        <v>853</v>
      </c>
      <c r="H3331" s="63"/>
      <c r="I3331" s="63"/>
      <c r="J3331" s="63"/>
      <c r="O3331" s="563">
        <v>0.0</v>
      </c>
      <c r="P3331" s="563"/>
      <c r="S3331" s="8"/>
      <c r="T3331" s="8"/>
      <c r="U3331" s="8"/>
      <c r="V3331" s="8"/>
      <c r="W3331" s="8"/>
    </row>
    <row r="3332" ht="15.75" customHeight="1">
      <c r="A3332" s="9" t="s">
        <v>6873</v>
      </c>
      <c r="B3332" s="9" t="s">
        <v>6874</v>
      </c>
      <c r="C3332" s="61">
        <v>2.0</v>
      </c>
      <c r="D3332" s="61">
        <v>71.0</v>
      </c>
      <c r="E3332" s="61">
        <v>1500.0</v>
      </c>
      <c r="F3332" s="61">
        <v>92.0</v>
      </c>
      <c r="G3332" s="61">
        <v>50.0</v>
      </c>
      <c r="H3332" s="615">
        <v>365.0</v>
      </c>
      <c r="I3332" s="515">
        <f t="shared" ref="I3332:I3344" si="55">ROUND(H3332*0.818,0)</f>
        <v>299</v>
      </c>
      <c r="J3332" s="515">
        <f t="shared" ref="J3332:J3344" si="56">ROUND(H3332*0.645,0)</f>
        <v>235</v>
      </c>
      <c r="K3332" s="61">
        <v>8.8</v>
      </c>
      <c r="L3332" s="560">
        <v>0.5</v>
      </c>
      <c r="M3332" s="590">
        <v>2.0</v>
      </c>
      <c r="N3332" s="562" t="s">
        <v>2098</v>
      </c>
      <c r="O3332" s="563">
        <v>16507.0</v>
      </c>
      <c r="P3332" s="563"/>
      <c r="S3332" s="8"/>
      <c r="T3332" s="8"/>
      <c r="U3332" s="8"/>
      <c r="V3332" s="8"/>
      <c r="W3332" s="8"/>
    </row>
    <row r="3333" ht="15.75" customHeight="1">
      <c r="A3333" s="9" t="s">
        <v>6875</v>
      </c>
      <c r="B3333" s="9" t="s">
        <v>6876</v>
      </c>
      <c r="C3333" s="61">
        <v>3.0</v>
      </c>
      <c r="D3333" s="61">
        <v>71.0</v>
      </c>
      <c r="E3333" s="61">
        <v>1500.0</v>
      </c>
      <c r="F3333" s="61">
        <f t="shared" ref="F3333:F3344" si="57">F3332+50</f>
        <v>142</v>
      </c>
      <c r="G3333" s="61">
        <v>100.0</v>
      </c>
      <c r="H3333" s="615">
        <v>547.0</v>
      </c>
      <c r="I3333" s="515">
        <f t="shared" si="55"/>
        <v>447</v>
      </c>
      <c r="J3333" s="515">
        <f t="shared" si="56"/>
        <v>353</v>
      </c>
      <c r="K3333" s="61">
        <v>13.2</v>
      </c>
      <c r="L3333" s="560">
        <v>0.5</v>
      </c>
      <c r="M3333" s="590">
        <v>4.0</v>
      </c>
      <c r="N3333" s="105"/>
      <c r="O3333" s="563">
        <v>20666.0</v>
      </c>
      <c r="P3333" s="563"/>
      <c r="S3333" s="8"/>
      <c r="T3333" s="8"/>
      <c r="U3333" s="8"/>
      <c r="V3333" s="8"/>
      <c r="W3333" s="8"/>
    </row>
    <row r="3334" ht="15.75" customHeight="1">
      <c r="A3334" s="9" t="s">
        <v>6877</v>
      </c>
      <c r="B3334" s="9" t="s">
        <v>6878</v>
      </c>
      <c r="C3334" s="61">
        <v>4.0</v>
      </c>
      <c r="D3334" s="61">
        <v>71.0</v>
      </c>
      <c r="E3334" s="61">
        <v>1500.0</v>
      </c>
      <c r="F3334" s="61">
        <f t="shared" si="57"/>
        <v>192</v>
      </c>
      <c r="G3334" s="61">
        <v>150.0</v>
      </c>
      <c r="H3334" s="615">
        <v>729.0</v>
      </c>
      <c r="I3334" s="515">
        <f t="shared" si="55"/>
        <v>596</v>
      </c>
      <c r="J3334" s="515">
        <f t="shared" si="56"/>
        <v>470</v>
      </c>
      <c r="K3334" s="61">
        <v>17.5</v>
      </c>
      <c r="L3334" s="560">
        <v>0.5</v>
      </c>
      <c r="M3334" s="590">
        <v>4.0</v>
      </c>
      <c r="N3334" s="105"/>
      <c r="O3334" s="563">
        <v>24834.0</v>
      </c>
      <c r="P3334" s="563"/>
      <c r="S3334" s="8"/>
      <c r="T3334" s="8"/>
      <c r="U3334" s="8"/>
      <c r="V3334" s="8"/>
      <c r="W3334" s="8"/>
    </row>
    <row r="3335" ht="15.75" customHeight="1">
      <c r="A3335" s="565" t="s">
        <v>6879</v>
      </c>
      <c r="B3335" s="565" t="s">
        <v>6880</v>
      </c>
      <c r="C3335" s="566">
        <v>5.0</v>
      </c>
      <c r="D3335" s="566">
        <v>71.0</v>
      </c>
      <c r="E3335" s="566">
        <v>1500.0</v>
      </c>
      <c r="F3335" s="566">
        <f t="shared" si="57"/>
        <v>242</v>
      </c>
      <c r="G3335" s="566">
        <v>200.0</v>
      </c>
      <c r="H3335" s="615">
        <v>911.0</v>
      </c>
      <c r="I3335" s="515">
        <f t="shared" si="55"/>
        <v>745</v>
      </c>
      <c r="J3335" s="515">
        <f t="shared" si="56"/>
        <v>588</v>
      </c>
      <c r="K3335" s="566">
        <v>21.9</v>
      </c>
      <c r="L3335" s="568">
        <v>0.5</v>
      </c>
      <c r="M3335" s="591">
        <v>4.0</v>
      </c>
      <c r="N3335" s="105"/>
      <c r="O3335" s="563">
        <v>29010.0</v>
      </c>
      <c r="P3335" s="563"/>
      <c r="S3335" s="8"/>
      <c r="T3335" s="8"/>
      <c r="U3335" s="8"/>
      <c r="V3335" s="8"/>
      <c r="W3335" s="8"/>
    </row>
    <row r="3336" ht="15.75" customHeight="1">
      <c r="A3336" s="9" t="s">
        <v>6881</v>
      </c>
      <c r="B3336" s="9" t="s">
        <v>6882</v>
      </c>
      <c r="C3336" s="61">
        <v>6.0</v>
      </c>
      <c r="D3336" s="61">
        <v>71.0</v>
      </c>
      <c r="E3336" s="61">
        <v>1500.0</v>
      </c>
      <c r="F3336" s="61">
        <f t="shared" si="57"/>
        <v>292</v>
      </c>
      <c r="G3336" s="61">
        <v>250.0</v>
      </c>
      <c r="H3336" s="615">
        <v>1092.0</v>
      </c>
      <c r="I3336" s="515">
        <f t="shared" si="55"/>
        <v>893</v>
      </c>
      <c r="J3336" s="515">
        <f t="shared" si="56"/>
        <v>704</v>
      </c>
      <c r="K3336" s="61">
        <v>26.3</v>
      </c>
      <c r="L3336" s="560">
        <v>0.5</v>
      </c>
      <c r="M3336" s="590">
        <v>4.0</v>
      </c>
      <c r="N3336" s="105"/>
      <c r="O3336" s="563">
        <v>33194.0</v>
      </c>
      <c r="P3336" s="563"/>
      <c r="S3336" s="8"/>
      <c r="T3336" s="8"/>
      <c r="U3336" s="8"/>
      <c r="V3336" s="8"/>
      <c r="W3336" s="8"/>
    </row>
    <row r="3337" ht="15.75" customHeight="1">
      <c r="A3337" s="9" t="s">
        <v>6883</v>
      </c>
      <c r="B3337" s="9" t="s">
        <v>6884</v>
      </c>
      <c r="C3337" s="61">
        <v>7.0</v>
      </c>
      <c r="D3337" s="61">
        <v>71.0</v>
      </c>
      <c r="E3337" s="61">
        <v>1500.0</v>
      </c>
      <c r="F3337" s="61">
        <f t="shared" si="57"/>
        <v>342</v>
      </c>
      <c r="G3337" s="61">
        <v>300.0</v>
      </c>
      <c r="H3337" s="615">
        <v>1274.0</v>
      </c>
      <c r="I3337" s="515">
        <f t="shared" si="55"/>
        <v>1042</v>
      </c>
      <c r="J3337" s="515">
        <f t="shared" si="56"/>
        <v>822</v>
      </c>
      <c r="K3337" s="61">
        <v>30.6</v>
      </c>
      <c r="L3337" s="560">
        <v>0.5</v>
      </c>
      <c r="M3337" s="590">
        <v>6.0</v>
      </c>
      <c r="N3337" s="105"/>
      <c r="O3337" s="563">
        <v>37388.0</v>
      </c>
      <c r="P3337" s="563"/>
      <c r="S3337" s="8"/>
      <c r="T3337" s="8"/>
      <c r="U3337" s="8"/>
      <c r="V3337" s="8"/>
      <c r="W3337" s="8"/>
    </row>
    <row r="3338" ht="15.75" customHeight="1">
      <c r="A3338" s="565" t="s">
        <v>6885</v>
      </c>
      <c r="B3338" s="565" t="s">
        <v>6886</v>
      </c>
      <c r="C3338" s="566">
        <v>8.0</v>
      </c>
      <c r="D3338" s="566">
        <v>71.0</v>
      </c>
      <c r="E3338" s="566">
        <v>1500.0</v>
      </c>
      <c r="F3338" s="566">
        <f t="shared" si="57"/>
        <v>392</v>
      </c>
      <c r="G3338" s="566">
        <v>350.0</v>
      </c>
      <c r="H3338" s="615">
        <v>1456.0</v>
      </c>
      <c r="I3338" s="515">
        <f t="shared" si="55"/>
        <v>1191</v>
      </c>
      <c r="J3338" s="515">
        <f t="shared" si="56"/>
        <v>939</v>
      </c>
      <c r="K3338" s="566">
        <v>35.0</v>
      </c>
      <c r="L3338" s="568">
        <v>0.5</v>
      </c>
      <c r="M3338" s="591">
        <v>6.0</v>
      </c>
      <c r="N3338" s="105"/>
      <c r="O3338" s="563">
        <v>41589.0</v>
      </c>
      <c r="P3338" s="563"/>
      <c r="S3338" s="8"/>
      <c r="T3338" s="8"/>
      <c r="U3338" s="8"/>
      <c r="V3338" s="8"/>
      <c r="W3338" s="8"/>
    </row>
    <row r="3339" ht="15.75" customHeight="1">
      <c r="A3339" s="9" t="s">
        <v>6887</v>
      </c>
      <c r="B3339" s="9" t="s">
        <v>6888</v>
      </c>
      <c r="C3339" s="61">
        <v>9.0</v>
      </c>
      <c r="D3339" s="61">
        <v>71.0</v>
      </c>
      <c r="E3339" s="61">
        <v>1500.0</v>
      </c>
      <c r="F3339" s="61">
        <f t="shared" si="57"/>
        <v>442</v>
      </c>
      <c r="G3339" s="61">
        <v>400.0</v>
      </c>
      <c r="H3339" s="615">
        <v>1639.0</v>
      </c>
      <c r="I3339" s="515">
        <f t="shared" si="55"/>
        <v>1341</v>
      </c>
      <c r="J3339" s="515">
        <f t="shared" si="56"/>
        <v>1057</v>
      </c>
      <c r="K3339" s="61">
        <v>39.4</v>
      </c>
      <c r="L3339" s="560">
        <v>0.5</v>
      </c>
      <c r="M3339" s="590">
        <v>6.0</v>
      </c>
      <c r="N3339" s="105"/>
      <c r="O3339" s="563">
        <v>45801.0</v>
      </c>
      <c r="P3339" s="563"/>
      <c r="S3339" s="8"/>
      <c r="T3339" s="8"/>
      <c r="U3339" s="8"/>
      <c r="V3339" s="8"/>
      <c r="W3339" s="8"/>
    </row>
    <row r="3340" ht="15.75" customHeight="1">
      <c r="A3340" s="9" t="s">
        <v>6889</v>
      </c>
      <c r="B3340" s="9" t="s">
        <v>6890</v>
      </c>
      <c r="C3340" s="61">
        <v>10.0</v>
      </c>
      <c r="D3340" s="61">
        <v>71.0</v>
      </c>
      <c r="E3340" s="61">
        <v>1500.0</v>
      </c>
      <c r="F3340" s="61">
        <f t="shared" si="57"/>
        <v>492</v>
      </c>
      <c r="G3340" s="61">
        <v>450.0</v>
      </c>
      <c r="H3340" s="615">
        <v>1820.0</v>
      </c>
      <c r="I3340" s="515">
        <f t="shared" si="55"/>
        <v>1489</v>
      </c>
      <c r="J3340" s="515">
        <f t="shared" si="56"/>
        <v>1174</v>
      </c>
      <c r="K3340" s="61">
        <v>43.7</v>
      </c>
      <c r="L3340" s="560">
        <v>0.5</v>
      </c>
      <c r="M3340" s="590">
        <v>6.0</v>
      </c>
      <c r="N3340" s="105"/>
      <c r="O3340" s="563">
        <v>50018.0</v>
      </c>
      <c r="P3340" s="563"/>
      <c r="S3340" s="8"/>
      <c r="T3340" s="8"/>
      <c r="U3340" s="8"/>
      <c r="V3340" s="8"/>
      <c r="W3340" s="8"/>
    </row>
    <row r="3341" ht="15.75" customHeight="1">
      <c r="A3341" s="565" t="s">
        <v>6891</v>
      </c>
      <c r="B3341" s="565" t="s">
        <v>6892</v>
      </c>
      <c r="C3341" s="566">
        <v>11.0</v>
      </c>
      <c r="D3341" s="566">
        <v>71.0</v>
      </c>
      <c r="E3341" s="566">
        <v>1500.0</v>
      </c>
      <c r="F3341" s="566">
        <f t="shared" si="57"/>
        <v>542</v>
      </c>
      <c r="G3341" s="566">
        <v>500.0</v>
      </c>
      <c r="H3341" s="615">
        <v>2002.0</v>
      </c>
      <c r="I3341" s="515">
        <f t="shared" si="55"/>
        <v>1638</v>
      </c>
      <c r="J3341" s="515">
        <f t="shared" si="56"/>
        <v>1291</v>
      </c>
      <c r="K3341" s="566">
        <v>48.1</v>
      </c>
      <c r="L3341" s="568">
        <v>0.5</v>
      </c>
      <c r="M3341" s="591">
        <v>6.0</v>
      </c>
      <c r="N3341" s="105"/>
      <c r="O3341" s="563">
        <v>54248.0</v>
      </c>
      <c r="P3341" s="563"/>
      <c r="S3341" s="8"/>
      <c r="T3341" s="8"/>
      <c r="U3341" s="8"/>
      <c r="V3341" s="8"/>
      <c r="W3341" s="8"/>
    </row>
    <row r="3342" ht="15.75" customHeight="1">
      <c r="A3342" s="9" t="s">
        <v>6893</v>
      </c>
      <c r="B3342" s="9" t="s">
        <v>6894</v>
      </c>
      <c r="C3342" s="61">
        <v>12.0</v>
      </c>
      <c r="D3342" s="61">
        <v>71.0</v>
      </c>
      <c r="E3342" s="61">
        <v>1500.0</v>
      </c>
      <c r="F3342" s="61">
        <f t="shared" si="57"/>
        <v>592</v>
      </c>
      <c r="G3342" s="61">
        <v>550.0</v>
      </c>
      <c r="H3342" s="615">
        <v>2183.0</v>
      </c>
      <c r="I3342" s="515">
        <f t="shared" si="55"/>
        <v>1786</v>
      </c>
      <c r="J3342" s="515">
        <f t="shared" si="56"/>
        <v>1408</v>
      </c>
      <c r="K3342" s="61">
        <v>52.5</v>
      </c>
      <c r="L3342" s="560">
        <v>0.5</v>
      </c>
      <c r="M3342" s="590">
        <v>8.0</v>
      </c>
      <c r="N3342" s="105"/>
      <c r="O3342" s="563">
        <v>58421.0</v>
      </c>
      <c r="P3342" s="563"/>
      <c r="S3342" s="8"/>
      <c r="T3342" s="8"/>
      <c r="U3342" s="8"/>
      <c r="V3342" s="8"/>
      <c r="W3342" s="8"/>
    </row>
    <row r="3343" ht="15.75" customHeight="1">
      <c r="A3343" s="9" t="s">
        <v>6895</v>
      </c>
      <c r="B3343" s="9" t="s">
        <v>6896</v>
      </c>
      <c r="C3343" s="61">
        <v>13.0</v>
      </c>
      <c r="D3343" s="61">
        <v>71.0</v>
      </c>
      <c r="E3343" s="61">
        <v>1500.0</v>
      </c>
      <c r="F3343" s="61">
        <f t="shared" si="57"/>
        <v>642</v>
      </c>
      <c r="G3343" s="61">
        <v>600.0</v>
      </c>
      <c r="H3343" s="615">
        <v>2365.0</v>
      </c>
      <c r="I3343" s="515">
        <f t="shared" si="55"/>
        <v>1935</v>
      </c>
      <c r="J3343" s="515">
        <f t="shared" si="56"/>
        <v>1525</v>
      </c>
      <c r="K3343" s="61">
        <v>56.8</v>
      </c>
      <c r="L3343" s="560">
        <v>0.5</v>
      </c>
      <c r="M3343" s="590">
        <v>8.0</v>
      </c>
      <c r="N3343" s="105"/>
      <c r="O3343" s="563">
        <v>62601.0</v>
      </c>
      <c r="P3343" s="563"/>
      <c r="S3343" s="8"/>
      <c r="T3343" s="8"/>
      <c r="U3343" s="8"/>
      <c r="V3343" s="8"/>
      <c r="W3343" s="8"/>
    </row>
    <row r="3344" ht="15.75" customHeight="1">
      <c r="A3344" s="9" t="s">
        <v>6897</v>
      </c>
      <c r="B3344" s="9" t="s">
        <v>6898</v>
      </c>
      <c r="C3344" s="61">
        <v>14.0</v>
      </c>
      <c r="D3344" s="61">
        <v>71.0</v>
      </c>
      <c r="E3344" s="61">
        <v>1500.0</v>
      </c>
      <c r="F3344" s="61">
        <f t="shared" si="57"/>
        <v>692</v>
      </c>
      <c r="G3344" s="61">
        <v>650.0</v>
      </c>
      <c r="H3344" s="615">
        <v>2546.0</v>
      </c>
      <c r="I3344" s="515">
        <f t="shared" si="55"/>
        <v>2083</v>
      </c>
      <c r="J3344" s="515">
        <f t="shared" si="56"/>
        <v>1642</v>
      </c>
      <c r="K3344" s="61">
        <v>61.2</v>
      </c>
      <c r="L3344" s="560">
        <v>0.5</v>
      </c>
      <c r="M3344" s="590">
        <v>8.0</v>
      </c>
      <c r="N3344" s="55"/>
      <c r="O3344" s="563">
        <v>66781.0</v>
      </c>
      <c r="P3344" s="563"/>
      <c r="S3344" s="8"/>
      <c r="T3344" s="8"/>
      <c r="U3344" s="8"/>
      <c r="V3344" s="8"/>
      <c r="W3344" s="8"/>
    </row>
    <row r="3345" ht="15.75" customHeight="1">
      <c r="H3345" s="63"/>
      <c r="I3345" s="63"/>
      <c r="J3345" s="63"/>
      <c r="O3345" s="563">
        <v>0.0</v>
      </c>
      <c r="P3345" s="563"/>
      <c r="S3345" s="8"/>
      <c r="T3345" s="8"/>
      <c r="U3345" s="8"/>
      <c r="V3345" s="8"/>
      <c r="W3345" s="8"/>
    </row>
    <row r="3346" ht="15.75" customHeight="1">
      <c r="B3346" s="573" t="s">
        <v>910</v>
      </c>
      <c r="H3346" s="63"/>
      <c r="I3346" s="63"/>
      <c r="J3346" s="63"/>
      <c r="O3346" s="563">
        <v>0.0</v>
      </c>
      <c r="P3346" s="563"/>
      <c r="S3346" s="8"/>
      <c r="T3346" s="8"/>
      <c r="U3346" s="8"/>
      <c r="V3346" s="8"/>
      <c r="W3346" s="8"/>
    </row>
    <row r="3347" ht="15.75" customHeight="1">
      <c r="A3347" s="9" t="s">
        <v>6899</v>
      </c>
      <c r="B3347" s="9" t="s">
        <v>6900</v>
      </c>
      <c r="C3347" s="61">
        <v>2.0</v>
      </c>
      <c r="D3347" s="61">
        <v>71.0</v>
      </c>
      <c r="E3347" s="61">
        <v>1750.0</v>
      </c>
      <c r="F3347" s="61">
        <v>92.0</v>
      </c>
      <c r="G3347" s="61">
        <v>50.0</v>
      </c>
      <c r="H3347" s="615">
        <v>427.0</v>
      </c>
      <c r="I3347" s="515">
        <f t="shared" ref="I3347:I3359" si="58">ROUND(H3347*0.818,0)</f>
        <v>349</v>
      </c>
      <c r="J3347" s="515">
        <f t="shared" ref="J3347:J3359" si="59">ROUND(H3347*0.645,0)</f>
        <v>275</v>
      </c>
      <c r="K3347" s="61">
        <v>10.1</v>
      </c>
      <c r="L3347" s="560">
        <v>0.5</v>
      </c>
      <c r="M3347" s="590">
        <v>2.0</v>
      </c>
      <c r="N3347" s="562" t="s">
        <v>2098</v>
      </c>
      <c r="O3347" s="563">
        <v>17509.0</v>
      </c>
      <c r="P3347" s="563"/>
      <c r="S3347" s="8"/>
      <c r="T3347" s="8"/>
      <c r="U3347" s="8"/>
      <c r="V3347" s="8"/>
      <c r="W3347" s="8"/>
    </row>
    <row r="3348" ht="15.75" customHeight="1">
      <c r="A3348" s="9" t="s">
        <v>6901</v>
      </c>
      <c r="B3348" s="9" t="s">
        <v>6902</v>
      </c>
      <c r="C3348" s="61">
        <v>3.0</v>
      </c>
      <c r="D3348" s="61">
        <v>71.0</v>
      </c>
      <c r="E3348" s="61">
        <v>1750.0</v>
      </c>
      <c r="F3348" s="61">
        <f t="shared" ref="F3348:F3359" si="60">F3347+50</f>
        <v>142</v>
      </c>
      <c r="G3348" s="61">
        <v>100.0</v>
      </c>
      <c r="H3348" s="615">
        <v>639.0</v>
      </c>
      <c r="I3348" s="515">
        <f t="shared" si="58"/>
        <v>523</v>
      </c>
      <c r="J3348" s="515">
        <f t="shared" si="59"/>
        <v>412</v>
      </c>
      <c r="K3348" s="61">
        <v>15.2</v>
      </c>
      <c r="L3348" s="560">
        <v>0.5</v>
      </c>
      <c r="M3348" s="590">
        <v>4.0</v>
      </c>
      <c r="N3348" s="105"/>
      <c r="O3348" s="563">
        <v>22171.0</v>
      </c>
      <c r="P3348" s="563"/>
      <c r="S3348" s="8"/>
      <c r="T3348" s="8"/>
      <c r="U3348" s="8"/>
      <c r="V3348" s="8"/>
      <c r="W3348" s="8"/>
    </row>
    <row r="3349" ht="15.75" customHeight="1">
      <c r="A3349" s="9" t="s">
        <v>6903</v>
      </c>
      <c r="B3349" s="9" t="s">
        <v>6904</v>
      </c>
      <c r="C3349" s="61">
        <v>4.0</v>
      </c>
      <c r="D3349" s="61">
        <v>71.0</v>
      </c>
      <c r="E3349" s="61">
        <v>1750.0</v>
      </c>
      <c r="F3349" s="61">
        <f t="shared" si="60"/>
        <v>192</v>
      </c>
      <c r="G3349" s="61">
        <v>150.0</v>
      </c>
      <c r="H3349" s="615">
        <v>851.0</v>
      </c>
      <c r="I3349" s="515">
        <f t="shared" si="58"/>
        <v>696</v>
      </c>
      <c r="J3349" s="515">
        <f t="shared" si="59"/>
        <v>549</v>
      </c>
      <c r="K3349" s="61">
        <v>20.2</v>
      </c>
      <c r="L3349" s="560">
        <v>0.5</v>
      </c>
      <c r="M3349" s="590">
        <v>4.0</v>
      </c>
      <c r="N3349" s="105"/>
      <c r="O3349" s="563">
        <v>26841.0</v>
      </c>
      <c r="P3349" s="563"/>
      <c r="S3349" s="8"/>
      <c r="T3349" s="8"/>
      <c r="U3349" s="8"/>
      <c r="V3349" s="8"/>
      <c r="W3349" s="8"/>
    </row>
    <row r="3350" ht="15.75" customHeight="1">
      <c r="A3350" s="565" t="s">
        <v>6905</v>
      </c>
      <c r="B3350" s="565" t="s">
        <v>6906</v>
      </c>
      <c r="C3350" s="566">
        <v>5.0</v>
      </c>
      <c r="D3350" s="566">
        <v>71.0</v>
      </c>
      <c r="E3350" s="566">
        <v>1750.0</v>
      </c>
      <c r="F3350" s="566">
        <f t="shared" si="60"/>
        <v>242</v>
      </c>
      <c r="G3350" s="566">
        <v>200.0</v>
      </c>
      <c r="H3350" s="615">
        <v>1063.0</v>
      </c>
      <c r="I3350" s="515">
        <f t="shared" si="58"/>
        <v>870</v>
      </c>
      <c r="J3350" s="515">
        <f t="shared" si="59"/>
        <v>686</v>
      </c>
      <c r="K3350" s="566">
        <v>25.2</v>
      </c>
      <c r="L3350" s="568">
        <v>0.5</v>
      </c>
      <c r="M3350" s="591">
        <v>4.0</v>
      </c>
      <c r="N3350" s="105"/>
      <c r="O3350" s="563">
        <v>31523.0</v>
      </c>
      <c r="P3350" s="563"/>
      <c r="S3350" s="8"/>
      <c r="T3350" s="8"/>
      <c r="U3350" s="8"/>
      <c r="V3350" s="8"/>
      <c r="W3350" s="8"/>
    </row>
    <row r="3351" ht="15.75" customHeight="1">
      <c r="A3351" s="9" t="s">
        <v>6907</v>
      </c>
      <c r="B3351" s="9" t="s">
        <v>6908</v>
      </c>
      <c r="C3351" s="61">
        <v>6.0</v>
      </c>
      <c r="D3351" s="61">
        <v>71.0</v>
      </c>
      <c r="E3351" s="61">
        <v>1750.0</v>
      </c>
      <c r="F3351" s="61">
        <f t="shared" si="60"/>
        <v>292</v>
      </c>
      <c r="G3351" s="61">
        <v>250.0</v>
      </c>
      <c r="H3351" s="615">
        <v>1275.0</v>
      </c>
      <c r="I3351" s="515">
        <f t="shared" si="58"/>
        <v>1043</v>
      </c>
      <c r="J3351" s="515">
        <f t="shared" si="59"/>
        <v>822</v>
      </c>
      <c r="K3351" s="61">
        <v>30.3</v>
      </c>
      <c r="L3351" s="560">
        <v>0.5</v>
      </c>
      <c r="M3351" s="590">
        <v>4.0</v>
      </c>
      <c r="N3351" s="105"/>
      <c r="O3351" s="563">
        <v>36215.0</v>
      </c>
      <c r="P3351" s="563"/>
      <c r="S3351" s="8"/>
      <c r="T3351" s="8"/>
      <c r="U3351" s="8"/>
      <c r="V3351" s="8"/>
      <c r="W3351" s="8"/>
    </row>
    <row r="3352" ht="15.75" customHeight="1">
      <c r="A3352" s="9" t="s">
        <v>6909</v>
      </c>
      <c r="B3352" s="9" t="s">
        <v>6910</v>
      </c>
      <c r="C3352" s="61">
        <v>7.0</v>
      </c>
      <c r="D3352" s="61">
        <v>71.0</v>
      </c>
      <c r="E3352" s="61">
        <v>1750.0</v>
      </c>
      <c r="F3352" s="61">
        <f t="shared" si="60"/>
        <v>342</v>
      </c>
      <c r="G3352" s="61">
        <v>300.0</v>
      </c>
      <c r="H3352" s="615">
        <v>1486.0</v>
      </c>
      <c r="I3352" s="515">
        <f t="shared" si="58"/>
        <v>1216</v>
      </c>
      <c r="J3352" s="515">
        <f t="shared" si="59"/>
        <v>958</v>
      </c>
      <c r="K3352" s="61">
        <v>35.3</v>
      </c>
      <c r="L3352" s="560">
        <v>0.5</v>
      </c>
      <c r="M3352" s="590">
        <v>6.0</v>
      </c>
      <c r="N3352" s="105"/>
      <c r="O3352" s="563">
        <v>40916.0</v>
      </c>
      <c r="P3352" s="563"/>
      <c r="S3352" s="8"/>
      <c r="T3352" s="8"/>
      <c r="U3352" s="8"/>
      <c r="V3352" s="8"/>
      <c r="W3352" s="8"/>
    </row>
    <row r="3353" ht="15.75" customHeight="1">
      <c r="A3353" s="565" t="s">
        <v>6911</v>
      </c>
      <c r="B3353" s="565" t="s">
        <v>6912</v>
      </c>
      <c r="C3353" s="566">
        <v>8.0</v>
      </c>
      <c r="D3353" s="566">
        <v>71.0</v>
      </c>
      <c r="E3353" s="566">
        <v>1750.0</v>
      </c>
      <c r="F3353" s="566">
        <f t="shared" si="60"/>
        <v>392</v>
      </c>
      <c r="G3353" s="566">
        <v>350.0</v>
      </c>
      <c r="H3353" s="615">
        <v>1698.0</v>
      </c>
      <c r="I3353" s="515">
        <f t="shared" si="58"/>
        <v>1389</v>
      </c>
      <c r="J3353" s="515">
        <f t="shared" si="59"/>
        <v>1095</v>
      </c>
      <c r="K3353" s="566">
        <v>40.3</v>
      </c>
      <c r="L3353" s="568">
        <v>0.5</v>
      </c>
      <c r="M3353" s="591">
        <v>6.0</v>
      </c>
      <c r="N3353" s="105"/>
      <c r="O3353" s="563">
        <v>45624.0</v>
      </c>
      <c r="P3353" s="563"/>
      <c r="S3353" s="8"/>
      <c r="T3353" s="8"/>
      <c r="U3353" s="8"/>
      <c r="V3353" s="8"/>
      <c r="W3353" s="8"/>
    </row>
    <row r="3354" ht="15.75" customHeight="1">
      <c r="A3354" s="9" t="s">
        <v>6913</v>
      </c>
      <c r="B3354" s="9" t="s">
        <v>6914</v>
      </c>
      <c r="C3354" s="61">
        <v>9.0</v>
      </c>
      <c r="D3354" s="61">
        <v>71.0</v>
      </c>
      <c r="E3354" s="61">
        <v>1750.0</v>
      </c>
      <c r="F3354" s="61">
        <f t="shared" si="60"/>
        <v>442</v>
      </c>
      <c r="G3354" s="61">
        <v>400.0</v>
      </c>
      <c r="H3354" s="615">
        <v>1911.0</v>
      </c>
      <c r="I3354" s="515">
        <f t="shared" si="58"/>
        <v>1563</v>
      </c>
      <c r="J3354" s="515">
        <f t="shared" si="59"/>
        <v>1233</v>
      </c>
      <c r="K3354" s="61">
        <v>45.3</v>
      </c>
      <c r="L3354" s="560">
        <v>0.5</v>
      </c>
      <c r="M3354" s="590">
        <v>6.0</v>
      </c>
      <c r="N3354" s="105"/>
      <c r="O3354" s="563">
        <v>50343.0</v>
      </c>
      <c r="P3354" s="563"/>
      <c r="S3354" s="8"/>
      <c r="T3354" s="8"/>
      <c r="U3354" s="8"/>
      <c r="V3354" s="8"/>
      <c r="W3354" s="8"/>
    </row>
    <row r="3355" ht="15.75" customHeight="1">
      <c r="A3355" s="9" t="s">
        <v>6915</v>
      </c>
      <c r="B3355" s="9" t="s">
        <v>6916</v>
      </c>
      <c r="C3355" s="61">
        <v>10.0</v>
      </c>
      <c r="D3355" s="61">
        <v>71.0</v>
      </c>
      <c r="E3355" s="61">
        <v>1750.0</v>
      </c>
      <c r="F3355" s="61">
        <f t="shared" si="60"/>
        <v>492</v>
      </c>
      <c r="G3355" s="61">
        <v>450.0</v>
      </c>
      <c r="H3355" s="615">
        <v>2124.0</v>
      </c>
      <c r="I3355" s="515">
        <f t="shared" si="58"/>
        <v>1737</v>
      </c>
      <c r="J3355" s="515">
        <f t="shared" si="59"/>
        <v>1370</v>
      </c>
      <c r="K3355" s="61">
        <v>50.4</v>
      </c>
      <c r="L3355" s="560">
        <v>0.5</v>
      </c>
      <c r="M3355" s="590">
        <v>6.0</v>
      </c>
      <c r="N3355" s="105"/>
      <c r="O3355" s="563">
        <v>55074.0</v>
      </c>
      <c r="P3355" s="563"/>
      <c r="S3355" s="8"/>
      <c r="T3355" s="8"/>
      <c r="U3355" s="8"/>
      <c r="V3355" s="8"/>
      <c r="W3355" s="8"/>
    </row>
    <row r="3356" ht="15.75" customHeight="1">
      <c r="A3356" s="565" t="s">
        <v>6917</v>
      </c>
      <c r="B3356" s="565" t="s">
        <v>6918</v>
      </c>
      <c r="C3356" s="566">
        <v>11.0</v>
      </c>
      <c r="D3356" s="566">
        <v>71.0</v>
      </c>
      <c r="E3356" s="566">
        <v>1750.0</v>
      </c>
      <c r="F3356" s="566">
        <f t="shared" si="60"/>
        <v>542</v>
      </c>
      <c r="G3356" s="566">
        <v>500.0</v>
      </c>
      <c r="H3356" s="615">
        <v>2336.0</v>
      </c>
      <c r="I3356" s="515">
        <f t="shared" si="58"/>
        <v>1911</v>
      </c>
      <c r="J3356" s="515">
        <f t="shared" si="59"/>
        <v>1507</v>
      </c>
      <c r="K3356" s="566">
        <v>55.4</v>
      </c>
      <c r="L3356" s="568">
        <v>0.5</v>
      </c>
      <c r="M3356" s="591">
        <v>6.0</v>
      </c>
      <c r="N3356" s="105"/>
      <c r="O3356" s="563">
        <v>59814.0</v>
      </c>
      <c r="P3356" s="563"/>
      <c r="S3356" s="8"/>
      <c r="T3356" s="8"/>
      <c r="U3356" s="8"/>
      <c r="V3356" s="8"/>
      <c r="W3356" s="8"/>
    </row>
    <row r="3357" ht="15.75" customHeight="1">
      <c r="A3357" s="9" t="s">
        <v>6919</v>
      </c>
      <c r="B3357" s="9" t="s">
        <v>6920</v>
      </c>
      <c r="C3357" s="61">
        <v>12.0</v>
      </c>
      <c r="D3357" s="61">
        <v>71.0</v>
      </c>
      <c r="E3357" s="61">
        <v>1750.0</v>
      </c>
      <c r="F3357" s="61">
        <f t="shared" si="60"/>
        <v>592</v>
      </c>
      <c r="G3357" s="61">
        <v>550.0</v>
      </c>
      <c r="H3357" s="615">
        <v>2548.0</v>
      </c>
      <c r="I3357" s="515">
        <f t="shared" si="58"/>
        <v>2084</v>
      </c>
      <c r="J3357" s="515">
        <f t="shared" si="59"/>
        <v>1643</v>
      </c>
      <c r="K3357" s="61">
        <v>60.4</v>
      </c>
      <c r="L3357" s="560">
        <v>0.5</v>
      </c>
      <c r="M3357" s="590">
        <v>8.0</v>
      </c>
      <c r="N3357" s="105"/>
      <c r="O3357" s="563">
        <v>64496.0</v>
      </c>
      <c r="P3357" s="563"/>
      <c r="S3357" s="8"/>
      <c r="T3357" s="8"/>
      <c r="U3357" s="8"/>
      <c r="V3357" s="8"/>
      <c r="W3357" s="8"/>
    </row>
    <row r="3358" ht="15.75" customHeight="1">
      <c r="A3358" s="9" t="s">
        <v>6921</v>
      </c>
      <c r="B3358" s="9" t="s">
        <v>6922</v>
      </c>
      <c r="C3358" s="61">
        <v>13.0</v>
      </c>
      <c r="D3358" s="61">
        <v>71.0</v>
      </c>
      <c r="E3358" s="61">
        <v>1750.0</v>
      </c>
      <c r="F3358" s="61">
        <f t="shared" si="60"/>
        <v>642</v>
      </c>
      <c r="G3358" s="61">
        <v>600.0</v>
      </c>
      <c r="H3358" s="615">
        <v>2761.0</v>
      </c>
      <c r="I3358" s="515">
        <f t="shared" si="58"/>
        <v>2258</v>
      </c>
      <c r="J3358" s="515">
        <f t="shared" si="59"/>
        <v>1781</v>
      </c>
      <c r="K3358" s="61">
        <v>65.4</v>
      </c>
      <c r="L3358" s="560">
        <v>0.5</v>
      </c>
      <c r="M3358" s="590">
        <v>8.0</v>
      </c>
      <c r="N3358" s="105"/>
      <c r="O3358" s="563">
        <v>69182.0</v>
      </c>
      <c r="P3358" s="563"/>
      <c r="S3358" s="8"/>
      <c r="T3358" s="8"/>
      <c r="U3358" s="8"/>
      <c r="V3358" s="8"/>
      <c r="W3358" s="8"/>
    </row>
    <row r="3359" ht="15.75" customHeight="1">
      <c r="A3359" s="9" t="s">
        <v>6923</v>
      </c>
      <c r="B3359" s="9" t="s">
        <v>6924</v>
      </c>
      <c r="C3359" s="61">
        <v>14.0</v>
      </c>
      <c r="D3359" s="61">
        <v>71.0</v>
      </c>
      <c r="E3359" s="61">
        <v>1750.0</v>
      </c>
      <c r="F3359" s="61">
        <f t="shared" si="60"/>
        <v>692</v>
      </c>
      <c r="G3359" s="61">
        <v>650.0</v>
      </c>
      <c r="H3359" s="615">
        <v>2973.0</v>
      </c>
      <c r="I3359" s="515">
        <f t="shared" si="58"/>
        <v>2432</v>
      </c>
      <c r="J3359" s="515">
        <f t="shared" si="59"/>
        <v>1918</v>
      </c>
      <c r="K3359" s="61">
        <v>70.5</v>
      </c>
      <c r="L3359" s="560">
        <v>0.5</v>
      </c>
      <c r="M3359" s="590">
        <v>8.0</v>
      </c>
      <c r="N3359" s="55"/>
      <c r="O3359" s="563">
        <v>73868.0</v>
      </c>
      <c r="P3359" s="563"/>
      <c r="S3359" s="8"/>
      <c r="T3359" s="8"/>
      <c r="U3359" s="8"/>
      <c r="V3359" s="8"/>
      <c r="W3359" s="8"/>
    </row>
    <row r="3360" ht="15.75" customHeight="1">
      <c r="H3360" s="63"/>
      <c r="I3360" s="63"/>
      <c r="J3360" s="63"/>
      <c r="O3360" s="563">
        <v>0.0</v>
      </c>
      <c r="P3360" s="563"/>
      <c r="S3360" s="8"/>
      <c r="T3360" s="8"/>
      <c r="U3360" s="8"/>
      <c r="V3360" s="8"/>
      <c r="W3360" s="8"/>
    </row>
    <row r="3361" ht="15.75" customHeight="1">
      <c r="B3361" s="573" t="s">
        <v>967</v>
      </c>
      <c r="H3361" s="63"/>
      <c r="I3361" s="63"/>
      <c r="J3361" s="63"/>
      <c r="O3361" s="563">
        <v>0.0</v>
      </c>
      <c r="P3361" s="563"/>
      <c r="S3361" s="8"/>
      <c r="T3361" s="8"/>
      <c r="U3361" s="8"/>
      <c r="V3361" s="8"/>
      <c r="W3361" s="8"/>
    </row>
    <row r="3362" ht="15.75" customHeight="1">
      <c r="A3362" s="9" t="s">
        <v>6925</v>
      </c>
      <c r="B3362" s="9" t="s">
        <v>6926</v>
      </c>
      <c r="C3362" s="61">
        <v>2.0</v>
      </c>
      <c r="D3362" s="61">
        <v>71.0</v>
      </c>
      <c r="E3362" s="61">
        <v>2000.0</v>
      </c>
      <c r="F3362" s="61">
        <v>92.0</v>
      </c>
      <c r="G3362" s="61">
        <v>50.0</v>
      </c>
      <c r="H3362" s="615">
        <v>488.0</v>
      </c>
      <c r="I3362" s="515">
        <f t="shared" ref="I3362:I3374" si="61">ROUND(H3362*0.818,0)</f>
        <v>399</v>
      </c>
      <c r="J3362" s="515">
        <f t="shared" ref="J3362:J3374" si="62">ROUND(H3362*0.645,0)</f>
        <v>315</v>
      </c>
      <c r="K3362" s="61">
        <v>11.5</v>
      </c>
      <c r="L3362" s="560">
        <v>0.5</v>
      </c>
      <c r="M3362" s="590">
        <v>2.0</v>
      </c>
      <c r="N3362" s="562" t="s">
        <v>2098</v>
      </c>
      <c r="O3362" s="563">
        <v>18948.0</v>
      </c>
      <c r="P3362" s="563"/>
      <c r="S3362" s="8"/>
      <c r="T3362" s="8"/>
      <c r="U3362" s="8"/>
      <c r="V3362" s="8"/>
      <c r="W3362" s="8"/>
    </row>
    <row r="3363" ht="15.75" customHeight="1">
      <c r="A3363" s="9" t="s">
        <v>6927</v>
      </c>
      <c r="B3363" s="9" t="s">
        <v>6928</v>
      </c>
      <c r="C3363" s="61">
        <v>3.0</v>
      </c>
      <c r="D3363" s="61">
        <v>71.0</v>
      </c>
      <c r="E3363" s="61">
        <v>2000.0</v>
      </c>
      <c r="F3363" s="61">
        <f t="shared" ref="F3363:F3374" si="63">F3362+50</f>
        <v>142</v>
      </c>
      <c r="G3363" s="61">
        <v>100.0</v>
      </c>
      <c r="H3363" s="615">
        <v>731.0</v>
      </c>
      <c r="I3363" s="515">
        <f t="shared" si="61"/>
        <v>598</v>
      </c>
      <c r="J3363" s="515">
        <f t="shared" si="62"/>
        <v>471</v>
      </c>
      <c r="K3363" s="61">
        <v>17.2</v>
      </c>
      <c r="L3363" s="560">
        <v>0.5</v>
      </c>
      <c r="M3363" s="590">
        <v>4.0</v>
      </c>
      <c r="N3363" s="105"/>
      <c r="O3363" s="563">
        <v>24327.0</v>
      </c>
      <c r="P3363" s="563"/>
      <c r="S3363" s="8"/>
      <c r="T3363" s="8"/>
      <c r="U3363" s="8"/>
      <c r="V3363" s="8"/>
      <c r="W3363" s="8"/>
    </row>
    <row r="3364" ht="15.75" customHeight="1">
      <c r="A3364" s="9" t="s">
        <v>6929</v>
      </c>
      <c r="B3364" s="9" t="s">
        <v>6930</v>
      </c>
      <c r="C3364" s="61">
        <v>4.0</v>
      </c>
      <c r="D3364" s="61">
        <v>71.0</v>
      </c>
      <c r="E3364" s="61">
        <v>2000.0</v>
      </c>
      <c r="F3364" s="61">
        <f t="shared" si="63"/>
        <v>192</v>
      </c>
      <c r="G3364" s="61">
        <v>150.0</v>
      </c>
      <c r="H3364" s="615">
        <v>973.0</v>
      </c>
      <c r="I3364" s="515">
        <f t="shared" si="61"/>
        <v>796</v>
      </c>
      <c r="J3364" s="515">
        <f t="shared" si="62"/>
        <v>628</v>
      </c>
      <c r="K3364" s="61">
        <v>22.8</v>
      </c>
      <c r="L3364" s="560">
        <v>0.5</v>
      </c>
      <c r="M3364" s="590">
        <v>4.0</v>
      </c>
      <c r="N3364" s="105"/>
      <c r="O3364" s="563">
        <v>29715.0</v>
      </c>
      <c r="P3364" s="563"/>
      <c r="S3364" s="8"/>
      <c r="T3364" s="8"/>
      <c r="U3364" s="8"/>
      <c r="V3364" s="8"/>
      <c r="W3364" s="8"/>
    </row>
    <row r="3365" ht="15.75" customHeight="1">
      <c r="A3365" s="565" t="s">
        <v>6931</v>
      </c>
      <c r="B3365" s="565" t="s">
        <v>6932</v>
      </c>
      <c r="C3365" s="566">
        <v>5.0</v>
      </c>
      <c r="D3365" s="566">
        <v>71.0</v>
      </c>
      <c r="E3365" s="566">
        <v>2000.0</v>
      </c>
      <c r="F3365" s="566">
        <f t="shared" si="63"/>
        <v>242</v>
      </c>
      <c r="G3365" s="566">
        <v>200.0</v>
      </c>
      <c r="H3365" s="615">
        <v>1216.0</v>
      </c>
      <c r="I3365" s="515">
        <f t="shared" si="61"/>
        <v>995</v>
      </c>
      <c r="J3365" s="515">
        <f t="shared" si="62"/>
        <v>784</v>
      </c>
      <c r="K3365" s="566">
        <v>28.5</v>
      </c>
      <c r="L3365" s="568">
        <v>0.5</v>
      </c>
      <c r="M3365" s="591">
        <v>4.0</v>
      </c>
      <c r="N3365" s="105"/>
      <c r="O3365" s="563">
        <v>35116.0</v>
      </c>
      <c r="P3365" s="563"/>
      <c r="S3365" s="8"/>
      <c r="T3365" s="8"/>
      <c r="U3365" s="8"/>
      <c r="V3365" s="8"/>
      <c r="W3365" s="8"/>
    </row>
    <row r="3366" ht="15.75" customHeight="1">
      <c r="A3366" s="9" t="s">
        <v>6933</v>
      </c>
      <c r="B3366" s="9" t="s">
        <v>6934</v>
      </c>
      <c r="C3366" s="61">
        <v>6.0</v>
      </c>
      <c r="D3366" s="61">
        <v>71.0</v>
      </c>
      <c r="E3366" s="61">
        <v>2000.0</v>
      </c>
      <c r="F3366" s="61">
        <f t="shared" si="63"/>
        <v>292</v>
      </c>
      <c r="G3366" s="61">
        <v>250.0</v>
      </c>
      <c r="H3366" s="615">
        <v>1458.0</v>
      </c>
      <c r="I3366" s="515">
        <f t="shared" si="61"/>
        <v>1193</v>
      </c>
      <c r="J3366" s="515">
        <f t="shared" si="62"/>
        <v>940</v>
      </c>
      <c r="K3366" s="61">
        <v>34.2</v>
      </c>
      <c r="L3366" s="560">
        <v>0.5</v>
      </c>
      <c r="M3366" s="590">
        <v>4.0</v>
      </c>
      <c r="N3366" s="105"/>
      <c r="O3366" s="563">
        <v>40530.0</v>
      </c>
      <c r="P3366" s="563"/>
      <c r="S3366" s="8"/>
      <c r="T3366" s="8"/>
      <c r="U3366" s="8"/>
      <c r="V3366" s="8"/>
      <c r="W3366" s="8"/>
    </row>
    <row r="3367" ht="15.75" customHeight="1">
      <c r="A3367" s="9" t="s">
        <v>6935</v>
      </c>
      <c r="B3367" s="9" t="s">
        <v>6936</v>
      </c>
      <c r="C3367" s="61">
        <v>7.0</v>
      </c>
      <c r="D3367" s="61">
        <v>71.0</v>
      </c>
      <c r="E3367" s="61">
        <v>2000.0</v>
      </c>
      <c r="F3367" s="61">
        <f t="shared" si="63"/>
        <v>342</v>
      </c>
      <c r="G3367" s="61">
        <v>300.0</v>
      </c>
      <c r="H3367" s="615">
        <v>1701.0</v>
      </c>
      <c r="I3367" s="515">
        <f t="shared" si="61"/>
        <v>1391</v>
      </c>
      <c r="J3367" s="515">
        <f t="shared" si="62"/>
        <v>1097</v>
      </c>
      <c r="K3367" s="61">
        <v>39.9</v>
      </c>
      <c r="L3367" s="560">
        <v>0.5</v>
      </c>
      <c r="M3367" s="590">
        <v>6.0</v>
      </c>
      <c r="N3367" s="105"/>
      <c r="O3367" s="563">
        <v>45951.0</v>
      </c>
      <c r="P3367" s="563"/>
      <c r="S3367" s="8"/>
      <c r="T3367" s="8"/>
      <c r="U3367" s="8"/>
      <c r="V3367" s="8"/>
      <c r="W3367" s="8"/>
    </row>
    <row r="3368" ht="15.75" customHeight="1">
      <c r="A3368" s="565" t="s">
        <v>6937</v>
      </c>
      <c r="B3368" s="565" t="s">
        <v>6938</v>
      </c>
      <c r="C3368" s="566">
        <v>8.0</v>
      </c>
      <c r="D3368" s="566">
        <v>71.0</v>
      </c>
      <c r="E3368" s="566">
        <v>2000.0</v>
      </c>
      <c r="F3368" s="566">
        <f t="shared" si="63"/>
        <v>392</v>
      </c>
      <c r="G3368" s="566">
        <v>350.0</v>
      </c>
      <c r="H3368" s="615">
        <v>1944.0</v>
      </c>
      <c r="I3368" s="515">
        <f t="shared" si="61"/>
        <v>1590</v>
      </c>
      <c r="J3368" s="515">
        <f t="shared" si="62"/>
        <v>1254</v>
      </c>
      <c r="K3368" s="566">
        <v>45.6</v>
      </c>
      <c r="L3368" s="568">
        <v>0.5</v>
      </c>
      <c r="M3368" s="591">
        <v>6.0</v>
      </c>
      <c r="N3368" s="105"/>
      <c r="O3368" s="563">
        <v>51389.0</v>
      </c>
      <c r="P3368" s="563"/>
      <c r="S3368" s="8"/>
      <c r="T3368" s="8"/>
      <c r="U3368" s="8"/>
      <c r="V3368" s="8"/>
      <c r="W3368" s="8"/>
    </row>
    <row r="3369" ht="15.75" customHeight="1">
      <c r="A3369" s="9" t="s">
        <v>6939</v>
      </c>
      <c r="B3369" s="9" t="s">
        <v>6940</v>
      </c>
      <c r="C3369" s="61">
        <v>9.0</v>
      </c>
      <c r="D3369" s="61">
        <v>71.0</v>
      </c>
      <c r="E3369" s="61">
        <v>2000.0</v>
      </c>
      <c r="F3369" s="61">
        <f t="shared" si="63"/>
        <v>442</v>
      </c>
      <c r="G3369" s="61">
        <v>400.0</v>
      </c>
      <c r="H3369" s="615">
        <v>2186.0</v>
      </c>
      <c r="I3369" s="515">
        <f t="shared" si="61"/>
        <v>1788</v>
      </c>
      <c r="J3369" s="515">
        <f t="shared" si="62"/>
        <v>1410</v>
      </c>
      <c r="K3369" s="61">
        <v>51.3</v>
      </c>
      <c r="L3369" s="560">
        <v>0.5</v>
      </c>
      <c r="M3369" s="590">
        <v>6.0</v>
      </c>
      <c r="N3369" s="105"/>
      <c r="O3369" s="563">
        <v>56834.0</v>
      </c>
      <c r="P3369" s="563"/>
      <c r="S3369" s="8"/>
      <c r="T3369" s="8"/>
      <c r="U3369" s="8"/>
      <c r="V3369" s="8"/>
      <c r="W3369" s="8"/>
    </row>
    <row r="3370" ht="15.75" customHeight="1">
      <c r="A3370" s="9" t="s">
        <v>6941</v>
      </c>
      <c r="B3370" s="9" t="s">
        <v>6942</v>
      </c>
      <c r="C3370" s="61">
        <v>10.0</v>
      </c>
      <c r="D3370" s="61">
        <v>71.0</v>
      </c>
      <c r="E3370" s="61">
        <v>2000.0</v>
      </c>
      <c r="F3370" s="61">
        <f t="shared" si="63"/>
        <v>492</v>
      </c>
      <c r="G3370" s="61">
        <v>450.0</v>
      </c>
      <c r="H3370" s="615">
        <v>2428.0</v>
      </c>
      <c r="I3370" s="515">
        <f t="shared" si="61"/>
        <v>1986</v>
      </c>
      <c r="J3370" s="515">
        <f t="shared" si="62"/>
        <v>1566</v>
      </c>
      <c r="K3370" s="61">
        <v>57.0</v>
      </c>
      <c r="L3370" s="560">
        <v>0.5</v>
      </c>
      <c r="M3370" s="590">
        <v>6.0</v>
      </c>
      <c r="N3370" s="105"/>
      <c r="O3370" s="563">
        <v>62295.0</v>
      </c>
      <c r="P3370" s="563"/>
      <c r="S3370" s="8"/>
      <c r="T3370" s="8"/>
      <c r="U3370" s="8"/>
      <c r="V3370" s="8"/>
      <c r="W3370" s="8"/>
    </row>
    <row r="3371" ht="15.75" customHeight="1">
      <c r="A3371" s="565" t="s">
        <v>6943</v>
      </c>
      <c r="B3371" s="565" t="s">
        <v>6944</v>
      </c>
      <c r="C3371" s="566">
        <v>11.0</v>
      </c>
      <c r="D3371" s="566">
        <v>71.0</v>
      </c>
      <c r="E3371" s="566">
        <v>2000.0</v>
      </c>
      <c r="F3371" s="566">
        <f t="shared" si="63"/>
        <v>542</v>
      </c>
      <c r="G3371" s="566">
        <v>500.0</v>
      </c>
      <c r="H3371" s="615">
        <v>2670.0</v>
      </c>
      <c r="I3371" s="515">
        <f t="shared" si="61"/>
        <v>2184</v>
      </c>
      <c r="J3371" s="515">
        <f t="shared" si="62"/>
        <v>1722</v>
      </c>
      <c r="K3371" s="566">
        <v>62.7</v>
      </c>
      <c r="L3371" s="568">
        <v>0.5</v>
      </c>
      <c r="M3371" s="591">
        <v>6.0</v>
      </c>
      <c r="N3371" s="105"/>
      <c r="O3371" s="563">
        <v>67764.0</v>
      </c>
      <c r="P3371" s="563"/>
      <c r="S3371" s="8"/>
      <c r="T3371" s="8"/>
      <c r="U3371" s="8"/>
      <c r="V3371" s="8"/>
      <c r="W3371" s="8"/>
    </row>
    <row r="3372" ht="15.75" customHeight="1">
      <c r="A3372" s="9" t="s">
        <v>6945</v>
      </c>
      <c r="B3372" s="9" t="s">
        <v>6946</v>
      </c>
      <c r="C3372" s="61">
        <v>12.0</v>
      </c>
      <c r="D3372" s="61">
        <v>71.0</v>
      </c>
      <c r="E3372" s="61">
        <v>2000.0</v>
      </c>
      <c r="F3372" s="61">
        <f t="shared" si="63"/>
        <v>592</v>
      </c>
      <c r="G3372" s="61">
        <v>550.0</v>
      </c>
      <c r="H3372" s="615">
        <v>2912.0</v>
      </c>
      <c r="I3372" s="515">
        <f t="shared" si="61"/>
        <v>2382</v>
      </c>
      <c r="J3372" s="515">
        <f t="shared" si="62"/>
        <v>1878</v>
      </c>
      <c r="K3372" s="61">
        <v>68.4</v>
      </c>
      <c r="L3372" s="560">
        <v>0.5</v>
      </c>
      <c r="M3372" s="590">
        <v>8.0</v>
      </c>
      <c r="N3372" s="105"/>
      <c r="O3372" s="563">
        <v>73170.0</v>
      </c>
      <c r="P3372" s="563"/>
      <c r="S3372" s="8"/>
      <c r="T3372" s="8"/>
      <c r="U3372" s="8"/>
      <c r="V3372" s="8"/>
      <c r="W3372" s="8"/>
    </row>
    <row r="3373" ht="15.75" customHeight="1">
      <c r="A3373" s="9" t="s">
        <v>6947</v>
      </c>
      <c r="B3373" s="9" t="s">
        <v>6948</v>
      </c>
      <c r="C3373" s="61">
        <v>13.0</v>
      </c>
      <c r="D3373" s="61">
        <v>71.0</v>
      </c>
      <c r="E3373" s="61">
        <v>2000.0</v>
      </c>
      <c r="F3373" s="61">
        <f t="shared" si="63"/>
        <v>642</v>
      </c>
      <c r="G3373" s="61">
        <v>600.0</v>
      </c>
      <c r="H3373" s="615">
        <v>3154.0</v>
      </c>
      <c r="I3373" s="515">
        <f t="shared" si="61"/>
        <v>2580</v>
      </c>
      <c r="J3373" s="515">
        <f t="shared" si="62"/>
        <v>2034</v>
      </c>
      <c r="K3373" s="61">
        <v>74.1</v>
      </c>
      <c r="L3373" s="560">
        <v>0.5</v>
      </c>
      <c r="M3373" s="590">
        <v>8.0</v>
      </c>
      <c r="N3373" s="105"/>
      <c r="O3373" s="563">
        <v>78576.0</v>
      </c>
      <c r="P3373" s="563"/>
      <c r="S3373" s="8"/>
      <c r="T3373" s="8"/>
      <c r="U3373" s="8"/>
      <c r="V3373" s="8"/>
      <c r="W3373" s="8"/>
    </row>
    <row r="3374" ht="15.75" customHeight="1">
      <c r="A3374" s="9" t="s">
        <v>6949</v>
      </c>
      <c r="B3374" s="9" t="s">
        <v>6950</v>
      </c>
      <c r="C3374" s="61">
        <v>14.0</v>
      </c>
      <c r="D3374" s="61">
        <v>71.0</v>
      </c>
      <c r="E3374" s="61">
        <v>2000.0</v>
      </c>
      <c r="F3374" s="61">
        <f t="shared" si="63"/>
        <v>692</v>
      </c>
      <c r="G3374" s="61">
        <v>650.0</v>
      </c>
      <c r="H3374" s="615">
        <v>3397.0</v>
      </c>
      <c r="I3374" s="515">
        <f t="shared" si="61"/>
        <v>2779</v>
      </c>
      <c r="J3374" s="515">
        <f t="shared" si="62"/>
        <v>2191</v>
      </c>
      <c r="K3374" s="61">
        <v>79.7</v>
      </c>
      <c r="L3374" s="560">
        <v>0.5</v>
      </c>
      <c r="M3374" s="590">
        <v>8.0</v>
      </c>
      <c r="N3374" s="55"/>
      <c r="O3374" s="563">
        <v>83983.0</v>
      </c>
      <c r="P3374" s="563"/>
      <c r="S3374" s="8"/>
      <c r="T3374" s="8"/>
      <c r="U3374" s="8"/>
      <c r="V3374" s="8"/>
      <c r="W3374" s="8"/>
    </row>
    <row r="3375" ht="15.75" customHeight="1">
      <c r="C3375" s="67"/>
      <c r="D3375" s="67"/>
      <c r="E3375" s="67"/>
      <c r="F3375" s="67"/>
      <c r="G3375" s="67"/>
      <c r="H3375" s="63"/>
      <c r="I3375" s="115"/>
      <c r="J3375" s="115"/>
      <c r="K3375" s="67"/>
      <c r="L3375" s="570"/>
      <c r="M3375" s="592"/>
      <c r="O3375" s="563">
        <v>0.0</v>
      </c>
      <c r="P3375" s="563"/>
      <c r="S3375" s="8"/>
      <c r="T3375" s="8"/>
      <c r="U3375" s="8"/>
      <c r="V3375" s="8"/>
      <c r="W3375" s="8"/>
    </row>
    <row r="3376" ht="15.75" customHeight="1">
      <c r="B3376" s="573" t="s">
        <v>1081</v>
      </c>
      <c r="H3376" s="115"/>
      <c r="I3376" s="115"/>
      <c r="J3376" s="115"/>
      <c r="O3376" s="563">
        <v>0.0</v>
      </c>
      <c r="P3376" s="563"/>
      <c r="S3376" s="8"/>
      <c r="T3376" s="8"/>
      <c r="U3376" s="8"/>
      <c r="V3376" s="8"/>
      <c r="W3376" s="8"/>
    </row>
    <row r="3377" ht="15.75" customHeight="1">
      <c r="A3377" s="9" t="s">
        <v>6951</v>
      </c>
      <c r="B3377" s="9" t="s">
        <v>6952</v>
      </c>
      <c r="C3377" s="61">
        <v>2.0</v>
      </c>
      <c r="D3377" s="61">
        <v>71.0</v>
      </c>
      <c r="E3377" s="61">
        <v>2250.0</v>
      </c>
      <c r="F3377" s="61">
        <v>92.0</v>
      </c>
      <c r="G3377" s="61">
        <v>50.0</v>
      </c>
      <c r="H3377" s="615">
        <v>548.0</v>
      </c>
      <c r="I3377" s="515">
        <f t="shared" ref="I3377:I3389" si="64">ROUND(H3377*0.818,0)</f>
        <v>448</v>
      </c>
      <c r="J3377" s="515">
        <f t="shared" ref="J3377:J3389" si="65">ROUND(H3377*0.645,0)</f>
        <v>353</v>
      </c>
      <c r="K3377" s="61">
        <v>12.8</v>
      </c>
      <c r="L3377" s="560">
        <v>0.5</v>
      </c>
      <c r="M3377" s="590">
        <v>2.0</v>
      </c>
      <c r="N3377" s="562" t="s">
        <v>2098</v>
      </c>
      <c r="O3377" s="563">
        <v>22969.0</v>
      </c>
      <c r="P3377" s="563"/>
      <c r="S3377" s="8"/>
      <c r="T3377" s="8"/>
      <c r="U3377" s="8"/>
      <c r="V3377" s="8"/>
      <c r="W3377" s="8"/>
    </row>
    <row r="3378" ht="15.75" customHeight="1">
      <c r="A3378" s="9" t="s">
        <v>6953</v>
      </c>
      <c r="B3378" s="9" t="s">
        <v>6954</v>
      </c>
      <c r="C3378" s="61">
        <v>3.0</v>
      </c>
      <c r="D3378" s="61">
        <v>71.0</v>
      </c>
      <c r="E3378" s="61">
        <v>2250.0</v>
      </c>
      <c r="F3378" s="61">
        <f t="shared" ref="F3378:F3389" si="66">F3377+50</f>
        <v>142</v>
      </c>
      <c r="G3378" s="61">
        <v>100.0</v>
      </c>
      <c r="H3378" s="615">
        <v>821.0</v>
      </c>
      <c r="I3378" s="515">
        <f t="shared" si="64"/>
        <v>672</v>
      </c>
      <c r="J3378" s="515">
        <f t="shared" si="65"/>
        <v>530</v>
      </c>
      <c r="K3378" s="61">
        <v>19.1</v>
      </c>
      <c r="L3378" s="560">
        <v>0.5</v>
      </c>
      <c r="M3378" s="590">
        <v>4.0</v>
      </c>
      <c r="N3378" s="105"/>
      <c r="O3378" s="563">
        <v>29691.0</v>
      </c>
      <c r="P3378" s="563"/>
      <c r="S3378" s="8"/>
      <c r="T3378" s="8"/>
      <c r="U3378" s="8"/>
      <c r="V3378" s="8"/>
      <c r="W3378" s="8"/>
    </row>
    <row r="3379" ht="15.75" customHeight="1">
      <c r="A3379" s="9" t="s">
        <v>6955</v>
      </c>
      <c r="B3379" s="9" t="s">
        <v>6956</v>
      </c>
      <c r="C3379" s="61">
        <v>4.0</v>
      </c>
      <c r="D3379" s="61">
        <v>71.0</v>
      </c>
      <c r="E3379" s="61">
        <v>2250.0</v>
      </c>
      <c r="F3379" s="61">
        <f t="shared" si="66"/>
        <v>192</v>
      </c>
      <c r="G3379" s="61">
        <v>150.0</v>
      </c>
      <c r="H3379" s="615">
        <v>1092.0</v>
      </c>
      <c r="I3379" s="515">
        <f t="shared" si="64"/>
        <v>893</v>
      </c>
      <c r="J3379" s="515">
        <f t="shared" si="65"/>
        <v>704</v>
      </c>
      <c r="K3379" s="61">
        <v>25.5</v>
      </c>
      <c r="L3379" s="560">
        <v>0.5</v>
      </c>
      <c r="M3379" s="590">
        <v>4.0</v>
      </c>
      <c r="N3379" s="105"/>
      <c r="O3379" s="563">
        <v>36429.0</v>
      </c>
      <c r="P3379" s="563"/>
      <c r="S3379" s="8"/>
      <c r="T3379" s="8"/>
      <c r="U3379" s="8"/>
      <c r="V3379" s="8"/>
      <c r="W3379" s="8"/>
    </row>
    <row r="3380" ht="15.75" customHeight="1">
      <c r="A3380" s="565" t="s">
        <v>6957</v>
      </c>
      <c r="B3380" s="565" t="s">
        <v>6958</v>
      </c>
      <c r="C3380" s="566">
        <v>5.0</v>
      </c>
      <c r="D3380" s="566">
        <v>71.0</v>
      </c>
      <c r="E3380" s="566">
        <v>2250.0</v>
      </c>
      <c r="F3380" s="566">
        <f t="shared" si="66"/>
        <v>242</v>
      </c>
      <c r="G3380" s="566">
        <v>200.0</v>
      </c>
      <c r="H3380" s="615">
        <v>1367.0</v>
      </c>
      <c r="I3380" s="515">
        <f t="shared" si="64"/>
        <v>1118</v>
      </c>
      <c r="J3380" s="515">
        <f t="shared" si="65"/>
        <v>882</v>
      </c>
      <c r="K3380" s="566">
        <v>31.8</v>
      </c>
      <c r="L3380" s="568">
        <v>0.5</v>
      </c>
      <c r="M3380" s="591">
        <v>4.0</v>
      </c>
      <c r="N3380" s="105"/>
      <c r="O3380" s="563">
        <v>43179.0</v>
      </c>
      <c r="P3380" s="563"/>
      <c r="S3380" s="8"/>
      <c r="T3380" s="8"/>
      <c r="U3380" s="8"/>
      <c r="V3380" s="8"/>
      <c r="W3380" s="8"/>
    </row>
    <row r="3381" ht="15.75" customHeight="1">
      <c r="A3381" s="9" t="s">
        <v>6959</v>
      </c>
      <c r="B3381" s="9" t="s">
        <v>6960</v>
      </c>
      <c r="C3381" s="61">
        <v>6.0</v>
      </c>
      <c r="D3381" s="61">
        <v>71.0</v>
      </c>
      <c r="E3381" s="61">
        <v>2250.0</v>
      </c>
      <c r="F3381" s="61">
        <f t="shared" si="66"/>
        <v>292</v>
      </c>
      <c r="G3381" s="61">
        <v>250.0</v>
      </c>
      <c r="H3381" s="615">
        <v>1639.0</v>
      </c>
      <c r="I3381" s="515">
        <f t="shared" si="64"/>
        <v>1341</v>
      </c>
      <c r="J3381" s="515">
        <f t="shared" si="65"/>
        <v>1057</v>
      </c>
      <c r="K3381" s="61">
        <v>38.2</v>
      </c>
      <c r="L3381" s="560">
        <v>0.5</v>
      </c>
      <c r="M3381" s="590">
        <v>4.0</v>
      </c>
      <c r="N3381" s="105"/>
      <c r="O3381" s="563">
        <v>49944.0</v>
      </c>
      <c r="P3381" s="563"/>
      <c r="S3381" s="8"/>
      <c r="T3381" s="8"/>
      <c r="U3381" s="8"/>
      <c r="V3381" s="8"/>
      <c r="W3381" s="8"/>
    </row>
    <row r="3382" ht="15.75" customHeight="1">
      <c r="A3382" s="9" t="s">
        <v>6961</v>
      </c>
      <c r="B3382" s="9" t="s">
        <v>6962</v>
      </c>
      <c r="C3382" s="61">
        <v>7.0</v>
      </c>
      <c r="D3382" s="61">
        <v>71.0</v>
      </c>
      <c r="E3382" s="61">
        <v>2250.0</v>
      </c>
      <c r="F3382" s="61">
        <f t="shared" si="66"/>
        <v>342</v>
      </c>
      <c r="G3382" s="61">
        <v>300.0</v>
      </c>
      <c r="H3382" s="615">
        <v>1912.0</v>
      </c>
      <c r="I3382" s="515">
        <f t="shared" si="64"/>
        <v>1564</v>
      </c>
      <c r="J3382" s="515">
        <f t="shared" si="65"/>
        <v>1233</v>
      </c>
      <c r="K3382" s="61">
        <v>44.6</v>
      </c>
      <c r="L3382" s="560">
        <v>0.5</v>
      </c>
      <c r="M3382" s="590">
        <v>6.0</v>
      </c>
      <c r="N3382" s="105"/>
      <c r="O3382" s="563">
        <v>56724.0</v>
      </c>
      <c r="P3382" s="563"/>
      <c r="S3382" s="8"/>
      <c r="T3382" s="8"/>
      <c r="U3382" s="8"/>
      <c r="V3382" s="8"/>
      <c r="W3382" s="8"/>
    </row>
    <row r="3383" ht="15.75" customHeight="1">
      <c r="A3383" s="565" t="s">
        <v>6963</v>
      </c>
      <c r="B3383" s="565" t="s">
        <v>6964</v>
      </c>
      <c r="C3383" s="566">
        <v>8.0</v>
      </c>
      <c r="D3383" s="566">
        <v>71.0</v>
      </c>
      <c r="E3383" s="566">
        <v>2250.0</v>
      </c>
      <c r="F3383" s="566">
        <f t="shared" si="66"/>
        <v>392</v>
      </c>
      <c r="G3383" s="566">
        <v>350.0</v>
      </c>
      <c r="H3383" s="615">
        <v>2185.0</v>
      </c>
      <c r="I3383" s="515">
        <f t="shared" si="64"/>
        <v>1787</v>
      </c>
      <c r="J3383" s="515">
        <f t="shared" si="65"/>
        <v>1409</v>
      </c>
      <c r="K3383" s="566">
        <v>50.9</v>
      </c>
      <c r="L3383" s="568">
        <v>0.5</v>
      </c>
      <c r="M3383" s="591">
        <v>6.0</v>
      </c>
      <c r="N3383" s="105"/>
      <c r="O3383" s="563">
        <v>63520.0</v>
      </c>
      <c r="P3383" s="563"/>
      <c r="S3383" s="8"/>
      <c r="T3383" s="8"/>
      <c r="U3383" s="8"/>
      <c r="V3383" s="8"/>
      <c r="W3383" s="8"/>
    </row>
    <row r="3384" ht="15.75" customHeight="1">
      <c r="A3384" s="9" t="s">
        <v>6965</v>
      </c>
      <c r="B3384" s="9" t="s">
        <v>6966</v>
      </c>
      <c r="C3384" s="61">
        <v>9.0</v>
      </c>
      <c r="D3384" s="61">
        <v>71.0</v>
      </c>
      <c r="E3384" s="61">
        <v>2250.0</v>
      </c>
      <c r="F3384" s="61">
        <f t="shared" si="66"/>
        <v>442</v>
      </c>
      <c r="G3384" s="61">
        <v>400.0</v>
      </c>
      <c r="H3384" s="615">
        <v>2457.0</v>
      </c>
      <c r="I3384" s="515">
        <f t="shared" si="64"/>
        <v>2010</v>
      </c>
      <c r="J3384" s="515">
        <f t="shared" si="65"/>
        <v>1585</v>
      </c>
      <c r="K3384" s="61">
        <v>57.3</v>
      </c>
      <c r="L3384" s="560">
        <v>0.5</v>
      </c>
      <c r="M3384" s="590">
        <v>6.0</v>
      </c>
      <c r="N3384" s="105"/>
      <c r="O3384" s="563">
        <v>70326.0</v>
      </c>
      <c r="P3384" s="563"/>
      <c r="S3384" s="8"/>
      <c r="T3384" s="8"/>
      <c r="U3384" s="8"/>
      <c r="V3384" s="8"/>
      <c r="W3384" s="8"/>
    </row>
    <row r="3385" ht="15.75" customHeight="1">
      <c r="A3385" s="9" t="s">
        <v>6967</v>
      </c>
      <c r="B3385" s="9" t="s">
        <v>6968</v>
      </c>
      <c r="C3385" s="61">
        <v>10.0</v>
      </c>
      <c r="D3385" s="61">
        <v>71.0</v>
      </c>
      <c r="E3385" s="61">
        <v>2250.0</v>
      </c>
      <c r="F3385" s="61">
        <f t="shared" si="66"/>
        <v>492</v>
      </c>
      <c r="G3385" s="61">
        <v>450.0</v>
      </c>
      <c r="H3385" s="615">
        <v>2730.0</v>
      </c>
      <c r="I3385" s="515">
        <f t="shared" si="64"/>
        <v>2233</v>
      </c>
      <c r="J3385" s="515">
        <f t="shared" si="65"/>
        <v>1761</v>
      </c>
      <c r="K3385" s="61">
        <v>63.6</v>
      </c>
      <c r="L3385" s="560">
        <v>0.5</v>
      </c>
      <c r="M3385" s="590">
        <v>6.0</v>
      </c>
      <c r="N3385" s="105"/>
      <c r="O3385" s="563">
        <v>77153.0</v>
      </c>
      <c r="P3385" s="563"/>
      <c r="S3385" s="8"/>
      <c r="T3385" s="8"/>
      <c r="U3385" s="8"/>
      <c r="V3385" s="8"/>
      <c r="W3385" s="8"/>
    </row>
    <row r="3386" ht="15.75" customHeight="1">
      <c r="A3386" s="565" t="s">
        <v>6969</v>
      </c>
      <c r="B3386" s="565" t="s">
        <v>6970</v>
      </c>
      <c r="C3386" s="566">
        <v>11.0</v>
      </c>
      <c r="D3386" s="566">
        <v>71.0</v>
      </c>
      <c r="E3386" s="566">
        <v>2250.0</v>
      </c>
      <c r="F3386" s="566">
        <f t="shared" si="66"/>
        <v>542</v>
      </c>
      <c r="G3386" s="566">
        <v>500.0</v>
      </c>
      <c r="H3386" s="615">
        <v>3002.0</v>
      </c>
      <c r="I3386" s="515">
        <f t="shared" si="64"/>
        <v>2456</v>
      </c>
      <c r="J3386" s="515">
        <f t="shared" si="65"/>
        <v>1936</v>
      </c>
      <c r="K3386" s="566">
        <v>70.0</v>
      </c>
      <c r="L3386" s="568">
        <v>0.5</v>
      </c>
      <c r="M3386" s="591">
        <v>6.0</v>
      </c>
      <c r="N3386" s="105"/>
      <c r="O3386" s="563">
        <v>83988.0</v>
      </c>
      <c r="P3386" s="563"/>
      <c r="S3386" s="8"/>
      <c r="T3386" s="8"/>
      <c r="U3386" s="8"/>
      <c r="V3386" s="8"/>
      <c r="W3386" s="8"/>
    </row>
    <row r="3387" ht="15.75" customHeight="1">
      <c r="A3387" s="9" t="s">
        <v>6971</v>
      </c>
      <c r="B3387" s="9" t="s">
        <v>6972</v>
      </c>
      <c r="C3387" s="61">
        <v>12.0</v>
      </c>
      <c r="D3387" s="61">
        <v>71.0</v>
      </c>
      <c r="E3387" s="61">
        <v>2250.0</v>
      </c>
      <c r="F3387" s="61">
        <f t="shared" si="66"/>
        <v>592</v>
      </c>
      <c r="G3387" s="61">
        <v>550.0</v>
      </c>
      <c r="H3387" s="615">
        <v>3274.0</v>
      </c>
      <c r="I3387" s="515">
        <f t="shared" si="64"/>
        <v>2678</v>
      </c>
      <c r="J3387" s="515">
        <f t="shared" si="65"/>
        <v>2112</v>
      </c>
      <c r="K3387" s="61">
        <v>76.3</v>
      </c>
      <c r="L3387" s="560">
        <v>0.5</v>
      </c>
      <c r="M3387" s="590">
        <v>8.0</v>
      </c>
      <c r="N3387" s="105"/>
      <c r="O3387" s="563">
        <v>90746.0</v>
      </c>
      <c r="P3387" s="563"/>
      <c r="S3387" s="8"/>
      <c r="T3387" s="8"/>
      <c r="U3387" s="8"/>
      <c r="V3387" s="8"/>
      <c r="W3387" s="8"/>
    </row>
    <row r="3388" ht="15.75" customHeight="1">
      <c r="A3388" s="9" t="s">
        <v>6973</v>
      </c>
      <c r="B3388" s="9" t="s">
        <v>6974</v>
      </c>
      <c r="C3388" s="61">
        <v>13.0</v>
      </c>
      <c r="D3388" s="61">
        <v>71.0</v>
      </c>
      <c r="E3388" s="61">
        <v>2250.0</v>
      </c>
      <c r="F3388" s="61">
        <f t="shared" si="66"/>
        <v>642</v>
      </c>
      <c r="G3388" s="61">
        <v>600.0</v>
      </c>
      <c r="H3388" s="615">
        <v>3547.0</v>
      </c>
      <c r="I3388" s="515">
        <f t="shared" si="64"/>
        <v>2901</v>
      </c>
      <c r="J3388" s="515">
        <f t="shared" si="65"/>
        <v>2288</v>
      </c>
      <c r="K3388" s="61">
        <v>82.7</v>
      </c>
      <c r="L3388" s="560">
        <v>0.5</v>
      </c>
      <c r="M3388" s="590">
        <v>8.0</v>
      </c>
      <c r="N3388" s="105"/>
      <c r="O3388" s="563">
        <v>97504.0</v>
      </c>
      <c r="P3388" s="563"/>
      <c r="S3388" s="8"/>
      <c r="T3388" s="8"/>
      <c r="U3388" s="8"/>
      <c r="V3388" s="8"/>
      <c r="W3388" s="8"/>
    </row>
    <row r="3389" ht="15.75" customHeight="1">
      <c r="A3389" s="9" t="s">
        <v>6975</v>
      </c>
      <c r="B3389" s="9" t="s">
        <v>6976</v>
      </c>
      <c r="C3389" s="61">
        <v>14.0</v>
      </c>
      <c r="D3389" s="61">
        <v>71.0</v>
      </c>
      <c r="E3389" s="61">
        <v>2250.0</v>
      </c>
      <c r="F3389" s="61">
        <f t="shared" si="66"/>
        <v>692</v>
      </c>
      <c r="G3389" s="61">
        <v>650.0</v>
      </c>
      <c r="H3389" s="615">
        <v>3819.0</v>
      </c>
      <c r="I3389" s="515">
        <f t="shared" si="64"/>
        <v>3124</v>
      </c>
      <c r="J3389" s="515">
        <f t="shared" si="65"/>
        <v>2463</v>
      </c>
      <c r="K3389" s="61">
        <v>89.0</v>
      </c>
      <c r="L3389" s="560">
        <v>0.5</v>
      </c>
      <c r="M3389" s="590">
        <v>8.0</v>
      </c>
      <c r="N3389" s="55"/>
      <c r="O3389" s="563">
        <v>104262.0</v>
      </c>
      <c r="P3389" s="563"/>
      <c r="S3389" s="8"/>
      <c r="T3389" s="8"/>
      <c r="U3389" s="8"/>
      <c r="V3389" s="8"/>
      <c r="W3389" s="8"/>
    </row>
    <row r="3390" ht="15.75" customHeight="1">
      <c r="H3390" s="63"/>
      <c r="I3390" s="63"/>
      <c r="J3390" s="63"/>
      <c r="O3390" s="563">
        <v>0.0</v>
      </c>
      <c r="P3390" s="563"/>
      <c r="S3390" s="8"/>
      <c r="T3390" s="8"/>
      <c r="U3390" s="8"/>
      <c r="V3390" s="8"/>
      <c r="W3390" s="8"/>
    </row>
    <row r="3391" ht="15.75" customHeight="1">
      <c r="B3391" s="573" t="s">
        <v>1138</v>
      </c>
      <c r="H3391" s="63"/>
      <c r="I3391" s="63"/>
      <c r="J3391" s="63"/>
      <c r="O3391" s="563">
        <v>0.0</v>
      </c>
      <c r="P3391" s="563"/>
      <c r="S3391" s="8"/>
      <c r="T3391" s="8"/>
      <c r="U3391" s="8"/>
      <c r="V3391" s="8"/>
      <c r="W3391" s="8"/>
    </row>
    <row r="3392" ht="15.75" customHeight="1">
      <c r="A3392" s="9" t="s">
        <v>6977</v>
      </c>
      <c r="B3392" s="9" t="s">
        <v>6978</v>
      </c>
      <c r="C3392" s="61">
        <v>2.0</v>
      </c>
      <c r="D3392" s="61">
        <v>71.0</v>
      </c>
      <c r="E3392" s="61">
        <v>2500.0</v>
      </c>
      <c r="F3392" s="61">
        <v>92.0</v>
      </c>
      <c r="G3392" s="61">
        <v>50.0</v>
      </c>
      <c r="H3392" s="615">
        <v>609.0</v>
      </c>
      <c r="I3392" s="515">
        <f t="shared" ref="I3392:I3404" si="67">ROUND(H3392*0.818,0)</f>
        <v>498</v>
      </c>
      <c r="J3392" s="515">
        <f t="shared" ref="J3392:J3404" si="68">ROUND(H3392*0.645,0)</f>
        <v>393</v>
      </c>
      <c r="K3392" s="61">
        <v>14.1</v>
      </c>
      <c r="L3392" s="560">
        <v>0.5</v>
      </c>
      <c r="M3392" s="590">
        <v>2.0</v>
      </c>
      <c r="N3392" s="562" t="s">
        <v>2098</v>
      </c>
      <c r="O3392" s="563">
        <v>27995.0</v>
      </c>
      <c r="P3392" s="563"/>
      <c r="S3392" s="8"/>
      <c r="T3392" s="8"/>
      <c r="U3392" s="8"/>
      <c r="V3392" s="8"/>
      <c r="W3392" s="8"/>
    </row>
    <row r="3393" ht="15.75" customHeight="1">
      <c r="A3393" s="9" t="s">
        <v>6979</v>
      </c>
      <c r="B3393" s="9" t="s">
        <v>6980</v>
      </c>
      <c r="C3393" s="61">
        <v>3.0</v>
      </c>
      <c r="D3393" s="61">
        <v>71.0</v>
      </c>
      <c r="E3393" s="61">
        <v>2500.0</v>
      </c>
      <c r="F3393" s="61">
        <f t="shared" ref="F3393:F3404" si="69">F3392+50</f>
        <v>142</v>
      </c>
      <c r="G3393" s="61">
        <v>100.0</v>
      </c>
      <c r="H3393" s="615">
        <v>913.0</v>
      </c>
      <c r="I3393" s="515">
        <f t="shared" si="67"/>
        <v>747</v>
      </c>
      <c r="J3393" s="515">
        <f t="shared" si="68"/>
        <v>589</v>
      </c>
      <c r="K3393" s="61">
        <v>21.1</v>
      </c>
      <c r="L3393" s="560">
        <v>0.5</v>
      </c>
      <c r="M3393" s="590">
        <v>4.0</v>
      </c>
      <c r="N3393" s="105"/>
      <c r="O3393" s="563">
        <v>36399.0</v>
      </c>
      <c r="P3393" s="563"/>
      <c r="S3393" s="8"/>
      <c r="T3393" s="8"/>
      <c r="U3393" s="8"/>
      <c r="V3393" s="8"/>
      <c r="W3393" s="8"/>
    </row>
    <row r="3394" ht="15.75" customHeight="1">
      <c r="A3394" s="9" t="s">
        <v>6981</v>
      </c>
      <c r="B3394" s="9" t="s">
        <v>6982</v>
      </c>
      <c r="C3394" s="61">
        <v>4.0</v>
      </c>
      <c r="D3394" s="61">
        <v>71.0</v>
      </c>
      <c r="E3394" s="61">
        <v>2500.0</v>
      </c>
      <c r="F3394" s="61">
        <f t="shared" si="69"/>
        <v>192</v>
      </c>
      <c r="G3394" s="61">
        <v>150.0</v>
      </c>
      <c r="H3394" s="615">
        <v>1217.0</v>
      </c>
      <c r="I3394" s="515">
        <f t="shared" si="67"/>
        <v>996</v>
      </c>
      <c r="J3394" s="515">
        <f t="shared" si="68"/>
        <v>785</v>
      </c>
      <c r="K3394" s="61">
        <v>28.1</v>
      </c>
      <c r="L3394" s="560">
        <v>0.5</v>
      </c>
      <c r="M3394" s="590">
        <v>4.0</v>
      </c>
      <c r="N3394" s="105"/>
      <c r="O3394" s="563">
        <v>44820.0</v>
      </c>
      <c r="P3394" s="563"/>
      <c r="S3394" s="8"/>
      <c r="T3394" s="8"/>
      <c r="U3394" s="8"/>
      <c r="V3394" s="8"/>
      <c r="W3394" s="8"/>
    </row>
    <row r="3395" ht="15.75" customHeight="1">
      <c r="A3395" s="565" t="s">
        <v>6983</v>
      </c>
      <c r="B3395" s="565" t="s">
        <v>6984</v>
      </c>
      <c r="C3395" s="566">
        <v>5.0</v>
      </c>
      <c r="D3395" s="566">
        <v>71.0</v>
      </c>
      <c r="E3395" s="566">
        <v>2500.0</v>
      </c>
      <c r="F3395" s="566">
        <f t="shared" si="69"/>
        <v>242</v>
      </c>
      <c r="G3395" s="566">
        <v>200.0</v>
      </c>
      <c r="H3395" s="615">
        <v>1520.0</v>
      </c>
      <c r="I3395" s="515">
        <f t="shared" si="67"/>
        <v>1243</v>
      </c>
      <c r="J3395" s="515">
        <f t="shared" si="68"/>
        <v>980</v>
      </c>
      <c r="K3395" s="566">
        <v>35.2</v>
      </c>
      <c r="L3395" s="568">
        <v>0.5</v>
      </c>
      <c r="M3395" s="591">
        <v>4.0</v>
      </c>
      <c r="N3395" s="105"/>
      <c r="O3395" s="563">
        <v>53259.0</v>
      </c>
      <c r="P3395" s="563"/>
      <c r="S3395" s="8"/>
      <c r="T3395" s="8"/>
      <c r="U3395" s="8"/>
      <c r="V3395" s="8"/>
      <c r="W3395" s="8"/>
    </row>
    <row r="3396" ht="15.75" customHeight="1">
      <c r="A3396" s="9" t="s">
        <v>6985</v>
      </c>
      <c r="B3396" s="9" t="s">
        <v>6986</v>
      </c>
      <c r="C3396" s="61">
        <v>6.0</v>
      </c>
      <c r="D3396" s="61">
        <v>71.0</v>
      </c>
      <c r="E3396" s="61">
        <v>2500.0</v>
      </c>
      <c r="F3396" s="61">
        <f t="shared" si="69"/>
        <v>292</v>
      </c>
      <c r="G3396" s="61">
        <v>250.0</v>
      </c>
      <c r="H3396" s="615">
        <v>1824.0</v>
      </c>
      <c r="I3396" s="515">
        <f t="shared" si="67"/>
        <v>1492</v>
      </c>
      <c r="J3396" s="515">
        <f t="shared" si="68"/>
        <v>1176</v>
      </c>
      <c r="K3396" s="61">
        <v>42.2</v>
      </c>
      <c r="L3396" s="560">
        <v>0.5</v>
      </c>
      <c r="M3396" s="590">
        <v>4.0</v>
      </c>
      <c r="N3396" s="105"/>
      <c r="O3396" s="563">
        <v>61716.0</v>
      </c>
      <c r="P3396" s="563"/>
      <c r="S3396" s="8"/>
      <c r="T3396" s="8"/>
      <c r="U3396" s="8"/>
      <c r="V3396" s="8"/>
      <c r="W3396" s="8"/>
    </row>
    <row r="3397" ht="15.75" customHeight="1">
      <c r="A3397" s="9" t="s">
        <v>6987</v>
      </c>
      <c r="B3397" s="9" t="s">
        <v>6988</v>
      </c>
      <c r="C3397" s="61">
        <v>7.0</v>
      </c>
      <c r="D3397" s="61">
        <v>71.0</v>
      </c>
      <c r="E3397" s="61">
        <v>2500.0</v>
      </c>
      <c r="F3397" s="61">
        <f t="shared" si="69"/>
        <v>342</v>
      </c>
      <c r="G3397" s="61">
        <v>300.0</v>
      </c>
      <c r="H3397" s="615">
        <v>2128.0</v>
      </c>
      <c r="I3397" s="515">
        <f t="shared" si="67"/>
        <v>1741</v>
      </c>
      <c r="J3397" s="515">
        <f t="shared" si="68"/>
        <v>1373</v>
      </c>
      <c r="K3397" s="61">
        <v>49.2</v>
      </c>
      <c r="L3397" s="560">
        <v>0.5</v>
      </c>
      <c r="M3397" s="590">
        <v>6.0</v>
      </c>
      <c r="N3397" s="105"/>
      <c r="O3397" s="563">
        <v>70188.0</v>
      </c>
      <c r="P3397" s="563"/>
      <c r="S3397" s="8"/>
      <c r="T3397" s="8"/>
      <c r="U3397" s="8"/>
      <c r="V3397" s="8"/>
      <c r="W3397" s="8"/>
    </row>
    <row r="3398" ht="15.75" customHeight="1">
      <c r="A3398" s="565" t="s">
        <v>6989</v>
      </c>
      <c r="B3398" s="565" t="s">
        <v>6990</v>
      </c>
      <c r="C3398" s="566">
        <v>8.0</v>
      </c>
      <c r="D3398" s="566">
        <v>71.0</v>
      </c>
      <c r="E3398" s="566">
        <v>2500.0</v>
      </c>
      <c r="F3398" s="566">
        <f t="shared" si="69"/>
        <v>392</v>
      </c>
      <c r="G3398" s="566">
        <v>350.0</v>
      </c>
      <c r="H3398" s="615">
        <v>2431.0</v>
      </c>
      <c r="I3398" s="515">
        <f t="shared" si="67"/>
        <v>1989</v>
      </c>
      <c r="J3398" s="515">
        <f t="shared" si="68"/>
        <v>1568</v>
      </c>
      <c r="K3398" s="566">
        <v>56.2</v>
      </c>
      <c r="L3398" s="568">
        <v>0.5</v>
      </c>
      <c r="M3398" s="591">
        <v>6.0</v>
      </c>
      <c r="N3398" s="105"/>
      <c r="O3398" s="563">
        <v>78683.0</v>
      </c>
      <c r="P3398" s="563"/>
      <c r="S3398" s="8"/>
      <c r="T3398" s="8"/>
      <c r="U3398" s="8"/>
      <c r="V3398" s="8"/>
      <c r="W3398" s="8"/>
    </row>
    <row r="3399" ht="15.75" customHeight="1">
      <c r="A3399" s="9" t="s">
        <v>6991</v>
      </c>
      <c r="B3399" s="9" t="s">
        <v>6992</v>
      </c>
      <c r="C3399" s="61">
        <v>9.0</v>
      </c>
      <c r="D3399" s="61">
        <v>71.0</v>
      </c>
      <c r="E3399" s="61">
        <v>2500.0</v>
      </c>
      <c r="F3399" s="61">
        <f t="shared" si="69"/>
        <v>442</v>
      </c>
      <c r="G3399" s="61">
        <v>400.0</v>
      </c>
      <c r="H3399" s="615">
        <v>2734.0</v>
      </c>
      <c r="I3399" s="515">
        <f t="shared" si="67"/>
        <v>2236</v>
      </c>
      <c r="J3399" s="515">
        <f t="shared" si="68"/>
        <v>1763</v>
      </c>
      <c r="K3399" s="61">
        <v>63.2</v>
      </c>
      <c r="L3399" s="560">
        <v>0.5</v>
      </c>
      <c r="M3399" s="590">
        <v>6.0</v>
      </c>
      <c r="N3399" s="105"/>
      <c r="O3399" s="563">
        <v>87193.0</v>
      </c>
      <c r="P3399" s="563"/>
      <c r="S3399" s="8"/>
      <c r="T3399" s="8"/>
      <c r="U3399" s="8"/>
      <c r="V3399" s="8"/>
      <c r="W3399" s="8"/>
    </row>
    <row r="3400" ht="15.75" customHeight="1">
      <c r="A3400" s="9" t="s">
        <v>6993</v>
      </c>
      <c r="B3400" s="9" t="s">
        <v>6994</v>
      </c>
      <c r="C3400" s="61">
        <v>10.0</v>
      </c>
      <c r="D3400" s="61">
        <v>71.0</v>
      </c>
      <c r="E3400" s="61">
        <v>2500.0</v>
      </c>
      <c r="F3400" s="61">
        <f t="shared" si="69"/>
        <v>492</v>
      </c>
      <c r="G3400" s="61">
        <v>450.0</v>
      </c>
      <c r="H3400" s="615">
        <v>3037.0</v>
      </c>
      <c r="I3400" s="515">
        <f t="shared" si="67"/>
        <v>2484</v>
      </c>
      <c r="J3400" s="515">
        <f t="shared" si="68"/>
        <v>1959</v>
      </c>
      <c r="K3400" s="61">
        <v>70.2</v>
      </c>
      <c r="L3400" s="560">
        <v>0.5</v>
      </c>
      <c r="M3400" s="590">
        <v>6.0</v>
      </c>
      <c r="N3400" s="105"/>
      <c r="O3400" s="563">
        <v>95725.0</v>
      </c>
      <c r="P3400" s="563"/>
      <c r="S3400" s="8"/>
      <c r="T3400" s="8"/>
      <c r="U3400" s="8"/>
      <c r="V3400" s="8"/>
      <c r="W3400" s="8"/>
    </row>
    <row r="3401" ht="15.75" customHeight="1">
      <c r="A3401" s="565" t="s">
        <v>6995</v>
      </c>
      <c r="B3401" s="565" t="s">
        <v>6996</v>
      </c>
      <c r="C3401" s="566">
        <v>11.0</v>
      </c>
      <c r="D3401" s="566">
        <v>71.0</v>
      </c>
      <c r="E3401" s="566">
        <v>2500.0</v>
      </c>
      <c r="F3401" s="566">
        <f t="shared" si="69"/>
        <v>542</v>
      </c>
      <c r="G3401" s="566">
        <v>500.0</v>
      </c>
      <c r="H3401" s="615">
        <v>3340.0</v>
      </c>
      <c r="I3401" s="515">
        <f t="shared" si="67"/>
        <v>2732</v>
      </c>
      <c r="J3401" s="515">
        <f t="shared" si="68"/>
        <v>2154</v>
      </c>
      <c r="K3401" s="566">
        <v>77.2</v>
      </c>
      <c r="L3401" s="568">
        <v>0.5</v>
      </c>
      <c r="M3401" s="591">
        <v>6.0</v>
      </c>
      <c r="N3401" s="105"/>
      <c r="O3401" s="563">
        <v>104269.0</v>
      </c>
      <c r="P3401" s="563"/>
      <c r="S3401" s="8"/>
      <c r="T3401" s="8"/>
      <c r="U3401" s="8"/>
      <c r="V3401" s="8"/>
      <c r="W3401" s="8"/>
    </row>
    <row r="3402" ht="15.75" customHeight="1">
      <c r="A3402" s="9" t="s">
        <v>6997</v>
      </c>
      <c r="B3402" s="9" t="s">
        <v>6998</v>
      </c>
      <c r="C3402" s="61">
        <v>12.0</v>
      </c>
      <c r="D3402" s="61">
        <v>71.0</v>
      </c>
      <c r="E3402" s="61">
        <v>2500.0</v>
      </c>
      <c r="F3402" s="61">
        <f t="shared" si="69"/>
        <v>592</v>
      </c>
      <c r="G3402" s="61">
        <v>550.0</v>
      </c>
      <c r="H3402" s="615">
        <v>3643.0</v>
      </c>
      <c r="I3402" s="515">
        <f t="shared" si="67"/>
        <v>2980</v>
      </c>
      <c r="J3402" s="515">
        <f t="shared" si="68"/>
        <v>2350</v>
      </c>
      <c r="K3402" s="61">
        <v>84.3</v>
      </c>
      <c r="L3402" s="560">
        <v>0.5</v>
      </c>
      <c r="M3402" s="590">
        <v>8.0</v>
      </c>
      <c r="N3402" s="105"/>
      <c r="O3402" s="563">
        <v>112717.0</v>
      </c>
      <c r="P3402" s="563"/>
      <c r="S3402" s="8"/>
      <c r="T3402" s="8"/>
      <c r="U3402" s="8"/>
      <c r="V3402" s="8"/>
      <c r="W3402" s="8"/>
    </row>
    <row r="3403" ht="15.75" customHeight="1">
      <c r="A3403" s="9" t="s">
        <v>6999</v>
      </c>
      <c r="B3403" s="9" t="s">
        <v>7000</v>
      </c>
      <c r="C3403" s="61">
        <v>13.0</v>
      </c>
      <c r="D3403" s="61">
        <v>71.0</v>
      </c>
      <c r="E3403" s="61">
        <v>2500.0</v>
      </c>
      <c r="F3403" s="61">
        <f t="shared" si="69"/>
        <v>642</v>
      </c>
      <c r="G3403" s="61">
        <v>600.0</v>
      </c>
      <c r="H3403" s="615">
        <v>3945.0</v>
      </c>
      <c r="I3403" s="515">
        <f t="shared" si="67"/>
        <v>3227</v>
      </c>
      <c r="J3403" s="515">
        <f t="shared" si="68"/>
        <v>2545</v>
      </c>
      <c r="K3403" s="61">
        <v>91.3</v>
      </c>
      <c r="L3403" s="560">
        <v>0.5</v>
      </c>
      <c r="M3403" s="590">
        <v>8.0</v>
      </c>
      <c r="N3403" s="105"/>
      <c r="O3403" s="563">
        <v>121164.0</v>
      </c>
      <c r="P3403" s="563"/>
      <c r="S3403" s="8"/>
      <c r="T3403" s="8"/>
      <c r="U3403" s="8"/>
      <c r="V3403" s="8"/>
      <c r="W3403" s="8"/>
    </row>
    <row r="3404" ht="15.75" customHeight="1">
      <c r="A3404" s="9" t="s">
        <v>7001</v>
      </c>
      <c r="B3404" s="9" t="s">
        <v>7002</v>
      </c>
      <c r="C3404" s="61">
        <v>14.0</v>
      </c>
      <c r="D3404" s="61">
        <v>71.0</v>
      </c>
      <c r="E3404" s="61">
        <v>2500.0</v>
      </c>
      <c r="F3404" s="61">
        <f t="shared" si="69"/>
        <v>692</v>
      </c>
      <c r="G3404" s="61">
        <v>650.0</v>
      </c>
      <c r="H3404" s="615">
        <v>4247.0</v>
      </c>
      <c r="I3404" s="515">
        <f t="shared" si="67"/>
        <v>3474</v>
      </c>
      <c r="J3404" s="515">
        <f t="shared" si="68"/>
        <v>2739</v>
      </c>
      <c r="K3404" s="61">
        <v>98.3</v>
      </c>
      <c r="L3404" s="560">
        <v>0.5</v>
      </c>
      <c r="M3404" s="590">
        <v>8.0</v>
      </c>
      <c r="N3404" s="55"/>
      <c r="O3404" s="563">
        <v>129612.0</v>
      </c>
      <c r="P3404" s="563"/>
      <c r="S3404" s="8"/>
      <c r="T3404" s="8"/>
      <c r="U3404" s="8"/>
      <c r="V3404" s="8"/>
      <c r="W3404" s="8"/>
    </row>
    <row r="3405" ht="15.75" customHeight="1">
      <c r="H3405" s="63"/>
      <c r="I3405" s="63"/>
      <c r="J3405" s="63"/>
      <c r="M3405" s="67"/>
      <c r="O3405" s="563">
        <v>0.0</v>
      </c>
      <c r="P3405" s="563"/>
      <c r="S3405" s="8"/>
      <c r="T3405" s="8"/>
      <c r="U3405" s="8"/>
      <c r="V3405" s="8"/>
      <c r="W3405" s="8"/>
    </row>
    <row r="3406" ht="15.75" customHeight="1">
      <c r="B3406" s="573" t="s">
        <v>1195</v>
      </c>
      <c r="H3406" s="63"/>
      <c r="I3406" s="63"/>
      <c r="J3406" s="63"/>
      <c r="M3406" s="67"/>
      <c r="O3406" s="563">
        <v>0.0</v>
      </c>
      <c r="P3406" s="563"/>
      <c r="S3406" s="8"/>
      <c r="T3406" s="8"/>
      <c r="U3406" s="8"/>
      <c r="V3406" s="8"/>
      <c r="W3406" s="8"/>
    </row>
    <row r="3407" ht="15.75" customHeight="1">
      <c r="A3407" s="9" t="s">
        <v>7003</v>
      </c>
      <c r="B3407" s="9" t="s">
        <v>7004</v>
      </c>
      <c r="C3407" s="61">
        <v>2.0</v>
      </c>
      <c r="D3407" s="61">
        <v>71.0</v>
      </c>
      <c r="E3407" s="61">
        <v>3000.0</v>
      </c>
      <c r="F3407" s="61">
        <v>92.0</v>
      </c>
      <c r="G3407" s="61">
        <v>50.0</v>
      </c>
      <c r="H3407" s="615">
        <v>730.0</v>
      </c>
      <c r="I3407" s="515">
        <f t="shared" ref="I3407:I3419" si="70">ROUND(H3407*0.818,0)</f>
        <v>597</v>
      </c>
      <c r="J3407" s="515">
        <f t="shared" ref="J3407:J3419" si="71">ROUND(H3407*0.645,0)</f>
        <v>471</v>
      </c>
      <c r="K3407" s="61">
        <v>16.8</v>
      </c>
      <c r="L3407" s="560">
        <v>0.5</v>
      </c>
      <c r="M3407" s="590">
        <v>2.0</v>
      </c>
      <c r="N3407" s="562" t="s">
        <v>2098</v>
      </c>
      <c r="O3407" s="563">
        <v>33022.0</v>
      </c>
      <c r="P3407" s="563"/>
      <c r="S3407" s="8"/>
      <c r="T3407" s="8"/>
      <c r="U3407" s="8"/>
      <c r="V3407" s="8"/>
      <c r="W3407" s="8"/>
    </row>
    <row r="3408" ht="15.75" customHeight="1">
      <c r="A3408" s="9" t="s">
        <v>7005</v>
      </c>
      <c r="B3408" s="9" t="s">
        <v>7006</v>
      </c>
      <c r="C3408" s="61">
        <v>3.0</v>
      </c>
      <c r="D3408" s="61">
        <v>71.0</v>
      </c>
      <c r="E3408" s="61">
        <v>3000.0</v>
      </c>
      <c r="F3408" s="61">
        <f t="shared" ref="F3408:F3419" si="72">F3407+50</f>
        <v>142</v>
      </c>
      <c r="G3408" s="61">
        <v>100.0</v>
      </c>
      <c r="H3408" s="615">
        <v>1094.0</v>
      </c>
      <c r="I3408" s="515">
        <f t="shared" si="70"/>
        <v>895</v>
      </c>
      <c r="J3408" s="515">
        <f t="shared" si="71"/>
        <v>706</v>
      </c>
      <c r="K3408" s="61">
        <v>25.1</v>
      </c>
      <c r="L3408" s="560">
        <v>0.5</v>
      </c>
      <c r="M3408" s="590">
        <v>4.0</v>
      </c>
      <c r="N3408" s="105"/>
      <c r="O3408" s="563">
        <v>43106.0</v>
      </c>
      <c r="P3408" s="563"/>
      <c r="S3408" s="8"/>
      <c r="T3408" s="8"/>
      <c r="U3408" s="8"/>
      <c r="V3408" s="8"/>
      <c r="W3408" s="8"/>
    </row>
    <row r="3409" ht="15.75" customHeight="1">
      <c r="A3409" s="9" t="s">
        <v>7007</v>
      </c>
      <c r="B3409" s="9" t="s">
        <v>7008</v>
      </c>
      <c r="C3409" s="61">
        <v>4.0</v>
      </c>
      <c r="D3409" s="61">
        <v>71.0</v>
      </c>
      <c r="E3409" s="61">
        <v>3000.0</v>
      </c>
      <c r="F3409" s="61">
        <f t="shared" si="72"/>
        <v>192</v>
      </c>
      <c r="G3409" s="61">
        <v>150.0</v>
      </c>
      <c r="H3409" s="615">
        <v>1459.0</v>
      </c>
      <c r="I3409" s="515">
        <f t="shared" si="70"/>
        <v>1193</v>
      </c>
      <c r="J3409" s="515">
        <f t="shared" si="71"/>
        <v>941</v>
      </c>
      <c r="K3409" s="61">
        <v>33.4</v>
      </c>
      <c r="L3409" s="560">
        <v>0.5</v>
      </c>
      <c r="M3409" s="590">
        <v>4.0</v>
      </c>
      <c r="N3409" s="105"/>
      <c r="O3409" s="563">
        <v>53211.0</v>
      </c>
      <c r="P3409" s="563"/>
      <c r="S3409" s="8"/>
      <c r="T3409" s="8"/>
      <c r="U3409" s="8"/>
      <c r="V3409" s="8"/>
      <c r="W3409" s="8"/>
    </row>
    <row r="3410" ht="15.75" customHeight="1">
      <c r="A3410" s="565" t="s">
        <v>7009</v>
      </c>
      <c r="B3410" s="565" t="s">
        <v>7010</v>
      </c>
      <c r="C3410" s="566">
        <v>5.0</v>
      </c>
      <c r="D3410" s="566">
        <v>71.0</v>
      </c>
      <c r="E3410" s="566">
        <v>3000.0</v>
      </c>
      <c r="F3410" s="566">
        <f t="shared" si="72"/>
        <v>242</v>
      </c>
      <c r="G3410" s="566">
        <v>200.0</v>
      </c>
      <c r="H3410" s="615">
        <v>1823.0</v>
      </c>
      <c r="I3410" s="515">
        <f t="shared" si="70"/>
        <v>1491</v>
      </c>
      <c r="J3410" s="515">
        <f t="shared" si="71"/>
        <v>1176</v>
      </c>
      <c r="K3410" s="566">
        <v>41.8</v>
      </c>
      <c r="L3410" s="568">
        <v>0.5</v>
      </c>
      <c r="M3410" s="591">
        <v>4.0</v>
      </c>
      <c r="N3410" s="105"/>
      <c r="O3410" s="563">
        <v>63337.0</v>
      </c>
      <c r="P3410" s="563"/>
      <c r="S3410" s="8"/>
      <c r="T3410" s="8"/>
      <c r="U3410" s="8"/>
      <c r="V3410" s="8"/>
      <c r="W3410" s="8"/>
    </row>
    <row r="3411" ht="15.75" customHeight="1">
      <c r="A3411" s="9" t="s">
        <v>7011</v>
      </c>
      <c r="B3411" s="9" t="s">
        <v>7012</v>
      </c>
      <c r="C3411" s="61">
        <v>6.0</v>
      </c>
      <c r="D3411" s="61">
        <v>71.0</v>
      </c>
      <c r="E3411" s="61">
        <v>3000.0</v>
      </c>
      <c r="F3411" s="61">
        <f t="shared" si="72"/>
        <v>292</v>
      </c>
      <c r="G3411" s="61">
        <v>250.0</v>
      </c>
      <c r="H3411" s="615">
        <v>2188.0</v>
      </c>
      <c r="I3411" s="515">
        <f t="shared" si="70"/>
        <v>1790</v>
      </c>
      <c r="J3411" s="515">
        <f t="shared" si="71"/>
        <v>1411</v>
      </c>
      <c r="K3411" s="61">
        <v>50.1</v>
      </c>
      <c r="L3411" s="560">
        <v>0.5</v>
      </c>
      <c r="M3411" s="590">
        <v>4.0</v>
      </c>
      <c r="N3411" s="105"/>
      <c r="O3411" s="563">
        <v>73484.0</v>
      </c>
      <c r="P3411" s="563"/>
      <c r="S3411" s="8"/>
      <c r="T3411" s="8"/>
      <c r="U3411" s="8"/>
      <c r="V3411" s="8"/>
      <c r="W3411" s="8"/>
    </row>
    <row r="3412" ht="15.75" customHeight="1">
      <c r="A3412" s="9" t="s">
        <v>7013</v>
      </c>
      <c r="B3412" s="9" t="s">
        <v>7014</v>
      </c>
      <c r="C3412" s="61">
        <v>7.0</v>
      </c>
      <c r="D3412" s="61">
        <v>71.0</v>
      </c>
      <c r="E3412" s="61">
        <v>3000.0</v>
      </c>
      <c r="F3412" s="61">
        <f t="shared" si="72"/>
        <v>342</v>
      </c>
      <c r="G3412" s="61">
        <v>300.0</v>
      </c>
      <c r="H3412" s="615">
        <v>2552.0</v>
      </c>
      <c r="I3412" s="515">
        <f t="shared" si="70"/>
        <v>2088</v>
      </c>
      <c r="J3412" s="515">
        <f t="shared" si="71"/>
        <v>1646</v>
      </c>
      <c r="K3412" s="61">
        <v>58.5</v>
      </c>
      <c r="L3412" s="560">
        <v>0.5</v>
      </c>
      <c r="M3412" s="590">
        <v>6.0</v>
      </c>
      <c r="N3412" s="105"/>
      <c r="O3412" s="563">
        <v>83653.0</v>
      </c>
      <c r="P3412" s="563"/>
      <c r="S3412" s="8"/>
      <c r="T3412" s="8"/>
      <c r="U3412" s="8"/>
      <c r="V3412" s="8"/>
      <c r="W3412" s="8"/>
    </row>
    <row r="3413" ht="15.75" customHeight="1">
      <c r="A3413" s="565" t="s">
        <v>7015</v>
      </c>
      <c r="B3413" s="565" t="s">
        <v>7016</v>
      </c>
      <c r="C3413" s="566">
        <v>8.0</v>
      </c>
      <c r="D3413" s="566">
        <v>71.0</v>
      </c>
      <c r="E3413" s="566">
        <v>3000.0</v>
      </c>
      <c r="F3413" s="566">
        <f t="shared" si="72"/>
        <v>392</v>
      </c>
      <c r="G3413" s="566">
        <v>350.0</v>
      </c>
      <c r="H3413" s="615">
        <v>2916.0</v>
      </c>
      <c r="I3413" s="515">
        <f t="shared" si="70"/>
        <v>2385</v>
      </c>
      <c r="J3413" s="515">
        <f t="shared" si="71"/>
        <v>1881</v>
      </c>
      <c r="K3413" s="566">
        <v>66.8</v>
      </c>
      <c r="L3413" s="568">
        <v>0.5</v>
      </c>
      <c r="M3413" s="591">
        <v>6.0</v>
      </c>
      <c r="N3413" s="105"/>
      <c r="O3413" s="563">
        <v>93848.0</v>
      </c>
      <c r="P3413" s="563"/>
      <c r="S3413" s="8"/>
      <c r="T3413" s="8"/>
      <c r="U3413" s="8"/>
      <c r="V3413" s="8"/>
      <c r="W3413" s="8"/>
    </row>
    <row r="3414" ht="15.75" customHeight="1">
      <c r="A3414" s="9" t="s">
        <v>7017</v>
      </c>
      <c r="B3414" s="9" t="s">
        <v>7018</v>
      </c>
      <c r="C3414" s="61">
        <v>9.0</v>
      </c>
      <c r="D3414" s="61">
        <v>71.0</v>
      </c>
      <c r="E3414" s="61">
        <v>3000.0</v>
      </c>
      <c r="F3414" s="61">
        <f t="shared" si="72"/>
        <v>442</v>
      </c>
      <c r="G3414" s="61">
        <v>400.0</v>
      </c>
      <c r="H3414" s="615">
        <v>3280.0</v>
      </c>
      <c r="I3414" s="515">
        <f t="shared" si="70"/>
        <v>2683</v>
      </c>
      <c r="J3414" s="515">
        <f t="shared" si="71"/>
        <v>2116</v>
      </c>
      <c r="K3414" s="61">
        <v>75.1</v>
      </c>
      <c r="L3414" s="560">
        <v>0.5</v>
      </c>
      <c r="M3414" s="590">
        <v>6.0</v>
      </c>
      <c r="N3414" s="105"/>
      <c r="O3414" s="563">
        <v>104058.0</v>
      </c>
      <c r="P3414" s="563"/>
      <c r="S3414" s="8"/>
      <c r="T3414" s="8"/>
      <c r="U3414" s="8"/>
      <c r="V3414" s="8"/>
      <c r="W3414" s="8"/>
    </row>
    <row r="3415" ht="15.75" customHeight="1">
      <c r="A3415" s="9" t="s">
        <v>7019</v>
      </c>
      <c r="B3415" s="9" t="s">
        <v>7020</v>
      </c>
      <c r="C3415" s="61">
        <v>10.0</v>
      </c>
      <c r="D3415" s="61">
        <v>71.0</v>
      </c>
      <c r="E3415" s="61">
        <v>3000.0</v>
      </c>
      <c r="F3415" s="61">
        <f t="shared" si="72"/>
        <v>492</v>
      </c>
      <c r="G3415" s="61">
        <v>450.0</v>
      </c>
      <c r="H3415" s="615">
        <v>3644.0</v>
      </c>
      <c r="I3415" s="515">
        <f t="shared" si="70"/>
        <v>2981</v>
      </c>
      <c r="J3415" s="515">
        <f t="shared" si="71"/>
        <v>2350</v>
      </c>
      <c r="K3415" s="61">
        <v>83.5</v>
      </c>
      <c r="L3415" s="560">
        <v>0.5</v>
      </c>
      <c r="M3415" s="590">
        <v>6.0</v>
      </c>
      <c r="N3415" s="105"/>
      <c r="O3415" s="563">
        <v>114298.0</v>
      </c>
      <c r="P3415" s="563"/>
      <c r="S3415" s="8"/>
      <c r="T3415" s="8"/>
      <c r="U3415" s="8"/>
      <c r="V3415" s="8"/>
      <c r="W3415" s="8"/>
    </row>
    <row r="3416" ht="15.75" customHeight="1">
      <c r="A3416" s="565" t="s">
        <v>7021</v>
      </c>
      <c r="B3416" s="565" t="s">
        <v>7022</v>
      </c>
      <c r="C3416" s="566">
        <v>11.0</v>
      </c>
      <c r="D3416" s="566">
        <v>71.0</v>
      </c>
      <c r="E3416" s="566">
        <v>3000.0</v>
      </c>
      <c r="F3416" s="566">
        <f t="shared" si="72"/>
        <v>542</v>
      </c>
      <c r="G3416" s="566">
        <v>500.0</v>
      </c>
      <c r="H3416" s="615">
        <v>4007.0</v>
      </c>
      <c r="I3416" s="515">
        <f t="shared" si="70"/>
        <v>3278</v>
      </c>
      <c r="J3416" s="515">
        <f t="shared" si="71"/>
        <v>2585</v>
      </c>
      <c r="K3416" s="566">
        <v>91.8</v>
      </c>
      <c r="L3416" s="568">
        <v>0.5</v>
      </c>
      <c r="M3416" s="591">
        <v>6.0</v>
      </c>
      <c r="N3416" s="105"/>
      <c r="O3416" s="563">
        <v>124551.0</v>
      </c>
      <c r="P3416" s="563"/>
      <c r="S3416" s="8"/>
      <c r="T3416" s="8"/>
      <c r="U3416" s="8"/>
      <c r="V3416" s="8"/>
      <c r="W3416" s="8"/>
    </row>
    <row r="3417" ht="15.75" customHeight="1">
      <c r="A3417" s="9" t="s">
        <v>7023</v>
      </c>
      <c r="B3417" s="9" t="s">
        <v>7024</v>
      </c>
      <c r="C3417" s="61">
        <v>12.0</v>
      </c>
      <c r="D3417" s="61">
        <v>71.0</v>
      </c>
      <c r="E3417" s="61">
        <v>3000.0</v>
      </c>
      <c r="F3417" s="61">
        <f t="shared" si="72"/>
        <v>592</v>
      </c>
      <c r="G3417" s="61">
        <v>550.0</v>
      </c>
      <c r="H3417" s="615">
        <v>4371.0</v>
      </c>
      <c r="I3417" s="515">
        <f t="shared" si="70"/>
        <v>3575</v>
      </c>
      <c r="J3417" s="515">
        <f t="shared" si="71"/>
        <v>2819</v>
      </c>
      <c r="K3417" s="61">
        <v>100.2</v>
      </c>
      <c r="L3417" s="560">
        <v>0.5</v>
      </c>
      <c r="M3417" s="590">
        <v>8.0</v>
      </c>
      <c r="N3417" s="105"/>
      <c r="O3417" s="563">
        <v>134687.0</v>
      </c>
      <c r="P3417" s="563"/>
      <c r="S3417" s="8"/>
      <c r="T3417" s="8"/>
      <c r="U3417" s="8"/>
      <c r="V3417" s="8"/>
      <c r="W3417" s="8"/>
    </row>
    <row r="3418" ht="15.75" customHeight="1">
      <c r="A3418" s="9" t="s">
        <v>7025</v>
      </c>
      <c r="B3418" s="9" t="s">
        <v>7026</v>
      </c>
      <c r="C3418" s="61">
        <v>13.0</v>
      </c>
      <c r="D3418" s="61">
        <v>71.0</v>
      </c>
      <c r="E3418" s="61">
        <v>3000.0</v>
      </c>
      <c r="F3418" s="61">
        <f t="shared" si="72"/>
        <v>642</v>
      </c>
      <c r="G3418" s="61">
        <v>600.0</v>
      </c>
      <c r="H3418" s="615">
        <v>4733.0</v>
      </c>
      <c r="I3418" s="515">
        <f t="shared" si="70"/>
        <v>3872</v>
      </c>
      <c r="J3418" s="515">
        <f t="shared" si="71"/>
        <v>3053</v>
      </c>
      <c r="K3418" s="61">
        <v>108.5</v>
      </c>
      <c r="L3418" s="560">
        <v>0.5</v>
      </c>
      <c r="M3418" s="590">
        <v>8.0</v>
      </c>
      <c r="N3418" s="105"/>
      <c r="O3418" s="563">
        <v>144824.0</v>
      </c>
      <c r="P3418" s="563"/>
      <c r="S3418" s="8"/>
      <c r="T3418" s="8"/>
      <c r="U3418" s="8"/>
      <c r="V3418" s="8"/>
      <c r="W3418" s="8"/>
    </row>
    <row r="3419" ht="15.75" customHeight="1">
      <c r="A3419" s="9" t="s">
        <v>7027</v>
      </c>
      <c r="B3419" s="9" t="s">
        <v>7028</v>
      </c>
      <c r="C3419" s="61">
        <v>14.0</v>
      </c>
      <c r="D3419" s="61">
        <v>71.0</v>
      </c>
      <c r="E3419" s="61">
        <v>3000.0</v>
      </c>
      <c r="F3419" s="61">
        <f t="shared" si="72"/>
        <v>692</v>
      </c>
      <c r="G3419" s="61">
        <v>650.0</v>
      </c>
      <c r="H3419" s="615">
        <v>5097.0</v>
      </c>
      <c r="I3419" s="515">
        <f t="shared" si="70"/>
        <v>4169</v>
      </c>
      <c r="J3419" s="515">
        <f t="shared" si="71"/>
        <v>3288</v>
      </c>
      <c r="K3419" s="61">
        <v>116.8</v>
      </c>
      <c r="L3419" s="560">
        <v>0.5</v>
      </c>
      <c r="M3419" s="590">
        <v>8.0</v>
      </c>
      <c r="N3419" s="55"/>
      <c r="O3419" s="563">
        <v>154960.0</v>
      </c>
      <c r="P3419" s="563"/>
      <c r="S3419" s="8"/>
      <c r="T3419" s="8"/>
      <c r="U3419" s="8"/>
      <c r="V3419" s="8"/>
      <c r="W3419" s="8"/>
    </row>
    <row r="3420" ht="15.75" customHeight="1">
      <c r="A3420" s="8"/>
      <c r="B3420" s="8"/>
      <c r="C3420" s="67"/>
      <c r="D3420" s="67"/>
      <c r="E3420" s="67"/>
      <c r="F3420" s="67"/>
      <c r="G3420" s="67"/>
      <c r="H3420" s="616"/>
      <c r="I3420" s="115"/>
      <c r="J3420" s="115"/>
      <c r="K3420" s="67"/>
      <c r="L3420" s="570"/>
      <c r="M3420" s="67"/>
      <c r="N3420" s="576"/>
      <c r="O3420" s="563">
        <v>0.0</v>
      </c>
      <c r="P3420" s="563"/>
      <c r="Q3420" s="8"/>
      <c r="S3420" s="8"/>
      <c r="T3420" s="8"/>
      <c r="U3420" s="8"/>
      <c r="V3420" s="8"/>
      <c r="W3420" s="8"/>
    </row>
    <row r="3421" ht="15.75" customHeight="1">
      <c r="B3421" s="573" t="s">
        <v>7029</v>
      </c>
      <c r="O3421" s="563">
        <v>0.0</v>
      </c>
      <c r="P3421" s="563"/>
      <c r="R3421" s="8"/>
      <c r="S3421" s="8"/>
      <c r="T3421" s="8"/>
      <c r="U3421" s="8"/>
      <c r="V3421" s="8"/>
      <c r="W3421" s="8"/>
      <c r="X3421" s="8"/>
      <c r="Y3421" s="8"/>
    </row>
    <row r="3422" ht="15.75" customHeight="1">
      <c r="A3422" s="9" t="s">
        <v>7030</v>
      </c>
      <c r="B3422" s="9" t="s">
        <v>7031</v>
      </c>
      <c r="C3422" s="61">
        <v>2.0</v>
      </c>
      <c r="D3422" s="61">
        <v>71.0</v>
      </c>
      <c r="E3422" s="61">
        <v>92.0</v>
      </c>
      <c r="F3422" s="61">
        <v>500.0</v>
      </c>
      <c r="G3422" s="61" t="s">
        <v>5590</v>
      </c>
      <c r="H3422" s="615">
        <v>123.0</v>
      </c>
      <c r="I3422" s="515">
        <v>101.0</v>
      </c>
      <c r="J3422" s="515">
        <v>79.0</v>
      </c>
      <c r="K3422" s="246">
        <v>3.5</v>
      </c>
      <c r="L3422" s="560">
        <v>0.5</v>
      </c>
      <c r="M3422" s="590">
        <v>2.0</v>
      </c>
      <c r="N3422" s="593" t="s">
        <v>1254</v>
      </c>
      <c r="O3422" s="563">
        <v>11756.0</v>
      </c>
      <c r="P3422" s="563"/>
      <c r="S3422" s="8"/>
      <c r="T3422" s="8"/>
      <c r="U3422" s="8"/>
      <c r="V3422" s="8"/>
      <c r="W3422" s="8"/>
    </row>
    <row r="3423" ht="15.75" customHeight="1">
      <c r="A3423" s="9" t="s">
        <v>7032</v>
      </c>
      <c r="B3423" s="9" t="s">
        <v>7033</v>
      </c>
      <c r="C3423" s="61">
        <v>3.0</v>
      </c>
      <c r="D3423" s="61">
        <v>71.0</v>
      </c>
      <c r="E3423" s="61">
        <f t="shared" ref="E3423:E3434" si="73">E3422+50</f>
        <v>142</v>
      </c>
      <c r="F3423" s="61">
        <v>500.0</v>
      </c>
      <c r="G3423" s="61" t="s">
        <v>5593</v>
      </c>
      <c r="H3423" s="615">
        <v>182.0</v>
      </c>
      <c r="I3423" s="515">
        <v>149.0</v>
      </c>
      <c r="J3423" s="515">
        <v>117.0</v>
      </c>
      <c r="K3423" s="246">
        <v>5.2</v>
      </c>
      <c r="L3423" s="560">
        <v>0.5</v>
      </c>
      <c r="M3423" s="590">
        <v>4.0</v>
      </c>
      <c r="N3423" s="105"/>
      <c r="O3423" s="563">
        <v>13837.0</v>
      </c>
      <c r="P3423" s="563"/>
      <c r="R3423" s="572"/>
      <c r="S3423" s="8"/>
      <c r="T3423" s="8"/>
      <c r="U3423" s="8"/>
      <c r="V3423" s="8"/>
      <c r="W3423" s="8"/>
    </row>
    <row r="3424" ht="15.75" customHeight="1">
      <c r="A3424" s="9" t="s">
        <v>7034</v>
      </c>
      <c r="B3424" s="9" t="s">
        <v>7035</v>
      </c>
      <c r="C3424" s="61">
        <v>4.0</v>
      </c>
      <c r="D3424" s="61">
        <v>71.0</v>
      </c>
      <c r="E3424" s="61">
        <f t="shared" si="73"/>
        <v>192</v>
      </c>
      <c r="F3424" s="61">
        <v>500.0</v>
      </c>
      <c r="G3424" s="61" t="s">
        <v>5596</v>
      </c>
      <c r="H3424" s="615">
        <v>243.0</v>
      </c>
      <c r="I3424" s="515">
        <v>199.0</v>
      </c>
      <c r="J3424" s="515">
        <v>157.0</v>
      </c>
      <c r="K3424" s="246">
        <v>7.0</v>
      </c>
      <c r="L3424" s="560">
        <v>0.5</v>
      </c>
      <c r="M3424" s="590">
        <v>4.0</v>
      </c>
      <c r="N3424" s="105"/>
      <c r="O3424" s="563">
        <v>15923.0</v>
      </c>
      <c r="P3424" s="563"/>
      <c r="R3424" s="572"/>
      <c r="S3424" s="8"/>
      <c r="T3424" s="8"/>
      <c r="U3424" s="8"/>
      <c r="V3424" s="8"/>
      <c r="W3424" s="8"/>
      <c r="Y3424" s="8"/>
    </row>
    <row r="3425" ht="15.75" customHeight="1">
      <c r="A3425" s="9" t="s">
        <v>7036</v>
      </c>
      <c r="B3425" s="9" t="s">
        <v>7037</v>
      </c>
      <c r="C3425" s="61">
        <v>5.0</v>
      </c>
      <c r="D3425" s="61">
        <v>71.0</v>
      </c>
      <c r="E3425" s="566">
        <f t="shared" si="73"/>
        <v>242</v>
      </c>
      <c r="F3425" s="61">
        <v>500.0</v>
      </c>
      <c r="G3425" s="61" t="s">
        <v>5599</v>
      </c>
      <c r="H3425" s="615">
        <v>304.0</v>
      </c>
      <c r="I3425" s="515">
        <v>249.0</v>
      </c>
      <c r="J3425" s="515">
        <v>196.0</v>
      </c>
      <c r="K3425" s="246">
        <v>8.7</v>
      </c>
      <c r="L3425" s="560">
        <v>0.5</v>
      </c>
      <c r="M3425" s="591">
        <v>4.0</v>
      </c>
      <c r="N3425" s="105"/>
      <c r="O3425" s="563">
        <v>18014.0</v>
      </c>
      <c r="P3425" s="563"/>
      <c r="Q3425" s="8"/>
      <c r="R3425" s="572"/>
      <c r="S3425" s="8"/>
      <c r="T3425" s="8"/>
      <c r="U3425" s="8"/>
      <c r="V3425" s="8"/>
      <c r="W3425" s="8"/>
      <c r="Y3425" s="8"/>
    </row>
    <row r="3426" ht="15.75" customHeight="1">
      <c r="A3426" s="9" t="s">
        <v>7038</v>
      </c>
      <c r="B3426" s="9" t="s">
        <v>7039</v>
      </c>
      <c r="C3426" s="61">
        <v>6.0</v>
      </c>
      <c r="D3426" s="61">
        <v>71.0</v>
      </c>
      <c r="E3426" s="61">
        <f t="shared" si="73"/>
        <v>292</v>
      </c>
      <c r="F3426" s="61">
        <v>500.0</v>
      </c>
      <c r="G3426" s="61" t="s">
        <v>5602</v>
      </c>
      <c r="H3426" s="615">
        <v>365.0</v>
      </c>
      <c r="I3426" s="515">
        <v>299.0</v>
      </c>
      <c r="J3426" s="515">
        <v>235.0</v>
      </c>
      <c r="K3426" s="246">
        <v>10.4</v>
      </c>
      <c r="L3426" s="560">
        <v>0.5</v>
      </c>
      <c r="M3426" s="590">
        <v>4.0</v>
      </c>
      <c r="N3426" s="105"/>
      <c r="O3426" s="563">
        <v>20107.0</v>
      </c>
      <c r="P3426" s="563"/>
      <c r="Q3426" s="8"/>
      <c r="R3426" s="572"/>
      <c r="S3426" s="8"/>
      <c r="T3426" s="8"/>
      <c r="U3426" s="8"/>
      <c r="V3426" s="8"/>
      <c r="W3426" s="8"/>
      <c r="Y3426" s="8"/>
    </row>
    <row r="3427" ht="15.75" customHeight="1">
      <c r="A3427" s="9" t="s">
        <v>7040</v>
      </c>
      <c r="B3427" s="9" t="s">
        <v>7041</v>
      </c>
      <c r="C3427" s="61">
        <v>7.0</v>
      </c>
      <c r="D3427" s="61">
        <v>71.0</v>
      </c>
      <c r="E3427" s="61">
        <f t="shared" si="73"/>
        <v>342</v>
      </c>
      <c r="F3427" s="61">
        <v>500.0</v>
      </c>
      <c r="G3427" s="61" t="s">
        <v>5605</v>
      </c>
      <c r="H3427" s="615">
        <v>426.0</v>
      </c>
      <c r="I3427" s="515">
        <v>348.0</v>
      </c>
      <c r="J3427" s="515">
        <v>275.0</v>
      </c>
      <c r="K3427" s="246">
        <v>12.1</v>
      </c>
      <c r="L3427" s="560">
        <v>0.5</v>
      </c>
      <c r="M3427" s="590">
        <v>6.0</v>
      </c>
      <c r="N3427" s="105"/>
      <c r="O3427" s="563">
        <v>22206.0</v>
      </c>
      <c r="P3427" s="563"/>
      <c r="Q3427" s="8"/>
      <c r="R3427" s="572"/>
      <c r="S3427" s="8"/>
      <c r="T3427" s="8"/>
      <c r="U3427" s="8"/>
      <c r="V3427" s="8"/>
      <c r="W3427" s="8"/>
      <c r="Y3427" s="8"/>
    </row>
    <row r="3428" ht="15.75" customHeight="1">
      <c r="A3428" s="9" t="s">
        <v>7042</v>
      </c>
      <c r="B3428" s="9" t="s">
        <v>7043</v>
      </c>
      <c r="C3428" s="61">
        <v>8.0</v>
      </c>
      <c r="D3428" s="61">
        <v>71.0</v>
      </c>
      <c r="E3428" s="566">
        <f t="shared" si="73"/>
        <v>392</v>
      </c>
      <c r="F3428" s="61">
        <v>500.0</v>
      </c>
      <c r="G3428" s="61" t="s">
        <v>5608</v>
      </c>
      <c r="H3428" s="615">
        <v>485.0</v>
      </c>
      <c r="I3428" s="515">
        <v>397.0</v>
      </c>
      <c r="J3428" s="515">
        <v>313.0</v>
      </c>
      <c r="K3428" s="246">
        <v>13.8</v>
      </c>
      <c r="L3428" s="560">
        <v>0.5</v>
      </c>
      <c r="M3428" s="591">
        <v>6.0</v>
      </c>
      <c r="N3428" s="105"/>
      <c r="O3428" s="563">
        <v>24309.0</v>
      </c>
      <c r="P3428" s="563"/>
      <c r="Q3428" s="8"/>
      <c r="R3428" s="572"/>
      <c r="S3428" s="8"/>
      <c r="T3428" s="8"/>
      <c r="U3428" s="8"/>
      <c r="V3428" s="8"/>
      <c r="W3428" s="8"/>
      <c r="Y3428" s="8"/>
    </row>
    <row r="3429" ht="15.75" customHeight="1">
      <c r="A3429" s="9" t="s">
        <v>7044</v>
      </c>
      <c r="B3429" s="9" t="s">
        <v>7045</v>
      </c>
      <c r="C3429" s="61">
        <v>9.0</v>
      </c>
      <c r="D3429" s="61">
        <v>71.0</v>
      </c>
      <c r="E3429" s="61">
        <f t="shared" si="73"/>
        <v>442</v>
      </c>
      <c r="F3429" s="61">
        <v>500.0</v>
      </c>
      <c r="G3429" s="61" t="s">
        <v>5611</v>
      </c>
      <c r="H3429" s="615">
        <v>547.0</v>
      </c>
      <c r="I3429" s="515">
        <v>447.0</v>
      </c>
      <c r="J3429" s="515">
        <v>353.0</v>
      </c>
      <c r="K3429" s="246">
        <v>15.5</v>
      </c>
      <c r="L3429" s="560">
        <v>0.5</v>
      </c>
      <c r="M3429" s="590">
        <v>6.0</v>
      </c>
      <c r="N3429" s="105"/>
      <c r="O3429" s="563">
        <v>26418.0</v>
      </c>
      <c r="P3429" s="563"/>
      <c r="Q3429" s="8"/>
      <c r="R3429" s="572"/>
      <c r="S3429" s="8"/>
      <c r="T3429" s="8"/>
      <c r="U3429" s="8"/>
      <c r="V3429" s="8"/>
      <c r="W3429" s="8"/>
      <c r="Y3429" s="8"/>
    </row>
    <row r="3430" ht="15.75" customHeight="1">
      <c r="A3430" s="9" t="s">
        <v>7046</v>
      </c>
      <c r="B3430" s="9" t="s">
        <v>7047</v>
      </c>
      <c r="C3430" s="61">
        <v>10.0</v>
      </c>
      <c r="D3430" s="61">
        <v>71.0</v>
      </c>
      <c r="E3430" s="61">
        <f t="shared" si="73"/>
        <v>492</v>
      </c>
      <c r="F3430" s="61">
        <v>500.0</v>
      </c>
      <c r="G3430" s="61" t="s">
        <v>5614</v>
      </c>
      <c r="H3430" s="615">
        <v>607.0</v>
      </c>
      <c r="I3430" s="515">
        <v>497.0</v>
      </c>
      <c r="J3430" s="515">
        <v>392.0</v>
      </c>
      <c r="K3430" s="246">
        <v>17.2</v>
      </c>
      <c r="L3430" s="560">
        <v>0.5</v>
      </c>
      <c r="M3430" s="590">
        <v>6.0</v>
      </c>
      <c r="N3430" s="105"/>
      <c r="O3430" s="563">
        <v>28529.0</v>
      </c>
      <c r="P3430" s="563"/>
      <c r="Q3430" s="8"/>
      <c r="R3430" s="572"/>
      <c r="S3430" s="8"/>
      <c r="T3430" s="8"/>
      <c r="U3430" s="8"/>
      <c r="V3430" s="8"/>
      <c r="W3430" s="8"/>
      <c r="Y3430" s="8"/>
    </row>
    <row r="3431" ht="15.75" customHeight="1">
      <c r="A3431" s="9" t="s">
        <v>7048</v>
      </c>
      <c r="B3431" s="9" t="s">
        <v>7049</v>
      </c>
      <c r="C3431" s="61">
        <v>11.0</v>
      </c>
      <c r="D3431" s="61">
        <v>71.0</v>
      </c>
      <c r="E3431" s="566">
        <f t="shared" si="73"/>
        <v>542</v>
      </c>
      <c r="F3431" s="61">
        <v>500.0</v>
      </c>
      <c r="G3431" s="61" t="s">
        <v>5617</v>
      </c>
      <c r="H3431" s="615">
        <v>668.0</v>
      </c>
      <c r="I3431" s="515">
        <v>546.0</v>
      </c>
      <c r="J3431" s="515">
        <v>431.0</v>
      </c>
      <c r="K3431" s="246">
        <v>19.0</v>
      </c>
      <c r="L3431" s="560">
        <v>0.5</v>
      </c>
      <c r="M3431" s="591">
        <v>6.0</v>
      </c>
      <c r="N3431" s="105"/>
      <c r="O3431" s="563">
        <v>30643.0</v>
      </c>
      <c r="P3431" s="563"/>
      <c r="Q3431" s="8"/>
      <c r="R3431" s="572"/>
      <c r="S3431" s="8"/>
      <c r="T3431" s="8"/>
      <c r="U3431" s="8"/>
      <c r="V3431" s="8"/>
      <c r="W3431" s="8"/>
      <c r="Y3431" s="8"/>
    </row>
    <row r="3432" ht="15.75" customHeight="1">
      <c r="A3432" s="9" t="s">
        <v>7050</v>
      </c>
      <c r="B3432" s="9" t="s">
        <v>7051</v>
      </c>
      <c r="C3432" s="61">
        <v>12.0</v>
      </c>
      <c r="D3432" s="61">
        <v>71.0</v>
      </c>
      <c r="E3432" s="61">
        <f t="shared" si="73"/>
        <v>592</v>
      </c>
      <c r="F3432" s="61">
        <v>500.0</v>
      </c>
      <c r="G3432" s="61" t="s">
        <v>5620</v>
      </c>
      <c r="H3432" s="615">
        <v>728.0</v>
      </c>
      <c r="I3432" s="515">
        <v>596.0</v>
      </c>
      <c r="J3432" s="515">
        <v>470.0</v>
      </c>
      <c r="K3432" s="246">
        <v>20.7</v>
      </c>
      <c r="L3432" s="560">
        <v>0.5</v>
      </c>
      <c r="M3432" s="590">
        <v>8.0</v>
      </c>
      <c r="N3432" s="105"/>
      <c r="O3432" s="563">
        <v>32733.0</v>
      </c>
      <c r="P3432" s="563"/>
      <c r="Q3432" s="8"/>
      <c r="R3432" s="572"/>
      <c r="S3432" s="8"/>
      <c r="T3432" s="8"/>
      <c r="U3432" s="8"/>
      <c r="V3432" s="8"/>
      <c r="W3432" s="8"/>
      <c r="Y3432" s="8"/>
    </row>
    <row r="3433" ht="15.75" customHeight="1">
      <c r="A3433" s="9" t="s">
        <v>7052</v>
      </c>
      <c r="B3433" s="9" t="s">
        <v>7053</v>
      </c>
      <c r="C3433" s="61">
        <v>13.0</v>
      </c>
      <c r="D3433" s="61">
        <v>71.0</v>
      </c>
      <c r="E3433" s="61">
        <f t="shared" si="73"/>
        <v>642</v>
      </c>
      <c r="F3433" s="61">
        <v>500.0</v>
      </c>
      <c r="G3433" s="61" t="s">
        <v>5623</v>
      </c>
      <c r="H3433" s="615">
        <v>788.0</v>
      </c>
      <c r="I3433" s="515">
        <v>645.0</v>
      </c>
      <c r="J3433" s="515">
        <v>508.0</v>
      </c>
      <c r="K3433" s="246">
        <v>22.4</v>
      </c>
      <c r="L3433" s="560">
        <v>0.5</v>
      </c>
      <c r="M3433" s="590">
        <v>8.0</v>
      </c>
      <c r="N3433" s="105"/>
      <c r="O3433" s="563">
        <v>34822.0</v>
      </c>
      <c r="P3433" s="563"/>
      <c r="Q3433" s="8"/>
      <c r="R3433" s="572"/>
      <c r="S3433" s="8"/>
      <c r="T3433" s="8"/>
      <c r="U3433" s="8"/>
      <c r="V3433" s="8"/>
      <c r="W3433" s="8"/>
      <c r="Y3433" s="8"/>
    </row>
    <row r="3434" ht="15.75" customHeight="1">
      <c r="A3434" s="9" t="s">
        <v>7054</v>
      </c>
      <c r="B3434" s="9" t="s">
        <v>7055</v>
      </c>
      <c r="C3434" s="61">
        <v>14.0</v>
      </c>
      <c r="D3434" s="61">
        <v>71.0</v>
      </c>
      <c r="E3434" s="61">
        <f t="shared" si="73"/>
        <v>692</v>
      </c>
      <c r="F3434" s="61">
        <v>500.0</v>
      </c>
      <c r="G3434" s="61" t="s">
        <v>5626</v>
      </c>
      <c r="H3434" s="615">
        <v>848.0</v>
      </c>
      <c r="I3434" s="515">
        <v>694.0</v>
      </c>
      <c r="J3434" s="515">
        <v>547.0</v>
      </c>
      <c r="K3434" s="246">
        <v>24.1</v>
      </c>
      <c r="L3434" s="560">
        <v>0.5</v>
      </c>
      <c r="M3434" s="590">
        <v>8.0</v>
      </c>
      <c r="N3434" s="55"/>
      <c r="O3434" s="563">
        <v>37125.0</v>
      </c>
      <c r="P3434" s="563"/>
      <c r="Q3434" s="8"/>
      <c r="R3434" s="572"/>
      <c r="S3434" s="8"/>
      <c r="T3434" s="8"/>
      <c r="U3434" s="8"/>
      <c r="V3434" s="8"/>
      <c r="W3434" s="8"/>
      <c r="Y3434" s="8"/>
    </row>
    <row r="3435" ht="15.75" customHeight="1">
      <c r="C3435" s="67"/>
      <c r="D3435" s="67"/>
      <c r="E3435" s="67"/>
      <c r="F3435" s="67"/>
      <c r="G3435" s="67"/>
      <c r="H3435" s="115"/>
      <c r="I3435" s="115"/>
      <c r="J3435" s="115"/>
      <c r="K3435" s="207"/>
      <c r="L3435" s="570"/>
      <c r="M3435" s="592"/>
      <c r="O3435" s="563">
        <v>0.0</v>
      </c>
      <c r="P3435" s="563"/>
      <c r="R3435" s="572"/>
      <c r="S3435" s="8"/>
      <c r="T3435" s="8"/>
      <c r="U3435" s="8"/>
      <c r="V3435" s="8"/>
      <c r="W3435" s="8"/>
      <c r="Y3435" s="8"/>
    </row>
    <row r="3436" ht="15.75" customHeight="1">
      <c r="B3436" s="573" t="s">
        <v>1826</v>
      </c>
      <c r="E3436" s="8"/>
      <c r="H3436" s="63"/>
      <c r="I3436" s="63"/>
      <c r="J3436" s="63"/>
      <c r="K3436" s="586"/>
      <c r="O3436" s="563">
        <v>0.0</v>
      </c>
      <c r="P3436" s="563"/>
      <c r="S3436" s="8"/>
      <c r="T3436" s="8"/>
      <c r="U3436" s="8"/>
      <c r="V3436" s="8"/>
      <c r="W3436" s="8"/>
      <c r="Y3436" s="8"/>
    </row>
    <row r="3437" ht="15.75" customHeight="1">
      <c r="A3437" s="9" t="s">
        <v>7056</v>
      </c>
      <c r="B3437" s="9" t="s">
        <v>7057</v>
      </c>
      <c r="C3437" s="61">
        <v>2.0</v>
      </c>
      <c r="D3437" s="61">
        <v>71.0</v>
      </c>
      <c r="E3437" s="61">
        <v>92.0</v>
      </c>
      <c r="F3437" s="61">
        <v>750.0</v>
      </c>
      <c r="G3437" s="61" t="s">
        <v>5590</v>
      </c>
      <c r="H3437" s="615">
        <v>184.0</v>
      </c>
      <c r="I3437" s="515">
        <v>151.0</v>
      </c>
      <c r="J3437" s="515">
        <v>119.0</v>
      </c>
      <c r="K3437" s="246">
        <v>4.8</v>
      </c>
      <c r="L3437" s="560">
        <v>0.5</v>
      </c>
      <c r="M3437" s="590">
        <v>2.0</v>
      </c>
      <c r="N3437" s="593" t="s">
        <v>1254</v>
      </c>
      <c r="O3437" s="563">
        <v>13882.0</v>
      </c>
      <c r="P3437" s="563"/>
      <c r="S3437" s="8"/>
      <c r="T3437" s="8"/>
      <c r="U3437" s="8"/>
      <c r="V3437" s="8"/>
      <c r="W3437" s="8"/>
      <c r="Y3437" s="8"/>
    </row>
    <row r="3438" ht="15.75" customHeight="1">
      <c r="A3438" s="9" t="s">
        <v>7058</v>
      </c>
      <c r="B3438" s="9" t="s">
        <v>7059</v>
      </c>
      <c r="C3438" s="61">
        <v>3.0</v>
      </c>
      <c r="D3438" s="61">
        <v>71.0</v>
      </c>
      <c r="E3438" s="61">
        <f t="shared" ref="E3438:E3449" si="74">E3437+50</f>
        <v>142</v>
      </c>
      <c r="F3438" s="61">
        <v>750.0</v>
      </c>
      <c r="G3438" s="61" t="s">
        <v>5593</v>
      </c>
      <c r="H3438" s="615">
        <v>275.0</v>
      </c>
      <c r="I3438" s="515">
        <v>225.0</v>
      </c>
      <c r="J3438" s="515">
        <v>177.0</v>
      </c>
      <c r="K3438" s="246">
        <v>7.2</v>
      </c>
      <c r="L3438" s="560">
        <v>0.5</v>
      </c>
      <c r="M3438" s="590">
        <v>4.0</v>
      </c>
      <c r="N3438" s="105"/>
      <c r="O3438" s="563">
        <v>16721.0</v>
      </c>
      <c r="P3438" s="563"/>
      <c r="Q3438" s="8"/>
      <c r="S3438" s="8"/>
      <c r="T3438" s="8"/>
      <c r="U3438" s="8"/>
      <c r="V3438" s="8"/>
      <c r="W3438" s="8"/>
      <c r="Y3438" s="8"/>
    </row>
    <row r="3439" ht="15.75" customHeight="1">
      <c r="A3439" s="9" t="s">
        <v>7060</v>
      </c>
      <c r="B3439" s="9" t="s">
        <v>7061</v>
      </c>
      <c r="C3439" s="61">
        <v>4.0</v>
      </c>
      <c r="D3439" s="61">
        <v>71.0</v>
      </c>
      <c r="E3439" s="61">
        <f t="shared" si="74"/>
        <v>192</v>
      </c>
      <c r="F3439" s="61">
        <v>750.0</v>
      </c>
      <c r="G3439" s="61" t="s">
        <v>5596</v>
      </c>
      <c r="H3439" s="615">
        <v>365.0</v>
      </c>
      <c r="I3439" s="515">
        <v>299.0</v>
      </c>
      <c r="J3439" s="515">
        <v>235.0</v>
      </c>
      <c r="K3439" s="246">
        <v>9.6</v>
      </c>
      <c r="L3439" s="560">
        <v>0.5</v>
      </c>
      <c r="M3439" s="590">
        <v>4.0</v>
      </c>
      <c r="N3439" s="105"/>
      <c r="O3439" s="563">
        <v>19566.0</v>
      </c>
      <c r="P3439" s="563"/>
      <c r="Q3439" s="8"/>
      <c r="S3439" s="8"/>
      <c r="T3439" s="8"/>
      <c r="U3439" s="8"/>
      <c r="V3439" s="8"/>
      <c r="W3439" s="8"/>
      <c r="Y3439" s="8"/>
    </row>
    <row r="3440" ht="15.75" customHeight="1">
      <c r="A3440" s="9" t="s">
        <v>7062</v>
      </c>
      <c r="B3440" s="9" t="s">
        <v>7063</v>
      </c>
      <c r="C3440" s="61">
        <v>5.0</v>
      </c>
      <c r="D3440" s="61">
        <v>71.0</v>
      </c>
      <c r="E3440" s="566">
        <f t="shared" si="74"/>
        <v>242</v>
      </c>
      <c r="F3440" s="61">
        <v>750.0</v>
      </c>
      <c r="G3440" s="61" t="s">
        <v>5599</v>
      </c>
      <c r="H3440" s="615">
        <v>456.0</v>
      </c>
      <c r="I3440" s="515">
        <v>373.0</v>
      </c>
      <c r="J3440" s="515">
        <v>294.0</v>
      </c>
      <c r="K3440" s="246">
        <v>12.0</v>
      </c>
      <c r="L3440" s="560">
        <v>0.5</v>
      </c>
      <c r="M3440" s="591">
        <v>4.0</v>
      </c>
      <c r="N3440" s="105"/>
      <c r="O3440" s="563">
        <v>22416.0</v>
      </c>
      <c r="P3440" s="563"/>
      <c r="Q3440" s="8"/>
      <c r="S3440" s="8"/>
      <c r="T3440" s="8"/>
      <c r="U3440" s="8"/>
      <c r="V3440" s="8"/>
      <c r="W3440" s="8"/>
      <c r="Y3440" s="8"/>
    </row>
    <row r="3441" ht="15.75" customHeight="1">
      <c r="A3441" s="9" t="s">
        <v>7064</v>
      </c>
      <c r="B3441" s="9" t="s">
        <v>7065</v>
      </c>
      <c r="C3441" s="61">
        <v>6.0</v>
      </c>
      <c r="D3441" s="61">
        <v>71.0</v>
      </c>
      <c r="E3441" s="61">
        <f t="shared" si="74"/>
        <v>292</v>
      </c>
      <c r="F3441" s="61">
        <v>750.0</v>
      </c>
      <c r="G3441" s="61" t="s">
        <v>5602</v>
      </c>
      <c r="H3441" s="615">
        <v>547.0</v>
      </c>
      <c r="I3441" s="515">
        <v>447.0</v>
      </c>
      <c r="J3441" s="515">
        <v>353.0</v>
      </c>
      <c r="K3441" s="246">
        <v>14.4</v>
      </c>
      <c r="L3441" s="560">
        <v>0.5</v>
      </c>
      <c r="M3441" s="590">
        <v>4.0</v>
      </c>
      <c r="N3441" s="105"/>
      <c r="O3441" s="563">
        <v>25274.0</v>
      </c>
      <c r="P3441" s="563"/>
      <c r="Q3441" s="8"/>
      <c r="S3441" s="8"/>
      <c r="T3441" s="8"/>
      <c r="U3441" s="8"/>
      <c r="V3441" s="8"/>
      <c r="W3441" s="8"/>
      <c r="Y3441" s="8"/>
    </row>
    <row r="3442" ht="15.75" customHeight="1">
      <c r="A3442" s="9" t="s">
        <v>7066</v>
      </c>
      <c r="B3442" s="9" t="s">
        <v>7067</v>
      </c>
      <c r="C3442" s="61">
        <v>7.0</v>
      </c>
      <c r="D3442" s="61">
        <v>71.0</v>
      </c>
      <c r="E3442" s="61">
        <f t="shared" si="74"/>
        <v>342</v>
      </c>
      <c r="F3442" s="61">
        <v>750.0</v>
      </c>
      <c r="G3442" s="61" t="s">
        <v>5605</v>
      </c>
      <c r="H3442" s="615">
        <v>637.0</v>
      </c>
      <c r="I3442" s="515">
        <v>521.0</v>
      </c>
      <c r="J3442" s="515">
        <v>411.0</v>
      </c>
      <c r="K3442" s="246">
        <v>16.7</v>
      </c>
      <c r="L3442" s="560">
        <v>0.5</v>
      </c>
      <c r="M3442" s="590">
        <v>6.0</v>
      </c>
      <c r="N3442" s="105"/>
      <c r="O3442" s="563">
        <v>28137.0</v>
      </c>
      <c r="P3442" s="563"/>
      <c r="Q3442" s="8"/>
      <c r="S3442" s="8"/>
      <c r="T3442" s="8"/>
      <c r="U3442" s="8"/>
      <c r="V3442" s="8"/>
      <c r="W3442" s="8"/>
      <c r="Y3442" s="8"/>
    </row>
    <row r="3443" ht="15.75" customHeight="1">
      <c r="A3443" s="9" t="s">
        <v>7068</v>
      </c>
      <c r="B3443" s="9" t="s">
        <v>7069</v>
      </c>
      <c r="C3443" s="61">
        <v>8.0</v>
      </c>
      <c r="D3443" s="61">
        <v>71.0</v>
      </c>
      <c r="E3443" s="566">
        <f t="shared" si="74"/>
        <v>392</v>
      </c>
      <c r="F3443" s="61">
        <v>750.0</v>
      </c>
      <c r="G3443" s="61" t="s">
        <v>5608</v>
      </c>
      <c r="H3443" s="615">
        <v>729.0</v>
      </c>
      <c r="I3443" s="515">
        <v>596.0</v>
      </c>
      <c r="J3443" s="515">
        <v>470.0</v>
      </c>
      <c r="K3443" s="246">
        <v>19.1</v>
      </c>
      <c r="L3443" s="560">
        <v>0.5</v>
      </c>
      <c r="M3443" s="591">
        <v>6.0</v>
      </c>
      <c r="N3443" s="105"/>
      <c r="O3443" s="563">
        <v>31005.0</v>
      </c>
      <c r="P3443" s="563"/>
      <c r="Q3443" s="8"/>
      <c r="S3443" s="8"/>
      <c r="T3443" s="8"/>
      <c r="U3443" s="8"/>
      <c r="V3443" s="8"/>
      <c r="W3443" s="8"/>
      <c r="Y3443" s="8"/>
    </row>
    <row r="3444" ht="15.75" customHeight="1">
      <c r="A3444" s="9" t="s">
        <v>7070</v>
      </c>
      <c r="B3444" s="9" t="s">
        <v>7071</v>
      </c>
      <c r="C3444" s="61">
        <v>9.0</v>
      </c>
      <c r="D3444" s="61">
        <v>71.0</v>
      </c>
      <c r="E3444" s="61">
        <f t="shared" si="74"/>
        <v>442</v>
      </c>
      <c r="F3444" s="61">
        <v>750.0</v>
      </c>
      <c r="G3444" s="61" t="s">
        <v>5611</v>
      </c>
      <c r="H3444" s="615">
        <v>820.0</v>
      </c>
      <c r="I3444" s="515">
        <v>671.0</v>
      </c>
      <c r="J3444" s="515">
        <v>529.0</v>
      </c>
      <c r="K3444" s="246">
        <v>21.5</v>
      </c>
      <c r="L3444" s="560">
        <v>0.5</v>
      </c>
      <c r="M3444" s="590">
        <v>6.0</v>
      </c>
      <c r="N3444" s="105"/>
      <c r="O3444" s="563">
        <v>33880.0</v>
      </c>
      <c r="P3444" s="563"/>
      <c r="Q3444" s="8"/>
      <c r="S3444" s="8"/>
      <c r="T3444" s="8"/>
      <c r="U3444" s="8"/>
      <c r="V3444" s="8"/>
      <c r="W3444" s="8"/>
      <c r="Y3444" s="8"/>
    </row>
    <row r="3445" ht="15.75" customHeight="1">
      <c r="A3445" s="9" t="s">
        <v>7072</v>
      </c>
      <c r="B3445" s="9" t="s">
        <v>7073</v>
      </c>
      <c r="C3445" s="61">
        <v>10.0</v>
      </c>
      <c r="D3445" s="61">
        <v>71.0</v>
      </c>
      <c r="E3445" s="61">
        <f t="shared" si="74"/>
        <v>492</v>
      </c>
      <c r="F3445" s="61">
        <v>750.0</v>
      </c>
      <c r="G3445" s="61" t="s">
        <v>5614</v>
      </c>
      <c r="H3445" s="615">
        <v>911.0</v>
      </c>
      <c r="I3445" s="515">
        <v>745.0</v>
      </c>
      <c r="J3445" s="515">
        <v>588.0</v>
      </c>
      <c r="K3445" s="246">
        <v>23.9</v>
      </c>
      <c r="L3445" s="560">
        <v>0.5</v>
      </c>
      <c r="M3445" s="590">
        <v>6.0</v>
      </c>
      <c r="N3445" s="105"/>
      <c r="O3445" s="563">
        <v>36760.0</v>
      </c>
      <c r="P3445" s="563"/>
      <c r="Q3445" s="8"/>
      <c r="S3445" s="8"/>
      <c r="T3445" s="8"/>
      <c r="U3445" s="8"/>
      <c r="V3445" s="8"/>
      <c r="W3445" s="8"/>
      <c r="Y3445" s="8"/>
    </row>
    <row r="3446" ht="15.75" customHeight="1">
      <c r="A3446" s="9" t="s">
        <v>7074</v>
      </c>
      <c r="B3446" s="9" t="s">
        <v>7075</v>
      </c>
      <c r="C3446" s="61">
        <v>11.0</v>
      </c>
      <c r="D3446" s="61">
        <v>71.0</v>
      </c>
      <c r="E3446" s="566">
        <f t="shared" si="74"/>
        <v>542</v>
      </c>
      <c r="F3446" s="61">
        <v>750.0</v>
      </c>
      <c r="G3446" s="61" t="s">
        <v>5617</v>
      </c>
      <c r="H3446" s="615">
        <v>1001.0</v>
      </c>
      <c r="I3446" s="515">
        <v>819.0</v>
      </c>
      <c r="J3446" s="515">
        <v>646.0</v>
      </c>
      <c r="K3446" s="246">
        <v>26.3</v>
      </c>
      <c r="L3446" s="560">
        <v>0.5</v>
      </c>
      <c r="M3446" s="591">
        <v>6.0</v>
      </c>
      <c r="N3446" s="105"/>
      <c r="O3446" s="563">
        <v>39647.0</v>
      </c>
      <c r="P3446" s="563"/>
      <c r="Q3446" s="8"/>
      <c r="S3446" s="8"/>
      <c r="T3446" s="8"/>
      <c r="U3446" s="8"/>
      <c r="V3446" s="8"/>
      <c r="W3446" s="8"/>
      <c r="Y3446" s="8"/>
    </row>
    <row r="3447" ht="15.75" customHeight="1">
      <c r="A3447" s="9" t="s">
        <v>7076</v>
      </c>
      <c r="B3447" s="9" t="s">
        <v>7077</v>
      </c>
      <c r="C3447" s="61">
        <v>12.0</v>
      </c>
      <c r="D3447" s="61">
        <v>71.0</v>
      </c>
      <c r="E3447" s="61">
        <f t="shared" si="74"/>
        <v>592</v>
      </c>
      <c r="F3447" s="61">
        <v>750.0</v>
      </c>
      <c r="G3447" s="61" t="s">
        <v>5620</v>
      </c>
      <c r="H3447" s="615">
        <v>1091.0</v>
      </c>
      <c r="I3447" s="515">
        <v>892.0</v>
      </c>
      <c r="J3447" s="515">
        <v>704.0</v>
      </c>
      <c r="K3447" s="246">
        <v>28.6</v>
      </c>
      <c r="L3447" s="560">
        <v>0.5</v>
      </c>
      <c r="M3447" s="590">
        <v>8.0</v>
      </c>
      <c r="N3447" s="105"/>
      <c r="O3447" s="563">
        <v>42503.0</v>
      </c>
      <c r="P3447" s="563"/>
      <c r="Q3447" s="8"/>
      <c r="S3447" s="8"/>
      <c r="T3447" s="8"/>
      <c r="U3447" s="8"/>
      <c r="V3447" s="8"/>
      <c r="W3447" s="8"/>
      <c r="Y3447" s="8"/>
    </row>
    <row r="3448" ht="15.75" customHeight="1">
      <c r="A3448" s="9" t="s">
        <v>7078</v>
      </c>
      <c r="B3448" s="9" t="s">
        <v>7079</v>
      </c>
      <c r="C3448" s="61">
        <v>13.0</v>
      </c>
      <c r="D3448" s="61">
        <v>71.0</v>
      </c>
      <c r="E3448" s="61">
        <f t="shared" si="74"/>
        <v>642</v>
      </c>
      <c r="F3448" s="61">
        <v>750.0</v>
      </c>
      <c r="G3448" s="61" t="s">
        <v>5623</v>
      </c>
      <c r="H3448" s="615">
        <v>1182.0</v>
      </c>
      <c r="I3448" s="515">
        <v>967.0</v>
      </c>
      <c r="J3448" s="515">
        <v>762.0</v>
      </c>
      <c r="K3448" s="246">
        <v>31.0</v>
      </c>
      <c r="L3448" s="560">
        <v>0.5</v>
      </c>
      <c r="M3448" s="590">
        <v>8.0</v>
      </c>
      <c r="N3448" s="105"/>
      <c r="O3448" s="563">
        <v>45353.0</v>
      </c>
      <c r="P3448" s="563"/>
      <c r="Q3448" s="8"/>
      <c r="S3448" s="8"/>
      <c r="T3448" s="8"/>
      <c r="U3448" s="8"/>
      <c r="V3448" s="8"/>
      <c r="W3448" s="8"/>
      <c r="Y3448" s="8"/>
    </row>
    <row r="3449" ht="15.75" customHeight="1">
      <c r="A3449" s="9" t="s">
        <v>7080</v>
      </c>
      <c r="B3449" s="9" t="s">
        <v>7081</v>
      </c>
      <c r="C3449" s="61">
        <v>14.0</v>
      </c>
      <c r="D3449" s="61">
        <v>71.0</v>
      </c>
      <c r="E3449" s="61">
        <f t="shared" si="74"/>
        <v>692</v>
      </c>
      <c r="F3449" s="61">
        <v>750.0</v>
      </c>
      <c r="G3449" s="61" t="s">
        <v>5626</v>
      </c>
      <c r="H3449" s="615">
        <v>1274.0</v>
      </c>
      <c r="I3449" s="515">
        <v>1042.0</v>
      </c>
      <c r="J3449" s="515">
        <v>822.0</v>
      </c>
      <c r="K3449" s="246">
        <v>33.4</v>
      </c>
      <c r="L3449" s="560">
        <v>0.5</v>
      </c>
      <c r="M3449" s="590">
        <v>8.0</v>
      </c>
      <c r="N3449" s="55"/>
      <c r="O3449" s="563">
        <v>48205.0</v>
      </c>
      <c r="P3449" s="563"/>
      <c r="Q3449" s="8"/>
      <c r="S3449" s="8"/>
      <c r="T3449" s="8"/>
      <c r="U3449" s="8"/>
      <c r="V3449" s="8"/>
      <c r="W3449" s="8"/>
      <c r="Y3449" s="8"/>
    </row>
    <row r="3450" ht="15.75" customHeight="1">
      <c r="E3450" s="8"/>
      <c r="H3450" s="63"/>
      <c r="I3450" s="63"/>
      <c r="J3450" s="63"/>
      <c r="K3450" s="586"/>
      <c r="O3450" s="563">
        <v>0.0</v>
      </c>
      <c r="P3450" s="563"/>
      <c r="S3450" s="8"/>
      <c r="T3450" s="8"/>
      <c r="U3450" s="8"/>
      <c r="V3450" s="8"/>
      <c r="W3450" s="8"/>
      <c r="Y3450" s="8"/>
    </row>
    <row r="3451" ht="15.75" customHeight="1">
      <c r="B3451" s="573" t="s">
        <v>1853</v>
      </c>
      <c r="E3451" s="8"/>
      <c r="H3451" s="63"/>
      <c r="I3451" s="63"/>
      <c r="J3451" s="63"/>
      <c r="K3451" s="586"/>
      <c r="O3451" s="563">
        <v>0.0</v>
      </c>
      <c r="P3451" s="563"/>
      <c r="S3451" s="8"/>
      <c r="T3451" s="8"/>
      <c r="U3451" s="8"/>
      <c r="V3451" s="8"/>
      <c r="W3451" s="8"/>
      <c r="Y3451" s="8"/>
    </row>
    <row r="3452" ht="15.75" customHeight="1">
      <c r="A3452" s="9" t="s">
        <v>7082</v>
      </c>
      <c r="B3452" s="9" t="s">
        <v>7083</v>
      </c>
      <c r="C3452" s="61">
        <v>2.0</v>
      </c>
      <c r="D3452" s="61">
        <v>71.0</v>
      </c>
      <c r="E3452" s="61">
        <v>92.0</v>
      </c>
      <c r="F3452" s="61">
        <v>1000.0</v>
      </c>
      <c r="G3452" s="61" t="s">
        <v>5590</v>
      </c>
      <c r="H3452" s="615">
        <v>244.0</v>
      </c>
      <c r="I3452" s="515">
        <v>200.0</v>
      </c>
      <c r="J3452" s="515">
        <v>157.0</v>
      </c>
      <c r="K3452" s="246">
        <v>6.2</v>
      </c>
      <c r="L3452" s="560">
        <v>0.5</v>
      </c>
      <c r="M3452" s="590">
        <v>2.0</v>
      </c>
      <c r="N3452" s="593" t="s">
        <v>1254</v>
      </c>
      <c r="O3452" s="563">
        <v>14693.0</v>
      </c>
      <c r="P3452" s="563"/>
      <c r="S3452" s="8"/>
      <c r="T3452" s="8"/>
      <c r="U3452" s="8"/>
      <c r="V3452" s="8"/>
      <c r="W3452" s="8"/>
      <c r="Y3452" s="8"/>
    </row>
    <row r="3453" ht="15.75" customHeight="1">
      <c r="A3453" s="9" t="s">
        <v>7084</v>
      </c>
      <c r="B3453" s="9" t="s">
        <v>7085</v>
      </c>
      <c r="C3453" s="61">
        <v>3.0</v>
      </c>
      <c r="D3453" s="61">
        <v>71.0</v>
      </c>
      <c r="E3453" s="61">
        <f t="shared" ref="E3453:E3464" si="75">E3452+50</f>
        <v>142</v>
      </c>
      <c r="F3453" s="61">
        <v>1000.0</v>
      </c>
      <c r="G3453" s="61" t="s">
        <v>5593</v>
      </c>
      <c r="H3453" s="615">
        <v>364.0</v>
      </c>
      <c r="I3453" s="515">
        <v>298.0</v>
      </c>
      <c r="J3453" s="515">
        <v>235.0</v>
      </c>
      <c r="K3453" s="246">
        <v>9.2</v>
      </c>
      <c r="L3453" s="560">
        <v>0.5</v>
      </c>
      <c r="M3453" s="590">
        <v>4.0</v>
      </c>
      <c r="N3453" s="105"/>
      <c r="O3453" s="563">
        <v>17941.0</v>
      </c>
      <c r="P3453" s="563"/>
      <c r="Q3453" s="63"/>
      <c r="S3453" s="8"/>
      <c r="T3453" s="8"/>
      <c r="U3453" s="8"/>
      <c r="V3453" s="8"/>
      <c r="W3453" s="8"/>
      <c r="Y3453" s="8"/>
    </row>
    <row r="3454" ht="15.75" customHeight="1">
      <c r="A3454" s="9" t="s">
        <v>7086</v>
      </c>
      <c r="B3454" s="9" t="s">
        <v>7087</v>
      </c>
      <c r="C3454" s="61">
        <v>4.0</v>
      </c>
      <c r="D3454" s="61">
        <v>71.0</v>
      </c>
      <c r="E3454" s="61">
        <f t="shared" si="75"/>
        <v>192</v>
      </c>
      <c r="F3454" s="61">
        <v>1000.0</v>
      </c>
      <c r="G3454" s="61" t="s">
        <v>5596</v>
      </c>
      <c r="H3454" s="615">
        <v>485.0</v>
      </c>
      <c r="I3454" s="515">
        <v>397.0</v>
      </c>
      <c r="J3454" s="515">
        <v>313.0</v>
      </c>
      <c r="K3454" s="246">
        <v>12.2</v>
      </c>
      <c r="L3454" s="560">
        <v>0.5</v>
      </c>
      <c r="M3454" s="590">
        <v>4.0</v>
      </c>
      <c r="N3454" s="105"/>
      <c r="O3454" s="563">
        <v>21195.0</v>
      </c>
      <c r="P3454" s="563"/>
      <c r="Q3454" s="63"/>
      <c r="S3454" s="8"/>
      <c r="T3454" s="8"/>
      <c r="U3454" s="8"/>
      <c r="V3454" s="8"/>
      <c r="W3454" s="8"/>
      <c r="Y3454" s="8"/>
    </row>
    <row r="3455" ht="15.75" customHeight="1">
      <c r="A3455" s="9" t="s">
        <v>7088</v>
      </c>
      <c r="B3455" s="9" t="s">
        <v>7089</v>
      </c>
      <c r="C3455" s="61">
        <v>5.0</v>
      </c>
      <c r="D3455" s="61">
        <v>71.0</v>
      </c>
      <c r="E3455" s="566">
        <f t="shared" si="75"/>
        <v>242</v>
      </c>
      <c r="F3455" s="61">
        <v>1000.0</v>
      </c>
      <c r="G3455" s="61" t="s">
        <v>5599</v>
      </c>
      <c r="H3455" s="615">
        <v>607.0</v>
      </c>
      <c r="I3455" s="515">
        <v>497.0</v>
      </c>
      <c r="J3455" s="515">
        <v>392.0</v>
      </c>
      <c r="K3455" s="246">
        <v>15.3</v>
      </c>
      <c r="L3455" s="560">
        <v>0.5</v>
      </c>
      <c r="M3455" s="590">
        <v>4.0</v>
      </c>
      <c r="N3455" s="105"/>
      <c r="O3455" s="563">
        <v>24455.0</v>
      </c>
      <c r="P3455" s="563"/>
      <c r="Q3455" s="63"/>
      <c r="S3455" s="8"/>
      <c r="T3455" s="8"/>
      <c r="U3455" s="8"/>
      <c r="V3455" s="8"/>
      <c r="W3455" s="8"/>
      <c r="Y3455" s="8"/>
    </row>
    <row r="3456" ht="15.75" customHeight="1">
      <c r="A3456" s="9" t="s">
        <v>7090</v>
      </c>
      <c r="B3456" s="9" t="s">
        <v>7091</v>
      </c>
      <c r="C3456" s="61">
        <v>6.0</v>
      </c>
      <c r="D3456" s="61">
        <v>71.0</v>
      </c>
      <c r="E3456" s="61">
        <f t="shared" si="75"/>
        <v>292</v>
      </c>
      <c r="F3456" s="61">
        <v>1000.0</v>
      </c>
      <c r="G3456" s="61" t="s">
        <v>5602</v>
      </c>
      <c r="H3456" s="615">
        <v>727.0</v>
      </c>
      <c r="I3456" s="515">
        <v>595.0</v>
      </c>
      <c r="J3456" s="515">
        <v>469.0</v>
      </c>
      <c r="K3456" s="246">
        <v>18.3</v>
      </c>
      <c r="L3456" s="560">
        <v>0.5</v>
      </c>
      <c r="M3456" s="590">
        <v>4.0</v>
      </c>
      <c r="N3456" s="105"/>
      <c r="O3456" s="563">
        <v>27722.0</v>
      </c>
      <c r="P3456" s="563"/>
      <c r="Q3456" s="63"/>
      <c r="S3456" s="8"/>
      <c r="T3456" s="8"/>
      <c r="U3456" s="8"/>
      <c r="V3456" s="8"/>
      <c r="W3456" s="8"/>
      <c r="Y3456" s="8"/>
    </row>
    <row r="3457" ht="15.75" customHeight="1">
      <c r="A3457" s="9" t="s">
        <v>7092</v>
      </c>
      <c r="B3457" s="9" t="s">
        <v>7093</v>
      </c>
      <c r="C3457" s="61">
        <v>7.0</v>
      </c>
      <c r="D3457" s="61">
        <v>71.0</v>
      </c>
      <c r="E3457" s="61">
        <f t="shared" si="75"/>
        <v>342</v>
      </c>
      <c r="F3457" s="61">
        <v>1000.0</v>
      </c>
      <c r="G3457" s="61" t="s">
        <v>5605</v>
      </c>
      <c r="H3457" s="615">
        <v>849.0</v>
      </c>
      <c r="I3457" s="515">
        <v>694.0</v>
      </c>
      <c r="J3457" s="515">
        <v>548.0</v>
      </c>
      <c r="K3457" s="246">
        <v>21.4</v>
      </c>
      <c r="L3457" s="560">
        <v>0.5</v>
      </c>
      <c r="M3457" s="590">
        <v>6.0</v>
      </c>
      <c r="N3457" s="105"/>
      <c r="O3457" s="563">
        <v>30996.0</v>
      </c>
      <c r="P3457" s="563"/>
      <c r="Q3457" s="63"/>
      <c r="S3457" s="8"/>
      <c r="T3457" s="8"/>
      <c r="U3457" s="8"/>
      <c r="V3457" s="8"/>
      <c r="W3457" s="8"/>
      <c r="Y3457" s="8"/>
    </row>
    <row r="3458" ht="15.75" customHeight="1">
      <c r="A3458" s="9" t="s">
        <v>7094</v>
      </c>
      <c r="B3458" s="9" t="s">
        <v>7095</v>
      </c>
      <c r="C3458" s="61">
        <v>8.0</v>
      </c>
      <c r="D3458" s="61">
        <v>71.0</v>
      </c>
      <c r="E3458" s="566">
        <f t="shared" si="75"/>
        <v>392</v>
      </c>
      <c r="F3458" s="61">
        <v>1000.0</v>
      </c>
      <c r="G3458" s="61" t="s">
        <v>5608</v>
      </c>
      <c r="H3458" s="615">
        <v>970.0</v>
      </c>
      <c r="I3458" s="515">
        <v>793.0</v>
      </c>
      <c r="J3458" s="515">
        <v>626.0</v>
      </c>
      <c r="K3458" s="246">
        <v>24.4</v>
      </c>
      <c r="L3458" s="560">
        <v>0.5</v>
      </c>
      <c r="M3458" s="590">
        <v>6.0</v>
      </c>
      <c r="N3458" s="105"/>
      <c r="O3458" s="563">
        <v>34277.0</v>
      </c>
      <c r="P3458" s="563"/>
      <c r="Q3458" s="63"/>
      <c r="S3458" s="8"/>
      <c r="T3458" s="8"/>
      <c r="U3458" s="8"/>
      <c r="V3458" s="8"/>
      <c r="W3458" s="8"/>
      <c r="Y3458" s="8"/>
    </row>
    <row r="3459" ht="15.75" customHeight="1">
      <c r="A3459" s="9" t="s">
        <v>7096</v>
      </c>
      <c r="B3459" s="9" t="s">
        <v>7097</v>
      </c>
      <c r="C3459" s="61">
        <v>9.0</v>
      </c>
      <c r="D3459" s="61">
        <v>71.0</v>
      </c>
      <c r="E3459" s="61">
        <f t="shared" si="75"/>
        <v>442</v>
      </c>
      <c r="F3459" s="61">
        <v>1000.0</v>
      </c>
      <c r="G3459" s="61" t="s">
        <v>5611</v>
      </c>
      <c r="H3459" s="615">
        <v>1091.0</v>
      </c>
      <c r="I3459" s="515">
        <v>892.0</v>
      </c>
      <c r="J3459" s="515">
        <v>704.0</v>
      </c>
      <c r="K3459" s="246">
        <v>27.5</v>
      </c>
      <c r="L3459" s="560">
        <v>0.5</v>
      </c>
      <c r="M3459" s="590">
        <v>6.0</v>
      </c>
      <c r="N3459" s="105"/>
      <c r="O3459" s="563">
        <v>37564.0</v>
      </c>
      <c r="P3459" s="563"/>
      <c r="Q3459" s="63"/>
      <c r="S3459" s="8"/>
      <c r="T3459" s="8"/>
      <c r="U3459" s="8"/>
      <c r="V3459" s="8"/>
      <c r="W3459" s="8"/>
      <c r="Y3459" s="8"/>
    </row>
    <row r="3460" ht="15.75" customHeight="1">
      <c r="A3460" s="9" t="s">
        <v>7098</v>
      </c>
      <c r="B3460" s="9" t="s">
        <v>7099</v>
      </c>
      <c r="C3460" s="61">
        <v>10.0</v>
      </c>
      <c r="D3460" s="61">
        <v>71.0</v>
      </c>
      <c r="E3460" s="61">
        <f t="shared" si="75"/>
        <v>492</v>
      </c>
      <c r="F3460" s="61">
        <v>1000.0</v>
      </c>
      <c r="G3460" s="61" t="s">
        <v>5614</v>
      </c>
      <c r="H3460" s="615">
        <v>1212.0</v>
      </c>
      <c r="I3460" s="515">
        <v>991.0</v>
      </c>
      <c r="J3460" s="515">
        <v>782.0</v>
      </c>
      <c r="K3460" s="246">
        <v>30.5</v>
      </c>
      <c r="L3460" s="560">
        <v>0.5</v>
      </c>
      <c r="M3460" s="590">
        <v>6.0</v>
      </c>
      <c r="N3460" s="105"/>
      <c r="O3460" s="563">
        <v>40862.0</v>
      </c>
      <c r="P3460" s="563"/>
      <c r="Q3460" s="63"/>
      <c r="S3460" s="8"/>
      <c r="T3460" s="8"/>
      <c r="U3460" s="8"/>
      <c r="V3460" s="8"/>
      <c r="W3460" s="8"/>
      <c r="Y3460" s="8"/>
    </row>
    <row r="3461" ht="15.75" customHeight="1">
      <c r="A3461" s="9" t="s">
        <v>7100</v>
      </c>
      <c r="B3461" s="9" t="s">
        <v>7101</v>
      </c>
      <c r="C3461" s="61">
        <v>11.0</v>
      </c>
      <c r="D3461" s="61">
        <v>71.0</v>
      </c>
      <c r="E3461" s="566">
        <f t="shared" si="75"/>
        <v>542</v>
      </c>
      <c r="F3461" s="61">
        <v>1000.0</v>
      </c>
      <c r="G3461" s="61" t="s">
        <v>5617</v>
      </c>
      <c r="H3461" s="615">
        <v>1333.0</v>
      </c>
      <c r="I3461" s="515">
        <v>1090.0</v>
      </c>
      <c r="J3461" s="515">
        <v>860.0</v>
      </c>
      <c r="K3461" s="246">
        <v>33.5</v>
      </c>
      <c r="L3461" s="560">
        <v>0.5</v>
      </c>
      <c r="M3461" s="590">
        <v>6.0</v>
      </c>
      <c r="N3461" s="105"/>
      <c r="O3461" s="563">
        <v>44163.0</v>
      </c>
      <c r="P3461" s="563"/>
      <c r="Q3461" s="63"/>
      <c r="S3461" s="8"/>
      <c r="T3461" s="8"/>
      <c r="U3461" s="8"/>
      <c r="V3461" s="8"/>
      <c r="W3461" s="8"/>
      <c r="Y3461" s="8"/>
    </row>
    <row r="3462" ht="15.75" customHeight="1">
      <c r="A3462" s="9" t="s">
        <v>7102</v>
      </c>
      <c r="B3462" s="9" t="s">
        <v>7103</v>
      </c>
      <c r="C3462" s="61">
        <v>12.0</v>
      </c>
      <c r="D3462" s="61">
        <v>71.0</v>
      </c>
      <c r="E3462" s="61">
        <f t="shared" si="75"/>
        <v>592</v>
      </c>
      <c r="F3462" s="61">
        <v>1000.0</v>
      </c>
      <c r="G3462" s="61" t="s">
        <v>5620</v>
      </c>
      <c r="H3462" s="615">
        <v>1454.0</v>
      </c>
      <c r="I3462" s="515">
        <v>1189.0</v>
      </c>
      <c r="J3462" s="515">
        <v>938.0</v>
      </c>
      <c r="K3462" s="246">
        <v>36.6</v>
      </c>
      <c r="L3462" s="560">
        <v>0.5</v>
      </c>
      <c r="M3462" s="590">
        <v>8.0</v>
      </c>
      <c r="N3462" s="105"/>
      <c r="O3462" s="563">
        <v>47424.0</v>
      </c>
      <c r="P3462" s="563"/>
      <c r="Q3462" s="63"/>
      <c r="S3462" s="8"/>
      <c r="T3462" s="8"/>
      <c r="U3462" s="8"/>
      <c r="V3462" s="8"/>
      <c r="W3462" s="8"/>
      <c r="Y3462" s="8"/>
    </row>
    <row r="3463" ht="15.75" customHeight="1">
      <c r="A3463" s="9" t="s">
        <v>7104</v>
      </c>
      <c r="B3463" s="9" t="s">
        <v>7105</v>
      </c>
      <c r="C3463" s="61">
        <v>13.0</v>
      </c>
      <c r="D3463" s="61">
        <v>71.0</v>
      </c>
      <c r="E3463" s="61">
        <f t="shared" si="75"/>
        <v>642</v>
      </c>
      <c r="F3463" s="61">
        <v>1000.0</v>
      </c>
      <c r="G3463" s="61" t="s">
        <v>5623</v>
      </c>
      <c r="H3463" s="615">
        <v>1576.0</v>
      </c>
      <c r="I3463" s="515">
        <v>1289.0</v>
      </c>
      <c r="J3463" s="515">
        <v>1017.0</v>
      </c>
      <c r="K3463" s="246">
        <v>39.6</v>
      </c>
      <c r="L3463" s="560">
        <v>0.5</v>
      </c>
      <c r="M3463" s="590">
        <v>8.0</v>
      </c>
      <c r="N3463" s="105"/>
      <c r="O3463" s="563">
        <v>50686.0</v>
      </c>
      <c r="P3463" s="563"/>
      <c r="Q3463" s="63"/>
      <c r="S3463" s="8"/>
      <c r="T3463" s="8"/>
      <c r="U3463" s="8"/>
      <c r="V3463" s="8"/>
      <c r="W3463" s="8"/>
      <c r="Y3463" s="8"/>
    </row>
    <row r="3464" ht="15.75" customHeight="1">
      <c r="A3464" s="9" t="s">
        <v>7106</v>
      </c>
      <c r="B3464" s="9" t="s">
        <v>7107</v>
      </c>
      <c r="C3464" s="61">
        <v>14.0</v>
      </c>
      <c r="D3464" s="61">
        <v>71.0</v>
      </c>
      <c r="E3464" s="61">
        <f t="shared" si="75"/>
        <v>692</v>
      </c>
      <c r="F3464" s="61">
        <v>1000.0</v>
      </c>
      <c r="G3464" s="61" t="s">
        <v>5626</v>
      </c>
      <c r="H3464" s="615">
        <v>1697.0</v>
      </c>
      <c r="I3464" s="515">
        <v>1388.0</v>
      </c>
      <c r="J3464" s="515">
        <v>1095.0</v>
      </c>
      <c r="K3464" s="246">
        <v>42.7</v>
      </c>
      <c r="L3464" s="560">
        <v>0.5</v>
      </c>
      <c r="M3464" s="590">
        <v>8.0</v>
      </c>
      <c r="N3464" s="55"/>
      <c r="O3464" s="563">
        <v>53947.0</v>
      </c>
      <c r="P3464" s="563"/>
      <c r="Q3464" s="63"/>
      <c r="S3464" s="8"/>
      <c r="T3464" s="8"/>
      <c r="U3464" s="8"/>
      <c r="V3464" s="8"/>
      <c r="W3464" s="8"/>
      <c r="Y3464" s="8"/>
    </row>
    <row r="3465" ht="15.75" customHeight="1">
      <c r="E3465" s="8"/>
      <c r="H3465" s="63"/>
      <c r="I3465" s="63"/>
      <c r="J3465" s="63"/>
      <c r="K3465" s="586"/>
      <c r="O3465" s="563">
        <v>0.0</v>
      </c>
      <c r="P3465" s="563"/>
      <c r="S3465" s="8"/>
      <c r="T3465" s="8"/>
      <c r="U3465" s="8"/>
      <c r="V3465" s="8"/>
      <c r="W3465" s="8"/>
      <c r="Y3465" s="8"/>
    </row>
    <row r="3466" ht="15.75" customHeight="1">
      <c r="B3466" s="573" t="s">
        <v>1880</v>
      </c>
      <c r="E3466" s="8"/>
      <c r="H3466" s="63"/>
      <c r="I3466" s="63"/>
      <c r="J3466" s="63"/>
      <c r="K3466" s="586"/>
      <c r="O3466" s="563">
        <v>0.0</v>
      </c>
      <c r="P3466" s="563"/>
      <c r="S3466" s="8"/>
      <c r="T3466" s="8"/>
      <c r="U3466" s="8"/>
      <c r="V3466" s="8"/>
      <c r="W3466" s="8"/>
      <c r="Y3466" s="8"/>
    </row>
    <row r="3467" ht="15.75" customHeight="1">
      <c r="A3467" s="9" t="s">
        <v>7108</v>
      </c>
      <c r="B3467" s="9" t="s">
        <v>7109</v>
      </c>
      <c r="C3467" s="61">
        <v>2.0</v>
      </c>
      <c r="D3467" s="61">
        <v>71.0</v>
      </c>
      <c r="E3467" s="61">
        <v>92.0</v>
      </c>
      <c r="F3467" s="61">
        <v>1250.0</v>
      </c>
      <c r="G3467" s="61" t="s">
        <v>5590</v>
      </c>
      <c r="H3467" s="615">
        <v>305.0</v>
      </c>
      <c r="I3467" s="515">
        <v>249.0</v>
      </c>
      <c r="J3467" s="515">
        <v>197.0</v>
      </c>
      <c r="K3467" s="246">
        <v>7.5</v>
      </c>
      <c r="L3467" s="560">
        <v>0.5</v>
      </c>
      <c r="M3467" s="590">
        <v>2.0</v>
      </c>
      <c r="N3467" s="593" t="s">
        <v>1254</v>
      </c>
      <c r="O3467" s="563">
        <v>16085.0</v>
      </c>
      <c r="P3467" s="563"/>
      <c r="S3467" s="8"/>
      <c r="T3467" s="8"/>
      <c r="U3467" s="8"/>
      <c r="V3467" s="8"/>
      <c r="W3467" s="8"/>
      <c r="Y3467" s="8"/>
    </row>
    <row r="3468" ht="15.75" customHeight="1">
      <c r="A3468" s="9" t="s">
        <v>7110</v>
      </c>
      <c r="B3468" s="9" t="s">
        <v>7111</v>
      </c>
      <c r="C3468" s="61">
        <v>3.0</v>
      </c>
      <c r="D3468" s="61">
        <v>71.0</v>
      </c>
      <c r="E3468" s="61">
        <f t="shared" ref="E3468:E3479" si="76">E3467+50</f>
        <v>142</v>
      </c>
      <c r="F3468" s="61">
        <v>1250.0</v>
      </c>
      <c r="G3468" s="61" t="s">
        <v>5593</v>
      </c>
      <c r="H3468" s="615">
        <v>456.0</v>
      </c>
      <c r="I3468" s="515">
        <v>373.0</v>
      </c>
      <c r="J3468" s="515">
        <v>294.0</v>
      </c>
      <c r="K3468" s="246">
        <v>11.2</v>
      </c>
      <c r="L3468" s="560">
        <v>0.5</v>
      </c>
      <c r="M3468" s="590">
        <v>4.0</v>
      </c>
      <c r="N3468" s="105"/>
      <c r="O3468" s="563">
        <v>20029.0</v>
      </c>
      <c r="P3468" s="563"/>
      <c r="Q3468" s="63"/>
      <c r="S3468" s="8"/>
      <c r="T3468" s="8"/>
      <c r="U3468" s="8"/>
      <c r="V3468" s="8"/>
      <c r="W3468" s="8"/>
      <c r="Y3468" s="8"/>
    </row>
    <row r="3469" ht="15.75" customHeight="1">
      <c r="A3469" s="9" t="s">
        <v>7112</v>
      </c>
      <c r="B3469" s="9" t="s">
        <v>7113</v>
      </c>
      <c r="C3469" s="61">
        <v>4.0</v>
      </c>
      <c r="D3469" s="61">
        <v>71.0</v>
      </c>
      <c r="E3469" s="61">
        <f t="shared" si="76"/>
        <v>192</v>
      </c>
      <c r="F3469" s="61">
        <v>1250.0</v>
      </c>
      <c r="G3469" s="61" t="s">
        <v>5596</v>
      </c>
      <c r="H3469" s="615">
        <v>608.0</v>
      </c>
      <c r="I3469" s="515">
        <v>497.0</v>
      </c>
      <c r="J3469" s="515">
        <v>392.0</v>
      </c>
      <c r="K3469" s="246">
        <v>14.9</v>
      </c>
      <c r="L3469" s="560">
        <v>0.5</v>
      </c>
      <c r="M3469" s="590">
        <v>4.0</v>
      </c>
      <c r="N3469" s="105"/>
      <c r="O3469" s="563">
        <v>23980.0</v>
      </c>
      <c r="P3469" s="563"/>
      <c r="Q3469" s="63"/>
      <c r="S3469" s="8"/>
      <c r="T3469" s="8"/>
      <c r="U3469" s="8"/>
      <c r="V3469" s="8"/>
      <c r="W3469" s="8"/>
      <c r="Y3469" s="8"/>
    </row>
    <row r="3470" ht="15.75" customHeight="1">
      <c r="A3470" s="9" t="s">
        <v>7114</v>
      </c>
      <c r="B3470" s="9" t="s">
        <v>7115</v>
      </c>
      <c r="C3470" s="61">
        <v>5.0</v>
      </c>
      <c r="D3470" s="61">
        <v>71.0</v>
      </c>
      <c r="E3470" s="566">
        <f t="shared" si="76"/>
        <v>242</v>
      </c>
      <c r="F3470" s="61">
        <v>1250.0</v>
      </c>
      <c r="G3470" s="61" t="s">
        <v>5599</v>
      </c>
      <c r="H3470" s="615">
        <v>759.0</v>
      </c>
      <c r="I3470" s="515">
        <v>621.0</v>
      </c>
      <c r="J3470" s="515">
        <v>490.0</v>
      </c>
      <c r="K3470" s="246">
        <v>18.6</v>
      </c>
      <c r="L3470" s="560">
        <v>0.5</v>
      </c>
      <c r="M3470" s="590">
        <v>4.0</v>
      </c>
      <c r="N3470" s="105"/>
      <c r="O3470" s="563">
        <v>27941.0</v>
      </c>
      <c r="P3470" s="563"/>
      <c r="Q3470" s="63"/>
      <c r="S3470" s="8"/>
      <c r="T3470" s="8"/>
      <c r="U3470" s="8"/>
      <c r="V3470" s="8"/>
      <c r="W3470" s="8"/>
      <c r="Y3470" s="8"/>
    </row>
    <row r="3471" ht="15.75" customHeight="1">
      <c r="A3471" s="9" t="s">
        <v>7116</v>
      </c>
      <c r="B3471" s="9" t="s">
        <v>7117</v>
      </c>
      <c r="C3471" s="61">
        <v>6.0</v>
      </c>
      <c r="D3471" s="61">
        <v>71.0</v>
      </c>
      <c r="E3471" s="61">
        <f t="shared" si="76"/>
        <v>292</v>
      </c>
      <c r="F3471" s="61">
        <v>1250.0</v>
      </c>
      <c r="G3471" s="61" t="s">
        <v>5602</v>
      </c>
      <c r="H3471" s="615">
        <v>910.0</v>
      </c>
      <c r="I3471" s="515">
        <v>744.0</v>
      </c>
      <c r="J3471" s="515">
        <v>587.0</v>
      </c>
      <c r="K3471" s="246">
        <v>22.3</v>
      </c>
      <c r="L3471" s="560">
        <v>0.5</v>
      </c>
      <c r="M3471" s="590">
        <v>4.0</v>
      </c>
      <c r="N3471" s="105"/>
      <c r="O3471" s="563">
        <v>31908.0</v>
      </c>
      <c r="P3471" s="563"/>
      <c r="Q3471" s="63"/>
      <c r="S3471" s="8"/>
      <c r="T3471" s="8"/>
      <c r="U3471" s="8"/>
      <c r="V3471" s="8"/>
      <c r="W3471" s="8"/>
      <c r="Y3471" s="8"/>
    </row>
    <row r="3472" ht="15.75" customHeight="1">
      <c r="A3472" s="9" t="s">
        <v>7118</v>
      </c>
      <c r="B3472" s="9" t="s">
        <v>7119</v>
      </c>
      <c r="C3472" s="61">
        <v>7.0</v>
      </c>
      <c r="D3472" s="61">
        <v>71.0</v>
      </c>
      <c r="E3472" s="61">
        <f t="shared" si="76"/>
        <v>342</v>
      </c>
      <c r="F3472" s="61">
        <v>1250.0</v>
      </c>
      <c r="G3472" s="61" t="s">
        <v>5605</v>
      </c>
      <c r="H3472" s="615">
        <v>1061.0</v>
      </c>
      <c r="I3472" s="515">
        <v>868.0</v>
      </c>
      <c r="J3472" s="515">
        <v>684.0</v>
      </c>
      <c r="K3472" s="246">
        <v>26.0</v>
      </c>
      <c r="L3472" s="560">
        <v>0.5</v>
      </c>
      <c r="M3472" s="590">
        <v>6.0</v>
      </c>
      <c r="N3472" s="105"/>
      <c r="O3472" s="563">
        <v>35884.0</v>
      </c>
      <c r="P3472" s="563"/>
      <c r="Q3472" s="63"/>
      <c r="S3472" s="8"/>
      <c r="T3472" s="8"/>
      <c r="U3472" s="8"/>
      <c r="V3472" s="8"/>
      <c r="W3472" s="8"/>
      <c r="Y3472" s="8"/>
    </row>
    <row r="3473" ht="15.75" customHeight="1">
      <c r="A3473" s="9" t="s">
        <v>7120</v>
      </c>
      <c r="B3473" s="9" t="s">
        <v>7121</v>
      </c>
      <c r="C3473" s="61">
        <v>8.0</v>
      </c>
      <c r="D3473" s="61">
        <v>71.0</v>
      </c>
      <c r="E3473" s="566">
        <f t="shared" si="76"/>
        <v>392</v>
      </c>
      <c r="F3473" s="61">
        <v>1250.0</v>
      </c>
      <c r="G3473" s="61" t="s">
        <v>5608</v>
      </c>
      <c r="H3473" s="615">
        <v>1212.0</v>
      </c>
      <c r="I3473" s="515">
        <v>991.0</v>
      </c>
      <c r="J3473" s="515">
        <v>782.0</v>
      </c>
      <c r="K3473" s="246">
        <v>29.7</v>
      </c>
      <c r="L3473" s="560">
        <v>0.5</v>
      </c>
      <c r="M3473" s="590">
        <v>6.0</v>
      </c>
      <c r="N3473" s="105"/>
      <c r="O3473" s="563">
        <v>39872.0</v>
      </c>
      <c r="P3473" s="563"/>
      <c r="Q3473" s="63"/>
      <c r="S3473" s="8"/>
      <c r="T3473" s="8"/>
      <c r="U3473" s="8"/>
      <c r="V3473" s="8"/>
      <c r="W3473" s="8"/>
      <c r="Y3473" s="8"/>
    </row>
    <row r="3474" ht="15.75" customHeight="1">
      <c r="A3474" s="9" t="s">
        <v>7122</v>
      </c>
      <c r="B3474" s="9" t="s">
        <v>7123</v>
      </c>
      <c r="C3474" s="61">
        <v>9.0</v>
      </c>
      <c r="D3474" s="61">
        <v>71.0</v>
      </c>
      <c r="E3474" s="61">
        <f t="shared" si="76"/>
        <v>442</v>
      </c>
      <c r="F3474" s="61">
        <v>1250.0</v>
      </c>
      <c r="G3474" s="61" t="s">
        <v>5611</v>
      </c>
      <c r="H3474" s="615">
        <v>1364.0</v>
      </c>
      <c r="I3474" s="515">
        <v>1116.0</v>
      </c>
      <c r="J3474" s="515">
        <v>880.0</v>
      </c>
      <c r="K3474" s="246">
        <v>33.4</v>
      </c>
      <c r="L3474" s="560">
        <v>0.5</v>
      </c>
      <c r="M3474" s="590">
        <v>6.0</v>
      </c>
      <c r="N3474" s="105"/>
      <c r="O3474" s="563">
        <v>43865.0</v>
      </c>
      <c r="P3474" s="563"/>
      <c r="Q3474" s="63"/>
      <c r="S3474" s="8"/>
      <c r="T3474" s="8"/>
      <c r="U3474" s="8"/>
      <c r="V3474" s="8"/>
      <c r="W3474" s="8"/>
      <c r="Y3474" s="8"/>
    </row>
    <row r="3475" ht="15.75" customHeight="1">
      <c r="A3475" s="9" t="s">
        <v>7124</v>
      </c>
      <c r="B3475" s="9" t="s">
        <v>7125</v>
      </c>
      <c r="C3475" s="61">
        <v>10.0</v>
      </c>
      <c r="D3475" s="61">
        <v>71.0</v>
      </c>
      <c r="E3475" s="61">
        <f t="shared" si="76"/>
        <v>492</v>
      </c>
      <c r="F3475" s="61">
        <v>1250.0</v>
      </c>
      <c r="G3475" s="61" t="s">
        <v>5614</v>
      </c>
      <c r="H3475" s="615">
        <v>1516.0</v>
      </c>
      <c r="I3475" s="515">
        <v>1240.0</v>
      </c>
      <c r="J3475" s="515">
        <v>978.0</v>
      </c>
      <c r="K3475" s="246">
        <v>37.1</v>
      </c>
      <c r="L3475" s="560">
        <v>0.5</v>
      </c>
      <c r="M3475" s="590">
        <v>6.0</v>
      </c>
      <c r="N3475" s="105"/>
      <c r="O3475" s="563">
        <v>47869.0</v>
      </c>
      <c r="P3475" s="563"/>
      <c r="Q3475" s="63"/>
      <c r="S3475" s="8"/>
      <c r="T3475" s="8"/>
      <c r="U3475" s="8"/>
      <c r="V3475" s="8"/>
      <c r="W3475" s="8"/>
      <c r="Y3475" s="8"/>
    </row>
    <row r="3476" ht="15.75" customHeight="1">
      <c r="A3476" s="9" t="s">
        <v>7126</v>
      </c>
      <c r="B3476" s="9" t="s">
        <v>7127</v>
      </c>
      <c r="C3476" s="61">
        <v>11.0</v>
      </c>
      <c r="D3476" s="61">
        <v>71.0</v>
      </c>
      <c r="E3476" s="566">
        <f t="shared" si="76"/>
        <v>542</v>
      </c>
      <c r="F3476" s="61">
        <v>1250.0</v>
      </c>
      <c r="G3476" s="61" t="s">
        <v>5617</v>
      </c>
      <c r="H3476" s="615">
        <v>1667.0</v>
      </c>
      <c r="I3476" s="515">
        <v>1364.0</v>
      </c>
      <c r="J3476" s="515">
        <v>1075.0</v>
      </c>
      <c r="K3476" s="246">
        <v>40.8</v>
      </c>
      <c r="L3476" s="560">
        <v>0.5</v>
      </c>
      <c r="M3476" s="590">
        <v>6.0</v>
      </c>
      <c r="N3476" s="105"/>
      <c r="O3476" s="563">
        <v>51879.0</v>
      </c>
      <c r="P3476" s="563"/>
      <c r="Q3476" s="63"/>
      <c r="S3476" s="8"/>
      <c r="T3476" s="8"/>
      <c r="U3476" s="8"/>
      <c r="V3476" s="8"/>
      <c r="W3476" s="8"/>
      <c r="Y3476" s="8"/>
    </row>
    <row r="3477" ht="15.75" customHeight="1">
      <c r="A3477" s="9" t="s">
        <v>7128</v>
      </c>
      <c r="B3477" s="9" t="s">
        <v>7129</v>
      </c>
      <c r="C3477" s="61">
        <v>12.0</v>
      </c>
      <c r="D3477" s="61">
        <v>71.0</v>
      </c>
      <c r="E3477" s="61">
        <f t="shared" si="76"/>
        <v>592</v>
      </c>
      <c r="F3477" s="61">
        <v>1250.0</v>
      </c>
      <c r="G3477" s="61" t="s">
        <v>5620</v>
      </c>
      <c r="H3477" s="615">
        <v>1820.0</v>
      </c>
      <c r="I3477" s="515">
        <v>1489.0</v>
      </c>
      <c r="J3477" s="515">
        <v>1174.0</v>
      </c>
      <c r="K3477" s="246">
        <v>44.5</v>
      </c>
      <c r="L3477" s="560">
        <v>0.5</v>
      </c>
      <c r="M3477" s="590">
        <v>8.0</v>
      </c>
      <c r="N3477" s="105"/>
      <c r="O3477" s="563">
        <v>55843.0</v>
      </c>
      <c r="P3477" s="563"/>
      <c r="Q3477" s="63"/>
      <c r="S3477" s="8"/>
      <c r="T3477" s="8"/>
      <c r="U3477" s="8"/>
      <c r="V3477" s="8"/>
      <c r="W3477" s="8"/>
      <c r="Y3477" s="8"/>
    </row>
    <row r="3478" ht="15.75" customHeight="1">
      <c r="A3478" s="9" t="s">
        <v>7130</v>
      </c>
      <c r="B3478" s="9" t="s">
        <v>7131</v>
      </c>
      <c r="C3478" s="61">
        <v>13.0</v>
      </c>
      <c r="D3478" s="61">
        <v>71.0</v>
      </c>
      <c r="E3478" s="61">
        <f t="shared" si="76"/>
        <v>642</v>
      </c>
      <c r="F3478" s="61">
        <v>1250.0</v>
      </c>
      <c r="G3478" s="61" t="s">
        <v>5623</v>
      </c>
      <c r="H3478" s="615">
        <v>1972.0</v>
      </c>
      <c r="I3478" s="515">
        <v>1613.0</v>
      </c>
      <c r="J3478" s="515">
        <v>1272.0</v>
      </c>
      <c r="K3478" s="246">
        <v>48.2</v>
      </c>
      <c r="L3478" s="560">
        <v>0.5</v>
      </c>
      <c r="M3478" s="590">
        <v>8.0</v>
      </c>
      <c r="N3478" s="105"/>
      <c r="O3478" s="563">
        <v>59806.0</v>
      </c>
      <c r="P3478" s="563"/>
      <c r="Q3478" s="63"/>
      <c r="S3478" s="8"/>
      <c r="T3478" s="8"/>
      <c r="U3478" s="8"/>
      <c r="V3478" s="8"/>
      <c r="W3478" s="8"/>
      <c r="Y3478" s="8"/>
    </row>
    <row r="3479" ht="15.75" customHeight="1">
      <c r="A3479" s="9" t="s">
        <v>7132</v>
      </c>
      <c r="B3479" s="9" t="s">
        <v>7133</v>
      </c>
      <c r="C3479" s="61">
        <v>14.0</v>
      </c>
      <c r="D3479" s="61">
        <v>71.0</v>
      </c>
      <c r="E3479" s="61">
        <f t="shared" si="76"/>
        <v>692</v>
      </c>
      <c r="F3479" s="61">
        <v>1250.0</v>
      </c>
      <c r="G3479" s="61" t="s">
        <v>5626</v>
      </c>
      <c r="H3479" s="615">
        <v>2123.0</v>
      </c>
      <c r="I3479" s="515">
        <v>1737.0</v>
      </c>
      <c r="J3479" s="515">
        <v>1369.0</v>
      </c>
      <c r="K3479" s="246">
        <v>51.9</v>
      </c>
      <c r="L3479" s="560">
        <v>0.5</v>
      </c>
      <c r="M3479" s="590">
        <v>8.0</v>
      </c>
      <c r="N3479" s="55"/>
      <c r="O3479" s="563">
        <v>63769.0</v>
      </c>
      <c r="P3479" s="563"/>
      <c r="Q3479" s="63"/>
      <c r="S3479" s="8"/>
      <c r="T3479" s="8"/>
      <c r="U3479" s="8"/>
      <c r="V3479" s="8"/>
      <c r="W3479" s="8"/>
      <c r="Y3479" s="8"/>
    </row>
    <row r="3480" ht="15.75" customHeight="1">
      <c r="E3480" s="8"/>
      <c r="H3480" s="63"/>
      <c r="I3480" s="63"/>
      <c r="J3480" s="63"/>
      <c r="K3480" s="586"/>
      <c r="O3480" s="563">
        <v>0.0</v>
      </c>
      <c r="P3480" s="563"/>
      <c r="S3480" s="8"/>
      <c r="T3480" s="8"/>
      <c r="U3480" s="8"/>
      <c r="V3480" s="8"/>
      <c r="W3480" s="8"/>
      <c r="Y3480" s="8"/>
    </row>
    <row r="3481" ht="15.75" customHeight="1">
      <c r="B3481" s="573" t="s">
        <v>1907</v>
      </c>
      <c r="E3481" s="8"/>
      <c r="H3481" s="63"/>
      <c r="I3481" s="63"/>
      <c r="J3481" s="63"/>
      <c r="K3481" s="586"/>
      <c r="O3481" s="563">
        <v>0.0</v>
      </c>
      <c r="P3481" s="563"/>
      <c r="S3481" s="8"/>
      <c r="T3481" s="8"/>
      <c r="U3481" s="8"/>
      <c r="V3481" s="8"/>
      <c r="W3481" s="8"/>
      <c r="Y3481" s="8"/>
    </row>
    <row r="3482" ht="15.75" customHeight="1">
      <c r="A3482" s="9" t="s">
        <v>7134</v>
      </c>
      <c r="B3482" s="9" t="s">
        <v>7135</v>
      </c>
      <c r="C3482" s="61">
        <v>2.0</v>
      </c>
      <c r="D3482" s="61">
        <v>71.0</v>
      </c>
      <c r="E3482" s="61">
        <v>92.0</v>
      </c>
      <c r="F3482" s="61">
        <v>1500.0</v>
      </c>
      <c r="G3482" s="61" t="s">
        <v>5590</v>
      </c>
      <c r="H3482" s="615">
        <v>365.0</v>
      </c>
      <c r="I3482" s="515">
        <v>299.0</v>
      </c>
      <c r="J3482" s="515">
        <v>235.0</v>
      </c>
      <c r="K3482" s="246">
        <v>8.8</v>
      </c>
      <c r="L3482" s="560">
        <v>0.5</v>
      </c>
      <c r="M3482" s="590">
        <v>2.0</v>
      </c>
      <c r="N3482" s="593" t="s">
        <v>1254</v>
      </c>
      <c r="O3482" s="563">
        <v>16507.0</v>
      </c>
      <c r="P3482" s="563"/>
      <c r="Q3482" s="63"/>
      <c r="S3482" s="8"/>
      <c r="T3482" s="8"/>
      <c r="U3482" s="8"/>
      <c r="V3482" s="8"/>
      <c r="W3482" s="8"/>
      <c r="Y3482" s="8"/>
    </row>
    <row r="3483" ht="15.75" customHeight="1">
      <c r="A3483" s="9" t="s">
        <v>7136</v>
      </c>
      <c r="B3483" s="9" t="s">
        <v>7137</v>
      </c>
      <c r="C3483" s="61">
        <v>3.0</v>
      </c>
      <c r="D3483" s="61">
        <v>71.0</v>
      </c>
      <c r="E3483" s="61">
        <f t="shared" ref="E3483:E3494" si="77">E3482+50</f>
        <v>142</v>
      </c>
      <c r="F3483" s="61">
        <v>1500.0</v>
      </c>
      <c r="G3483" s="61" t="s">
        <v>5593</v>
      </c>
      <c r="H3483" s="615">
        <v>547.0</v>
      </c>
      <c r="I3483" s="515">
        <v>447.0</v>
      </c>
      <c r="J3483" s="515">
        <v>353.0</v>
      </c>
      <c r="K3483" s="246">
        <v>13.2</v>
      </c>
      <c r="L3483" s="560">
        <v>0.5</v>
      </c>
      <c r="M3483" s="590">
        <v>4.0</v>
      </c>
      <c r="N3483" s="105"/>
      <c r="O3483" s="563">
        <v>20666.0</v>
      </c>
      <c r="P3483" s="563"/>
      <c r="Q3483" s="63"/>
      <c r="S3483" s="8"/>
      <c r="T3483" s="8"/>
      <c r="U3483" s="8"/>
      <c r="V3483" s="8"/>
      <c r="W3483" s="8"/>
      <c r="Y3483" s="8"/>
    </row>
    <row r="3484" ht="15.75" customHeight="1">
      <c r="A3484" s="9" t="s">
        <v>7138</v>
      </c>
      <c r="B3484" s="9" t="s">
        <v>7139</v>
      </c>
      <c r="C3484" s="61">
        <v>4.0</v>
      </c>
      <c r="D3484" s="61">
        <v>71.0</v>
      </c>
      <c r="E3484" s="61">
        <f t="shared" si="77"/>
        <v>192</v>
      </c>
      <c r="F3484" s="61">
        <v>1500.0</v>
      </c>
      <c r="G3484" s="61" t="s">
        <v>5596</v>
      </c>
      <c r="H3484" s="615">
        <v>729.0</v>
      </c>
      <c r="I3484" s="515">
        <v>596.0</v>
      </c>
      <c r="J3484" s="515">
        <v>470.0</v>
      </c>
      <c r="K3484" s="246">
        <v>17.5</v>
      </c>
      <c r="L3484" s="560">
        <v>0.5</v>
      </c>
      <c r="M3484" s="590">
        <v>4.0</v>
      </c>
      <c r="N3484" s="105"/>
      <c r="O3484" s="563">
        <v>24834.0</v>
      </c>
      <c r="P3484" s="563"/>
      <c r="Q3484" s="63"/>
      <c r="S3484" s="8"/>
      <c r="T3484" s="8"/>
      <c r="U3484" s="8"/>
      <c r="V3484" s="8"/>
      <c r="W3484" s="8"/>
      <c r="Y3484" s="8"/>
    </row>
    <row r="3485" ht="15.75" customHeight="1">
      <c r="A3485" s="9" t="s">
        <v>7140</v>
      </c>
      <c r="B3485" s="9" t="s">
        <v>7141</v>
      </c>
      <c r="C3485" s="61">
        <v>5.0</v>
      </c>
      <c r="D3485" s="61">
        <v>71.0</v>
      </c>
      <c r="E3485" s="566">
        <f t="shared" si="77"/>
        <v>242</v>
      </c>
      <c r="F3485" s="61">
        <v>1500.0</v>
      </c>
      <c r="G3485" s="61" t="s">
        <v>5599</v>
      </c>
      <c r="H3485" s="615">
        <v>911.0</v>
      </c>
      <c r="I3485" s="515">
        <v>745.0</v>
      </c>
      <c r="J3485" s="515">
        <v>588.0</v>
      </c>
      <c r="K3485" s="246">
        <v>21.9</v>
      </c>
      <c r="L3485" s="560">
        <v>0.5</v>
      </c>
      <c r="M3485" s="590">
        <v>4.0</v>
      </c>
      <c r="N3485" s="105"/>
      <c r="O3485" s="563">
        <v>29010.0</v>
      </c>
      <c r="P3485" s="563"/>
      <c r="Q3485" s="63"/>
      <c r="S3485" s="8"/>
      <c r="T3485" s="8"/>
      <c r="U3485" s="8"/>
      <c r="V3485" s="8"/>
      <c r="W3485" s="8"/>
      <c r="Y3485" s="8"/>
    </row>
    <row r="3486" ht="15.75" customHeight="1">
      <c r="A3486" s="9" t="s">
        <v>7142</v>
      </c>
      <c r="B3486" s="9" t="s">
        <v>7143</v>
      </c>
      <c r="C3486" s="61">
        <v>6.0</v>
      </c>
      <c r="D3486" s="61">
        <v>71.0</v>
      </c>
      <c r="E3486" s="61">
        <f t="shared" si="77"/>
        <v>292</v>
      </c>
      <c r="F3486" s="61">
        <v>1500.0</v>
      </c>
      <c r="G3486" s="61" t="s">
        <v>5602</v>
      </c>
      <c r="H3486" s="615">
        <v>1092.0</v>
      </c>
      <c r="I3486" s="515">
        <v>893.0</v>
      </c>
      <c r="J3486" s="515">
        <v>704.0</v>
      </c>
      <c r="K3486" s="246">
        <v>26.3</v>
      </c>
      <c r="L3486" s="560">
        <v>0.5</v>
      </c>
      <c r="M3486" s="590">
        <v>4.0</v>
      </c>
      <c r="N3486" s="105"/>
      <c r="O3486" s="563">
        <v>33194.0</v>
      </c>
      <c r="P3486" s="563"/>
      <c r="Q3486" s="63"/>
      <c r="S3486" s="8"/>
      <c r="T3486" s="8"/>
      <c r="U3486" s="8"/>
      <c r="V3486" s="8"/>
      <c r="W3486" s="8"/>
      <c r="Y3486" s="8"/>
    </row>
    <row r="3487" ht="15.75" customHeight="1">
      <c r="A3487" s="9" t="s">
        <v>7144</v>
      </c>
      <c r="B3487" s="9" t="s">
        <v>7145</v>
      </c>
      <c r="C3487" s="61">
        <v>7.0</v>
      </c>
      <c r="D3487" s="61">
        <v>71.0</v>
      </c>
      <c r="E3487" s="61">
        <f t="shared" si="77"/>
        <v>342</v>
      </c>
      <c r="F3487" s="61">
        <v>1500.0</v>
      </c>
      <c r="G3487" s="61" t="s">
        <v>5605</v>
      </c>
      <c r="H3487" s="615">
        <v>1274.0</v>
      </c>
      <c r="I3487" s="515">
        <v>1042.0</v>
      </c>
      <c r="J3487" s="515">
        <v>822.0</v>
      </c>
      <c r="K3487" s="246">
        <v>30.6</v>
      </c>
      <c r="L3487" s="560">
        <v>0.5</v>
      </c>
      <c r="M3487" s="590">
        <v>6.0</v>
      </c>
      <c r="N3487" s="105"/>
      <c r="O3487" s="563">
        <v>37388.0</v>
      </c>
      <c r="P3487" s="563"/>
      <c r="Q3487" s="63"/>
      <c r="S3487" s="8"/>
      <c r="T3487" s="8"/>
      <c r="U3487" s="8"/>
      <c r="V3487" s="8"/>
      <c r="W3487" s="8"/>
      <c r="Y3487" s="8"/>
    </row>
    <row r="3488" ht="15.75" customHeight="1">
      <c r="A3488" s="9" t="s">
        <v>7146</v>
      </c>
      <c r="B3488" s="9" t="s">
        <v>7147</v>
      </c>
      <c r="C3488" s="61">
        <v>8.0</v>
      </c>
      <c r="D3488" s="61">
        <v>71.0</v>
      </c>
      <c r="E3488" s="566">
        <f t="shared" si="77"/>
        <v>392</v>
      </c>
      <c r="F3488" s="61">
        <v>1500.0</v>
      </c>
      <c r="G3488" s="61" t="s">
        <v>5608</v>
      </c>
      <c r="H3488" s="615">
        <v>1456.0</v>
      </c>
      <c r="I3488" s="515">
        <v>1191.0</v>
      </c>
      <c r="J3488" s="515">
        <v>939.0</v>
      </c>
      <c r="K3488" s="246">
        <v>35.0</v>
      </c>
      <c r="L3488" s="560">
        <v>0.5</v>
      </c>
      <c r="M3488" s="590">
        <v>6.0</v>
      </c>
      <c r="N3488" s="105"/>
      <c r="O3488" s="563">
        <v>41589.0</v>
      </c>
      <c r="P3488" s="563"/>
      <c r="Q3488" s="63"/>
      <c r="S3488" s="8"/>
      <c r="T3488" s="8"/>
      <c r="U3488" s="8"/>
      <c r="V3488" s="8"/>
      <c r="W3488" s="8"/>
      <c r="Y3488" s="8"/>
    </row>
    <row r="3489" ht="15.75" customHeight="1">
      <c r="A3489" s="9" t="s">
        <v>7148</v>
      </c>
      <c r="B3489" s="9" t="s">
        <v>7149</v>
      </c>
      <c r="C3489" s="61">
        <v>9.0</v>
      </c>
      <c r="D3489" s="61">
        <v>71.0</v>
      </c>
      <c r="E3489" s="61">
        <f t="shared" si="77"/>
        <v>442</v>
      </c>
      <c r="F3489" s="61">
        <v>1500.0</v>
      </c>
      <c r="G3489" s="61" t="s">
        <v>5611</v>
      </c>
      <c r="H3489" s="615">
        <v>1639.0</v>
      </c>
      <c r="I3489" s="515">
        <v>1341.0</v>
      </c>
      <c r="J3489" s="515">
        <v>1057.0</v>
      </c>
      <c r="K3489" s="246">
        <v>39.4</v>
      </c>
      <c r="L3489" s="560">
        <v>0.5</v>
      </c>
      <c r="M3489" s="590">
        <v>6.0</v>
      </c>
      <c r="N3489" s="105"/>
      <c r="O3489" s="563">
        <v>45801.0</v>
      </c>
      <c r="P3489" s="563"/>
      <c r="Q3489" s="63"/>
      <c r="S3489" s="8"/>
      <c r="T3489" s="8"/>
      <c r="U3489" s="8"/>
      <c r="V3489" s="8"/>
      <c r="W3489" s="8"/>
      <c r="Y3489" s="8"/>
    </row>
    <row r="3490" ht="15.75" customHeight="1">
      <c r="A3490" s="9" t="s">
        <v>7150</v>
      </c>
      <c r="B3490" s="9" t="s">
        <v>7151</v>
      </c>
      <c r="C3490" s="61">
        <v>10.0</v>
      </c>
      <c r="D3490" s="61">
        <v>71.0</v>
      </c>
      <c r="E3490" s="61">
        <f t="shared" si="77"/>
        <v>492</v>
      </c>
      <c r="F3490" s="61">
        <v>1500.0</v>
      </c>
      <c r="G3490" s="61" t="s">
        <v>5614</v>
      </c>
      <c r="H3490" s="615">
        <v>1820.0</v>
      </c>
      <c r="I3490" s="515">
        <v>1489.0</v>
      </c>
      <c r="J3490" s="515">
        <v>1174.0</v>
      </c>
      <c r="K3490" s="246">
        <v>43.7</v>
      </c>
      <c r="L3490" s="560">
        <v>0.5</v>
      </c>
      <c r="M3490" s="590">
        <v>6.0</v>
      </c>
      <c r="N3490" s="105"/>
      <c r="O3490" s="563">
        <v>50018.0</v>
      </c>
      <c r="P3490" s="563"/>
      <c r="Q3490" s="63"/>
      <c r="S3490" s="8"/>
      <c r="T3490" s="8"/>
      <c r="U3490" s="8"/>
      <c r="V3490" s="8"/>
      <c r="W3490" s="8"/>
      <c r="Y3490" s="8"/>
    </row>
    <row r="3491" ht="15.75" customHeight="1">
      <c r="A3491" s="9" t="s">
        <v>7152</v>
      </c>
      <c r="B3491" s="9" t="s">
        <v>7153</v>
      </c>
      <c r="C3491" s="61">
        <v>11.0</v>
      </c>
      <c r="D3491" s="61">
        <v>71.0</v>
      </c>
      <c r="E3491" s="566">
        <f t="shared" si="77"/>
        <v>542</v>
      </c>
      <c r="F3491" s="61">
        <v>1500.0</v>
      </c>
      <c r="G3491" s="61" t="s">
        <v>5617</v>
      </c>
      <c r="H3491" s="615">
        <v>2002.0</v>
      </c>
      <c r="I3491" s="515">
        <v>1638.0</v>
      </c>
      <c r="J3491" s="515">
        <v>1291.0</v>
      </c>
      <c r="K3491" s="246">
        <v>48.1</v>
      </c>
      <c r="L3491" s="560">
        <v>0.5</v>
      </c>
      <c r="M3491" s="590">
        <v>6.0</v>
      </c>
      <c r="N3491" s="105"/>
      <c r="O3491" s="563">
        <v>54248.0</v>
      </c>
      <c r="P3491" s="563"/>
      <c r="Q3491" s="63"/>
      <c r="S3491" s="8"/>
      <c r="T3491" s="8"/>
      <c r="U3491" s="8"/>
      <c r="V3491" s="8"/>
      <c r="W3491" s="8"/>
      <c r="Y3491" s="8"/>
    </row>
    <row r="3492" ht="15.75" customHeight="1">
      <c r="A3492" s="9" t="s">
        <v>7154</v>
      </c>
      <c r="B3492" s="9" t="s">
        <v>7155</v>
      </c>
      <c r="C3492" s="61">
        <v>12.0</v>
      </c>
      <c r="D3492" s="61">
        <v>71.0</v>
      </c>
      <c r="E3492" s="61">
        <f t="shared" si="77"/>
        <v>592</v>
      </c>
      <c r="F3492" s="61">
        <v>1500.0</v>
      </c>
      <c r="G3492" s="61" t="s">
        <v>5620</v>
      </c>
      <c r="H3492" s="615">
        <v>2183.0</v>
      </c>
      <c r="I3492" s="515">
        <v>1786.0</v>
      </c>
      <c r="J3492" s="515">
        <v>1408.0</v>
      </c>
      <c r="K3492" s="246">
        <v>52.5</v>
      </c>
      <c r="L3492" s="560">
        <v>0.5</v>
      </c>
      <c r="M3492" s="590">
        <v>8.0</v>
      </c>
      <c r="N3492" s="105"/>
      <c r="O3492" s="563">
        <v>58421.0</v>
      </c>
      <c r="P3492" s="563"/>
      <c r="Q3492" s="63"/>
      <c r="S3492" s="8"/>
      <c r="T3492" s="8"/>
      <c r="U3492" s="8"/>
      <c r="V3492" s="8"/>
      <c r="W3492" s="8"/>
      <c r="Y3492" s="8"/>
    </row>
    <row r="3493" ht="15.75" customHeight="1">
      <c r="A3493" s="9" t="s">
        <v>7156</v>
      </c>
      <c r="B3493" s="9" t="s">
        <v>7157</v>
      </c>
      <c r="C3493" s="61">
        <v>13.0</v>
      </c>
      <c r="D3493" s="61">
        <v>71.0</v>
      </c>
      <c r="E3493" s="61">
        <f t="shared" si="77"/>
        <v>642</v>
      </c>
      <c r="F3493" s="61">
        <v>1500.0</v>
      </c>
      <c r="G3493" s="61" t="s">
        <v>5623</v>
      </c>
      <c r="H3493" s="615">
        <v>2365.0</v>
      </c>
      <c r="I3493" s="515">
        <v>1935.0</v>
      </c>
      <c r="J3493" s="515">
        <v>1525.0</v>
      </c>
      <c r="K3493" s="246">
        <v>56.8</v>
      </c>
      <c r="L3493" s="560">
        <v>0.5</v>
      </c>
      <c r="M3493" s="590">
        <v>8.0</v>
      </c>
      <c r="N3493" s="105"/>
      <c r="O3493" s="563">
        <v>62601.0</v>
      </c>
      <c r="P3493" s="563"/>
      <c r="Q3493" s="63"/>
      <c r="S3493" s="8"/>
      <c r="T3493" s="8"/>
      <c r="U3493" s="8"/>
      <c r="V3493" s="8"/>
      <c r="W3493" s="8"/>
      <c r="Y3493" s="8"/>
    </row>
    <row r="3494" ht="15.75" customHeight="1">
      <c r="A3494" s="9" t="s">
        <v>7158</v>
      </c>
      <c r="B3494" s="9" t="s">
        <v>7159</v>
      </c>
      <c r="C3494" s="61">
        <v>14.0</v>
      </c>
      <c r="D3494" s="61">
        <v>71.0</v>
      </c>
      <c r="E3494" s="61">
        <f t="shared" si="77"/>
        <v>692</v>
      </c>
      <c r="F3494" s="61">
        <v>1500.0</v>
      </c>
      <c r="G3494" s="61" t="s">
        <v>5626</v>
      </c>
      <c r="H3494" s="615">
        <v>2546.0</v>
      </c>
      <c r="I3494" s="515">
        <v>2083.0</v>
      </c>
      <c r="J3494" s="515">
        <v>1642.0</v>
      </c>
      <c r="K3494" s="246">
        <v>61.2</v>
      </c>
      <c r="L3494" s="560">
        <v>0.5</v>
      </c>
      <c r="M3494" s="590">
        <v>8.0</v>
      </c>
      <c r="N3494" s="55"/>
      <c r="O3494" s="563">
        <v>66781.0</v>
      </c>
      <c r="P3494" s="563"/>
      <c r="Q3494" s="63"/>
      <c r="S3494" s="8"/>
      <c r="T3494" s="8"/>
      <c r="U3494" s="8"/>
      <c r="V3494" s="8"/>
      <c r="W3494" s="8"/>
      <c r="Y3494" s="8"/>
    </row>
    <row r="3495" ht="15.75" customHeight="1">
      <c r="E3495" s="8"/>
      <c r="H3495" s="63"/>
      <c r="I3495" s="63"/>
      <c r="J3495" s="63"/>
      <c r="K3495" s="586"/>
      <c r="O3495" s="563">
        <v>0.0</v>
      </c>
      <c r="P3495" s="563"/>
      <c r="S3495" s="8"/>
      <c r="T3495" s="8"/>
      <c r="U3495" s="8"/>
      <c r="V3495" s="8"/>
      <c r="W3495" s="8"/>
      <c r="Y3495" s="8"/>
    </row>
    <row r="3496" ht="15.75" customHeight="1">
      <c r="B3496" s="573" t="s">
        <v>1934</v>
      </c>
      <c r="E3496" s="8"/>
      <c r="H3496" s="63"/>
      <c r="I3496" s="63"/>
      <c r="J3496" s="63"/>
      <c r="K3496" s="586"/>
      <c r="O3496" s="563">
        <v>0.0</v>
      </c>
      <c r="P3496" s="563"/>
      <c r="S3496" s="8"/>
      <c r="T3496" s="8"/>
      <c r="U3496" s="8"/>
      <c r="V3496" s="8"/>
      <c r="W3496" s="8"/>
      <c r="Y3496" s="8"/>
    </row>
    <row r="3497" ht="15.75" customHeight="1">
      <c r="A3497" s="9" t="s">
        <v>7160</v>
      </c>
      <c r="B3497" s="9" t="s">
        <v>7161</v>
      </c>
      <c r="C3497" s="61">
        <v>2.0</v>
      </c>
      <c r="D3497" s="61">
        <v>71.0</v>
      </c>
      <c r="E3497" s="61">
        <v>92.0</v>
      </c>
      <c r="F3497" s="61">
        <v>1750.0</v>
      </c>
      <c r="G3497" s="61" t="s">
        <v>5590</v>
      </c>
      <c r="H3497" s="615">
        <v>427.0</v>
      </c>
      <c r="I3497" s="515">
        <v>349.0</v>
      </c>
      <c r="J3497" s="515">
        <v>275.0</v>
      </c>
      <c r="K3497" s="246">
        <v>10.1</v>
      </c>
      <c r="L3497" s="560">
        <v>0.5</v>
      </c>
      <c r="M3497" s="590">
        <v>2.0</v>
      </c>
      <c r="N3497" s="593" t="s">
        <v>1254</v>
      </c>
      <c r="O3497" s="563">
        <v>17509.0</v>
      </c>
      <c r="P3497" s="563"/>
      <c r="Q3497" s="63"/>
      <c r="S3497" s="8"/>
      <c r="T3497" s="8"/>
      <c r="U3497" s="8"/>
      <c r="V3497" s="8"/>
      <c r="W3497" s="8"/>
      <c r="Y3497" s="8"/>
    </row>
    <row r="3498" ht="15.75" customHeight="1">
      <c r="A3498" s="9" t="s">
        <v>7162</v>
      </c>
      <c r="B3498" s="9" t="s">
        <v>7163</v>
      </c>
      <c r="C3498" s="61">
        <v>3.0</v>
      </c>
      <c r="D3498" s="61">
        <v>71.0</v>
      </c>
      <c r="E3498" s="61">
        <f t="shared" ref="E3498:E3509" si="78">E3497+50</f>
        <v>142</v>
      </c>
      <c r="F3498" s="61">
        <v>1750.0</v>
      </c>
      <c r="G3498" s="61" t="s">
        <v>5593</v>
      </c>
      <c r="H3498" s="615">
        <v>639.0</v>
      </c>
      <c r="I3498" s="515">
        <v>523.0</v>
      </c>
      <c r="J3498" s="515">
        <v>412.0</v>
      </c>
      <c r="K3498" s="246">
        <v>15.2</v>
      </c>
      <c r="L3498" s="560">
        <v>0.5</v>
      </c>
      <c r="M3498" s="590">
        <v>4.0</v>
      </c>
      <c r="N3498" s="105"/>
      <c r="O3498" s="563">
        <v>22171.0</v>
      </c>
      <c r="P3498" s="563"/>
      <c r="Q3498" s="63"/>
      <c r="S3498" s="8"/>
      <c r="T3498" s="8"/>
      <c r="U3498" s="8"/>
      <c r="V3498" s="8"/>
      <c r="W3498" s="8"/>
      <c r="Y3498" s="8"/>
    </row>
    <row r="3499" ht="15.75" customHeight="1">
      <c r="A3499" s="9" t="s">
        <v>7164</v>
      </c>
      <c r="B3499" s="9" t="s">
        <v>7165</v>
      </c>
      <c r="C3499" s="61">
        <v>4.0</v>
      </c>
      <c r="D3499" s="61">
        <v>71.0</v>
      </c>
      <c r="E3499" s="61">
        <f t="shared" si="78"/>
        <v>192</v>
      </c>
      <c r="F3499" s="61">
        <v>1750.0</v>
      </c>
      <c r="G3499" s="61" t="s">
        <v>5596</v>
      </c>
      <c r="H3499" s="615">
        <v>851.0</v>
      </c>
      <c r="I3499" s="515">
        <v>696.0</v>
      </c>
      <c r="J3499" s="515">
        <v>549.0</v>
      </c>
      <c r="K3499" s="246">
        <v>20.2</v>
      </c>
      <c r="L3499" s="560">
        <v>0.5</v>
      </c>
      <c r="M3499" s="590">
        <v>4.0</v>
      </c>
      <c r="N3499" s="105"/>
      <c r="O3499" s="563">
        <v>26841.0</v>
      </c>
      <c r="P3499" s="563"/>
      <c r="Q3499" s="63"/>
      <c r="S3499" s="8"/>
      <c r="T3499" s="8"/>
      <c r="U3499" s="8"/>
      <c r="V3499" s="8"/>
      <c r="W3499" s="8"/>
      <c r="Y3499" s="8"/>
    </row>
    <row r="3500" ht="15.75" customHeight="1">
      <c r="A3500" s="9" t="s">
        <v>7166</v>
      </c>
      <c r="B3500" s="9" t="s">
        <v>7167</v>
      </c>
      <c r="C3500" s="61">
        <v>5.0</v>
      </c>
      <c r="D3500" s="61">
        <v>71.0</v>
      </c>
      <c r="E3500" s="566">
        <f t="shared" si="78"/>
        <v>242</v>
      </c>
      <c r="F3500" s="61">
        <v>1750.0</v>
      </c>
      <c r="G3500" s="61" t="s">
        <v>5599</v>
      </c>
      <c r="H3500" s="615">
        <v>1063.0</v>
      </c>
      <c r="I3500" s="515">
        <v>870.0</v>
      </c>
      <c r="J3500" s="515">
        <v>686.0</v>
      </c>
      <c r="K3500" s="246">
        <v>25.2</v>
      </c>
      <c r="L3500" s="560">
        <v>0.5</v>
      </c>
      <c r="M3500" s="590">
        <v>4.0</v>
      </c>
      <c r="N3500" s="105"/>
      <c r="O3500" s="563">
        <v>31523.0</v>
      </c>
      <c r="P3500" s="563"/>
      <c r="Q3500" s="63"/>
      <c r="S3500" s="8"/>
      <c r="T3500" s="8"/>
      <c r="U3500" s="8"/>
      <c r="V3500" s="8"/>
      <c r="W3500" s="8"/>
      <c r="Y3500" s="8"/>
    </row>
    <row r="3501" ht="15.75" customHeight="1">
      <c r="A3501" s="9" t="s">
        <v>7168</v>
      </c>
      <c r="B3501" s="9" t="s">
        <v>7169</v>
      </c>
      <c r="C3501" s="61">
        <v>6.0</v>
      </c>
      <c r="D3501" s="61">
        <v>71.0</v>
      </c>
      <c r="E3501" s="61">
        <f t="shared" si="78"/>
        <v>292</v>
      </c>
      <c r="F3501" s="61">
        <v>1750.0</v>
      </c>
      <c r="G3501" s="61" t="s">
        <v>5602</v>
      </c>
      <c r="H3501" s="615">
        <v>1275.0</v>
      </c>
      <c r="I3501" s="515">
        <v>1043.0</v>
      </c>
      <c r="J3501" s="515">
        <v>822.0</v>
      </c>
      <c r="K3501" s="246">
        <v>30.3</v>
      </c>
      <c r="L3501" s="560">
        <v>0.5</v>
      </c>
      <c r="M3501" s="590">
        <v>4.0</v>
      </c>
      <c r="N3501" s="105"/>
      <c r="O3501" s="563">
        <v>36215.0</v>
      </c>
      <c r="P3501" s="563"/>
      <c r="Q3501" s="63"/>
      <c r="S3501" s="8"/>
      <c r="T3501" s="8"/>
      <c r="U3501" s="8"/>
      <c r="V3501" s="8"/>
      <c r="W3501" s="8"/>
      <c r="Y3501" s="8"/>
    </row>
    <row r="3502" ht="15.75" customHeight="1">
      <c r="A3502" s="9" t="s">
        <v>7170</v>
      </c>
      <c r="B3502" s="9" t="s">
        <v>7171</v>
      </c>
      <c r="C3502" s="61">
        <v>7.0</v>
      </c>
      <c r="D3502" s="61">
        <v>71.0</v>
      </c>
      <c r="E3502" s="61">
        <f t="shared" si="78"/>
        <v>342</v>
      </c>
      <c r="F3502" s="61">
        <v>1750.0</v>
      </c>
      <c r="G3502" s="61" t="s">
        <v>5605</v>
      </c>
      <c r="H3502" s="615">
        <v>1486.0</v>
      </c>
      <c r="I3502" s="515">
        <v>1216.0</v>
      </c>
      <c r="J3502" s="515">
        <v>958.0</v>
      </c>
      <c r="K3502" s="246">
        <v>35.3</v>
      </c>
      <c r="L3502" s="560">
        <v>0.5</v>
      </c>
      <c r="M3502" s="590">
        <v>6.0</v>
      </c>
      <c r="N3502" s="105"/>
      <c r="O3502" s="563">
        <v>40916.0</v>
      </c>
      <c r="P3502" s="563"/>
      <c r="Q3502" s="63"/>
      <c r="S3502" s="8"/>
      <c r="T3502" s="8"/>
      <c r="U3502" s="8"/>
      <c r="V3502" s="8"/>
      <c r="W3502" s="8"/>
      <c r="Y3502" s="8"/>
    </row>
    <row r="3503" ht="15.75" customHeight="1">
      <c r="A3503" s="9" t="s">
        <v>7172</v>
      </c>
      <c r="B3503" s="9" t="s">
        <v>7173</v>
      </c>
      <c r="C3503" s="61">
        <v>8.0</v>
      </c>
      <c r="D3503" s="61">
        <v>71.0</v>
      </c>
      <c r="E3503" s="566">
        <f t="shared" si="78"/>
        <v>392</v>
      </c>
      <c r="F3503" s="61">
        <v>1750.0</v>
      </c>
      <c r="G3503" s="61" t="s">
        <v>5608</v>
      </c>
      <c r="H3503" s="615">
        <v>1698.0</v>
      </c>
      <c r="I3503" s="515">
        <v>1389.0</v>
      </c>
      <c r="J3503" s="515">
        <v>1095.0</v>
      </c>
      <c r="K3503" s="246">
        <v>40.3</v>
      </c>
      <c r="L3503" s="560">
        <v>0.5</v>
      </c>
      <c r="M3503" s="590">
        <v>6.0</v>
      </c>
      <c r="N3503" s="105"/>
      <c r="O3503" s="563">
        <v>45624.0</v>
      </c>
      <c r="P3503" s="563"/>
      <c r="Q3503" s="63"/>
      <c r="S3503" s="8"/>
      <c r="T3503" s="8"/>
      <c r="U3503" s="8"/>
      <c r="V3503" s="8"/>
      <c r="W3503" s="8"/>
      <c r="Y3503" s="8"/>
    </row>
    <row r="3504" ht="15.75" customHeight="1">
      <c r="A3504" s="9" t="s">
        <v>7174</v>
      </c>
      <c r="B3504" s="9" t="s">
        <v>7175</v>
      </c>
      <c r="C3504" s="61">
        <v>9.0</v>
      </c>
      <c r="D3504" s="61">
        <v>71.0</v>
      </c>
      <c r="E3504" s="61">
        <f t="shared" si="78"/>
        <v>442</v>
      </c>
      <c r="F3504" s="61">
        <v>1750.0</v>
      </c>
      <c r="G3504" s="61" t="s">
        <v>5611</v>
      </c>
      <c r="H3504" s="615">
        <v>1911.0</v>
      </c>
      <c r="I3504" s="515">
        <v>1563.0</v>
      </c>
      <c r="J3504" s="515">
        <v>1233.0</v>
      </c>
      <c r="K3504" s="246">
        <v>45.3</v>
      </c>
      <c r="L3504" s="560">
        <v>0.5</v>
      </c>
      <c r="M3504" s="590">
        <v>6.0</v>
      </c>
      <c r="N3504" s="105"/>
      <c r="O3504" s="563">
        <v>50343.0</v>
      </c>
      <c r="P3504" s="563"/>
      <c r="Q3504" s="63"/>
      <c r="S3504" s="8"/>
      <c r="T3504" s="8"/>
      <c r="U3504" s="8"/>
      <c r="V3504" s="8"/>
      <c r="W3504" s="8"/>
      <c r="Y3504" s="8"/>
    </row>
    <row r="3505" ht="15.75" customHeight="1">
      <c r="A3505" s="9" t="s">
        <v>7176</v>
      </c>
      <c r="B3505" s="9" t="s">
        <v>7177</v>
      </c>
      <c r="C3505" s="61">
        <v>10.0</v>
      </c>
      <c r="D3505" s="61">
        <v>71.0</v>
      </c>
      <c r="E3505" s="61">
        <f t="shared" si="78"/>
        <v>492</v>
      </c>
      <c r="F3505" s="61">
        <v>1750.0</v>
      </c>
      <c r="G3505" s="61" t="s">
        <v>5614</v>
      </c>
      <c r="H3505" s="615">
        <v>2124.0</v>
      </c>
      <c r="I3505" s="515">
        <v>1737.0</v>
      </c>
      <c r="J3505" s="515">
        <v>1370.0</v>
      </c>
      <c r="K3505" s="246">
        <v>50.4</v>
      </c>
      <c r="L3505" s="560">
        <v>0.5</v>
      </c>
      <c r="M3505" s="590">
        <v>6.0</v>
      </c>
      <c r="N3505" s="105"/>
      <c r="O3505" s="563">
        <v>55074.0</v>
      </c>
      <c r="P3505" s="563"/>
      <c r="Q3505" s="63"/>
      <c r="S3505" s="8"/>
      <c r="T3505" s="8"/>
      <c r="U3505" s="8"/>
      <c r="V3505" s="8"/>
      <c r="W3505" s="8"/>
      <c r="Y3505" s="8"/>
    </row>
    <row r="3506" ht="15.75" customHeight="1">
      <c r="A3506" s="9" t="s">
        <v>7178</v>
      </c>
      <c r="B3506" s="9" t="s">
        <v>7179</v>
      </c>
      <c r="C3506" s="61">
        <v>11.0</v>
      </c>
      <c r="D3506" s="61">
        <v>71.0</v>
      </c>
      <c r="E3506" s="566">
        <f t="shared" si="78"/>
        <v>542</v>
      </c>
      <c r="F3506" s="61">
        <v>1750.0</v>
      </c>
      <c r="G3506" s="61" t="s">
        <v>5617</v>
      </c>
      <c r="H3506" s="615">
        <v>2336.0</v>
      </c>
      <c r="I3506" s="515">
        <v>1911.0</v>
      </c>
      <c r="J3506" s="515">
        <v>1507.0</v>
      </c>
      <c r="K3506" s="246">
        <v>55.4</v>
      </c>
      <c r="L3506" s="560">
        <v>0.5</v>
      </c>
      <c r="M3506" s="590">
        <v>6.0</v>
      </c>
      <c r="N3506" s="105"/>
      <c r="O3506" s="563">
        <v>59814.0</v>
      </c>
      <c r="P3506" s="563"/>
      <c r="Q3506" s="63"/>
      <c r="S3506" s="8"/>
      <c r="T3506" s="8"/>
      <c r="U3506" s="8"/>
      <c r="V3506" s="8"/>
      <c r="W3506" s="8"/>
      <c r="Y3506" s="8"/>
    </row>
    <row r="3507" ht="15.75" customHeight="1">
      <c r="A3507" s="9" t="s">
        <v>7180</v>
      </c>
      <c r="B3507" s="9" t="s">
        <v>7181</v>
      </c>
      <c r="C3507" s="61">
        <v>12.0</v>
      </c>
      <c r="D3507" s="61">
        <v>71.0</v>
      </c>
      <c r="E3507" s="61">
        <f t="shared" si="78"/>
        <v>592</v>
      </c>
      <c r="F3507" s="61">
        <v>1750.0</v>
      </c>
      <c r="G3507" s="61" t="s">
        <v>5620</v>
      </c>
      <c r="H3507" s="615">
        <v>2548.0</v>
      </c>
      <c r="I3507" s="515">
        <v>2084.0</v>
      </c>
      <c r="J3507" s="515">
        <v>1643.0</v>
      </c>
      <c r="K3507" s="246">
        <v>60.4</v>
      </c>
      <c r="L3507" s="560">
        <v>0.5</v>
      </c>
      <c r="M3507" s="590">
        <v>8.0</v>
      </c>
      <c r="N3507" s="105"/>
      <c r="O3507" s="563">
        <v>64496.0</v>
      </c>
      <c r="P3507" s="563"/>
      <c r="Q3507" s="63"/>
      <c r="S3507" s="8"/>
      <c r="T3507" s="8"/>
      <c r="U3507" s="8"/>
      <c r="V3507" s="8"/>
      <c r="W3507" s="8"/>
      <c r="Y3507" s="8"/>
    </row>
    <row r="3508" ht="15.75" customHeight="1">
      <c r="A3508" s="9" t="s">
        <v>7182</v>
      </c>
      <c r="B3508" s="9" t="s">
        <v>7183</v>
      </c>
      <c r="C3508" s="61">
        <v>13.0</v>
      </c>
      <c r="D3508" s="61">
        <v>71.0</v>
      </c>
      <c r="E3508" s="61">
        <f t="shared" si="78"/>
        <v>642</v>
      </c>
      <c r="F3508" s="61">
        <v>1750.0</v>
      </c>
      <c r="G3508" s="61" t="s">
        <v>5623</v>
      </c>
      <c r="H3508" s="615">
        <v>2761.0</v>
      </c>
      <c r="I3508" s="515">
        <v>2258.0</v>
      </c>
      <c r="J3508" s="515">
        <v>1781.0</v>
      </c>
      <c r="K3508" s="246">
        <v>65.4</v>
      </c>
      <c r="L3508" s="560">
        <v>0.5</v>
      </c>
      <c r="M3508" s="590">
        <v>8.0</v>
      </c>
      <c r="N3508" s="105"/>
      <c r="O3508" s="563">
        <v>69182.0</v>
      </c>
      <c r="P3508" s="563"/>
      <c r="Q3508" s="63"/>
      <c r="S3508" s="8"/>
      <c r="T3508" s="8"/>
      <c r="U3508" s="8"/>
      <c r="V3508" s="8"/>
      <c r="W3508" s="8"/>
      <c r="Y3508" s="8"/>
    </row>
    <row r="3509" ht="15.75" customHeight="1">
      <c r="A3509" s="9" t="s">
        <v>7184</v>
      </c>
      <c r="B3509" s="9" t="s">
        <v>7185</v>
      </c>
      <c r="C3509" s="61">
        <v>14.0</v>
      </c>
      <c r="D3509" s="61">
        <v>71.0</v>
      </c>
      <c r="E3509" s="61">
        <f t="shared" si="78"/>
        <v>692</v>
      </c>
      <c r="F3509" s="61">
        <v>1750.0</v>
      </c>
      <c r="G3509" s="61" t="s">
        <v>5626</v>
      </c>
      <c r="H3509" s="615">
        <v>2973.0</v>
      </c>
      <c r="I3509" s="515">
        <v>2432.0</v>
      </c>
      <c r="J3509" s="515">
        <v>1918.0</v>
      </c>
      <c r="K3509" s="246">
        <v>70.5</v>
      </c>
      <c r="L3509" s="560">
        <v>0.5</v>
      </c>
      <c r="M3509" s="590">
        <v>8.0</v>
      </c>
      <c r="N3509" s="55"/>
      <c r="O3509" s="563">
        <v>73868.0</v>
      </c>
      <c r="P3509" s="563"/>
      <c r="Q3509" s="63"/>
      <c r="S3509" s="8"/>
      <c r="T3509" s="8"/>
      <c r="U3509" s="8"/>
      <c r="V3509" s="8"/>
      <c r="W3509" s="8"/>
      <c r="Y3509" s="8"/>
    </row>
    <row r="3510" ht="15.75" customHeight="1">
      <c r="E3510" s="8"/>
      <c r="H3510" s="63"/>
      <c r="I3510" s="63"/>
      <c r="J3510" s="63"/>
      <c r="K3510" s="586"/>
      <c r="O3510" s="563">
        <v>0.0</v>
      </c>
      <c r="P3510" s="563"/>
      <c r="S3510" s="8"/>
      <c r="T3510" s="8"/>
      <c r="U3510" s="8"/>
      <c r="V3510" s="8"/>
      <c r="W3510" s="8"/>
      <c r="Y3510" s="8"/>
    </row>
    <row r="3511" ht="15.75" customHeight="1">
      <c r="B3511" s="573" t="s">
        <v>1961</v>
      </c>
      <c r="E3511" s="8"/>
      <c r="H3511" s="63"/>
      <c r="I3511" s="63"/>
      <c r="J3511" s="63"/>
      <c r="K3511" s="586"/>
      <c r="O3511" s="563">
        <v>0.0</v>
      </c>
      <c r="P3511" s="563"/>
      <c r="S3511" s="8"/>
      <c r="T3511" s="8"/>
      <c r="U3511" s="8"/>
      <c r="V3511" s="8"/>
      <c r="W3511" s="8"/>
      <c r="Y3511" s="8"/>
    </row>
    <row r="3512" ht="15.75" customHeight="1">
      <c r="A3512" s="9" t="s">
        <v>7186</v>
      </c>
      <c r="B3512" s="9" t="s">
        <v>7187</v>
      </c>
      <c r="C3512" s="61">
        <v>2.0</v>
      </c>
      <c r="D3512" s="61">
        <v>71.0</v>
      </c>
      <c r="E3512" s="61">
        <v>92.0</v>
      </c>
      <c r="F3512" s="61">
        <v>2000.0</v>
      </c>
      <c r="G3512" s="61" t="s">
        <v>5590</v>
      </c>
      <c r="H3512" s="615">
        <v>488.0</v>
      </c>
      <c r="I3512" s="515">
        <v>399.0</v>
      </c>
      <c r="J3512" s="515">
        <v>315.0</v>
      </c>
      <c r="K3512" s="246">
        <v>11.5</v>
      </c>
      <c r="L3512" s="560">
        <v>0.5</v>
      </c>
      <c r="M3512" s="590">
        <v>2.0</v>
      </c>
      <c r="N3512" s="593" t="s">
        <v>1254</v>
      </c>
      <c r="O3512" s="563">
        <v>18948.0</v>
      </c>
      <c r="P3512" s="563"/>
      <c r="Q3512" s="63"/>
      <c r="S3512" s="8"/>
      <c r="T3512" s="8"/>
      <c r="U3512" s="8"/>
      <c r="V3512" s="8"/>
      <c r="W3512" s="8"/>
      <c r="Y3512" s="8"/>
    </row>
    <row r="3513" ht="15.75" customHeight="1">
      <c r="A3513" s="9" t="s">
        <v>7188</v>
      </c>
      <c r="B3513" s="9" t="s">
        <v>7189</v>
      </c>
      <c r="C3513" s="61">
        <v>3.0</v>
      </c>
      <c r="D3513" s="61">
        <v>71.0</v>
      </c>
      <c r="E3513" s="61">
        <f t="shared" ref="E3513:E3524" si="79">E3512+50</f>
        <v>142</v>
      </c>
      <c r="F3513" s="61">
        <v>2000.0</v>
      </c>
      <c r="G3513" s="61" t="s">
        <v>5593</v>
      </c>
      <c r="H3513" s="615">
        <v>731.0</v>
      </c>
      <c r="I3513" s="515">
        <v>598.0</v>
      </c>
      <c r="J3513" s="515">
        <v>471.0</v>
      </c>
      <c r="K3513" s="246">
        <v>17.2</v>
      </c>
      <c r="L3513" s="560">
        <v>0.5</v>
      </c>
      <c r="M3513" s="590">
        <v>4.0</v>
      </c>
      <c r="N3513" s="105"/>
      <c r="O3513" s="563">
        <v>24327.0</v>
      </c>
      <c r="P3513" s="563"/>
      <c r="Q3513" s="63"/>
      <c r="S3513" s="8"/>
      <c r="T3513" s="8"/>
      <c r="U3513" s="8"/>
      <c r="V3513" s="8"/>
      <c r="W3513" s="8"/>
      <c r="Y3513" s="8"/>
    </row>
    <row r="3514" ht="15.75" customHeight="1">
      <c r="A3514" s="9" t="s">
        <v>7190</v>
      </c>
      <c r="B3514" s="9" t="s">
        <v>7191</v>
      </c>
      <c r="C3514" s="61">
        <v>4.0</v>
      </c>
      <c r="D3514" s="61">
        <v>71.0</v>
      </c>
      <c r="E3514" s="61">
        <f t="shared" si="79"/>
        <v>192</v>
      </c>
      <c r="F3514" s="61">
        <v>2000.0</v>
      </c>
      <c r="G3514" s="61" t="s">
        <v>5596</v>
      </c>
      <c r="H3514" s="615">
        <v>973.0</v>
      </c>
      <c r="I3514" s="515">
        <v>796.0</v>
      </c>
      <c r="J3514" s="515">
        <v>628.0</v>
      </c>
      <c r="K3514" s="246">
        <v>22.8</v>
      </c>
      <c r="L3514" s="560">
        <v>0.5</v>
      </c>
      <c r="M3514" s="590">
        <v>4.0</v>
      </c>
      <c r="N3514" s="105"/>
      <c r="O3514" s="563">
        <v>29715.0</v>
      </c>
      <c r="P3514" s="563"/>
      <c r="Q3514" s="63"/>
      <c r="S3514" s="8"/>
      <c r="T3514" s="8"/>
      <c r="U3514" s="8"/>
      <c r="V3514" s="8"/>
      <c r="W3514" s="8"/>
      <c r="Y3514" s="8"/>
    </row>
    <row r="3515" ht="15.75" customHeight="1">
      <c r="A3515" s="9" t="s">
        <v>7192</v>
      </c>
      <c r="B3515" s="9" t="s">
        <v>7193</v>
      </c>
      <c r="C3515" s="61">
        <v>5.0</v>
      </c>
      <c r="D3515" s="61">
        <v>71.0</v>
      </c>
      <c r="E3515" s="566">
        <f t="shared" si="79"/>
        <v>242</v>
      </c>
      <c r="F3515" s="61">
        <v>2000.0</v>
      </c>
      <c r="G3515" s="61" t="s">
        <v>5599</v>
      </c>
      <c r="H3515" s="615">
        <v>1216.0</v>
      </c>
      <c r="I3515" s="515">
        <v>995.0</v>
      </c>
      <c r="J3515" s="515">
        <v>784.0</v>
      </c>
      <c r="K3515" s="246">
        <v>28.5</v>
      </c>
      <c r="L3515" s="560">
        <v>0.5</v>
      </c>
      <c r="M3515" s="590">
        <v>4.0</v>
      </c>
      <c r="N3515" s="105"/>
      <c r="O3515" s="563">
        <v>35116.0</v>
      </c>
      <c r="P3515" s="563"/>
      <c r="Q3515" s="63"/>
      <c r="S3515" s="8"/>
      <c r="T3515" s="8"/>
      <c r="U3515" s="8"/>
      <c r="V3515" s="8"/>
      <c r="W3515" s="8"/>
      <c r="Y3515" s="8"/>
    </row>
    <row r="3516" ht="15.75" customHeight="1">
      <c r="A3516" s="9" t="s">
        <v>7194</v>
      </c>
      <c r="B3516" s="9" t="s">
        <v>7195</v>
      </c>
      <c r="C3516" s="61">
        <v>6.0</v>
      </c>
      <c r="D3516" s="61">
        <v>71.0</v>
      </c>
      <c r="E3516" s="61">
        <f t="shared" si="79"/>
        <v>292</v>
      </c>
      <c r="F3516" s="61">
        <v>2000.0</v>
      </c>
      <c r="G3516" s="61" t="s">
        <v>5602</v>
      </c>
      <c r="H3516" s="615">
        <v>1458.0</v>
      </c>
      <c r="I3516" s="515">
        <v>1193.0</v>
      </c>
      <c r="J3516" s="515">
        <v>940.0</v>
      </c>
      <c r="K3516" s="246">
        <v>34.2</v>
      </c>
      <c r="L3516" s="560">
        <v>0.5</v>
      </c>
      <c r="M3516" s="590">
        <v>4.0</v>
      </c>
      <c r="N3516" s="105"/>
      <c r="O3516" s="563">
        <v>40530.0</v>
      </c>
      <c r="P3516" s="563"/>
      <c r="Q3516" s="63"/>
      <c r="S3516" s="8"/>
      <c r="T3516" s="8"/>
      <c r="U3516" s="8"/>
      <c r="V3516" s="8"/>
      <c r="W3516" s="8"/>
      <c r="Y3516" s="8"/>
    </row>
    <row r="3517" ht="15.75" customHeight="1">
      <c r="A3517" s="9" t="s">
        <v>7196</v>
      </c>
      <c r="B3517" s="9" t="s">
        <v>7197</v>
      </c>
      <c r="C3517" s="61">
        <v>7.0</v>
      </c>
      <c r="D3517" s="61">
        <v>71.0</v>
      </c>
      <c r="E3517" s="61">
        <f t="shared" si="79"/>
        <v>342</v>
      </c>
      <c r="F3517" s="61">
        <v>2000.0</v>
      </c>
      <c r="G3517" s="61" t="s">
        <v>5605</v>
      </c>
      <c r="H3517" s="615">
        <v>1701.0</v>
      </c>
      <c r="I3517" s="515">
        <v>1391.0</v>
      </c>
      <c r="J3517" s="515">
        <v>1097.0</v>
      </c>
      <c r="K3517" s="246">
        <v>39.9</v>
      </c>
      <c r="L3517" s="560">
        <v>0.5</v>
      </c>
      <c r="M3517" s="590">
        <v>6.0</v>
      </c>
      <c r="N3517" s="105"/>
      <c r="O3517" s="563">
        <v>45951.0</v>
      </c>
      <c r="P3517" s="563"/>
      <c r="Q3517" s="63"/>
      <c r="S3517" s="8"/>
      <c r="T3517" s="8"/>
      <c r="U3517" s="8"/>
      <c r="V3517" s="8"/>
      <c r="W3517" s="8"/>
      <c r="Y3517" s="8"/>
    </row>
    <row r="3518" ht="15.75" customHeight="1">
      <c r="A3518" s="9" t="s">
        <v>7198</v>
      </c>
      <c r="B3518" s="9" t="s">
        <v>7199</v>
      </c>
      <c r="C3518" s="61">
        <v>8.0</v>
      </c>
      <c r="D3518" s="61">
        <v>71.0</v>
      </c>
      <c r="E3518" s="566">
        <f t="shared" si="79"/>
        <v>392</v>
      </c>
      <c r="F3518" s="61">
        <v>2000.0</v>
      </c>
      <c r="G3518" s="61" t="s">
        <v>5608</v>
      </c>
      <c r="H3518" s="615">
        <v>1944.0</v>
      </c>
      <c r="I3518" s="515">
        <v>1590.0</v>
      </c>
      <c r="J3518" s="515">
        <v>1254.0</v>
      </c>
      <c r="K3518" s="246">
        <v>45.6</v>
      </c>
      <c r="L3518" s="560">
        <v>0.5</v>
      </c>
      <c r="M3518" s="590">
        <v>6.0</v>
      </c>
      <c r="N3518" s="105"/>
      <c r="O3518" s="563">
        <v>51389.0</v>
      </c>
      <c r="P3518" s="563"/>
      <c r="Q3518" s="63"/>
      <c r="S3518" s="8"/>
      <c r="T3518" s="8"/>
      <c r="U3518" s="8"/>
      <c r="V3518" s="8"/>
      <c r="W3518" s="8"/>
      <c r="Y3518" s="8"/>
    </row>
    <row r="3519" ht="15.75" customHeight="1">
      <c r="A3519" s="9" t="s">
        <v>7200</v>
      </c>
      <c r="B3519" s="9" t="s">
        <v>7201</v>
      </c>
      <c r="C3519" s="61">
        <v>9.0</v>
      </c>
      <c r="D3519" s="61">
        <v>71.0</v>
      </c>
      <c r="E3519" s="61">
        <f t="shared" si="79"/>
        <v>442</v>
      </c>
      <c r="F3519" s="61">
        <v>2000.0</v>
      </c>
      <c r="G3519" s="61" t="s">
        <v>5611</v>
      </c>
      <c r="H3519" s="615">
        <v>2186.0</v>
      </c>
      <c r="I3519" s="515">
        <v>1788.0</v>
      </c>
      <c r="J3519" s="515">
        <v>1410.0</v>
      </c>
      <c r="K3519" s="246">
        <v>51.3</v>
      </c>
      <c r="L3519" s="560">
        <v>0.5</v>
      </c>
      <c r="M3519" s="590">
        <v>6.0</v>
      </c>
      <c r="N3519" s="105"/>
      <c r="O3519" s="563">
        <v>56834.0</v>
      </c>
      <c r="P3519" s="563"/>
      <c r="Q3519" s="63"/>
      <c r="S3519" s="8"/>
      <c r="T3519" s="8"/>
      <c r="U3519" s="8"/>
      <c r="V3519" s="8"/>
      <c r="W3519" s="8"/>
      <c r="Y3519" s="8"/>
    </row>
    <row r="3520" ht="15.75" customHeight="1">
      <c r="A3520" s="9" t="s">
        <v>7202</v>
      </c>
      <c r="B3520" s="9" t="s">
        <v>7203</v>
      </c>
      <c r="C3520" s="61">
        <v>10.0</v>
      </c>
      <c r="D3520" s="61">
        <v>71.0</v>
      </c>
      <c r="E3520" s="61">
        <f t="shared" si="79"/>
        <v>492</v>
      </c>
      <c r="F3520" s="61">
        <v>2000.0</v>
      </c>
      <c r="G3520" s="61" t="s">
        <v>5614</v>
      </c>
      <c r="H3520" s="615">
        <v>2428.0</v>
      </c>
      <c r="I3520" s="515">
        <v>1986.0</v>
      </c>
      <c r="J3520" s="515">
        <v>1566.0</v>
      </c>
      <c r="K3520" s="246">
        <v>57.0</v>
      </c>
      <c r="L3520" s="560">
        <v>0.5</v>
      </c>
      <c r="M3520" s="590">
        <v>6.0</v>
      </c>
      <c r="N3520" s="105"/>
      <c r="O3520" s="563">
        <v>62295.0</v>
      </c>
      <c r="P3520" s="563"/>
      <c r="Q3520" s="63"/>
      <c r="S3520" s="8"/>
      <c r="T3520" s="8"/>
      <c r="U3520" s="8"/>
      <c r="V3520" s="8"/>
      <c r="W3520" s="8"/>
      <c r="Y3520" s="8"/>
    </row>
    <row r="3521" ht="15.75" customHeight="1">
      <c r="A3521" s="9" t="s">
        <v>7204</v>
      </c>
      <c r="B3521" s="9" t="s">
        <v>7205</v>
      </c>
      <c r="C3521" s="61">
        <v>11.0</v>
      </c>
      <c r="D3521" s="61">
        <v>71.0</v>
      </c>
      <c r="E3521" s="566">
        <f t="shared" si="79"/>
        <v>542</v>
      </c>
      <c r="F3521" s="61">
        <v>2000.0</v>
      </c>
      <c r="G3521" s="61" t="s">
        <v>5617</v>
      </c>
      <c r="H3521" s="615">
        <v>2670.0</v>
      </c>
      <c r="I3521" s="515">
        <v>2184.0</v>
      </c>
      <c r="J3521" s="515">
        <v>1722.0</v>
      </c>
      <c r="K3521" s="246">
        <v>62.7</v>
      </c>
      <c r="L3521" s="560">
        <v>0.5</v>
      </c>
      <c r="M3521" s="590">
        <v>6.0</v>
      </c>
      <c r="N3521" s="105"/>
      <c r="O3521" s="563">
        <v>67764.0</v>
      </c>
      <c r="P3521" s="563"/>
      <c r="Q3521" s="63"/>
      <c r="S3521" s="8"/>
      <c r="T3521" s="8"/>
      <c r="U3521" s="8"/>
      <c r="V3521" s="8"/>
      <c r="W3521" s="8"/>
      <c r="Y3521" s="8"/>
    </row>
    <row r="3522" ht="15.75" customHeight="1">
      <c r="A3522" s="9" t="s">
        <v>7206</v>
      </c>
      <c r="B3522" s="9" t="s">
        <v>7207</v>
      </c>
      <c r="C3522" s="61">
        <v>12.0</v>
      </c>
      <c r="D3522" s="61">
        <v>71.0</v>
      </c>
      <c r="E3522" s="61">
        <f t="shared" si="79"/>
        <v>592</v>
      </c>
      <c r="F3522" s="61">
        <v>2000.0</v>
      </c>
      <c r="G3522" s="61" t="s">
        <v>5620</v>
      </c>
      <c r="H3522" s="615">
        <v>2912.0</v>
      </c>
      <c r="I3522" s="515">
        <v>2382.0</v>
      </c>
      <c r="J3522" s="515">
        <v>1878.0</v>
      </c>
      <c r="K3522" s="246">
        <v>68.4</v>
      </c>
      <c r="L3522" s="560">
        <v>0.5</v>
      </c>
      <c r="M3522" s="590">
        <v>8.0</v>
      </c>
      <c r="N3522" s="105"/>
      <c r="O3522" s="563">
        <v>73170.0</v>
      </c>
      <c r="P3522" s="563"/>
      <c r="Q3522" s="63"/>
      <c r="S3522" s="8"/>
      <c r="T3522" s="8"/>
      <c r="U3522" s="8"/>
      <c r="V3522" s="8"/>
      <c r="W3522" s="8"/>
      <c r="Y3522" s="8"/>
    </row>
    <row r="3523" ht="15.75" customHeight="1">
      <c r="A3523" s="9" t="s">
        <v>7208</v>
      </c>
      <c r="B3523" s="9" t="s">
        <v>7209</v>
      </c>
      <c r="C3523" s="61">
        <v>13.0</v>
      </c>
      <c r="D3523" s="61">
        <v>71.0</v>
      </c>
      <c r="E3523" s="61">
        <f t="shared" si="79"/>
        <v>642</v>
      </c>
      <c r="F3523" s="61">
        <v>2000.0</v>
      </c>
      <c r="G3523" s="61" t="s">
        <v>5623</v>
      </c>
      <c r="H3523" s="615">
        <v>3154.0</v>
      </c>
      <c r="I3523" s="515">
        <v>2580.0</v>
      </c>
      <c r="J3523" s="515">
        <v>2034.0</v>
      </c>
      <c r="K3523" s="246">
        <v>74.1</v>
      </c>
      <c r="L3523" s="560">
        <v>0.5</v>
      </c>
      <c r="M3523" s="590">
        <v>8.0</v>
      </c>
      <c r="N3523" s="105"/>
      <c r="O3523" s="563">
        <v>78576.0</v>
      </c>
      <c r="P3523" s="563"/>
      <c r="Q3523" s="63"/>
      <c r="S3523" s="8"/>
      <c r="T3523" s="8"/>
      <c r="U3523" s="8"/>
      <c r="V3523" s="8"/>
      <c r="W3523" s="8"/>
      <c r="Y3523" s="8"/>
    </row>
    <row r="3524" ht="15.75" customHeight="1">
      <c r="A3524" s="9" t="s">
        <v>7210</v>
      </c>
      <c r="B3524" s="9" t="s">
        <v>7211</v>
      </c>
      <c r="C3524" s="61">
        <v>14.0</v>
      </c>
      <c r="D3524" s="61">
        <v>71.0</v>
      </c>
      <c r="E3524" s="61">
        <f t="shared" si="79"/>
        <v>692</v>
      </c>
      <c r="F3524" s="61">
        <v>2000.0</v>
      </c>
      <c r="G3524" s="61" t="s">
        <v>5626</v>
      </c>
      <c r="H3524" s="615">
        <v>3397.0</v>
      </c>
      <c r="I3524" s="515">
        <v>2779.0</v>
      </c>
      <c r="J3524" s="515">
        <v>2191.0</v>
      </c>
      <c r="K3524" s="246">
        <v>79.7</v>
      </c>
      <c r="L3524" s="560">
        <v>0.5</v>
      </c>
      <c r="M3524" s="590">
        <v>8.0</v>
      </c>
      <c r="N3524" s="55"/>
      <c r="O3524" s="563">
        <v>83983.0</v>
      </c>
      <c r="P3524" s="563"/>
      <c r="Q3524" s="63"/>
      <c r="S3524" s="8"/>
      <c r="T3524" s="8"/>
      <c r="U3524" s="8"/>
      <c r="V3524" s="8"/>
      <c r="W3524" s="8"/>
      <c r="Y3524" s="8"/>
    </row>
    <row r="3525" ht="15.75" customHeight="1">
      <c r="E3525" s="8"/>
      <c r="H3525" s="63"/>
      <c r="I3525" s="63"/>
      <c r="J3525" s="63"/>
      <c r="K3525" s="207"/>
      <c r="O3525" s="563">
        <v>0.0</v>
      </c>
      <c r="P3525" s="563"/>
      <c r="S3525" s="8"/>
      <c r="T3525" s="8"/>
      <c r="U3525" s="8"/>
      <c r="V3525" s="8"/>
      <c r="W3525" s="8"/>
      <c r="Y3525" s="8"/>
    </row>
    <row r="3526" ht="15.75" customHeight="1">
      <c r="B3526" s="573" t="s">
        <v>2015</v>
      </c>
      <c r="E3526" s="8"/>
      <c r="H3526" s="115"/>
      <c r="I3526" s="115"/>
      <c r="J3526" s="115"/>
      <c r="K3526" s="586"/>
      <c r="O3526" s="563">
        <v>0.0</v>
      </c>
      <c r="P3526" s="563"/>
      <c r="S3526" s="8"/>
      <c r="T3526" s="8"/>
      <c r="U3526" s="8"/>
      <c r="V3526" s="8"/>
      <c r="W3526" s="8"/>
      <c r="Y3526" s="8"/>
    </row>
    <row r="3527" ht="15.75" customHeight="1">
      <c r="A3527" s="9" t="s">
        <v>7212</v>
      </c>
      <c r="B3527" s="9" t="s">
        <v>7213</v>
      </c>
      <c r="C3527" s="61">
        <v>2.0</v>
      </c>
      <c r="D3527" s="61">
        <v>71.0</v>
      </c>
      <c r="E3527" s="61">
        <v>92.0</v>
      </c>
      <c r="F3527" s="61">
        <v>2250.0</v>
      </c>
      <c r="G3527" s="61" t="s">
        <v>5590</v>
      </c>
      <c r="H3527" s="615">
        <v>548.0</v>
      </c>
      <c r="I3527" s="515">
        <v>448.0</v>
      </c>
      <c r="J3527" s="515">
        <v>353.0</v>
      </c>
      <c r="K3527" s="246">
        <v>12.8</v>
      </c>
      <c r="L3527" s="560">
        <v>0.5</v>
      </c>
      <c r="M3527" s="590">
        <v>2.0</v>
      </c>
      <c r="N3527" s="593" t="s">
        <v>1254</v>
      </c>
      <c r="O3527" s="563">
        <v>22969.0</v>
      </c>
      <c r="P3527" s="563"/>
      <c r="Q3527" s="63"/>
      <c r="S3527" s="8"/>
      <c r="T3527" s="8"/>
      <c r="U3527" s="8"/>
      <c r="V3527" s="8"/>
      <c r="W3527" s="8"/>
      <c r="Y3527" s="8"/>
    </row>
    <row r="3528" ht="15.75" customHeight="1">
      <c r="A3528" s="9" t="s">
        <v>7214</v>
      </c>
      <c r="B3528" s="9" t="s">
        <v>7215</v>
      </c>
      <c r="C3528" s="61">
        <v>3.0</v>
      </c>
      <c r="D3528" s="61">
        <v>71.0</v>
      </c>
      <c r="E3528" s="61">
        <f t="shared" ref="E3528:E3539" si="80">E3527+50</f>
        <v>142</v>
      </c>
      <c r="F3528" s="61">
        <v>2250.0</v>
      </c>
      <c r="G3528" s="61" t="s">
        <v>5593</v>
      </c>
      <c r="H3528" s="615">
        <v>821.0</v>
      </c>
      <c r="I3528" s="515">
        <v>672.0</v>
      </c>
      <c r="J3528" s="515">
        <v>530.0</v>
      </c>
      <c r="K3528" s="246">
        <v>19.1</v>
      </c>
      <c r="L3528" s="560">
        <v>0.5</v>
      </c>
      <c r="M3528" s="590">
        <v>4.0</v>
      </c>
      <c r="N3528" s="105"/>
      <c r="O3528" s="563">
        <v>29691.0</v>
      </c>
      <c r="P3528" s="563"/>
      <c r="Q3528" s="63"/>
      <c r="S3528" s="8"/>
      <c r="T3528" s="8"/>
      <c r="U3528" s="8"/>
      <c r="V3528" s="8"/>
      <c r="W3528" s="8"/>
      <c r="Y3528" s="8"/>
    </row>
    <row r="3529" ht="15.75" customHeight="1">
      <c r="A3529" s="9" t="s">
        <v>7216</v>
      </c>
      <c r="B3529" s="9" t="s">
        <v>7217</v>
      </c>
      <c r="C3529" s="61">
        <v>4.0</v>
      </c>
      <c r="D3529" s="61">
        <v>71.0</v>
      </c>
      <c r="E3529" s="61">
        <f t="shared" si="80"/>
        <v>192</v>
      </c>
      <c r="F3529" s="61">
        <v>2250.0</v>
      </c>
      <c r="G3529" s="61" t="s">
        <v>5596</v>
      </c>
      <c r="H3529" s="615">
        <v>1092.0</v>
      </c>
      <c r="I3529" s="515">
        <v>893.0</v>
      </c>
      <c r="J3529" s="515">
        <v>704.0</v>
      </c>
      <c r="K3529" s="246">
        <v>25.5</v>
      </c>
      <c r="L3529" s="560">
        <v>0.5</v>
      </c>
      <c r="M3529" s="590">
        <v>4.0</v>
      </c>
      <c r="N3529" s="105"/>
      <c r="O3529" s="563">
        <v>36429.0</v>
      </c>
      <c r="P3529" s="563"/>
      <c r="Q3529" s="63"/>
      <c r="S3529" s="8"/>
      <c r="T3529" s="8"/>
      <c r="U3529" s="8"/>
      <c r="V3529" s="8"/>
      <c r="W3529" s="8"/>
      <c r="Y3529" s="8"/>
    </row>
    <row r="3530" ht="15.75" customHeight="1">
      <c r="A3530" s="9" t="s">
        <v>7218</v>
      </c>
      <c r="B3530" s="9" t="s">
        <v>7219</v>
      </c>
      <c r="C3530" s="61">
        <v>5.0</v>
      </c>
      <c r="D3530" s="61">
        <v>71.0</v>
      </c>
      <c r="E3530" s="566">
        <f t="shared" si="80"/>
        <v>242</v>
      </c>
      <c r="F3530" s="61">
        <v>2250.0</v>
      </c>
      <c r="G3530" s="61" t="s">
        <v>5599</v>
      </c>
      <c r="H3530" s="615">
        <v>1367.0</v>
      </c>
      <c r="I3530" s="515">
        <v>1118.0</v>
      </c>
      <c r="J3530" s="515">
        <v>882.0</v>
      </c>
      <c r="K3530" s="246">
        <v>31.8</v>
      </c>
      <c r="L3530" s="560">
        <v>0.5</v>
      </c>
      <c r="M3530" s="590">
        <v>4.0</v>
      </c>
      <c r="N3530" s="105"/>
      <c r="O3530" s="563">
        <v>43179.0</v>
      </c>
      <c r="P3530" s="563"/>
      <c r="Q3530" s="63"/>
      <c r="S3530" s="8"/>
      <c r="T3530" s="8"/>
      <c r="U3530" s="8"/>
      <c r="V3530" s="8"/>
      <c r="W3530" s="8"/>
      <c r="Y3530" s="8"/>
    </row>
    <row r="3531" ht="15.75" customHeight="1">
      <c r="A3531" s="9" t="s">
        <v>7220</v>
      </c>
      <c r="B3531" s="9" t="s">
        <v>7221</v>
      </c>
      <c r="C3531" s="61">
        <v>6.0</v>
      </c>
      <c r="D3531" s="61">
        <v>71.0</v>
      </c>
      <c r="E3531" s="61">
        <f t="shared" si="80"/>
        <v>292</v>
      </c>
      <c r="F3531" s="61">
        <v>2250.0</v>
      </c>
      <c r="G3531" s="61" t="s">
        <v>5602</v>
      </c>
      <c r="H3531" s="615">
        <v>1639.0</v>
      </c>
      <c r="I3531" s="515">
        <v>1341.0</v>
      </c>
      <c r="J3531" s="515">
        <v>1057.0</v>
      </c>
      <c r="K3531" s="246">
        <v>38.2</v>
      </c>
      <c r="L3531" s="560">
        <v>0.5</v>
      </c>
      <c r="M3531" s="590">
        <v>4.0</v>
      </c>
      <c r="N3531" s="105"/>
      <c r="O3531" s="563">
        <v>49944.0</v>
      </c>
      <c r="P3531" s="563"/>
      <c r="Q3531" s="63"/>
      <c r="S3531" s="8"/>
      <c r="T3531" s="8"/>
      <c r="U3531" s="8"/>
      <c r="V3531" s="8"/>
      <c r="W3531" s="8"/>
      <c r="Y3531" s="8"/>
    </row>
    <row r="3532" ht="15.75" customHeight="1">
      <c r="A3532" s="9" t="s">
        <v>7222</v>
      </c>
      <c r="B3532" s="9" t="s">
        <v>7223</v>
      </c>
      <c r="C3532" s="61">
        <v>7.0</v>
      </c>
      <c r="D3532" s="61">
        <v>71.0</v>
      </c>
      <c r="E3532" s="61">
        <f t="shared" si="80"/>
        <v>342</v>
      </c>
      <c r="F3532" s="61">
        <v>2250.0</v>
      </c>
      <c r="G3532" s="61" t="s">
        <v>5605</v>
      </c>
      <c r="H3532" s="615">
        <v>1912.0</v>
      </c>
      <c r="I3532" s="515">
        <v>1564.0</v>
      </c>
      <c r="J3532" s="515">
        <v>1233.0</v>
      </c>
      <c r="K3532" s="246">
        <v>44.6</v>
      </c>
      <c r="L3532" s="560">
        <v>0.5</v>
      </c>
      <c r="M3532" s="590">
        <v>6.0</v>
      </c>
      <c r="N3532" s="105"/>
      <c r="O3532" s="563">
        <v>56724.0</v>
      </c>
      <c r="P3532" s="563"/>
      <c r="Q3532" s="63"/>
      <c r="S3532" s="8"/>
      <c r="T3532" s="8"/>
      <c r="U3532" s="8"/>
      <c r="V3532" s="8"/>
      <c r="W3532" s="8"/>
      <c r="Y3532" s="8"/>
    </row>
    <row r="3533" ht="15.75" customHeight="1">
      <c r="A3533" s="9" t="s">
        <v>7224</v>
      </c>
      <c r="B3533" s="9" t="s">
        <v>7225</v>
      </c>
      <c r="C3533" s="61">
        <v>8.0</v>
      </c>
      <c r="D3533" s="61">
        <v>71.0</v>
      </c>
      <c r="E3533" s="566">
        <f t="shared" si="80"/>
        <v>392</v>
      </c>
      <c r="F3533" s="61">
        <v>2250.0</v>
      </c>
      <c r="G3533" s="61" t="s">
        <v>5608</v>
      </c>
      <c r="H3533" s="615">
        <v>2185.0</v>
      </c>
      <c r="I3533" s="515">
        <v>1787.0</v>
      </c>
      <c r="J3533" s="515">
        <v>1409.0</v>
      </c>
      <c r="K3533" s="246">
        <v>50.9</v>
      </c>
      <c r="L3533" s="560">
        <v>0.5</v>
      </c>
      <c r="M3533" s="590">
        <v>6.0</v>
      </c>
      <c r="N3533" s="105"/>
      <c r="O3533" s="563">
        <v>63520.0</v>
      </c>
      <c r="P3533" s="563"/>
      <c r="Q3533" s="63"/>
      <c r="S3533" s="8"/>
      <c r="T3533" s="8"/>
      <c r="U3533" s="8"/>
      <c r="V3533" s="8"/>
      <c r="W3533" s="8"/>
      <c r="Y3533" s="8"/>
    </row>
    <row r="3534" ht="15.75" customHeight="1">
      <c r="A3534" s="9" t="s">
        <v>7226</v>
      </c>
      <c r="B3534" s="9" t="s">
        <v>7227</v>
      </c>
      <c r="C3534" s="61">
        <v>9.0</v>
      </c>
      <c r="D3534" s="61">
        <v>71.0</v>
      </c>
      <c r="E3534" s="61">
        <f t="shared" si="80"/>
        <v>442</v>
      </c>
      <c r="F3534" s="61">
        <v>2250.0</v>
      </c>
      <c r="G3534" s="61" t="s">
        <v>5611</v>
      </c>
      <c r="H3534" s="615">
        <v>2457.0</v>
      </c>
      <c r="I3534" s="515">
        <v>2010.0</v>
      </c>
      <c r="J3534" s="515">
        <v>1585.0</v>
      </c>
      <c r="K3534" s="246">
        <v>57.3</v>
      </c>
      <c r="L3534" s="560">
        <v>0.5</v>
      </c>
      <c r="M3534" s="590">
        <v>6.0</v>
      </c>
      <c r="N3534" s="105"/>
      <c r="O3534" s="563">
        <v>70326.0</v>
      </c>
      <c r="P3534" s="563"/>
      <c r="Q3534" s="63"/>
      <c r="S3534" s="8"/>
      <c r="T3534" s="8"/>
      <c r="U3534" s="8"/>
      <c r="V3534" s="8"/>
      <c r="W3534" s="8"/>
      <c r="Y3534" s="8"/>
    </row>
    <row r="3535" ht="15.75" customHeight="1">
      <c r="A3535" s="9" t="s">
        <v>7228</v>
      </c>
      <c r="B3535" s="9" t="s">
        <v>7229</v>
      </c>
      <c r="C3535" s="61">
        <v>10.0</v>
      </c>
      <c r="D3535" s="61">
        <v>71.0</v>
      </c>
      <c r="E3535" s="61">
        <f t="shared" si="80"/>
        <v>492</v>
      </c>
      <c r="F3535" s="61">
        <v>2250.0</v>
      </c>
      <c r="G3535" s="61" t="s">
        <v>5614</v>
      </c>
      <c r="H3535" s="615">
        <v>2730.0</v>
      </c>
      <c r="I3535" s="515">
        <v>2233.0</v>
      </c>
      <c r="J3535" s="515">
        <v>1761.0</v>
      </c>
      <c r="K3535" s="246">
        <v>63.6</v>
      </c>
      <c r="L3535" s="560">
        <v>0.5</v>
      </c>
      <c r="M3535" s="590">
        <v>6.0</v>
      </c>
      <c r="N3535" s="105"/>
      <c r="O3535" s="563">
        <v>77153.0</v>
      </c>
      <c r="P3535" s="563"/>
      <c r="Q3535" s="63"/>
      <c r="S3535" s="8"/>
      <c r="T3535" s="8"/>
      <c r="U3535" s="8"/>
      <c r="V3535" s="8"/>
      <c r="W3535" s="8"/>
      <c r="Y3535" s="8"/>
    </row>
    <row r="3536" ht="15.75" customHeight="1">
      <c r="A3536" s="9" t="s">
        <v>7230</v>
      </c>
      <c r="B3536" s="9" t="s">
        <v>7231</v>
      </c>
      <c r="C3536" s="61">
        <v>11.0</v>
      </c>
      <c r="D3536" s="61">
        <v>71.0</v>
      </c>
      <c r="E3536" s="566">
        <f t="shared" si="80"/>
        <v>542</v>
      </c>
      <c r="F3536" s="61">
        <v>2250.0</v>
      </c>
      <c r="G3536" s="61" t="s">
        <v>5617</v>
      </c>
      <c r="H3536" s="615">
        <v>3002.0</v>
      </c>
      <c r="I3536" s="515">
        <v>2456.0</v>
      </c>
      <c r="J3536" s="515">
        <v>1936.0</v>
      </c>
      <c r="K3536" s="246">
        <v>70.0</v>
      </c>
      <c r="L3536" s="560">
        <v>0.5</v>
      </c>
      <c r="M3536" s="590">
        <v>6.0</v>
      </c>
      <c r="N3536" s="105"/>
      <c r="O3536" s="563">
        <v>83988.0</v>
      </c>
      <c r="P3536" s="563"/>
      <c r="Q3536" s="63"/>
      <c r="S3536" s="8"/>
      <c r="T3536" s="8"/>
      <c r="U3536" s="8"/>
      <c r="V3536" s="8"/>
      <c r="W3536" s="8"/>
      <c r="Y3536" s="8"/>
    </row>
    <row r="3537" ht="15.75" customHeight="1">
      <c r="A3537" s="9" t="s">
        <v>7232</v>
      </c>
      <c r="B3537" s="9" t="s">
        <v>7233</v>
      </c>
      <c r="C3537" s="61">
        <v>12.0</v>
      </c>
      <c r="D3537" s="61">
        <v>71.0</v>
      </c>
      <c r="E3537" s="61">
        <f t="shared" si="80"/>
        <v>592</v>
      </c>
      <c r="F3537" s="61">
        <v>2250.0</v>
      </c>
      <c r="G3537" s="61" t="s">
        <v>5620</v>
      </c>
      <c r="H3537" s="615">
        <v>3274.0</v>
      </c>
      <c r="I3537" s="515">
        <v>2678.0</v>
      </c>
      <c r="J3537" s="515">
        <v>2112.0</v>
      </c>
      <c r="K3537" s="246">
        <v>76.3</v>
      </c>
      <c r="L3537" s="560">
        <v>0.5</v>
      </c>
      <c r="M3537" s="590">
        <v>8.0</v>
      </c>
      <c r="N3537" s="105"/>
      <c r="O3537" s="563">
        <v>90746.0</v>
      </c>
      <c r="P3537" s="563"/>
      <c r="Q3537" s="63"/>
      <c r="S3537" s="8"/>
      <c r="T3537" s="8"/>
      <c r="U3537" s="8"/>
      <c r="V3537" s="8"/>
      <c r="W3537" s="8"/>
      <c r="Y3537" s="8"/>
    </row>
    <row r="3538" ht="15.75" customHeight="1">
      <c r="A3538" s="9" t="s">
        <v>7234</v>
      </c>
      <c r="B3538" s="9" t="s">
        <v>7235</v>
      </c>
      <c r="C3538" s="61">
        <v>13.0</v>
      </c>
      <c r="D3538" s="61">
        <v>71.0</v>
      </c>
      <c r="E3538" s="61">
        <f t="shared" si="80"/>
        <v>642</v>
      </c>
      <c r="F3538" s="61">
        <v>2250.0</v>
      </c>
      <c r="G3538" s="61" t="s">
        <v>5623</v>
      </c>
      <c r="H3538" s="615">
        <v>3547.0</v>
      </c>
      <c r="I3538" s="515">
        <v>2901.0</v>
      </c>
      <c r="J3538" s="515">
        <v>2288.0</v>
      </c>
      <c r="K3538" s="246">
        <v>82.7</v>
      </c>
      <c r="L3538" s="560">
        <v>0.5</v>
      </c>
      <c r="M3538" s="590">
        <v>8.0</v>
      </c>
      <c r="N3538" s="105"/>
      <c r="O3538" s="563">
        <v>97504.0</v>
      </c>
      <c r="P3538" s="563"/>
      <c r="Q3538" s="63"/>
      <c r="S3538" s="8"/>
      <c r="T3538" s="8"/>
      <c r="U3538" s="8"/>
      <c r="V3538" s="8"/>
      <c r="W3538" s="8"/>
      <c r="Y3538" s="8"/>
    </row>
    <row r="3539" ht="15.75" customHeight="1">
      <c r="A3539" s="9" t="s">
        <v>7236</v>
      </c>
      <c r="B3539" s="9" t="s">
        <v>7237</v>
      </c>
      <c r="C3539" s="61">
        <v>14.0</v>
      </c>
      <c r="D3539" s="61">
        <v>71.0</v>
      </c>
      <c r="E3539" s="61">
        <f t="shared" si="80"/>
        <v>692</v>
      </c>
      <c r="F3539" s="61">
        <v>2250.0</v>
      </c>
      <c r="G3539" s="61" t="s">
        <v>5626</v>
      </c>
      <c r="H3539" s="615">
        <v>3819.0</v>
      </c>
      <c r="I3539" s="515">
        <v>3124.0</v>
      </c>
      <c r="J3539" s="515">
        <v>2463.0</v>
      </c>
      <c r="K3539" s="246">
        <v>89.0</v>
      </c>
      <c r="L3539" s="560">
        <v>0.5</v>
      </c>
      <c r="M3539" s="590">
        <v>8.0</v>
      </c>
      <c r="N3539" s="55"/>
      <c r="O3539" s="563">
        <v>104262.0</v>
      </c>
      <c r="P3539" s="563"/>
      <c r="Q3539" s="63"/>
      <c r="S3539" s="8"/>
      <c r="T3539" s="8"/>
      <c r="U3539" s="8"/>
      <c r="V3539" s="8"/>
      <c r="W3539" s="8"/>
      <c r="Y3539" s="8"/>
    </row>
    <row r="3540" ht="15.75" customHeight="1">
      <c r="E3540" s="8"/>
      <c r="H3540" s="63"/>
      <c r="I3540" s="63"/>
      <c r="J3540" s="63"/>
      <c r="K3540" s="586"/>
      <c r="O3540" s="563">
        <v>0.0</v>
      </c>
      <c r="P3540" s="563"/>
      <c r="S3540" s="8"/>
      <c r="T3540" s="8"/>
      <c r="U3540" s="8"/>
      <c r="V3540" s="8"/>
      <c r="W3540" s="8"/>
      <c r="Y3540" s="8"/>
    </row>
    <row r="3541" ht="15.75" customHeight="1">
      <c r="B3541" s="573" t="s">
        <v>2042</v>
      </c>
      <c r="E3541" s="8"/>
      <c r="H3541" s="63"/>
      <c r="I3541" s="63"/>
      <c r="J3541" s="63"/>
      <c r="K3541" s="586"/>
      <c r="O3541" s="563">
        <v>0.0</v>
      </c>
      <c r="P3541" s="563"/>
      <c r="S3541" s="8"/>
      <c r="T3541" s="8"/>
      <c r="U3541" s="8"/>
      <c r="V3541" s="8"/>
      <c r="W3541" s="8"/>
      <c r="Y3541" s="8"/>
    </row>
    <row r="3542" ht="15.75" customHeight="1">
      <c r="A3542" s="9" t="s">
        <v>7238</v>
      </c>
      <c r="B3542" s="9" t="s">
        <v>7239</v>
      </c>
      <c r="C3542" s="61">
        <v>2.0</v>
      </c>
      <c r="D3542" s="61">
        <v>71.0</v>
      </c>
      <c r="E3542" s="61">
        <v>92.0</v>
      </c>
      <c r="F3542" s="61">
        <v>2500.0</v>
      </c>
      <c r="G3542" s="61" t="s">
        <v>5590</v>
      </c>
      <c r="H3542" s="615">
        <v>609.0</v>
      </c>
      <c r="I3542" s="515">
        <v>498.0</v>
      </c>
      <c r="J3542" s="515">
        <v>393.0</v>
      </c>
      <c r="K3542" s="246">
        <v>14.1</v>
      </c>
      <c r="L3542" s="560">
        <v>0.5</v>
      </c>
      <c r="M3542" s="590">
        <v>2.0</v>
      </c>
      <c r="N3542" s="593" t="s">
        <v>1254</v>
      </c>
      <c r="O3542" s="563">
        <v>27995.0</v>
      </c>
      <c r="P3542" s="563"/>
      <c r="Q3542" s="63"/>
      <c r="S3542" s="8"/>
      <c r="T3542" s="8"/>
      <c r="U3542" s="8"/>
      <c r="V3542" s="8"/>
      <c r="W3542" s="8"/>
      <c r="Y3542" s="8"/>
    </row>
    <row r="3543" ht="15.75" customHeight="1">
      <c r="A3543" s="9" t="s">
        <v>7240</v>
      </c>
      <c r="B3543" s="9" t="s">
        <v>7241</v>
      </c>
      <c r="C3543" s="61">
        <v>3.0</v>
      </c>
      <c r="D3543" s="61">
        <v>71.0</v>
      </c>
      <c r="E3543" s="61">
        <f t="shared" ref="E3543:E3554" si="81">E3542+50</f>
        <v>142</v>
      </c>
      <c r="F3543" s="61">
        <v>2500.0</v>
      </c>
      <c r="G3543" s="61" t="s">
        <v>5593</v>
      </c>
      <c r="H3543" s="615">
        <v>913.0</v>
      </c>
      <c r="I3543" s="515">
        <v>747.0</v>
      </c>
      <c r="J3543" s="515">
        <v>589.0</v>
      </c>
      <c r="K3543" s="246">
        <v>21.1</v>
      </c>
      <c r="L3543" s="560">
        <v>0.5</v>
      </c>
      <c r="M3543" s="590">
        <v>4.0</v>
      </c>
      <c r="N3543" s="105"/>
      <c r="O3543" s="563">
        <v>36399.0</v>
      </c>
      <c r="P3543" s="563"/>
      <c r="Q3543" s="63"/>
      <c r="S3543" s="8"/>
      <c r="T3543" s="8"/>
      <c r="U3543" s="8"/>
      <c r="V3543" s="8"/>
      <c r="W3543" s="8"/>
      <c r="Y3543" s="8"/>
    </row>
    <row r="3544" ht="15.75" customHeight="1">
      <c r="A3544" s="9" t="s">
        <v>7242</v>
      </c>
      <c r="B3544" s="9" t="s">
        <v>7243</v>
      </c>
      <c r="C3544" s="61">
        <v>4.0</v>
      </c>
      <c r="D3544" s="61">
        <v>71.0</v>
      </c>
      <c r="E3544" s="61">
        <f t="shared" si="81"/>
        <v>192</v>
      </c>
      <c r="F3544" s="61">
        <v>2500.0</v>
      </c>
      <c r="G3544" s="61" t="s">
        <v>5596</v>
      </c>
      <c r="H3544" s="615">
        <v>1217.0</v>
      </c>
      <c r="I3544" s="515">
        <v>996.0</v>
      </c>
      <c r="J3544" s="515">
        <v>785.0</v>
      </c>
      <c r="K3544" s="246">
        <v>28.1</v>
      </c>
      <c r="L3544" s="560">
        <v>0.5</v>
      </c>
      <c r="M3544" s="590">
        <v>4.0</v>
      </c>
      <c r="N3544" s="105"/>
      <c r="O3544" s="563">
        <v>44820.0</v>
      </c>
      <c r="P3544" s="563"/>
      <c r="Q3544" s="63"/>
      <c r="S3544" s="8"/>
      <c r="T3544" s="8"/>
      <c r="U3544" s="8"/>
      <c r="V3544" s="8"/>
      <c r="W3544" s="8"/>
      <c r="Y3544" s="8"/>
    </row>
    <row r="3545" ht="15.75" customHeight="1">
      <c r="A3545" s="9" t="s">
        <v>7244</v>
      </c>
      <c r="B3545" s="9" t="s">
        <v>7245</v>
      </c>
      <c r="C3545" s="61">
        <v>5.0</v>
      </c>
      <c r="D3545" s="61">
        <v>71.0</v>
      </c>
      <c r="E3545" s="566">
        <f t="shared" si="81"/>
        <v>242</v>
      </c>
      <c r="F3545" s="61">
        <v>2500.0</v>
      </c>
      <c r="G3545" s="61" t="s">
        <v>5599</v>
      </c>
      <c r="H3545" s="615">
        <v>1520.0</v>
      </c>
      <c r="I3545" s="515">
        <v>1243.0</v>
      </c>
      <c r="J3545" s="515">
        <v>980.0</v>
      </c>
      <c r="K3545" s="246">
        <v>35.2</v>
      </c>
      <c r="L3545" s="560">
        <v>0.5</v>
      </c>
      <c r="M3545" s="590">
        <v>4.0</v>
      </c>
      <c r="N3545" s="105"/>
      <c r="O3545" s="563">
        <v>53259.0</v>
      </c>
      <c r="P3545" s="563"/>
      <c r="Q3545" s="63"/>
      <c r="S3545" s="8"/>
      <c r="T3545" s="8"/>
      <c r="U3545" s="8"/>
      <c r="V3545" s="8"/>
      <c r="W3545" s="8"/>
      <c r="Y3545" s="8"/>
    </row>
    <row r="3546" ht="15.75" customHeight="1">
      <c r="A3546" s="9" t="s">
        <v>7246</v>
      </c>
      <c r="B3546" s="9" t="s">
        <v>7247</v>
      </c>
      <c r="C3546" s="61">
        <v>6.0</v>
      </c>
      <c r="D3546" s="61">
        <v>71.0</v>
      </c>
      <c r="E3546" s="61">
        <f t="shared" si="81"/>
        <v>292</v>
      </c>
      <c r="F3546" s="61">
        <v>2500.0</v>
      </c>
      <c r="G3546" s="61" t="s">
        <v>5602</v>
      </c>
      <c r="H3546" s="615">
        <v>1824.0</v>
      </c>
      <c r="I3546" s="515">
        <v>1492.0</v>
      </c>
      <c r="J3546" s="515">
        <v>1176.0</v>
      </c>
      <c r="K3546" s="246">
        <v>42.2</v>
      </c>
      <c r="L3546" s="560">
        <v>0.5</v>
      </c>
      <c r="M3546" s="590">
        <v>4.0</v>
      </c>
      <c r="N3546" s="105"/>
      <c r="O3546" s="563">
        <v>61716.0</v>
      </c>
      <c r="P3546" s="563"/>
      <c r="Q3546" s="63"/>
      <c r="S3546" s="8"/>
      <c r="T3546" s="8"/>
      <c r="U3546" s="8"/>
      <c r="V3546" s="8"/>
      <c r="W3546" s="8"/>
      <c r="Y3546" s="8"/>
    </row>
    <row r="3547" ht="15.75" customHeight="1">
      <c r="A3547" s="9" t="s">
        <v>7248</v>
      </c>
      <c r="B3547" s="9" t="s">
        <v>7249</v>
      </c>
      <c r="C3547" s="61">
        <v>7.0</v>
      </c>
      <c r="D3547" s="61">
        <v>71.0</v>
      </c>
      <c r="E3547" s="61">
        <f t="shared" si="81"/>
        <v>342</v>
      </c>
      <c r="F3547" s="61">
        <v>2500.0</v>
      </c>
      <c r="G3547" s="61" t="s">
        <v>5605</v>
      </c>
      <c r="H3547" s="615">
        <v>2128.0</v>
      </c>
      <c r="I3547" s="515">
        <v>1741.0</v>
      </c>
      <c r="J3547" s="515">
        <v>1373.0</v>
      </c>
      <c r="K3547" s="246">
        <v>49.2</v>
      </c>
      <c r="L3547" s="560">
        <v>0.5</v>
      </c>
      <c r="M3547" s="590">
        <v>6.0</v>
      </c>
      <c r="N3547" s="105"/>
      <c r="O3547" s="563">
        <v>70188.0</v>
      </c>
      <c r="P3547" s="563"/>
      <c r="Q3547" s="63"/>
      <c r="S3547" s="8"/>
      <c r="T3547" s="8"/>
      <c r="U3547" s="8"/>
      <c r="V3547" s="8"/>
      <c r="W3547" s="8"/>
      <c r="Y3547" s="8"/>
    </row>
    <row r="3548" ht="15.75" customHeight="1">
      <c r="A3548" s="9" t="s">
        <v>7250</v>
      </c>
      <c r="B3548" s="9" t="s">
        <v>7251</v>
      </c>
      <c r="C3548" s="61">
        <v>8.0</v>
      </c>
      <c r="D3548" s="61">
        <v>71.0</v>
      </c>
      <c r="E3548" s="566">
        <f t="shared" si="81"/>
        <v>392</v>
      </c>
      <c r="F3548" s="61">
        <v>2500.0</v>
      </c>
      <c r="G3548" s="61" t="s">
        <v>5608</v>
      </c>
      <c r="H3548" s="615">
        <v>2431.0</v>
      </c>
      <c r="I3548" s="515">
        <v>1989.0</v>
      </c>
      <c r="J3548" s="515">
        <v>1568.0</v>
      </c>
      <c r="K3548" s="246">
        <v>56.2</v>
      </c>
      <c r="L3548" s="560">
        <v>0.5</v>
      </c>
      <c r="M3548" s="590">
        <v>6.0</v>
      </c>
      <c r="N3548" s="105"/>
      <c r="O3548" s="563">
        <v>78683.0</v>
      </c>
      <c r="P3548" s="563"/>
      <c r="Q3548" s="63"/>
      <c r="S3548" s="8"/>
      <c r="T3548" s="8"/>
      <c r="U3548" s="8"/>
      <c r="V3548" s="8"/>
      <c r="W3548" s="8"/>
      <c r="Y3548" s="8"/>
    </row>
    <row r="3549" ht="15.75" customHeight="1">
      <c r="A3549" s="9" t="s">
        <v>7252</v>
      </c>
      <c r="B3549" s="9" t="s">
        <v>7253</v>
      </c>
      <c r="C3549" s="61">
        <v>9.0</v>
      </c>
      <c r="D3549" s="61">
        <v>71.0</v>
      </c>
      <c r="E3549" s="61">
        <f t="shared" si="81"/>
        <v>442</v>
      </c>
      <c r="F3549" s="61">
        <v>2500.0</v>
      </c>
      <c r="G3549" s="61" t="s">
        <v>5611</v>
      </c>
      <c r="H3549" s="615">
        <v>2734.0</v>
      </c>
      <c r="I3549" s="515">
        <v>2236.0</v>
      </c>
      <c r="J3549" s="515">
        <v>1763.0</v>
      </c>
      <c r="K3549" s="246">
        <v>63.2</v>
      </c>
      <c r="L3549" s="560">
        <v>0.5</v>
      </c>
      <c r="M3549" s="590">
        <v>6.0</v>
      </c>
      <c r="N3549" s="105"/>
      <c r="O3549" s="563">
        <v>87193.0</v>
      </c>
      <c r="P3549" s="563"/>
      <c r="Q3549" s="63"/>
      <c r="S3549" s="8"/>
      <c r="T3549" s="8"/>
      <c r="U3549" s="8"/>
      <c r="V3549" s="8"/>
      <c r="W3549" s="8"/>
      <c r="Y3549" s="8"/>
    </row>
    <row r="3550" ht="15.75" customHeight="1">
      <c r="A3550" s="9" t="s">
        <v>7254</v>
      </c>
      <c r="B3550" s="9" t="s">
        <v>7255</v>
      </c>
      <c r="C3550" s="61">
        <v>10.0</v>
      </c>
      <c r="D3550" s="61">
        <v>71.0</v>
      </c>
      <c r="E3550" s="61">
        <f t="shared" si="81"/>
        <v>492</v>
      </c>
      <c r="F3550" s="61">
        <v>2500.0</v>
      </c>
      <c r="G3550" s="61" t="s">
        <v>5614</v>
      </c>
      <c r="H3550" s="615">
        <v>3037.0</v>
      </c>
      <c r="I3550" s="515">
        <v>2484.0</v>
      </c>
      <c r="J3550" s="515">
        <v>1959.0</v>
      </c>
      <c r="K3550" s="246">
        <v>70.2</v>
      </c>
      <c r="L3550" s="560">
        <v>0.5</v>
      </c>
      <c r="M3550" s="590">
        <v>6.0</v>
      </c>
      <c r="N3550" s="105"/>
      <c r="O3550" s="563">
        <v>95725.0</v>
      </c>
      <c r="P3550" s="563"/>
      <c r="Q3550" s="63"/>
      <c r="S3550" s="8"/>
      <c r="T3550" s="8"/>
      <c r="U3550" s="8"/>
      <c r="V3550" s="8"/>
      <c r="W3550" s="8"/>
      <c r="Y3550" s="8"/>
    </row>
    <row r="3551" ht="15.75" customHeight="1">
      <c r="A3551" s="9" t="s">
        <v>7256</v>
      </c>
      <c r="B3551" s="9" t="s">
        <v>7257</v>
      </c>
      <c r="C3551" s="61">
        <v>11.0</v>
      </c>
      <c r="D3551" s="61">
        <v>71.0</v>
      </c>
      <c r="E3551" s="566">
        <f t="shared" si="81"/>
        <v>542</v>
      </c>
      <c r="F3551" s="61">
        <v>2500.0</v>
      </c>
      <c r="G3551" s="61" t="s">
        <v>5617</v>
      </c>
      <c r="H3551" s="615">
        <v>3340.0</v>
      </c>
      <c r="I3551" s="515">
        <v>2732.0</v>
      </c>
      <c r="J3551" s="515">
        <v>2154.0</v>
      </c>
      <c r="K3551" s="246">
        <v>77.2</v>
      </c>
      <c r="L3551" s="560">
        <v>0.5</v>
      </c>
      <c r="M3551" s="590">
        <v>6.0</v>
      </c>
      <c r="N3551" s="105"/>
      <c r="O3551" s="563">
        <v>104269.0</v>
      </c>
      <c r="P3551" s="563"/>
      <c r="Q3551" s="63"/>
      <c r="S3551" s="8"/>
      <c r="T3551" s="8"/>
      <c r="U3551" s="8"/>
      <c r="V3551" s="8"/>
      <c r="W3551" s="8"/>
      <c r="Y3551" s="8"/>
    </row>
    <row r="3552" ht="15.75" customHeight="1">
      <c r="A3552" s="9" t="s">
        <v>7258</v>
      </c>
      <c r="B3552" s="9" t="s">
        <v>7259</v>
      </c>
      <c r="C3552" s="61">
        <v>12.0</v>
      </c>
      <c r="D3552" s="61">
        <v>71.0</v>
      </c>
      <c r="E3552" s="61">
        <f t="shared" si="81"/>
        <v>592</v>
      </c>
      <c r="F3552" s="61">
        <v>2500.0</v>
      </c>
      <c r="G3552" s="61" t="s">
        <v>5620</v>
      </c>
      <c r="H3552" s="615">
        <v>3643.0</v>
      </c>
      <c r="I3552" s="515">
        <v>2980.0</v>
      </c>
      <c r="J3552" s="515">
        <v>2350.0</v>
      </c>
      <c r="K3552" s="246">
        <v>84.3</v>
      </c>
      <c r="L3552" s="560">
        <v>0.5</v>
      </c>
      <c r="M3552" s="590">
        <v>8.0</v>
      </c>
      <c r="N3552" s="105"/>
      <c r="O3552" s="563">
        <v>112717.0</v>
      </c>
      <c r="P3552" s="563"/>
      <c r="Q3552" s="63"/>
      <c r="S3552" s="8"/>
      <c r="T3552" s="8"/>
      <c r="U3552" s="8"/>
      <c r="V3552" s="8"/>
      <c r="W3552" s="8"/>
      <c r="Y3552" s="8"/>
    </row>
    <row r="3553" ht="15.75" customHeight="1">
      <c r="A3553" s="9" t="s">
        <v>7260</v>
      </c>
      <c r="B3553" s="9" t="s">
        <v>7261</v>
      </c>
      <c r="C3553" s="61">
        <v>13.0</v>
      </c>
      <c r="D3553" s="61">
        <v>71.0</v>
      </c>
      <c r="E3553" s="61">
        <f t="shared" si="81"/>
        <v>642</v>
      </c>
      <c r="F3553" s="61">
        <v>2500.0</v>
      </c>
      <c r="G3553" s="61" t="s">
        <v>5623</v>
      </c>
      <c r="H3553" s="615">
        <v>3945.0</v>
      </c>
      <c r="I3553" s="515">
        <v>3227.0</v>
      </c>
      <c r="J3553" s="515">
        <v>2545.0</v>
      </c>
      <c r="K3553" s="246">
        <v>91.3</v>
      </c>
      <c r="L3553" s="560">
        <v>0.5</v>
      </c>
      <c r="M3553" s="590">
        <v>8.0</v>
      </c>
      <c r="N3553" s="105"/>
      <c r="O3553" s="563">
        <v>121164.0</v>
      </c>
      <c r="P3553" s="563"/>
      <c r="Q3553" s="63"/>
      <c r="S3553" s="8"/>
      <c r="T3553" s="8"/>
      <c r="U3553" s="8"/>
      <c r="V3553" s="8"/>
      <c r="W3553" s="8"/>
      <c r="Y3553" s="8"/>
    </row>
    <row r="3554" ht="15.75" customHeight="1">
      <c r="A3554" s="9" t="s">
        <v>7262</v>
      </c>
      <c r="B3554" s="9" t="s">
        <v>7263</v>
      </c>
      <c r="C3554" s="61">
        <v>14.0</v>
      </c>
      <c r="D3554" s="61">
        <v>71.0</v>
      </c>
      <c r="E3554" s="61">
        <f t="shared" si="81"/>
        <v>692</v>
      </c>
      <c r="F3554" s="61">
        <v>2500.0</v>
      </c>
      <c r="G3554" s="61" t="s">
        <v>5626</v>
      </c>
      <c r="H3554" s="615">
        <v>4247.0</v>
      </c>
      <c r="I3554" s="515">
        <v>3474.0</v>
      </c>
      <c r="J3554" s="515">
        <v>2739.0</v>
      </c>
      <c r="K3554" s="246">
        <v>98.3</v>
      </c>
      <c r="L3554" s="560">
        <v>0.5</v>
      </c>
      <c r="M3554" s="590">
        <v>8.0</v>
      </c>
      <c r="N3554" s="55"/>
      <c r="O3554" s="563">
        <v>129612.0</v>
      </c>
      <c r="P3554" s="563"/>
      <c r="Q3554" s="63"/>
      <c r="S3554" s="8"/>
      <c r="T3554" s="8"/>
      <c r="U3554" s="8"/>
      <c r="V3554" s="8"/>
      <c r="W3554" s="8"/>
      <c r="Y3554" s="8"/>
    </row>
    <row r="3555" ht="15.75" customHeight="1">
      <c r="E3555" s="8"/>
      <c r="H3555" s="63"/>
      <c r="I3555" s="63"/>
      <c r="J3555" s="63"/>
      <c r="K3555" s="586"/>
      <c r="O3555" s="563">
        <v>0.0</v>
      </c>
      <c r="P3555" s="563"/>
      <c r="S3555" s="8"/>
      <c r="T3555" s="8"/>
      <c r="U3555" s="8"/>
      <c r="V3555" s="8"/>
      <c r="W3555" s="8"/>
      <c r="Y3555" s="8"/>
    </row>
    <row r="3556" ht="15.75" customHeight="1">
      <c r="B3556" s="573" t="s">
        <v>2069</v>
      </c>
      <c r="E3556" s="8"/>
      <c r="H3556" s="63"/>
      <c r="I3556" s="63"/>
      <c r="J3556" s="63"/>
      <c r="K3556" s="586"/>
      <c r="O3556" s="563">
        <v>0.0</v>
      </c>
      <c r="P3556" s="563"/>
      <c r="S3556" s="8"/>
      <c r="T3556" s="8"/>
      <c r="U3556" s="8"/>
      <c r="V3556" s="8"/>
      <c r="W3556" s="8"/>
      <c r="Y3556" s="8"/>
    </row>
    <row r="3557" ht="15.75" customHeight="1">
      <c r="A3557" s="9" t="s">
        <v>7264</v>
      </c>
      <c r="B3557" s="9" t="s">
        <v>7265</v>
      </c>
      <c r="C3557" s="61">
        <v>2.0</v>
      </c>
      <c r="D3557" s="61">
        <v>71.0</v>
      </c>
      <c r="E3557" s="61">
        <v>92.0</v>
      </c>
      <c r="F3557" s="61">
        <v>3000.0</v>
      </c>
      <c r="G3557" s="61" t="s">
        <v>5590</v>
      </c>
      <c r="H3557" s="615">
        <v>730.0</v>
      </c>
      <c r="I3557" s="515">
        <v>597.0</v>
      </c>
      <c r="J3557" s="515">
        <v>471.0</v>
      </c>
      <c r="K3557" s="246">
        <v>16.8</v>
      </c>
      <c r="L3557" s="560">
        <v>0.5</v>
      </c>
      <c r="M3557" s="590">
        <v>2.0</v>
      </c>
      <c r="N3557" s="593" t="s">
        <v>1254</v>
      </c>
      <c r="O3557" s="563">
        <v>33022.0</v>
      </c>
      <c r="P3557" s="563"/>
      <c r="Q3557" s="63"/>
      <c r="S3557" s="8"/>
      <c r="T3557" s="8"/>
      <c r="U3557" s="8"/>
      <c r="V3557" s="8"/>
      <c r="W3557" s="8"/>
      <c r="Y3557" s="8"/>
    </row>
    <row r="3558" ht="15.75" customHeight="1">
      <c r="A3558" s="9" t="s">
        <v>7266</v>
      </c>
      <c r="B3558" s="9" t="s">
        <v>7267</v>
      </c>
      <c r="C3558" s="61">
        <v>3.0</v>
      </c>
      <c r="D3558" s="61">
        <v>71.0</v>
      </c>
      <c r="E3558" s="61">
        <f t="shared" ref="E3558:E3569" si="82">E3557+50</f>
        <v>142</v>
      </c>
      <c r="F3558" s="61">
        <v>3000.0</v>
      </c>
      <c r="G3558" s="61" t="s">
        <v>5593</v>
      </c>
      <c r="H3558" s="615">
        <v>1094.0</v>
      </c>
      <c r="I3558" s="515">
        <v>895.0</v>
      </c>
      <c r="J3558" s="515">
        <v>706.0</v>
      </c>
      <c r="K3558" s="246">
        <v>25.1</v>
      </c>
      <c r="L3558" s="560">
        <v>0.5</v>
      </c>
      <c r="M3558" s="590">
        <v>4.0</v>
      </c>
      <c r="N3558" s="105"/>
      <c r="O3558" s="563">
        <v>43106.0</v>
      </c>
      <c r="P3558" s="563"/>
      <c r="Q3558" s="63"/>
      <c r="S3558" s="8"/>
      <c r="T3558" s="8"/>
      <c r="U3558" s="8"/>
      <c r="V3558" s="8"/>
      <c r="W3558" s="8"/>
      <c r="Y3558" s="8"/>
    </row>
    <row r="3559" ht="15.75" customHeight="1">
      <c r="A3559" s="9" t="s">
        <v>7268</v>
      </c>
      <c r="B3559" s="9" t="s">
        <v>7269</v>
      </c>
      <c r="C3559" s="61">
        <v>4.0</v>
      </c>
      <c r="D3559" s="61">
        <v>71.0</v>
      </c>
      <c r="E3559" s="61">
        <f t="shared" si="82"/>
        <v>192</v>
      </c>
      <c r="F3559" s="61">
        <v>3000.0</v>
      </c>
      <c r="G3559" s="61" t="s">
        <v>5596</v>
      </c>
      <c r="H3559" s="615">
        <v>1459.0</v>
      </c>
      <c r="I3559" s="515">
        <v>1193.0</v>
      </c>
      <c r="J3559" s="515">
        <v>941.0</v>
      </c>
      <c r="K3559" s="246">
        <v>33.4</v>
      </c>
      <c r="L3559" s="560">
        <v>0.5</v>
      </c>
      <c r="M3559" s="590">
        <v>4.0</v>
      </c>
      <c r="N3559" s="105"/>
      <c r="O3559" s="563">
        <v>53211.0</v>
      </c>
      <c r="P3559" s="563"/>
      <c r="Q3559" s="63"/>
      <c r="S3559" s="8"/>
      <c r="T3559" s="8"/>
      <c r="U3559" s="8"/>
      <c r="V3559" s="8"/>
      <c r="W3559" s="8"/>
      <c r="Y3559" s="8"/>
    </row>
    <row r="3560" ht="15.75" customHeight="1">
      <c r="A3560" s="9" t="s">
        <v>7270</v>
      </c>
      <c r="B3560" s="9" t="s">
        <v>7271</v>
      </c>
      <c r="C3560" s="61">
        <v>5.0</v>
      </c>
      <c r="D3560" s="61">
        <v>71.0</v>
      </c>
      <c r="E3560" s="566">
        <f t="shared" si="82"/>
        <v>242</v>
      </c>
      <c r="F3560" s="61">
        <v>3000.0</v>
      </c>
      <c r="G3560" s="61" t="s">
        <v>5599</v>
      </c>
      <c r="H3560" s="615">
        <v>1823.0</v>
      </c>
      <c r="I3560" s="515">
        <v>1491.0</v>
      </c>
      <c r="J3560" s="515">
        <v>1176.0</v>
      </c>
      <c r="K3560" s="246">
        <v>41.8</v>
      </c>
      <c r="L3560" s="560">
        <v>0.5</v>
      </c>
      <c r="M3560" s="590">
        <v>4.0</v>
      </c>
      <c r="N3560" s="105"/>
      <c r="O3560" s="563">
        <v>63337.0</v>
      </c>
      <c r="P3560" s="563"/>
      <c r="Q3560" s="63"/>
      <c r="S3560" s="8"/>
      <c r="T3560" s="8"/>
      <c r="U3560" s="8"/>
      <c r="V3560" s="8"/>
      <c r="W3560" s="8"/>
      <c r="Y3560" s="8"/>
    </row>
    <row r="3561" ht="15.75" customHeight="1">
      <c r="A3561" s="9" t="s">
        <v>7272</v>
      </c>
      <c r="B3561" s="9" t="s">
        <v>7273</v>
      </c>
      <c r="C3561" s="61">
        <v>6.0</v>
      </c>
      <c r="D3561" s="61">
        <v>71.0</v>
      </c>
      <c r="E3561" s="61">
        <f t="shared" si="82"/>
        <v>292</v>
      </c>
      <c r="F3561" s="61">
        <v>3000.0</v>
      </c>
      <c r="G3561" s="61" t="s">
        <v>5602</v>
      </c>
      <c r="H3561" s="615">
        <v>2188.0</v>
      </c>
      <c r="I3561" s="515">
        <v>1790.0</v>
      </c>
      <c r="J3561" s="515">
        <v>1411.0</v>
      </c>
      <c r="K3561" s="246">
        <v>50.1</v>
      </c>
      <c r="L3561" s="560">
        <v>0.5</v>
      </c>
      <c r="M3561" s="590">
        <v>4.0</v>
      </c>
      <c r="N3561" s="105"/>
      <c r="O3561" s="563">
        <v>73484.0</v>
      </c>
      <c r="P3561" s="563"/>
      <c r="Q3561" s="63"/>
      <c r="S3561" s="8"/>
      <c r="T3561" s="8"/>
      <c r="U3561" s="8"/>
      <c r="V3561" s="8"/>
      <c r="W3561" s="8"/>
      <c r="Y3561" s="8"/>
    </row>
    <row r="3562" ht="15.75" customHeight="1">
      <c r="A3562" s="9" t="s">
        <v>7274</v>
      </c>
      <c r="B3562" s="9" t="s">
        <v>7275</v>
      </c>
      <c r="C3562" s="61">
        <v>7.0</v>
      </c>
      <c r="D3562" s="61">
        <v>71.0</v>
      </c>
      <c r="E3562" s="61">
        <f t="shared" si="82"/>
        <v>342</v>
      </c>
      <c r="F3562" s="61">
        <v>3000.0</v>
      </c>
      <c r="G3562" s="61" t="s">
        <v>5605</v>
      </c>
      <c r="H3562" s="615">
        <v>2552.0</v>
      </c>
      <c r="I3562" s="515">
        <v>2088.0</v>
      </c>
      <c r="J3562" s="515">
        <v>1646.0</v>
      </c>
      <c r="K3562" s="246">
        <v>58.5</v>
      </c>
      <c r="L3562" s="560">
        <v>0.5</v>
      </c>
      <c r="M3562" s="590">
        <v>6.0</v>
      </c>
      <c r="N3562" s="105"/>
      <c r="O3562" s="563">
        <v>83653.0</v>
      </c>
      <c r="P3562" s="563"/>
      <c r="Q3562" s="63"/>
      <c r="S3562" s="8"/>
      <c r="T3562" s="8"/>
      <c r="U3562" s="8"/>
      <c r="V3562" s="8"/>
      <c r="W3562" s="8"/>
      <c r="Y3562" s="8"/>
    </row>
    <row r="3563" ht="15.75" customHeight="1">
      <c r="A3563" s="9" t="s">
        <v>7276</v>
      </c>
      <c r="B3563" s="9" t="s">
        <v>7277</v>
      </c>
      <c r="C3563" s="61">
        <v>8.0</v>
      </c>
      <c r="D3563" s="61">
        <v>71.0</v>
      </c>
      <c r="E3563" s="566">
        <f t="shared" si="82"/>
        <v>392</v>
      </c>
      <c r="F3563" s="61">
        <v>3000.0</v>
      </c>
      <c r="G3563" s="61" t="s">
        <v>5608</v>
      </c>
      <c r="H3563" s="615">
        <v>2916.0</v>
      </c>
      <c r="I3563" s="515">
        <v>2385.0</v>
      </c>
      <c r="J3563" s="515">
        <v>1881.0</v>
      </c>
      <c r="K3563" s="246">
        <v>66.8</v>
      </c>
      <c r="L3563" s="560">
        <v>0.5</v>
      </c>
      <c r="M3563" s="590">
        <v>6.0</v>
      </c>
      <c r="N3563" s="105"/>
      <c r="O3563" s="563">
        <v>93848.0</v>
      </c>
      <c r="P3563" s="563"/>
      <c r="Q3563" s="63"/>
      <c r="S3563" s="8"/>
      <c r="T3563" s="8"/>
      <c r="U3563" s="8"/>
      <c r="V3563" s="8"/>
      <c r="W3563" s="8"/>
      <c r="Y3563" s="8"/>
    </row>
    <row r="3564" ht="15.75" customHeight="1">
      <c r="A3564" s="9" t="s">
        <v>7278</v>
      </c>
      <c r="B3564" s="9" t="s">
        <v>7279</v>
      </c>
      <c r="C3564" s="61">
        <v>9.0</v>
      </c>
      <c r="D3564" s="61">
        <v>71.0</v>
      </c>
      <c r="E3564" s="61">
        <f t="shared" si="82"/>
        <v>442</v>
      </c>
      <c r="F3564" s="61">
        <v>3000.0</v>
      </c>
      <c r="G3564" s="61" t="s">
        <v>5611</v>
      </c>
      <c r="H3564" s="615">
        <v>3280.0</v>
      </c>
      <c r="I3564" s="515">
        <v>2683.0</v>
      </c>
      <c r="J3564" s="515">
        <v>2116.0</v>
      </c>
      <c r="K3564" s="246">
        <v>75.1</v>
      </c>
      <c r="L3564" s="560">
        <v>0.5</v>
      </c>
      <c r="M3564" s="590">
        <v>6.0</v>
      </c>
      <c r="N3564" s="105"/>
      <c r="O3564" s="563">
        <v>104058.0</v>
      </c>
      <c r="P3564" s="563"/>
      <c r="Q3564" s="63"/>
      <c r="S3564" s="8"/>
      <c r="T3564" s="8"/>
      <c r="U3564" s="8"/>
      <c r="V3564" s="8"/>
      <c r="W3564" s="8"/>
      <c r="Y3564" s="8"/>
    </row>
    <row r="3565" ht="15.75" customHeight="1">
      <c r="A3565" s="9" t="s">
        <v>7280</v>
      </c>
      <c r="B3565" s="9" t="s">
        <v>7281</v>
      </c>
      <c r="C3565" s="61">
        <v>10.0</v>
      </c>
      <c r="D3565" s="61">
        <v>71.0</v>
      </c>
      <c r="E3565" s="61">
        <f t="shared" si="82"/>
        <v>492</v>
      </c>
      <c r="F3565" s="61">
        <v>3000.0</v>
      </c>
      <c r="G3565" s="61" t="s">
        <v>5614</v>
      </c>
      <c r="H3565" s="615">
        <v>3644.0</v>
      </c>
      <c r="I3565" s="515">
        <v>2981.0</v>
      </c>
      <c r="J3565" s="515">
        <v>2350.0</v>
      </c>
      <c r="K3565" s="246">
        <v>83.5</v>
      </c>
      <c r="L3565" s="560">
        <v>0.5</v>
      </c>
      <c r="M3565" s="590">
        <v>6.0</v>
      </c>
      <c r="N3565" s="105"/>
      <c r="O3565" s="563">
        <v>114298.0</v>
      </c>
      <c r="P3565" s="563"/>
      <c r="Q3565" s="63"/>
      <c r="S3565" s="8"/>
      <c r="T3565" s="8"/>
      <c r="U3565" s="8"/>
      <c r="V3565" s="8"/>
      <c r="W3565" s="8"/>
      <c r="Y3565" s="8"/>
    </row>
    <row r="3566" ht="15.75" customHeight="1">
      <c r="A3566" s="9" t="s">
        <v>7282</v>
      </c>
      <c r="B3566" s="9" t="s">
        <v>7283</v>
      </c>
      <c r="C3566" s="61">
        <v>11.0</v>
      </c>
      <c r="D3566" s="61">
        <v>71.0</v>
      </c>
      <c r="E3566" s="566">
        <f t="shared" si="82"/>
        <v>542</v>
      </c>
      <c r="F3566" s="61">
        <v>3000.0</v>
      </c>
      <c r="G3566" s="61" t="s">
        <v>5617</v>
      </c>
      <c r="H3566" s="615">
        <v>4007.0</v>
      </c>
      <c r="I3566" s="515">
        <v>3278.0</v>
      </c>
      <c r="J3566" s="515">
        <v>2585.0</v>
      </c>
      <c r="K3566" s="246">
        <v>91.8</v>
      </c>
      <c r="L3566" s="560">
        <v>0.5</v>
      </c>
      <c r="M3566" s="590">
        <v>6.0</v>
      </c>
      <c r="N3566" s="105"/>
      <c r="O3566" s="563">
        <v>124551.0</v>
      </c>
      <c r="P3566" s="563"/>
      <c r="Q3566" s="63"/>
      <c r="S3566" s="8"/>
      <c r="T3566" s="8"/>
      <c r="U3566" s="8"/>
      <c r="V3566" s="8"/>
      <c r="W3566" s="8"/>
      <c r="Y3566" s="8"/>
    </row>
    <row r="3567" ht="15.75" customHeight="1">
      <c r="A3567" s="9" t="s">
        <v>7284</v>
      </c>
      <c r="B3567" s="9" t="s">
        <v>7285</v>
      </c>
      <c r="C3567" s="61">
        <v>12.0</v>
      </c>
      <c r="D3567" s="61">
        <v>71.0</v>
      </c>
      <c r="E3567" s="61">
        <f t="shared" si="82"/>
        <v>592</v>
      </c>
      <c r="F3567" s="61">
        <v>3000.0</v>
      </c>
      <c r="G3567" s="61" t="s">
        <v>5620</v>
      </c>
      <c r="H3567" s="615">
        <v>4371.0</v>
      </c>
      <c r="I3567" s="515">
        <v>3575.0</v>
      </c>
      <c r="J3567" s="515">
        <v>2819.0</v>
      </c>
      <c r="K3567" s="246">
        <v>100.2</v>
      </c>
      <c r="L3567" s="560">
        <v>0.5</v>
      </c>
      <c r="M3567" s="590">
        <v>8.0</v>
      </c>
      <c r="N3567" s="105"/>
      <c r="O3567" s="563">
        <v>134687.0</v>
      </c>
      <c r="P3567" s="563"/>
      <c r="Q3567" s="63"/>
      <c r="S3567" s="8"/>
      <c r="T3567" s="8"/>
      <c r="U3567" s="8"/>
      <c r="V3567" s="8"/>
      <c r="W3567" s="8"/>
      <c r="Y3567" s="8"/>
    </row>
    <row r="3568" ht="15.75" customHeight="1">
      <c r="A3568" s="9" t="s">
        <v>7286</v>
      </c>
      <c r="B3568" s="9" t="s">
        <v>7287</v>
      </c>
      <c r="C3568" s="61">
        <v>13.0</v>
      </c>
      <c r="D3568" s="61">
        <v>71.0</v>
      </c>
      <c r="E3568" s="61">
        <f t="shared" si="82"/>
        <v>642</v>
      </c>
      <c r="F3568" s="61">
        <v>3000.0</v>
      </c>
      <c r="G3568" s="61" t="s">
        <v>5623</v>
      </c>
      <c r="H3568" s="615">
        <v>4733.0</v>
      </c>
      <c r="I3568" s="515">
        <v>3872.0</v>
      </c>
      <c r="J3568" s="515">
        <v>3053.0</v>
      </c>
      <c r="K3568" s="246">
        <v>108.5</v>
      </c>
      <c r="L3568" s="560">
        <v>0.5</v>
      </c>
      <c r="M3568" s="590">
        <v>8.0</v>
      </c>
      <c r="N3568" s="105"/>
      <c r="O3568" s="563">
        <v>144824.0</v>
      </c>
      <c r="P3568" s="563"/>
      <c r="Q3568" s="63"/>
      <c r="S3568" s="8"/>
      <c r="T3568" s="8"/>
      <c r="U3568" s="8"/>
      <c r="V3568" s="8"/>
      <c r="W3568" s="8"/>
      <c r="Y3568" s="8"/>
    </row>
    <row r="3569" ht="15.75" customHeight="1">
      <c r="A3569" s="9" t="s">
        <v>7288</v>
      </c>
      <c r="B3569" s="9" t="s">
        <v>7289</v>
      </c>
      <c r="C3569" s="61">
        <v>14.0</v>
      </c>
      <c r="D3569" s="61">
        <v>71.0</v>
      </c>
      <c r="E3569" s="61">
        <f t="shared" si="82"/>
        <v>692</v>
      </c>
      <c r="F3569" s="61">
        <v>3000.0</v>
      </c>
      <c r="G3569" s="61" t="s">
        <v>5626</v>
      </c>
      <c r="H3569" s="615">
        <v>5097.0</v>
      </c>
      <c r="I3569" s="515">
        <v>4169.0</v>
      </c>
      <c r="J3569" s="515">
        <v>3288.0</v>
      </c>
      <c r="K3569" s="246">
        <v>116.8</v>
      </c>
      <c r="L3569" s="560">
        <v>0.5</v>
      </c>
      <c r="M3569" s="590">
        <v>8.0</v>
      </c>
      <c r="N3569" s="55"/>
      <c r="O3569" s="563">
        <v>154960.0</v>
      </c>
      <c r="P3569" s="563"/>
      <c r="Q3569" s="63"/>
      <c r="S3569" s="8"/>
      <c r="T3569" s="8"/>
      <c r="U3569" s="8"/>
      <c r="V3569" s="8"/>
      <c r="W3569" s="8"/>
      <c r="Y3569" s="8"/>
    </row>
    <row r="3570" ht="15.75" customHeight="1">
      <c r="A3570" s="8"/>
      <c r="B3570" s="8"/>
      <c r="C3570" s="67"/>
      <c r="D3570" s="67"/>
      <c r="E3570" s="67"/>
      <c r="F3570" s="67"/>
      <c r="G3570" s="67"/>
      <c r="H3570" s="616"/>
      <c r="I3570" s="115"/>
      <c r="J3570" s="115"/>
      <c r="K3570" s="207"/>
      <c r="L3570" s="570"/>
      <c r="M3570" s="592"/>
      <c r="N3570" s="617"/>
      <c r="O3570" s="563"/>
      <c r="P3570" s="563"/>
      <c r="Q3570" s="63"/>
      <c r="S3570" s="8"/>
      <c r="T3570" s="8"/>
      <c r="U3570" s="8"/>
      <c r="V3570" s="8"/>
      <c r="W3570" s="8"/>
      <c r="Y3570" s="8"/>
    </row>
    <row r="3571" ht="15.75" customHeight="1">
      <c r="B3571" s="573" t="s">
        <v>7029</v>
      </c>
      <c r="O3571" s="563"/>
      <c r="P3571" s="563"/>
      <c r="Q3571" s="8"/>
      <c r="R3571" s="8"/>
      <c r="S3571" s="8"/>
      <c r="T3571" s="8"/>
      <c r="U3571" s="8"/>
      <c r="V3571" s="8"/>
      <c r="W3571" s="8"/>
      <c r="X3571" s="8"/>
      <c r="Y3571" s="8"/>
    </row>
    <row r="3572" ht="15.75" customHeight="1">
      <c r="A3572" s="9" t="s">
        <v>7290</v>
      </c>
      <c r="B3572" s="9" t="s">
        <v>7291</v>
      </c>
      <c r="C3572" s="61">
        <v>2.0</v>
      </c>
      <c r="D3572" s="61">
        <v>90.0</v>
      </c>
      <c r="E3572" s="61">
        <v>140.0</v>
      </c>
      <c r="F3572" s="61">
        <v>500.0</v>
      </c>
      <c r="G3572" s="61">
        <v>430.0</v>
      </c>
      <c r="H3572" s="615">
        <v>263.0</v>
      </c>
      <c r="I3572" s="515">
        <f t="shared" ref="I3572:I3582" si="83">ROUND(H3572*0.818,0)</f>
        <v>215</v>
      </c>
      <c r="J3572" s="515">
        <f t="shared" ref="J3572:J3582" si="84">ROUND(H3572*0.645,0)</f>
        <v>170</v>
      </c>
      <c r="K3572" s="61">
        <v>8.9</v>
      </c>
      <c r="L3572" s="560">
        <v>0.5</v>
      </c>
      <c r="M3572" s="561">
        <v>2.0</v>
      </c>
      <c r="N3572" s="562" t="s">
        <v>1254</v>
      </c>
      <c r="O3572" s="563"/>
      <c r="P3572" s="563"/>
      <c r="Q3572" s="8"/>
      <c r="S3572" s="8"/>
      <c r="T3572" s="8"/>
      <c r="U3572" s="8"/>
      <c r="V3572" s="8"/>
      <c r="W3572" s="8"/>
    </row>
    <row r="3573" ht="15.75" customHeight="1">
      <c r="A3573" s="9" t="s">
        <v>7292</v>
      </c>
      <c r="B3573" s="9" t="s">
        <v>7293</v>
      </c>
      <c r="C3573" s="61">
        <v>3.0</v>
      </c>
      <c r="D3573" s="61">
        <v>90.0</v>
      </c>
      <c r="E3573" s="61">
        <v>220.0</v>
      </c>
      <c r="F3573" s="61">
        <v>500.0</v>
      </c>
      <c r="G3573" s="61">
        <v>430.0</v>
      </c>
      <c r="H3573" s="615">
        <v>393.0</v>
      </c>
      <c r="I3573" s="515">
        <f t="shared" si="83"/>
        <v>321</v>
      </c>
      <c r="J3573" s="515">
        <f t="shared" si="84"/>
        <v>253</v>
      </c>
      <c r="K3573" s="61">
        <v>13.4</v>
      </c>
      <c r="L3573" s="560">
        <v>0.5</v>
      </c>
      <c r="M3573" s="561">
        <v>4.0</v>
      </c>
      <c r="N3573" s="105"/>
      <c r="O3573" s="563"/>
      <c r="P3573" s="563"/>
      <c r="Q3573" s="8"/>
      <c r="S3573" s="8"/>
      <c r="T3573" s="8"/>
      <c r="U3573" s="8"/>
      <c r="V3573" s="8"/>
      <c r="W3573" s="8"/>
    </row>
    <row r="3574" ht="15.75" customHeight="1">
      <c r="A3574" s="9" t="s">
        <v>7294</v>
      </c>
      <c r="B3574" s="9" t="s">
        <v>7295</v>
      </c>
      <c r="C3574" s="61">
        <v>4.0</v>
      </c>
      <c r="D3574" s="61">
        <v>90.0</v>
      </c>
      <c r="E3574" s="61">
        <v>300.0</v>
      </c>
      <c r="F3574" s="61">
        <v>500.0</v>
      </c>
      <c r="G3574" s="61">
        <v>430.0</v>
      </c>
      <c r="H3574" s="615">
        <v>523.0</v>
      </c>
      <c r="I3574" s="515">
        <f t="shared" si="83"/>
        <v>428</v>
      </c>
      <c r="J3574" s="515">
        <f t="shared" si="84"/>
        <v>337</v>
      </c>
      <c r="K3574" s="61">
        <v>17.8</v>
      </c>
      <c r="L3574" s="560">
        <v>0.5</v>
      </c>
      <c r="M3574" s="561">
        <v>4.0</v>
      </c>
      <c r="N3574" s="105"/>
      <c r="O3574" s="563"/>
      <c r="P3574" s="563"/>
      <c r="Q3574" s="8"/>
      <c r="S3574" s="8"/>
      <c r="T3574" s="8"/>
      <c r="U3574" s="8"/>
      <c r="V3574" s="8"/>
      <c r="W3574" s="8"/>
    </row>
    <row r="3575" ht="15.75" customHeight="1">
      <c r="A3575" s="9" t="s">
        <v>7296</v>
      </c>
      <c r="B3575" s="9" t="s">
        <v>7297</v>
      </c>
      <c r="C3575" s="61">
        <v>5.0</v>
      </c>
      <c r="D3575" s="61">
        <v>90.0</v>
      </c>
      <c r="E3575" s="61">
        <v>380.0</v>
      </c>
      <c r="F3575" s="61">
        <v>500.0</v>
      </c>
      <c r="G3575" s="61">
        <v>430.0</v>
      </c>
      <c r="H3575" s="615">
        <v>653.0</v>
      </c>
      <c r="I3575" s="515">
        <f t="shared" si="83"/>
        <v>534</v>
      </c>
      <c r="J3575" s="515">
        <f t="shared" si="84"/>
        <v>421</v>
      </c>
      <c r="K3575" s="61">
        <v>22.2</v>
      </c>
      <c r="L3575" s="560">
        <v>0.5</v>
      </c>
      <c r="M3575" s="561">
        <v>4.0</v>
      </c>
      <c r="N3575" s="105"/>
      <c r="O3575" s="563"/>
      <c r="P3575" s="563"/>
      <c r="Q3575" s="8"/>
      <c r="S3575" s="8"/>
      <c r="T3575" s="8"/>
      <c r="U3575" s="8"/>
      <c r="V3575" s="8"/>
      <c r="W3575" s="8"/>
    </row>
    <row r="3576" ht="15.75" customHeight="1">
      <c r="A3576" s="9" t="s">
        <v>7298</v>
      </c>
      <c r="B3576" s="9" t="s">
        <v>7299</v>
      </c>
      <c r="C3576" s="61">
        <v>6.0</v>
      </c>
      <c r="D3576" s="61">
        <v>90.0</v>
      </c>
      <c r="E3576" s="61">
        <v>460.0</v>
      </c>
      <c r="F3576" s="61">
        <v>500.0</v>
      </c>
      <c r="G3576" s="61">
        <v>430.0</v>
      </c>
      <c r="H3576" s="615">
        <v>785.0</v>
      </c>
      <c r="I3576" s="515">
        <f t="shared" si="83"/>
        <v>642</v>
      </c>
      <c r="J3576" s="515">
        <f t="shared" si="84"/>
        <v>506</v>
      </c>
      <c r="K3576" s="61">
        <v>26.6</v>
      </c>
      <c r="L3576" s="560">
        <v>0.5</v>
      </c>
      <c r="M3576" s="561">
        <v>4.0</v>
      </c>
      <c r="N3576" s="105"/>
      <c r="O3576" s="563"/>
      <c r="P3576" s="563"/>
      <c r="Q3576" s="8"/>
      <c r="S3576" s="8"/>
      <c r="T3576" s="8"/>
      <c r="U3576" s="8"/>
      <c r="V3576" s="8"/>
      <c r="W3576" s="8"/>
    </row>
    <row r="3577" ht="15.75" customHeight="1">
      <c r="A3577" s="9" t="s">
        <v>7300</v>
      </c>
      <c r="B3577" s="9" t="s">
        <v>7301</v>
      </c>
      <c r="C3577" s="61">
        <v>7.0</v>
      </c>
      <c r="D3577" s="61">
        <v>90.0</v>
      </c>
      <c r="E3577" s="61">
        <v>540.0</v>
      </c>
      <c r="F3577" s="61">
        <v>500.0</v>
      </c>
      <c r="G3577" s="61">
        <v>430.0</v>
      </c>
      <c r="H3577" s="615">
        <v>915.0</v>
      </c>
      <c r="I3577" s="515">
        <f t="shared" si="83"/>
        <v>748</v>
      </c>
      <c r="J3577" s="515">
        <f t="shared" si="84"/>
        <v>590</v>
      </c>
      <c r="K3577" s="61">
        <v>31.0</v>
      </c>
      <c r="L3577" s="560">
        <v>0.5</v>
      </c>
      <c r="M3577" s="561">
        <v>4.0</v>
      </c>
      <c r="N3577" s="105"/>
      <c r="O3577" s="563"/>
      <c r="P3577" s="563"/>
      <c r="Q3577" s="8"/>
      <c r="S3577" s="8"/>
      <c r="T3577" s="8"/>
      <c r="U3577" s="8"/>
      <c r="V3577" s="8"/>
      <c r="W3577" s="8"/>
    </row>
    <row r="3578" ht="15.75" customHeight="1">
      <c r="A3578" s="9" t="s">
        <v>7302</v>
      </c>
      <c r="B3578" s="9" t="s">
        <v>7303</v>
      </c>
      <c r="C3578" s="61">
        <v>8.0</v>
      </c>
      <c r="D3578" s="61">
        <v>90.0</v>
      </c>
      <c r="E3578" s="61">
        <v>620.0</v>
      </c>
      <c r="F3578" s="61">
        <v>500.0</v>
      </c>
      <c r="G3578" s="61">
        <v>430.0</v>
      </c>
      <c r="H3578" s="615">
        <v>1045.0</v>
      </c>
      <c r="I3578" s="515">
        <f t="shared" si="83"/>
        <v>855</v>
      </c>
      <c r="J3578" s="515">
        <f t="shared" si="84"/>
        <v>674</v>
      </c>
      <c r="K3578" s="61">
        <v>30.5</v>
      </c>
      <c r="L3578" s="560">
        <v>0.5</v>
      </c>
      <c r="M3578" s="561">
        <v>4.0</v>
      </c>
      <c r="N3578" s="105"/>
      <c r="O3578" s="563"/>
      <c r="P3578" s="563"/>
      <c r="Q3578" s="8"/>
      <c r="S3578" s="8"/>
      <c r="T3578" s="8"/>
      <c r="U3578" s="8"/>
      <c r="V3578" s="8"/>
      <c r="W3578" s="8"/>
    </row>
    <row r="3579" ht="15.75" customHeight="1">
      <c r="A3579" s="9" t="s">
        <v>7304</v>
      </c>
      <c r="B3579" s="9" t="s">
        <v>7305</v>
      </c>
      <c r="C3579" s="61">
        <v>9.0</v>
      </c>
      <c r="D3579" s="61">
        <v>90.0</v>
      </c>
      <c r="E3579" s="61">
        <v>700.0</v>
      </c>
      <c r="F3579" s="61">
        <v>500.0</v>
      </c>
      <c r="G3579" s="61">
        <v>430.0</v>
      </c>
      <c r="H3579" s="615">
        <v>1175.0</v>
      </c>
      <c r="I3579" s="515">
        <f t="shared" si="83"/>
        <v>961</v>
      </c>
      <c r="J3579" s="515">
        <f t="shared" si="84"/>
        <v>758</v>
      </c>
      <c r="K3579" s="61">
        <v>34.3</v>
      </c>
      <c r="L3579" s="560">
        <v>0.5</v>
      </c>
      <c r="M3579" s="561">
        <v>4.0</v>
      </c>
      <c r="N3579" s="105"/>
      <c r="O3579" s="563"/>
      <c r="P3579" s="563"/>
      <c r="Q3579" s="8"/>
      <c r="S3579" s="8"/>
      <c r="T3579" s="8"/>
      <c r="U3579" s="8"/>
      <c r="V3579" s="115"/>
      <c r="W3579" s="8"/>
    </row>
    <row r="3580" ht="15.75" customHeight="1">
      <c r="A3580" s="9" t="s">
        <v>7306</v>
      </c>
      <c r="B3580" s="9" t="s">
        <v>7307</v>
      </c>
      <c r="C3580" s="61">
        <v>10.0</v>
      </c>
      <c r="D3580" s="61">
        <v>90.0</v>
      </c>
      <c r="E3580" s="61">
        <v>780.0</v>
      </c>
      <c r="F3580" s="61">
        <v>500.0</v>
      </c>
      <c r="G3580" s="61">
        <v>430.0</v>
      </c>
      <c r="H3580" s="615">
        <v>1308.0</v>
      </c>
      <c r="I3580" s="515">
        <f t="shared" si="83"/>
        <v>1070</v>
      </c>
      <c r="J3580" s="515">
        <f t="shared" si="84"/>
        <v>844</v>
      </c>
      <c r="K3580" s="61">
        <v>44.2</v>
      </c>
      <c r="L3580" s="560">
        <v>0.5</v>
      </c>
      <c r="M3580" s="561">
        <v>6.0</v>
      </c>
      <c r="N3580" s="105"/>
      <c r="O3580" s="563"/>
      <c r="P3580" s="563"/>
      <c r="Q3580" s="8"/>
      <c r="S3580" s="8"/>
      <c r="T3580" s="8"/>
      <c r="U3580" s="8"/>
      <c r="V3580" s="115"/>
      <c r="W3580" s="8"/>
    </row>
    <row r="3581" ht="15.75" customHeight="1">
      <c r="A3581" s="9" t="s">
        <v>7308</v>
      </c>
      <c r="B3581" s="9" t="s">
        <v>7309</v>
      </c>
      <c r="C3581" s="61">
        <v>11.0</v>
      </c>
      <c r="D3581" s="61">
        <v>90.0</v>
      </c>
      <c r="E3581" s="61">
        <v>860.0</v>
      </c>
      <c r="F3581" s="61">
        <v>500.0</v>
      </c>
      <c r="G3581" s="61">
        <v>430.0</v>
      </c>
      <c r="H3581" s="615">
        <v>1438.0</v>
      </c>
      <c r="I3581" s="515">
        <f t="shared" si="83"/>
        <v>1176</v>
      </c>
      <c r="J3581" s="515">
        <f t="shared" si="84"/>
        <v>928</v>
      </c>
      <c r="K3581" s="61">
        <v>48.7</v>
      </c>
      <c r="L3581" s="560">
        <v>0.5</v>
      </c>
      <c r="M3581" s="561">
        <v>6.0</v>
      </c>
      <c r="N3581" s="105"/>
      <c r="O3581" s="563"/>
      <c r="P3581" s="563"/>
      <c r="Q3581" s="8"/>
      <c r="S3581" s="8"/>
      <c r="T3581" s="8"/>
      <c r="U3581" s="8"/>
      <c r="V3581" s="115"/>
      <c r="W3581" s="8"/>
    </row>
    <row r="3582" ht="15.75" customHeight="1">
      <c r="A3582" s="9" t="s">
        <v>7310</v>
      </c>
      <c r="B3582" s="9" t="s">
        <v>7311</v>
      </c>
      <c r="C3582" s="61">
        <v>12.0</v>
      </c>
      <c r="D3582" s="61">
        <v>90.0</v>
      </c>
      <c r="E3582" s="61">
        <v>940.0</v>
      </c>
      <c r="F3582" s="61">
        <v>500.0</v>
      </c>
      <c r="G3582" s="61">
        <v>430.0</v>
      </c>
      <c r="H3582" s="615">
        <v>1568.0</v>
      </c>
      <c r="I3582" s="515">
        <f t="shared" si="83"/>
        <v>1283</v>
      </c>
      <c r="J3582" s="515">
        <f t="shared" si="84"/>
        <v>1011</v>
      </c>
      <c r="K3582" s="61">
        <v>53.1</v>
      </c>
      <c r="L3582" s="560">
        <v>0.5</v>
      </c>
      <c r="M3582" s="561">
        <v>6.0</v>
      </c>
      <c r="N3582" s="55"/>
      <c r="O3582" s="563"/>
      <c r="P3582" s="563"/>
      <c r="Q3582" s="8"/>
      <c r="S3582" s="8"/>
      <c r="T3582" s="8"/>
      <c r="U3582" s="8"/>
      <c r="V3582" s="115"/>
      <c r="W3582" s="8"/>
    </row>
    <row r="3583" ht="15.75" customHeight="1">
      <c r="A3583" s="8"/>
      <c r="B3583" s="8"/>
      <c r="C3583" s="67"/>
      <c r="D3583" s="67"/>
      <c r="E3583" s="67"/>
      <c r="F3583" s="67"/>
      <c r="G3583" s="67"/>
      <c r="H3583" s="616"/>
      <c r="I3583" s="115"/>
      <c r="J3583" s="115"/>
      <c r="K3583" s="67"/>
      <c r="L3583" s="570"/>
      <c r="M3583" s="572"/>
      <c r="N3583" s="576"/>
      <c r="O3583" s="563"/>
      <c r="P3583" s="563"/>
      <c r="Q3583" s="8"/>
      <c r="S3583" s="8"/>
      <c r="T3583" s="8"/>
      <c r="U3583" s="8"/>
      <c r="V3583" s="115"/>
      <c r="W3583" s="8"/>
    </row>
    <row r="3584" ht="15.75" customHeight="1">
      <c r="A3584" s="8"/>
      <c r="B3584" s="573" t="s">
        <v>7312</v>
      </c>
      <c r="C3584" s="8"/>
      <c r="D3584" s="8"/>
      <c r="E3584" s="8"/>
      <c r="F3584" s="8"/>
      <c r="G3584" s="8"/>
      <c r="H3584" s="8"/>
      <c r="I3584" s="8"/>
      <c r="J3584" s="8"/>
      <c r="K3584" s="8"/>
      <c r="L3584" s="8"/>
      <c r="M3584" s="8"/>
      <c r="N3584" s="8"/>
      <c r="O3584" s="563"/>
      <c r="P3584" s="563"/>
      <c r="Q3584" s="8"/>
      <c r="R3584" s="8"/>
      <c r="S3584" s="8"/>
      <c r="T3584" s="8"/>
      <c r="U3584" s="8"/>
      <c r="V3584" s="115"/>
      <c r="W3584" s="8"/>
      <c r="X3584" s="8"/>
      <c r="Y3584" s="8"/>
    </row>
    <row r="3585" ht="15.75" customHeight="1">
      <c r="A3585" s="9" t="s">
        <v>7313</v>
      </c>
      <c r="B3585" s="9" t="s">
        <v>7314</v>
      </c>
      <c r="C3585" s="61">
        <v>2.0</v>
      </c>
      <c r="D3585" s="61">
        <v>90.0</v>
      </c>
      <c r="E3585" s="61">
        <v>140.0</v>
      </c>
      <c r="F3585" s="61">
        <v>570.0</v>
      </c>
      <c r="G3585" s="61">
        <v>500.0</v>
      </c>
      <c r="H3585" s="615">
        <v>287.0</v>
      </c>
      <c r="I3585" s="515">
        <f t="shared" ref="I3585:I3595" si="85">ROUND(H3585*0.818,0)</f>
        <v>235</v>
      </c>
      <c r="J3585" s="515">
        <f t="shared" ref="J3585:J3595" si="86">ROUND(H3585*0.645,0)</f>
        <v>185</v>
      </c>
      <c r="K3585" s="61">
        <v>10.0</v>
      </c>
      <c r="L3585" s="560">
        <v>0.5</v>
      </c>
      <c r="M3585" s="561">
        <v>2.0</v>
      </c>
      <c r="N3585" s="562" t="s">
        <v>1254</v>
      </c>
      <c r="O3585" s="563"/>
      <c r="P3585" s="563"/>
      <c r="Q3585" s="8"/>
      <c r="R3585" s="8"/>
      <c r="S3585" s="8"/>
      <c r="T3585" s="8"/>
      <c r="U3585" s="8"/>
      <c r="V3585" s="115"/>
      <c r="W3585" s="8"/>
      <c r="X3585" s="8"/>
      <c r="Y3585" s="8"/>
    </row>
    <row r="3586" ht="15.75" customHeight="1">
      <c r="A3586" s="9" t="s">
        <v>7315</v>
      </c>
      <c r="B3586" s="9" t="s">
        <v>7316</v>
      </c>
      <c r="C3586" s="61">
        <v>3.0</v>
      </c>
      <c r="D3586" s="61">
        <v>90.0</v>
      </c>
      <c r="E3586" s="61">
        <v>220.0</v>
      </c>
      <c r="F3586" s="61">
        <v>570.0</v>
      </c>
      <c r="G3586" s="61">
        <v>500.0</v>
      </c>
      <c r="H3586" s="615">
        <v>431.0</v>
      </c>
      <c r="I3586" s="515">
        <f t="shared" si="85"/>
        <v>353</v>
      </c>
      <c r="J3586" s="515">
        <f t="shared" si="86"/>
        <v>278</v>
      </c>
      <c r="K3586" s="61">
        <v>15.0</v>
      </c>
      <c r="L3586" s="560">
        <v>0.5</v>
      </c>
      <c r="M3586" s="561">
        <v>4.0</v>
      </c>
      <c r="N3586" s="105"/>
      <c r="O3586" s="563"/>
      <c r="P3586" s="563"/>
      <c r="Q3586" s="8"/>
      <c r="R3586" s="8"/>
      <c r="S3586" s="8"/>
      <c r="T3586" s="8"/>
      <c r="U3586" s="8"/>
      <c r="V3586" s="8"/>
      <c r="W3586" s="8"/>
      <c r="X3586" s="8"/>
      <c r="Y3586" s="8"/>
    </row>
    <row r="3587" ht="15.75" customHeight="1">
      <c r="A3587" s="9" t="s">
        <v>7317</v>
      </c>
      <c r="B3587" s="9" t="s">
        <v>7318</v>
      </c>
      <c r="C3587" s="61">
        <v>4.0</v>
      </c>
      <c r="D3587" s="61">
        <v>90.0</v>
      </c>
      <c r="E3587" s="61">
        <v>300.0</v>
      </c>
      <c r="F3587" s="61">
        <v>570.0</v>
      </c>
      <c r="G3587" s="61">
        <v>500.0</v>
      </c>
      <c r="H3587" s="615">
        <v>576.0</v>
      </c>
      <c r="I3587" s="515">
        <f t="shared" si="85"/>
        <v>471</v>
      </c>
      <c r="J3587" s="515">
        <f t="shared" si="86"/>
        <v>372</v>
      </c>
      <c r="K3587" s="61">
        <v>19.9</v>
      </c>
      <c r="L3587" s="560">
        <v>0.5</v>
      </c>
      <c r="M3587" s="561">
        <v>4.0</v>
      </c>
      <c r="N3587" s="105"/>
      <c r="O3587" s="563"/>
      <c r="P3587" s="563"/>
      <c r="Q3587" s="8"/>
      <c r="R3587" s="8"/>
      <c r="S3587" s="8"/>
      <c r="T3587" s="8"/>
      <c r="U3587" s="8"/>
      <c r="V3587" s="8"/>
      <c r="W3587" s="8"/>
      <c r="X3587" s="8"/>
      <c r="Y3587" s="8"/>
    </row>
    <row r="3588" ht="15.75" customHeight="1">
      <c r="A3588" s="9" t="s">
        <v>7319</v>
      </c>
      <c r="B3588" s="9" t="s">
        <v>7320</v>
      </c>
      <c r="C3588" s="61">
        <v>5.0</v>
      </c>
      <c r="D3588" s="61">
        <v>90.0</v>
      </c>
      <c r="E3588" s="61">
        <v>380.0</v>
      </c>
      <c r="F3588" s="61">
        <v>570.0</v>
      </c>
      <c r="G3588" s="61">
        <v>500.0</v>
      </c>
      <c r="H3588" s="615">
        <v>718.0</v>
      </c>
      <c r="I3588" s="515">
        <f t="shared" si="85"/>
        <v>587</v>
      </c>
      <c r="J3588" s="515">
        <f t="shared" si="86"/>
        <v>463</v>
      </c>
      <c r="K3588" s="61">
        <v>24.9</v>
      </c>
      <c r="L3588" s="560">
        <v>0.5</v>
      </c>
      <c r="M3588" s="561">
        <v>4.0</v>
      </c>
      <c r="N3588" s="105"/>
      <c r="O3588" s="563"/>
      <c r="P3588" s="563"/>
      <c r="Q3588" s="8"/>
      <c r="R3588" s="8"/>
      <c r="S3588" s="8"/>
      <c r="T3588" s="8"/>
      <c r="U3588" s="8"/>
      <c r="V3588" s="8"/>
      <c r="W3588" s="8"/>
      <c r="X3588" s="8"/>
      <c r="Y3588" s="8"/>
    </row>
    <row r="3589" ht="15.75" customHeight="1">
      <c r="A3589" s="9" t="s">
        <v>7321</v>
      </c>
      <c r="B3589" s="9" t="s">
        <v>7322</v>
      </c>
      <c r="C3589" s="61">
        <v>6.0</v>
      </c>
      <c r="D3589" s="61">
        <v>90.0</v>
      </c>
      <c r="E3589" s="61">
        <v>460.0</v>
      </c>
      <c r="F3589" s="61">
        <v>570.0</v>
      </c>
      <c r="G3589" s="61">
        <v>500.0</v>
      </c>
      <c r="H3589" s="615">
        <v>862.0</v>
      </c>
      <c r="I3589" s="515">
        <f t="shared" si="85"/>
        <v>705</v>
      </c>
      <c r="J3589" s="515">
        <f t="shared" si="86"/>
        <v>556</v>
      </c>
      <c r="K3589" s="61">
        <v>29.8</v>
      </c>
      <c r="L3589" s="560">
        <v>0.5</v>
      </c>
      <c r="M3589" s="561">
        <v>4.0</v>
      </c>
      <c r="N3589" s="105"/>
      <c r="O3589" s="563"/>
      <c r="P3589" s="563"/>
      <c r="Q3589" s="8"/>
      <c r="R3589" s="8"/>
      <c r="S3589" s="8"/>
      <c r="T3589" s="8"/>
      <c r="U3589" s="8"/>
      <c r="V3589" s="8"/>
      <c r="W3589" s="8"/>
      <c r="X3589" s="8"/>
      <c r="Y3589" s="8"/>
    </row>
    <row r="3590" ht="15.75" customHeight="1">
      <c r="A3590" s="9" t="s">
        <v>7323</v>
      </c>
      <c r="B3590" s="9" t="s">
        <v>7324</v>
      </c>
      <c r="C3590" s="61">
        <v>7.0</v>
      </c>
      <c r="D3590" s="61">
        <v>90.0</v>
      </c>
      <c r="E3590" s="61">
        <v>540.0</v>
      </c>
      <c r="F3590" s="61">
        <v>570.0</v>
      </c>
      <c r="G3590" s="61">
        <v>500.0</v>
      </c>
      <c r="H3590" s="615">
        <v>1007.0</v>
      </c>
      <c r="I3590" s="515">
        <f t="shared" si="85"/>
        <v>824</v>
      </c>
      <c r="J3590" s="515">
        <f t="shared" si="86"/>
        <v>650</v>
      </c>
      <c r="K3590" s="61">
        <v>34.8</v>
      </c>
      <c r="L3590" s="560">
        <v>0.5</v>
      </c>
      <c r="M3590" s="561">
        <v>4.0</v>
      </c>
      <c r="N3590" s="105"/>
      <c r="O3590" s="563"/>
      <c r="P3590" s="563"/>
      <c r="Q3590" s="8"/>
      <c r="R3590" s="8"/>
      <c r="S3590" s="8"/>
      <c r="T3590" s="8"/>
      <c r="U3590" s="8"/>
      <c r="V3590" s="8"/>
      <c r="W3590" s="8"/>
      <c r="X3590" s="8"/>
      <c r="Y3590" s="8"/>
    </row>
    <row r="3591" ht="15.75" customHeight="1">
      <c r="A3591" s="9" t="s">
        <v>7325</v>
      </c>
      <c r="B3591" s="9" t="s">
        <v>7326</v>
      </c>
      <c r="C3591" s="61">
        <v>8.0</v>
      </c>
      <c r="D3591" s="61">
        <v>90.0</v>
      </c>
      <c r="E3591" s="61">
        <v>620.0</v>
      </c>
      <c r="F3591" s="61">
        <v>570.0</v>
      </c>
      <c r="G3591" s="61">
        <v>500.0</v>
      </c>
      <c r="H3591" s="615">
        <v>1149.0</v>
      </c>
      <c r="I3591" s="515">
        <f t="shared" si="85"/>
        <v>940</v>
      </c>
      <c r="J3591" s="515">
        <f t="shared" si="86"/>
        <v>741</v>
      </c>
      <c r="K3591" s="61">
        <v>34.8</v>
      </c>
      <c r="L3591" s="560">
        <v>0.5</v>
      </c>
      <c r="M3591" s="561">
        <v>4.0</v>
      </c>
      <c r="N3591" s="105"/>
      <c r="O3591" s="563"/>
      <c r="P3591" s="563"/>
      <c r="Q3591" s="8"/>
      <c r="R3591" s="8"/>
      <c r="S3591" s="8"/>
      <c r="T3591" s="8"/>
      <c r="U3591" s="8"/>
      <c r="V3591" s="8"/>
      <c r="W3591" s="8"/>
      <c r="X3591" s="8"/>
      <c r="Y3591" s="8"/>
    </row>
    <row r="3592" ht="15.75" customHeight="1">
      <c r="A3592" s="9" t="s">
        <v>7327</v>
      </c>
      <c r="B3592" s="9" t="s">
        <v>7328</v>
      </c>
      <c r="C3592" s="61">
        <v>9.0</v>
      </c>
      <c r="D3592" s="61">
        <v>90.0</v>
      </c>
      <c r="E3592" s="61">
        <v>700.0</v>
      </c>
      <c r="F3592" s="61">
        <v>570.0</v>
      </c>
      <c r="G3592" s="61">
        <v>500.0</v>
      </c>
      <c r="H3592" s="615">
        <v>1293.0</v>
      </c>
      <c r="I3592" s="515">
        <f t="shared" si="85"/>
        <v>1058</v>
      </c>
      <c r="J3592" s="515">
        <f t="shared" si="86"/>
        <v>834</v>
      </c>
      <c r="K3592" s="61">
        <v>39.1</v>
      </c>
      <c r="L3592" s="560">
        <v>0.5</v>
      </c>
      <c r="M3592" s="561">
        <v>4.0</v>
      </c>
      <c r="N3592" s="105"/>
      <c r="O3592" s="563"/>
      <c r="P3592" s="563"/>
      <c r="Q3592" s="8"/>
      <c r="R3592" s="8"/>
      <c r="S3592" s="8"/>
      <c r="T3592" s="8"/>
      <c r="U3592" s="8"/>
      <c r="V3592" s="8"/>
      <c r="W3592" s="8"/>
      <c r="X3592" s="8"/>
      <c r="Y3592" s="8"/>
    </row>
    <row r="3593" ht="15.75" customHeight="1">
      <c r="A3593" s="9" t="s">
        <v>7329</v>
      </c>
      <c r="B3593" s="9" t="s">
        <v>7330</v>
      </c>
      <c r="C3593" s="61">
        <v>10.0</v>
      </c>
      <c r="D3593" s="61">
        <v>90.0</v>
      </c>
      <c r="E3593" s="61">
        <v>780.0</v>
      </c>
      <c r="F3593" s="61">
        <v>570.0</v>
      </c>
      <c r="G3593" s="61">
        <v>500.0</v>
      </c>
      <c r="H3593" s="615">
        <v>1438.0</v>
      </c>
      <c r="I3593" s="515">
        <f t="shared" si="85"/>
        <v>1176</v>
      </c>
      <c r="J3593" s="515">
        <f t="shared" si="86"/>
        <v>928</v>
      </c>
      <c r="K3593" s="61">
        <v>49.6</v>
      </c>
      <c r="L3593" s="560">
        <v>0.5</v>
      </c>
      <c r="M3593" s="561">
        <v>6.0</v>
      </c>
      <c r="N3593" s="105"/>
      <c r="O3593" s="563"/>
      <c r="P3593" s="563"/>
      <c r="Q3593" s="8"/>
      <c r="R3593" s="8"/>
      <c r="S3593" s="8"/>
      <c r="T3593" s="8"/>
      <c r="U3593" s="8"/>
      <c r="V3593" s="8"/>
      <c r="W3593" s="8"/>
      <c r="X3593" s="8"/>
      <c r="Y3593" s="8"/>
    </row>
    <row r="3594" ht="15.75" customHeight="1">
      <c r="A3594" s="9" t="s">
        <v>7331</v>
      </c>
      <c r="B3594" s="9" t="s">
        <v>7332</v>
      </c>
      <c r="C3594" s="61">
        <v>11.0</v>
      </c>
      <c r="D3594" s="61">
        <v>90.0</v>
      </c>
      <c r="E3594" s="61">
        <v>860.0</v>
      </c>
      <c r="F3594" s="61">
        <v>570.0</v>
      </c>
      <c r="G3594" s="61">
        <v>500.0</v>
      </c>
      <c r="H3594" s="615">
        <v>1580.0</v>
      </c>
      <c r="I3594" s="515">
        <f t="shared" si="85"/>
        <v>1292</v>
      </c>
      <c r="J3594" s="515">
        <f t="shared" si="86"/>
        <v>1019</v>
      </c>
      <c r="K3594" s="61">
        <v>54.6</v>
      </c>
      <c r="L3594" s="560">
        <v>0.5</v>
      </c>
      <c r="M3594" s="561">
        <v>6.0</v>
      </c>
      <c r="N3594" s="105"/>
      <c r="O3594" s="563"/>
      <c r="P3594" s="563"/>
      <c r="Q3594" s="8"/>
      <c r="R3594" s="8"/>
      <c r="S3594" s="8"/>
      <c r="T3594" s="8"/>
      <c r="U3594" s="8"/>
      <c r="V3594" s="8"/>
      <c r="W3594" s="8"/>
      <c r="X3594" s="8"/>
      <c r="Y3594" s="8"/>
    </row>
    <row r="3595" ht="15.75" customHeight="1">
      <c r="A3595" s="9" t="s">
        <v>7333</v>
      </c>
      <c r="B3595" s="9" t="s">
        <v>7334</v>
      </c>
      <c r="C3595" s="61">
        <v>12.0</v>
      </c>
      <c r="D3595" s="61">
        <v>90.0</v>
      </c>
      <c r="E3595" s="61">
        <v>940.0</v>
      </c>
      <c r="F3595" s="61">
        <v>570.0</v>
      </c>
      <c r="G3595" s="61">
        <v>500.0</v>
      </c>
      <c r="H3595" s="615">
        <v>1724.0</v>
      </c>
      <c r="I3595" s="515">
        <f t="shared" si="85"/>
        <v>1410</v>
      </c>
      <c r="J3595" s="515">
        <f t="shared" si="86"/>
        <v>1112</v>
      </c>
      <c r="K3595" s="61">
        <v>59.5</v>
      </c>
      <c r="L3595" s="560">
        <v>0.5</v>
      </c>
      <c r="M3595" s="561">
        <v>6.0</v>
      </c>
      <c r="N3595" s="55"/>
      <c r="O3595" s="563"/>
      <c r="P3595" s="563"/>
      <c r="Q3595" s="8"/>
      <c r="R3595" s="8"/>
      <c r="S3595" s="8"/>
      <c r="T3595" s="8"/>
      <c r="U3595" s="8"/>
      <c r="V3595" s="8"/>
      <c r="W3595" s="8"/>
      <c r="X3595" s="8"/>
      <c r="Y3595" s="8"/>
    </row>
    <row r="3596" ht="15.75" customHeight="1">
      <c r="A3596" s="8"/>
      <c r="B3596" s="8"/>
      <c r="C3596" s="8"/>
      <c r="D3596" s="8"/>
      <c r="E3596" s="8"/>
      <c r="F3596" s="8"/>
      <c r="G3596" s="8"/>
      <c r="H3596" s="618"/>
      <c r="I3596" s="63"/>
      <c r="J3596" s="63"/>
      <c r="K3596" s="8"/>
      <c r="L3596" s="8"/>
      <c r="M3596" s="572"/>
      <c r="N3596" s="8"/>
      <c r="O3596" s="563"/>
      <c r="P3596" s="563"/>
      <c r="Q3596" s="8"/>
      <c r="R3596" s="8"/>
      <c r="S3596" s="8"/>
      <c r="T3596" s="8"/>
      <c r="U3596" s="8"/>
      <c r="V3596" s="8"/>
      <c r="W3596" s="8"/>
      <c r="X3596" s="8"/>
      <c r="Y3596" s="8"/>
    </row>
    <row r="3597" ht="15.75" customHeight="1">
      <c r="A3597" s="8"/>
      <c r="B3597" s="573" t="s">
        <v>1826</v>
      </c>
      <c r="C3597" s="8"/>
      <c r="D3597" s="8"/>
      <c r="E3597" s="8"/>
      <c r="F3597" s="8"/>
      <c r="G3597" s="8"/>
      <c r="H3597" s="618"/>
      <c r="I3597" s="63"/>
      <c r="J3597" s="63"/>
      <c r="K3597" s="8"/>
      <c r="L3597" s="8"/>
      <c r="M3597" s="572"/>
      <c r="N3597" s="8"/>
      <c r="O3597" s="563"/>
      <c r="P3597" s="563"/>
      <c r="Q3597" s="8"/>
      <c r="S3597" s="8"/>
      <c r="T3597" s="8"/>
      <c r="U3597" s="8"/>
      <c r="V3597" s="8"/>
      <c r="W3597" s="8"/>
    </row>
    <row r="3598" ht="15.75" customHeight="1">
      <c r="A3598" s="9" t="s">
        <v>7335</v>
      </c>
      <c r="B3598" s="9" t="s">
        <v>7336</v>
      </c>
      <c r="C3598" s="61">
        <v>2.0</v>
      </c>
      <c r="D3598" s="61">
        <v>90.0</v>
      </c>
      <c r="E3598" s="61">
        <v>140.0</v>
      </c>
      <c r="F3598" s="61">
        <v>750.0</v>
      </c>
      <c r="G3598" s="61">
        <v>680.0</v>
      </c>
      <c r="H3598" s="615">
        <v>388.0</v>
      </c>
      <c r="I3598" s="515">
        <f t="shared" ref="I3598:I3608" si="87">ROUND(H3598*0.818,0)</f>
        <v>317</v>
      </c>
      <c r="J3598" s="515">
        <f t="shared" ref="J3598:J3608" si="88">ROUND(H3598*0.645,0)</f>
        <v>250</v>
      </c>
      <c r="K3598" s="61">
        <v>12.7</v>
      </c>
      <c r="L3598" s="560">
        <v>0.5</v>
      </c>
      <c r="M3598" s="561">
        <v>2.0</v>
      </c>
      <c r="N3598" s="562" t="s">
        <v>1254</v>
      </c>
      <c r="O3598" s="563"/>
      <c r="P3598" s="563"/>
      <c r="Q3598" s="8"/>
      <c r="S3598" s="8"/>
      <c r="T3598" s="8"/>
      <c r="U3598" s="8"/>
      <c r="V3598" s="8"/>
      <c r="W3598" s="8"/>
    </row>
    <row r="3599" ht="15.75" customHeight="1">
      <c r="A3599" s="9" t="s">
        <v>7337</v>
      </c>
      <c r="B3599" s="9" t="s">
        <v>7338</v>
      </c>
      <c r="C3599" s="61">
        <v>3.0</v>
      </c>
      <c r="D3599" s="61">
        <v>90.0</v>
      </c>
      <c r="E3599" s="61">
        <v>220.0</v>
      </c>
      <c r="F3599" s="61">
        <v>750.0</v>
      </c>
      <c r="G3599" s="61">
        <v>680.0</v>
      </c>
      <c r="H3599" s="615">
        <v>580.0</v>
      </c>
      <c r="I3599" s="515">
        <f t="shared" si="87"/>
        <v>474</v>
      </c>
      <c r="J3599" s="515">
        <f t="shared" si="88"/>
        <v>374</v>
      </c>
      <c r="K3599" s="61">
        <v>19.0</v>
      </c>
      <c r="L3599" s="560">
        <v>0.5</v>
      </c>
      <c r="M3599" s="561">
        <v>4.0</v>
      </c>
      <c r="N3599" s="105"/>
      <c r="O3599" s="563"/>
      <c r="P3599" s="563"/>
      <c r="Q3599" s="8"/>
      <c r="S3599" s="8"/>
      <c r="T3599" s="8"/>
      <c r="U3599" s="8"/>
      <c r="V3599" s="8"/>
      <c r="W3599" s="8"/>
    </row>
    <row r="3600" ht="15.75" customHeight="1">
      <c r="A3600" s="9" t="s">
        <v>7339</v>
      </c>
      <c r="B3600" s="9" t="s">
        <v>7340</v>
      </c>
      <c r="C3600" s="61">
        <v>4.0</v>
      </c>
      <c r="D3600" s="61">
        <v>90.0</v>
      </c>
      <c r="E3600" s="61">
        <v>300.0</v>
      </c>
      <c r="F3600" s="61">
        <v>750.0</v>
      </c>
      <c r="G3600" s="61">
        <v>680.0</v>
      </c>
      <c r="H3600" s="615">
        <v>775.0</v>
      </c>
      <c r="I3600" s="515">
        <f t="shared" si="87"/>
        <v>634</v>
      </c>
      <c r="J3600" s="515">
        <f t="shared" si="88"/>
        <v>500</v>
      </c>
      <c r="K3600" s="61">
        <v>25.3</v>
      </c>
      <c r="L3600" s="560">
        <v>0.5</v>
      </c>
      <c r="M3600" s="561">
        <v>4.0</v>
      </c>
      <c r="N3600" s="105"/>
      <c r="O3600" s="563"/>
      <c r="P3600" s="563"/>
      <c r="Q3600" s="8"/>
      <c r="S3600" s="8"/>
      <c r="T3600" s="8"/>
      <c r="U3600" s="8"/>
      <c r="V3600" s="8"/>
      <c r="W3600" s="8"/>
    </row>
    <row r="3601" ht="15.75" customHeight="1">
      <c r="A3601" s="9" t="s">
        <v>7341</v>
      </c>
      <c r="B3601" s="9" t="s">
        <v>7342</v>
      </c>
      <c r="C3601" s="61">
        <v>5.0</v>
      </c>
      <c r="D3601" s="61">
        <v>90.0</v>
      </c>
      <c r="E3601" s="61">
        <v>380.0</v>
      </c>
      <c r="F3601" s="61">
        <v>750.0</v>
      </c>
      <c r="G3601" s="61">
        <v>680.0</v>
      </c>
      <c r="H3601" s="615">
        <v>968.0</v>
      </c>
      <c r="I3601" s="515">
        <f t="shared" si="87"/>
        <v>792</v>
      </c>
      <c r="J3601" s="515">
        <f t="shared" si="88"/>
        <v>624</v>
      </c>
      <c r="K3601" s="61">
        <v>31.6</v>
      </c>
      <c r="L3601" s="560">
        <v>0.5</v>
      </c>
      <c r="M3601" s="561">
        <v>4.0</v>
      </c>
      <c r="N3601" s="105"/>
      <c r="O3601" s="563"/>
      <c r="P3601" s="563"/>
      <c r="Q3601" s="8"/>
      <c r="S3601" s="8"/>
      <c r="T3601" s="8"/>
      <c r="U3601" s="8"/>
      <c r="V3601" s="8"/>
      <c r="W3601" s="8"/>
    </row>
    <row r="3602" ht="15.75" customHeight="1">
      <c r="A3602" s="9" t="s">
        <v>7343</v>
      </c>
      <c r="B3602" s="9" t="s">
        <v>7344</v>
      </c>
      <c r="C3602" s="61">
        <v>6.0</v>
      </c>
      <c r="D3602" s="61">
        <v>90.0</v>
      </c>
      <c r="E3602" s="61">
        <v>460.0</v>
      </c>
      <c r="F3602" s="61">
        <v>750.0</v>
      </c>
      <c r="G3602" s="61">
        <v>680.0</v>
      </c>
      <c r="H3602" s="615">
        <v>1163.0</v>
      </c>
      <c r="I3602" s="515">
        <f t="shared" si="87"/>
        <v>951</v>
      </c>
      <c r="J3602" s="515">
        <f t="shared" si="88"/>
        <v>750</v>
      </c>
      <c r="K3602" s="61">
        <v>37.9</v>
      </c>
      <c r="L3602" s="560">
        <v>0.5</v>
      </c>
      <c r="M3602" s="561">
        <v>4.0</v>
      </c>
      <c r="N3602" s="105"/>
      <c r="O3602" s="563"/>
      <c r="P3602" s="563"/>
      <c r="Q3602" s="8"/>
      <c r="S3602" s="8"/>
      <c r="T3602" s="8"/>
      <c r="U3602" s="8"/>
      <c r="V3602" s="8"/>
      <c r="W3602" s="8"/>
    </row>
    <row r="3603" ht="15.75" customHeight="1">
      <c r="A3603" s="9" t="s">
        <v>7345</v>
      </c>
      <c r="B3603" s="9" t="s">
        <v>7346</v>
      </c>
      <c r="C3603" s="61">
        <v>7.0</v>
      </c>
      <c r="D3603" s="61">
        <v>90.0</v>
      </c>
      <c r="E3603" s="61">
        <v>540.0</v>
      </c>
      <c r="F3603" s="61">
        <v>750.0</v>
      </c>
      <c r="G3603" s="61">
        <v>680.0</v>
      </c>
      <c r="H3603" s="615">
        <v>1356.0</v>
      </c>
      <c r="I3603" s="515">
        <f t="shared" si="87"/>
        <v>1109</v>
      </c>
      <c r="J3603" s="515">
        <f t="shared" si="88"/>
        <v>875</v>
      </c>
      <c r="K3603" s="61">
        <v>44.2</v>
      </c>
      <c r="L3603" s="560">
        <v>0.5</v>
      </c>
      <c r="M3603" s="561">
        <v>4.0</v>
      </c>
      <c r="N3603" s="105"/>
      <c r="O3603" s="563"/>
      <c r="P3603" s="563"/>
      <c r="Q3603" s="8"/>
      <c r="S3603" s="8"/>
      <c r="T3603" s="8"/>
      <c r="U3603" s="8"/>
      <c r="V3603" s="8"/>
      <c r="W3603" s="8"/>
    </row>
    <row r="3604" ht="15.75" customHeight="1">
      <c r="A3604" s="9" t="s">
        <v>7347</v>
      </c>
      <c r="B3604" s="9" t="s">
        <v>7348</v>
      </c>
      <c r="C3604" s="61">
        <v>8.0</v>
      </c>
      <c r="D3604" s="61">
        <v>90.0</v>
      </c>
      <c r="E3604" s="61">
        <v>620.0</v>
      </c>
      <c r="F3604" s="61">
        <v>750.0</v>
      </c>
      <c r="G3604" s="61">
        <v>680.0</v>
      </c>
      <c r="H3604" s="615">
        <v>1549.0</v>
      </c>
      <c r="I3604" s="515">
        <f t="shared" si="87"/>
        <v>1267</v>
      </c>
      <c r="J3604" s="515">
        <f t="shared" si="88"/>
        <v>999</v>
      </c>
      <c r="K3604" s="61">
        <v>45.6</v>
      </c>
      <c r="L3604" s="560">
        <v>0.5</v>
      </c>
      <c r="M3604" s="561">
        <v>4.0</v>
      </c>
      <c r="N3604" s="105"/>
      <c r="O3604" s="563"/>
      <c r="P3604" s="563"/>
      <c r="Q3604" s="8"/>
      <c r="S3604" s="8"/>
      <c r="T3604" s="8"/>
      <c r="U3604" s="8"/>
      <c r="V3604" s="8"/>
      <c r="W3604" s="8"/>
    </row>
    <row r="3605" ht="15.75" customHeight="1">
      <c r="A3605" s="9" t="s">
        <v>7349</v>
      </c>
      <c r="B3605" s="9" t="s">
        <v>7350</v>
      </c>
      <c r="C3605" s="61">
        <v>9.0</v>
      </c>
      <c r="D3605" s="61">
        <v>90.0</v>
      </c>
      <c r="E3605" s="61">
        <v>700.0</v>
      </c>
      <c r="F3605" s="61">
        <v>750.0</v>
      </c>
      <c r="G3605" s="61">
        <v>680.0</v>
      </c>
      <c r="H3605" s="615">
        <v>1744.0</v>
      </c>
      <c r="I3605" s="515">
        <f t="shared" si="87"/>
        <v>1427</v>
      </c>
      <c r="J3605" s="515">
        <f t="shared" si="88"/>
        <v>1125</v>
      </c>
      <c r="K3605" s="61">
        <v>51.3</v>
      </c>
      <c r="L3605" s="560">
        <v>0.5</v>
      </c>
      <c r="M3605" s="561">
        <v>4.0</v>
      </c>
      <c r="N3605" s="105"/>
      <c r="O3605" s="563"/>
      <c r="P3605" s="563"/>
      <c r="Q3605" s="8"/>
      <c r="S3605" s="8"/>
      <c r="T3605" s="8"/>
      <c r="U3605" s="8"/>
      <c r="V3605" s="8"/>
      <c r="W3605" s="8"/>
    </row>
    <row r="3606" ht="15.75" customHeight="1">
      <c r="A3606" s="9" t="s">
        <v>7351</v>
      </c>
      <c r="B3606" s="9" t="s">
        <v>7352</v>
      </c>
      <c r="C3606" s="61">
        <v>10.0</v>
      </c>
      <c r="D3606" s="61">
        <v>90.0</v>
      </c>
      <c r="E3606" s="61">
        <v>780.0</v>
      </c>
      <c r="F3606" s="61">
        <v>750.0</v>
      </c>
      <c r="G3606" s="61">
        <v>680.0</v>
      </c>
      <c r="H3606" s="615">
        <v>1939.0</v>
      </c>
      <c r="I3606" s="515">
        <f t="shared" si="87"/>
        <v>1586</v>
      </c>
      <c r="J3606" s="515">
        <f t="shared" si="88"/>
        <v>1251</v>
      </c>
      <c r="K3606" s="61">
        <v>63.1</v>
      </c>
      <c r="L3606" s="560">
        <v>0.5</v>
      </c>
      <c r="M3606" s="561">
        <v>6.0</v>
      </c>
      <c r="N3606" s="105"/>
      <c r="O3606" s="563"/>
      <c r="P3606" s="563"/>
      <c r="Q3606" s="8"/>
      <c r="S3606" s="8"/>
      <c r="T3606" s="8"/>
      <c r="U3606" s="8"/>
      <c r="V3606" s="8"/>
      <c r="W3606" s="8"/>
    </row>
    <row r="3607" ht="15.75" customHeight="1">
      <c r="A3607" s="9" t="s">
        <v>7353</v>
      </c>
      <c r="B3607" s="9" t="s">
        <v>7354</v>
      </c>
      <c r="C3607" s="61">
        <v>11.0</v>
      </c>
      <c r="D3607" s="61">
        <v>90.0</v>
      </c>
      <c r="E3607" s="61">
        <v>860.0</v>
      </c>
      <c r="F3607" s="61">
        <v>750.0</v>
      </c>
      <c r="G3607" s="61">
        <v>680.0</v>
      </c>
      <c r="H3607" s="615">
        <v>2131.0</v>
      </c>
      <c r="I3607" s="515">
        <f t="shared" si="87"/>
        <v>1743</v>
      </c>
      <c r="J3607" s="515">
        <f t="shared" si="88"/>
        <v>1374</v>
      </c>
      <c r="K3607" s="61">
        <v>69.4</v>
      </c>
      <c r="L3607" s="560">
        <v>0.5</v>
      </c>
      <c r="M3607" s="561">
        <v>6.0</v>
      </c>
      <c r="N3607" s="105"/>
      <c r="O3607" s="563"/>
      <c r="P3607" s="563"/>
      <c r="Q3607" s="8"/>
      <c r="S3607" s="8"/>
      <c r="T3607" s="8"/>
      <c r="U3607" s="8"/>
      <c r="V3607" s="8"/>
      <c r="W3607" s="8"/>
    </row>
    <row r="3608" ht="15.75" customHeight="1">
      <c r="A3608" s="9" t="s">
        <v>7355</v>
      </c>
      <c r="B3608" s="9" t="s">
        <v>7356</v>
      </c>
      <c r="C3608" s="61">
        <v>12.0</v>
      </c>
      <c r="D3608" s="61">
        <v>90.0</v>
      </c>
      <c r="E3608" s="61">
        <v>940.0</v>
      </c>
      <c r="F3608" s="61">
        <v>750.0</v>
      </c>
      <c r="G3608" s="61">
        <v>680.0</v>
      </c>
      <c r="H3608" s="615">
        <v>2326.0</v>
      </c>
      <c r="I3608" s="515">
        <f t="shared" si="87"/>
        <v>1903</v>
      </c>
      <c r="J3608" s="515">
        <f t="shared" si="88"/>
        <v>1500</v>
      </c>
      <c r="K3608" s="61">
        <v>75.7</v>
      </c>
      <c r="L3608" s="560">
        <v>0.5</v>
      </c>
      <c r="M3608" s="561">
        <v>6.0</v>
      </c>
      <c r="N3608" s="55"/>
      <c r="O3608" s="563"/>
      <c r="P3608" s="563"/>
      <c r="Q3608" s="8"/>
      <c r="S3608" s="8"/>
      <c r="T3608" s="8"/>
      <c r="U3608" s="8"/>
      <c r="V3608" s="8"/>
      <c r="W3608" s="8"/>
    </row>
    <row r="3609" ht="15.75" customHeight="1">
      <c r="A3609" s="8"/>
      <c r="B3609" s="8"/>
      <c r="C3609" s="8"/>
      <c r="D3609" s="8"/>
      <c r="E3609" s="8"/>
      <c r="F3609" s="8"/>
      <c r="G3609" s="8"/>
      <c r="H3609" s="618">
        <v>0.0</v>
      </c>
      <c r="I3609" s="63"/>
      <c r="J3609" s="63"/>
      <c r="K3609" s="8"/>
      <c r="L3609" s="8"/>
      <c r="M3609" s="572"/>
      <c r="N3609" s="8"/>
      <c r="O3609" s="563"/>
      <c r="P3609" s="563"/>
      <c r="S3609" s="8"/>
      <c r="T3609" s="8"/>
      <c r="U3609" s="8"/>
      <c r="V3609" s="8"/>
      <c r="W3609" s="8"/>
    </row>
    <row r="3610" ht="15.75" customHeight="1">
      <c r="A3610" s="8"/>
      <c r="B3610" s="573" t="s">
        <v>1853</v>
      </c>
      <c r="C3610" s="8"/>
      <c r="D3610" s="8"/>
      <c r="E3610" s="8"/>
      <c r="F3610" s="8"/>
      <c r="G3610" s="8"/>
      <c r="H3610" s="618">
        <v>0.0</v>
      </c>
      <c r="I3610" s="63"/>
      <c r="J3610" s="63"/>
      <c r="K3610" s="8"/>
      <c r="L3610" s="8"/>
      <c r="M3610" s="572"/>
      <c r="N3610" s="8"/>
      <c r="O3610" s="563"/>
      <c r="P3610" s="563"/>
      <c r="S3610" s="8"/>
      <c r="T3610" s="8"/>
      <c r="U3610" s="8"/>
      <c r="V3610" s="8"/>
      <c r="W3610" s="8"/>
    </row>
    <row r="3611" ht="15.75" customHeight="1">
      <c r="A3611" s="9" t="s">
        <v>7357</v>
      </c>
      <c r="B3611" s="9" t="s">
        <v>7358</v>
      </c>
      <c r="C3611" s="61">
        <v>2.0</v>
      </c>
      <c r="D3611" s="61">
        <v>90.0</v>
      </c>
      <c r="E3611" s="61">
        <v>140.0</v>
      </c>
      <c r="F3611" s="61">
        <v>1000.0</v>
      </c>
      <c r="G3611" s="61">
        <v>930.0</v>
      </c>
      <c r="H3611" s="615">
        <v>523.0</v>
      </c>
      <c r="I3611" s="515">
        <f t="shared" ref="I3611:I3621" si="89">ROUND(H3611*0.818,0)</f>
        <v>428</v>
      </c>
      <c r="J3611" s="515">
        <f t="shared" ref="J3611:J3621" si="90">ROUND(H3611*0.645,0)</f>
        <v>337</v>
      </c>
      <c r="K3611" s="61">
        <v>16.5</v>
      </c>
      <c r="L3611" s="560">
        <v>0.5</v>
      </c>
      <c r="M3611" s="561">
        <v>2.0</v>
      </c>
      <c r="N3611" s="562" t="s">
        <v>1254</v>
      </c>
      <c r="O3611" s="563"/>
      <c r="P3611" s="563"/>
      <c r="S3611" s="8"/>
      <c r="T3611" s="8"/>
      <c r="U3611" s="8"/>
      <c r="V3611" s="8"/>
      <c r="W3611" s="8"/>
    </row>
    <row r="3612" ht="15.75" customHeight="1">
      <c r="A3612" s="9" t="s">
        <v>7359</v>
      </c>
      <c r="B3612" s="9" t="s">
        <v>7360</v>
      </c>
      <c r="C3612" s="61">
        <v>3.0</v>
      </c>
      <c r="D3612" s="61">
        <v>90.0</v>
      </c>
      <c r="E3612" s="61">
        <v>220.0</v>
      </c>
      <c r="F3612" s="61">
        <v>1000.0</v>
      </c>
      <c r="G3612" s="61">
        <v>930.0</v>
      </c>
      <c r="H3612" s="615">
        <v>785.0</v>
      </c>
      <c r="I3612" s="515">
        <f t="shared" si="89"/>
        <v>642</v>
      </c>
      <c r="J3612" s="515">
        <f t="shared" si="90"/>
        <v>506</v>
      </c>
      <c r="K3612" s="61">
        <v>24.6</v>
      </c>
      <c r="L3612" s="560">
        <v>0.5</v>
      </c>
      <c r="M3612" s="561">
        <v>4.0</v>
      </c>
      <c r="N3612" s="105"/>
      <c r="O3612" s="563"/>
      <c r="P3612" s="563"/>
      <c r="S3612" s="8"/>
      <c r="T3612" s="8"/>
      <c r="U3612" s="8"/>
      <c r="V3612" s="8"/>
      <c r="W3612" s="8"/>
    </row>
    <row r="3613" ht="15.75" customHeight="1">
      <c r="A3613" s="9" t="s">
        <v>7361</v>
      </c>
      <c r="B3613" s="9" t="s">
        <v>7362</v>
      </c>
      <c r="C3613" s="61">
        <v>4.0</v>
      </c>
      <c r="D3613" s="61">
        <v>90.0</v>
      </c>
      <c r="E3613" s="61">
        <v>300.0</v>
      </c>
      <c r="F3613" s="61">
        <v>1000.0</v>
      </c>
      <c r="G3613" s="61">
        <v>930.0</v>
      </c>
      <c r="H3613" s="615">
        <v>1045.0</v>
      </c>
      <c r="I3613" s="515">
        <f t="shared" si="89"/>
        <v>855</v>
      </c>
      <c r="J3613" s="515">
        <f t="shared" si="90"/>
        <v>674</v>
      </c>
      <c r="K3613" s="61">
        <v>32.8</v>
      </c>
      <c r="L3613" s="560">
        <v>0.5</v>
      </c>
      <c r="M3613" s="561">
        <v>4.0</v>
      </c>
      <c r="N3613" s="105"/>
      <c r="O3613" s="563"/>
      <c r="P3613" s="563"/>
      <c r="S3613" s="8"/>
      <c r="T3613" s="8"/>
      <c r="U3613" s="8"/>
      <c r="V3613" s="8"/>
      <c r="W3613" s="8"/>
    </row>
    <row r="3614" ht="15.75" customHeight="1">
      <c r="A3614" s="9" t="s">
        <v>7363</v>
      </c>
      <c r="B3614" s="9" t="s">
        <v>7364</v>
      </c>
      <c r="C3614" s="61">
        <v>5.0</v>
      </c>
      <c r="D3614" s="61">
        <v>90.0</v>
      </c>
      <c r="E3614" s="61">
        <v>380.0</v>
      </c>
      <c r="F3614" s="61">
        <v>1000.0</v>
      </c>
      <c r="G3614" s="61">
        <v>930.0</v>
      </c>
      <c r="H3614" s="615">
        <v>1308.0</v>
      </c>
      <c r="I3614" s="515">
        <f t="shared" si="89"/>
        <v>1070</v>
      </c>
      <c r="J3614" s="515">
        <f t="shared" si="90"/>
        <v>844</v>
      </c>
      <c r="K3614" s="61">
        <v>41.0</v>
      </c>
      <c r="L3614" s="560">
        <v>0.5</v>
      </c>
      <c r="M3614" s="561">
        <v>4.0</v>
      </c>
      <c r="N3614" s="105"/>
      <c r="O3614" s="563"/>
      <c r="P3614" s="563"/>
      <c r="S3614" s="8"/>
      <c r="T3614" s="8"/>
      <c r="U3614" s="8"/>
      <c r="V3614" s="8"/>
      <c r="W3614" s="8"/>
    </row>
    <row r="3615" ht="15.75" customHeight="1">
      <c r="A3615" s="9" t="s">
        <v>7365</v>
      </c>
      <c r="B3615" s="9" t="s">
        <v>7366</v>
      </c>
      <c r="C3615" s="61">
        <v>6.0</v>
      </c>
      <c r="D3615" s="61">
        <v>90.0</v>
      </c>
      <c r="E3615" s="61">
        <v>460.0</v>
      </c>
      <c r="F3615" s="61">
        <v>1000.0</v>
      </c>
      <c r="G3615" s="61">
        <v>930.0</v>
      </c>
      <c r="H3615" s="615">
        <v>1568.0</v>
      </c>
      <c r="I3615" s="515">
        <f t="shared" si="89"/>
        <v>1283</v>
      </c>
      <c r="J3615" s="515">
        <f t="shared" si="90"/>
        <v>1011</v>
      </c>
      <c r="K3615" s="61">
        <v>49.2</v>
      </c>
      <c r="L3615" s="560">
        <v>0.5</v>
      </c>
      <c r="M3615" s="561">
        <v>4.0</v>
      </c>
      <c r="N3615" s="105"/>
      <c r="O3615" s="563"/>
      <c r="P3615" s="563"/>
      <c r="S3615" s="8"/>
      <c r="T3615" s="8"/>
      <c r="U3615" s="8"/>
      <c r="V3615" s="8"/>
      <c r="W3615" s="8"/>
    </row>
    <row r="3616" ht="15.75" customHeight="1">
      <c r="A3616" s="9" t="s">
        <v>7367</v>
      </c>
      <c r="B3616" s="9" t="s">
        <v>7368</v>
      </c>
      <c r="C3616" s="61">
        <v>7.0</v>
      </c>
      <c r="D3616" s="61">
        <v>90.0</v>
      </c>
      <c r="E3616" s="61">
        <v>540.0</v>
      </c>
      <c r="F3616" s="61">
        <v>1000.0</v>
      </c>
      <c r="G3616" s="61">
        <v>930.0</v>
      </c>
      <c r="H3616" s="615">
        <v>1830.0</v>
      </c>
      <c r="I3616" s="515">
        <f t="shared" si="89"/>
        <v>1497</v>
      </c>
      <c r="J3616" s="515">
        <f t="shared" si="90"/>
        <v>1180</v>
      </c>
      <c r="K3616" s="61">
        <v>57.3</v>
      </c>
      <c r="L3616" s="560">
        <v>0.5</v>
      </c>
      <c r="M3616" s="561">
        <v>4.0</v>
      </c>
      <c r="N3616" s="105"/>
      <c r="O3616" s="563"/>
      <c r="P3616" s="563"/>
      <c r="S3616" s="8"/>
      <c r="T3616" s="8"/>
      <c r="U3616" s="8"/>
      <c r="V3616" s="8"/>
      <c r="W3616" s="8"/>
    </row>
    <row r="3617" ht="15.75" customHeight="1">
      <c r="A3617" s="9" t="s">
        <v>7369</v>
      </c>
      <c r="B3617" s="9" t="s">
        <v>7370</v>
      </c>
      <c r="C3617" s="61">
        <v>8.0</v>
      </c>
      <c r="D3617" s="61">
        <v>90.0</v>
      </c>
      <c r="E3617" s="61">
        <v>620.0</v>
      </c>
      <c r="F3617" s="61">
        <v>1000.0</v>
      </c>
      <c r="G3617" s="61">
        <v>930.0</v>
      </c>
      <c r="H3617" s="615">
        <v>2090.0</v>
      </c>
      <c r="I3617" s="515">
        <f t="shared" si="89"/>
        <v>1710</v>
      </c>
      <c r="J3617" s="515">
        <f t="shared" si="90"/>
        <v>1348</v>
      </c>
      <c r="K3617" s="61">
        <v>60.6</v>
      </c>
      <c r="L3617" s="560">
        <v>0.5</v>
      </c>
      <c r="M3617" s="561">
        <v>6.0</v>
      </c>
      <c r="N3617" s="105"/>
      <c r="O3617" s="563"/>
      <c r="P3617" s="563"/>
      <c r="S3617" s="8"/>
      <c r="T3617" s="8"/>
      <c r="U3617" s="8"/>
      <c r="V3617" s="8"/>
      <c r="W3617" s="8"/>
    </row>
    <row r="3618" ht="15.75" customHeight="1">
      <c r="A3618" s="9" t="s">
        <v>7371</v>
      </c>
      <c r="B3618" s="9" t="s">
        <v>7372</v>
      </c>
      <c r="C3618" s="61">
        <v>9.0</v>
      </c>
      <c r="D3618" s="61">
        <v>90.0</v>
      </c>
      <c r="E3618" s="61">
        <v>700.0</v>
      </c>
      <c r="F3618" s="61">
        <v>1000.0</v>
      </c>
      <c r="G3618" s="61">
        <v>930.0</v>
      </c>
      <c r="H3618" s="615">
        <v>2353.0</v>
      </c>
      <c r="I3618" s="515">
        <f t="shared" si="89"/>
        <v>1925</v>
      </c>
      <c r="J3618" s="515">
        <f t="shared" si="90"/>
        <v>1518</v>
      </c>
      <c r="K3618" s="61">
        <v>68.1</v>
      </c>
      <c r="L3618" s="560">
        <v>0.5</v>
      </c>
      <c r="M3618" s="561">
        <v>6.0</v>
      </c>
      <c r="N3618" s="105"/>
      <c r="O3618" s="563"/>
      <c r="P3618" s="563"/>
      <c r="S3618" s="8"/>
      <c r="T3618" s="8"/>
      <c r="U3618" s="8"/>
      <c r="V3618" s="8"/>
      <c r="W3618" s="8"/>
    </row>
    <row r="3619" ht="15.75" customHeight="1">
      <c r="A3619" s="9" t="s">
        <v>7373</v>
      </c>
      <c r="B3619" s="9" t="s">
        <v>7374</v>
      </c>
      <c r="C3619" s="61">
        <v>10.0</v>
      </c>
      <c r="D3619" s="61">
        <v>90.0</v>
      </c>
      <c r="E3619" s="61">
        <v>780.0</v>
      </c>
      <c r="F3619" s="61">
        <v>1000.0</v>
      </c>
      <c r="G3619" s="61">
        <v>930.0</v>
      </c>
      <c r="H3619" s="615">
        <v>2613.0</v>
      </c>
      <c r="I3619" s="515">
        <f t="shared" si="89"/>
        <v>2137</v>
      </c>
      <c r="J3619" s="515">
        <f t="shared" si="90"/>
        <v>1685</v>
      </c>
      <c r="K3619" s="61">
        <v>81.8</v>
      </c>
      <c r="L3619" s="560">
        <v>0.5</v>
      </c>
      <c r="M3619" s="561">
        <v>6.0</v>
      </c>
      <c r="N3619" s="105"/>
      <c r="O3619" s="563"/>
      <c r="P3619" s="563"/>
      <c r="S3619" s="8"/>
      <c r="T3619" s="8"/>
      <c r="U3619" s="8"/>
      <c r="V3619" s="8"/>
      <c r="W3619" s="8"/>
    </row>
    <row r="3620" ht="15.75" customHeight="1">
      <c r="A3620" s="9" t="s">
        <v>7375</v>
      </c>
      <c r="B3620" s="9" t="s">
        <v>7376</v>
      </c>
      <c r="C3620" s="61">
        <v>11.0</v>
      </c>
      <c r="D3620" s="61">
        <v>90.0</v>
      </c>
      <c r="E3620" s="61">
        <v>860.0</v>
      </c>
      <c r="F3620" s="61">
        <v>1000.0</v>
      </c>
      <c r="G3620" s="61">
        <v>930.0</v>
      </c>
      <c r="H3620" s="615">
        <v>2876.0</v>
      </c>
      <c r="I3620" s="515">
        <f t="shared" si="89"/>
        <v>2353</v>
      </c>
      <c r="J3620" s="515">
        <f t="shared" si="90"/>
        <v>1855</v>
      </c>
      <c r="K3620" s="61">
        <v>90.0</v>
      </c>
      <c r="L3620" s="560">
        <v>0.5</v>
      </c>
      <c r="M3620" s="561">
        <v>6.0</v>
      </c>
      <c r="N3620" s="105"/>
      <c r="O3620" s="563"/>
      <c r="P3620" s="563"/>
      <c r="S3620" s="8"/>
      <c r="T3620" s="8"/>
      <c r="U3620" s="8"/>
      <c r="V3620" s="8"/>
      <c r="W3620" s="8"/>
    </row>
    <row r="3621" ht="15.75" customHeight="1">
      <c r="A3621" s="9" t="s">
        <v>7377</v>
      </c>
      <c r="B3621" s="9" t="s">
        <v>7378</v>
      </c>
      <c r="C3621" s="61">
        <v>12.0</v>
      </c>
      <c r="D3621" s="61">
        <v>90.0</v>
      </c>
      <c r="E3621" s="61">
        <v>940.0</v>
      </c>
      <c r="F3621" s="61">
        <v>1000.0</v>
      </c>
      <c r="G3621" s="61">
        <v>930.0</v>
      </c>
      <c r="H3621" s="615">
        <v>3136.0</v>
      </c>
      <c r="I3621" s="515">
        <f t="shared" si="89"/>
        <v>2565</v>
      </c>
      <c r="J3621" s="515">
        <f t="shared" si="90"/>
        <v>2023</v>
      </c>
      <c r="K3621" s="61">
        <v>98.2</v>
      </c>
      <c r="L3621" s="560">
        <v>0.5</v>
      </c>
      <c r="M3621" s="561">
        <v>6.0</v>
      </c>
      <c r="N3621" s="55"/>
      <c r="O3621" s="563"/>
      <c r="P3621" s="563"/>
      <c r="S3621" s="8"/>
      <c r="T3621" s="8"/>
      <c r="U3621" s="8"/>
      <c r="V3621" s="8"/>
      <c r="W3621" s="8"/>
    </row>
    <row r="3622" ht="15.75" customHeight="1">
      <c r="A3622" s="8"/>
      <c r="B3622" s="8"/>
      <c r="C3622" s="8"/>
      <c r="D3622" s="8"/>
      <c r="E3622" s="8"/>
      <c r="F3622" s="8"/>
      <c r="G3622" s="8"/>
      <c r="H3622" s="618"/>
      <c r="I3622" s="63"/>
      <c r="J3622" s="63"/>
      <c r="K3622" s="8"/>
      <c r="L3622" s="8"/>
      <c r="M3622" s="572"/>
      <c r="N3622" s="8"/>
      <c r="O3622" s="563"/>
      <c r="P3622" s="563"/>
      <c r="S3622" s="8"/>
      <c r="T3622" s="8"/>
      <c r="U3622" s="8"/>
      <c r="V3622" s="8"/>
      <c r="W3622" s="8"/>
    </row>
    <row r="3623" ht="15.75" customHeight="1">
      <c r="A3623" s="8"/>
      <c r="B3623" s="573" t="s">
        <v>1880</v>
      </c>
      <c r="C3623" s="8"/>
      <c r="D3623" s="8"/>
      <c r="E3623" s="8"/>
      <c r="F3623" s="8"/>
      <c r="G3623" s="8"/>
      <c r="H3623" s="618"/>
      <c r="I3623" s="63"/>
      <c r="J3623" s="63"/>
      <c r="K3623" s="8"/>
      <c r="L3623" s="8"/>
      <c r="M3623" s="572"/>
      <c r="N3623" s="8"/>
      <c r="O3623" s="563"/>
      <c r="P3623" s="563"/>
      <c r="S3623" s="8"/>
      <c r="T3623" s="8"/>
      <c r="U3623" s="8"/>
      <c r="V3623" s="8"/>
      <c r="W3623" s="8"/>
    </row>
    <row r="3624" ht="15.75" customHeight="1">
      <c r="A3624" s="9" t="s">
        <v>7379</v>
      </c>
      <c r="B3624" s="9" t="s">
        <v>7380</v>
      </c>
      <c r="C3624" s="61">
        <v>2.0</v>
      </c>
      <c r="D3624" s="61">
        <v>90.0</v>
      </c>
      <c r="E3624" s="61">
        <v>140.0</v>
      </c>
      <c r="F3624" s="61">
        <v>1250.0</v>
      </c>
      <c r="G3624" s="61">
        <v>1180.0</v>
      </c>
      <c r="H3624" s="615">
        <v>648.0</v>
      </c>
      <c r="I3624" s="515">
        <f t="shared" ref="I3624:I3634" si="91">ROUND(H3624*0.818,0)</f>
        <v>530</v>
      </c>
      <c r="J3624" s="515">
        <f t="shared" ref="J3624:J3634" si="92">ROUND(H3624*0.645,0)</f>
        <v>418</v>
      </c>
      <c r="K3624" s="61">
        <v>20.2</v>
      </c>
      <c r="L3624" s="560">
        <v>0.5</v>
      </c>
      <c r="M3624" s="561">
        <v>2.0</v>
      </c>
      <c r="N3624" s="562" t="s">
        <v>1254</v>
      </c>
      <c r="O3624" s="563"/>
      <c r="P3624" s="563"/>
      <c r="S3624" s="8"/>
      <c r="T3624" s="8"/>
      <c r="U3624" s="8"/>
      <c r="V3624" s="8"/>
      <c r="W3624" s="8"/>
    </row>
    <row r="3625" ht="15.75" customHeight="1">
      <c r="A3625" s="9" t="s">
        <v>7381</v>
      </c>
      <c r="B3625" s="9" t="s">
        <v>7382</v>
      </c>
      <c r="C3625" s="61">
        <v>3.0</v>
      </c>
      <c r="D3625" s="61">
        <v>90.0</v>
      </c>
      <c r="E3625" s="61">
        <v>220.0</v>
      </c>
      <c r="F3625" s="61">
        <v>1250.0</v>
      </c>
      <c r="G3625" s="61">
        <v>1180.0</v>
      </c>
      <c r="H3625" s="615">
        <v>973.0</v>
      </c>
      <c r="I3625" s="515">
        <f t="shared" si="91"/>
        <v>796</v>
      </c>
      <c r="J3625" s="515">
        <f t="shared" si="92"/>
        <v>628</v>
      </c>
      <c r="K3625" s="61">
        <v>30.2</v>
      </c>
      <c r="L3625" s="560">
        <v>0.5</v>
      </c>
      <c r="M3625" s="561">
        <v>4.0</v>
      </c>
      <c r="N3625" s="105"/>
      <c r="O3625" s="563"/>
      <c r="P3625" s="563"/>
      <c r="S3625" s="8"/>
      <c r="T3625" s="8"/>
      <c r="U3625" s="8"/>
      <c r="V3625" s="8"/>
      <c r="W3625" s="8"/>
    </row>
    <row r="3626" ht="15.75" customHeight="1">
      <c r="A3626" s="9" t="s">
        <v>7383</v>
      </c>
      <c r="B3626" s="9" t="s">
        <v>7384</v>
      </c>
      <c r="C3626" s="61">
        <v>4.0</v>
      </c>
      <c r="D3626" s="61">
        <v>90.0</v>
      </c>
      <c r="E3626" s="61">
        <v>300.0</v>
      </c>
      <c r="F3626" s="61">
        <v>1250.0</v>
      </c>
      <c r="G3626" s="61">
        <v>1180.0</v>
      </c>
      <c r="H3626" s="615">
        <v>1298.0</v>
      </c>
      <c r="I3626" s="515">
        <f t="shared" si="91"/>
        <v>1062</v>
      </c>
      <c r="J3626" s="515">
        <f t="shared" si="92"/>
        <v>837</v>
      </c>
      <c r="K3626" s="61">
        <v>40.3</v>
      </c>
      <c r="L3626" s="560">
        <v>0.5</v>
      </c>
      <c r="M3626" s="561">
        <v>4.0</v>
      </c>
      <c r="N3626" s="105"/>
      <c r="O3626" s="563"/>
      <c r="P3626" s="563"/>
      <c r="S3626" s="8"/>
      <c r="T3626" s="8"/>
      <c r="U3626" s="8"/>
      <c r="V3626" s="8"/>
      <c r="W3626" s="8"/>
    </row>
    <row r="3627" ht="15.75" customHeight="1">
      <c r="A3627" s="9" t="s">
        <v>7385</v>
      </c>
      <c r="B3627" s="9" t="s">
        <v>7386</v>
      </c>
      <c r="C3627" s="61">
        <v>5.0</v>
      </c>
      <c r="D3627" s="61">
        <v>90.0</v>
      </c>
      <c r="E3627" s="61">
        <v>380.0</v>
      </c>
      <c r="F3627" s="61">
        <v>1250.0</v>
      </c>
      <c r="G3627" s="61">
        <v>1180.0</v>
      </c>
      <c r="H3627" s="615">
        <v>1623.0</v>
      </c>
      <c r="I3627" s="515">
        <f t="shared" si="91"/>
        <v>1328</v>
      </c>
      <c r="J3627" s="515">
        <f t="shared" si="92"/>
        <v>1047</v>
      </c>
      <c r="K3627" s="61">
        <v>50.3</v>
      </c>
      <c r="L3627" s="560">
        <v>0.5</v>
      </c>
      <c r="M3627" s="561">
        <v>4.0</v>
      </c>
      <c r="N3627" s="105"/>
      <c r="O3627" s="563"/>
      <c r="P3627" s="563"/>
      <c r="S3627" s="8"/>
      <c r="T3627" s="8"/>
      <c r="U3627" s="8"/>
      <c r="V3627" s="8"/>
      <c r="W3627" s="8"/>
    </row>
    <row r="3628" ht="15.75" customHeight="1">
      <c r="A3628" s="9" t="s">
        <v>7387</v>
      </c>
      <c r="B3628" s="9" t="s">
        <v>7388</v>
      </c>
      <c r="C3628" s="61">
        <v>6.0</v>
      </c>
      <c r="D3628" s="61">
        <v>90.0</v>
      </c>
      <c r="E3628" s="61">
        <v>460.0</v>
      </c>
      <c r="F3628" s="61">
        <v>1250.0</v>
      </c>
      <c r="G3628" s="61">
        <v>1180.0</v>
      </c>
      <c r="H3628" s="615">
        <v>1946.0</v>
      </c>
      <c r="I3628" s="515">
        <f t="shared" si="91"/>
        <v>1592</v>
      </c>
      <c r="J3628" s="515">
        <f t="shared" si="92"/>
        <v>1255</v>
      </c>
      <c r="K3628" s="61">
        <v>60.4</v>
      </c>
      <c r="L3628" s="560">
        <v>0.5</v>
      </c>
      <c r="M3628" s="561">
        <v>4.0</v>
      </c>
      <c r="N3628" s="105"/>
      <c r="O3628" s="563"/>
      <c r="P3628" s="563"/>
      <c r="S3628" s="8"/>
      <c r="T3628" s="8"/>
      <c r="U3628" s="8"/>
      <c r="V3628" s="8"/>
      <c r="W3628" s="8"/>
    </row>
    <row r="3629" ht="15.75" customHeight="1">
      <c r="A3629" s="9" t="s">
        <v>7389</v>
      </c>
      <c r="B3629" s="9" t="s">
        <v>7390</v>
      </c>
      <c r="C3629" s="61">
        <v>7.0</v>
      </c>
      <c r="D3629" s="61">
        <v>90.0</v>
      </c>
      <c r="E3629" s="61">
        <v>540.0</v>
      </c>
      <c r="F3629" s="61">
        <v>1250.0</v>
      </c>
      <c r="G3629" s="61">
        <v>1180.0</v>
      </c>
      <c r="H3629" s="615">
        <v>2271.0</v>
      </c>
      <c r="I3629" s="515">
        <f t="shared" si="91"/>
        <v>1858</v>
      </c>
      <c r="J3629" s="515">
        <f t="shared" si="92"/>
        <v>1465</v>
      </c>
      <c r="K3629" s="61">
        <v>70.4</v>
      </c>
      <c r="L3629" s="560">
        <v>0.5</v>
      </c>
      <c r="M3629" s="561">
        <v>6.0</v>
      </c>
      <c r="N3629" s="105"/>
      <c r="O3629" s="563"/>
      <c r="P3629" s="563"/>
      <c r="S3629" s="8"/>
      <c r="T3629" s="8"/>
      <c r="U3629" s="8"/>
      <c r="V3629" s="8"/>
      <c r="W3629" s="8"/>
    </row>
    <row r="3630" ht="15.75" customHeight="1">
      <c r="A3630" s="9" t="s">
        <v>7391</v>
      </c>
      <c r="B3630" s="9" t="s">
        <v>7392</v>
      </c>
      <c r="C3630" s="61">
        <v>8.0</v>
      </c>
      <c r="D3630" s="61">
        <v>90.0</v>
      </c>
      <c r="E3630" s="61">
        <v>620.0</v>
      </c>
      <c r="F3630" s="61">
        <v>1250.0</v>
      </c>
      <c r="G3630" s="61">
        <v>1180.0</v>
      </c>
      <c r="H3630" s="615">
        <v>2596.0</v>
      </c>
      <c r="I3630" s="515">
        <f t="shared" si="91"/>
        <v>2124</v>
      </c>
      <c r="J3630" s="515">
        <f t="shared" si="92"/>
        <v>1674</v>
      </c>
      <c r="K3630" s="61">
        <v>75.5</v>
      </c>
      <c r="L3630" s="560">
        <v>0.5</v>
      </c>
      <c r="M3630" s="561">
        <v>6.0</v>
      </c>
      <c r="N3630" s="105"/>
      <c r="O3630" s="563"/>
      <c r="P3630" s="563"/>
      <c r="S3630" s="8"/>
      <c r="T3630" s="8"/>
      <c r="U3630" s="8"/>
      <c r="V3630" s="8"/>
      <c r="W3630" s="8"/>
    </row>
    <row r="3631" ht="15.75" customHeight="1">
      <c r="A3631" s="9" t="s">
        <v>7393</v>
      </c>
      <c r="B3631" s="9" t="s">
        <v>7394</v>
      </c>
      <c r="C3631" s="61">
        <v>9.0</v>
      </c>
      <c r="D3631" s="61">
        <v>90.0</v>
      </c>
      <c r="E3631" s="61">
        <v>700.0</v>
      </c>
      <c r="F3631" s="61">
        <v>1250.0</v>
      </c>
      <c r="G3631" s="61">
        <v>1180.0</v>
      </c>
      <c r="H3631" s="615">
        <v>2921.0</v>
      </c>
      <c r="I3631" s="515">
        <f t="shared" si="91"/>
        <v>2389</v>
      </c>
      <c r="J3631" s="515">
        <f t="shared" si="92"/>
        <v>1884</v>
      </c>
      <c r="K3631" s="61">
        <v>84.9</v>
      </c>
      <c r="L3631" s="560">
        <v>0.5</v>
      </c>
      <c r="M3631" s="561">
        <v>6.0</v>
      </c>
      <c r="N3631" s="105"/>
      <c r="O3631" s="563"/>
      <c r="P3631" s="563"/>
      <c r="S3631" s="8"/>
      <c r="T3631" s="8"/>
      <c r="U3631" s="8"/>
      <c r="V3631" s="8"/>
      <c r="W3631" s="8"/>
    </row>
    <row r="3632" ht="15.75" customHeight="1">
      <c r="A3632" s="9" t="s">
        <v>7395</v>
      </c>
      <c r="B3632" s="9" t="s">
        <v>7396</v>
      </c>
      <c r="C3632" s="61">
        <v>10.0</v>
      </c>
      <c r="D3632" s="61">
        <v>90.0</v>
      </c>
      <c r="E3632" s="61">
        <v>780.0</v>
      </c>
      <c r="F3632" s="61">
        <v>1250.0</v>
      </c>
      <c r="G3632" s="61">
        <v>1180.0</v>
      </c>
      <c r="H3632" s="615">
        <v>3244.0</v>
      </c>
      <c r="I3632" s="515">
        <f t="shared" si="91"/>
        <v>2654</v>
      </c>
      <c r="J3632" s="515">
        <f t="shared" si="92"/>
        <v>2092</v>
      </c>
      <c r="K3632" s="61">
        <v>100.5</v>
      </c>
      <c r="L3632" s="560">
        <v>0.5</v>
      </c>
      <c r="M3632" s="561">
        <v>6.0</v>
      </c>
      <c r="N3632" s="105"/>
      <c r="O3632" s="563"/>
      <c r="P3632" s="563"/>
      <c r="S3632" s="8"/>
      <c r="T3632" s="8"/>
      <c r="U3632" s="8"/>
      <c r="V3632" s="8"/>
      <c r="W3632" s="8"/>
    </row>
    <row r="3633" ht="15.75" customHeight="1">
      <c r="A3633" s="9" t="s">
        <v>7397</v>
      </c>
      <c r="B3633" s="9" t="s">
        <v>7398</v>
      </c>
      <c r="C3633" s="61">
        <v>11.0</v>
      </c>
      <c r="D3633" s="61">
        <v>90.0</v>
      </c>
      <c r="E3633" s="61">
        <v>860.0</v>
      </c>
      <c r="F3633" s="61">
        <v>1250.0</v>
      </c>
      <c r="G3633" s="61">
        <v>1180.0</v>
      </c>
      <c r="H3633" s="615">
        <v>3569.0</v>
      </c>
      <c r="I3633" s="515">
        <f t="shared" si="91"/>
        <v>2919</v>
      </c>
      <c r="J3633" s="515">
        <f t="shared" si="92"/>
        <v>2302</v>
      </c>
      <c r="K3633" s="61">
        <v>110.5</v>
      </c>
      <c r="L3633" s="560">
        <v>0.5</v>
      </c>
      <c r="M3633" s="561">
        <v>8.0</v>
      </c>
      <c r="N3633" s="105"/>
      <c r="O3633" s="563"/>
      <c r="P3633" s="563"/>
      <c r="S3633" s="8"/>
      <c r="T3633" s="8"/>
      <c r="U3633" s="8"/>
      <c r="V3633" s="8"/>
      <c r="W3633" s="8"/>
    </row>
    <row r="3634" ht="15.75" customHeight="1">
      <c r="A3634" s="9" t="s">
        <v>7399</v>
      </c>
      <c r="B3634" s="9" t="s">
        <v>7400</v>
      </c>
      <c r="C3634" s="61">
        <v>12.0</v>
      </c>
      <c r="D3634" s="61">
        <v>90.0</v>
      </c>
      <c r="E3634" s="61">
        <v>940.0</v>
      </c>
      <c r="F3634" s="61">
        <v>1250.0</v>
      </c>
      <c r="G3634" s="61">
        <v>1180.0</v>
      </c>
      <c r="H3634" s="615">
        <v>3894.0</v>
      </c>
      <c r="I3634" s="515">
        <f t="shared" si="91"/>
        <v>3185</v>
      </c>
      <c r="J3634" s="515">
        <f t="shared" si="92"/>
        <v>2512</v>
      </c>
      <c r="K3634" s="61">
        <v>120.6</v>
      </c>
      <c r="L3634" s="560">
        <v>0.5</v>
      </c>
      <c r="M3634" s="561">
        <v>8.0</v>
      </c>
      <c r="N3634" s="55"/>
      <c r="O3634" s="563"/>
      <c r="P3634" s="563"/>
      <c r="S3634" s="8"/>
      <c r="T3634" s="8"/>
      <c r="U3634" s="8"/>
      <c r="V3634" s="8"/>
      <c r="W3634" s="8"/>
    </row>
    <row r="3635" ht="15.75" customHeight="1">
      <c r="A3635" s="8"/>
      <c r="B3635" s="8"/>
      <c r="C3635" s="8"/>
      <c r="D3635" s="8"/>
      <c r="E3635" s="8"/>
      <c r="F3635" s="8"/>
      <c r="G3635" s="8"/>
      <c r="H3635" s="618"/>
      <c r="I3635" s="63"/>
      <c r="J3635" s="63"/>
      <c r="K3635" s="8"/>
      <c r="L3635" s="8"/>
      <c r="M3635" s="571"/>
      <c r="N3635" s="8"/>
      <c r="O3635" s="563"/>
      <c r="P3635" s="563"/>
      <c r="S3635" s="8"/>
      <c r="T3635" s="8"/>
      <c r="U3635" s="8"/>
      <c r="V3635" s="8"/>
      <c r="W3635" s="8"/>
    </row>
    <row r="3636" ht="15.75" customHeight="1">
      <c r="A3636" s="8"/>
      <c r="B3636" s="573" t="s">
        <v>1907</v>
      </c>
      <c r="C3636" s="8"/>
      <c r="D3636" s="8"/>
      <c r="E3636" s="8"/>
      <c r="F3636" s="8"/>
      <c r="G3636" s="8"/>
      <c r="H3636" s="618"/>
      <c r="I3636" s="63"/>
      <c r="J3636" s="63"/>
      <c r="K3636" s="8"/>
      <c r="L3636" s="8"/>
      <c r="M3636" s="572"/>
      <c r="N3636" s="8"/>
      <c r="O3636" s="563"/>
      <c r="P3636" s="563"/>
      <c r="S3636" s="8"/>
      <c r="T3636" s="8"/>
      <c r="U3636" s="8"/>
      <c r="V3636" s="8"/>
      <c r="W3636" s="8"/>
    </row>
    <row r="3637" ht="15.75" customHeight="1">
      <c r="A3637" s="9" t="s">
        <v>7401</v>
      </c>
      <c r="B3637" s="9" t="s">
        <v>7402</v>
      </c>
      <c r="C3637" s="61">
        <v>2.0</v>
      </c>
      <c r="D3637" s="61">
        <v>90.0</v>
      </c>
      <c r="E3637" s="61">
        <v>140.0</v>
      </c>
      <c r="F3637" s="61">
        <v>1500.0</v>
      </c>
      <c r="G3637" s="61">
        <v>1430.0</v>
      </c>
      <c r="H3637" s="615">
        <v>780.0</v>
      </c>
      <c r="I3637" s="515">
        <f t="shared" ref="I3637:I3647" si="93">ROUND(H3637*0.818,0)</f>
        <v>638</v>
      </c>
      <c r="J3637" s="515">
        <f t="shared" ref="J3637:J3647" si="94">ROUND(H3637*0.645,0)</f>
        <v>503</v>
      </c>
      <c r="K3637" s="61">
        <v>23.9</v>
      </c>
      <c r="L3637" s="560">
        <v>0.5</v>
      </c>
      <c r="M3637" s="561">
        <v>2.0</v>
      </c>
      <c r="N3637" s="562" t="s">
        <v>1254</v>
      </c>
      <c r="O3637" s="563"/>
      <c r="P3637" s="563"/>
      <c r="S3637" s="8"/>
      <c r="T3637" s="8"/>
      <c r="U3637" s="8"/>
      <c r="V3637" s="8"/>
      <c r="W3637" s="8"/>
    </row>
    <row r="3638" ht="15.75" customHeight="1">
      <c r="A3638" s="9" t="s">
        <v>7403</v>
      </c>
      <c r="B3638" s="9" t="s">
        <v>7404</v>
      </c>
      <c r="C3638" s="61">
        <v>3.0</v>
      </c>
      <c r="D3638" s="61">
        <v>90.0</v>
      </c>
      <c r="E3638" s="61">
        <v>220.0</v>
      </c>
      <c r="F3638" s="61">
        <v>1500.0</v>
      </c>
      <c r="G3638" s="61">
        <v>1430.0</v>
      </c>
      <c r="H3638" s="615">
        <v>1170.0</v>
      </c>
      <c r="I3638" s="515">
        <f t="shared" si="93"/>
        <v>957</v>
      </c>
      <c r="J3638" s="515">
        <f t="shared" si="94"/>
        <v>755</v>
      </c>
      <c r="K3638" s="61">
        <v>35.9</v>
      </c>
      <c r="L3638" s="560">
        <v>0.5</v>
      </c>
      <c r="M3638" s="561">
        <v>4.0</v>
      </c>
      <c r="N3638" s="105"/>
      <c r="O3638" s="563"/>
      <c r="P3638" s="563"/>
      <c r="S3638" s="8"/>
      <c r="T3638" s="8"/>
      <c r="U3638" s="8"/>
      <c r="V3638" s="8"/>
      <c r="W3638" s="8"/>
    </row>
    <row r="3639" ht="15.75" customHeight="1">
      <c r="A3639" s="9" t="s">
        <v>7405</v>
      </c>
      <c r="B3639" s="9" t="s">
        <v>7406</v>
      </c>
      <c r="C3639" s="61">
        <v>4.0</v>
      </c>
      <c r="D3639" s="61">
        <v>90.0</v>
      </c>
      <c r="E3639" s="61">
        <v>300.0</v>
      </c>
      <c r="F3639" s="61">
        <v>1500.0</v>
      </c>
      <c r="G3639" s="61">
        <v>1430.0</v>
      </c>
      <c r="H3639" s="615">
        <v>1558.0</v>
      </c>
      <c r="I3639" s="515">
        <f t="shared" si="93"/>
        <v>1274</v>
      </c>
      <c r="J3639" s="515">
        <f t="shared" si="94"/>
        <v>1005</v>
      </c>
      <c r="K3639" s="61">
        <v>47.8</v>
      </c>
      <c r="L3639" s="560">
        <v>0.5</v>
      </c>
      <c r="M3639" s="561">
        <v>4.0</v>
      </c>
      <c r="N3639" s="105"/>
      <c r="O3639" s="563"/>
      <c r="P3639" s="563"/>
      <c r="S3639" s="8"/>
      <c r="T3639" s="8"/>
      <c r="U3639" s="8"/>
      <c r="V3639" s="8"/>
      <c r="W3639" s="8"/>
    </row>
    <row r="3640" ht="15.75" customHeight="1">
      <c r="A3640" s="9" t="s">
        <v>7407</v>
      </c>
      <c r="B3640" s="9" t="s">
        <v>7408</v>
      </c>
      <c r="C3640" s="61">
        <v>5.0</v>
      </c>
      <c r="D3640" s="61">
        <v>90.0</v>
      </c>
      <c r="E3640" s="61">
        <v>380.0</v>
      </c>
      <c r="F3640" s="61">
        <v>1500.0</v>
      </c>
      <c r="G3640" s="61">
        <v>1430.0</v>
      </c>
      <c r="H3640" s="615">
        <v>1948.0</v>
      </c>
      <c r="I3640" s="515">
        <f t="shared" si="93"/>
        <v>1593</v>
      </c>
      <c r="J3640" s="515">
        <f t="shared" si="94"/>
        <v>1256</v>
      </c>
      <c r="K3640" s="61">
        <v>59.7</v>
      </c>
      <c r="L3640" s="560">
        <v>0.5</v>
      </c>
      <c r="M3640" s="561">
        <v>4.0</v>
      </c>
      <c r="N3640" s="105"/>
      <c r="O3640" s="563"/>
      <c r="P3640" s="563"/>
      <c r="S3640" s="8"/>
      <c r="T3640" s="8"/>
      <c r="U3640" s="8"/>
      <c r="V3640" s="8"/>
      <c r="W3640" s="8"/>
    </row>
    <row r="3641" ht="15.75" customHeight="1">
      <c r="A3641" s="9" t="s">
        <v>7409</v>
      </c>
      <c r="B3641" s="9" t="s">
        <v>7410</v>
      </c>
      <c r="C3641" s="61">
        <v>6.0</v>
      </c>
      <c r="D3641" s="61">
        <v>90.0</v>
      </c>
      <c r="E3641" s="61">
        <v>460.0</v>
      </c>
      <c r="F3641" s="61">
        <v>1500.0</v>
      </c>
      <c r="G3641" s="61">
        <v>1430.0</v>
      </c>
      <c r="H3641" s="615">
        <v>2338.0</v>
      </c>
      <c r="I3641" s="515">
        <f t="shared" si="93"/>
        <v>1912</v>
      </c>
      <c r="J3641" s="515">
        <f t="shared" si="94"/>
        <v>1508</v>
      </c>
      <c r="K3641" s="61">
        <v>71.6</v>
      </c>
      <c r="L3641" s="560">
        <v>0.5</v>
      </c>
      <c r="M3641" s="561">
        <v>6.0</v>
      </c>
      <c r="N3641" s="105"/>
      <c r="O3641" s="563"/>
      <c r="P3641" s="563"/>
      <c r="S3641" s="8"/>
      <c r="T3641" s="8"/>
      <c r="U3641" s="8"/>
      <c r="V3641" s="8"/>
      <c r="W3641" s="8"/>
    </row>
    <row r="3642" ht="15.75" customHeight="1">
      <c r="A3642" s="9" t="s">
        <v>7411</v>
      </c>
      <c r="B3642" s="9" t="s">
        <v>7412</v>
      </c>
      <c r="C3642" s="61">
        <v>7.0</v>
      </c>
      <c r="D3642" s="61">
        <v>90.0</v>
      </c>
      <c r="E3642" s="61">
        <v>540.0</v>
      </c>
      <c r="F3642" s="61">
        <v>1500.0</v>
      </c>
      <c r="G3642" s="61">
        <v>1430.0</v>
      </c>
      <c r="H3642" s="615">
        <v>2729.0</v>
      </c>
      <c r="I3642" s="515">
        <f t="shared" si="93"/>
        <v>2232</v>
      </c>
      <c r="J3642" s="515">
        <f t="shared" si="94"/>
        <v>1760</v>
      </c>
      <c r="K3642" s="61">
        <v>83.5</v>
      </c>
      <c r="L3642" s="560">
        <v>0.5</v>
      </c>
      <c r="M3642" s="561">
        <v>6.0</v>
      </c>
      <c r="N3642" s="105"/>
      <c r="O3642" s="563"/>
      <c r="P3642" s="563"/>
      <c r="S3642" s="8"/>
      <c r="T3642" s="8"/>
      <c r="U3642" s="8"/>
      <c r="V3642" s="8"/>
      <c r="W3642" s="8"/>
    </row>
    <row r="3643" ht="15.75" customHeight="1">
      <c r="A3643" s="9" t="s">
        <v>7413</v>
      </c>
      <c r="B3643" s="9" t="s">
        <v>7414</v>
      </c>
      <c r="C3643" s="61">
        <v>8.0</v>
      </c>
      <c r="D3643" s="61">
        <v>90.0</v>
      </c>
      <c r="E3643" s="61">
        <v>620.0</v>
      </c>
      <c r="F3643" s="61">
        <v>1500.0</v>
      </c>
      <c r="G3643" s="61">
        <v>1430.0</v>
      </c>
      <c r="H3643" s="615">
        <v>3119.0</v>
      </c>
      <c r="I3643" s="515">
        <f t="shared" si="93"/>
        <v>2551</v>
      </c>
      <c r="J3643" s="515">
        <f t="shared" si="94"/>
        <v>2012</v>
      </c>
      <c r="K3643" s="61">
        <v>90.5</v>
      </c>
      <c r="L3643" s="560">
        <v>0.5</v>
      </c>
      <c r="M3643" s="561">
        <v>6.0</v>
      </c>
      <c r="N3643" s="105"/>
      <c r="O3643" s="563"/>
      <c r="P3643" s="563"/>
      <c r="S3643" s="8"/>
      <c r="T3643" s="8"/>
      <c r="U3643" s="8"/>
      <c r="V3643" s="8"/>
      <c r="W3643" s="8"/>
    </row>
    <row r="3644" ht="15.75" customHeight="1">
      <c r="A3644" s="9" t="s">
        <v>7415</v>
      </c>
      <c r="B3644" s="9" t="s">
        <v>7416</v>
      </c>
      <c r="C3644" s="61">
        <v>9.0</v>
      </c>
      <c r="D3644" s="61">
        <v>90.0</v>
      </c>
      <c r="E3644" s="61">
        <v>700.0</v>
      </c>
      <c r="F3644" s="61">
        <v>1500.0</v>
      </c>
      <c r="G3644" s="61">
        <v>1430.0</v>
      </c>
      <c r="H3644" s="615">
        <v>3509.0</v>
      </c>
      <c r="I3644" s="515">
        <f t="shared" si="93"/>
        <v>2870</v>
      </c>
      <c r="J3644" s="515">
        <f t="shared" si="94"/>
        <v>2263</v>
      </c>
      <c r="K3644" s="61">
        <v>101.8</v>
      </c>
      <c r="L3644" s="560">
        <v>0.5</v>
      </c>
      <c r="M3644" s="561">
        <v>6.0</v>
      </c>
      <c r="N3644" s="105"/>
      <c r="O3644" s="563"/>
      <c r="P3644" s="563"/>
      <c r="S3644" s="8"/>
      <c r="T3644" s="8"/>
      <c r="U3644" s="8"/>
      <c r="V3644" s="8"/>
      <c r="W3644" s="8"/>
    </row>
    <row r="3645" ht="15.75" customHeight="1">
      <c r="A3645" s="9" t="s">
        <v>7417</v>
      </c>
      <c r="B3645" s="9" t="s">
        <v>7418</v>
      </c>
      <c r="C3645" s="61">
        <v>10.0</v>
      </c>
      <c r="D3645" s="61">
        <v>90.0</v>
      </c>
      <c r="E3645" s="61">
        <v>780.0</v>
      </c>
      <c r="F3645" s="61">
        <v>1500.0</v>
      </c>
      <c r="G3645" s="61">
        <v>1430.0</v>
      </c>
      <c r="H3645" s="615">
        <v>3899.0</v>
      </c>
      <c r="I3645" s="515">
        <f t="shared" si="93"/>
        <v>3189</v>
      </c>
      <c r="J3645" s="515">
        <f t="shared" si="94"/>
        <v>2515</v>
      </c>
      <c r="K3645" s="61">
        <v>119.2</v>
      </c>
      <c r="L3645" s="560">
        <v>0.5</v>
      </c>
      <c r="M3645" s="561">
        <v>8.0</v>
      </c>
      <c r="N3645" s="105"/>
      <c r="O3645" s="563"/>
      <c r="P3645" s="563"/>
      <c r="S3645" s="8"/>
      <c r="T3645" s="8"/>
      <c r="U3645" s="8"/>
      <c r="V3645" s="8"/>
      <c r="W3645" s="8"/>
    </row>
    <row r="3646" ht="15.75" customHeight="1">
      <c r="A3646" s="9" t="s">
        <v>7419</v>
      </c>
      <c r="B3646" s="9" t="s">
        <v>7420</v>
      </c>
      <c r="C3646" s="61">
        <v>11.0</v>
      </c>
      <c r="D3646" s="61">
        <v>90.0</v>
      </c>
      <c r="E3646" s="61">
        <v>860.0</v>
      </c>
      <c r="F3646" s="61">
        <v>1500.0</v>
      </c>
      <c r="G3646" s="61">
        <v>1430.0</v>
      </c>
      <c r="H3646" s="615">
        <v>4287.0</v>
      </c>
      <c r="I3646" s="515">
        <f t="shared" si="93"/>
        <v>3507</v>
      </c>
      <c r="J3646" s="515">
        <f t="shared" si="94"/>
        <v>2765</v>
      </c>
      <c r="K3646" s="61">
        <v>131.2</v>
      </c>
      <c r="L3646" s="560">
        <v>0.5</v>
      </c>
      <c r="M3646" s="561">
        <v>8.0</v>
      </c>
      <c r="N3646" s="105"/>
      <c r="O3646" s="563"/>
      <c r="P3646" s="563"/>
      <c r="S3646" s="8"/>
      <c r="T3646" s="8"/>
      <c r="U3646" s="8"/>
      <c r="V3646" s="8"/>
      <c r="W3646" s="8"/>
    </row>
    <row r="3647" ht="15.75" customHeight="1">
      <c r="A3647" s="9" t="s">
        <v>7421</v>
      </c>
      <c r="B3647" s="9" t="s">
        <v>7422</v>
      </c>
      <c r="C3647" s="61">
        <v>12.0</v>
      </c>
      <c r="D3647" s="61">
        <v>90.0</v>
      </c>
      <c r="E3647" s="61">
        <v>940.0</v>
      </c>
      <c r="F3647" s="61">
        <v>1500.0</v>
      </c>
      <c r="G3647" s="61">
        <v>1430.0</v>
      </c>
      <c r="H3647" s="615">
        <v>4677.0</v>
      </c>
      <c r="I3647" s="515">
        <f t="shared" si="93"/>
        <v>3826</v>
      </c>
      <c r="J3647" s="515">
        <f t="shared" si="94"/>
        <v>3017</v>
      </c>
      <c r="K3647" s="61">
        <v>143.1</v>
      </c>
      <c r="L3647" s="560">
        <v>0.5</v>
      </c>
      <c r="M3647" s="561">
        <v>8.0</v>
      </c>
      <c r="N3647" s="55"/>
      <c r="O3647" s="563"/>
      <c r="P3647" s="563"/>
      <c r="S3647" s="8"/>
      <c r="T3647" s="8"/>
      <c r="U3647" s="8"/>
      <c r="V3647" s="8"/>
      <c r="W3647" s="8"/>
    </row>
    <row r="3648" ht="15.75" customHeight="1">
      <c r="A3648" s="8"/>
      <c r="B3648" s="8"/>
      <c r="C3648" s="8"/>
      <c r="D3648" s="8"/>
      <c r="E3648" s="8"/>
      <c r="F3648" s="8"/>
      <c r="G3648" s="8"/>
      <c r="H3648" s="618"/>
      <c r="I3648" s="63"/>
      <c r="J3648" s="63"/>
      <c r="K3648" s="8"/>
      <c r="L3648" s="8"/>
      <c r="M3648" s="571"/>
      <c r="N3648" s="8"/>
      <c r="O3648" s="563"/>
      <c r="P3648" s="563"/>
      <c r="S3648" s="8"/>
      <c r="T3648" s="8"/>
      <c r="U3648" s="8"/>
      <c r="V3648" s="8"/>
      <c r="W3648" s="8"/>
    </row>
    <row r="3649" ht="15.75" customHeight="1">
      <c r="A3649" s="8"/>
      <c r="B3649" s="573" t="s">
        <v>1934</v>
      </c>
      <c r="C3649" s="8"/>
      <c r="D3649" s="8"/>
      <c r="E3649" s="8"/>
      <c r="F3649" s="8"/>
      <c r="G3649" s="8"/>
      <c r="H3649" s="618"/>
      <c r="I3649" s="63"/>
      <c r="J3649" s="63"/>
      <c r="K3649" s="8"/>
      <c r="L3649" s="8"/>
      <c r="M3649" s="572"/>
      <c r="N3649" s="8"/>
      <c r="O3649" s="563"/>
      <c r="P3649" s="563"/>
      <c r="S3649" s="8"/>
      <c r="T3649" s="8"/>
      <c r="U3649" s="8"/>
      <c r="V3649" s="8"/>
      <c r="W3649" s="8"/>
    </row>
    <row r="3650" ht="15.75" customHeight="1">
      <c r="A3650" s="9" t="s">
        <v>7423</v>
      </c>
      <c r="B3650" s="9" t="s">
        <v>7424</v>
      </c>
      <c r="C3650" s="61">
        <v>2.0</v>
      </c>
      <c r="D3650" s="61">
        <v>90.0</v>
      </c>
      <c r="E3650" s="61">
        <v>140.0</v>
      </c>
      <c r="F3650" s="61">
        <v>1750.0</v>
      </c>
      <c r="G3650" s="61">
        <v>1680.0</v>
      </c>
      <c r="H3650" s="615">
        <v>906.0</v>
      </c>
      <c r="I3650" s="515">
        <f t="shared" ref="I3650:I3658" si="95">ROUND(H3650*0.818,0)</f>
        <v>741</v>
      </c>
      <c r="J3650" s="515">
        <f t="shared" ref="J3650:J3658" si="96">ROUND(H3650*0.645,0)</f>
        <v>584</v>
      </c>
      <c r="K3650" s="61">
        <v>27.7</v>
      </c>
      <c r="L3650" s="560">
        <v>0.5</v>
      </c>
      <c r="M3650" s="561">
        <v>2.0</v>
      </c>
      <c r="N3650" s="562" t="s">
        <v>1254</v>
      </c>
      <c r="O3650" s="563"/>
      <c r="P3650" s="563"/>
      <c r="S3650" s="8"/>
      <c r="T3650" s="8"/>
      <c r="U3650" s="8"/>
      <c r="V3650" s="8"/>
      <c r="W3650" s="8"/>
    </row>
    <row r="3651" ht="15.75" customHeight="1">
      <c r="A3651" s="9" t="s">
        <v>7425</v>
      </c>
      <c r="B3651" s="9" t="s">
        <v>7426</v>
      </c>
      <c r="C3651" s="61">
        <v>3.0</v>
      </c>
      <c r="D3651" s="61">
        <v>90.0</v>
      </c>
      <c r="E3651" s="61">
        <v>220.0</v>
      </c>
      <c r="F3651" s="61">
        <v>1750.0</v>
      </c>
      <c r="G3651" s="61">
        <v>1680.0</v>
      </c>
      <c r="H3651" s="615">
        <v>1358.0</v>
      </c>
      <c r="I3651" s="515">
        <f t="shared" si="95"/>
        <v>1111</v>
      </c>
      <c r="J3651" s="515">
        <f t="shared" si="96"/>
        <v>876</v>
      </c>
      <c r="K3651" s="61">
        <v>41.5</v>
      </c>
      <c r="L3651" s="560">
        <v>0.5</v>
      </c>
      <c r="M3651" s="561">
        <v>4.0</v>
      </c>
      <c r="N3651" s="105"/>
      <c r="O3651" s="563"/>
      <c r="P3651" s="563"/>
      <c r="S3651" s="8"/>
      <c r="T3651" s="8"/>
      <c r="U3651" s="8"/>
      <c r="V3651" s="8"/>
      <c r="W3651" s="8"/>
    </row>
    <row r="3652" ht="15.75" customHeight="1">
      <c r="A3652" s="9" t="s">
        <v>7427</v>
      </c>
      <c r="B3652" s="9" t="s">
        <v>7428</v>
      </c>
      <c r="C3652" s="61">
        <v>4.0</v>
      </c>
      <c r="D3652" s="61">
        <v>90.0</v>
      </c>
      <c r="E3652" s="61">
        <v>300.0</v>
      </c>
      <c r="F3652" s="61">
        <v>1750.0</v>
      </c>
      <c r="G3652" s="61">
        <v>1680.0</v>
      </c>
      <c r="H3652" s="615">
        <v>1811.0</v>
      </c>
      <c r="I3652" s="515">
        <f t="shared" si="95"/>
        <v>1481</v>
      </c>
      <c r="J3652" s="515">
        <f t="shared" si="96"/>
        <v>1168</v>
      </c>
      <c r="K3652" s="61">
        <v>55.3</v>
      </c>
      <c r="L3652" s="560">
        <v>0.5</v>
      </c>
      <c r="M3652" s="561">
        <v>4.0</v>
      </c>
      <c r="N3652" s="105"/>
      <c r="O3652" s="563"/>
      <c r="P3652" s="563"/>
      <c r="S3652" s="8"/>
      <c r="T3652" s="8"/>
      <c r="U3652" s="8"/>
      <c r="V3652" s="8"/>
      <c r="W3652" s="8"/>
    </row>
    <row r="3653" ht="15.75" customHeight="1">
      <c r="A3653" s="9" t="s">
        <v>7429</v>
      </c>
      <c r="B3653" s="9" t="s">
        <v>7430</v>
      </c>
      <c r="C3653" s="61">
        <v>5.0</v>
      </c>
      <c r="D3653" s="61">
        <v>90.0</v>
      </c>
      <c r="E3653" s="61">
        <v>380.0</v>
      </c>
      <c r="F3653" s="61">
        <v>1750.0</v>
      </c>
      <c r="G3653" s="61">
        <v>1680.0</v>
      </c>
      <c r="H3653" s="615">
        <v>2264.0</v>
      </c>
      <c r="I3653" s="515">
        <f t="shared" si="95"/>
        <v>1852</v>
      </c>
      <c r="J3653" s="515">
        <f t="shared" si="96"/>
        <v>1460</v>
      </c>
      <c r="K3653" s="61">
        <v>69.1</v>
      </c>
      <c r="L3653" s="560">
        <v>0.5</v>
      </c>
      <c r="M3653" s="561">
        <v>4.0</v>
      </c>
      <c r="N3653" s="105"/>
      <c r="O3653" s="563"/>
      <c r="P3653" s="563"/>
      <c r="S3653" s="8"/>
      <c r="T3653" s="8"/>
      <c r="U3653" s="8"/>
      <c r="V3653" s="8"/>
      <c r="W3653" s="8"/>
    </row>
    <row r="3654" ht="15.75" customHeight="1">
      <c r="A3654" s="9" t="s">
        <v>7431</v>
      </c>
      <c r="B3654" s="9" t="s">
        <v>7432</v>
      </c>
      <c r="C3654" s="61">
        <v>6.0</v>
      </c>
      <c r="D3654" s="61">
        <v>90.0</v>
      </c>
      <c r="E3654" s="61">
        <v>460.0</v>
      </c>
      <c r="F3654" s="61">
        <v>1750.0</v>
      </c>
      <c r="G3654" s="61">
        <v>1680.0</v>
      </c>
      <c r="H3654" s="615">
        <v>2717.0</v>
      </c>
      <c r="I3654" s="515">
        <f t="shared" si="95"/>
        <v>2223</v>
      </c>
      <c r="J3654" s="515">
        <f t="shared" si="96"/>
        <v>1752</v>
      </c>
      <c r="K3654" s="61">
        <v>82.9</v>
      </c>
      <c r="L3654" s="560">
        <v>0.5</v>
      </c>
      <c r="M3654" s="561">
        <v>6.0</v>
      </c>
      <c r="N3654" s="105"/>
      <c r="O3654" s="563"/>
      <c r="P3654" s="563"/>
      <c r="S3654" s="8"/>
      <c r="T3654" s="8"/>
      <c r="U3654" s="8"/>
      <c r="V3654" s="8"/>
      <c r="W3654" s="8"/>
    </row>
    <row r="3655" ht="15.75" customHeight="1">
      <c r="A3655" s="9" t="s">
        <v>7433</v>
      </c>
      <c r="B3655" s="9" t="s">
        <v>7434</v>
      </c>
      <c r="C3655" s="61">
        <v>7.0</v>
      </c>
      <c r="D3655" s="61">
        <v>90.0</v>
      </c>
      <c r="E3655" s="61">
        <v>540.0</v>
      </c>
      <c r="F3655" s="61">
        <v>1750.0</v>
      </c>
      <c r="G3655" s="61">
        <v>1680.0</v>
      </c>
      <c r="H3655" s="615">
        <v>3169.0</v>
      </c>
      <c r="I3655" s="515">
        <f t="shared" si="95"/>
        <v>2592</v>
      </c>
      <c r="J3655" s="515">
        <f t="shared" si="96"/>
        <v>2044</v>
      </c>
      <c r="K3655" s="61">
        <v>96.6</v>
      </c>
      <c r="L3655" s="560">
        <v>0.5</v>
      </c>
      <c r="M3655" s="561">
        <v>6.0</v>
      </c>
      <c r="N3655" s="105"/>
      <c r="O3655" s="563"/>
      <c r="P3655" s="563"/>
      <c r="S3655" s="8"/>
      <c r="T3655" s="8"/>
      <c r="U3655" s="8"/>
      <c r="V3655" s="8"/>
      <c r="W3655" s="8"/>
    </row>
    <row r="3656" ht="15.75" customHeight="1">
      <c r="A3656" s="9" t="s">
        <v>7435</v>
      </c>
      <c r="B3656" s="9" t="s">
        <v>7436</v>
      </c>
      <c r="C3656" s="61">
        <v>8.0</v>
      </c>
      <c r="D3656" s="61">
        <v>90.0</v>
      </c>
      <c r="E3656" s="61">
        <v>620.0</v>
      </c>
      <c r="F3656" s="61">
        <v>1750.0</v>
      </c>
      <c r="G3656" s="61">
        <v>1680.0</v>
      </c>
      <c r="H3656" s="615">
        <v>3625.0</v>
      </c>
      <c r="I3656" s="515">
        <f t="shared" si="95"/>
        <v>2965</v>
      </c>
      <c r="J3656" s="515">
        <f t="shared" si="96"/>
        <v>2338</v>
      </c>
      <c r="K3656" s="61">
        <v>105.5</v>
      </c>
      <c r="L3656" s="560">
        <v>0.5</v>
      </c>
      <c r="M3656" s="561">
        <v>6.0</v>
      </c>
      <c r="N3656" s="105"/>
      <c r="O3656" s="563"/>
      <c r="P3656" s="563"/>
      <c r="S3656" s="8"/>
      <c r="T3656" s="8"/>
      <c r="U3656" s="8"/>
      <c r="V3656" s="8"/>
      <c r="W3656" s="8"/>
    </row>
    <row r="3657" ht="15.75" customHeight="1">
      <c r="A3657" s="9" t="s">
        <v>7437</v>
      </c>
      <c r="B3657" s="9" t="s">
        <v>7438</v>
      </c>
      <c r="C3657" s="61">
        <v>9.0</v>
      </c>
      <c r="D3657" s="61">
        <v>90.0</v>
      </c>
      <c r="E3657" s="61">
        <v>700.0</v>
      </c>
      <c r="F3657" s="61">
        <v>1750.0</v>
      </c>
      <c r="G3657" s="61">
        <v>1680.0</v>
      </c>
      <c r="H3657" s="615">
        <v>4077.0</v>
      </c>
      <c r="I3657" s="515">
        <f t="shared" si="95"/>
        <v>3335</v>
      </c>
      <c r="J3657" s="515">
        <f t="shared" si="96"/>
        <v>2630</v>
      </c>
      <c r="K3657" s="61">
        <v>118.7</v>
      </c>
      <c r="L3657" s="560">
        <v>0.5</v>
      </c>
      <c r="M3657" s="561">
        <v>6.0</v>
      </c>
      <c r="N3657" s="105"/>
      <c r="O3657" s="563"/>
      <c r="P3657" s="563"/>
      <c r="S3657" s="8"/>
      <c r="T3657" s="8"/>
      <c r="U3657" s="8"/>
      <c r="V3657" s="8"/>
      <c r="W3657" s="8"/>
    </row>
    <row r="3658" ht="15.75" customHeight="1">
      <c r="A3658" s="9" t="s">
        <v>7439</v>
      </c>
      <c r="B3658" s="9" t="s">
        <v>7440</v>
      </c>
      <c r="C3658" s="61">
        <v>10.0</v>
      </c>
      <c r="D3658" s="61">
        <v>90.0</v>
      </c>
      <c r="E3658" s="61">
        <v>780.0</v>
      </c>
      <c r="F3658" s="61">
        <v>1750.0</v>
      </c>
      <c r="G3658" s="61">
        <v>1680.0</v>
      </c>
      <c r="H3658" s="615">
        <v>4530.0</v>
      </c>
      <c r="I3658" s="515">
        <f t="shared" si="95"/>
        <v>3706</v>
      </c>
      <c r="J3658" s="515">
        <f t="shared" si="96"/>
        <v>2922</v>
      </c>
      <c r="K3658" s="61">
        <v>138.0</v>
      </c>
      <c r="L3658" s="560">
        <v>0.5</v>
      </c>
      <c r="M3658" s="561">
        <v>8.0</v>
      </c>
      <c r="N3658" s="105"/>
      <c r="O3658" s="563"/>
      <c r="P3658" s="563"/>
      <c r="S3658" s="8"/>
      <c r="T3658" s="8"/>
      <c r="U3658" s="8"/>
      <c r="V3658" s="8"/>
      <c r="W3658" s="8"/>
    </row>
    <row r="3659" ht="15.75" customHeight="1">
      <c r="A3659" s="8"/>
      <c r="B3659" s="8"/>
      <c r="C3659" s="8"/>
      <c r="D3659" s="8"/>
      <c r="E3659" s="8"/>
      <c r="F3659" s="8"/>
      <c r="G3659" s="8"/>
      <c r="H3659" s="618"/>
      <c r="I3659" s="115"/>
      <c r="J3659" s="115"/>
      <c r="K3659" s="8"/>
      <c r="L3659" s="8"/>
      <c r="M3659" s="572"/>
      <c r="N3659" s="8"/>
      <c r="O3659" s="563"/>
      <c r="P3659" s="563"/>
      <c r="S3659" s="8"/>
      <c r="T3659" s="8"/>
      <c r="U3659" s="8"/>
      <c r="V3659" s="8"/>
      <c r="W3659" s="8"/>
    </row>
    <row r="3660" ht="15.75" customHeight="1">
      <c r="A3660" s="8"/>
      <c r="B3660" s="573" t="s">
        <v>1961</v>
      </c>
      <c r="C3660" s="8"/>
      <c r="D3660" s="8"/>
      <c r="E3660" s="8"/>
      <c r="F3660" s="8"/>
      <c r="G3660" s="8"/>
      <c r="H3660" s="618"/>
      <c r="I3660" s="115"/>
      <c r="J3660" s="115"/>
      <c r="K3660" s="8"/>
      <c r="L3660" s="8"/>
      <c r="M3660" s="572"/>
      <c r="N3660" s="8"/>
      <c r="O3660" s="563"/>
      <c r="P3660" s="563"/>
      <c r="S3660" s="8"/>
      <c r="T3660" s="8"/>
      <c r="U3660" s="8"/>
      <c r="V3660" s="8"/>
      <c r="W3660" s="8"/>
    </row>
    <row r="3661" ht="15.75" customHeight="1">
      <c r="A3661" s="9" t="s">
        <v>7441</v>
      </c>
      <c r="B3661" s="9" t="s">
        <v>7442</v>
      </c>
      <c r="C3661" s="61">
        <v>2.0</v>
      </c>
      <c r="D3661" s="61">
        <v>90.0</v>
      </c>
      <c r="E3661" s="61">
        <v>140.0</v>
      </c>
      <c r="F3661" s="61">
        <v>2000.0</v>
      </c>
      <c r="G3661" s="61">
        <v>1930.0</v>
      </c>
      <c r="H3661" s="615">
        <v>1045.0</v>
      </c>
      <c r="I3661" s="515">
        <f t="shared" ref="I3661:I3667" si="97">ROUND(H3661*0.818,0)</f>
        <v>855</v>
      </c>
      <c r="J3661" s="515">
        <f t="shared" ref="J3661:J3667" si="98">ROUND(H3661*0.645,0)</f>
        <v>674</v>
      </c>
      <c r="K3661" s="61">
        <v>31.4</v>
      </c>
      <c r="L3661" s="560">
        <v>0.5</v>
      </c>
      <c r="M3661" s="561">
        <v>2.0</v>
      </c>
      <c r="N3661" s="562" t="s">
        <v>1254</v>
      </c>
      <c r="O3661" s="563"/>
      <c r="P3661" s="563"/>
      <c r="S3661" s="8"/>
      <c r="T3661" s="8"/>
      <c r="U3661" s="8"/>
      <c r="V3661" s="8"/>
      <c r="W3661" s="8"/>
    </row>
    <row r="3662" ht="15.75" customHeight="1">
      <c r="A3662" s="9" t="s">
        <v>7443</v>
      </c>
      <c r="B3662" s="9" t="s">
        <v>7444</v>
      </c>
      <c r="C3662" s="61">
        <v>3.0</v>
      </c>
      <c r="D3662" s="61">
        <v>90.0</v>
      </c>
      <c r="E3662" s="61">
        <v>220.0</v>
      </c>
      <c r="F3662" s="61">
        <v>2000.0</v>
      </c>
      <c r="G3662" s="61">
        <v>1930.0</v>
      </c>
      <c r="H3662" s="615">
        <v>1568.0</v>
      </c>
      <c r="I3662" s="515">
        <f t="shared" si="97"/>
        <v>1283</v>
      </c>
      <c r="J3662" s="515">
        <f t="shared" si="98"/>
        <v>1011</v>
      </c>
      <c r="K3662" s="61">
        <v>47.1</v>
      </c>
      <c r="L3662" s="560">
        <v>0.5</v>
      </c>
      <c r="M3662" s="561">
        <v>4.0</v>
      </c>
      <c r="N3662" s="105"/>
      <c r="O3662" s="563"/>
      <c r="P3662" s="563"/>
      <c r="S3662" s="8"/>
      <c r="T3662" s="8"/>
      <c r="U3662" s="8"/>
      <c r="V3662" s="8"/>
      <c r="W3662" s="8"/>
    </row>
    <row r="3663" ht="15.75" customHeight="1">
      <c r="A3663" s="9" t="s">
        <v>7445</v>
      </c>
      <c r="B3663" s="9" t="s">
        <v>7446</v>
      </c>
      <c r="C3663" s="61">
        <v>4.0</v>
      </c>
      <c r="D3663" s="61">
        <v>90.0</v>
      </c>
      <c r="E3663" s="61">
        <v>300.0</v>
      </c>
      <c r="F3663" s="61">
        <v>2000.0</v>
      </c>
      <c r="G3663" s="61">
        <v>1930.0</v>
      </c>
      <c r="H3663" s="615">
        <v>2090.0</v>
      </c>
      <c r="I3663" s="515">
        <f t="shared" si="97"/>
        <v>1710</v>
      </c>
      <c r="J3663" s="515">
        <f t="shared" si="98"/>
        <v>1348</v>
      </c>
      <c r="K3663" s="61">
        <v>62.8</v>
      </c>
      <c r="L3663" s="560">
        <v>0.5</v>
      </c>
      <c r="M3663" s="561">
        <v>4.0</v>
      </c>
      <c r="N3663" s="105"/>
      <c r="O3663" s="563"/>
      <c r="P3663" s="563"/>
      <c r="S3663" s="8"/>
      <c r="T3663" s="8"/>
      <c r="U3663" s="8"/>
      <c r="V3663" s="8"/>
      <c r="W3663" s="8"/>
    </row>
    <row r="3664" ht="15.75" customHeight="1">
      <c r="A3664" s="9" t="s">
        <v>7447</v>
      </c>
      <c r="B3664" s="9" t="s">
        <v>7448</v>
      </c>
      <c r="C3664" s="61">
        <v>5.0</v>
      </c>
      <c r="D3664" s="61">
        <v>90.0</v>
      </c>
      <c r="E3664" s="61">
        <v>380.0</v>
      </c>
      <c r="F3664" s="61">
        <v>2000.0</v>
      </c>
      <c r="G3664" s="61">
        <v>1930.0</v>
      </c>
      <c r="H3664" s="615">
        <v>2613.0</v>
      </c>
      <c r="I3664" s="515">
        <f t="shared" si="97"/>
        <v>2137</v>
      </c>
      <c r="J3664" s="515">
        <f t="shared" si="98"/>
        <v>1685</v>
      </c>
      <c r="K3664" s="61">
        <v>78.4</v>
      </c>
      <c r="L3664" s="560">
        <v>0.5</v>
      </c>
      <c r="M3664" s="561">
        <v>6.0</v>
      </c>
      <c r="N3664" s="105"/>
      <c r="O3664" s="563"/>
      <c r="P3664" s="563"/>
      <c r="S3664" s="8"/>
      <c r="T3664" s="8"/>
      <c r="U3664" s="8"/>
      <c r="V3664" s="8"/>
      <c r="W3664" s="8"/>
    </row>
    <row r="3665" ht="15.75" customHeight="1">
      <c r="A3665" s="9" t="s">
        <v>7449</v>
      </c>
      <c r="B3665" s="9" t="s">
        <v>7450</v>
      </c>
      <c r="C3665" s="61">
        <v>6.0</v>
      </c>
      <c r="D3665" s="61">
        <v>90.0</v>
      </c>
      <c r="E3665" s="61">
        <v>460.0</v>
      </c>
      <c r="F3665" s="61">
        <v>2000.0</v>
      </c>
      <c r="G3665" s="61">
        <v>1930.0</v>
      </c>
      <c r="H3665" s="615">
        <v>3136.0</v>
      </c>
      <c r="I3665" s="515">
        <f t="shared" si="97"/>
        <v>2565</v>
      </c>
      <c r="J3665" s="515">
        <f t="shared" si="98"/>
        <v>2023</v>
      </c>
      <c r="K3665" s="61">
        <v>94.1</v>
      </c>
      <c r="L3665" s="560">
        <v>0.5</v>
      </c>
      <c r="M3665" s="561">
        <v>6.0</v>
      </c>
      <c r="N3665" s="105"/>
      <c r="O3665" s="563"/>
      <c r="P3665" s="563"/>
      <c r="S3665" s="8"/>
      <c r="T3665" s="8"/>
      <c r="U3665" s="8"/>
      <c r="V3665" s="8"/>
      <c r="W3665" s="8"/>
    </row>
    <row r="3666" ht="15.75" customHeight="1">
      <c r="A3666" s="9" t="s">
        <v>7451</v>
      </c>
      <c r="B3666" s="9" t="s">
        <v>7452</v>
      </c>
      <c r="C3666" s="61">
        <v>7.0</v>
      </c>
      <c r="D3666" s="61">
        <v>90.0</v>
      </c>
      <c r="E3666" s="61">
        <v>540.0</v>
      </c>
      <c r="F3666" s="61">
        <v>2000.0</v>
      </c>
      <c r="G3666" s="61">
        <v>1930.0</v>
      </c>
      <c r="H3666" s="615">
        <v>3658.0</v>
      </c>
      <c r="I3666" s="515">
        <f t="shared" si="97"/>
        <v>2992</v>
      </c>
      <c r="J3666" s="515">
        <f t="shared" si="98"/>
        <v>2359</v>
      </c>
      <c r="K3666" s="61">
        <v>109.8</v>
      </c>
      <c r="L3666" s="560">
        <v>0.5</v>
      </c>
      <c r="M3666" s="561">
        <v>6.0</v>
      </c>
      <c r="N3666" s="105"/>
      <c r="O3666" s="563"/>
      <c r="P3666" s="563"/>
      <c r="S3666" s="8"/>
      <c r="T3666" s="8"/>
      <c r="U3666" s="8"/>
      <c r="V3666" s="8"/>
      <c r="W3666" s="8"/>
    </row>
    <row r="3667" ht="15.75" customHeight="1">
      <c r="A3667" s="9" t="s">
        <v>7453</v>
      </c>
      <c r="B3667" s="9" t="s">
        <v>7454</v>
      </c>
      <c r="C3667" s="61">
        <v>8.0</v>
      </c>
      <c r="D3667" s="61">
        <v>90.0</v>
      </c>
      <c r="E3667" s="61">
        <v>620.0</v>
      </c>
      <c r="F3667" s="61">
        <v>2000.0</v>
      </c>
      <c r="G3667" s="61">
        <v>1930.0</v>
      </c>
      <c r="H3667" s="615">
        <v>4181.0</v>
      </c>
      <c r="I3667" s="515">
        <f t="shared" si="97"/>
        <v>3420</v>
      </c>
      <c r="J3667" s="515">
        <f t="shared" si="98"/>
        <v>2697</v>
      </c>
      <c r="K3667" s="61">
        <v>120.5</v>
      </c>
      <c r="L3667" s="560">
        <v>0.5</v>
      </c>
      <c r="M3667" s="561">
        <v>6.0</v>
      </c>
      <c r="N3667" s="105"/>
      <c r="O3667" s="563"/>
      <c r="P3667" s="563"/>
      <c r="S3667" s="8"/>
      <c r="T3667" s="8"/>
      <c r="U3667" s="8"/>
      <c r="V3667" s="8"/>
      <c r="W3667" s="8"/>
    </row>
    <row r="3668" ht="15.75" customHeight="1">
      <c r="A3668" s="8"/>
      <c r="B3668" s="8"/>
      <c r="C3668" s="67"/>
      <c r="D3668" s="67"/>
      <c r="E3668" s="67"/>
      <c r="F3668" s="67"/>
      <c r="G3668" s="67"/>
      <c r="H3668" s="616"/>
      <c r="I3668" s="115"/>
      <c r="J3668" s="115"/>
      <c r="K3668" s="67"/>
      <c r="L3668" s="570"/>
      <c r="M3668" s="570"/>
      <c r="N3668" s="8"/>
      <c r="O3668" s="563"/>
      <c r="P3668" s="563"/>
      <c r="S3668" s="8"/>
      <c r="T3668" s="8"/>
      <c r="U3668" s="8"/>
      <c r="V3668" s="8"/>
      <c r="W3668" s="8"/>
    </row>
    <row r="3669" ht="15.75" customHeight="1">
      <c r="A3669" s="8"/>
      <c r="B3669" s="573" t="s">
        <v>2015</v>
      </c>
      <c r="C3669" s="8"/>
      <c r="D3669" s="8"/>
      <c r="E3669" s="8"/>
      <c r="F3669" s="8"/>
      <c r="G3669" s="8"/>
      <c r="H3669" s="616"/>
      <c r="I3669" s="115"/>
      <c r="J3669" s="115"/>
      <c r="K3669" s="8"/>
      <c r="L3669" s="8"/>
      <c r="M3669" s="8"/>
      <c r="N3669" s="8"/>
      <c r="O3669" s="563"/>
      <c r="P3669" s="563"/>
      <c r="S3669" s="8"/>
      <c r="T3669" s="8"/>
      <c r="U3669" s="8"/>
      <c r="V3669" s="8"/>
      <c r="W3669" s="8"/>
    </row>
    <row r="3670" ht="15.75" customHeight="1">
      <c r="A3670" s="9" t="s">
        <v>7455</v>
      </c>
      <c r="B3670" s="9" t="s">
        <v>7456</v>
      </c>
      <c r="C3670" s="61">
        <v>2.0</v>
      </c>
      <c r="D3670" s="61">
        <v>90.0</v>
      </c>
      <c r="E3670" s="61">
        <v>140.0</v>
      </c>
      <c r="F3670" s="61">
        <v>2250.0</v>
      </c>
      <c r="G3670" s="61">
        <v>2180.0</v>
      </c>
      <c r="H3670" s="615">
        <v>1149.0</v>
      </c>
      <c r="I3670" s="515">
        <f t="shared" ref="I3670:I3674" si="99">ROUND(H3670*0.818,0)</f>
        <v>940</v>
      </c>
      <c r="J3670" s="515">
        <f t="shared" ref="J3670:J3674" si="100">ROUND(H3670*0.645,0)</f>
        <v>741</v>
      </c>
      <c r="K3670" s="61">
        <v>35.2</v>
      </c>
      <c r="L3670" s="560">
        <v>0.5</v>
      </c>
      <c r="M3670" s="561">
        <v>2.0</v>
      </c>
      <c r="N3670" s="562" t="s">
        <v>1254</v>
      </c>
      <c r="O3670" s="563"/>
      <c r="P3670" s="563"/>
      <c r="S3670" s="8"/>
      <c r="T3670" s="8"/>
      <c r="U3670" s="8"/>
      <c r="V3670" s="8"/>
      <c r="W3670" s="8"/>
    </row>
    <row r="3671" ht="15.75" customHeight="1">
      <c r="A3671" s="9" t="s">
        <v>7457</v>
      </c>
      <c r="B3671" s="9" t="s">
        <v>7458</v>
      </c>
      <c r="C3671" s="61">
        <v>3.0</v>
      </c>
      <c r="D3671" s="61">
        <v>90.0</v>
      </c>
      <c r="E3671" s="61">
        <v>220.0</v>
      </c>
      <c r="F3671" s="61">
        <v>2250.0</v>
      </c>
      <c r="G3671" s="61">
        <v>2180.0</v>
      </c>
      <c r="H3671" s="615">
        <v>1724.0</v>
      </c>
      <c r="I3671" s="515">
        <f t="shared" si="99"/>
        <v>1410</v>
      </c>
      <c r="J3671" s="515">
        <f t="shared" si="100"/>
        <v>1112</v>
      </c>
      <c r="K3671" s="61">
        <v>52.7</v>
      </c>
      <c r="L3671" s="560">
        <v>0.5</v>
      </c>
      <c r="M3671" s="561">
        <v>4.0</v>
      </c>
      <c r="N3671" s="105"/>
      <c r="O3671" s="563"/>
      <c r="P3671" s="563"/>
      <c r="S3671" s="8"/>
      <c r="T3671" s="8"/>
      <c r="U3671" s="8"/>
      <c r="V3671" s="8"/>
      <c r="W3671" s="8"/>
    </row>
    <row r="3672" ht="15.75" customHeight="1">
      <c r="A3672" s="9" t="s">
        <v>7459</v>
      </c>
      <c r="B3672" s="9" t="s">
        <v>7460</v>
      </c>
      <c r="C3672" s="61">
        <v>4.0</v>
      </c>
      <c r="D3672" s="61">
        <v>90.0</v>
      </c>
      <c r="E3672" s="61">
        <v>300.0</v>
      </c>
      <c r="F3672" s="61">
        <v>2250.0</v>
      </c>
      <c r="G3672" s="61">
        <v>2180.0</v>
      </c>
      <c r="H3672" s="615">
        <v>2300.0</v>
      </c>
      <c r="I3672" s="515">
        <f t="shared" si="99"/>
        <v>1881</v>
      </c>
      <c r="J3672" s="515">
        <f t="shared" si="100"/>
        <v>1484</v>
      </c>
      <c r="K3672" s="61">
        <v>70.3</v>
      </c>
      <c r="L3672" s="560">
        <v>0.5</v>
      </c>
      <c r="M3672" s="561">
        <v>4.0</v>
      </c>
      <c r="N3672" s="105"/>
      <c r="O3672" s="563"/>
      <c r="P3672" s="563"/>
      <c r="S3672" s="8"/>
      <c r="T3672" s="8"/>
      <c r="U3672" s="8"/>
      <c r="V3672" s="8"/>
      <c r="W3672" s="8"/>
    </row>
    <row r="3673" ht="15.75" customHeight="1">
      <c r="A3673" s="9" t="s">
        <v>7461</v>
      </c>
      <c r="B3673" s="9" t="s">
        <v>7462</v>
      </c>
      <c r="C3673" s="61">
        <v>5.0</v>
      </c>
      <c r="D3673" s="61">
        <v>90.0</v>
      </c>
      <c r="E3673" s="61">
        <v>380.0</v>
      </c>
      <c r="F3673" s="61">
        <v>2250.0</v>
      </c>
      <c r="G3673" s="61">
        <v>2180.0</v>
      </c>
      <c r="H3673" s="615">
        <v>2876.0</v>
      </c>
      <c r="I3673" s="515">
        <f t="shared" si="99"/>
        <v>2353</v>
      </c>
      <c r="J3673" s="515">
        <f t="shared" si="100"/>
        <v>1855</v>
      </c>
      <c r="K3673" s="61">
        <v>87.8</v>
      </c>
      <c r="L3673" s="560">
        <v>0.5</v>
      </c>
      <c r="M3673" s="561">
        <v>6.0</v>
      </c>
      <c r="N3673" s="105"/>
      <c r="O3673" s="563"/>
      <c r="P3673" s="563"/>
      <c r="S3673" s="8"/>
      <c r="T3673" s="8"/>
      <c r="U3673" s="8"/>
      <c r="V3673" s="8"/>
      <c r="W3673" s="8"/>
    </row>
    <row r="3674" ht="15.75" customHeight="1">
      <c r="A3674" s="9" t="s">
        <v>7463</v>
      </c>
      <c r="B3674" s="9" t="s">
        <v>7464</v>
      </c>
      <c r="C3674" s="61">
        <v>6.0</v>
      </c>
      <c r="D3674" s="61">
        <v>90.0</v>
      </c>
      <c r="E3674" s="61">
        <v>460.0</v>
      </c>
      <c r="F3674" s="61">
        <v>2250.0</v>
      </c>
      <c r="G3674" s="61">
        <v>2180.0</v>
      </c>
      <c r="H3674" s="615">
        <v>3449.0</v>
      </c>
      <c r="I3674" s="515">
        <f t="shared" si="99"/>
        <v>2821</v>
      </c>
      <c r="J3674" s="515">
        <f t="shared" si="100"/>
        <v>2225</v>
      </c>
      <c r="K3674" s="61">
        <v>105.4</v>
      </c>
      <c r="L3674" s="560">
        <v>0.5</v>
      </c>
      <c r="M3674" s="561">
        <v>6.0</v>
      </c>
      <c r="N3674" s="105"/>
      <c r="O3674" s="563"/>
      <c r="P3674" s="563"/>
      <c r="S3674" s="8"/>
      <c r="T3674" s="8"/>
      <c r="U3674" s="8"/>
      <c r="V3674" s="8"/>
      <c r="W3674" s="8"/>
    </row>
    <row r="3675" ht="15.75" customHeight="1">
      <c r="A3675" s="8"/>
      <c r="B3675" s="8"/>
      <c r="C3675" s="8"/>
      <c r="D3675" s="8"/>
      <c r="E3675" s="8"/>
      <c r="F3675" s="8"/>
      <c r="G3675" s="8"/>
      <c r="H3675" s="618"/>
      <c r="I3675" s="63"/>
      <c r="J3675" s="63"/>
      <c r="K3675" s="8"/>
      <c r="L3675" s="8"/>
      <c r="M3675" s="572"/>
      <c r="N3675" s="8"/>
      <c r="O3675" s="563"/>
      <c r="P3675" s="563"/>
      <c r="S3675" s="8"/>
      <c r="T3675" s="8"/>
      <c r="U3675" s="8"/>
      <c r="V3675" s="8"/>
      <c r="W3675" s="8"/>
    </row>
    <row r="3676" ht="15.75" customHeight="1">
      <c r="A3676" s="8"/>
      <c r="B3676" s="573" t="s">
        <v>2042</v>
      </c>
      <c r="C3676" s="8"/>
      <c r="D3676" s="8"/>
      <c r="E3676" s="8"/>
      <c r="F3676" s="8"/>
      <c r="G3676" s="8"/>
      <c r="H3676" s="618"/>
      <c r="I3676" s="63"/>
      <c r="J3676" s="63"/>
      <c r="K3676" s="8"/>
      <c r="L3676" s="8"/>
      <c r="M3676" s="572"/>
      <c r="N3676" s="8"/>
      <c r="O3676" s="563"/>
      <c r="P3676" s="563"/>
      <c r="S3676" s="8"/>
      <c r="T3676" s="8"/>
      <c r="U3676" s="8"/>
      <c r="V3676" s="8"/>
      <c r="W3676" s="8"/>
    </row>
    <row r="3677" ht="15.75" customHeight="1">
      <c r="A3677" s="9" t="s">
        <v>7465</v>
      </c>
      <c r="B3677" s="9" t="s">
        <v>7466</v>
      </c>
      <c r="C3677" s="61">
        <v>2.0</v>
      </c>
      <c r="D3677" s="61">
        <v>90.0</v>
      </c>
      <c r="E3677" s="61">
        <v>140.0</v>
      </c>
      <c r="F3677" s="61">
        <v>2500.0</v>
      </c>
      <c r="G3677" s="61">
        <v>2430.0</v>
      </c>
      <c r="H3677" s="615">
        <v>1168.0</v>
      </c>
      <c r="I3677" s="515">
        <f t="shared" ref="I3677:I3681" si="101">ROUND(H3677*0.818,0)</f>
        <v>955</v>
      </c>
      <c r="J3677" s="515">
        <f t="shared" ref="J3677:J3681" si="102">ROUND(H3677*0.645,0)</f>
        <v>753</v>
      </c>
      <c r="K3677" s="61">
        <v>38.9</v>
      </c>
      <c r="L3677" s="560">
        <v>0.5</v>
      </c>
      <c r="M3677" s="561">
        <v>2.0</v>
      </c>
      <c r="N3677" s="562" t="s">
        <v>1254</v>
      </c>
      <c r="O3677" s="563"/>
      <c r="P3677" s="563"/>
      <c r="S3677" s="8"/>
      <c r="T3677" s="8"/>
      <c r="U3677" s="8"/>
      <c r="V3677" s="8"/>
      <c r="W3677" s="8"/>
    </row>
    <row r="3678" ht="15.75" customHeight="1">
      <c r="A3678" s="9" t="s">
        <v>7467</v>
      </c>
      <c r="B3678" s="9" t="s">
        <v>7468</v>
      </c>
      <c r="C3678" s="61">
        <v>3.0</v>
      </c>
      <c r="D3678" s="61">
        <v>90.0</v>
      </c>
      <c r="E3678" s="61">
        <v>220.0</v>
      </c>
      <c r="F3678" s="61">
        <v>2500.0</v>
      </c>
      <c r="G3678" s="61">
        <v>2430.0</v>
      </c>
      <c r="H3678" s="615">
        <v>1751.0</v>
      </c>
      <c r="I3678" s="515">
        <f t="shared" si="101"/>
        <v>1432</v>
      </c>
      <c r="J3678" s="515">
        <f t="shared" si="102"/>
        <v>1129</v>
      </c>
      <c r="K3678" s="61">
        <v>58.3</v>
      </c>
      <c r="L3678" s="560">
        <v>0.5</v>
      </c>
      <c r="M3678" s="561">
        <v>4.0</v>
      </c>
      <c r="N3678" s="105"/>
      <c r="O3678" s="563"/>
      <c r="P3678" s="563"/>
      <c r="S3678" s="8"/>
      <c r="T3678" s="8"/>
      <c r="U3678" s="8"/>
      <c r="V3678" s="8"/>
      <c r="W3678" s="8"/>
    </row>
    <row r="3679" ht="15.75" customHeight="1">
      <c r="A3679" s="9" t="s">
        <v>7469</v>
      </c>
      <c r="B3679" s="9" t="s">
        <v>7470</v>
      </c>
      <c r="C3679" s="61">
        <v>4.0</v>
      </c>
      <c r="D3679" s="61">
        <v>90.0</v>
      </c>
      <c r="E3679" s="61">
        <v>300.0</v>
      </c>
      <c r="F3679" s="61">
        <v>2500.0</v>
      </c>
      <c r="G3679" s="61">
        <v>2430.0</v>
      </c>
      <c r="H3679" s="615">
        <v>2334.0</v>
      </c>
      <c r="I3679" s="515">
        <f t="shared" si="101"/>
        <v>1909</v>
      </c>
      <c r="J3679" s="515">
        <f t="shared" si="102"/>
        <v>1505</v>
      </c>
      <c r="K3679" s="61">
        <v>77.8</v>
      </c>
      <c r="L3679" s="560">
        <v>0.5</v>
      </c>
      <c r="M3679" s="561">
        <v>4.0</v>
      </c>
      <c r="N3679" s="105"/>
      <c r="O3679" s="563"/>
      <c r="P3679" s="563"/>
      <c r="S3679" s="8"/>
      <c r="T3679" s="8"/>
      <c r="U3679" s="8"/>
      <c r="V3679" s="8"/>
      <c r="W3679" s="8"/>
    </row>
    <row r="3680" ht="15.75" customHeight="1">
      <c r="A3680" s="9" t="s">
        <v>7471</v>
      </c>
      <c r="B3680" s="9" t="s">
        <v>7472</v>
      </c>
      <c r="C3680" s="61">
        <v>5.0</v>
      </c>
      <c r="D3680" s="61">
        <v>90.0</v>
      </c>
      <c r="E3680" s="61">
        <v>380.0</v>
      </c>
      <c r="F3680" s="61">
        <v>2500.0</v>
      </c>
      <c r="G3680" s="61">
        <v>2430.0</v>
      </c>
      <c r="H3680" s="615">
        <v>2919.0</v>
      </c>
      <c r="I3680" s="515">
        <f t="shared" si="101"/>
        <v>2388</v>
      </c>
      <c r="J3680" s="515">
        <f t="shared" si="102"/>
        <v>1883</v>
      </c>
      <c r="K3680" s="61">
        <v>97.2</v>
      </c>
      <c r="L3680" s="560">
        <v>0.5</v>
      </c>
      <c r="M3680" s="561">
        <v>6.0</v>
      </c>
      <c r="N3680" s="105"/>
      <c r="O3680" s="563"/>
      <c r="P3680" s="563"/>
      <c r="S3680" s="8"/>
      <c r="T3680" s="8"/>
      <c r="U3680" s="8"/>
      <c r="V3680" s="8"/>
      <c r="W3680" s="8"/>
    </row>
    <row r="3681" ht="15.75" customHeight="1">
      <c r="A3681" s="9" t="s">
        <v>7473</v>
      </c>
      <c r="B3681" s="9" t="s">
        <v>7474</v>
      </c>
      <c r="C3681" s="61">
        <v>6.0</v>
      </c>
      <c r="D3681" s="61">
        <v>90.0</v>
      </c>
      <c r="E3681" s="61">
        <v>460.0</v>
      </c>
      <c r="F3681" s="61">
        <v>2500.0</v>
      </c>
      <c r="G3681" s="61">
        <v>2430.0</v>
      </c>
      <c r="H3681" s="615">
        <v>3502.0</v>
      </c>
      <c r="I3681" s="515">
        <f t="shared" si="101"/>
        <v>2865</v>
      </c>
      <c r="J3681" s="515">
        <f t="shared" si="102"/>
        <v>2259</v>
      </c>
      <c r="K3681" s="61">
        <v>116.6</v>
      </c>
      <c r="L3681" s="560">
        <v>0.5</v>
      </c>
      <c r="M3681" s="561">
        <v>6.0</v>
      </c>
      <c r="N3681" s="55"/>
      <c r="O3681" s="563"/>
      <c r="P3681" s="563"/>
      <c r="S3681" s="8"/>
      <c r="T3681" s="8"/>
      <c r="U3681" s="8"/>
      <c r="V3681" s="8"/>
      <c r="W3681" s="8"/>
    </row>
    <row r="3682" ht="15.75" customHeight="1">
      <c r="O3682" s="563"/>
      <c r="P3682" s="563"/>
      <c r="S3682" s="8"/>
      <c r="T3682" s="8"/>
      <c r="U3682" s="8"/>
      <c r="V3682" s="8"/>
      <c r="W3682" s="8"/>
    </row>
    <row r="3683" ht="15.75" customHeight="1">
      <c r="O3683" s="563"/>
      <c r="P3683" s="563"/>
      <c r="S3683" s="8"/>
      <c r="T3683" s="8"/>
      <c r="U3683" s="8"/>
      <c r="V3683" s="8"/>
      <c r="W3683" s="8"/>
    </row>
    <row r="3684" ht="15.75" customHeight="1">
      <c r="O3684" s="563"/>
      <c r="P3684" s="563"/>
      <c r="S3684" s="8"/>
      <c r="T3684" s="8"/>
      <c r="U3684" s="8"/>
      <c r="V3684" s="8"/>
      <c r="W3684" s="8"/>
    </row>
    <row r="3685" ht="15.75" customHeight="1">
      <c r="O3685" s="563"/>
      <c r="P3685" s="563"/>
      <c r="S3685" s="8"/>
      <c r="T3685" s="8"/>
      <c r="U3685" s="8"/>
      <c r="V3685" s="8"/>
      <c r="W3685" s="8"/>
    </row>
    <row r="3686" ht="15.75" customHeight="1">
      <c r="O3686" s="563"/>
      <c r="P3686" s="563"/>
      <c r="S3686" s="8"/>
      <c r="T3686" s="8"/>
      <c r="U3686" s="8"/>
      <c r="V3686" s="8"/>
      <c r="W3686" s="8"/>
    </row>
    <row r="3687" ht="15.75" customHeight="1">
      <c r="O3687" s="563"/>
      <c r="P3687" s="563"/>
      <c r="S3687" s="8"/>
      <c r="T3687" s="8"/>
      <c r="U3687" s="8"/>
      <c r="V3687" s="8"/>
      <c r="W3687" s="8"/>
    </row>
    <row r="3688" ht="15.75" customHeight="1">
      <c r="O3688" s="563"/>
      <c r="P3688" s="563"/>
      <c r="S3688" s="8"/>
      <c r="T3688" s="8"/>
      <c r="U3688" s="8"/>
      <c r="V3688" s="8"/>
      <c r="W3688" s="8"/>
    </row>
    <row r="3689" ht="15.75" customHeight="1">
      <c r="O3689" s="563"/>
      <c r="P3689" s="563"/>
      <c r="S3689" s="8"/>
      <c r="T3689" s="8"/>
      <c r="U3689" s="8"/>
      <c r="V3689" s="8"/>
      <c r="W3689" s="8"/>
    </row>
    <row r="3690" ht="15.75" customHeight="1">
      <c r="O3690" s="563"/>
      <c r="P3690" s="563"/>
      <c r="S3690" s="8"/>
      <c r="T3690" s="8"/>
      <c r="U3690" s="8"/>
      <c r="V3690" s="8"/>
      <c r="W3690" s="8"/>
    </row>
    <row r="3691" ht="15.75" customHeight="1">
      <c r="O3691" s="563"/>
      <c r="P3691" s="563"/>
      <c r="S3691" s="8"/>
      <c r="T3691" s="8"/>
      <c r="U3691" s="8"/>
      <c r="V3691" s="8"/>
      <c r="W3691" s="8"/>
    </row>
  </sheetData>
  <mergeCells count="284">
    <mergeCell ref="N4:N16"/>
    <mergeCell ref="N19:N31"/>
    <mergeCell ref="N34:N46"/>
    <mergeCell ref="N49:N61"/>
    <mergeCell ref="N64:N76"/>
    <mergeCell ref="N79:N91"/>
    <mergeCell ref="N94:N106"/>
    <mergeCell ref="N109:N121"/>
    <mergeCell ref="N124:N136"/>
    <mergeCell ref="N139:N151"/>
    <mergeCell ref="N154:N166"/>
    <mergeCell ref="N169:N181"/>
    <mergeCell ref="N183:N195"/>
    <mergeCell ref="N222:N234"/>
    <mergeCell ref="N261:N273"/>
    <mergeCell ref="N300:N312"/>
    <mergeCell ref="N339:N351"/>
    <mergeCell ref="N378:N390"/>
    <mergeCell ref="N393:N405"/>
    <mergeCell ref="N408:N420"/>
    <mergeCell ref="N423:N435"/>
    <mergeCell ref="N438:N450"/>
    <mergeCell ref="N453:N465"/>
    <mergeCell ref="N468:N480"/>
    <mergeCell ref="N483:N495"/>
    <mergeCell ref="N498:N510"/>
    <mergeCell ref="N513:N525"/>
    <mergeCell ref="N527:N539"/>
    <mergeCell ref="N542:N554"/>
    <mergeCell ref="N557:N569"/>
    <mergeCell ref="N572:N584"/>
    <mergeCell ref="N587:N599"/>
    <mergeCell ref="N602:N614"/>
    <mergeCell ref="N617:N629"/>
    <mergeCell ref="N632:N644"/>
    <mergeCell ref="N647:N659"/>
    <mergeCell ref="N662:N674"/>
    <mergeCell ref="N677:N689"/>
    <mergeCell ref="N692:N704"/>
    <mergeCell ref="N706:N718"/>
    <mergeCell ref="N721:N733"/>
    <mergeCell ref="N736:N748"/>
    <mergeCell ref="N751:N763"/>
    <mergeCell ref="N766:N778"/>
    <mergeCell ref="N781:N793"/>
    <mergeCell ref="N796:N808"/>
    <mergeCell ref="N811:N823"/>
    <mergeCell ref="N826:N838"/>
    <mergeCell ref="N841:N853"/>
    <mergeCell ref="N856:N868"/>
    <mergeCell ref="N871:N883"/>
    <mergeCell ref="N886:N898"/>
    <mergeCell ref="N901:N913"/>
    <mergeCell ref="N916:N928"/>
    <mergeCell ref="N930:N942"/>
    <mergeCell ref="N945:N957"/>
    <mergeCell ref="N960:N972"/>
    <mergeCell ref="N975:N987"/>
    <mergeCell ref="N990:N1002"/>
    <mergeCell ref="N1005:N1017"/>
    <mergeCell ref="N1020:N1032"/>
    <mergeCell ref="N1035:N1047"/>
    <mergeCell ref="N1050:N1062"/>
    <mergeCell ref="N1065:N1077"/>
    <mergeCell ref="N1080:N1092"/>
    <mergeCell ref="N1095:N1107"/>
    <mergeCell ref="N1109:N1121"/>
    <mergeCell ref="N1124:N1136"/>
    <mergeCell ref="N1139:N1151"/>
    <mergeCell ref="N1154:N1166"/>
    <mergeCell ref="N1169:N1181"/>
    <mergeCell ref="N1184:N1196"/>
    <mergeCell ref="N1199:N1211"/>
    <mergeCell ref="N1214:N1226"/>
    <mergeCell ref="N1229:N1241"/>
    <mergeCell ref="N1244:N1256"/>
    <mergeCell ref="N1259:N1271"/>
    <mergeCell ref="N1274:N1286"/>
    <mergeCell ref="N1289:N1301"/>
    <mergeCell ref="N1304:N1316"/>
    <mergeCell ref="N1319:N1331"/>
    <mergeCell ref="N1334:N1344"/>
    <mergeCell ref="N1347:N1357"/>
    <mergeCell ref="N1360:N1370"/>
    <mergeCell ref="N1373:N1383"/>
    <mergeCell ref="N1386:N1396"/>
    <mergeCell ref="N1399:N1409"/>
    <mergeCell ref="N1412:N1420"/>
    <mergeCell ref="N1423:N1429"/>
    <mergeCell ref="N1432:N1436"/>
    <mergeCell ref="N1439:N1443"/>
    <mergeCell ref="N1446:N1456"/>
    <mergeCell ref="N1459:N1469"/>
    <mergeCell ref="N1472:N1482"/>
    <mergeCell ref="N1485:N1495"/>
    <mergeCell ref="N1498:N1508"/>
    <mergeCell ref="N1511:N1521"/>
    <mergeCell ref="N1524:N1532"/>
    <mergeCell ref="N1535:N1541"/>
    <mergeCell ref="N1544:N1548"/>
    <mergeCell ref="N1551:N1555"/>
    <mergeCell ref="N1558:N1570"/>
    <mergeCell ref="N1573:N1585"/>
    <mergeCell ref="N1588:N1600"/>
    <mergeCell ref="N1603:N1615"/>
    <mergeCell ref="N1618:N1630"/>
    <mergeCell ref="N1633:N1645"/>
    <mergeCell ref="N1648:N1660"/>
    <mergeCell ref="N1663:N1675"/>
    <mergeCell ref="N1678:N1690"/>
    <mergeCell ref="N1693:N1705"/>
    <mergeCell ref="N1708:N1720"/>
    <mergeCell ref="N1723:N1735"/>
    <mergeCell ref="N1737:N1749"/>
    <mergeCell ref="N1752:N1764"/>
    <mergeCell ref="N1767:N1779"/>
    <mergeCell ref="N1782:N1794"/>
    <mergeCell ref="N1797:N1809"/>
    <mergeCell ref="N1812:N1824"/>
    <mergeCell ref="N1827:N1839"/>
    <mergeCell ref="N1842:N1854"/>
    <mergeCell ref="N1857:N1869"/>
    <mergeCell ref="N1872:N1884"/>
    <mergeCell ref="N1887:N1899"/>
    <mergeCell ref="N1902:N1914"/>
    <mergeCell ref="N1917:N1929"/>
    <mergeCell ref="N1932:N1944"/>
    <mergeCell ref="N1947:N1959"/>
    <mergeCell ref="N1961:N1973"/>
    <mergeCell ref="N1976:N1988"/>
    <mergeCell ref="N1991:N2003"/>
    <mergeCell ref="N2006:N2018"/>
    <mergeCell ref="N2021:N2033"/>
    <mergeCell ref="N2036:N2048"/>
    <mergeCell ref="N2051:N2063"/>
    <mergeCell ref="N2066:N2078"/>
    <mergeCell ref="N2081:N2093"/>
    <mergeCell ref="N2096:N2108"/>
    <mergeCell ref="N2111:N2123"/>
    <mergeCell ref="N2126:N2138"/>
    <mergeCell ref="N2140:N2152"/>
    <mergeCell ref="N2155:N2167"/>
    <mergeCell ref="N2170:N2182"/>
    <mergeCell ref="N2185:N2197"/>
    <mergeCell ref="N2200:N2212"/>
    <mergeCell ref="N2215:N2227"/>
    <mergeCell ref="N2230:N2242"/>
    <mergeCell ref="N2245:N2257"/>
    <mergeCell ref="N2260:N2272"/>
    <mergeCell ref="N2275:N2287"/>
    <mergeCell ref="N2290:N2302"/>
    <mergeCell ref="N2305:N2317"/>
    <mergeCell ref="N2320:N2332"/>
    <mergeCell ref="N2335:N2347"/>
    <mergeCell ref="N2350:N2362"/>
    <mergeCell ref="N2364:N2376"/>
    <mergeCell ref="N2379:N2391"/>
    <mergeCell ref="N2394:N2406"/>
    <mergeCell ref="N2409:N2421"/>
    <mergeCell ref="N2424:N2436"/>
    <mergeCell ref="N2439:N2451"/>
    <mergeCell ref="N2454:N2466"/>
    <mergeCell ref="N2469:N2481"/>
    <mergeCell ref="N2484:N2496"/>
    <mergeCell ref="N2499:N2511"/>
    <mergeCell ref="N2514:N2526"/>
    <mergeCell ref="N2529:N2541"/>
    <mergeCell ref="N2543:N2555"/>
    <mergeCell ref="N2558:N2570"/>
    <mergeCell ref="N2573:N2585"/>
    <mergeCell ref="N2588:N2600"/>
    <mergeCell ref="N2603:N2615"/>
    <mergeCell ref="N2618:N2630"/>
    <mergeCell ref="N2633:N2645"/>
    <mergeCell ref="N2648:N2660"/>
    <mergeCell ref="N2663:N2675"/>
    <mergeCell ref="N2678:N2690"/>
    <mergeCell ref="N2693:N2705"/>
    <mergeCell ref="N2708:N2720"/>
    <mergeCell ref="N2722:N2728"/>
    <mergeCell ref="N2731:N2737"/>
    <mergeCell ref="N2740:N2746"/>
    <mergeCell ref="N2749:N2755"/>
    <mergeCell ref="N2758:N2764"/>
    <mergeCell ref="N2767:N2772"/>
    <mergeCell ref="N2775:N2779"/>
    <mergeCell ref="N2782:N2786"/>
    <mergeCell ref="N2789:N2792"/>
    <mergeCell ref="N2795:N2798"/>
    <mergeCell ref="N2801:N2803"/>
    <mergeCell ref="N2806:N2807"/>
    <mergeCell ref="N2810:N2816"/>
    <mergeCell ref="N2819:N2825"/>
    <mergeCell ref="N2828:N2834"/>
    <mergeCell ref="N2837:N2843"/>
    <mergeCell ref="N2846:N2852"/>
    <mergeCell ref="N3190:N3195"/>
    <mergeCell ref="N3198:N3203"/>
    <mergeCell ref="N3205:N3208"/>
    <mergeCell ref="N3211:N3214"/>
    <mergeCell ref="N3217:N3220"/>
    <mergeCell ref="N3223:N3226"/>
    <mergeCell ref="N3228:N3235"/>
    <mergeCell ref="N3238:N3245"/>
    <mergeCell ref="N3248:N3251"/>
    <mergeCell ref="N3272:N3284"/>
    <mergeCell ref="N3287:N3299"/>
    <mergeCell ref="N3302:N3314"/>
    <mergeCell ref="N3317:N3329"/>
    <mergeCell ref="N3332:N3344"/>
    <mergeCell ref="N3347:N3359"/>
    <mergeCell ref="N3362:N3374"/>
    <mergeCell ref="N3377:N3389"/>
    <mergeCell ref="N3392:N3404"/>
    <mergeCell ref="N3407:N3419"/>
    <mergeCell ref="N3422:N3434"/>
    <mergeCell ref="N3437:N3449"/>
    <mergeCell ref="N3452:N3464"/>
    <mergeCell ref="N3467:N3479"/>
    <mergeCell ref="N3482:N3494"/>
    <mergeCell ref="N3497:N3509"/>
    <mergeCell ref="N3512:N3524"/>
    <mergeCell ref="N3527:N3539"/>
    <mergeCell ref="N3542:N3554"/>
    <mergeCell ref="N3650:N3658"/>
    <mergeCell ref="N3661:N3667"/>
    <mergeCell ref="N3670:N3674"/>
    <mergeCell ref="N3677:N3681"/>
    <mergeCell ref="N3557:N3569"/>
    <mergeCell ref="N3572:N3582"/>
    <mergeCell ref="N3585:N3595"/>
    <mergeCell ref="N3598:N3608"/>
    <mergeCell ref="N3611:N3621"/>
    <mergeCell ref="N3624:N3634"/>
    <mergeCell ref="N3637:N3647"/>
    <mergeCell ref="N2855:N2860"/>
    <mergeCell ref="N2863:N2867"/>
    <mergeCell ref="N2870:N2873"/>
    <mergeCell ref="N2877:N2880"/>
    <mergeCell ref="N2883:N2886"/>
    <mergeCell ref="N2889:N2891"/>
    <mergeCell ref="N2894:N2895"/>
    <mergeCell ref="N2897:N2903"/>
    <mergeCell ref="N2906:N2912"/>
    <mergeCell ref="N2915:N2921"/>
    <mergeCell ref="N2924:N2930"/>
    <mergeCell ref="N2933:N2939"/>
    <mergeCell ref="N2942:N2947"/>
    <mergeCell ref="N2950:N2954"/>
    <mergeCell ref="N2957:N2960"/>
    <mergeCell ref="N2963:N2965"/>
    <mergeCell ref="N2968:N2970"/>
    <mergeCell ref="N2973:N2975"/>
    <mergeCell ref="N2978:N2979"/>
    <mergeCell ref="N2981:N2987"/>
    <mergeCell ref="N2990:N2996"/>
    <mergeCell ref="N2999:N3005"/>
    <mergeCell ref="N3008:N3014"/>
    <mergeCell ref="N3017:N3023"/>
    <mergeCell ref="N3026:N3031"/>
    <mergeCell ref="N3034:N3038"/>
    <mergeCell ref="N3041:N3044"/>
    <mergeCell ref="N3047:N3049"/>
    <mergeCell ref="N3052:N3054"/>
    <mergeCell ref="N3057:N3059"/>
    <mergeCell ref="N3062:N3063"/>
    <mergeCell ref="N3065:N3070"/>
    <mergeCell ref="N3073:N3078"/>
    <mergeCell ref="N3081:N3086"/>
    <mergeCell ref="N3089:N3094"/>
    <mergeCell ref="N3096:N3099"/>
    <mergeCell ref="N3102:N3105"/>
    <mergeCell ref="N3108:N3111"/>
    <mergeCell ref="N3114:N3117"/>
    <mergeCell ref="N3120:N3125"/>
    <mergeCell ref="N3128:N3133"/>
    <mergeCell ref="N3136:N3141"/>
    <mergeCell ref="N3144:N3149"/>
    <mergeCell ref="N3151:N3154"/>
    <mergeCell ref="N3157:N3160"/>
    <mergeCell ref="N3163:N3166"/>
    <mergeCell ref="N3169:N3172"/>
    <mergeCell ref="N3174:N3179"/>
    <mergeCell ref="N3182:N3187"/>
  </mergeCells>
  <conditionalFormatting sqref="Q4:Q525">
    <cfRule type="cellIs" dxfId="3" priority="1" operator="lessThan">
      <formula>0</formula>
    </cfRule>
  </conditionalFormatting>
  <printOptions/>
  <pageMargins bottom="0.75" footer="0.0" header="0.0" left="0.7" right="0.7" top="0.75"/>
  <pageSetup paperSize="9" orientation="portrait"/>
  <drawing r:id="rId1"/>
</worksheet>
</file>